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D:\00_OFI_PRESUPUESTOS_progra\3_Entregable_web_buscador_de_metrados\"/>
    </mc:Choice>
  </mc:AlternateContent>
  <xr:revisionPtr revIDLastSave="0" documentId="13_ncr:1_{DA9318B9-BC01-4088-A769-E63AA3BEAC64}" xr6:coauthVersionLast="47" xr6:coauthVersionMax="47" xr10:uidLastSave="{00000000-0000-0000-0000-000000000000}"/>
  <bookViews>
    <workbookView xWindow="-108" yWindow="-108" windowWidth="23256" windowHeight="12456" tabRatio="815" firstSheet="5" activeTab="5" xr2:uid="{A365FE1B-DF2A-43F9-93D8-8A2E9087529C}"/>
  </bookViews>
  <sheets>
    <sheet name="Presupuesto Hospital" sheetId="21" state="hidden" r:id="rId1"/>
    <sheet name="Presupuesto Contingencia" sheetId="19" state="hidden" r:id="rId2"/>
    <sheet name="MM-1" sheetId="15" state="hidden" r:id="rId3"/>
    <sheet name="PN-1" sheetId="14" state="hidden" r:id="rId4"/>
    <sheet name="DD-1" sheetId="13" state="hidden" r:id="rId5"/>
    <sheet name="Compilado de modificaciones" sheetId="2" r:id="rId6"/>
    <sheet name="Var. MO-2" sheetId="27" state="hidden" r:id="rId7"/>
    <sheet name="Var. MO-2 (2)" sheetId="28" state="hidden" r:id="rId8"/>
    <sheet name="DD-2" sheetId="16" state="hidden" r:id="rId9"/>
    <sheet name="MM-3" sheetId="18" state="hidden" r:id="rId10"/>
    <sheet name="PN-3" sheetId="17" state="hidden" r:id="rId11"/>
    <sheet name="DD-3" sheetId="20" state="hidden" r:id="rId12"/>
    <sheet name="MM-4" sheetId="12" state="hidden" r:id="rId13"/>
    <sheet name="PN-4" sheetId="11" state="hidden" r:id="rId14"/>
    <sheet name="DD-4" sheetId="6" state="hidden" r:id="rId15"/>
    <sheet name="MM-5" sheetId="22" state="hidden" r:id="rId16"/>
    <sheet name="PN-5" sheetId="23" state="hidden" r:id="rId17"/>
    <sheet name="DD-5" sheetId="24" state="hidden" r:id="rId18"/>
    <sheet name="Var. MO-5" sheetId="25" state="hidden" r:id="rId19"/>
    <sheet name="Var. Mat.-5" sheetId="26"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_______HOJ1" localSheetId="8">#REF!</definedName>
    <definedName name="_________HOJ1" localSheetId="11">#REF!</definedName>
    <definedName name="_________HOJ1" localSheetId="14">#REF!</definedName>
    <definedName name="_________HOJ1" localSheetId="17">#REF!</definedName>
    <definedName name="_________HOJ1" localSheetId="9">#REF!</definedName>
    <definedName name="_________HOJ1" localSheetId="12">#REF!</definedName>
    <definedName name="_________HOJ1" localSheetId="15">#REF!</definedName>
    <definedName name="_________HOJ1" localSheetId="10">#REF!</definedName>
    <definedName name="_________HOJ1" localSheetId="13">#REF!</definedName>
    <definedName name="_________HOJ1" localSheetId="16">#REF!</definedName>
    <definedName name="_________HOJ1" localSheetId="19">#REF!</definedName>
    <definedName name="_________HOJ1" localSheetId="6">#REF!</definedName>
    <definedName name="_________HOJ1" localSheetId="7">#REF!</definedName>
    <definedName name="_________HOJ1" localSheetId="18">#REF!</definedName>
    <definedName name="_________HOJ1">#REF!</definedName>
    <definedName name="_________HOJ2" localSheetId="8">#REF!</definedName>
    <definedName name="_________HOJ2" localSheetId="11">#REF!</definedName>
    <definedName name="_________HOJ2" localSheetId="14">#REF!</definedName>
    <definedName name="_________HOJ2" localSheetId="17">#REF!</definedName>
    <definedName name="_________HOJ2" localSheetId="9">#REF!</definedName>
    <definedName name="_________HOJ2" localSheetId="12">#REF!</definedName>
    <definedName name="_________HOJ2" localSheetId="15">#REF!</definedName>
    <definedName name="_________HOJ2" localSheetId="10">#REF!</definedName>
    <definedName name="_________HOJ2" localSheetId="13">#REF!</definedName>
    <definedName name="_________HOJ2" localSheetId="16">#REF!</definedName>
    <definedName name="_________HOJ2" localSheetId="19">#REF!</definedName>
    <definedName name="_________HOJ2" localSheetId="6">#REF!</definedName>
    <definedName name="_________HOJ2" localSheetId="7">#REF!</definedName>
    <definedName name="_________HOJ2" localSheetId="18">#REF!</definedName>
    <definedName name="_________HOJ2">#REF!</definedName>
    <definedName name="_________HOJ3" localSheetId="8">#REF!</definedName>
    <definedName name="_________HOJ3" localSheetId="11">#REF!</definedName>
    <definedName name="_________HOJ3" localSheetId="14">#REF!</definedName>
    <definedName name="_________HOJ3" localSheetId="17">#REF!</definedName>
    <definedName name="_________HOJ3" localSheetId="9">#REF!</definedName>
    <definedName name="_________HOJ3" localSheetId="12">#REF!</definedName>
    <definedName name="_________HOJ3" localSheetId="15">#REF!</definedName>
    <definedName name="_________HOJ3" localSheetId="10">#REF!</definedName>
    <definedName name="_________HOJ3" localSheetId="13">#REF!</definedName>
    <definedName name="_________HOJ3" localSheetId="16">#REF!</definedName>
    <definedName name="_________HOJ3" localSheetId="19">#REF!</definedName>
    <definedName name="_________HOJ3" localSheetId="6">#REF!</definedName>
    <definedName name="_________HOJ3" localSheetId="7">#REF!</definedName>
    <definedName name="_________HOJ3" localSheetId="18">#REF!</definedName>
    <definedName name="_________HOJ3">#REF!</definedName>
    <definedName name="________HOJ1" localSheetId="8">#REF!</definedName>
    <definedName name="________HOJ1" localSheetId="11">#REF!</definedName>
    <definedName name="________HOJ1" localSheetId="14">#REF!</definedName>
    <definedName name="________HOJ1" localSheetId="17">#REF!</definedName>
    <definedName name="________HOJ1" localSheetId="9">#REF!</definedName>
    <definedName name="________HOJ1" localSheetId="12">#REF!</definedName>
    <definedName name="________HOJ1" localSheetId="15">#REF!</definedName>
    <definedName name="________HOJ1" localSheetId="10">#REF!</definedName>
    <definedName name="________HOJ1" localSheetId="13">#REF!</definedName>
    <definedName name="________HOJ1" localSheetId="16">#REF!</definedName>
    <definedName name="________HOJ1" localSheetId="19">#REF!</definedName>
    <definedName name="________HOJ1" localSheetId="6">#REF!</definedName>
    <definedName name="________HOJ1" localSheetId="7">#REF!</definedName>
    <definedName name="________HOJ1" localSheetId="18">#REF!</definedName>
    <definedName name="________HOJ1">#REF!</definedName>
    <definedName name="________HOJ2" localSheetId="8">#REF!</definedName>
    <definedName name="________HOJ2" localSheetId="11">#REF!</definedName>
    <definedName name="________HOJ2" localSheetId="14">#REF!</definedName>
    <definedName name="________HOJ2" localSheetId="17">#REF!</definedName>
    <definedName name="________HOJ2" localSheetId="9">#REF!</definedName>
    <definedName name="________HOJ2" localSheetId="12">#REF!</definedName>
    <definedName name="________HOJ2" localSheetId="15">#REF!</definedName>
    <definedName name="________HOJ2" localSheetId="10">#REF!</definedName>
    <definedName name="________HOJ2" localSheetId="13">#REF!</definedName>
    <definedName name="________HOJ2" localSheetId="16">#REF!</definedName>
    <definedName name="________HOJ2" localSheetId="19">#REF!</definedName>
    <definedName name="________HOJ2" localSheetId="6">#REF!</definedName>
    <definedName name="________HOJ2" localSheetId="7">#REF!</definedName>
    <definedName name="________HOJ2" localSheetId="18">#REF!</definedName>
    <definedName name="________HOJ2">#REF!</definedName>
    <definedName name="________HOJ3" localSheetId="8">#REF!</definedName>
    <definedName name="________HOJ3" localSheetId="11">#REF!</definedName>
    <definedName name="________HOJ3" localSheetId="14">#REF!</definedName>
    <definedName name="________HOJ3" localSheetId="17">#REF!</definedName>
    <definedName name="________HOJ3" localSheetId="9">#REF!</definedName>
    <definedName name="________HOJ3" localSheetId="12">#REF!</definedName>
    <definedName name="________HOJ3" localSheetId="15">#REF!</definedName>
    <definedName name="________HOJ3" localSheetId="10">#REF!</definedName>
    <definedName name="________HOJ3" localSheetId="13">#REF!</definedName>
    <definedName name="________HOJ3" localSheetId="16">#REF!</definedName>
    <definedName name="________HOJ3" localSheetId="19">#REF!</definedName>
    <definedName name="________HOJ3" localSheetId="6">#REF!</definedName>
    <definedName name="________HOJ3" localSheetId="7">#REF!</definedName>
    <definedName name="________HOJ3" localSheetId="18">#REF!</definedName>
    <definedName name="________HOJ3">#REF!</definedName>
    <definedName name="________HOJ4">#N/A</definedName>
    <definedName name="_______HOJ4">#N/A</definedName>
    <definedName name="______HOJ1" localSheetId="8">#REF!</definedName>
    <definedName name="______HOJ1" localSheetId="11">#REF!</definedName>
    <definedName name="______HOJ1" localSheetId="14">#REF!</definedName>
    <definedName name="______HOJ1" localSheetId="17">#REF!</definedName>
    <definedName name="______HOJ1" localSheetId="9">#REF!</definedName>
    <definedName name="______HOJ1" localSheetId="12">#REF!</definedName>
    <definedName name="______HOJ1" localSheetId="15">#REF!</definedName>
    <definedName name="______HOJ1" localSheetId="10">#REF!</definedName>
    <definedName name="______HOJ1" localSheetId="13">#REF!</definedName>
    <definedName name="______HOJ1" localSheetId="16">#REF!</definedName>
    <definedName name="______HOJ1" localSheetId="19">#REF!</definedName>
    <definedName name="______HOJ1" localSheetId="6">#REF!</definedName>
    <definedName name="______HOJ1" localSheetId="7">#REF!</definedName>
    <definedName name="______HOJ1" localSheetId="18">#REF!</definedName>
    <definedName name="______HOJ1">#REF!</definedName>
    <definedName name="______HOJ2" localSheetId="8">#REF!</definedName>
    <definedName name="______HOJ2" localSheetId="11">#REF!</definedName>
    <definedName name="______HOJ2" localSheetId="14">#REF!</definedName>
    <definedName name="______HOJ2" localSheetId="17">#REF!</definedName>
    <definedName name="______HOJ2" localSheetId="9">#REF!</definedName>
    <definedName name="______HOJ2" localSheetId="12">#REF!</definedName>
    <definedName name="______HOJ2" localSheetId="15">#REF!</definedName>
    <definedName name="______HOJ2" localSheetId="10">#REF!</definedName>
    <definedName name="______HOJ2" localSheetId="13">#REF!</definedName>
    <definedName name="______HOJ2" localSheetId="16">#REF!</definedName>
    <definedName name="______HOJ2" localSheetId="19">#REF!</definedName>
    <definedName name="______HOJ2" localSheetId="6">#REF!</definedName>
    <definedName name="______HOJ2" localSheetId="7">#REF!</definedName>
    <definedName name="______HOJ2" localSheetId="18">#REF!</definedName>
    <definedName name="______HOJ2">#REF!</definedName>
    <definedName name="______HOJ3" localSheetId="8">#REF!</definedName>
    <definedName name="______HOJ3" localSheetId="11">#REF!</definedName>
    <definedName name="______HOJ3" localSheetId="14">#REF!</definedName>
    <definedName name="______HOJ3" localSheetId="17">#REF!</definedName>
    <definedName name="______HOJ3" localSheetId="9">#REF!</definedName>
    <definedName name="______HOJ3" localSheetId="12">#REF!</definedName>
    <definedName name="______HOJ3" localSheetId="15">#REF!</definedName>
    <definedName name="______HOJ3" localSheetId="10">#REF!</definedName>
    <definedName name="______HOJ3" localSheetId="13">#REF!</definedName>
    <definedName name="______HOJ3" localSheetId="16">#REF!</definedName>
    <definedName name="______HOJ3" localSheetId="19">#REF!</definedName>
    <definedName name="______HOJ3" localSheetId="6">#REF!</definedName>
    <definedName name="______HOJ3" localSheetId="7">#REF!</definedName>
    <definedName name="______HOJ3" localSheetId="18">#REF!</definedName>
    <definedName name="______HOJ3">#REF!</definedName>
    <definedName name="______HOJ4">#N/A</definedName>
    <definedName name="_____HOJ1" localSheetId="8">#REF!</definedName>
    <definedName name="_____HOJ1" localSheetId="11">#REF!</definedName>
    <definedName name="_____HOJ1" localSheetId="14">#REF!</definedName>
    <definedName name="_____HOJ1" localSheetId="17">#REF!</definedName>
    <definedName name="_____HOJ1" localSheetId="9">#REF!</definedName>
    <definedName name="_____HOJ1" localSheetId="12">#REF!</definedName>
    <definedName name="_____HOJ1" localSheetId="15">#REF!</definedName>
    <definedName name="_____HOJ1" localSheetId="10">#REF!</definedName>
    <definedName name="_____HOJ1" localSheetId="13">#REF!</definedName>
    <definedName name="_____HOJ1" localSheetId="16">#REF!</definedName>
    <definedName name="_____HOJ1" localSheetId="19">#REF!</definedName>
    <definedName name="_____HOJ1" localSheetId="6">#REF!</definedName>
    <definedName name="_____HOJ1" localSheetId="7">#REF!</definedName>
    <definedName name="_____HOJ1" localSheetId="18">#REF!</definedName>
    <definedName name="_____HOJ1">#REF!</definedName>
    <definedName name="_____HOJ2" localSheetId="8">#REF!</definedName>
    <definedName name="_____HOJ2" localSheetId="11">#REF!</definedName>
    <definedName name="_____HOJ2" localSheetId="14">#REF!</definedName>
    <definedName name="_____HOJ2" localSheetId="17">#REF!</definedName>
    <definedName name="_____HOJ2" localSheetId="9">#REF!</definedName>
    <definedName name="_____HOJ2" localSheetId="12">#REF!</definedName>
    <definedName name="_____HOJ2" localSheetId="15">#REF!</definedName>
    <definedName name="_____HOJ2" localSheetId="10">#REF!</definedName>
    <definedName name="_____HOJ2" localSheetId="13">#REF!</definedName>
    <definedName name="_____HOJ2" localSheetId="16">#REF!</definedName>
    <definedName name="_____HOJ2" localSheetId="19">#REF!</definedName>
    <definedName name="_____HOJ2" localSheetId="6">#REF!</definedName>
    <definedName name="_____HOJ2" localSheetId="7">#REF!</definedName>
    <definedName name="_____HOJ2" localSheetId="18">#REF!</definedName>
    <definedName name="_____HOJ2">#REF!</definedName>
    <definedName name="_____HOJ3" localSheetId="8">#REF!</definedName>
    <definedName name="_____HOJ3" localSheetId="11">#REF!</definedName>
    <definedName name="_____HOJ3" localSheetId="14">#REF!</definedName>
    <definedName name="_____HOJ3" localSheetId="17">#REF!</definedName>
    <definedName name="_____HOJ3" localSheetId="9">#REF!</definedName>
    <definedName name="_____HOJ3" localSheetId="12">#REF!</definedName>
    <definedName name="_____HOJ3" localSheetId="15">#REF!</definedName>
    <definedName name="_____HOJ3" localSheetId="10">#REF!</definedName>
    <definedName name="_____HOJ3" localSheetId="13">#REF!</definedName>
    <definedName name="_____HOJ3" localSheetId="16">#REF!</definedName>
    <definedName name="_____HOJ3" localSheetId="19">#REF!</definedName>
    <definedName name="_____HOJ3" localSheetId="6">#REF!</definedName>
    <definedName name="_____HOJ3" localSheetId="7">#REF!</definedName>
    <definedName name="_____HOJ3" localSheetId="18">#REF!</definedName>
    <definedName name="_____HOJ3">#REF!</definedName>
    <definedName name="_____HOJ4">#N/A</definedName>
    <definedName name="____HOJ1" localSheetId="8">#REF!</definedName>
    <definedName name="____HOJ1" localSheetId="11">#REF!</definedName>
    <definedName name="____HOJ1" localSheetId="14">#REF!</definedName>
    <definedName name="____HOJ1" localSheetId="17">#REF!</definedName>
    <definedName name="____HOJ1" localSheetId="9">#REF!</definedName>
    <definedName name="____HOJ1" localSheetId="12">#REF!</definedName>
    <definedName name="____HOJ1" localSheetId="15">#REF!</definedName>
    <definedName name="____HOJ1" localSheetId="10">#REF!</definedName>
    <definedName name="____HOJ1" localSheetId="13">#REF!</definedName>
    <definedName name="____HOJ1" localSheetId="16">#REF!</definedName>
    <definedName name="____HOJ1" localSheetId="19">#REF!</definedName>
    <definedName name="____HOJ1" localSheetId="6">#REF!</definedName>
    <definedName name="____HOJ1" localSheetId="7">#REF!</definedName>
    <definedName name="____HOJ1" localSheetId="18">#REF!</definedName>
    <definedName name="____HOJ1">#REF!</definedName>
    <definedName name="____HOJ2" localSheetId="8">#REF!</definedName>
    <definedName name="____HOJ2" localSheetId="11">#REF!</definedName>
    <definedName name="____HOJ2" localSheetId="14">#REF!</definedName>
    <definedName name="____HOJ2" localSheetId="17">#REF!</definedName>
    <definedName name="____HOJ2" localSheetId="9">#REF!</definedName>
    <definedName name="____HOJ2" localSheetId="12">#REF!</definedName>
    <definedName name="____HOJ2" localSheetId="15">#REF!</definedName>
    <definedName name="____HOJ2" localSheetId="10">#REF!</definedName>
    <definedName name="____HOJ2" localSheetId="13">#REF!</definedName>
    <definedName name="____HOJ2" localSheetId="16">#REF!</definedName>
    <definedName name="____HOJ2" localSheetId="19">#REF!</definedName>
    <definedName name="____HOJ2" localSheetId="6">#REF!</definedName>
    <definedName name="____HOJ2" localSheetId="7">#REF!</definedName>
    <definedName name="____HOJ2" localSheetId="18">#REF!</definedName>
    <definedName name="____HOJ2">#REF!</definedName>
    <definedName name="____HOJ3" localSheetId="8">#REF!</definedName>
    <definedName name="____HOJ3" localSheetId="11">#REF!</definedName>
    <definedName name="____HOJ3" localSheetId="14">#REF!</definedName>
    <definedName name="____HOJ3" localSheetId="17">#REF!</definedName>
    <definedName name="____HOJ3" localSheetId="9">#REF!</definedName>
    <definedName name="____HOJ3" localSheetId="12">#REF!</definedName>
    <definedName name="____HOJ3" localSheetId="15">#REF!</definedName>
    <definedName name="____HOJ3" localSheetId="10">#REF!</definedName>
    <definedName name="____HOJ3" localSheetId="13">#REF!</definedName>
    <definedName name="____HOJ3" localSheetId="16">#REF!</definedName>
    <definedName name="____HOJ3" localSheetId="19">#REF!</definedName>
    <definedName name="____HOJ3" localSheetId="6">#REF!</definedName>
    <definedName name="____HOJ3" localSheetId="7">#REF!</definedName>
    <definedName name="____HOJ3" localSheetId="18">#REF!</definedName>
    <definedName name="____HOJ3">#REF!</definedName>
    <definedName name="____HOJ4">#N/A</definedName>
    <definedName name="___HOJ1" localSheetId="8">#REF!</definedName>
    <definedName name="___HOJ1" localSheetId="11">#REF!</definedName>
    <definedName name="___HOJ1" localSheetId="14">#REF!</definedName>
    <definedName name="___HOJ1" localSheetId="17">#REF!</definedName>
    <definedName name="___HOJ1" localSheetId="9">#REF!</definedName>
    <definedName name="___HOJ1" localSheetId="12">#REF!</definedName>
    <definedName name="___HOJ1" localSheetId="15">#REF!</definedName>
    <definedName name="___HOJ1" localSheetId="10">#REF!</definedName>
    <definedName name="___HOJ1" localSheetId="13">#REF!</definedName>
    <definedName name="___HOJ1" localSheetId="16">#REF!</definedName>
    <definedName name="___HOJ1" localSheetId="19">#REF!</definedName>
    <definedName name="___HOJ1" localSheetId="6">#REF!</definedName>
    <definedName name="___HOJ1" localSheetId="7">#REF!</definedName>
    <definedName name="___HOJ1" localSheetId="18">#REF!</definedName>
    <definedName name="___HOJ1">#REF!</definedName>
    <definedName name="___HOJ2" localSheetId="8">#REF!</definedName>
    <definedName name="___HOJ2" localSheetId="11">#REF!</definedName>
    <definedName name="___HOJ2" localSheetId="14">#REF!</definedName>
    <definedName name="___HOJ2" localSheetId="17">#REF!</definedName>
    <definedName name="___HOJ2" localSheetId="9">#REF!</definedName>
    <definedName name="___HOJ2" localSheetId="12">#REF!</definedName>
    <definedName name="___HOJ2" localSheetId="15">#REF!</definedName>
    <definedName name="___HOJ2" localSheetId="10">#REF!</definedName>
    <definedName name="___HOJ2" localSheetId="13">#REF!</definedName>
    <definedName name="___HOJ2" localSheetId="16">#REF!</definedName>
    <definedName name="___HOJ2" localSheetId="19">#REF!</definedName>
    <definedName name="___HOJ2" localSheetId="6">#REF!</definedName>
    <definedName name="___HOJ2" localSheetId="7">#REF!</definedName>
    <definedName name="___HOJ2" localSheetId="18">#REF!</definedName>
    <definedName name="___HOJ2">#REF!</definedName>
    <definedName name="___HOJ3" localSheetId="8">#REF!</definedName>
    <definedName name="___HOJ3" localSheetId="11">#REF!</definedName>
    <definedName name="___HOJ3" localSheetId="14">#REF!</definedName>
    <definedName name="___HOJ3" localSheetId="17">#REF!</definedName>
    <definedName name="___HOJ3" localSheetId="9">#REF!</definedName>
    <definedName name="___HOJ3" localSheetId="12">#REF!</definedName>
    <definedName name="___HOJ3" localSheetId="15">#REF!</definedName>
    <definedName name="___HOJ3" localSheetId="10">#REF!</definedName>
    <definedName name="___HOJ3" localSheetId="13">#REF!</definedName>
    <definedName name="___HOJ3" localSheetId="16">#REF!</definedName>
    <definedName name="___HOJ3" localSheetId="19">#REF!</definedName>
    <definedName name="___HOJ3" localSheetId="6">#REF!</definedName>
    <definedName name="___HOJ3" localSheetId="7">#REF!</definedName>
    <definedName name="___HOJ3" localSheetId="18">#REF!</definedName>
    <definedName name="___HOJ3">#REF!</definedName>
    <definedName name="___HOJ4">#N/A</definedName>
    <definedName name="__HOJ1" localSheetId="8">#REF!</definedName>
    <definedName name="__HOJ1" localSheetId="11">#REF!</definedName>
    <definedName name="__HOJ1" localSheetId="14">#REF!</definedName>
    <definedName name="__HOJ1" localSheetId="17">#REF!</definedName>
    <definedName name="__HOJ1" localSheetId="9">#REF!</definedName>
    <definedName name="__HOJ1" localSheetId="12">#REF!</definedName>
    <definedName name="__HOJ1" localSheetId="15">#REF!</definedName>
    <definedName name="__HOJ1" localSheetId="10">#REF!</definedName>
    <definedName name="__HOJ1" localSheetId="13">#REF!</definedName>
    <definedName name="__HOJ1" localSheetId="16">#REF!</definedName>
    <definedName name="__HOJ1" localSheetId="19">#REF!</definedName>
    <definedName name="__HOJ1" localSheetId="6">#REF!</definedName>
    <definedName name="__HOJ1" localSheetId="7">#REF!</definedName>
    <definedName name="__HOJ1" localSheetId="18">#REF!</definedName>
    <definedName name="__HOJ1">#REF!</definedName>
    <definedName name="__HOJ2" localSheetId="8">#REF!</definedName>
    <definedName name="__HOJ2" localSheetId="11">#REF!</definedName>
    <definedName name="__HOJ2" localSheetId="14">#REF!</definedName>
    <definedName name="__HOJ2" localSheetId="17">#REF!</definedName>
    <definedName name="__HOJ2" localSheetId="9">#REF!</definedName>
    <definedName name="__HOJ2" localSheetId="12">#REF!</definedName>
    <definedName name="__HOJ2" localSheetId="15">#REF!</definedName>
    <definedName name="__HOJ2" localSheetId="10">#REF!</definedName>
    <definedName name="__HOJ2" localSheetId="13">#REF!</definedName>
    <definedName name="__HOJ2" localSheetId="16">#REF!</definedName>
    <definedName name="__HOJ2" localSheetId="19">#REF!</definedName>
    <definedName name="__HOJ2" localSheetId="6">#REF!</definedName>
    <definedName name="__HOJ2" localSheetId="7">#REF!</definedName>
    <definedName name="__HOJ2" localSheetId="18">#REF!</definedName>
    <definedName name="__HOJ2">#REF!</definedName>
    <definedName name="__HOJ3" localSheetId="8">#REF!</definedName>
    <definedName name="__HOJ3" localSheetId="11">#REF!</definedName>
    <definedName name="__HOJ3" localSheetId="14">#REF!</definedName>
    <definedName name="__HOJ3" localSheetId="17">#REF!</definedName>
    <definedName name="__HOJ3" localSheetId="9">#REF!</definedName>
    <definedName name="__HOJ3" localSheetId="12">#REF!</definedName>
    <definedName name="__HOJ3" localSheetId="15">#REF!</definedName>
    <definedName name="__HOJ3" localSheetId="10">#REF!</definedName>
    <definedName name="__HOJ3" localSheetId="13">#REF!</definedName>
    <definedName name="__HOJ3" localSheetId="16">#REF!</definedName>
    <definedName name="__HOJ3" localSheetId="19">#REF!</definedName>
    <definedName name="__HOJ3" localSheetId="6">#REF!</definedName>
    <definedName name="__HOJ3" localSheetId="7">#REF!</definedName>
    <definedName name="__HOJ3" localSheetId="18">#REF!</definedName>
    <definedName name="__HOJ3">#REF!</definedName>
    <definedName name="__HOJ4">#N/A</definedName>
    <definedName name="_211" localSheetId="8" hidden="1">#REF!</definedName>
    <definedName name="_211" localSheetId="11" hidden="1">#REF!</definedName>
    <definedName name="_211" localSheetId="14" hidden="1">#REF!</definedName>
    <definedName name="_211" localSheetId="17" hidden="1">#REF!</definedName>
    <definedName name="_211" localSheetId="9" hidden="1">#REF!</definedName>
    <definedName name="_211" localSheetId="12" hidden="1">#REF!</definedName>
    <definedName name="_211" localSheetId="15" hidden="1">#REF!</definedName>
    <definedName name="_211" localSheetId="10" hidden="1">#REF!</definedName>
    <definedName name="_211" localSheetId="13" hidden="1">#REF!</definedName>
    <definedName name="_211" localSheetId="16" hidden="1">#REF!</definedName>
    <definedName name="_211" localSheetId="19" hidden="1">#REF!</definedName>
    <definedName name="_211" localSheetId="6" hidden="1">#REF!</definedName>
    <definedName name="_211" localSheetId="7" hidden="1">#REF!</definedName>
    <definedName name="_211" localSheetId="18" hidden="1">#REF!</definedName>
    <definedName name="_211" hidden="1">#REF!</definedName>
    <definedName name="_21326" localSheetId="8" hidden="1">#REF!</definedName>
    <definedName name="_21326" localSheetId="11" hidden="1">#REF!</definedName>
    <definedName name="_21326" localSheetId="14" hidden="1">#REF!</definedName>
    <definedName name="_21326" localSheetId="17" hidden="1">#REF!</definedName>
    <definedName name="_21326" localSheetId="9" hidden="1">#REF!</definedName>
    <definedName name="_21326" localSheetId="12" hidden="1">#REF!</definedName>
    <definedName name="_21326" localSheetId="15" hidden="1">#REF!</definedName>
    <definedName name="_21326" localSheetId="10" hidden="1">#REF!</definedName>
    <definedName name="_21326" localSheetId="13" hidden="1">#REF!</definedName>
    <definedName name="_21326" localSheetId="16" hidden="1">#REF!</definedName>
    <definedName name="_21326" localSheetId="19" hidden="1">#REF!</definedName>
    <definedName name="_21326" localSheetId="6" hidden="1">#REF!</definedName>
    <definedName name="_21326" localSheetId="7" hidden="1">#REF!</definedName>
    <definedName name="_21326" localSheetId="18" hidden="1">#REF!</definedName>
    <definedName name="_21326" hidden="1">#REF!</definedName>
    <definedName name="_52132" localSheetId="8" hidden="1">#REF!</definedName>
    <definedName name="_52132" localSheetId="11" hidden="1">#REF!</definedName>
    <definedName name="_52132" localSheetId="14" hidden="1">#REF!</definedName>
    <definedName name="_52132" localSheetId="17" hidden="1">#REF!</definedName>
    <definedName name="_52132" localSheetId="9" hidden="1">#REF!</definedName>
    <definedName name="_52132" localSheetId="12" hidden="1">#REF!</definedName>
    <definedName name="_52132" localSheetId="15" hidden="1">#REF!</definedName>
    <definedName name="_52132" localSheetId="10" hidden="1">#REF!</definedName>
    <definedName name="_52132" localSheetId="13" hidden="1">#REF!</definedName>
    <definedName name="_52132" localSheetId="16" hidden="1">#REF!</definedName>
    <definedName name="_52132" localSheetId="19" hidden="1">#REF!</definedName>
    <definedName name="_52132" localSheetId="6" hidden="1">#REF!</definedName>
    <definedName name="_52132" localSheetId="7" hidden="1">#REF!</definedName>
    <definedName name="_52132" localSheetId="18" hidden="1">#REF!</definedName>
    <definedName name="_52132" hidden="1">#REF!</definedName>
    <definedName name="_e.g" localSheetId="8" hidden="1">#REF!</definedName>
    <definedName name="_e.g" localSheetId="11" hidden="1">#REF!</definedName>
    <definedName name="_e.g" localSheetId="14" hidden="1">#REF!</definedName>
    <definedName name="_e.g" localSheetId="17" hidden="1">#REF!</definedName>
    <definedName name="_e.g" localSheetId="9" hidden="1">#REF!</definedName>
    <definedName name="_e.g" localSheetId="12" hidden="1">#REF!</definedName>
    <definedName name="_e.g" localSheetId="15" hidden="1">#REF!</definedName>
    <definedName name="_e.g" localSheetId="10" hidden="1">#REF!</definedName>
    <definedName name="_e.g" localSheetId="13" hidden="1">#REF!</definedName>
    <definedName name="_e.g" localSheetId="16" hidden="1">#REF!</definedName>
    <definedName name="_e.g" localSheetId="19" hidden="1">#REF!</definedName>
    <definedName name="_e.g" localSheetId="6" hidden="1">#REF!</definedName>
    <definedName name="_e.g" localSheetId="7" hidden="1">#REF!</definedName>
    <definedName name="_e.g" localSheetId="18" hidden="1">#REF!</definedName>
    <definedName name="_e.g" hidden="1">#REF!</definedName>
    <definedName name="_xlnm._FilterDatabase" localSheetId="4" hidden="1">'DD-1'!$B$6:$G$95</definedName>
    <definedName name="_xlnm._FilterDatabase" localSheetId="11" hidden="1">'DD-3'!$B$13:$G$315</definedName>
    <definedName name="_xlnm._FilterDatabase" localSheetId="2" hidden="1">'MM-1'!$B$5:$G$28</definedName>
    <definedName name="_xlnm._FilterDatabase" localSheetId="9" hidden="1">'MM-3'!$B$13:$G$219</definedName>
    <definedName name="_xlnm._FilterDatabase" localSheetId="15" hidden="1">'MM-5'!$B$11:$I$256</definedName>
    <definedName name="_xlnm._FilterDatabase" localSheetId="3" hidden="1">'PN-1'!$B$5:$G$105</definedName>
    <definedName name="_xlnm._FilterDatabase" localSheetId="10" hidden="1">'PN-3'!$B$13:$G$358</definedName>
    <definedName name="_xlnm._FilterDatabase" localSheetId="16" hidden="1">'PN-5'!$B$11:$G$578</definedName>
    <definedName name="_xlnm._FilterDatabase" localSheetId="1" hidden="1">'Presupuesto Contingencia'!$C$6:$H$794</definedName>
    <definedName name="_xlnm._FilterDatabase" localSheetId="0" hidden="1">'Presupuesto Hospital'!$C$6:$H$6</definedName>
    <definedName name="_xlnm._FilterDatabase" localSheetId="19" hidden="1">'Var. Mat.-5'!$B$11:$L$784</definedName>
    <definedName name="_xlnm._FilterDatabase" localSheetId="6" hidden="1">'Var. MO-2'!$B$11:$T$573</definedName>
    <definedName name="_xlnm._FilterDatabase" localSheetId="7" hidden="1">'Var. MO-2 (2)'!$B$11:$O$768</definedName>
    <definedName name="_xlnm._FilterDatabase" localSheetId="18" hidden="1">'Var. MO-5'!$B$11:$P$2850</definedName>
    <definedName name="_fjtjdtyj" localSheetId="8" hidden="1">#REF!</definedName>
    <definedName name="_fjtjdtyj" localSheetId="11" hidden="1">#REF!</definedName>
    <definedName name="_fjtjdtyj" localSheetId="14" hidden="1">#REF!</definedName>
    <definedName name="_fjtjdtyj" localSheetId="17" hidden="1">#REF!</definedName>
    <definedName name="_fjtjdtyj" localSheetId="9" hidden="1">#REF!</definedName>
    <definedName name="_fjtjdtyj" localSheetId="12" hidden="1">#REF!</definedName>
    <definedName name="_fjtjdtyj" localSheetId="15" hidden="1">#REF!</definedName>
    <definedName name="_fjtjdtyj" localSheetId="10" hidden="1">#REF!</definedName>
    <definedName name="_fjtjdtyj" localSheetId="13" hidden="1">#REF!</definedName>
    <definedName name="_fjtjdtyj" localSheetId="16" hidden="1">#REF!</definedName>
    <definedName name="_fjtjdtyj" localSheetId="19" hidden="1">#REF!</definedName>
    <definedName name="_fjtjdtyj" localSheetId="6" hidden="1">#REF!</definedName>
    <definedName name="_fjtjdtyj" localSheetId="7" hidden="1">#REF!</definedName>
    <definedName name="_fjtjdtyj" localSheetId="18" hidden="1">#REF!</definedName>
    <definedName name="_fjtjdtyj" hidden="1">#REF!</definedName>
    <definedName name="_HOJ1" localSheetId="8">#REF!</definedName>
    <definedName name="_HOJ1" localSheetId="11">#REF!</definedName>
    <definedName name="_HOJ1" localSheetId="14">#REF!</definedName>
    <definedName name="_HOJ1" localSheetId="17">#REF!</definedName>
    <definedName name="_HOJ1" localSheetId="9">#REF!</definedName>
    <definedName name="_HOJ1" localSheetId="12">#REF!</definedName>
    <definedName name="_HOJ1" localSheetId="15">#REF!</definedName>
    <definedName name="_HOJ1" localSheetId="10">#REF!</definedName>
    <definedName name="_HOJ1" localSheetId="13">#REF!</definedName>
    <definedName name="_HOJ1" localSheetId="16">#REF!</definedName>
    <definedName name="_HOJ1" localSheetId="19">#REF!</definedName>
    <definedName name="_HOJ1" localSheetId="6">#REF!</definedName>
    <definedName name="_HOJ1" localSheetId="7">#REF!</definedName>
    <definedName name="_HOJ1" localSheetId="18">#REF!</definedName>
    <definedName name="_HOJ1">#REF!</definedName>
    <definedName name="_HOJ2" localSheetId="8">#REF!</definedName>
    <definedName name="_HOJ2" localSheetId="11">#REF!</definedName>
    <definedName name="_HOJ2" localSheetId="14">#REF!</definedName>
    <definedName name="_HOJ2" localSheetId="17">#REF!</definedName>
    <definedName name="_HOJ2" localSheetId="9">#REF!</definedName>
    <definedName name="_HOJ2" localSheetId="12">#REF!</definedName>
    <definedName name="_HOJ2" localSheetId="15">#REF!</definedName>
    <definedName name="_HOJ2" localSheetId="10">#REF!</definedName>
    <definedName name="_HOJ2" localSheetId="13">#REF!</definedName>
    <definedName name="_HOJ2" localSheetId="16">#REF!</definedName>
    <definedName name="_HOJ2" localSheetId="19">#REF!</definedName>
    <definedName name="_HOJ2" localSheetId="6">#REF!</definedName>
    <definedName name="_HOJ2" localSheetId="7">#REF!</definedName>
    <definedName name="_HOJ2" localSheetId="18">#REF!</definedName>
    <definedName name="_HOJ2">#REF!</definedName>
    <definedName name="_HOJ3" localSheetId="8">#REF!</definedName>
    <definedName name="_HOJ3" localSheetId="11">#REF!</definedName>
    <definedName name="_HOJ3" localSheetId="14">#REF!</definedName>
    <definedName name="_HOJ3" localSheetId="17">#REF!</definedName>
    <definedName name="_HOJ3" localSheetId="9">#REF!</definedName>
    <definedName name="_HOJ3" localSheetId="12">#REF!</definedName>
    <definedName name="_HOJ3" localSheetId="15">#REF!</definedName>
    <definedName name="_HOJ3" localSheetId="10">#REF!</definedName>
    <definedName name="_HOJ3" localSheetId="13">#REF!</definedName>
    <definedName name="_HOJ3" localSheetId="16">#REF!</definedName>
    <definedName name="_HOJ3" localSheetId="19">#REF!</definedName>
    <definedName name="_HOJ3" localSheetId="6">#REF!</definedName>
    <definedName name="_HOJ3" localSheetId="7">#REF!</definedName>
    <definedName name="_HOJ3" localSheetId="18">#REF!</definedName>
    <definedName name="_HOJ3">#REF!</definedName>
    <definedName name="_HOJ32" localSheetId="8">#REF!</definedName>
    <definedName name="_HOJ32" localSheetId="11">#REF!</definedName>
    <definedName name="_HOJ32" localSheetId="14">#REF!</definedName>
    <definedName name="_HOJ32" localSheetId="17">#REF!</definedName>
    <definedName name="_HOJ32" localSheetId="9">#REF!</definedName>
    <definedName name="_HOJ32" localSheetId="12">#REF!</definedName>
    <definedName name="_HOJ32" localSheetId="15">#REF!</definedName>
    <definedName name="_HOJ32" localSheetId="10">#REF!</definedName>
    <definedName name="_HOJ32" localSheetId="13">#REF!</definedName>
    <definedName name="_HOJ32" localSheetId="16">#REF!</definedName>
    <definedName name="_HOJ32" localSheetId="19">#REF!</definedName>
    <definedName name="_HOJ32" localSheetId="6">#REF!</definedName>
    <definedName name="_HOJ32" localSheetId="7">#REF!</definedName>
    <definedName name="_HOJ32" localSheetId="18">#REF!</definedName>
    <definedName name="_HOJ32">#REF!</definedName>
    <definedName name="_HOJ4">#N/A</definedName>
    <definedName name="_HOJ5" localSheetId="8">#REF!</definedName>
    <definedName name="_HOJ5" localSheetId="11">#REF!</definedName>
    <definedName name="_HOJ5" localSheetId="14">#REF!</definedName>
    <definedName name="_HOJ5" localSheetId="17">#REF!</definedName>
    <definedName name="_HOJ5" localSheetId="9">#REF!</definedName>
    <definedName name="_HOJ5" localSheetId="12">#REF!</definedName>
    <definedName name="_HOJ5" localSheetId="15">#REF!</definedName>
    <definedName name="_HOJ5" localSheetId="10">#REF!</definedName>
    <definedName name="_HOJ5" localSheetId="13">#REF!</definedName>
    <definedName name="_HOJ5" localSheetId="16">#REF!</definedName>
    <definedName name="_HOJ5" localSheetId="19">#REF!</definedName>
    <definedName name="_HOJ5" localSheetId="6">#REF!</definedName>
    <definedName name="_HOJ5" localSheetId="7">#REF!</definedName>
    <definedName name="_HOJ5" localSheetId="18">#REF!</definedName>
    <definedName name="_HOJ5">#REF!</definedName>
    <definedName name="_Key1" localSheetId="8" hidden="1">#REF!</definedName>
    <definedName name="_Key1" localSheetId="11" hidden="1">#REF!</definedName>
    <definedName name="_Key1" localSheetId="14" hidden="1">#REF!</definedName>
    <definedName name="_Key1" localSheetId="17" hidden="1">#REF!</definedName>
    <definedName name="_Key1" localSheetId="9" hidden="1">#REF!</definedName>
    <definedName name="_Key1" localSheetId="12" hidden="1">#REF!</definedName>
    <definedName name="_Key1" localSheetId="15" hidden="1">#REF!</definedName>
    <definedName name="_Key1" localSheetId="10" hidden="1">#REF!</definedName>
    <definedName name="_Key1" localSheetId="13" hidden="1">#REF!</definedName>
    <definedName name="_Key1" localSheetId="16" hidden="1">#REF!</definedName>
    <definedName name="_Key1" localSheetId="19" hidden="1">#REF!</definedName>
    <definedName name="_Key1" localSheetId="6" hidden="1">#REF!</definedName>
    <definedName name="_Key1" localSheetId="7" hidden="1">#REF!</definedName>
    <definedName name="_Key1" localSheetId="18" hidden="1">#REF!</definedName>
    <definedName name="_Key1" hidden="1">#REF!</definedName>
    <definedName name="_kjdkw7" localSheetId="8" hidden="1">#REF!</definedName>
    <definedName name="_kjdkw7" localSheetId="11" hidden="1">#REF!</definedName>
    <definedName name="_kjdkw7" localSheetId="14" hidden="1">#REF!</definedName>
    <definedName name="_kjdkw7" localSheetId="17" hidden="1">#REF!</definedName>
    <definedName name="_kjdkw7" localSheetId="9" hidden="1">#REF!</definedName>
    <definedName name="_kjdkw7" localSheetId="12" hidden="1">#REF!</definedName>
    <definedName name="_kjdkw7" localSheetId="15" hidden="1">#REF!</definedName>
    <definedName name="_kjdkw7" localSheetId="10" hidden="1">#REF!</definedName>
    <definedName name="_kjdkw7" localSheetId="13" hidden="1">#REF!</definedName>
    <definedName name="_kjdkw7" localSheetId="16" hidden="1">#REF!</definedName>
    <definedName name="_kjdkw7" localSheetId="19" hidden="1">#REF!</definedName>
    <definedName name="_kjdkw7" localSheetId="6" hidden="1">#REF!</definedName>
    <definedName name="_kjdkw7" localSheetId="7" hidden="1">#REF!</definedName>
    <definedName name="_kjdkw7" localSheetId="18" hidden="1">#REF!</definedName>
    <definedName name="_kjdkw7" hidden="1">#REF!</definedName>
    <definedName name="_Order1" hidden="1">255</definedName>
    <definedName name="_plpk" localSheetId="8" hidden="1">#REF!</definedName>
    <definedName name="_plpk" localSheetId="11" hidden="1">#REF!</definedName>
    <definedName name="_plpk" localSheetId="14" hidden="1">#REF!</definedName>
    <definedName name="_plpk" localSheetId="17" hidden="1">#REF!</definedName>
    <definedName name="_plpk" localSheetId="9" hidden="1">#REF!</definedName>
    <definedName name="_plpk" localSheetId="12" hidden="1">#REF!</definedName>
    <definedName name="_plpk" localSheetId="15" hidden="1">#REF!</definedName>
    <definedName name="_plpk" localSheetId="10" hidden="1">#REF!</definedName>
    <definedName name="_plpk" localSheetId="13" hidden="1">#REF!</definedName>
    <definedName name="_plpk" localSheetId="16" hidden="1">#REF!</definedName>
    <definedName name="_plpk" localSheetId="19" hidden="1">#REF!</definedName>
    <definedName name="_plpk" localSheetId="6" hidden="1">#REF!</definedName>
    <definedName name="_plpk" localSheetId="7" hidden="1">#REF!</definedName>
    <definedName name="_plpk" localSheetId="18" hidden="1">#REF!</definedName>
    <definedName name="_plpk" hidden="1">#REF!</definedName>
    <definedName name="_reyryr" localSheetId="8" hidden="1">#REF!</definedName>
    <definedName name="_reyryr" localSheetId="11" hidden="1">#REF!</definedName>
    <definedName name="_reyryr" localSheetId="14" hidden="1">#REF!</definedName>
    <definedName name="_reyryr" localSheetId="17" hidden="1">#REF!</definedName>
    <definedName name="_reyryr" localSheetId="9" hidden="1">#REF!</definedName>
    <definedName name="_reyryr" localSheetId="12" hidden="1">#REF!</definedName>
    <definedName name="_reyryr" localSheetId="15" hidden="1">#REF!</definedName>
    <definedName name="_reyryr" localSheetId="10" hidden="1">#REF!</definedName>
    <definedName name="_reyryr" localSheetId="13" hidden="1">#REF!</definedName>
    <definedName name="_reyryr" localSheetId="16" hidden="1">#REF!</definedName>
    <definedName name="_reyryr" localSheetId="19" hidden="1">#REF!</definedName>
    <definedName name="_reyryr" localSheetId="6" hidden="1">#REF!</definedName>
    <definedName name="_reyryr" localSheetId="7" hidden="1">#REF!</definedName>
    <definedName name="_reyryr" localSheetId="18" hidden="1">#REF!</definedName>
    <definedName name="_reyryr" hidden="1">#REF!</definedName>
    <definedName name="_Sort" localSheetId="8" hidden="1">#REF!</definedName>
    <definedName name="_Sort" localSheetId="11" hidden="1">#REF!</definedName>
    <definedName name="_Sort" localSheetId="14" hidden="1">#REF!</definedName>
    <definedName name="_Sort" localSheetId="17" hidden="1">#REF!</definedName>
    <definedName name="_Sort" localSheetId="9" hidden="1">#REF!</definedName>
    <definedName name="_Sort" localSheetId="12" hidden="1">#REF!</definedName>
    <definedName name="_Sort" localSheetId="15" hidden="1">#REF!</definedName>
    <definedName name="_Sort" localSheetId="10" hidden="1">#REF!</definedName>
    <definedName name="_Sort" localSheetId="13" hidden="1">#REF!</definedName>
    <definedName name="_Sort" localSheetId="16" hidden="1">#REF!</definedName>
    <definedName name="_Sort" localSheetId="19" hidden="1">#REF!</definedName>
    <definedName name="_Sort" localSheetId="6" hidden="1">#REF!</definedName>
    <definedName name="_Sort" localSheetId="7" hidden="1">#REF!</definedName>
    <definedName name="_Sort" localSheetId="18" hidden="1">#REF!</definedName>
    <definedName name="_Sort" hidden="1">#REF!</definedName>
    <definedName name="´´" localSheetId="8">#REF!</definedName>
    <definedName name="´´" localSheetId="11">#REF!</definedName>
    <definedName name="´´" localSheetId="14">#REF!</definedName>
    <definedName name="´´" localSheetId="17">#REF!</definedName>
    <definedName name="´´" localSheetId="9">#REF!</definedName>
    <definedName name="´´" localSheetId="12">#REF!</definedName>
    <definedName name="´´" localSheetId="15">#REF!</definedName>
    <definedName name="´´" localSheetId="10">#REF!</definedName>
    <definedName name="´´" localSheetId="13">#REF!</definedName>
    <definedName name="´´" localSheetId="16">#REF!</definedName>
    <definedName name="´´" localSheetId="19">#REF!</definedName>
    <definedName name="´´" localSheetId="6">#REF!</definedName>
    <definedName name="´´" localSheetId="7">#REF!</definedName>
    <definedName name="´´" localSheetId="18">#REF!</definedName>
    <definedName name="´´">#REF!</definedName>
    <definedName name="a" localSheetId="8">#REF!</definedName>
    <definedName name="a" localSheetId="11">#REF!</definedName>
    <definedName name="a" localSheetId="14">#REF!</definedName>
    <definedName name="a" localSheetId="17">#REF!</definedName>
    <definedName name="a" localSheetId="9">#REF!</definedName>
    <definedName name="a" localSheetId="12">#REF!</definedName>
    <definedName name="a" localSheetId="15">#REF!</definedName>
    <definedName name="a" localSheetId="10">#REF!</definedName>
    <definedName name="a" localSheetId="13">#REF!</definedName>
    <definedName name="a" localSheetId="16">#REF!</definedName>
    <definedName name="a" localSheetId="19">#REF!</definedName>
    <definedName name="a" localSheetId="6">#REF!</definedName>
    <definedName name="a" localSheetId="7">#REF!</definedName>
    <definedName name="a" localSheetId="18">#REF!</definedName>
    <definedName name="a">#REF!</definedName>
    <definedName name="aaa" localSheetId="8">#REF!</definedName>
    <definedName name="aaa" localSheetId="11">#REF!</definedName>
    <definedName name="aaa" localSheetId="14">#REF!</definedName>
    <definedName name="aaa" localSheetId="17">#REF!</definedName>
    <definedName name="aaa" localSheetId="9">#REF!</definedName>
    <definedName name="aaa" localSheetId="12">#REF!</definedName>
    <definedName name="aaa" localSheetId="15">#REF!</definedName>
    <definedName name="aaa" localSheetId="10">#REF!</definedName>
    <definedName name="aaa" localSheetId="13">#REF!</definedName>
    <definedName name="aaa" localSheetId="16">#REF!</definedName>
    <definedName name="aaa" localSheetId="19">#REF!</definedName>
    <definedName name="aaa" localSheetId="6">#REF!</definedName>
    <definedName name="aaa" localSheetId="7">#REF!</definedName>
    <definedName name="aaa" localSheetId="18">#REF!</definedName>
    <definedName name="aaa">#REF!</definedName>
    <definedName name="AAAA" localSheetId="8">#REF!</definedName>
    <definedName name="AAAA" localSheetId="11">#REF!</definedName>
    <definedName name="AAAA" localSheetId="14">#REF!</definedName>
    <definedName name="AAAA" localSheetId="17">#REF!</definedName>
    <definedName name="AAAA" localSheetId="9">#REF!</definedName>
    <definedName name="AAAA" localSheetId="12">#REF!</definedName>
    <definedName name="AAAA" localSheetId="15">#REF!</definedName>
    <definedName name="AAAA" localSheetId="10">#REF!</definedName>
    <definedName name="AAAA" localSheetId="13">#REF!</definedName>
    <definedName name="AAAA" localSheetId="16">#REF!</definedName>
    <definedName name="AAAA" localSheetId="19">#REF!</definedName>
    <definedName name="AAAA" localSheetId="6">#REF!</definedName>
    <definedName name="AAAA" localSheetId="7">#REF!</definedName>
    <definedName name="AAAA" localSheetId="18">#REF!</definedName>
    <definedName name="AAAA">#REF!</definedName>
    <definedName name="AAAAA" localSheetId="8">#REF!</definedName>
    <definedName name="AAAAA" localSheetId="11">#REF!</definedName>
    <definedName name="AAAAA" localSheetId="14">#REF!</definedName>
    <definedName name="AAAAA" localSheetId="17">#REF!</definedName>
    <definedName name="AAAAA" localSheetId="9">#REF!</definedName>
    <definedName name="AAAAA" localSheetId="12">#REF!</definedName>
    <definedName name="AAAAA" localSheetId="15">#REF!</definedName>
    <definedName name="AAAAA" localSheetId="10">#REF!</definedName>
    <definedName name="AAAAA" localSheetId="13">#REF!</definedName>
    <definedName name="AAAAA" localSheetId="16">#REF!</definedName>
    <definedName name="AAAAA" localSheetId="19">#REF!</definedName>
    <definedName name="AAAAA" localSheetId="6">#REF!</definedName>
    <definedName name="AAAAA" localSheetId="7">#REF!</definedName>
    <definedName name="AAAAA" localSheetId="18">#REF!</definedName>
    <definedName name="AAAAA">#REF!</definedName>
    <definedName name="AAAAAAAA" localSheetId="8">#REF!</definedName>
    <definedName name="AAAAAAAA" localSheetId="11">#REF!</definedName>
    <definedName name="AAAAAAAA" localSheetId="14">#REF!</definedName>
    <definedName name="AAAAAAAA" localSheetId="17">#REF!</definedName>
    <definedName name="AAAAAAAA" localSheetId="9">#REF!</definedName>
    <definedName name="AAAAAAAA" localSheetId="12">#REF!</definedName>
    <definedName name="AAAAAAAA" localSheetId="15">#REF!</definedName>
    <definedName name="AAAAAAAA" localSheetId="10">#REF!</definedName>
    <definedName name="AAAAAAAA" localSheetId="13">#REF!</definedName>
    <definedName name="AAAAAAAA" localSheetId="16">#REF!</definedName>
    <definedName name="AAAAAAAA" localSheetId="19">#REF!</definedName>
    <definedName name="AAAAAAAA" localSheetId="6">#REF!</definedName>
    <definedName name="AAAAAAAA" localSheetId="7">#REF!</definedName>
    <definedName name="AAAAAAAA" localSheetId="18">#REF!</definedName>
    <definedName name="AAAAAAAA">#REF!</definedName>
    <definedName name="AAAAAAAAA" localSheetId="8">#REF!</definedName>
    <definedName name="AAAAAAAAA" localSheetId="11">#REF!</definedName>
    <definedName name="AAAAAAAAA" localSheetId="14">#REF!</definedName>
    <definedName name="AAAAAAAAA" localSheetId="17">#REF!</definedName>
    <definedName name="AAAAAAAAA" localSheetId="9">#REF!</definedName>
    <definedName name="AAAAAAAAA" localSheetId="12">#REF!</definedName>
    <definedName name="AAAAAAAAA" localSheetId="15">#REF!</definedName>
    <definedName name="AAAAAAAAA" localSheetId="10">#REF!</definedName>
    <definedName name="AAAAAAAAA" localSheetId="13">#REF!</definedName>
    <definedName name="AAAAAAAAA" localSheetId="16">#REF!</definedName>
    <definedName name="AAAAAAAAA" localSheetId="19">#REF!</definedName>
    <definedName name="AAAAAAAAA" localSheetId="6">#REF!</definedName>
    <definedName name="AAAAAAAAA" localSheetId="7">#REF!</definedName>
    <definedName name="AAAAAAAAA" localSheetId="18">#REF!</definedName>
    <definedName name="AAAAAAAAA">#REF!</definedName>
    <definedName name="AAAAAAAAAA" localSheetId="8">#REF!</definedName>
    <definedName name="AAAAAAAAAA" localSheetId="11">#REF!</definedName>
    <definedName name="AAAAAAAAAA" localSheetId="14">#REF!</definedName>
    <definedName name="AAAAAAAAAA" localSheetId="17">#REF!</definedName>
    <definedName name="AAAAAAAAAA" localSheetId="9">#REF!</definedName>
    <definedName name="AAAAAAAAAA" localSheetId="12">#REF!</definedName>
    <definedName name="AAAAAAAAAA" localSheetId="15">#REF!</definedName>
    <definedName name="AAAAAAAAAA" localSheetId="10">#REF!</definedName>
    <definedName name="AAAAAAAAAA" localSheetId="13">#REF!</definedName>
    <definedName name="AAAAAAAAAA" localSheetId="16">#REF!</definedName>
    <definedName name="AAAAAAAAAA" localSheetId="19">#REF!</definedName>
    <definedName name="AAAAAAAAAA" localSheetId="6">#REF!</definedName>
    <definedName name="AAAAAAAAAA" localSheetId="7">#REF!</definedName>
    <definedName name="AAAAAAAAAA" localSheetId="18">#REF!</definedName>
    <definedName name="AAAAAAAAAA">#REF!</definedName>
    <definedName name="AAAAAAAAAAAA" localSheetId="8">#REF!</definedName>
    <definedName name="AAAAAAAAAAAA" localSheetId="11">#REF!</definedName>
    <definedName name="AAAAAAAAAAAA" localSheetId="14">#REF!</definedName>
    <definedName name="AAAAAAAAAAAA" localSheetId="17">#REF!</definedName>
    <definedName name="AAAAAAAAAAAA" localSheetId="9">#REF!</definedName>
    <definedName name="AAAAAAAAAAAA" localSheetId="12">#REF!</definedName>
    <definedName name="AAAAAAAAAAAA" localSheetId="15">#REF!</definedName>
    <definedName name="AAAAAAAAAAAA" localSheetId="10">#REF!</definedName>
    <definedName name="AAAAAAAAAAAA" localSheetId="13">#REF!</definedName>
    <definedName name="AAAAAAAAAAAA" localSheetId="16">#REF!</definedName>
    <definedName name="AAAAAAAAAAAA" localSheetId="19">#REF!</definedName>
    <definedName name="AAAAAAAAAAAA" localSheetId="6">#REF!</definedName>
    <definedName name="AAAAAAAAAAAA" localSheetId="7">#REF!</definedName>
    <definedName name="AAAAAAAAAAAA" localSheetId="18">#REF!</definedName>
    <definedName name="AAAAAAAAAAAA">#REF!</definedName>
    <definedName name="abc" localSheetId="8">#REF!</definedName>
    <definedName name="abc" localSheetId="11">#REF!</definedName>
    <definedName name="abc" localSheetId="14">#REF!</definedName>
    <definedName name="abc" localSheetId="17">#REF!</definedName>
    <definedName name="abc" localSheetId="9">#REF!</definedName>
    <definedName name="abc" localSheetId="12">#REF!</definedName>
    <definedName name="abc" localSheetId="15">#REF!</definedName>
    <definedName name="abc" localSheetId="10">#REF!</definedName>
    <definedName name="abc" localSheetId="13">#REF!</definedName>
    <definedName name="abc" localSheetId="16">#REF!</definedName>
    <definedName name="abc" localSheetId="19">#REF!</definedName>
    <definedName name="abc" localSheetId="6">#REF!</definedName>
    <definedName name="abc" localSheetId="7">#REF!</definedName>
    <definedName name="abc" localSheetId="18">#REF!</definedName>
    <definedName name="abc">#REF!</definedName>
    <definedName name="abrilllll" localSheetId="8">#REF!</definedName>
    <definedName name="abrilllll" localSheetId="11">#REF!</definedName>
    <definedName name="abrilllll" localSheetId="14">#REF!</definedName>
    <definedName name="abrilllll" localSheetId="17">#REF!</definedName>
    <definedName name="abrilllll" localSheetId="9">#REF!</definedName>
    <definedName name="abrilllll" localSheetId="12">#REF!</definedName>
    <definedName name="abrilllll" localSheetId="15">#REF!</definedName>
    <definedName name="abrilllll" localSheetId="10">#REF!</definedName>
    <definedName name="abrilllll" localSheetId="13">#REF!</definedName>
    <definedName name="abrilllll" localSheetId="16">#REF!</definedName>
    <definedName name="abrilllll" localSheetId="19">#REF!</definedName>
    <definedName name="abrilllll" localSheetId="6">#REF!</definedName>
    <definedName name="abrilllll" localSheetId="7">#REF!</definedName>
    <definedName name="abrilllll" localSheetId="18">#REF!</definedName>
    <definedName name="abrilllll">#REF!</definedName>
    <definedName name="adelanto_con_igv" localSheetId="8">#REF!</definedName>
    <definedName name="adelanto_con_igv" localSheetId="11">#REF!</definedName>
    <definedName name="adelanto_con_igv" localSheetId="14">#REF!</definedName>
    <definedName name="adelanto_con_igv" localSheetId="17">#REF!</definedName>
    <definedName name="adelanto_con_igv" localSheetId="9">#REF!</definedName>
    <definedName name="adelanto_con_igv" localSheetId="12">#REF!</definedName>
    <definedName name="adelanto_con_igv" localSheetId="15">#REF!</definedName>
    <definedName name="adelanto_con_igv" localSheetId="10">#REF!</definedName>
    <definedName name="adelanto_con_igv" localSheetId="13">#REF!</definedName>
    <definedName name="adelanto_con_igv" localSheetId="16">#REF!</definedName>
    <definedName name="adelanto_con_igv" localSheetId="19">#REF!</definedName>
    <definedName name="adelanto_con_igv" localSheetId="6">#REF!</definedName>
    <definedName name="adelanto_con_igv" localSheetId="7">#REF!</definedName>
    <definedName name="adelanto_con_igv" localSheetId="18">#REF!</definedName>
    <definedName name="adelanto_con_igv">#REF!</definedName>
    <definedName name="adg" localSheetId="8">#REF!</definedName>
    <definedName name="adg" localSheetId="11">#REF!</definedName>
    <definedName name="adg" localSheetId="14">#REF!</definedName>
    <definedName name="adg" localSheetId="17">#REF!</definedName>
    <definedName name="adg" localSheetId="9">#REF!</definedName>
    <definedName name="adg" localSheetId="12">#REF!</definedName>
    <definedName name="adg" localSheetId="15">#REF!</definedName>
    <definedName name="adg" localSheetId="10">#REF!</definedName>
    <definedName name="adg" localSheetId="13">#REF!</definedName>
    <definedName name="adg" localSheetId="16">#REF!</definedName>
    <definedName name="adg" localSheetId="19">#REF!</definedName>
    <definedName name="adg" localSheetId="6">#REF!</definedName>
    <definedName name="adg" localSheetId="7">#REF!</definedName>
    <definedName name="adg" localSheetId="18">#REF!</definedName>
    <definedName name="adg">#REF!</definedName>
    <definedName name="adsdfas" localSheetId="8">#REF!</definedName>
    <definedName name="adsdfas" localSheetId="11">#REF!</definedName>
    <definedName name="adsdfas" localSheetId="14">#REF!</definedName>
    <definedName name="adsdfas" localSheetId="17">#REF!</definedName>
    <definedName name="adsdfas" localSheetId="9">#REF!</definedName>
    <definedName name="adsdfas" localSheetId="12">#REF!</definedName>
    <definedName name="adsdfas" localSheetId="15">#REF!</definedName>
    <definedName name="adsdfas" localSheetId="10">#REF!</definedName>
    <definedName name="adsdfas" localSheetId="13">#REF!</definedName>
    <definedName name="adsdfas" localSheetId="16">#REF!</definedName>
    <definedName name="adsdfas" localSheetId="19">#REF!</definedName>
    <definedName name="adsdfas" localSheetId="6">#REF!</definedName>
    <definedName name="adsdfas" localSheetId="7">#REF!</definedName>
    <definedName name="adsdfas" localSheetId="18">#REF!</definedName>
    <definedName name="adsdfas">#REF!</definedName>
    <definedName name="adyt" localSheetId="8">#REF!</definedName>
    <definedName name="adyt" localSheetId="11">#REF!</definedName>
    <definedName name="adyt" localSheetId="14">#REF!</definedName>
    <definedName name="adyt" localSheetId="17">#REF!</definedName>
    <definedName name="adyt" localSheetId="9">#REF!</definedName>
    <definedName name="adyt" localSheetId="12">#REF!</definedName>
    <definedName name="adyt" localSheetId="15">#REF!</definedName>
    <definedName name="adyt" localSheetId="10">#REF!</definedName>
    <definedName name="adyt" localSheetId="13">#REF!</definedName>
    <definedName name="adyt" localSheetId="16">#REF!</definedName>
    <definedName name="adyt" localSheetId="19">#REF!</definedName>
    <definedName name="adyt" localSheetId="6">#REF!</definedName>
    <definedName name="adyt" localSheetId="7">#REF!</definedName>
    <definedName name="adyt" localSheetId="18">#REF!</definedName>
    <definedName name="adyt">#REF!</definedName>
    <definedName name="ajk" localSheetId="8">#REF!</definedName>
    <definedName name="ajk" localSheetId="11">#REF!</definedName>
    <definedName name="ajk" localSheetId="14">#REF!</definedName>
    <definedName name="ajk" localSheetId="17">#REF!</definedName>
    <definedName name="ajk" localSheetId="9">#REF!</definedName>
    <definedName name="ajk" localSheetId="12">#REF!</definedName>
    <definedName name="ajk" localSheetId="15">#REF!</definedName>
    <definedName name="ajk" localSheetId="10">#REF!</definedName>
    <definedName name="ajk" localSheetId="13">#REF!</definedName>
    <definedName name="ajk" localSheetId="16">#REF!</definedName>
    <definedName name="ajk" localSheetId="19">#REF!</definedName>
    <definedName name="ajk" localSheetId="6">#REF!</definedName>
    <definedName name="ajk" localSheetId="7">#REF!</definedName>
    <definedName name="ajk" localSheetId="18">#REF!</definedName>
    <definedName name="ajk">#REF!</definedName>
    <definedName name="AMBIENTE" localSheetId="8">#REF!</definedName>
    <definedName name="AMBIENTE" localSheetId="11">#REF!</definedName>
    <definedName name="AMBIENTE" localSheetId="14">#REF!</definedName>
    <definedName name="AMBIENTE" localSheetId="17">#REF!</definedName>
    <definedName name="AMBIENTE" localSheetId="9">#REF!</definedName>
    <definedName name="AMBIENTE" localSheetId="12">#REF!</definedName>
    <definedName name="AMBIENTE" localSheetId="15">#REF!</definedName>
    <definedName name="AMBIENTE" localSheetId="10">#REF!</definedName>
    <definedName name="AMBIENTE" localSheetId="13">#REF!</definedName>
    <definedName name="AMBIENTE" localSheetId="16">#REF!</definedName>
    <definedName name="AMBIENTE" localSheetId="19">#REF!</definedName>
    <definedName name="AMBIENTE" localSheetId="6">#REF!</definedName>
    <definedName name="AMBIENTE" localSheetId="7">#REF!</definedName>
    <definedName name="AMBIENTE" localSheetId="18">#REF!</definedName>
    <definedName name="AMBIENTE">#REF!</definedName>
    <definedName name="AMBIENTEANT" localSheetId="8">#REF!</definedName>
    <definedName name="AMBIENTEANT" localSheetId="11">#REF!</definedName>
    <definedName name="AMBIENTEANT" localSheetId="14">#REF!</definedName>
    <definedName name="AMBIENTEANT" localSheetId="17">#REF!</definedName>
    <definedName name="AMBIENTEANT" localSheetId="9">#REF!</definedName>
    <definedName name="AMBIENTEANT" localSheetId="12">#REF!</definedName>
    <definedName name="AMBIENTEANT" localSheetId="15">#REF!</definedName>
    <definedName name="AMBIENTEANT" localSheetId="10">#REF!</definedName>
    <definedName name="AMBIENTEANT" localSheetId="13">#REF!</definedName>
    <definedName name="AMBIENTEANT" localSheetId="16">#REF!</definedName>
    <definedName name="AMBIENTEANT" localSheetId="19">#REF!</definedName>
    <definedName name="AMBIENTEANT" localSheetId="6">#REF!</definedName>
    <definedName name="AMBIENTEANT" localSheetId="7">#REF!</definedName>
    <definedName name="AMBIENTEANT" localSheetId="18">#REF!</definedName>
    <definedName name="AMBIENTEANT">#REF!</definedName>
    <definedName name="ANEXO" localSheetId="8">#REF!</definedName>
    <definedName name="ANEXO" localSheetId="11">#REF!</definedName>
    <definedName name="ANEXO" localSheetId="14">#REF!</definedName>
    <definedName name="ANEXO" localSheetId="17">#REF!</definedName>
    <definedName name="ANEXO" localSheetId="9">#REF!</definedName>
    <definedName name="ANEXO" localSheetId="12">#REF!</definedName>
    <definedName name="ANEXO" localSheetId="15">#REF!</definedName>
    <definedName name="ANEXO" localSheetId="10">#REF!</definedName>
    <definedName name="ANEXO" localSheetId="13">#REF!</definedName>
    <definedName name="ANEXO" localSheetId="16">#REF!</definedName>
    <definedName name="ANEXO" localSheetId="19">#REF!</definedName>
    <definedName name="ANEXO" localSheetId="6">#REF!</definedName>
    <definedName name="ANEXO" localSheetId="7">#REF!</definedName>
    <definedName name="ANEXO" localSheetId="18">#REF!</definedName>
    <definedName name="ANEXO">#REF!</definedName>
    <definedName name="ANEXO31" localSheetId="8">#REF!</definedName>
    <definedName name="ANEXO31" localSheetId="11">#REF!</definedName>
    <definedName name="ANEXO31" localSheetId="14">#REF!</definedName>
    <definedName name="ANEXO31" localSheetId="17">#REF!</definedName>
    <definedName name="ANEXO31" localSheetId="9">#REF!</definedName>
    <definedName name="ANEXO31" localSheetId="12">#REF!</definedName>
    <definedName name="ANEXO31" localSheetId="15">#REF!</definedName>
    <definedName name="ANEXO31" localSheetId="10">#REF!</definedName>
    <definedName name="ANEXO31" localSheetId="13">#REF!</definedName>
    <definedName name="ANEXO31" localSheetId="16">#REF!</definedName>
    <definedName name="ANEXO31" localSheetId="19">#REF!</definedName>
    <definedName name="ANEXO31" localSheetId="6">#REF!</definedName>
    <definedName name="ANEXO31" localSheetId="7">#REF!</definedName>
    <definedName name="ANEXO31" localSheetId="18">#REF!</definedName>
    <definedName name="ANEXO31">#REF!</definedName>
    <definedName name="aportes" localSheetId="8">#REF!</definedName>
    <definedName name="aportes" localSheetId="11">#REF!</definedName>
    <definedName name="aportes" localSheetId="14">#REF!</definedName>
    <definedName name="aportes" localSheetId="17">#REF!</definedName>
    <definedName name="aportes" localSheetId="9">#REF!</definedName>
    <definedName name="aportes" localSheetId="12">#REF!</definedName>
    <definedName name="aportes" localSheetId="15">#REF!</definedName>
    <definedName name="aportes" localSheetId="10">#REF!</definedName>
    <definedName name="aportes" localSheetId="13">#REF!</definedName>
    <definedName name="aportes" localSheetId="16">#REF!</definedName>
    <definedName name="aportes" localSheetId="19">#REF!</definedName>
    <definedName name="aportes" localSheetId="6">#REF!</definedName>
    <definedName name="aportes" localSheetId="7">#REF!</definedName>
    <definedName name="aportes" localSheetId="18">#REF!</definedName>
    <definedName name="aportes">#REF!</definedName>
    <definedName name="_xlnm.Print_Area" localSheetId="8">'DD-2'!$B$1:$G$23</definedName>
    <definedName name="_xlnm.Print_Area" localSheetId="11">'DD-3'!$B$1:$G$315</definedName>
    <definedName name="_xlnm.Print_Area" localSheetId="14">'DD-4'!$B$1:$G$164</definedName>
    <definedName name="_xlnm.Print_Area" localSheetId="17">'DD-5'!$B$1:$G$281</definedName>
    <definedName name="_xlnm.Print_Area" localSheetId="9">'MM-3'!$B$1:$G$219</definedName>
    <definedName name="_xlnm.Print_Area" localSheetId="12">'MM-4'!$B$1:$G$47</definedName>
    <definedName name="_xlnm.Print_Area" localSheetId="15">'MM-5'!$B$1:$G$256</definedName>
    <definedName name="_xlnm.Print_Area" localSheetId="10">'PN-3'!$B$1:$G$359</definedName>
    <definedName name="_xlnm.Print_Area" localSheetId="13">'PN-4'!$B$1:$G$277</definedName>
    <definedName name="_xlnm.Print_Area" localSheetId="16">'PN-5'!$B$1:$G$578</definedName>
    <definedName name="_xlnm.Print_Area" localSheetId="19">'Var. Mat.-5'!$B$1:$L$784</definedName>
    <definedName name="_xlnm.Print_Area" localSheetId="6">'Var. MO-2'!$B$1:$O$573</definedName>
    <definedName name="_xlnm.Print_Area" localSheetId="7">'Var. MO-2 (2)'!$B$1:$O$768</definedName>
    <definedName name="_xlnm.Print_Area" localSheetId="18">'Var. MO-5'!$B$1:$P$2850</definedName>
    <definedName name="arreglo">[1]Plla_Pers!$AO$15:$AQ$19</definedName>
    <definedName name="ARTE" localSheetId="8">#REF!</definedName>
    <definedName name="ARTE" localSheetId="11">#REF!</definedName>
    <definedName name="ARTE" localSheetId="14">#REF!</definedName>
    <definedName name="ARTE" localSheetId="17">#REF!</definedName>
    <definedName name="ARTE" localSheetId="9">#REF!</definedName>
    <definedName name="ARTE" localSheetId="12">#REF!</definedName>
    <definedName name="ARTE" localSheetId="15">#REF!</definedName>
    <definedName name="ARTE" localSheetId="10">#REF!</definedName>
    <definedName name="ARTE" localSheetId="13">#REF!</definedName>
    <definedName name="ARTE" localSheetId="16">#REF!</definedName>
    <definedName name="ARTE" localSheetId="19">#REF!</definedName>
    <definedName name="ARTE" localSheetId="6">#REF!</definedName>
    <definedName name="ARTE" localSheetId="7">#REF!</definedName>
    <definedName name="ARTE" localSheetId="18">#REF!</definedName>
    <definedName name="ARTE">#REF!</definedName>
    <definedName name="ARTEANT" localSheetId="8">#REF!</definedName>
    <definedName name="ARTEANT" localSheetId="11">#REF!</definedName>
    <definedName name="ARTEANT" localSheetId="14">#REF!</definedName>
    <definedName name="ARTEANT" localSheetId="17">#REF!</definedName>
    <definedName name="ARTEANT" localSheetId="9">#REF!</definedName>
    <definedName name="ARTEANT" localSheetId="12">#REF!</definedName>
    <definedName name="ARTEANT" localSheetId="15">#REF!</definedName>
    <definedName name="ARTEANT" localSheetId="10">#REF!</definedName>
    <definedName name="ARTEANT" localSheetId="13">#REF!</definedName>
    <definedName name="ARTEANT" localSheetId="16">#REF!</definedName>
    <definedName name="ARTEANT" localSheetId="19">#REF!</definedName>
    <definedName name="ARTEANT" localSheetId="6">#REF!</definedName>
    <definedName name="ARTEANT" localSheetId="7">#REF!</definedName>
    <definedName name="ARTEANT" localSheetId="18">#REF!</definedName>
    <definedName name="ARTEANT">#REF!</definedName>
    <definedName name="AS" localSheetId="8">#REF!</definedName>
    <definedName name="AS" localSheetId="11">#REF!</definedName>
    <definedName name="AS" localSheetId="14">#REF!</definedName>
    <definedName name="AS" localSheetId="17">#REF!</definedName>
    <definedName name="AS" localSheetId="9">#REF!</definedName>
    <definedName name="AS" localSheetId="12">#REF!</definedName>
    <definedName name="AS" localSheetId="15">#REF!</definedName>
    <definedName name="AS" localSheetId="10">#REF!</definedName>
    <definedName name="AS" localSheetId="13">#REF!</definedName>
    <definedName name="AS" localSheetId="16">#REF!</definedName>
    <definedName name="AS" localSheetId="19">#REF!</definedName>
    <definedName name="AS" localSheetId="6">#REF!</definedName>
    <definedName name="AS" localSheetId="7">#REF!</definedName>
    <definedName name="AS" localSheetId="18">#REF!</definedName>
    <definedName name="AS">#REF!</definedName>
    <definedName name="asadsfsdfs" localSheetId="8">#REF!</definedName>
    <definedName name="asadsfsdfs" localSheetId="11">#REF!</definedName>
    <definedName name="asadsfsdfs" localSheetId="14">#REF!</definedName>
    <definedName name="asadsfsdfs" localSheetId="17">#REF!</definedName>
    <definedName name="asadsfsdfs" localSheetId="9">#REF!</definedName>
    <definedName name="asadsfsdfs" localSheetId="12">#REF!</definedName>
    <definedName name="asadsfsdfs" localSheetId="15">#REF!</definedName>
    <definedName name="asadsfsdfs" localSheetId="10">#REF!</definedName>
    <definedName name="asadsfsdfs" localSheetId="13">#REF!</definedName>
    <definedName name="asadsfsdfs" localSheetId="16">#REF!</definedName>
    <definedName name="asadsfsdfs" localSheetId="19">#REF!</definedName>
    <definedName name="asadsfsdfs" localSheetId="6">#REF!</definedName>
    <definedName name="asadsfsdfs" localSheetId="7">#REF!</definedName>
    <definedName name="asadsfsdfs" localSheetId="18">#REF!</definedName>
    <definedName name="asadsfsdfs">#REF!</definedName>
    <definedName name="AUX" localSheetId="8">#REF!</definedName>
    <definedName name="AUX" localSheetId="11">#REF!</definedName>
    <definedName name="AUX" localSheetId="14">#REF!</definedName>
    <definedName name="AUX" localSheetId="17">#REF!</definedName>
    <definedName name="AUX" localSheetId="9">#REF!</definedName>
    <definedName name="AUX" localSheetId="12">#REF!</definedName>
    <definedName name="AUX" localSheetId="15">#REF!</definedName>
    <definedName name="AUX" localSheetId="10">#REF!</definedName>
    <definedName name="AUX" localSheetId="13">#REF!</definedName>
    <definedName name="AUX" localSheetId="16">#REF!</definedName>
    <definedName name="AUX" localSheetId="19">#REF!</definedName>
    <definedName name="AUX" localSheetId="6">#REF!</definedName>
    <definedName name="AUX" localSheetId="7">#REF!</definedName>
    <definedName name="AUX" localSheetId="18">#REF!</definedName>
    <definedName name="AUX">#REF!</definedName>
    <definedName name="AXEL" localSheetId="8">#REF!</definedName>
    <definedName name="AXEL" localSheetId="11">#REF!</definedName>
    <definedName name="AXEL" localSheetId="14">#REF!</definedName>
    <definedName name="AXEL" localSheetId="17">#REF!</definedName>
    <definedName name="AXEL" localSheetId="9">#REF!</definedName>
    <definedName name="AXEL" localSheetId="12">#REF!</definedName>
    <definedName name="AXEL" localSheetId="15">#REF!</definedName>
    <definedName name="AXEL" localSheetId="10">#REF!</definedName>
    <definedName name="AXEL" localSheetId="13">#REF!</definedName>
    <definedName name="AXEL" localSheetId="16">#REF!</definedName>
    <definedName name="AXEL" localSheetId="19">#REF!</definedName>
    <definedName name="AXEL" localSheetId="6">#REF!</definedName>
    <definedName name="AXEL" localSheetId="7">#REF!</definedName>
    <definedName name="AXEL" localSheetId="18">#REF!</definedName>
    <definedName name="AXEL">#REF!</definedName>
    <definedName name="B" localSheetId="8">#REF!</definedName>
    <definedName name="B" localSheetId="11">#REF!</definedName>
    <definedName name="B" localSheetId="14">#REF!</definedName>
    <definedName name="B" localSheetId="17">#REF!</definedName>
    <definedName name="B" localSheetId="9">#REF!</definedName>
    <definedName name="B" localSheetId="12">#REF!</definedName>
    <definedName name="B" localSheetId="15">#REF!</definedName>
    <definedName name="B" localSheetId="10">#REF!</definedName>
    <definedName name="B" localSheetId="13">#REF!</definedName>
    <definedName name="B" localSheetId="16">#REF!</definedName>
    <definedName name="B" localSheetId="19">#REF!</definedName>
    <definedName name="B" localSheetId="6">#REF!</definedName>
    <definedName name="B" localSheetId="7">#REF!</definedName>
    <definedName name="B" localSheetId="18">#REF!</definedName>
    <definedName name="B">#REF!</definedName>
    <definedName name="BASE" localSheetId="8">#REF!</definedName>
    <definedName name="BASE" localSheetId="11">#REF!</definedName>
    <definedName name="BASE" localSheetId="14">#REF!</definedName>
    <definedName name="BASE" localSheetId="17">#REF!</definedName>
    <definedName name="BASE" localSheetId="9">#REF!</definedName>
    <definedName name="BASE" localSheetId="12">#REF!</definedName>
    <definedName name="BASE" localSheetId="15">#REF!</definedName>
    <definedName name="BASE" localSheetId="10">#REF!</definedName>
    <definedName name="BASE" localSheetId="13">#REF!</definedName>
    <definedName name="BASE" localSheetId="16">#REF!</definedName>
    <definedName name="BASE" localSheetId="19">#REF!</definedName>
    <definedName name="BASE" localSheetId="6">#REF!</definedName>
    <definedName name="BASE" localSheetId="7">#REF!</definedName>
    <definedName name="BASE" localSheetId="18">#REF!</definedName>
    <definedName name="BASE">#REF!</definedName>
    <definedName name="_xlnm.Database" localSheetId="8">#REF!</definedName>
    <definedName name="_xlnm.Database" localSheetId="11">#REF!</definedName>
    <definedName name="_xlnm.Database" localSheetId="14">#REF!</definedName>
    <definedName name="_xlnm.Database" localSheetId="17">#REF!</definedName>
    <definedName name="_xlnm.Database" localSheetId="9">#REF!</definedName>
    <definedName name="_xlnm.Database" localSheetId="12">#REF!</definedName>
    <definedName name="_xlnm.Database" localSheetId="15">#REF!</definedName>
    <definedName name="_xlnm.Database" localSheetId="10">#REF!</definedName>
    <definedName name="_xlnm.Database" localSheetId="13">#REF!</definedName>
    <definedName name="_xlnm.Database" localSheetId="16">#REF!</definedName>
    <definedName name="_xlnm.Database" localSheetId="19">#REF!</definedName>
    <definedName name="_xlnm.Database" localSheetId="6">#REF!</definedName>
    <definedName name="_xlnm.Database" localSheetId="7">#REF!</definedName>
    <definedName name="_xlnm.Database" localSheetId="18">#REF!</definedName>
    <definedName name="_xlnm.Database">#REF!</definedName>
    <definedName name="bbvcbvcbc" localSheetId="8" hidden="1">#REF!</definedName>
    <definedName name="bbvcbvcbc" localSheetId="11" hidden="1">#REF!</definedName>
    <definedName name="bbvcbvcbc" localSheetId="14" hidden="1">#REF!</definedName>
    <definedName name="bbvcbvcbc" localSheetId="17" hidden="1">#REF!</definedName>
    <definedName name="bbvcbvcbc" localSheetId="9" hidden="1">#REF!</definedName>
    <definedName name="bbvcbvcbc" localSheetId="12" hidden="1">#REF!</definedName>
    <definedName name="bbvcbvcbc" localSheetId="15" hidden="1">#REF!</definedName>
    <definedName name="bbvcbvcbc" localSheetId="10" hidden="1">#REF!</definedName>
    <definedName name="bbvcbvcbc" localSheetId="13" hidden="1">#REF!</definedName>
    <definedName name="bbvcbvcbc" localSheetId="16" hidden="1">#REF!</definedName>
    <definedName name="bbvcbvcbc" localSheetId="19" hidden="1">#REF!</definedName>
    <definedName name="bbvcbvcbc" localSheetId="6" hidden="1">#REF!</definedName>
    <definedName name="bbvcbvcbc" localSheetId="7" hidden="1">#REF!</definedName>
    <definedName name="bbvcbvcbc" localSheetId="18" hidden="1">#REF!</definedName>
    <definedName name="bbvcbvcbc" hidden="1">#REF!</definedName>
    <definedName name="bloq1">[2]bloqA!$B$13:$K$405</definedName>
    <definedName name="bloq2" localSheetId="8">#REF!</definedName>
    <definedName name="bloq2" localSheetId="11">#REF!</definedName>
    <definedName name="bloq2" localSheetId="14">#REF!</definedName>
    <definedName name="bloq2" localSheetId="17">#REF!</definedName>
    <definedName name="bloq2" localSheetId="9">#REF!</definedName>
    <definedName name="bloq2" localSheetId="12">#REF!</definedName>
    <definedName name="bloq2" localSheetId="15">#REF!</definedName>
    <definedName name="bloq2" localSheetId="10">#REF!</definedName>
    <definedName name="bloq2" localSheetId="13">#REF!</definedName>
    <definedName name="bloq2" localSheetId="16">#REF!</definedName>
    <definedName name="bloq2" localSheetId="19">#REF!</definedName>
    <definedName name="bloq2" localSheetId="6">#REF!</definedName>
    <definedName name="bloq2" localSheetId="7">#REF!</definedName>
    <definedName name="bloq2" localSheetId="18">#REF!</definedName>
    <definedName name="bloq2">#REF!</definedName>
    <definedName name="bloque1" localSheetId="8">#REF!</definedName>
    <definedName name="bloque1" localSheetId="11">#REF!</definedName>
    <definedName name="bloque1" localSheetId="14">#REF!</definedName>
    <definedName name="bloque1" localSheetId="17">#REF!</definedName>
    <definedName name="bloque1" localSheetId="9">#REF!</definedName>
    <definedName name="bloque1" localSheetId="12">#REF!</definedName>
    <definedName name="bloque1" localSheetId="15">#REF!</definedName>
    <definedName name="bloque1" localSheetId="10">#REF!</definedName>
    <definedName name="bloque1" localSheetId="13">#REF!</definedName>
    <definedName name="bloque1" localSheetId="16">#REF!</definedName>
    <definedName name="bloque1" localSheetId="19">#REF!</definedName>
    <definedName name="bloque1" localSheetId="6">#REF!</definedName>
    <definedName name="bloque1" localSheetId="7">#REF!</definedName>
    <definedName name="bloque1" localSheetId="18">#REF!</definedName>
    <definedName name="bloque1">#REF!</definedName>
    <definedName name="bloque2" localSheetId="8">#REF!</definedName>
    <definedName name="bloque2" localSheetId="11">#REF!</definedName>
    <definedName name="bloque2" localSheetId="14">#REF!</definedName>
    <definedName name="bloque2" localSheetId="17">#REF!</definedName>
    <definedName name="bloque2" localSheetId="9">#REF!</definedName>
    <definedName name="bloque2" localSheetId="12">#REF!</definedName>
    <definedName name="bloque2" localSheetId="15">#REF!</definedName>
    <definedName name="bloque2" localSheetId="10">#REF!</definedName>
    <definedName name="bloque2" localSheetId="13">#REF!</definedName>
    <definedName name="bloque2" localSheetId="16">#REF!</definedName>
    <definedName name="bloque2" localSheetId="19">#REF!</definedName>
    <definedName name="bloque2" localSheetId="6">#REF!</definedName>
    <definedName name="bloque2" localSheetId="7">#REF!</definedName>
    <definedName name="bloque2" localSheetId="18">#REF!</definedName>
    <definedName name="bloque2">#REF!</definedName>
    <definedName name="bloque3" localSheetId="8">#REF!</definedName>
    <definedName name="bloque3" localSheetId="11">#REF!</definedName>
    <definedName name="bloque3" localSheetId="14">#REF!</definedName>
    <definedName name="bloque3" localSheetId="17">#REF!</definedName>
    <definedName name="bloque3" localSheetId="9">#REF!</definedName>
    <definedName name="bloque3" localSheetId="12">#REF!</definedName>
    <definedName name="bloque3" localSheetId="15">#REF!</definedName>
    <definedName name="bloque3" localSheetId="10">#REF!</definedName>
    <definedName name="bloque3" localSheetId="13">#REF!</definedName>
    <definedName name="bloque3" localSheetId="16">#REF!</definedName>
    <definedName name="bloque3" localSheetId="19">#REF!</definedName>
    <definedName name="bloque3" localSheetId="6">#REF!</definedName>
    <definedName name="bloque3" localSheetId="7">#REF!</definedName>
    <definedName name="bloque3" localSheetId="18">#REF!</definedName>
    <definedName name="bloque3">#REF!</definedName>
    <definedName name="bloque4" localSheetId="8">#REF!</definedName>
    <definedName name="bloque4" localSheetId="11">#REF!</definedName>
    <definedName name="bloque4" localSheetId="14">#REF!</definedName>
    <definedName name="bloque4" localSheetId="17">#REF!</definedName>
    <definedName name="bloque4" localSheetId="9">#REF!</definedName>
    <definedName name="bloque4" localSheetId="12">#REF!</definedName>
    <definedName name="bloque4" localSheetId="15">#REF!</definedName>
    <definedName name="bloque4" localSheetId="10">#REF!</definedName>
    <definedName name="bloque4" localSheetId="13">#REF!</definedName>
    <definedName name="bloque4" localSheetId="16">#REF!</definedName>
    <definedName name="bloque4" localSheetId="19">#REF!</definedName>
    <definedName name="bloque4" localSheetId="6">#REF!</definedName>
    <definedName name="bloque4" localSheetId="7">#REF!</definedName>
    <definedName name="bloque4" localSheetId="18">#REF!</definedName>
    <definedName name="bloque4">#REF!</definedName>
    <definedName name="BuiltIn_Print_Area" localSheetId="8">#REF!</definedName>
    <definedName name="BuiltIn_Print_Area" localSheetId="11">#REF!</definedName>
    <definedName name="BuiltIn_Print_Area" localSheetId="14">#REF!</definedName>
    <definedName name="BuiltIn_Print_Area" localSheetId="17">#REF!</definedName>
    <definedName name="BuiltIn_Print_Area" localSheetId="9">#REF!</definedName>
    <definedName name="BuiltIn_Print_Area" localSheetId="12">#REF!</definedName>
    <definedName name="BuiltIn_Print_Area" localSheetId="15">#REF!</definedName>
    <definedName name="BuiltIn_Print_Area" localSheetId="10">#REF!</definedName>
    <definedName name="BuiltIn_Print_Area" localSheetId="13">#REF!</definedName>
    <definedName name="BuiltIn_Print_Area" localSheetId="16">#REF!</definedName>
    <definedName name="BuiltIn_Print_Area" localSheetId="19">#REF!</definedName>
    <definedName name="BuiltIn_Print_Area" localSheetId="6">#REF!</definedName>
    <definedName name="BuiltIn_Print_Area" localSheetId="7">#REF!</definedName>
    <definedName name="BuiltIn_Print_Area" localSheetId="18">#REF!</definedName>
    <definedName name="BuiltIn_Print_Area">#REF!</definedName>
    <definedName name="BuiltIn_Print_Area___0" localSheetId="8">#REF!</definedName>
    <definedName name="BuiltIn_Print_Area___0" localSheetId="11">#REF!</definedName>
    <definedName name="BuiltIn_Print_Area___0" localSheetId="14">#REF!</definedName>
    <definedName name="BuiltIn_Print_Area___0" localSheetId="17">#REF!</definedName>
    <definedName name="BuiltIn_Print_Area___0" localSheetId="9">#REF!</definedName>
    <definedName name="BuiltIn_Print_Area___0" localSheetId="12">#REF!</definedName>
    <definedName name="BuiltIn_Print_Area___0" localSheetId="15">#REF!</definedName>
    <definedName name="BuiltIn_Print_Area___0" localSheetId="10">#REF!</definedName>
    <definedName name="BuiltIn_Print_Area___0" localSheetId="13">#REF!</definedName>
    <definedName name="BuiltIn_Print_Area___0" localSheetId="16">#REF!</definedName>
    <definedName name="BuiltIn_Print_Area___0" localSheetId="19">#REF!</definedName>
    <definedName name="BuiltIn_Print_Area___0" localSheetId="6">#REF!</definedName>
    <definedName name="BuiltIn_Print_Area___0" localSheetId="7">#REF!</definedName>
    <definedName name="BuiltIn_Print_Area___0" localSheetId="18">#REF!</definedName>
    <definedName name="BuiltIn_Print_Area___0">#REF!</definedName>
    <definedName name="BVBVVBV" localSheetId="8" hidden="1">#REF!</definedName>
    <definedName name="BVBVVBV" localSheetId="11" hidden="1">#REF!</definedName>
    <definedName name="BVBVVBV" localSheetId="14" hidden="1">#REF!</definedName>
    <definedName name="BVBVVBV" localSheetId="17" hidden="1">#REF!</definedName>
    <definedName name="BVBVVBV" localSheetId="9" hidden="1">#REF!</definedName>
    <definedName name="BVBVVBV" localSheetId="12" hidden="1">#REF!</definedName>
    <definedName name="BVBVVBV" localSheetId="15" hidden="1">#REF!</definedName>
    <definedName name="BVBVVBV" localSheetId="10" hidden="1">#REF!</definedName>
    <definedName name="BVBVVBV" localSheetId="13" hidden="1">#REF!</definedName>
    <definedName name="BVBVVBV" localSheetId="16" hidden="1">#REF!</definedName>
    <definedName name="BVBVVBV" localSheetId="19" hidden="1">#REF!</definedName>
    <definedName name="BVBVVBV" localSheetId="6" hidden="1">#REF!</definedName>
    <definedName name="BVBVVBV" localSheetId="7" hidden="1">#REF!</definedName>
    <definedName name="BVBVVBV" localSheetId="18" hidden="1">#REF!</definedName>
    <definedName name="BVBVVBV" hidden="1">#REF!</definedName>
    <definedName name="CAR" localSheetId="8">#REF!</definedName>
    <definedName name="CAR" localSheetId="11">#REF!</definedName>
    <definedName name="CAR" localSheetId="14">#REF!</definedName>
    <definedName name="CAR" localSheetId="17">#REF!</definedName>
    <definedName name="CAR" localSheetId="9">#REF!</definedName>
    <definedName name="CAR" localSheetId="12">#REF!</definedName>
    <definedName name="CAR" localSheetId="15">#REF!</definedName>
    <definedName name="CAR" localSheetId="10">#REF!</definedName>
    <definedName name="CAR" localSheetId="13">#REF!</definedName>
    <definedName name="CAR" localSheetId="16">#REF!</definedName>
    <definedName name="CAR" localSheetId="19">#REF!</definedName>
    <definedName name="CAR" localSheetId="6">#REF!</definedName>
    <definedName name="CAR" localSheetId="7">#REF!</definedName>
    <definedName name="CAR" localSheetId="18">#REF!</definedName>
    <definedName name="CAR">#REF!</definedName>
    <definedName name="CC" localSheetId="8">#REF!</definedName>
    <definedName name="CC" localSheetId="11">#REF!</definedName>
    <definedName name="CC" localSheetId="14">#REF!</definedName>
    <definedName name="CC" localSheetId="17">#REF!</definedName>
    <definedName name="CC" localSheetId="9">#REF!</definedName>
    <definedName name="CC" localSheetId="12">#REF!</definedName>
    <definedName name="CC" localSheetId="15">#REF!</definedName>
    <definedName name="CC" localSheetId="10">#REF!</definedName>
    <definedName name="CC" localSheetId="13">#REF!</definedName>
    <definedName name="CC" localSheetId="16">#REF!</definedName>
    <definedName name="CC" localSheetId="19">#REF!</definedName>
    <definedName name="CC" localSheetId="6">#REF!</definedName>
    <definedName name="CC" localSheetId="7">#REF!</definedName>
    <definedName name="CC" localSheetId="18">#REF!</definedName>
    <definedName name="CC">#REF!</definedName>
    <definedName name="ccc" localSheetId="8" hidden="1">#REF!</definedName>
    <definedName name="ccc" localSheetId="11" hidden="1">#REF!</definedName>
    <definedName name="ccc" localSheetId="14" hidden="1">#REF!</definedName>
    <definedName name="ccc" localSheetId="17" hidden="1">#REF!</definedName>
    <definedName name="ccc" localSheetId="9" hidden="1">#REF!</definedName>
    <definedName name="ccc" localSheetId="12" hidden="1">#REF!</definedName>
    <definedName name="ccc" localSheetId="15" hidden="1">#REF!</definedName>
    <definedName name="ccc" localSheetId="10" hidden="1">#REF!</definedName>
    <definedName name="ccc" localSheetId="13" hidden="1">#REF!</definedName>
    <definedName name="ccc" localSheetId="16" hidden="1">#REF!</definedName>
    <definedName name="ccc" localSheetId="19" hidden="1">#REF!</definedName>
    <definedName name="ccc" localSheetId="6" hidden="1">#REF!</definedName>
    <definedName name="ccc" localSheetId="7" hidden="1">#REF!</definedName>
    <definedName name="ccc" localSheetId="18" hidden="1">#REF!</definedName>
    <definedName name="ccc" hidden="1">#REF!</definedName>
    <definedName name="CCH" localSheetId="8">#REF!</definedName>
    <definedName name="CCH" localSheetId="11">#REF!</definedName>
    <definedName name="CCH" localSheetId="14">#REF!</definedName>
    <definedName name="CCH" localSheetId="17">#REF!</definedName>
    <definedName name="CCH" localSheetId="9">#REF!</definedName>
    <definedName name="CCH" localSheetId="12">#REF!</definedName>
    <definedName name="CCH" localSheetId="15">#REF!</definedName>
    <definedName name="CCH" localSheetId="10">#REF!</definedName>
    <definedName name="CCH" localSheetId="13">#REF!</definedName>
    <definedName name="CCH" localSheetId="16">#REF!</definedName>
    <definedName name="CCH" localSheetId="19">#REF!</definedName>
    <definedName name="CCH" localSheetId="6">#REF!</definedName>
    <definedName name="CCH" localSheetId="7">#REF!</definedName>
    <definedName name="CCH" localSheetId="18">#REF!</definedName>
    <definedName name="CCH">#REF!</definedName>
    <definedName name="CD" localSheetId="8">#REF!</definedName>
    <definedName name="CD" localSheetId="11">#REF!</definedName>
    <definedName name="CD" localSheetId="14">#REF!</definedName>
    <definedName name="CD" localSheetId="17">#REF!</definedName>
    <definedName name="CD" localSheetId="9">#REF!</definedName>
    <definedName name="CD" localSheetId="12">#REF!</definedName>
    <definedName name="CD" localSheetId="15">#REF!</definedName>
    <definedName name="CD" localSheetId="10">#REF!</definedName>
    <definedName name="CD" localSheetId="13">#REF!</definedName>
    <definedName name="CD" localSheetId="16">#REF!</definedName>
    <definedName name="CD" localSheetId="19">#REF!</definedName>
    <definedName name="CD" localSheetId="6">#REF!</definedName>
    <definedName name="CD" localSheetId="7">#REF!</definedName>
    <definedName name="CD" localSheetId="18">#REF!</definedName>
    <definedName name="CD">#REF!</definedName>
    <definedName name="componentes" localSheetId="8">#REF!</definedName>
    <definedName name="componentes" localSheetId="11">#REF!</definedName>
    <definedName name="componentes" localSheetId="14">#REF!</definedName>
    <definedName name="componentes" localSheetId="17">#REF!</definedName>
    <definedName name="componentes" localSheetId="9">#REF!</definedName>
    <definedName name="componentes" localSheetId="12">#REF!</definedName>
    <definedName name="componentes" localSheetId="15">#REF!</definedName>
    <definedName name="componentes" localSheetId="10">#REF!</definedName>
    <definedName name="componentes" localSheetId="13">#REF!</definedName>
    <definedName name="componentes" localSheetId="16">#REF!</definedName>
    <definedName name="componentes" localSheetId="19">#REF!</definedName>
    <definedName name="componentes" localSheetId="6">#REF!</definedName>
    <definedName name="componentes" localSheetId="7">#REF!</definedName>
    <definedName name="componentes" localSheetId="18">#REF!</definedName>
    <definedName name="componentes">#REF!</definedName>
    <definedName name="con" localSheetId="8">#REF!</definedName>
    <definedName name="con" localSheetId="11">#REF!</definedName>
    <definedName name="con" localSheetId="14">#REF!</definedName>
    <definedName name="con" localSheetId="17">#REF!</definedName>
    <definedName name="con" localSheetId="9">#REF!</definedName>
    <definedName name="con" localSheetId="12">#REF!</definedName>
    <definedName name="con" localSheetId="15">#REF!</definedName>
    <definedName name="con" localSheetId="10">#REF!</definedName>
    <definedName name="con" localSheetId="13">#REF!</definedName>
    <definedName name="con" localSheetId="16">#REF!</definedName>
    <definedName name="con" localSheetId="19">#REF!</definedName>
    <definedName name="con" localSheetId="6">#REF!</definedName>
    <definedName name="con" localSheetId="7">#REF!</definedName>
    <definedName name="con" localSheetId="18">#REF!</definedName>
    <definedName name="con">#REF!</definedName>
    <definedName name="CONCL" localSheetId="8">#REF!</definedName>
    <definedName name="CONCL" localSheetId="11">#REF!</definedName>
    <definedName name="CONCL" localSheetId="14">#REF!</definedName>
    <definedName name="CONCL" localSheetId="17">#REF!</definedName>
    <definedName name="CONCL" localSheetId="9">#REF!</definedName>
    <definedName name="CONCL" localSheetId="12">#REF!</definedName>
    <definedName name="CONCL" localSheetId="15">#REF!</definedName>
    <definedName name="CONCL" localSheetId="10">#REF!</definedName>
    <definedName name="CONCL" localSheetId="13">#REF!</definedName>
    <definedName name="CONCL" localSheetId="16">#REF!</definedName>
    <definedName name="CONCL" localSheetId="19">#REF!</definedName>
    <definedName name="CONCL" localSheetId="6">#REF!</definedName>
    <definedName name="CONCL" localSheetId="7">#REF!</definedName>
    <definedName name="CONCL" localSheetId="18">#REF!</definedName>
    <definedName name="CONCL">#REF!</definedName>
    <definedName name="CONCLU" localSheetId="8">#REF!</definedName>
    <definedName name="CONCLU" localSheetId="11">#REF!</definedName>
    <definedName name="CONCLU" localSheetId="14">#REF!</definedName>
    <definedName name="CONCLU" localSheetId="17">#REF!</definedName>
    <definedName name="CONCLU" localSheetId="9">#REF!</definedName>
    <definedName name="CONCLU" localSheetId="12">#REF!</definedName>
    <definedName name="CONCLU" localSheetId="15">#REF!</definedName>
    <definedName name="CONCLU" localSheetId="10">#REF!</definedName>
    <definedName name="CONCLU" localSheetId="13">#REF!</definedName>
    <definedName name="CONCLU" localSheetId="16">#REF!</definedName>
    <definedName name="CONCLU" localSheetId="19">#REF!</definedName>
    <definedName name="CONCLU" localSheetId="6">#REF!</definedName>
    <definedName name="CONCLU" localSheetId="7">#REF!</definedName>
    <definedName name="CONCLU" localSheetId="18">#REF!</definedName>
    <definedName name="CONCLU">#REF!</definedName>
    <definedName name="CONCLUSI" localSheetId="8">#REF!</definedName>
    <definedName name="CONCLUSI" localSheetId="11">#REF!</definedName>
    <definedName name="CONCLUSI" localSheetId="14">#REF!</definedName>
    <definedName name="CONCLUSI" localSheetId="17">#REF!</definedName>
    <definedName name="CONCLUSI" localSheetId="9">#REF!</definedName>
    <definedName name="CONCLUSI" localSheetId="12">#REF!</definedName>
    <definedName name="CONCLUSI" localSheetId="15">#REF!</definedName>
    <definedName name="CONCLUSI" localSheetId="10">#REF!</definedName>
    <definedName name="CONCLUSI" localSheetId="13">#REF!</definedName>
    <definedName name="CONCLUSI" localSheetId="16">#REF!</definedName>
    <definedName name="CONCLUSI" localSheetId="19">#REF!</definedName>
    <definedName name="CONCLUSI" localSheetId="6">#REF!</definedName>
    <definedName name="CONCLUSI" localSheetId="7">#REF!</definedName>
    <definedName name="CONCLUSI" localSheetId="18">#REF!</definedName>
    <definedName name="CONCLUSI">#REF!</definedName>
    <definedName name="CONCLUSIONES" localSheetId="8">#REF!</definedName>
    <definedName name="CONCLUSIONES" localSheetId="11">#REF!</definedName>
    <definedName name="CONCLUSIONES" localSheetId="14">#REF!</definedName>
    <definedName name="CONCLUSIONES" localSheetId="17">#REF!</definedName>
    <definedName name="CONCLUSIONES" localSheetId="9">#REF!</definedName>
    <definedName name="CONCLUSIONES" localSheetId="12">#REF!</definedName>
    <definedName name="CONCLUSIONES" localSheetId="15">#REF!</definedName>
    <definedName name="CONCLUSIONES" localSheetId="10">#REF!</definedName>
    <definedName name="CONCLUSIONES" localSheetId="13">#REF!</definedName>
    <definedName name="CONCLUSIONES" localSheetId="16">#REF!</definedName>
    <definedName name="CONCLUSIONES" localSheetId="19">#REF!</definedName>
    <definedName name="CONCLUSIONES" localSheetId="6">#REF!</definedName>
    <definedName name="CONCLUSIONES" localSheetId="7">#REF!</definedName>
    <definedName name="CONCLUSIONES" localSheetId="18">#REF!</definedName>
    <definedName name="CONCLUSIONES">#REF!</definedName>
    <definedName name="COND" localSheetId="8">#REF!</definedName>
    <definedName name="COND" localSheetId="11">#REF!</definedName>
    <definedName name="COND" localSheetId="14">#REF!</definedName>
    <definedName name="COND" localSheetId="17">#REF!</definedName>
    <definedName name="COND" localSheetId="9">#REF!</definedName>
    <definedName name="COND" localSheetId="12">#REF!</definedName>
    <definedName name="COND" localSheetId="15">#REF!</definedName>
    <definedName name="COND" localSheetId="10">#REF!</definedName>
    <definedName name="COND" localSheetId="13">#REF!</definedName>
    <definedName name="COND" localSheetId="16">#REF!</definedName>
    <definedName name="COND" localSheetId="19">#REF!</definedName>
    <definedName name="COND" localSheetId="6">#REF!</definedName>
    <definedName name="COND" localSheetId="7">#REF!</definedName>
    <definedName name="COND" localSheetId="18">#REF!</definedName>
    <definedName name="COND">#REF!</definedName>
    <definedName name="CONDICION" localSheetId="8">#REF!</definedName>
    <definedName name="CONDICION" localSheetId="11">#REF!</definedName>
    <definedName name="CONDICION" localSheetId="14">#REF!</definedName>
    <definedName name="CONDICION" localSheetId="17">#REF!</definedName>
    <definedName name="CONDICION" localSheetId="9">#REF!</definedName>
    <definedName name="CONDICION" localSheetId="12">#REF!</definedName>
    <definedName name="CONDICION" localSheetId="15">#REF!</definedName>
    <definedName name="CONDICION" localSheetId="10">#REF!</definedName>
    <definedName name="CONDICION" localSheetId="13">#REF!</definedName>
    <definedName name="CONDICION" localSheetId="16">#REF!</definedName>
    <definedName name="CONDICION" localSheetId="19">#REF!</definedName>
    <definedName name="CONDICION" localSheetId="6">#REF!</definedName>
    <definedName name="CONDICION" localSheetId="7">#REF!</definedName>
    <definedName name="CONDICION" localSheetId="18">#REF!</definedName>
    <definedName name="CONDICION">#REF!</definedName>
    <definedName name="CONNY" localSheetId="8">#REF!</definedName>
    <definedName name="CONNY" localSheetId="11">#REF!</definedName>
    <definedName name="CONNY" localSheetId="14">#REF!</definedName>
    <definedName name="CONNY" localSheetId="17">#REF!</definedName>
    <definedName name="CONNY" localSheetId="9">#REF!</definedName>
    <definedName name="CONNY" localSheetId="12">#REF!</definedName>
    <definedName name="CONNY" localSheetId="15">#REF!</definedName>
    <definedName name="CONNY" localSheetId="10">#REF!</definedName>
    <definedName name="CONNY" localSheetId="13">#REF!</definedName>
    <definedName name="CONNY" localSheetId="16">#REF!</definedName>
    <definedName name="CONNY" localSheetId="19">#REF!</definedName>
    <definedName name="CONNY" localSheetId="6">#REF!</definedName>
    <definedName name="CONNY" localSheetId="7">#REF!</definedName>
    <definedName name="CONNY" localSheetId="18">#REF!</definedName>
    <definedName name="CONNY">#REF!</definedName>
    <definedName name="CONTINUIDAD" localSheetId="8">#REF!</definedName>
    <definedName name="CONTINUIDAD" localSheetId="11">#REF!</definedName>
    <definedName name="CONTINUIDAD" localSheetId="14">#REF!</definedName>
    <definedName name="CONTINUIDAD" localSheetId="17">#REF!</definedName>
    <definedName name="CONTINUIDAD" localSheetId="9">#REF!</definedName>
    <definedName name="CONTINUIDAD" localSheetId="12">#REF!</definedName>
    <definedName name="CONTINUIDAD" localSheetId="15">#REF!</definedName>
    <definedName name="CONTINUIDAD" localSheetId="10">#REF!</definedName>
    <definedName name="CONTINUIDAD" localSheetId="13">#REF!</definedName>
    <definedName name="CONTINUIDAD" localSheetId="16">#REF!</definedName>
    <definedName name="CONTINUIDAD" localSheetId="19">#REF!</definedName>
    <definedName name="CONTINUIDAD" localSheetId="6">#REF!</definedName>
    <definedName name="CONTINUIDAD" localSheetId="7">#REF!</definedName>
    <definedName name="CONTINUIDAD" localSheetId="18">#REF!</definedName>
    <definedName name="CONTINUIDAD">#REF!</definedName>
    <definedName name="costo_directo" localSheetId="8">#REF!</definedName>
    <definedName name="costo_directo" localSheetId="11">#REF!</definedName>
    <definedName name="costo_directo" localSheetId="14">#REF!</definedName>
    <definedName name="costo_directo" localSheetId="17">#REF!</definedName>
    <definedName name="costo_directo" localSheetId="9">#REF!</definedName>
    <definedName name="costo_directo" localSheetId="12">#REF!</definedName>
    <definedName name="costo_directo" localSheetId="15">#REF!</definedName>
    <definedName name="costo_directo" localSheetId="10">#REF!</definedName>
    <definedName name="costo_directo" localSheetId="13">#REF!</definedName>
    <definedName name="costo_directo" localSheetId="16">#REF!</definedName>
    <definedName name="costo_directo" localSheetId="19">#REF!</definedName>
    <definedName name="costo_directo" localSheetId="6">#REF!</definedName>
    <definedName name="costo_directo" localSheetId="7">#REF!</definedName>
    <definedName name="costo_directo" localSheetId="18">#REF!</definedName>
    <definedName name="costo_directo">#REF!</definedName>
    <definedName name="costo_directo_contratado" localSheetId="8">#REF!</definedName>
    <definedName name="costo_directo_contratado" localSheetId="11">#REF!</definedName>
    <definedName name="costo_directo_contratado" localSheetId="14">#REF!</definedName>
    <definedName name="costo_directo_contratado" localSheetId="17">#REF!</definedName>
    <definedName name="costo_directo_contratado" localSheetId="9">#REF!</definedName>
    <definedName name="costo_directo_contratado" localSheetId="12">#REF!</definedName>
    <definedName name="costo_directo_contratado" localSheetId="15">#REF!</definedName>
    <definedName name="costo_directo_contratado" localSheetId="10">#REF!</definedName>
    <definedName name="costo_directo_contratado" localSheetId="13">#REF!</definedName>
    <definedName name="costo_directo_contratado" localSheetId="16">#REF!</definedName>
    <definedName name="costo_directo_contratado" localSheetId="19">#REF!</definedName>
    <definedName name="costo_directo_contratado" localSheetId="6">#REF!</definedName>
    <definedName name="costo_directo_contratado" localSheetId="7">#REF!</definedName>
    <definedName name="costo_directo_contratado" localSheetId="18">#REF!</definedName>
    <definedName name="costo_directo_contratado">#REF!</definedName>
    <definedName name="CP" localSheetId="8">#REF!</definedName>
    <definedName name="CP" localSheetId="11">#REF!</definedName>
    <definedName name="CP" localSheetId="14">#REF!</definedName>
    <definedName name="CP" localSheetId="17">#REF!</definedName>
    <definedName name="CP" localSheetId="9">#REF!</definedName>
    <definedName name="CP" localSheetId="12">#REF!</definedName>
    <definedName name="CP" localSheetId="15">#REF!</definedName>
    <definedName name="CP" localSheetId="10">#REF!</definedName>
    <definedName name="CP" localSheetId="13">#REF!</definedName>
    <definedName name="CP" localSheetId="16">#REF!</definedName>
    <definedName name="CP" localSheetId="19">#REF!</definedName>
    <definedName name="CP" localSheetId="6">#REF!</definedName>
    <definedName name="CP" localSheetId="7">#REF!</definedName>
    <definedName name="CP" localSheetId="18">#REF!</definedName>
    <definedName name="CP">#REF!</definedName>
    <definedName name="CRONOGRAMA" localSheetId="8">#REF!</definedName>
    <definedName name="CRONOGRAMA" localSheetId="11">#REF!</definedName>
    <definedName name="CRONOGRAMA" localSheetId="14">#REF!</definedName>
    <definedName name="CRONOGRAMA" localSheetId="17">#REF!</definedName>
    <definedName name="CRONOGRAMA" localSheetId="9">#REF!</definedName>
    <definedName name="CRONOGRAMA" localSheetId="12">#REF!</definedName>
    <definedName name="CRONOGRAMA" localSheetId="15">#REF!</definedName>
    <definedName name="CRONOGRAMA" localSheetId="10">#REF!</definedName>
    <definedName name="CRONOGRAMA" localSheetId="13">#REF!</definedName>
    <definedName name="CRONOGRAMA" localSheetId="16">#REF!</definedName>
    <definedName name="CRONOGRAMA" localSheetId="19">#REF!</definedName>
    <definedName name="CRONOGRAMA" localSheetId="6">#REF!</definedName>
    <definedName name="CRONOGRAMA" localSheetId="7">#REF!</definedName>
    <definedName name="CRONOGRAMA" localSheetId="18">#REF!</definedName>
    <definedName name="CRONOGRAMA">#REF!</definedName>
    <definedName name="crooooo" localSheetId="8">#REF!</definedName>
    <definedName name="crooooo" localSheetId="11">#REF!</definedName>
    <definedName name="crooooo" localSheetId="14">#REF!</definedName>
    <definedName name="crooooo" localSheetId="17">#REF!</definedName>
    <definedName name="crooooo" localSheetId="9">#REF!</definedName>
    <definedName name="crooooo" localSheetId="12">#REF!</definedName>
    <definedName name="crooooo" localSheetId="15">#REF!</definedName>
    <definedName name="crooooo" localSheetId="10">#REF!</definedName>
    <definedName name="crooooo" localSheetId="13">#REF!</definedName>
    <definedName name="crooooo" localSheetId="16">#REF!</definedName>
    <definedName name="crooooo" localSheetId="19">#REF!</definedName>
    <definedName name="crooooo" localSheetId="6">#REF!</definedName>
    <definedName name="crooooo" localSheetId="7">#REF!</definedName>
    <definedName name="crooooo" localSheetId="18">#REF!</definedName>
    <definedName name="crooooo">#REF!</definedName>
    <definedName name="CT_CAM" localSheetId="8">#REF!</definedName>
    <definedName name="CT_CAM" localSheetId="11">#REF!</definedName>
    <definedName name="CT_CAM" localSheetId="14">#REF!</definedName>
    <definedName name="CT_CAM" localSheetId="17">#REF!</definedName>
    <definedName name="CT_CAM" localSheetId="9">#REF!</definedName>
    <definedName name="CT_CAM" localSheetId="12">#REF!</definedName>
    <definedName name="CT_CAM" localSheetId="15">#REF!</definedName>
    <definedName name="CT_CAM" localSheetId="10">#REF!</definedName>
    <definedName name="CT_CAM" localSheetId="13">#REF!</definedName>
    <definedName name="CT_CAM" localSheetId="16">#REF!</definedName>
    <definedName name="CT_CAM" localSheetId="19">#REF!</definedName>
    <definedName name="CT_CAM" localSheetId="6">#REF!</definedName>
    <definedName name="CT_CAM" localSheetId="7">#REF!</definedName>
    <definedName name="CT_CAM" localSheetId="18">#REF!</definedName>
    <definedName name="CT_CAM">#REF!</definedName>
    <definedName name="CUADRO" localSheetId="8">#REF!</definedName>
    <definedName name="CUADRO" localSheetId="11">#REF!</definedName>
    <definedName name="CUADRO" localSheetId="14">#REF!</definedName>
    <definedName name="CUADRO" localSheetId="17">#REF!</definedName>
    <definedName name="CUADRO" localSheetId="9">#REF!</definedName>
    <definedName name="CUADRO" localSheetId="12">#REF!</definedName>
    <definedName name="CUADRO" localSheetId="15">#REF!</definedName>
    <definedName name="CUADRO" localSheetId="10">#REF!</definedName>
    <definedName name="CUADRO" localSheetId="13">#REF!</definedName>
    <definedName name="CUADRO" localSheetId="16">#REF!</definedName>
    <definedName name="CUADRO" localSheetId="19">#REF!</definedName>
    <definedName name="CUADRO" localSheetId="6">#REF!</definedName>
    <definedName name="CUADRO" localSheetId="7">#REF!</definedName>
    <definedName name="CUADRO" localSheetId="18">#REF!</definedName>
    <definedName name="CUADRO">#REF!</definedName>
    <definedName name="CURVA" localSheetId="8" hidden="1">#REF!</definedName>
    <definedName name="CURVA" localSheetId="11" hidden="1">#REF!</definedName>
    <definedName name="CURVA" localSheetId="14" hidden="1">#REF!</definedName>
    <definedName name="CURVA" localSheetId="17" hidden="1">#REF!</definedName>
    <definedName name="CURVA" localSheetId="9" hidden="1">#REF!</definedName>
    <definedName name="CURVA" localSheetId="12" hidden="1">#REF!</definedName>
    <definedName name="CURVA" localSheetId="15" hidden="1">#REF!</definedName>
    <definedName name="CURVA" localSheetId="10" hidden="1">#REF!</definedName>
    <definedName name="CURVA" localSheetId="13" hidden="1">#REF!</definedName>
    <definedName name="CURVA" localSheetId="16" hidden="1">#REF!</definedName>
    <definedName name="CURVA" localSheetId="19" hidden="1">#REF!</definedName>
    <definedName name="CURVA" localSheetId="6" hidden="1">#REF!</definedName>
    <definedName name="CURVA" localSheetId="7" hidden="1">#REF!</definedName>
    <definedName name="CURVA" localSheetId="18" hidden="1">#REF!</definedName>
    <definedName name="CURVA" hidden="1">#REF!</definedName>
    <definedName name="CURVAS" localSheetId="8" hidden="1">#REF!</definedName>
    <definedName name="CURVAS" localSheetId="11" hidden="1">#REF!</definedName>
    <definedName name="CURVAS" localSheetId="14" hidden="1">#REF!</definedName>
    <definedName name="CURVAS" localSheetId="17" hidden="1">#REF!</definedName>
    <definedName name="CURVAS" localSheetId="9" hidden="1">#REF!</definedName>
    <definedName name="CURVAS" localSheetId="12" hidden="1">#REF!</definedName>
    <definedName name="CURVAS" localSheetId="15" hidden="1">#REF!</definedName>
    <definedName name="CURVAS" localSheetId="10" hidden="1">#REF!</definedName>
    <definedName name="CURVAS" localSheetId="13" hidden="1">#REF!</definedName>
    <definedName name="CURVAS" localSheetId="16" hidden="1">#REF!</definedName>
    <definedName name="CURVAS" localSheetId="19" hidden="1">#REF!</definedName>
    <definedName name="CURVAS" localSheetId="6" hidden="1">#REF!</definedName>
    <definedName name="CURVAS" localSheetId="7" hidden="1">#REF!</definedName>
    <definedName name="CURVAS" localSheetId="18" hidden="1">#REF!</definedName>
    <definedName name="CURVAS" hidden="1">#REF!</definedName>
    <definedName name="CVCXVXVC" localSheetId="8" hidden="1">#REF!</definedName>
    <definedName name="CVCXVXVC" localSheetId="11" hidden="1">#REF!</definedName>
    <definedName name="CVCXVXVC" localSheetId="14" hidden="1">#REF!</definedName>
    <definedName name="CVCXVXVC" localSheetId="17" hidden="1">#REF!</definedName>
    <definedName name="CVCXVXVC" localSheetId="9" hidden="1">#REF!</definedName>
    <definedName name="CVCXVXVC" localSheetId="12" hidden="1">#REF!</definedName>
    <definedName name="CVCXVXVC" localSheetId="15" hidden="1">#REF!</definedName>
    <definedName name="CVCXVXVC" localSheetId="10" hidden="1">#REF!</definedName>
    <definedName name="CVCXVXVC" localSheetId="13" hidden="1">#REF!</definedName>
    <definedName name="CVCXVXVC" localSheetId="16" hidden="1">#REF!</definedName>
    <definedName name="CVCXVXVC" localSheetId="19" hidden="1">#REF!</definedName>
    <definedName name="CVCXVXVC" localSheetId="6" hidden="1">#REF!</definedName>
    <definedName name="CVCXVXVC" localSheetId="7" hidden="1">#REF!</definedName>
    <definedName name="CVCXVXVC" localSheetId="18" hidden="1">#REF!</definedName>
    <definedName name="CVCXVXVC" hidden="1">#REF!</definedName>
    <definedName name="cxcxcxcxccxcx" localSheetId="8" hidden="1">#REF!</definedName>
    <definedName name="cxcxcxcxccxcx" localSheetId="11" hidden="1">#REF!</definedName>
    <definedName name="cxcxcxcxccxcx" localSheetId="14" hidden="1">#REF!</definedName>
    <definedName name="cxcxcxcxccxcx" localSheetId="17" hidden="1">#REF!</definedName>
    <definedName name="cxcxcxcxccxcx" localSheetId="9" hidden="1">#REF!</definedName>
    <definedName name="cxcxcxcxccxcx" localSheetId="12" hidden="1">#REF!</definedName>
    <definedName name="cxcxcxcxccxcx" localSheetId="15" hidden="1">#REF!</definedName>
    <definedName name="cxcxcxcxccxcx" localSheetId="10" hidden="1">#REF!</definedName>
    <definedName name="cxcxcxcxccxcx" localSheetId="13" hidden="1">#REF!</definedName>
    <definedName name="cxcxcxcxccxcx" localSheetId="16" hidden="1">#REF!</definedName>
    <definedName name="cxcxcxcxccxcx" localSheetId="19" hidden="1">#REF!</definedName>
    <definedName name="cxcxcxcxccxcx" localSheetId="6" hidden="1">#REF!</definedName>
    <definedName name="cxcxcxcxccxcx" localSheetId="7" hidden="1">#REF!</definedName>
    <definedName name="cxcxcxcxccxcx" localSheetId="18" hidden="1">#REF!</definedName>
    <definedName name="cxcxcxcxccxcx" hidden="1">#REF!</definedName>
    <definedName name="czczzc" localSheetId="8" hidden="1">#REF!</definedName>
    <definedName name="czczzc" localSheetId="11" hidden="1">#REF!</definedName>
    <definedName name="czczzc" localSheetId="14" hidden="1">#REF!</definedName>
    <definedName name="czczzc" localSheetId="17" hidden="1">#REF!</definedName>
    <definedName name="czczzc" localSheetId="9" hidden="1">#REF!</definedName>
    <definedName name="czczzc" localSheetId="12" hidden="1">#REF!</definedName>
    <definedName name="czczzc" localSheetId="15" hidden="1">#REF!</definedName>
    <definedName name="czczzc" localSheetId="10" hidden="1">#REF!</definedName>
    <definedName name="czczzc" localSheetId="13" hidden="1">#REF!</definedName>
    <definedName name="czczzc" localSheetId="16" hidden="1">#REF!</definedName>
    <definedName name="czczzc" localSheetId="19" hidden="1">#REF!</definedName>
    <definedName name="czczzc" localSheetId="6" hidden="1">#REF!</definedName>
    <definedName name="czczzc" localSheetId="7" hidden="1">#REF!</definedName>
    <definedName name="czczzc" localSheetId="18" hidden="1">#REF!</definedName>
    <definedName name="czczzc" hidden="1">#REF!</definedName>
    <definedName name="D" localSheetId="8">#REF!</definedName>
    <definedName name="D" localSheetId="11">#REF!</definedName>
    <definedName name="D" localSheetId="14">#REF!</definedName>
    <definedName name="D" localSheetId="17">#REF!</definedName>
    <definedName name="D" localSheetId="9">#REF!</definedName>
    <definedName name="D" localSheetId="12">#REF!</definedName>
    <definedName name="D" localSheetId="15">#REF!</definedName>
    <definedName name="D" localSheetId="10">#REF!</definedName>
    <definedName name="D" localSheetId="13">#REF!</definedName>
    <definedName name="D" localSheetId="16">#REF!</definedName>
    <definedName name="D" localSheetId="19">#REF!</definedName>
    <definedName name="D" localSheetId="6">#REF!</definedName>
    <definedName name="D" localSheetId="7">#REF!</definedName>
    <definedName name="D" localSheetId="18">#REF!</definedName>
    <definedName name="D">#REF!</definedName>
    <definedName name="DATO" localSheetId="8">#REF!</definedName>
    <definedName name="DATO" localSheetId="11">#REF!</definedName>
    <definedName name="DATO" localSheetId="14">#REF!</definedName>
    <definedName name="DATO" localSheetId="17">#REF!</definedName>
    <definedName name="DATO" localSheetId="9">#REF!</definedName>
    <definedName name="DATO" localSheetId="12">#REF!</definedName>
    <definedName name="DATO" localSheetId="15">#REF!</definedName>
    <definedName name="DATO" localSheetId="10">#REF!</definedName>
    <definedName name="DATO" localSheetId="13">#REF!</definedName>
    <definedName name="DATO" localSheetId="16">#REF!</definedName>
    <definedName name="DATO" localSheetId="19">#REF!</definedName>
    <definedName name="DATO" localSheetId="6">#REF!</definedName>
    <definedName name="DATO" localSheetId="7">#REF!</definedName>
    <definedName name="DATO" localSheetId="18">#REF!</definedName>
    <definedName name="DATO">#REF!</definedName>
    <definedName name="DATOS" localSheetId="8">#REF!</definedName>
    <definedName name="DATOS" localSheetId="11">#REF!</definedName>
    <definedName name="DATOS" localSheetId="14">#REF!</definedName>
    <definedName name="DATOS" localSheetId="17">#REF!</definedName>
    <definedName name="DATOS" localSheetId="9">#REF!</definedName>
    <definedName name="DATOS" localSheetId="12">#REF!</definedName>
    <definedName name="DATOS" localSheetId="15">#REF!</definedName>
    <definedName name="DATOS" localSheetId="10">#REF!</definedName>
    <definedName name="DATOS" localSheetId="13">#REF!</definedName>
    <definedName name="DATOS" localSheetId="16">#REF!</definedName>
    <definedName name="DATOS" localSheetId="19">#REF!</definedName>
    <definedName name="DATOS" localSheetId="6">#REF!</definedName>
    <definedName name="DATOS" localSheetId="7">#REF!</definedName>
    <definedName name="DATOS" localSheetId="18">#REF!</definedName>
    <definedName name="DATOS">#REF!</definedName>
    <definedName name="dd" localSheetId="8">#REF!</definedName>
    <definedName name="dd" localSheetId="11">#REF!</definedName>
    <definedName name="dd" localSheetId="14">#REF!</definedName>
    <definedName name="dd" localSheetId="17">#REF!</definedName>
    <definedName name="dd" localSheetId="9">#REF!</definedName>
    <definedName name="dd" localSheetId="12">#REF!</definedName>
    <definedName name="dd" localSheetId="15">#REF!</definedName>
    <definedName name="dd" localSheetId="10">#REF!</definedName>
    <definedName name="dd" localSheetId="13">#REF!</definedName>
    <definedName name="dd" localSheetId="16">#REF!</definedName>
    <definedName name="dd" localSheetId="19">#REF!</definedName>
    <definedName name="dd" localSheetId="6">#REF!</definedName>
    <definedName name="dd" localSheetId="7">#REF!</definedName>
    <definedName name="dd" localSheetId="18">#REF!</definedName>
    <definedName name="dd">#REF!</definedName>
    <definedName name="DDDD" localSheetId="8">#REF!</definedName>
    <definedName name="DDDD" localSheetId="11">#REF!</definedName>
    <definedName name="DDDD" localSheetId="14">#REF!</definedName>
    <definedName name="DDDD" localSheetId="17">#REF!</definedName>
    <definedName name="DDDD" localSheetId="9">#REF!</definedName>
    <definedName name="DDDD" localSheetId="12">#REF!</definedName>
    <definedName name="DDDD" localSheetId="15">#REF!</definedName>
    <definedName name="DDDD" localSheetId="10">#REF!</definedName>
    <definedName name="DDDD" localSheetId="13">#REF!</definedName>
    <definedName name="DDDD" localSheetId="16">#REF!</definedName>
    <definedName name="DDDD" localSheetId="19">#REF!</definedName>
    <definedName name="DDDD" localSheetId="6">#REF!</definedName>
    <definedName name="DDDD" localSheetId="7">#REF!</definedName>
    <definedName name="DDDD" localSheetId="18">#REF!</definedName>
    <definedName name="DDDD">#REF!</definedName>
    <definedName name="ddf" localSheetId="8">#REF!</definedName>
    <definedName name="ddf" localSheetId="11">#REF!</definedName>
    <definedName name="ddf" localSheetId="14">#REF!</definedName>
    <definedName name="ddf" localSheetId="17">#REF!</definedName>
    <definedName name="ddf" localSheetId="9">#REF!</definedName>
    <definedName name="ddf" localSheetId="12">#REF!</definedName>
    <definedName name="ddf" localSheetId="15">#REF!</definedName>
    <definedName name="ddf" localSheetId="10">#REF!</definedName>
    <definedName name="ddf" localSheetId="13">#REF!</definedName>
    <definedName name="ddf" localSheetId="16">#REF!</definedName>
    <definedName name="ddf" localSheetId="19">#REF!</definedName>
    <definedName name="ddf" localSheetId="6">#REF!</definedName>
    <definedName name="ddf" localSheetId="7">#REF!</definedName>
    <definedName name="ddf" localSheetId="18">#REF!</definedName>
    <definedName name="ddf">#REF!</definedName>
    <definedName name="ddsdsdsds" localSheetId="8" hidden="1">#REF!</definedName>
    <definedName name="ddsdsdsds" localSheetId="11" hidden="1">#REF!</definedName>
    <definedName name="ddsdsdsds" localSheetId="14" hidden="1">#REF!</definedName>
    <definedName name="ddsdsdsds" localSheetId="17" hidden="1">#REF!</definedName>
    <definedName name="ddsdsdsds" localSheetId="9" hidden="1">#REF!</definedName>
    <definedName name="ddsdsdsds" localSheetId="12" hidden="1">#REF!</definedName>
    <definedName name="ddsdsdsds" localSheetId="15" hidden="1">#REF!</definedName>
    <definedName name="ddsdsdsds" localSheetId="10" hidden="1">#REF!</definedName>
    <definedName name="ddsdsdsds" localSheetId="13" hidden="1">#REF!</definedName>
    <definedName name="ddsdsdsds" localSheetId="16" hidden="1">#REF!</definedName>
    <definedName name="ddsdsdsds" localSheetId="19" hidden="1">#REF!</definedName>
    <definedName name="ddsdsdsds" localSheetId="6" hidden="1">#REF!</definedName>
    <definedName name="ddsdsdsds" localSheetId="7" hidden="1">#REF!</definedName>
    <definedName name="ddsdsdsds" localSheetId="18" hidden="1">#REF!</definedName>
    <definedName name="ddsdsdsds" hidden="1">#REF!</definedName>
    <definedName name="DFDFDDF" localSheetId="8" hidden="1">#REF!</definedName>
    <definedName name="DFDFDDF" localSheetId="11" hidden="1">#REF!</definedName>
    <definedName name="DFDFDDF" localSheetId="14" hidden="1">#REF!</definedName>
    <definedName name="DFDFDDF" localSheetId="17" hidden="1">#REF!</definedName>
    <definedName name="DFDFDDF" localSheetId="9" hidden="1">#REF!</definedName>
    <definedName name="DFDFDDF" localSheetId="12" hidden="1">#REF!</definedName>
    <definedName name="DFDFDDF" localSheetId="15" hidden="1">#REF!</definedName>
    <definedName name="DFDFDDF" localSheetId="10" hidden="1">#REF!</definedName>
    <definedName name="DFDFDDF" localSheetId="13" hidden="1">#REF!</definedName>
    <definedName name="DFDFDDF" localSheetId="16" hidden="1">#REF!</definedName>
    <definedName name="DFDFDDF" localSheetId="19" hidden="1">#REF!</definedName>
    <definedName name="DFDFDDF" localSheetId="6" hidden="1">#REF!</definedName>
    <definedName name="DFDFDDF" localSheetId="7" hidden="1">#REF!</definedName>
    <definedName name="DFDFDDF" localSheetId="18" hidden="1">#REF!</definedName>
    <definedName name="DFDFDDF" hidden="1">#REF!</definedName>
    <definedName name="dfdfdfdsfds" localSheetId="8" hidden="1">#REF!</definedName>
    <definedName name="dfdfdfdsfds" localSheetId="11" hidden="1">#REF!</definedName>
    <definedName name="dfdfdfdsfds" localSheetId="14" hidden="1">#REF!</definedName>
    <definedName name="dfdfdfdsfds" localSheetId="17" hidden="1">#REF!</definedName>
    <definedName name="dfdfdfdsfds" localSheetId="9" hidden="1">#REF!</definedName>
    <definedName name="dfdfdfdsfds" localSheetId="12" hidden="1">#REF!</definedName>
    <definedName name="dfdfdfdsfds" localSheetId="15" hidden="1">#REF!</definedName>
    <definedName name="dfdfdfdsfds" localSheetId="10" hidden="1">#REF!</definedName>
    <definedName name="dfdfdfdsfds" localSheetId="13" hidden="1">#REF!</definedName>
    <definedName name="dfdfdfdsfds" localSheetId="16" hidden="1">#REF!</definedName>
    <definedName name="dfdfdfdsfds" localSheetId="19" hidden="1">#REF!</definedName>
    <definedName name="dfdfdfdsfds" localSheetId="6" hidden="1">#REF!</definedName>
    <definedName name="dfdfdfdsfds" localSheetId="7" hidden="1">#REF!</definedName>
    <definedName name="dfdfdfdsfds" localSheetId="18" hidden="1">#REF!</definedName>
    <definedName name="dfdfdfdsfds" hidden="1">#REF!</definedName>
    <definedName name="dfdsfdsfsdfsdfsd" localSheetId="8" hidden="1">#REF!</definedName>
    <definedName name="dfdsfdsfsdfsdfsd" localSheetId="11" hidden="1">#REF!</definedName>
    <definedName name="dfdsfdsfsdfsdfsd" localSheetId="14" hidden="1">#REF!</definedName>
    <definedName name="dfdsfdsfsdfsdfsd" localSheetId="17" hidden="1">#REF!</definedName>
    <definedName name="dfdsfdsfsdfsdfsd" localSheetId="9" hidden="1">#REF!</definedName>
    <definedName name="dfdsfdsfsdfsdfsd" localSheetId="12" hidden="1">#REF!</definedName>
    <definedName name="dfdsfdsfsdfsdfsd" localSheetId="15" hidden="1">#REF!</definedName>
    <definedName name="dfdsfdsfsdfsdfsd" localSheetId="10" hidden="1">#REF!</definedName>
    <definedName name="dfdsfdsfsdfsdfsd" localSheetId="13" hidden="1">#REF!</definedName>
    <definedName name="dfdsfdsfsdfsdfsd" localSheetId="16" hidden="1">#REF!</definedName>
    <definedName name="dfdsfdsfsdfsdfsd" localSheetId="19" hidden="1">#REF!</definedName>
    <definedName name="dfdsfdsfsdfsdfsd" localSheetId="6" hidden="1">#REF!</definedName>
    <definedName name="dfdsfdsfsdfsdfsd" localSheetId="7" hidden="1">#REF!</definedName>
    <definedName name="dfdsfdsfsdfsdfsd" localSheetId="18" hidden="1">#REF!</definedName>
    <definedName name="dfdsfdsfsdfsdfsd" hidden="1">#REF!</definedName>
    <definedName name="DIRECTO" localSheetId="8">#REF!</definedName>
    <definedName name="DIRECTO" localSheetId="11">#REF!</definedName>
    <definedName name="DIRECTO" localSheetId="14">#REF!</definedName>
    <definedName name="DIRECTO" localSheetId="17">#REF!</definedName>
    <definedName name="DIRECTO" localSheetId="9">#REF!</definedName>
    <definedName name="DIRECTO" localSheetId="12">#REF!</definedName>
    <definedName name="DIRECTO" localSheetId="15">#REF!</definedName>
    <definedName name="DIRECTO" localSheetId="10">#REF!</definedName>
    <definedName name="DIRECTO" localSheetId="13">#REF!</definedName>
    <definedName name="DIRECTO" localSheetId="16">#REF!</definedName>
    <definedName name="DIRECTO" localSheetId="19">#REF!</definedName>
    <definedName name="DIRECTO" localSheetId="6">#REF!</definedName>
    <definedName name="DIRECTO" localSheetId="7">#REF!</definedName>
    <definedName name="DIRECTO" localSheetId="18">#REF!</definedName>
    <definedName name="DIRECTO">#REF!</definedName>
    <definedName name="DIS" localSheetId="8">#REF!</definedName>
    <definedName name="DIS" localSheetId="11">#REF!</definedName>
    <definedName name="DIS" localSheetId="14">#REF!</definedName>
    <definedName name="DIS" localSheetId="17">#REF!</definedName>
    <definedName name="DIS" localSheetId="9">#REF!</definedName>
    <definedName name="DIS" localSheetId="12">#REF!</definedName>
    <definedName name="DIS" localSheetId="15">#REF!</definedName>
    <definedName name="DIS" localSheetId="10">#REF!</definedName>
    <definedName name="DIS" localSheetId="13">#REF!</definedName>
    <definedName name="DIS" localSheetId="16">#REF!</definedName>
    <definedName name="DIS" localSheetId="19">#REF!</definedName>
    <definedName name="DIS" localSheetId="6">#REF!</definedName>
    <definedName name="DIS" localSheetId="7">#REF!</definedName>
    <definedName name="DIS" localSheetId="18">#REF!</definedName>
    <definedName name="DIS">#REF!</definedName>
    <definedName name="dsa" localSheetId="8" hidden="1">#REF!</definedName>
    <definedName name="dsa" localSheetId="11" hidden="1">#REF!</definedName>
    <definedName name="dsa" localSheetId="14" hidden="1">#REF!</definedName>
    <definedName name="dsa" localSheetId="17" hidden="1">#REF!</definedName>
    <definedName name="dsa" localSheetId="9" hidden="1">#REF!</definedName>
    <definedName name="dsa" localSheetId="12" hidden="1">#REF!</definedName>
    <definedName name="dsa" localSheetId="15" hidden="1">#REF!</definedName>
    <definedName name="dsa" localSheetId="10" hidden="1">#REF!</definedName>
    <definedName name="dsa" localSheetId="13" hidden="1">#REF!</definedName>
    <definedName name="dsa" localSheetId="16" hidden="1">#REF!</definedName>
    <definedName name="dsa" localSheetId="19" hidden="1">#REF!</definedName>
    <definedName name="dsa" localSheetId="6" hidden="1">#REF!</definedName>
    <definedName name="dsa" localSheetId="7" hidden="1">#REF!</definedName>
    <definedName name="dsa" localSheetId="18" hidden="1">#REF!</definedName>
    <definedName name="dsa" hidden="1">#REF!</definedName>
    <definedName name="dsadasdasd" localSheetId="8" hidden="1">#REF!</definedName>
    <definedName name="dsadasdasd" localSheetId="11" hidden="1">#REF!</definedName>
    <definedName name="dsadasdasd" localSheetId="14" hidden="1">#REF!</definedName>
    <definedName name="dsadasdasd" localSheetId="17" hidden="1">#REF!</definedName>
    <definedName name="dsadasdasd" localSheetId="9" hidden="1">#REF!</definedName>
    <definedName name="dsadasdasd" localSheetId="12" hidden="1">#REF!</definedName>
    <definedName name="dsadasdasd" localSheetId="15" hidden="1">#REF!</definedName>
    <definedName name="dsadasdasd" localSheetId="10" hidden="1">#REF!</definedName>
    <definedName name="dsadasdasd" localSheetId="13" hidden="1">#REF!</definedName>
    <definedName name="dsadasdasd" localSheetId="16" hidden="1">#REF!</definedName>
    <definedName name="dsadasdasd" localSheetId="19" hidden="1">#REF!</definedName>
    <definedName name="dsadasdasd" localSheetId="6" hidden="1">#REF!</definedName>
    <definedName name="dsadasdasd" localSheetId="7" hidden="1">#REF!</definedName>
    <definedName name="dsadasdasd" localSheetId="18" hidden="1">#REF!</definedName>
    <definedName name="dsadasdasd" hidden="1">#REF!</definedName>
    <definedName name="dsadsads" localSheetId="8" hidden="1">#REF!</definedName>
    <definedName name="dsadsads" localSheetId="11" hidden="1">#REF!</definedName>
    <definedName name="dsadsads" localSheetId="14" hidden="1">#REF!</definedName>
    <definedName name="dsadsads" localSheetId="17" hidden="1">#REF!</definedName>
    <definedName name="dsadsads" localSheetId="9" hidden="1">#REF!</definedName>
    <definedName name="dsadsads" localSheetId="12" hidden="1">#REF!</definedName>
    <definedName name="dsadsads" localSheetId="15" hidden="1">#REF!</definedName>
    <definedName name="dsadsads" localSheetId="10" hidden="1">#REF!</definedName>
    <definedName name="dsadsads" localSheetId="13" hidden="1">#REF!</definedName>
    <definedName name="dsadsads" localSheetId="16" hidden="1">#REF!</definedName>
    <definedName name="dsadsads" localSheetId="19" hidden="1">#REF!</definedName>
    <definedName name="dsadsads" localSheetId="6" hidden="1">#REF!</definedName>
    <definedName name="dsadsads" localSheetId="7" hidden="1">#REF!</definedName>
    <definedName name="dsadsads" localSheetId="18" hidden="1">#REF!</definedName>
    <definedName name="dsadsads" hidden="1">#REF!</definedName>
    <definedName name="DSDS" localSheetId="8">#REF!</definedName>
    <definedName name="DSDS" localSheetId="11">#REF!</definedName>
    <definedName name="DSDS" localSheetId="14">#REF!</definedName>
    <definedName name="DSDS" localSheetId="17">#REF!</definedName>
    <definedName name="DSDS" localSheetId="9">#REF!</definedName>
    <definedName name="DSDS" localSheetId="12">#REF!</definedName>
    <definedName name="DSDS" localSheetId="15">#REF!</definedName>
    <definedName name="DSDS" localSheetId="10">#REF!</definedName>
    <definedName name="DSDS" localSheetId="13">#REF!</definedName>
    <definedName name="DSDS" localSheetId="16">#REF!</definedName>
    <definedName name="DSDS" localSheetId="19">#REF!</definedName>
    <definedName name="DSDS" localSheetId="6">#REF!</definedName>
    <definedName name="DSDS" localSheetId="7">#REF!</definedName>
    <definedName name="DSDS" localSheetId="18">#REF!</definedName>
    <definedName name="DSDS">#REF!</definedName>
    <definedName name="dsdsdsds" localSheetId="8">#REF!</definedName>
    <definedName name="dsdsdsds" localSheetId="11">#REF!</definedName>
    <definedName name="dsdsdsds" localSheetId="14">#REF!</definedName>
    <definedName name="dsdsdsds" localSheetId="17">#REF!</definedName>
    <definedName name="dsdsdsds" localSheetId="9">#REF!</definedName>
    <definedName name="dsdsdsds" localSheetId="12">#REF!</definedName>
    <definedName name="dsdsdsds" localSheetId="15">#REF!</definedName>
    <definedName name="dsdsdsds" localSheetId="10">#REF!</definedName>
    <definedName name="dsdsdsds" localSheetId="13">#REF!</definedName>
    <definedName name="dsdsdsds" localSheetId="16">#REF!</definedName>
    <definedName name="dsdsdsds" localSheetId="19">#REF!</definedName>
    <definedName name="dsdsdsds" localSheetId="6">#REF!</definedName>
    <definedName name="dsdsdsds" localSheetId="7">#REF!</definedName>
    <definedName name="dsdsdsds" localSheetId="18">#REF!</definedName>
    <definedName name="dsdsdsds">#REF!</definedName>
    <definedName name="dsdsdsdsdsds" localSheetId="8" hidden="1">#REF!</definedName>
    <definedName name="dsdsdsdsdsds" localSheetId="11" hidden="1">#REF!</definedName>
    <definedName name="dsdsdsdsdsds" localSheetId="14" hidden="1">#REF!</definedName>
    <definedName name="dsdsdsdsdsds" localSheetId="17" hidden="1">#REF!</definedName>
    <definedName name="dsdsdsdsdsds" localSheetId="9" hidden="1">#REF!</definedName>
    <definedName name="dsdsdsdsdsds" localSheetId="12" hidden="1">#REF!</definedName>
    <definedName name="dsdsdsdsdsds" localSheetId="15" hidden="1">#REF!</definedName>
    <definedName name="dsdsdsdsdsds" localSheetId="10" hidden="1">#REF!</definedName>
    <definedName name="dsdsdsdsdsds" localSheetId="13" hidden="1">#REF!</definedName>
    <definedName name="dsdsdsdsdsds" localSheetId="16" hidden="1">#REF!</definedName>
    <definedName name="dsdsdsdsdsds" localSheetId="19" hidden="1">#REF!</definedName>
    <definedName name="dsdsdsdsdsds" localSheetId="6" hidden="1">#REF!</definedName>
    <definedName name="dsdsdsdsdsds" localSheetId="7" hidden="1">#REF!</definedName>
    <definedName name="dsdsdsdsdsds" localSheetId="18" hidden="1">#REF!</definedName>
    <definedName name="dsdsdsdsdsds" hidden="1">#REF!</definedName>
    <definedName name="dsdsdss" localSheetId="8" hidden="1">#REF!</definedName>
    <definedName name="dsdsdss" localSheetId="11" hidden="1">#REF!</definedName>
    <definedName name="dsdsdss" localSheetId="14" hidden="1">#REF!</definedName>
    <definedName name="dsdsdss" localSheetId="17" hidden="1">#REF!</definedName>
    <definedName name="dsdsdss" localSheetId="9" hidden="1">#REF!</definedName>
    <definedName name="dsdsdss" localSheetId="12" hidden="1">#REF!</definedName>
    <definedName name="dsdsdss" localSheetId="15" hidden="1">#REF!</definedName>
    <definedName name="dsdsdss" localSheetId="10" hidden="1">#REF!</definedName>
    <definedName name="dsdsdss" localSheetId="13" hidden="1">#REF!</definedName>
    <definedName name="dsdsdss" localSheetId="16" hidden="1">#REF!</definedName>
    <definedName name="dsdsdss" localSheetId="19" hidden="1">#REF!</definedName>
    <definedName name="dsdsdss" localSheetId="6" hidden="1">#REF!</definedName>
    <definedName name="dsdsdss" localSheetId="7" hidden="1">#REF!</definedName>
    <definedName name="dsdsdss" localSheetId="18" hidden="1">#REF!</definedName>
    <definedName name="dsdsdss" hidden="1">#REF!</definedName>
    <definedName name="dsdss" localSheetId="8">#REF!</definedName>
    <definedName name="dsdss" localSheetId="11">#REF!</definedName>
    <definedName name="dsdss" localSheetId="14">#REF!</definedName>
    <definedName name="dsdss" localSheetId="17">#REF!</definedName>
    <definedName name="dsdss" localSheetId="9">#REF!</definedName>
    <definedName name="dsdss" localSheetId="12">#REF!</definedName>
    <definedName name="dsdss" localSheetId="15">#REF!</definedName>
    <definedName name="dsdss" localSheetId="10">#REF!</definedName>
    <definedName name="dsdss" localSheetId="13">#REF!</definedName>
    <definedName name="dsdss" localSheetId="16">#REF!</definedName>
    <definedName name="dsdss" localSheetId="19">#REF!</definedName>
    <definedName name="dsdss" localSheetId="6">#REF!</definedName>
    <definedName name="dsdss" localSheetId="7">#REF!</definedName>
    <definedName name="dsdss" localSheetId="18">#REF!</definedName>
    <definedName name="dsdss">#REF!</definedName>
    <definedName name="dsfsdffsdf" localSheetId="8">#REF!</definedName>
    <definedName name="dsfsdffsdf" localSheetId="11">#REF!</definedName>
    <definedName name="dsfsdffsdf" localSheetId="14">#REF!</definedName>
    <definedName name="dsfsdffsdf" localSheetId="17">#REF!</definedName>
    <definedName name="dsfsdffsdf" localSheetId="9">#REF!</definedName>
    <definedName name="dsfsdffsdf" localSheetId="12">#REF!</definedName>
    <definedName name="dsfsdffsdf" localSheetId="15">#REF!</definedName>
    <definedName name="dsfsdffsdf" localSheetId="10">#REF!</definedName>
    <definedName name="dsfsdffsdf" localSheetId="13">#REF!</definedName>
    <definedName name="dsfsdffsdf" localSheetId="16">#REF!</definedName>
    <definedName name="dsfsdffsdf" localSheetId="19">#REF!</definedName>
    <definedName name="dsfsdffsdf" localSheetId="6">#REF!</definedName>
    <definedName name="dsfsdffsdf" localSheetId="7">#REF!</definedName>
    <definedName name="dsfsdffsdf" localSheetId="18">#REF!</definedName>
    <definedName name="dsfsdffsdf">#REF!</definedName>
    <definedName name="dssd" localSheetId="8">#REF!</definedName>
    <definedName name="dssd" localSheetId="11">#REF!</definedName>
    <definedName name="dssd" localSheetId="14">#REF!</definedName>
    <definedName name="dssd" localSheetId="17">#REF!</definedName>
    <definedName name="dssd" localSheetId="9">#REF!</definedName>
    <definedName name="dssd" localSheetId="12">#REF!</definedName>
    <definedName name="dssd" localSheetId="15">#REF!</definedName>
    <definedName name="dssd" localSheetId="10">#REF!</definedName>
    <definedName name="dssd" localSheetId="13">#REF!</definedName>
    <definedName name="dssd" localSheetId="16">#REF!</definedName>
    <definedName name="dssd" localSheetId="19">#REF!</definedName>
    <definedName name="dssd" localSheetId="6">#REF!</definedName>
    <definedName name="dssd" localSheetId="7">#REF!</definedName>
    <definedName name="dssd" localSheetId="18">#REF!</definedName>
    <definedName name="dssd">#REF!</definedName>
    <definedName name="DTO" localSheetId="8">#REF!</definedName>
    <definedName name="DTO" localSheetId="11">#REF!</definedName>
    <definedName name="DTO" localSheetId="14">#REF!</definedName>
    <definedName name="DTO" localSheetId="17">#REF!</definedName>
    <definedName name="DTO" localSheetId="9">#REF!</definedName>
    <definedName name="DTO" localSheetId="12">#REF!</definedName>
    <definedName name="DTO" localSheetId="15">#REF!</definedName>
    <definedName name="DTO" localSheetId="10">#REF!</definedName>
    <definedName name="DTO" localSheetId="13">#REF!</definedName>
    <definedName name="DTO" localSheetId="16">#REF!</definedName>
    <definedName name="DTO" localSheetId="19">#REF!</definedName>
    <definedName name="DTO" localSheetId="6">#REF!</definedName>
    <definedName name="DTO" localSheetId="7">#REF!</definedName>
    <definedName name="DTO" localSheetId="18">#REF!</definedName>
    <definedName name="DTO">#REF!</definedName>
    <definedName name="E" localSheetId="8">#REF!</definedName>
    <definedName name="E" localSheetId="11">#REF!</definedName>
    <definedName name="E" localSheetId="14">#REF!</definedName>
    <definedName name="E" localSheetId="17">#REF!</definedName>
    <definedName name="E" localSheetId="9">#REF!</definedName>
    <definedName name="E" localSheetId="12">#REF!</definedName>
    <definedName name="E" localSheetId="15">#REF!</definedName>
    <definedName name="E" localSheetId="10">#REF!</definedName>
    <definedName name="E" localSheetId="13">#REF!</definedName>
    <definedName name="E" localSheetId="16">#REF!</definedName>
    <definedName name="E" localSheetId="19">#REF!</definedName>
    <definedName name="E" localSheetId="6">#REF!</definedName>
    <definedName name="E" localSheetId="7">#REF!</definedName>
    <definedName name="E" localSheetId="18">#REF!</definedName>
    <definedName name="E">#REF!</definedName>
    <definedName name="EDGAR" localSheetId="8">#REF!</definedName>
    <definedName name="EDGAR" localSheetId="11">#REF!</definedName>
    <definedName name="EDGAR" localSheetId="14">#REF!</definedName>
    <definedName name="EDGAR" localSheetId="17">#REF!</definedName>
    <definedName name="EDGAR" localSheetId="9">#REF!</definedName>
    <definedName name="EDGAR" localSheetId="12">#REF!</definedName>
    <definedName name="EDGAR" localSheetId="15">#REF!</definedName>
    <definedName name="EDGAR" localSheetId="10">#REF!</definedName>
    <definedName name="EDGAR" localSheetId="13">#REF!</definedName>
    <definedName name="EDGAR" localSheetId="16">#REF!</definedName>
    <definedName name="EDGAR" localSheetId="19">#REF!</definedName>
    <definedName name="EDGAR" localSheetId="6">#REF!</definedName>
    <definedName name="EDGAR" localSheetId="7">#REF!</definedName>
    <definedName name="EDGAR" localSheetId="18">#REF!</definedName>
    <definedName name="EDGAR">#REF!</definedName>
    <definedName name="EEE" localSheetId="8">#REF!</definedName>
    <definedName name="EEE" localSheetId="11">#REF!</definedName>
    <definedName name="EEE" localSheetId="14">#REF!</definedName>
    <definedName name="EEE" localSheetId="17">#REF!</definedName>
    <definedName name="EEE" localSheetId="9">#REF!</definedName>
    <definedName name="EEE" localSheetId="12">#REF!</definedName>
    <definedName name="EEE" localSheetId="15">#REF!</definedName>
    <definedName name="EEE" localSheetId="10">#REF!</definedName>
    <definedName name="EEE" localSheetId="13">#REF!</definedName>
    <definedName name="EEE" localSheetId="16">#REF!</definedName>
    <definedName name="EEE" localSheetId="19">#REF!</definedName>
    <definedName name="EEE" localSheetId="6">#REF!</definedName>
    <definedName name="EEE" localSheetId="7">#REF!</definedName>
    <definedName name="EEE" localSheetId="18">#REF!</definedName>
    <definedName name="EEE">#REF!</definedName>
    <definedName name="escaleras" localSheetId="8">#REF!</definedName>
    <definedName name="escaleras" localSheetId="11">#REF!</definedName>
    <definedName name="escaleras" localSheetId="14">#REF!</definedName>
    <definedName name="escaleras" localSheetId="17">#REF!</definedName>
    <definedName name="escaleras" localSheetId="9">#REF!</definedName>
    <definedName name="escaleras" localSheetId="12">#REF!</definedName>
    <definedName name="escaleras" localSheetId="15">#REF!</definedName>
    <definedName name="escaleras" localSheetId="10">#REF!</definedName>
    <definedName name="escaleras" localSheetId="13">#REF!</definedName>
    <definedName name="escaleras" localSheetId="16">#REF!</definedName>
    <definedName name="escaleras" localSheetId="19">#REF!</definedName>
    <definedName name="escaleras" localSheetId="6">#REF!</definedName>
    <definedName name="escaleras" localSheetId="7">#REF!</definedName>
    <definedName name="escaleras" localSheetId="18">#REF!</definedName>
    <definedName name="escaleras">#REF!</definedName>
    <definedName name="escaleras2" localSheetId="8">#REF!</definedName>
    <definedName name="escaleras2" localSheetId="11">#REF!</definedName>
    <definedName name="escaleras2" localSheetId="14">#REF!</definedName>
    <definedName name="escaleras2" localSheetId="17">#REF!</definedName>
    <definedName name="escaleras2" localSheetId="9">#REF!</definedName>
    <definedName name="escaleras2" localSheetId="12">#REF!</definedName>
    <definedName name="escaleras2" localSheetId="15">#REF!</definedName>
    <definedName name="escaleras2" localSheetId="10">#REF!</definedName>
    <definedName name="escaleras2" localSheetId="13">#REF!</definedName>
    <definedName name="escaleras2" localSheetId="16">#REF!</definedName>
    <definedName name="escaleras2" localSheetId="19">#REF!</definedName>
    <definedName name="escaleras2" localSheetId="6">#REF!</definedName>
    <definedName name="escaleras2" localSheetId="7">#REF!</definedName>
    <definedName name="escaleras2" localSheetId="18">#REF!</definedName>
    <definedName name="escaleras2">#REF!</definedName>
    <definedName name="EXCAVACION" localSheetId="8">#REF!</definedName>
    <definedName name="EXCAVACION" localSheetId="11">#REF!</definedName>
    <definedName name="EXCAVACION" localSheetId="14">#REF!</definedName>
    <definedName name="EXCAVACION" localSheetId="17">#REF!</definedName>
    <definedName name="EXCAVACION" localSheetId="9">#REF!</definedName>
    <definedName name="EXCAVACION" localSheetId="12">#REF!</definedName>
    <definedName name="EXCAVACION" localSheetId="15">#REF!</definedName>
    <definedName name="EXCAVACION" localSheetId="10">#REF!</definedName>
    <definedName name="EXCAVACION" localSheetId="13">#REF!</definedName>
    <definedName name="EXCAVACION" localSheetId="16">#REF!</definedName>
    <definedName name="EXCAVACION" localSheetId="19">#REF!</definedName>
    <definedName name="EXCAVACION" localSheetId="6">#REF!</definedName>
    <definedName name="EXCAVACION" localSheetId="7">#REF!</definedName>
    <definedName name="EXCAVACION" localSheetId="18">#REF!</definedName>
    <definedName name="EXCAVACION">#REF!</definedName>
    <definedName name="EXCAVACION." localSheetId="8">#REF!</definedName>
    <definedName name="EXCAVACION." localSheetId="11">#REF!</definedName>
    <definedName name="EXCAVACION." localSheetId="14">#REF!</definedName>
    <definedName name="EXCAVACION." localSheetId="17">#REF!</definedName>
    <definedName name="EXCAVACION." localSheetId="9">#REF!</definedName>
    <definedName name="EXCAVACION." localSheetId="12">#REF!</definedName>
    <definedName name="EXCAVACION." localSheetId="15">#REF!</definedName>
    <definedName name="EXCAVACION." localSheetId="10">#REF!</definedName>
    <definedName name="EXCAVACION." localSheetId="13">#REF!</definedName>
    <definedName name="EXCAVACION." localSheetId="16">#REF!</definedName>
    <definedName name="EXCAVACION." localSheetId="19">#REF!</definedName>
    <definedName name="EXCAVACION." localSheetId="6">#REF!</definedName>
    <definedName name="EXCAVACION." localSheetId="7">#REF!</definedName>
    <definedName name="EXCAVACION." localSheetId="18">#REF!</definedName>
    <definedName name="EXCAVACION.">#REF!</definedName>
    <definedName name="EXCAVACIONANT" localSheetId="8">#REF!</definedName>
    <definedName name="EXCAVACIONANT" localSheetId="11">#REF!</definedName>
    <definedName name="EXCAVACIONANT" localSheetId="14">#REF!</definedName>
    <definedName name="EXCAVACIONANT" localSheetId="17">#REF!</definedName>
    <definedName name="EXCAVACIONANT" localSheetId="9">#REF!</definedName>
    <definedName name="EXCAVACIONANT" localSheetId="12">#REF!</definedName>
    <definedName name="EXCAVACIONANT" localSheetId="15">#REF!</definedName>
    <definedName name="EXCAVACIONANT" localSheetId="10">#REF!</definedName>
    <definedName name="EXCAVACIONANT" localSheetId="13">#REF!</definedName>
    <definedName name="EXCAVACIONANT" localSheetId="16">#REF!</definedName>
    <definedName name="EXCAVACIONANT" localSheetId="19">#REF!</definedName>
    <definedName name="EXCAVACIONANT" localSheetId="6">#REF!</definedName>
    <definedName name="EXCAVACIONANT" localSheetId="7">#REF!</definedName>
    <definedName name="EXCAVACIONANT" localSheetId="18">#REF!</definedName>
    <definedName name="EXCAVACIONANT">#REF!</definedName>
    <definedName name="FACTRELACION" localSheetId="8">#REF!</definedName>
    <definedName name="FACTRELACION" localSheetId="11">#REF!</definedName>
    <definedName name="FACTRELACION" localSheetId="14">#REF!</definedName>
    <definedName name="FACTRELACION" localSheetId="17">#REF!</definedName>
    <definedName name="FACTRELACION" localSheetId="9">#REF!</definedName>
    <definedName name="FACTRELACION" localSheetId="12">#REF!</definedName>
    <definedName name="FACTRELACION" localSheetId="15">#REF!</definedName>
    <definedName name="FACTRELACION" localSheetId="10">#REF!</definedName>
    <definedName name="FACTRELACION" localSheetId="13">#REF!</definedName>
    <definedName name="FACTRELACION" localSheetId="16">#REF!</definedName>
    <definedName name="FACTRELACION" localSheetId="19">#REF!</definedName>
    <definedName name="FACTRELACION" localSheetId="6">#REF!</definedName>
    <definedName name="FACTRELACION" localSheetId="7">#REF!</definedName>
    <definedName name="FACTRELACION" localSheetId="18">#REF!</definedName>
    <definedName name="FACTRELACION">#REF!</definedName>
    <definedName name="FDSFDSFDS" localSheetId="8" hidden="1">#REF!</definedName>
    <definedName name="FDSFDSFDS" localSheetId="11" hidden="1">#REF!</definedName>
    <definedName name="FDSFDSFDS" localSheetId="14" hidden="1">#REF!</definedName>
    <definedName name="FDSFDSFDS" localSheetId="17" hidden="1">#REF!</definedName>
    <definedName name="FDSFDSFDS" localSheetId="9" hidden="1">#REF!</definedName>
    <definedName name="FDSFDSFDS" localSheetId="12" hidden="1">#REF!</definedName>
    <definedName name="FDSFDSFDS" localSheetId="15" hidden="1">#REF!</definedName>
    <definedName name="FDSFDSFDS" localSheetId="10" hidden="1">#REF!</definedName>
    <definedName name="FDSFDSFDS" localSheetId="13" hidden="1">#REF!</definedName>
    <definedName name="FDSFDSFDS" localSheetId="16" hidden="1">#REF!</definedName>
    <definedName name="FDSFDSFDS" localSheetId="19" hidden="1">#REF!</definedName>
    <definedName name="FDSFDSFDS" localSheetId="6" hidden="1">#REF!</definedName>
    <definedName name="FDSFDSFDS" localSheetId="7" hidden="1">#REF!</definedName>
    <definedName name="FDSFDSFDS" localSheetId="18" hidden="1">#REF!</definedName>
    <definedName name="FDSFDSFDS" hidden="1">#REF!</definedName>
    <definedName name="fdsfsfsd" localSheetId="8">#REF!</definedName>
    <definedName name="fdsfsfsd" localSheetId="11">#REF!</definedName>
    <definedName name="fdsfsfsd" localSheetId="14">#REF!</definedName>
    <definedName name="fdsfsfsd" localSheetId="17">#REF!</definedName>
    <definedName name="fdsfsfsd" localSheetId="9">#REF!</definedName>
    <definedName name="fdsfsfsd" localSheetId="12">#REF!</definedName>
    <definedName name="fdsfsfsd" localSheetId="15">#REF!</definedName>
    <definedName name="fdsfsfsd" localSheetId="10">#REF!</definedName>
    <definedName name="fdsfsfsd" localSheetId="13">#REF!</definedName>
    <definedName name="fdsfsfsd" localSheetId="16">#REF!</definedName>
    <definedName name="fdsfsfsd" localSheetId="19">#REF!</definedName>
    <definedName name="fdsfsfsd" localSheetId="6">#REF!</definedName>
    <definedName name="fdsfsfsd" localSheetId="7">#REF!</definedName>
    <definedName name="fdsfsfsd" localSheetId="18">#REF!</definedName>
    <definedName name="fdsfsfsd">#REF!</definedName>
    <definedName name="ferrrrrrr" localSheetId="8">#REF!</definedName>
    <definedName name="ferrrrrrr" localSheetId="11">#REF!</definedName>
    <definedName name="ferrrrrrr" localSheetId="14">#REF!</definedName>
    <definedName name="ferrrrrrr" localSheetId="17">#REF!</definedName>
    <definedName name="ferrrrrrr" localSheetId="9">#REF!</definedName>
    <definedName name="ferrrrrrr" localSheetId="12">#REF!</definedName>
    <definedName name="ferrrrrrr" localSheetId="15">#REF!</definedName>
    <definedName name="ferrrrrrr" localSheetId="10">#REF!</definedName>
    <definedName name="ferrrrrrr" localSheetId="13">#REF!</definedName>
    <definedName name="ferrrrrrr" localSheetId="16">#REF!</definedName>
    <definedName name="ferrrrrrr" localSheetId="19">#REF!</definedName>
    <definedName name="ferrrrrrr" localSheetId="6">#REF!</definedName>
    <definedName name="ferrrrrrr" localSheetId="7">#REF!</definedName>
    <definedName name="ferrrrrrr" localSheetId="18">#REF!</definedName>
    <definedName name="ferrrrrrr">#REF!</definedName>
    <definedName name="FF" localSheetId="8">#REF!</definedName>
    <definedName name="FF" localSheetId="11">#REF!</definedName>
    <definedName name="FF" localSheetId="14">#REF!</definedName>
    <definedName name="FF" localSheetId="17">#REF!</definedName>
    <definedName name="FF" localSheetId="9">#REF!</definedName>
    <definedName name="FF" localSheetId="12">#REF!</definedName>
    <definedName name="FF" localSheetId="15">#REF!</definedName>
    <definedName name="FF" localSheetId="10">#REF!</definedName>
    <definedName name="FF" localSheetId="13">#REF!</definedName>
    <definedName name="FF" localSheetId="16">#REF!</definedName>
    <definedName name="FF" localSheetId="19">#REF!</definedName>
    <definedName name="FF" localSheetId="6">#REF!</definedName>
    <definedName name="FF" localSheetId="7">#REF!</definedName>
    <definedName name="FF" localSheetId="18">#REF!</definedName>
    <definedName name="FF">#REF!</definedName>
    <definedName name="FFDFDFDF" localSheetId="8" hidden="1">#REF!</definedName>
    <definedName name="FFDFDFDF" localSheetId="11" hidden="1">#REF!</definedName>
    <definedName name="FFDFDFDF" localSheetId="14" hidden="1">#REF!</definedName>
    <definedName name="FFDFDFDF" localSheetId="17" hidden="1">#REF!</definedName>
    <definedName name="FFDFDFDF" localSheetId="9" hidden="1">#REF!</definedName>
    <definedName name="FFDFDFDF" localSheetId="12" hidden="1">#REF!</definedName>
    <definedName name="FFDFDFDF" localSheetId="15" hidden="1">#REF!</definedName>
    <definedName name="FFDFDFDF" localSheetId="10" hidden="1">#REF!</definedName>
    <definedName name="FFDFDFDF" localSheetId="13" hidden="1">#REF!</definedName>
    <definedName name="FFDFDFDF" localSheetId="16" hidden="1">#REF!</definedName>
    <definedName name="FFDFDFDF" localSheetId="19" hidden="1">#REF!</definedName>
    <definedName name="FFDFDFDF" localSheetId="6" hidden="1">#REF!</definedName>
    <definedName name="FFDFDFDF" localSheetId="7" hidden="1">#REF!</definedName>
    <definedName name="FFDFDFDF" localSheetId="18" hidden="1">#REF!</definedName>
    <definedName name="FFDFDFDF" hidden="1">#REF!</definedName>
    <definedName name="FFF" localSheetId="8">#REF!</definedName>
    <definedName name="FFF" localSheetId="11">#REF!</definedName>
    <definedName name="FFF" localSheetId="14">#REF!</definedName>
    <definedName name="FFF" localSheetId="17">#REF!</definedName>
    <definedName name="FFF" localSheetId="9">#REF!</definedName>
    <definedName name="FFF" localSheetId="12">#REF!</definedName>
    <definedName name="FFF" localSheetId="15">#REF!</definedName>
    <definedName name="FFF" localSheetId="10">#REF!</definedName>
    <definedName name="FFF" localSheetId="13">#REF!</definedName>
    <definedName name="FFF" localSheetId="16">#REF!</definedName>
    <definedName name="FFF" localSheetId="19">#REF!</definedName>
    <definedName name="FFF" localSheetId="6">#REF!</definedName>
    <definedName name="FFF" localSheetId="7">#REF!</definedName>
    <definedName name="FFF" localSheetId="18">#REF!</definedName>
    <definedName name="FFF">#REF!</definedName>
    <definedName name="FFFFF" localSheetId="8">#REF!</definedName>
    <definedName name="FFFFF" localSheetId="11">#REF!</definedName>
    <definedName name="FFFFF" localSheetId="14">#REF!</definedName>
    <definedName name="FFFFF" localSheetId="17">#REF!</definedName>
    <definedName name="FFFFF" localSheetId="9">#REF!</definedName>
    <definedName name="FFFFF" localSheetId="12">#REF!</definedName>
    <definedName name="FFFFF" localSheetId="15">#REF!</definedName>
    <definedName name="FFFFF" localSheetId="10">#REF!</definedName>
    <definedName name="FFFFF" localSheetId="13">#REF!</definedName>
    <definedName name="FFFFF" localSheetId="16">#REF!</definedName>
    <definedName name="FFFFF" localSheetId="19">#REF!</definedName>
    <definedName name="FFFFF" localSheetId="6">#REF!</definedName>
    <definedName name="FFFFF" localSheetId="7">#REF!</definedName>
    <definedName name="FFFFF" localSheetId="18">#REF!</definedName>
    <definedName name="FFFFF">#REF!</definedName>
    <definedName name="fgfdgdfd" localSheetId="8" hidden="1">#REF!</definedName>
    <definedName name="fgfdgdfd" localSheetId="11" hidden="1">#REF!</definedName>
    <definedName name="fgfdgdfd" localSheetId="14" hidden="1">#REF!</definedName>
    <definedName name="fgfdgdfd" localSheetId="17" hidden="1">#REF!</definedName>
    <definedName name="fgfdgdfd" localSheetId="9" hidden="1">#REF!</definedName>
    <definedName name="fgfdgdfd" localSheetId="12" hidden="1">#REF!</definedName>
    <definedName name="fgfdgdfd" localSheetId="15" hidden="1">#REF!</definedName>
    <definedName name="fgfdgdfd" localSheetId="10" hidden="1">#REF!</definedName>
    <definedName name="fgfdgdfd" localSheetId="13" hidden="1">#REF!</definedName>
    <definedName name="fgfdgdfd" localSheetId="16" hidden="1">#REF!</definedName>
    <definedName name="fgfdgdfd" localSheetId="19" hidden="1">#REF!</definedName>
    <definedName name="fgfdgdfd" localSheetId="6" hidden="1">#REF!</definedName>
    <definedName name="fgfdgdfd" localSheetId="7" hidden="1">#REF!</definedName>
    <definedName name="fgfdgdfd" localSheetId="18" hidden="1">#REF!</definedName>
    <definedName name="fgfdgdfd" hidden="1">#REF!</definedName>
    <definedName name="FICHA" localSheetId="8">#REF!</definedName>
    <definedName name="FICHA" localSheetId="11">#REF!</definedName>
    <definedName name="FICHA" localSheetId="14">#REF!</definedName>
    <definedName name="FICHA" localSheetId="17">#REF!</definedName>
    <definedName name="FICHA" localSheetId="9">#REF!</definedName>
    <definedName name="FICHA" localSheetId="12">#REF!</definedName>
    <definedName name="FICHA" localSheetId="15">#REF!</definedName>
    <definedName name="FICHA" localSheetId="10">#REF!</definedName>
    <definedName name="FICHA" localSheetId="13">#REF!</definedName>
    <definedName name="FICHA" localSheetId="16">#REF!</definedName>
    <definedName name="FICHA" localSheetId="19">#REF!</definedName>
    <definedName name="FICHA" localSheetId="6">#REF!</definedName>
    <definedName name="FICHA" localSheetId="7">#REF!</definedName>
    <definedName name="FICHA" localSheetId="18">#REF!</definedName>
    <definedName name="FICHA">#REF!</definedName>
    <definedName name="fondo_de_garantia" localSheetId="8">#REF!</definedName>
    <definedName name="fondo_de_garantia" localSheetId="11">#REF!</definedName>
    <definedName name="fondo_de_garantia" localSheetId="14">#REF!</definedName>
    <definedName name="fondo_de_garantia" localSheetId="17">#REF!</definedName>
    <definedName name="fondo_de_garantia" localSheetId="9">#REF!</definedName>
    <definedName name="fondo_de_garantia" localSheetId="12">#REF!</definedName>
    <definedName name="fondo_de_garantia" localSheetId="15">#REF!</definedName>
    <definedName name="fondo_de_garantia" localSheetId="10">#REF!</definedName>
    <definedName name="fondo_de_garantia" localSheetId="13">#REF!</definedName>
    <definedName name="fondo_de_garantia" localSheetId="16">#REF!</definedName>
    <definedName name="fondo_de_garantia" localSheetId="19">#REF!</definedName>
    <definedName name="fondo_de_garantia" localSheetId="6">#REF!</definedName>
    <definedName name="fondo_de_garantia" localSheetId="7">#REF!</definedName>
    <definedName name="fondo_de_garantia" localSheetId="18">#REF!</definedName>
    <definedName name="fondo_de_garantia">#REF!</definedName>
    <definedName name="fotos" localSheetId="8">#REF!</definedName>
    <definedName name="fotos" localSheetId="11">#REF!</definedName>
    <definedName name="fotos" localSheetId="14">#REF!</definedName>
    <definedName name="fotos" localSheetId="17">#REF!</definedName>
    <definedName name="fotos" localSheetId="9">#REF!</definedName>
    <definedName name="fotos" localSheetId="12">#REF!</definedName>
    <definedName name="fotos" localSheetId="15">#REF!</definedName>
    <definedName name="fotos" localSheetId="10">#REF!</definedName>
    <definedName name="fotos" localSheetId="13">#REF!</definedName>
    <definedName name="fotos" localSheetId="16">#REF!</definedName>
    <definedName name="fotos" localSheetId="19">#REF!</definedName>
    <definedName name="fotos" localSheetId="6">#REF!</definedName>
    <definedName name="fotos" localSheetId="7">#REF!</definedName>
    <definedName name="fotos" localSheetId="18">#REF!</definedName>
    <definedName name="fotos">#REF!</definedName>
    <definedName name="fsfsfwf" localSheetId="8" hidden="1">#REF!</definedName>
    <definedName name="fsfsfwf" localSheetId="11" hidden="1">#REF!</definedName>
    <definedName name="fsfsfwf" localSheetId="14" hidden="1">#REF!</definedName>
    <definedName name="fsfsfwf" localSheetId="17" hidden="1">#REF!</definedName>
    <definedName name="fsfsfwf" localSheetId="9" hidden="1">#REF!</definedName>
    <definedName name="fsfsfwf" localSheetId="12" hidden="1">#REF!</definedName>
    <definedName name="fsfsfwf" localSheetId="15" hidden="1">#REF!</definedName>
    <definedName name="fsfsfwf" localSheetId="10" hidden="1">#REF!</definedName>
    <definedName name="fsfsfwf" localSheetId="13" hidden="1">#REF!</definedName>
    <definedName name="fsfsfwf" localSheetId="16" hidden="1">#REF!</definedName>
    <definedName name="fsfsfwf" localSheetId="19" hidden="1">#REF!</definedName>
    <definedName name="fsfsfwf" localSheetId="6" hidden="1">#REF!</definedName>
    <definedName name="fsfsfwf" localSheetId="7" hidden="1">#REF!</definedName>
    <definedName name="fsfsfwf" localSheetId="18" hidden="1">#REF!</definedName>
    <definedName name="fsfsfwf" hidden="1">#REF!</definedName>
    <definedName name="GAN" localSheetId="8">#REF!</definedName>
    <definedName name="GAN" localSheetId="11">#REF!</definedName>
    <definedName name="GAN" localSheetId="14">#REF!</definedName>
    <definedName name="GAN" localSheetId="17">#REF!</definedName>
    <definedName name="GAN" localSheetId="9">#REF!</definedName>
    <definedName name="GAN" localSheetId="12">#REF!</definedName>
    <definedName name="GAN" localSheetId="15">#REF!</definedName>
    <definedName name="GAN" localSheetId="10">#REF!</definedName>
    <definedName name="GAN" localSheetId="13">#REF!</definedName>
    <definedName name="GAN" localSheetId="16">#REF!</definedName>
    <definedName name="GAN" localSheetId="19">#REF!</definedName>
    <definedName name="GAN" localSheetId="6">#REF!</definedName>
    <definedName name="GAN" localSheetId="7">#REF!</definedName>
    <definedName name="GAN" localSheetId="18">#REF!</definedName>
    <definedName name="GAN">#REF!</definedName>
    <definedName name="gbgbgbgbg" localSheetId="8" hidden="1">#REF!</definedName>
    <definedName name="gbgbgbgbg" localSheetId="11" hidden="1">#REF!</definedName>
    <definedName name="gbgbgbgbg" localSheetId="14" hidden="1">#REF!</definedName>
    <definedName name="gbgbgbgbg" localSheetId="17" hidden="1">#REF!</definedName>
    <definedName name="gbgbgbgbg" localSheetId="9" hidden="1">#REF!</definedName>
    <definedName name="gbgbgbgbg" localSheetId="12" hidden="1">#REF!</definedName>
    <definedName name="gbgbgbgbg" localSheetId="15" hidden="1">#REF!</definedName>
    <definedName name="gbgbgbgbg" localSheetId="10" hidden="1">#REF!</definedName>
    <definedName name="gbgbgbgbg" localSheetId="13" hidden="1">#REF!</definedName>
    <definedName name="gbgbgbgbg" localSheetId="16" hidden="1">#REF!</definedName>
    <definedName name="gbgbgbgbg" localSheetId="19" hidden="1">#REF!</definedName>
    <definedName name="gbgbgbgbg" localSheetId="6" hidden="1">#REF!</definedName>
    <definedName name="gbgbgbgbg" localSheetId="7" hidden="1">#REF!</definedName>
    <definedName name="gbgbgbgbg" localSheetId="18" hidden="1">#REF!</definedName>
    <definedName name="gbgbgbgbg" hidden="1">#REF!</definedName>
    <definedName name="GDFGFDGDFFDGFDGFD" localSheetId="8" hidden="1">#REF!</definedName>
    <definedName name="GDFGFDGDFFDGFDGFD" localSheetId="11" hidden="1">#REF!</definedName>
    <definedName name="GDFGFDGDFFDGFDGFD" localSheetId="14" hidden="1">#REF!</definedName>
    <definedName name="GDFGFDGDFFDGFDGFD" localSheetId="17" hidden="1">#REF!</definedName>
    <definedName name="GDFGFDGDFFDGFDGFD" localSheetId="9" hidden="1">#REF!</definedName>
    <definedName name="GDFGFDGDFFDGFDGFD" localSheetId="12" hidden="1">#REF!</definedName>
    <definedName name="GDFGFDGDFFDGFDGFD" localSheetId="15" hidden="1">#REF!</definedName>
    <definedName name="GDFGFDGDFFDGFDGFD" localSheetId="10" hidden="1">#REF!</definedName>
    <definedName name="GDFGFDGDFFDGFDGFD" localSheetId="13" hidden="1">#REF!</definedName>
    <definedName name="GDFGFDGDFFDGFDGFD" localSheetId="16" hidden="1">#REF!</definedName>
    <definedName name="GDFGFDGDFFDGFDGFD" localSheetId="19" hidden="1">#REF!</definedName>
    <definedName name="GDFGFDGDFFDGFDGFD" localSheetId="6" hidden="1">#REF!</definedName>
    <definedName name="GDFGFDGDFFDGFDGFD" localSheetId="7" hidden="1">#REF!</definedName>
    <definedName name="GDFGFDGDFFDGFDGFD" localSheetId="18" hidden="1">#REF!</definedName>
    <definedName name="GDFGFDGDFFDGFDGFD" hidden="1">#REF!</definedName>
    <definedName name="gdfgfdgfd" localSheetId="8" hidden="1">#REF!</definedName>
    <definedName name="gdfgfdgfd" localSheetId="11" hidden="1">#REF!</definedName>
    <definedName name="gdfgfdgfd" localSheetId="14" hidden="1">#REF!</definedName>
    <definedName name="gdfgfdgfd" localSheetId="17" hidden="1">#REF!</definedName>
    <definedName name="gdfgfdgfd" localSheetId="9" hidden="1">#REF!</definedName>
    <definedName name="gdfgfdgfd" localSheetId="12" hidden="1">#REF!</definedName>
    <definedName name="gdfgfdgfd" localSheetId="15" hidden="1">#REF!</definedName>
    <definedName name="gdfgfdgfd" localSheetId="10" hidden="1">#REF!</definedName>
    <definedName name="gdfgfdgfd" localSheetId="13" hidden="1">#REF!</definedName>
    <definedName name="gdfgfdgfd" localSheetId="16" hidden="1">#REF!</definedName>
    <definedName name="gdfgfdgfd" localSheetId="19" hidden="1">#REF!</definedName>
    <definedName name="gdfgfdgfd" localSheetId="6" hidden="1">#REF!</definedName>
    <definedName name="gdfgfdgfd" localSheetId="7" hidden="1">#REF!</definedName>
    <definedName name="gdfgfdgfd" localSheetId="18" hidden="1">#REF!</definedName>
    <definedName name="gdfgfdgfd" hidden="1">#REF!</definedName>
    <definedName name="GFGFG" localSheetId="8">#REF!</definedName>
    <definedName name="GFGFG" localSheetId="11">#REF!</definedName>
    <definedName name="GFGFG" localSheetId="14">#REF!</definedName>
    <definedName name="GFGFG" localSheetId="17">#REF!</definedName>
    <definedName name="GFGFG" localSheetId="9">#REF!</definedName>
    <definedName name="GFGFG" localSheetId="12">#REF!</definedName>
    <definedName name="GFGFG" localSheetId="15">#REF!</definedName>
    <definedName name="GFGFG" localSheetId="10">#REF!</definedName>
    <definedName name="GFGFG" localSheetId="13">#REF!</definedName>
    <definedName name="GFGFG" localSheetId="16">#REF!</definedName>
    <definedName name="GFGFG" localSheetId="19">#REF!</definedName>
    <definedName name="GFGFG" localSheetId="6">#REF!</definedName>
    <definedName name="GFGFG" localSheetId="7">#REF!</definedName>
    <definedName name="GFGFG" localSheetId="18">#REF!</definedName>
    <definedName name="GFGFG">#REF!</definedName>
    <definedName name="gfgfgff" localSheetId="8">#REF!</definedName>
    <definedName name="gfgfgff" localSheetId="11">#REF!</definedName>
    <definedName name="gfgfgff" localSheetId="14">#REF!</definedName>
    <definedName name="gfgfgff" localSheetId="17">#REF!</definedName>
    <definedName name="gfgfgff" localSheetId="9">#REF!</definedName>
    <definedName name="gfgfgff" localSheetId="12">#REF!</definedName>
    <definedName name="gfgfgff" localSheetId="15">#REF!</definedName>
    <definedName name="gfgfgff" localSheetId="10">#REF!</definedName>
    <definedName name="gfgfgff" localSheetId="13">#REF!</definedName>
    <definedName name="gfgfgff" localSheetId="16">#REF!</definedName>
    <definedName name="gfgfgff" localSheetId="19">#REF!</definedName>
    <definedName name="gfgfgff" localSheetId="6">#REF!</definedName>
    <definedName name="gfgfgff" localSheetId="7">#REF!</definedName>
    <definedName name="gfgfgff" localSheetId="18">#REF!</definedName>
    <definedName name="gfgfgff">#REF!</definedName>
    <definedName name="gfhfghgh" localSheetId="8">#REF!</definedName>
    <definedName name="gfhfghgh" localSheetId="11">#REF!</definedName>
    <definedName name="gfhfghgh" localSheetId="14">#REF!</definedName>
    <definedName name="gfhfghgh" localSheetId="17">#REF!</definedName>
    <definedName name="gfhfghgh" localSheetId="9">#REF!</definedName>
    <definedName name="gfhfghgh" localSheetId="12">#REF!</definedName>
    <definedName name="gfhfghgh" localSheetId="15">#REF!</definedName>
    <definedName name="gfhfghgh" localSheetId="10">#REF!</definedName>
    <definedName name="gfhfghgh" localSheetId="13">#REF!</definedName>
    <definedName name="gfhfghgh" localSheetId="16">#REF!</definedName>
    <definedName name="gfhfghgh" localSheetId="19">#REF!</definedName>
    <definedName name="gfhfghgh" localSheetId="6">#REF!</definedName>
    <definedName name="gfhfghgh" localSheetId="7">#REF!</definedName>
    <definedName name="gfhfghgh" localSheetId="18">#REF!</definedName>
    <definedName name="gfhfghgh">#REF!</definedName>
    <definedName name="GGF" localSheetId="8">#REF!</definedName>
    <definedName name="GGF" localSheetId="11">#REF!</definedName>
    <definedName name="GGF" localSheetId="14">#REF!</definedName>
    <definedName name="GGF" localSheetId="17">#REF!</definedName>
    <definedName name="GGF" localSheetId="9">#REF!</definedName>
    <definedName name="GGF" localSheetId="12">#REF!</definedName>
    <definedName name="GGF" localSheetId="15">#REF!</definedName>
    <definedName name="GGF" localSheetId="10">#REF!</definedName>
    <definedName name="GGF" localSheetId="13">#REF!</definedName>
    <definedName name="GGF" localSheetId="16">#REF!</definedName>
    <definedName name="GGF" localSheetId="19">#REF!</definedName>
    <definedName name="GGF" localSheetId="6">#REF!</definedName>
    <definedName name="GGF" localSheetId="7">#REF!</definedName>
    <definedName name="GGF" localSheetId="18">#REF!</definedName>
    <definedName name="GGF">#REF!</definedName>
    <definedName name="GGT" localSheetId="8">#REF!</definedName>
    <definedName name="GGT" localSheetId="11">#REF!</definedName>
    <definedName name="GGT" localSheetId="14">#REF!</definedName>
    <definedName name="GGT" localSheetId="17">#REF!</definedName>
    <definedName name="GGT" localSheetId="9">#REF!</definedName>
    <definedName name="GGT" localSheetId="12">#REF!</definedName>
    <definedName name="GGT" localSheetId="15">#REF!</definedName>
    <definedName name="GGT" localSheetId="10">#REF!</definedName>
    <definedName name="GGT" localSheetId="13">#REF!</definedName>
    <definedName name="GGT" localSheetId="16">#REF!</definedName>
    <definedName name="GGT" localSheetId="19">#REF!</definedName>
    <definedName name="GGT" localSheetId="6">#REF!</definedName>
    <definedName name="GGT" localSheetId="7">#REF!</definedName>
    <definedName name="GGT" localSheetId="18">#REF!</definedName>
    <definedName name="GGT">#REF!</definedName>
    <definedName name="GGV" localSheetId="8">#REF!</definedName>
    <definedName name="GGV" localSheetId="11">#REF!</definedName>
    <definedName name="GGV" localSheetId="14">#REF!</definedName>
    <definedName name="GGV" localSheetId="17">#REF!</definedName>
    <definedName name="GGV" localSheetId="9">#REF!</definedName>
    <definedName name="GGV" localSheetId="12">#REF!</definedName>
    <definedName name="GGV" localSheetId="15">#REF!</definedName>
    <definedName name="GGV" localSheetId="10">#REF!</definedName>
    <definedName name="GGV" localSheetId="13">#REF!</definedName>
    <definedName name="GGV" localSheetId="16">#REF!</definedName>
    <definedName name="GGV" localSheetId="19">#REF!</definedName>
    <definedName name="GGV" localSheetId="6">#REF!</definedName>
    <definedName name="GGV" localSheetId="7">#REF!</definedName>
    <definedName name="GGV" localSheetId="18">#REF!</definedName>
    <definedName name="GGV">#REF!</definedName>
    <definedName name="hbvbvbvbvbv" localSheetId="8" hidden="1">#REF!</definedName>
    <definedName name="hbvbvbvbvbv" localSheetId="11" hidden="1">#REF!</definedName>
    <definedName name="hbvbvbvbvbv" localSheetId="14" hidden="1">#REF!</definedName>
    <definedName name="hbvbvbvbvbv" localSheetId="17" hidden="1">#REF!</definedName>
    <definedName name="hbvbvbvbvbv" localSheetId="9" hidden="1">#REF!</definedName>
    <definedName name="hbvbvbvbvbv" localSheetId="12" hidden="1">#REF!</definedName>
    <definedName name="hbvbvbvbvbv" localSheetId="15" hidden="1">#REF!</definedName>
    <definedName name="hbvbvbvbvbv" localSheetId="10" hidden="1">#REF!</definedName>
    <definedName name="hbvbvbvbvbv" localSheetId="13" hidden="1">#REF!</definedName>
    <definedName name="hbvbvbvbvbv" localSheetId="16" hidden="1">#REF!</definedName>
    <definedName name="hbvbvbvbvbv" localSheetId="19" hidden="1">#REF!</definedName>
    <definedName name="hbvbvbvbvbv" localSheetId="6" hidden="1">#REF!</definedName>
    <definedName name="hbvbvbvbvbv" localSheetId="7" hidden="1">#REF!</definedName>
    <definedName name="hbvbvbvbvbv" localSheetId="18" hidden="1">#REF!</definedName>
    <definedName name="hbvbvbvbvbv" hidden="1">#REF!</definedName>
    <definedName name="he" localSheetId="8">#REF!</definedName>
    <definedName name="he" localSheetId="11">#REF!</definedName>
    <definedName name="he" localSheetId="14">#REF!</definedName>
    <definedName name="he" localSheetId="17">#REF!</definedName>
    <definedName name="he" localSheetId="9">#REF!</definedName>
    <definedName name="he" localSheetId="12">#REF!</definedName>
    <definedName name="he" localSheetId="15">#REF!</definedName>
    <definedName name="he" localSheetId="10">#REF!</definedName>
    <definedName name="he" localSheetId="13">#REF!</definedName>
    <definedName name="he" localSheetId="16">#REF!</definedName>
    <definedName name="he" localSheetId="19">#REF!</definedName>
    <definedName name="he" localSheetId="6">#REF!</definedName>
    <definedName name="he" localSheetId="7">#REF!</definedName>
    <definedName name="he" localSheetId="18">#REF!</definedName>
    <definedName name="he">#REF!</definedName>
    <definedName name="HGFHFGHGF" localSheetId="8">#REF!</definedName>
    <definedName name="HGFHFGHGF" localSheetId="11">#REF!</definedName>
    <definedName name="HGFHFGHGF" localSheetId="14">#REF!</definedName>
    <definedName name="HGFHFGHGF" localSheetId="17">#REF!</definedName>
    <definedName name="HGFHFGHGF" localSheetId="9">#REF!</definedName>
    <definedName name="HGFHFGHGF" localSheetId="12">#REF!</definedName>
    <definedName name="HGFHFGHGF" localSheetId="15">#REF!</definedName>
    <definedName name="HGFHFGHGF" localSheetId="10">#REF!</definedName>
    <definedName name="HGFHFGHGF" localSheetId="13">#REF!</definedName>
    <definedName name="HGFHFGHGF" localSheetId="16">#REF!</definedName>
    <definedName name="HGFHFGHGF" localSheetId="19">#REF!</definedName>
    <definedName name="HGFHFGHGF" localSheetId="6">#REF!</definedName>
    <definedName name="HGFHFGHGF" localSheetId="7">#REF!</definedName>
    <definedName name="HGFHFGHGF" localSheetId="18">#REF!</definedName>
    <definedName name="HGFHFGHGF">#REF!</definedName>
    <definedName name="HGGHGHG" localSheetId="8" hidden="1">#REF!</definedName>
    <definedName name="HGGHGHG" localSheetId="11" hidden="1">#REF!</definedName>
    <definedName name="HGGHGHG" localSheetId="14" hidden="1">#REF!</definedName>
    <definedName name="HGGHGHG" localSheetId="17" hidden="1">#REF!</definedName>
    <definedName name="HGGHGHG" localSheetId="9" hidden="1">#REF!</definedName>
    <definedName name="HGGHGHG" localSheetId="12" hidden="1">#REF!</definedName>
    <definedName name="HGGHGHG" localSheetId="15" hidden="1">#REF!</definedName>
    <definedName name="HGGHGHG" localSheetId="10" hidden="1">#REF!</definedName>
    <definedName name="HGGHGHG" localSheetId="13" hidden="1">#REF!</definedName>
    <definedName name="HGGHGHG" localSheetId="16" hidden="1">#REF!</definedName>
    <definedName name="HGGHGHG" localSheetId="19" hidden="1">#REF!</definedName>
    <definedName name="HGGHGHG" localSheetId="6" hidden="1">#REF!</definedName>
    <definedName name="HGGHGHG" localSheetId="7" hidden="1">#REF!</definedName>
    <definedName name="HGGHGHG" localSheetId="18" hidden="1">#REF!</definedName>
    <definedName name="HGGHGHG" hidden="1">#REF!</definedName>
    <definedName name="HGHGHG" localSheetId="8" hidden="1">#REF!</definedName>
    <definedName name="HGHGHG" localSheetId="11" hidden="1">#REF!</definedName>
    <definedName name="HGHGHG" localSheetId="14" hidden="1">#REF!</definedName>
    <definedName name="HGHGHG" localSheetId="17" hidden="1">#REF!</definedName>
    <definedName name="HGHGHG" localSheetId="9" hidden="1">#REF!</definedName>
    <definedName name="HGHGHG" localSheetId="12" hidden="1">#REF!</definedName>
    <definedName name="HGHGHG" localSheetId="15" hidden="1">#REF!</definedName>
    <definedName name="HGHGHG" localSheetId="10" hidden="1">#REF!</definedName>
    <definedName name="HGHGHG" localSheetId="13" hidden="1">#REF!</definedName>
    <definedName name="HGHGHG" localSheetId="16" hidden="1">#REF!</definedName>
    <definedName name="HGHGHG" localSheetId="19" hidden="1">#REF!</definedName>
    <definedName name="HGHGHG" localSheetId="6" hidden="1">#REF!</definedName>
    <definedName name="HGHGHG" localSheetId="7" hidden="1">#REF!</definedName>
    <definedName name="HGHGHG" localSheetId="18" hidden="1">#REF!</definedName>
    <definedName name="HGHGHG" hidden="1">#REF!</definedName>
    <definedName name="hghghghghgh" localSheetId="8" hidden="1">#REF!</definedName>
    <definedName name="hghghghghgh" localSheetId="11" hidden="1">#REF!</definedName>
    <definedName name="hghghghghgh" localSheetId="14" hidden="1">#REF!</definedName>
    <definedName name="hghghghghgh" localSheetId="17" hidden="1">#REF!</definedName>
    <definedName name="hghghghghgh" localSheetId="9" hidden="1">#REF!</definedName>
    <definedName name="hghghghghgh" localSheetId="12" hidden="1">#REF!</definedName>
    <definedName name="hghghghghgh" localSheetId="15" hidden="1">#REF!</definedName>
    <definedName name="hghghghghgh" localSheetId="10" hidden="1">#REF!</definedName>
    <definedName name="hghghghghgh" localSheetId="13" hidden="1">#REF!</definedName>
    <definedName name="hghghghghgh" localSheetId="16" hidden="1">#REF!</definedName>
    <definedName name="hghghghghgh" localSheetId="19" hidden="1">#REF!</definedName>
    <definedName name="hghghghghgh" localSheetId="6" hidden="1">#REF!</definedName>
    <definedName name="hghghghghgh" localSheetId="7" hidden="1">#REF!</definedName>
    <definedName name="hghghghghgh" localSheetId="18" hidden="1">#REF!</definedName>
    <definedName name="hghghghghgh" hidden="1">#REF!</definedName>
    <definedName name="hh" localSheetId="8" hidden="1">#REF!</definedName>
    <definedName name="hh" localSheetId="11" hidden="1">#REF!</definedName>
    <definedName name="hh" localSheetId="14" hidden="1">#REF!</definedName>
    <definedName name="hh" localSheetId="17" hidden="1">#REF!</definedName>
    <definedName name="hh" localSheetId="9" hidden="1">#REF!</definedName>
    <definedName name="hh" localSheetId="12" hidden="1">#REF!</definedName>
    <definedName name="hh" localSheetId="15" hidden="1">#REF!</definedName>
    <definedName name="hh" localSheetId="10" hidden="1">#REF!</definedName>
    <definedName name="hh" localSheetId="13" hidden="1">#REF!</definedName>
    <definedName name="hh" localSheetId="16" hidden="1">#REF!</definedName>
    <definedName name="hh" localSheetId="19" hidden="1">#REF!</definedName>
    <definedName name="hh" localSheetId="6" hidden="1">#REF!</definedName>
    <definedName name="hh" localSheetId="7" hidden="1">#REF!</definedName>
    <definedName name="hh" localSheetId="18" hidden="1">#REF!</definedName>
    <definedName name="hh" hidden="1">#REF!</definedName>
    <definedName name="hjghj" localSheetId="8">#REF!</definedName>
    <definedName name="hjghj" localSheetId="11">#REF!</definedName>
    <definedName name="hjghj" localSheetId="14">#REF!</definedName>
    <definedName name="hjghj" localSheetId="17">#REF!</definedName>
    <definedName name="hjghj" localSheetId="9">#REF!</definedName>
    <definedName name="hjghj" localSheetId="12">#REF!</definedName>
    <definedName name="hjghj" localSheetId="15">#REF!</definedName>
    <definedName name="hjghj" localSheetId="10">#REF!</definedName>
    <definedName name="hjghj" localSheetId="13">#REF!</definedName>
    <definedName name="hjghj" localSheetId="16">#REF!</definedName>
    <definedName name="hjghj" localSheetId="19">#REF!</definedName>
    <definedName name="hjghj" localSheetId="6">#REF!</definedName>
    <definedName name="hjghj" localSheetId="7">#REF!</definedName>
    <definedName name="hjghj" localSheetId="18">#REF!</definedName>
    <definedName name="hjghj">#REF!</definedName>
    <definedName name="hjhh" localSheetId="8" hidden="1">#REF!</definedName>
    <definedName name="hjhh" localSheetId="11" hidden="1">#REF!</definedName>
    <definedName name="hjhh" localSheetId="14" hidden="1">#REF!</definedName>
    <definedName name="hjhh" localSheetId="17" hidden="1">#REF!</definedName>
    <definedName name="hjhh" localSheetId="9" hidden="1">#REF!</definedName>
    <definedName name="hjhh" localSheetId="12" hidden="1">#REF!</definedName>
    <definedName name="hjhh" localSheetId="15" hidden="1">#REF!</definedName>
    <definedName name="hjhh" localSheetId="10" hidden="1">#REF!</definedName>
    <definedName name="hjhh" localSheetId="13" hidden="1">#REF!</definedName>
    <definedName name="hjhh" localSheetId="16" hidden="1">#REF!</definedName>
    <definedName name="hjhh" localSheetId="19" hidden="1">#REF!</definedName>
    <definedName name="hjhh" localSheetId="6" hidden="1">#REF!</definedName>
    <definedName name="hjhh" localSheetId="7" hidden="1">#REF!</definedName>
    <definedName name="hjhh" localSheetId="18" hidden="1">#REF!</definedName>
    <definedName name="hjhh" hidden="1">#REF!</definedName>
    <definedName name="HJUJUJUJU" localSheetId="8" hidden="1">#REF!</definedName>
    <definedName name="HJUJUJUJU" localSheetId="11" hidden="1">#REF!</definedName>
    <definedName name="HJUJUJUJU" localSheetId="14" hidden="1">#REF!</definedName>
    <definedName name="HJUJUJUJU" localSheetId="17" hidden="1">#REF!</definedName>
    <definedName name="HJUJUJUJU" localSheetId="9" hidden="1">#REF!</definedName>
    <definedName name="HJUJUJUJU" localSheetId="12" hidden="1">#REF!</definedName>
    <definedName name="HJUJUJUJU" localSheetId="15" hidden="1">#REF!</definedName>
    <definedName name="HJUJUJUJU" localSheetId="10" hidden="1">#REF!</definedName>
    <definedName name="HJUJUJUJU" localSheetId="13" hidden="1">#REF!</definedName>
    <definedName name="HJUJUJUJU" localSheetId="16" hidden="1">#REF!</definedName>
    <definedName name="HJUJUJUJU" localSheetId="19" hidden="1">#REF!</definedName>
    <definedName name="HJUJUJUJU" localSheetId="6" hidden="1">#REF!</definedName>
    <definedName name="HJUJUJUJU" localSheetId="7" hidden="1">#REF!</definedName>
    <definedName name="HJUJUJUJU" localSheetId="18" hidden="1">#REF!</definedName>
    <definedName name="HJUJUJUJU" hidden="1">#REF!</definedName>
    <definedName name="HOJA1" localSheetId="8">#REF!</definedName>
    <definedName name="HOJA1" localSheetId="11">#REF!</definedName>
    <definedName name="HOJA1" localSheetId="14">#REF!</definedName>
    <definedName name="HOJA1" localSheetId="17">#REF!</definedName>
    <definedName name="HOJA1" localSheetId="9">#REF!</definedName>
    <definedName name="HOJA1" localSheetId="12">#REF!</definedName>
    <definedName name="HOJA1" localSheetId="15">#REF!</definedName>
    <definedName name="HOJA1" localSheetId="10">#REF!</definedName>
    <definedName name="HOJA1" localSheetId="13">#REF!</definedName>
    <definedName name="HOJA1" localSheetId="16">#REF!</definedName>
    <definedName name="HOJA1" localSheetId="19">#REF!</definedName>
    <definedName name="HOJA1" localSheetId="6">#REF!</definedName>
    <definedName name="HOJA1" localSheetId="7">#REF!</definedName>
    <definedName name="HOJA1" localSheetId="18">#REF!</definedName>
    <definedName name="HOJA1">#REF!</definedName>
    <definedName name="Hoja3">[3]bloqA!$B$13:$K$411</definedName>
    <definedName name="impuestos" localSheetId="8">#REF!</definedName>
    <definedName name="impuestos" localSheetId="11">#REF!</definedName>
    <definedName name="impuestos" localSheetId="14">#REF!</definedName>
    <definedName name="impuestos" localSheetId="17">#REF!</definedName>
    <definedName name="impuestos" localSheetId="9">#REF!</definedName>
    <definedName name="impuestos" localSheetId="12">#REF!</definedName>
    <definedName name="impuestos" localSheetId="15">#REF!</definedName>
    <definedName name="impuestos" localSheetId="10">#REF!</definedName>
    <definedName name="impuestos" localSheetId="13">#REF!</definedName>
    <definedName name="impuestos" localSheetId="16">#REF!</definedName>
    <definedName name="impuestos" localSheetId="19">#REF!</definedName>
    <definedName name="impuestos" localSheetId="6">#REF!</definedName>
    <definedName name="impuestos" localSheetId="7">#REF!</definedName>
    <definedName name="impuestos" localSheetId="18">#REF!</definedName>
    <definedName name="impuestos">#REF!</definedName>
    <definedName name="ITEMS">[4]NTM!$A$2:$A$374</definedName>
    <definedName name="JGHJGHJ" localSheetId="8">#REF!</definedName>
    <definedName name="JGHJGHJ" localSheetId="11">#REF!</definedName>
    <definedName name="JGHJGHJ" localSheetId="14">#REF!</definedName>
    <definedName name="JGHJGHJ" localSheetId="17">#REF!</definedName>
    <definedName name="JGHJGHJ" localSheetId="9">#REF!</definedName>
    <definedName name="JGHJGHJ" localSheetId="12">#REF!</definedName>
    <definedName name="JGHJGHJ" localSheetId="15">#REF!</definedName>
    <definedName name="JGHJGHJ" localSheetId="10">#REF!</definedName>
    <definedName name="JGHJGHJ" localSheetId="13">#REF!</definedName>
    <definedName name="JGHJGHJ" localSheetId="16">#REF!</definedName>
    <definedName name="JGHJGHJ" localSheetId="19">#REF!</definedName>
    <definedName name="JGHJGHJ" localSheetId="6">#REF!</definedName>
    <definedName name="JGHJGHJ" localSheetId="7">#REF!</definedName>
    <definedName name="JGHJGHJ" localSheetId="18">#REF!</definedName>
    <definedName name="JGHJGHJ">#REF!</definedName>
    <definedName name="JHJJHJH" localSheetId="8" hidden="1">#REF!</definedName>
    <definedName name="JHJJHJH" localSheetId="11" hidden="1">#REF!</definedName>
    <definedName name="JHJJHJH" localSheetId="14" hidden="1">#REF!</definedName>
    <definedName name="JHJJHJH" localSheetId="17" hidden="1">#REF!</definedName>
    <definedName name="JHJJHJH" localSheetId="9" hidden="1">#REF!</definedName>
    <definedName name="JHJJHJH" localSheetId="12" hidden="1">#REF!</definedName>
    <definedName name="JHJJHJH" localSheetId="15" hidden="1">#REF!</definedName>
    <definedName name="JHJJHJH" localSheetId="10" hidden="1">#REF!</definedName>
    <definedName name="JHJJHJH" localSheetId="13" hidden="1">#REF!</definedName>
    <definedName name="JHJJHJH" localSheetId="16" hidden="1">#REF!</definedName>
    <definedName name="JHJJHJH" localSheetId="19" hidden="1">#REF!</definedName>
    <definedName name="JHJJHJH" localSheetId="6" hidden="1">#REF!</definedName>
    <definedName name="JHJJHJH" localSheetId="7" hidden="1">#REF!</definedName>
    <definedName name="JHJJHJH" localSheetId="18" hidden="1">#REF!</definedName>
    <definedName name="JHJJHJH" hidden="1">#REF!</definedName>
    <definedName name="JJJJJJJJJJJJJJJJJJJ" localSheetId="8">#REF!</definedName>
    <definedName name="JJJJJJJJJJJJJJJJJJJ" localSheetId="11">#REF!</definedName>
    <definedName name="JJJJJJJJJJJJJJJJJJJ" localSheetId="14">#REF!</definedName>
    <definedName name="JJJJJJJJJJJJJJJJJJJ" localSheetId="17">#REF!</definedName>
    <definedName name="JJJJJJJJJJJJJJJJJJJ" localSheetId="9">#REF!</definedName>
    <definedName name="JJJJJJJJJJJJJJJJJJJ" localSheetId="12">#REF!</definedName>
    <definedName name="JJJJJJJJJJJJJJJJJJJ" localSheetId="15">#REF!</definedName>
    <definedName name="JJJJJJJJJJJJJJJJJJJ" localSheetId="10">#REF!</definedName>
    <definedName name="JJJJJJJJJJJJJJJJJJJ" localSheetId="13">#REF!</definedName>
    <definedName name="JJJJJJJJJJJJJJJJJJJ" localSheetId="16">#REF!</definedName>
    <definedName name="JJJJJJJJJJJJJJJJJJJ" localSheetId="19">#REF!</definedName>
    <definedName name="JJJJJJJJJJJJJJJJJJJ" localSheetId="6">#REF!</definedName>
    <definedName name="JJJJJJJJJJJJJJJJJJJ" localSheetId="7">#REF!</definedName>
    <definedName name="JJJJJJJJJJJJJJJJJJJ" localSheetId="18">#REF!</definedName>
    <definedName name="JJJJJJJJJJJJJJJJJJJ">#REF!</definedName>
    <definedName name="K" localSheetId="8">#REF!</definedName>
    <definedName name="K" localSheetId="11">#REF!</definedName>
    <definedName name="K" localSheetId="14">#REF!</definedName>
    <definedName name="K" localSheetId="17">#REF!</definedName>
    <definedName name="K" localSheetId="9">#REF!</definedName>
    <definedName name="K" localSheetId="12">#REF!</definedName>
    <definedName name="K" localSheetId="15">#REF!</definedName>
    <definedName name="K" localSheetId="10">#REF!</definedName>
    <definedName name="K" localSheetId="13">#REF!</definedName>
    <definedName name="K" localSheetId="16">#REF!</definedName>
    <definedName name="K" localSheetId="19">#REF!</definedName>
    <definedName name="K" localSheetId="6">#REF!</definedName>
    <definedName name="K" localSheetId="7">#REF!</definedName>
    <definedName name="K" localSheetId="18">#REF!</definedName>
    <definedName name="K">#REF!</definedName>
    <definedName name="kjghjhgjhg" localSheetId="8">#REF!</definedName>
    <definedName name="kjghjhgjhg" localSheetId="11">#REF!</definedName>
    <definedName name="kjghjhgjhg" localSheetId="14">#REF!</definedName>
    <definedName name="kjghjhgjhg" localSheetId="17">#REF!</definedName>
    <definedName name="kjghjhgjhg" localSheetId="9">#REF!</definedName>
    <definedName name="kjghjhgjhg" localSheetId="12">#REF!</definedName>
    <definedName name="kjghjhgjhg" localSheetId="15">#REF!</definedName>
    <definedName name="kjghjhgjhg" localSheetId="10">#REF!</definedName>
    <definedName name="kjghjhgjhg" localSheetId="13">#REF!</definedName>
    <definedName name="kjghjhgjhg" localSheetId="16">#REF!</definedName>
    <definedName name="kjghjhgjhg" localSheetId="19">#REF!</definedName>
    <definedName name="kjghjhgjhg" localSheetId="6">#REF!</definedName>
    <definedName name="kjghjhgjhg" localSheetId="7">#REF!</definedName>
    <definedName name="kjghjhgjhg" localSheetId="18">#REF!</definedName>
    <definedName name="kjghjhgjhg">#REF!</definedName>
    <definedName name="KJHJH" localSheetId="8">#REF!</definedName>
    <definedName name="KJHJH" localSheetId="11">#REF!</definedName>
    <definedName name="KJHJH" localSheetId="14">#REF!</definedName>
    <definedName name="KJHJH" localSheetId="17">#REF!</definedName>
    <definedName name="KJHJH" localSheetId="9">#REF!</definedName>
    <definedName name="KJHJH" localSheetId="12">#REF!</definedName>
    <definedName name="KJHJH" localSheetId="15">#REF!</definedName>
    <definedName name="KJHJH" localSheetId="10">#REF!</definedName>
    <definedName name="KJHJH" localSheetId="13">#REF!</definedName>
    <definedName name="KJHJH" localSheetId="16">#REF!</definedName>
    <definedName name="KJHJH" localSheetId="19">#REF!</definedName>
    <definedName name="KJHJH" localSheetId="6">#REF!</definedName>
    <definedName name="KJHJH" localSheetId="7">#REF!</definedName>
    <definedName name="KJHJH" localSheetId="18">#REF!</definedName>
    <definedName name="KJHJH">#REF!</definedName>
    <definedName name="KJKKJKJ" localSheetId="8">#REF!</definedName>
    <definedName name="KJKKJKJ" localSheetId="11">#REF!</definedName>
    <definedName name="KJKKJKJ" localSheetId="14">#REF!</definedName>
    <definedName name="KJKKJKJ" localSheetId="17">#REF!</definedName>
    <definedName name="KJKKJKJ" localSheetId="9">#REF!</definedName>
    <definedName name="KJKKJKJ" localSheetId="12">#REF!</definedName>
    <definedName name="KJKKJKJ" localSheetId="15">#REF!</definedName>
    <definedName name="KJKKJKJ" localSheetId="10">#REF!</definedName>
    <definedName name="KJKKJKJ" localSheetId="13">#REF!</definedName>
    <definedName name="KJKKJKJ" localSheetId="16">#REF!</definedName>
    <definedName name="KJKKJKJ" localSheetId="19">#REF!</definedName>
    <definedName name="KJKKJKJ" localSheetId="6">#REF!</definedName>
    <definedName name="KJKKJKJ" localSheetId="7">#REF!</definedName>
    <definedName name="KJKKJKJ" localSheetId="18">#REF!</definedName>
    <definedName name="KJKKJKJ">#REF!</definedName>
    <definedName name="kk" localSheetId="8" hidden="1">#REF!</definedName>
    <definedName name="kk" localSheetId="11" hidden="1">#REF!</definedName>
    <definedName name="kk" localSheetId="14" hidden="1">#REF!</definedName>
    <definedName name="kk" localSheetId="17" hidden="1">#REF!</definedName>
    <definedName name="kk" localSheetId="9" hidden="1">#REF!</definedName>
    <definedName name="kk" localSheetId="12" hidden="1">#REF!</definedName>
    <definedName name="kk" localSheetId="15" hidden="1">#REF!</definedName>
    <definedName name="kk" localSheetId="10" hidden="1">#REF!</definedName>
    <definedName name="kk" localSheetId="13" hidden="1">#REF!</definedName>
    <definedName name="kk" localSheetId="16" hidden="1">#REF!</definedName>
    <definedName name="kk" localSheetId="19" hidden="1">#REF!</definedName>
    <definedName name="kk" localSheetId="6" hidden="1">#REF!</definedName>
    <definedName name="kk" localSheetId="7" hidden="1">#REF!</definedName>
    <definedName name="kk" localSheetId="18" hidden="1">#REF!</definedName>
    <definedName name="kk" hidden="1">#REF!</definedName>
    <definedName name="kljkjkjkjkjkjkjjjj" localSheetId="8" hidden="1">#REF!</definedName>
    <definedName name="kljkjkjkjkjkjkjjjj" localSheetId="11" hidden="1">#REF!</definedName>
    <definedName name="kljkjkjkjkjkjkjjjj" localSheetId="14" hidden="1">#REF!</definedName>
    <definedName name="kljkjkjkjkjkjkjjjj" localSheetId="17" hidden="1">#REF!</definedName>
    <definedName name="kljkjkjkjkjkjkjjjj" localSheetId="9" hidden="1">#REF!</definedName>
    <definedName name="kljkjkjkjkjkjkjjjj" localSheetId="12" hidden="1">#REF!</definedName>
    <definedName name="kljkjkjkjkjkjkjjjj" localSheetId="15" hidden="1">#REF!</definedName>
    <definedName name="kljkjkjkjkjkjkjjjj" localSheetId="10" hidden="1">#REF!</definedName>
    <definedName name="kljkjkjkjkjkjkjjjj" localSheetId="13" hidden="1">#REF!</definedName>
    <definedName name="kljkjkjkjkjkjkjjjj" localSheetId="16" hidden="1">#REF!</definedName>
    <definedName name="kljkjkjkjkjkjkjjjj" localSheetId="19" hidden="1">#REF!</definedName>
    <definedName name="kljkjkjkjkjkjkjjjj" localSheetId="6" hidden="1">#REF!</definedName>
    <definedName name="kljkjkjkjkjkjkjjjj" localSheetId="7" hidden="1">#REF!</definedName>
    <definedName name="kljkjkjkjkjkjkjjjj" localSheetId="18" hidden="1">#REF!</definedName>
    <definedName name="kljkjkjkjkjkjkjjjj" hidden="1">#REF!</definedName>
    <definedName name="l" localSheetId="8">#REF!</definedName>
    <definedName name="l" localSheetId="11">#REF!</definedName>
    <definedName name="l" localSheetId="14">#REF!</definedName>
    <definedName name="l" localSheetId="17">#REF!</definedName>
    <definedName name="l" localSheetId="9">#REF!</definedName>
    <definedName name="l" localSheetId="12">#REF!</definedName>
    <definedName name="l" localSheetId="15">#REF!</definedName>
    <definedName name="l" localSheetId="10">#REF!</definedName>
    <definedName name="l" localSheetId="13">#REF!</definedName>
    <definedName name="l" localSheetId="16">#REF!</definedName>
    <definedName name="l" localSheetId="19">#REF!</definedName>
    <definedName name="l" localSheetId="6">#REF!</definedName>
    <definedName name="l" localSheetId="7">#REF!</definedName>
    <definedName name="l" localSheetId="18">#REF!</definedName>
    <definedName name="l">#REF!</definedName>
    <definedName name="llklklklklklklklk" localSheetId="8" hidden="1">#REF!</definedName>
    <definedName name="llklklklklklklklk" localSheetId="11" hidden="1">#REF!</definedName>
    <definedName name="llklklklklklklklk" localSheetId="14" hidden="1">#REF!</definedName>
    <definedName name="llklklklklklklklk" localSheetId="17" hidden="1">#REF!</definedName>
    <definedName name="llklklklklklklklk" localSheetId="9" hidden="1">#REF!</definedName>
    <definedName name="llklklklklklklklk" localSheetId="12" hidden="1">#REF!</definedName>
    <definedName name="llklklklklklklklk" localSheetId="15" hidden="1">#REF!</definedName>
    <definedName name="llklklklklklklklk" localSheetId="10" hidden="1">#REF!</definedName>
    <definedName name="llklklklklklklklk" localSheetId="13" hidden="1">#REF!</definedName>
    <definedName name="llklklklklklklklk" localSheetId="16" hidden="1">#REF!</definedName>
    <definedName name="llklklklklklklklk" localSheetId="19" hidden="1">#REF!</definedName>
    <definedName name="llklklklklklklklk" localSheetId="6" hidden="1">#REF!</definedName>
    <definedName name="llklklklklklklklk" localSheetId="7" hidden="1">#REF!</definedName>
    <definedName name="llklklklklklklklk" localSheetId="18" hidden="1">#REF!</definedName>
    <definedName name="llklklklklklklklk" hidden="1">#REF!</definedName>
    <definedName name="lll" localSheetId="8">#REF!</definedName>
    <definedName name="lll" localSheetId="11">#REF!</definedName>
    <definedName name="lll" localSheetId="14">#REF!</definedName>
    <definedName name="lll" localSheetId="17">#REF!</definedName>
    <definedName name="lll" localSheetId="9">#REF!</definedName>
    <definedName name="lll" localSheetId="12">#REF!</definedName>
    <definedName name="lll" localSheetId="15">#REF!</definedName>
    <definedName name="lll" localSheetId="10">#REF!</definedName>
    <definedName name="lll" localSheetId="13">#REF!</definedName>
    <definedName name="lll" localSheetId="16">#REF!</definedName>
    <definedName name="lll" localSheetId="19">#REF!</definedName>
    <definedName name="lll" localSheetId="6">#REF!</definedName>
    <definedName name="lll" localSheetId="7">#REF!</definedName>
    <definedName name="lll" localSheetId="18">#REF!</definedName>
    <definedName name="lll">#REF!</definedName>
    <definedName name="llll" localSheetId="8">#REF!</definedName>
    <definedName name="llll" localSheetId="11">#REF!</definedName>
    <definedName name="llll" localSheetId="14">#REF!</definedName>
    <definedName name="llll" localSheetId="17">#REF!</definedName>
    <definedName name="llll" localSheetId="9">#REF!</definedName>
    <definedName name="llll" localSheetId="12">#REF!</definedName>
    <definedName name="llll" localSheetId="15">#REF!</definedName>
    <definedName name="llll" localSheetId="10">#REF!</definedName>
    <definedName name="llll" localSheetId="13">#REF!</definedName>
    <definedName name="llll" localSheetId="16">#REF!</definedName>
    <definedName name="llll" localSheetId="19">#REF!</definedName>
    <definedName name="llll" localSheetId="6">#REF!</definedName>
    <definedName name="llll" localSheetId="7">#REF!</definedName>
    <definedName name="llll" localSheetId="18">#REF!</definedName>
    <definedName name="llll">#REF!</definedName>
    <definedName name="LOLOLOL" localSheetId="8" hidden="1">#REF!</definedName>
    <definedName name="LOLOLOL" localSheetId="11" hidden="1">#REF!</definedName>
    <definedName name="LOLOLOL" localSheetId="14" hidden="1">#REF!</definedName>
    <definedName name="LOLOLOL" localSheetId="17" hidden="1">#REF!</definedName>
    <definedName name="LOLOLOL" localSheetId="9" hidden="1">#REF!</definedName>
    <definedName name="LOLOLOL" localSheetId="12" hidden="1">#REF!</definedName>
    <definedName name="LOLOLOL" localSheetId="15" hidden="1">#REF!</definedName>
    <definedName name="LOLOLOL" localSheetId="10" hidden="1">#REF!</definedName>
    <definedName name="LOLOLOL" localSheetId="13" hidden="1">#REF!</definedName>
    <definedName name="LOLOLOL" localSheetId="16" hidden="1">#REF!</definedName>
    <definedName name="LOLOLOL" localSheetId="19" hidden="1">#REF!</definedName>
    <definedName name="LOLOLOL" localSheetId="6" hidden="1">#REF!</definedName>
    <definedName name="LOLOLOL" localSheetId="7" hidden="1">#REF!</definedName>
    <definedName name="LOLOLOL" localSheetId="18" hidden="1">#REF!</definedName>
    <definedName name="LOLOLOL" hidden="1">#REF!</definedName>
    <definedName name="long" localSheetId="8">#REF!</definedName>
    <definedName name="long" localSheetId="11">#REF!</definedName>
    <definedName name="long" localSheetId="14">#REF!</definedName>
    <definedName name="long" localSheetId="17">#REF!</definedName>
    <definedName name="long" localSheetId="9">#REF!</definedName>
    <definedName name="long" localSheetId="12">#REF!</definedName>
    <definedName name="long" localSheetId="15">#REF!</definedName>
    <definedName name="long" localSheetId="10">#REF!</definedName>
    <definedName name="long" localSheetId="13">#REF!</definedName>
    <definedName name="long" localSheetId="16">#REF!</definedName>
    <definedName name="long" localSheetId="19">#REF!</definedName>
    <definedName name="long" localSheetId="6">#REF!</definedName>
    <definedName name="long" localSheetId="7">#REF!</definedName>
    <definedName name="long" localSheetId="18">#REF!</definedName>
    <definedName name="long">#REF!</definedName>
    <definedName name="LUG" localSheetId="8">#REF!</definedName>
    <definedName name="LUG" localSheetId="11">#REF!</definedName>
    <definedName name="LUG" localSheetId="14">#REF!</definedName>
    <definedName name="LUG" localSheetId="17">#REF!</definedName>
    <definedName name="LUG" localSheetId="9">#REF!</definedName>
    <definedName name="LUG" localSheetId="12">#REF!</definedName>
    <definedName name="LUG" localSheetId="15">#REF!</definedName>
    <definedName name="LUG" localSheetId="10">#REF!</definedName>
    <definedName name="LUG" localSheetId="13">#REF!</definedName>
    <definedName name="LUG" localSheetId="16">#REF!</definedName>
    <definedName name="LUG" localSheetId="19">#REF!</definedName>
    <definedName name="LUG" localSheetId="6">#REF!</definedName>
    <definedName name="LUG" localSheetId="7">#REF!</definedName>
    <definedName name="LUG" localSheetId="18">#REF!</definedName>
    <definedName name="LUG">#REF!</definedName>
    <definedName name="MC" localSheetId="8">#REF!</definedName>
    <definedName name="MC" localSheetId="11">#REF!</definedName>
    <definedName name="MC" localSheetId="14">#REF!</definedName>
    <definedName name="MC" localSheetId="17">#REF!</definedName>
    <definedName name="MC" localSheetId="9">#REF!</definedName>
    <definedName name="MC" localSheetId="12">#REF!</definedName>
    <definedName name="MC" localSheetId="15">#REF!</definedName>
    <definedName name="MC" localSheetId="10">#REF!</definedName>
    <definedName name="MC" localSheetId="13">#REF!</definedName>
    <definedName name="MC" localSheetId="16">#REF!</definedName>
    <definedName name="MC" localSheetId="19">#REF!</definedName>
    <definedName name="MC" localSheetId="6">#REF!</definedName>
    <definedName name="MC" localSheetId="7">#REF!</definedName>
    <definedName name="MC" localSheetId="18">#REF!</definedName>
    <definedName name="MC">#REF!</definedName>
    <definedName name="METRADOS" localSheetId="8">#REF!</definedName>
    <definedName name="METRADOS" localSheetId="11">#REF!</definedName>
    <definedName name="METRADOS" localSheetId="14">#REF!</definedName>
    <definedName name="METRADOS" localSheetId="17">#REF!</definedName>
    <definedName name="METRADOS" localSheetId="9">#REF!</definedName>
    <definedName name="METRADOS" localSheetId="12">#REF!</definedName>
    <definedName name="METRADOS" localSheetId="15">#REF!</definedName>
    <definedName name="METRADOS" localSheetId="10">#REF!</definedName>
    <definedName name="METRADOS" localSheetId="13">#REF!</definedName>
    <definedName name="METRADOS" localSheetId="16">#REF!</definedName>
    <definedName name="METRADOS" localSheetId="19">#REF!</definedName>
    <definedName name="METRADOS" localSheetId="6">#REF!</definedName>
    <definedName name="METRADOS" localSheetId="7">#REF!</definedName>
    <definedName name="METRADOS" localSheetId="18">#REF!</definedName>
    <definedName name="METRADOS">#REF!</definedName>
    <definedName name="MF" localSheetId="8">#REF!</definedName>
    <definedName name="MF" localSheetId="11">#REF!</definedName>
    <definedName name="MF" localSheetId="14">#REF!</definedName>
    <definedName name="MF" localSheetId="17">#REF!</definedName>
    <definedName name="MF" localSheetId="9">#REF!</definedName>
    <definedName name="MF" localSheetId="12">#REF!</definedName>
    <definedName name="MF" localSheetId="15">#REF!</definedName>
    <definedName name="MF" localSheetId="10">#REF!</definedName>
    <definedName name="MF" localSheetId="13">#REF!</definedName>
    <definedName name="MF" localSheetId="16">#REF!</definedName>
    <definedName name="MF" localSheetId="19">#REF!</definedName>
    <definedName name="MF" localSheetId="6">#REF!</definedName>
    <definedName name="MF" localSheetId="7">#REF!</definedName>
    <definedName name="MF" localSheetId="18">#REF!</definedName>
    <definedName name="MF">#REF!</definedName>
    <definedName name="mm" localSheetId="8">#REF!</definedName>
    <definedName name="mm" localSheetId="11">#REF!</definedName>
    <definedName name="mm" localSheetId="14">#REF!</definedName>
    <definedName name="mm" localSheetId="17">#REF!</definedName>
    <definedName name="mm" localSheetId="9">#REF!</definedName>
    <definedName name="mm" localSheetId="12">#REF!</definedName>
    <definedName name="mm" localSheetId="15">#REF!</definedName>
    <definedName name="mm" localSheetId="10">#REF!</definedName>
    <definedName name="mm" localSheetId="13">#REF!</definedName>
    <definedName name="mm" localSheetId="16">#REF!</definedName>
    <definedName name="mm" localSheetId="19">#REF!</definedName>
    <definedName name="mm" localSheetId="6">#REF!</definedName>
    <definedName name="mm" localSheetId="7">#REF!</definedName>
    <definedName name="mm" localSheetId="18">#REF!</definedName>
    <definedName name="mm">#REF!</definedName>
    <definedName name="mmm" localSheetId="8">#REF!</definedName>
    <definedName name="mmm" localSheetId="11">#REF!</definedName>
    <definedName name="mmm" localSheetId="14">#REF!</definedName>
    <definedName name="mmm" localSheetId="17">#REF!</definedName>
    <definedName name="mmm" localSheetId="9">#REF!</definedName>
    <definedName name="mmm" localSheetId="12">#REF!</definedName>
    <definedName name="mmm" localSheetId="15">#REF!</definedName>
    <definedName name="mmm" localSheetId="10">#REF!</definedName>
    <definedName name="mmm" localSheetId="13">#REF!</definedName>
    <definedName name="mmm" localSheetId="16">#REF!</definedName>
    <definedName name="mmm" localSheetId="19">#REF!</definedName>
    <definedName name="mmm" localSheetId="6">#REF!</definedName>
    <definedName name="mmm" localSheetId="7">#REF!</definedName>
    <definedName name="mmm" localSheetId="18">#REF!</definedName>
    <definedName name="mmm">#REF!</definedName>
    <definedName name="MMUL" localSheetId="8">#REF!</definedName>
    <definedName name="MMUL" localSheetId="11">#REF!</definedName>
    <definedName name="MMUL" localSheetId="14">#REF!</definedName>
    <definedName name="MMUL" localSheetId="17">#REF!</definedName>
    <definedName name="MMUL" localSheetId="9">#REF!</definedName>
    <definedName name="MMUL" localSheetId="12">#REF!</definedName>
    <definedName name="MMUL" localSheetId="15">#REF!</definedName>
    <definedName name="MMUL" localSheetId="10">#REF!</definedName>
    <definedName name="MMUL" localSheetId="13">#REF!</definedName>
    <definedName name="MMUL" localSheetId="16">#REF!</definedName>
    <definedName name="MMUL" localSheetId="19">#REF!</definedName>
    <definedName name="MMUL" localSheetId="6">#REF!</definedName>
    <definedName name="MMUL" localSheetId="7">#REF!</definedName>
    <definedName name="MMUL" localSheetId="18">#REF!</definedName>
    <definedName name="MMUL">#REF!</definedName>
    <definedName name="NE" localSheetId="8">#REF!</definedName>
    <definedName name="NE" localSheetId="11">#REF!</definedName>
    <definedName name="NE" localSheetId="14">#REF!</definedName>
    <definedName name="NE" localSheetId="17">#REF!</definedName>
    <definedName name="NE" localSheetId="9">#REF!</definedName>
    <definedName name="NE" localSheetId="12">#REF!</definedName>
    <definedName name="NE" localSheetId="15">#REF!</definedName>
    <definedName name="NE" localSheetId="10">#REF!</definedName>
    <definedName name="NE" localSheetId="13">#REF!</definedName>
    <definedName name="NE" localSheetId="16">#REF!</definedName>
    <definedName name="NE" localSheetId="19">#REF!</definedName>
    <definedName name="NE" localSheetId="6">#REF!</definedName>
    <definedName name="NE" localSheetId="7">#REF!</definedName>
    <definedName name="NE" localSheetId="18">#REF!</definedName>
    <definedName name="NE">#REF!</definedName>
    <definedName name="nnk" localSheetId="8" hidden="1">#REF!</definedName>
    <definedName name="nnk" localSheetId="11" hidden="1">#REF!</definedName>
    <definedName name="nnk" localSheetId="14" hidden="1">#REF!</definedName>
    <definedName name="nnk" localSheetId="17" hidden="1">#REF!</definedName>
    <definedName name="nnk" localSheetId="9" hidden="1">#REF!</definedName>
    <definedName name="nnk" localSheetId="12" hidden="1">#REF!</definedName>
    <definedName name="nnk" localSheetId="15" hidden="1">#REF!</definedName>
    <definedName name="nnk" localSheetId="10" hidden="1">#REF!</definedName>
    <definedName name="nnk" localSheetId="13" hidden="1">#REF!</definedName>
    <definedName name="nnk" localSheetId="16" hidden="1">#REF!</definedName>
    <definedName name="nnk" localSheetId="19" hidden="1">#REF!</definedName>
    <definedName name="nnk" localSheetId="6" hidden="1">#REF!</definedName>
    <definedName name="nnk" localSheetId="7" hidden="1">#REF!</definedName>
    <definedName name="nnk" localSheetId="18" hidden="1">#REF!</definedName>
    <definedName name="nnk" hidden="1">#REF!</definedName>
    <definedName name="o" localSheetId="8">#REF!</definedName>
    <definedName name="o" localSheetId="11">#REF!</definedName>
    <definedName name="o" localSheetId="14">#REF!</definedName>
    <definedName name="o" localSheetId="17">#REF!</definedName>
    <definedName name="o" localSheetId="9">#REF!</definedName>
    <definedName name="o" localSheetId="12">#REF!</definedName>
    <definedName name="o" localSheetId="15">#REF!</definedName>
    <definedName name="o" localSheetId="10">#REF!</definedName>
    <definedName name="o" localSheetId="13">#REF!</definedName>
    <definedName name="o" localSheetId="16">#REF!</definedName>
    <definedName name="o" localSheetId="19">#REF!</definedName>
    <definedName name="o" localSheetId="6">#REF!</definedName>
    <definedName name="o" localSheetId="7">#REF!</definedName>
    <definedName name="o" localSheetId="18">#REF!</definedName>
    <definedName name="o">#REF!</definedName>
    <definedName name="OBRAS" localSheetId="8">#REF!</definedName>
    <definedName name="OBRAS" localSheetId="11">#REF!</definedName>
    <definedName name="OBRAS" localSheetId="14">#REF!</definedName>
    <definedName name="OBRAS" localSheetId="17">#REF!</definedName>
    <definedName name="OBRAS" localSheetId="9">#REF!</definedName>
    <definedName name="OBRAS" localSheetId="12">#REF!</definedName>
    <definedName name="OBRAS" localSheetId="15">#REF!</definedName>
    <definedName name="OBRAS" localSheetId="10">#REF!</definedName>
    <definedName name="OBRAS" localSheetId="13">#REF!</definedName>
    <definedName name="OBRAS" localSheetId="16">#REF!</definedName>
    <definedName name="OBRAS" localSheetId="19">#REF!</definedName>
    <definedName name="OBRAS" localSheetId="6">#REF!</definedName>
    <definedName name="OBRAS" localSheetId="7">#REF!</definedName>
    <definedName name="OBRAS" localSheetId="18">#REF!</definedName>
    <definedName name="OBRAS">#REF!</definedName>
    <definedName name="OBRASANT" localSheetId="8">#REF!</definedName>
    <definedName name="OBRASANT" localSheetId="11">#REF!</definedName>
    <definedName name="OBRASANT" localSheetId="14">#REF!</definedName>
    <definedName name="OBRASANT" localSheetId="17">#REF!</definedName>
    <definedName name="OBRASANT" localSheetId="9">#REF!</definedName>
    <definedName name="OBRASANT" localSheetId="12">#REF!</definedName>
    <definedName name="OBRASANT" localSheetId="15">#REF!</definedName>
    <definedName name="OBRASANT" localSheetId="10">#REF!</definedName>
    <definedName name="OBRASANT" localSheetId="13">#REF!</definedName>
    <definedName name="OBRASANT" localSheetId="16">#REF!</definedName>
    <definedName name="OBRASANT" localSheetId="19">#REF!</definedName>
    <definedName name="OBRASANT" localSheetId="6">#REF!</definedName>
    <definedName name="OBRASANT" localSheetId="7">#REF!</definedName>
    <definedName name="OBRASANT" localSheetId="18">#REF!</definedName>
    <definedName name="OBRASANT">#REF!</definedName>
    <definedName name="OEI_03_GARANTIZAR_LA_CALIDAD_Y_COBERTURA_DE_LOS_SERVICIOS_EDUCATIVOS_CON_ENFOQUE_INCLUSIVO_PARA_LA_FORMACION_INTEGRAL_DE_LOS_ESTUDIANTES_DE_LA_REGION_DEL_CUSCO" localSheetId="8">#REF!</definedName>
    <definedName name="OEI_03_GARANTIZAR_LA_CALIDAD_Y_COBERTURA_DE_LOS_SERVICIOS_EDUCATIVOS_CON_ENFOQUE_INCLUSIVO_PARA_LA_FORMACION_INTEGRAL_DE_LOS_ESTUDIANTES_DE_LA_REGION_DEL_CUSCO" localSheetId="11">#REF!</definedName>
    <definedName name="OEI_03_GARANTIZAR_LA_CALIDAD_Y_COBERTURA_DE_LOS_SERVICIOS_EDUCATIVOS_CON_ENFOQUE_INCLUSIVO_PARA_LA_FORMACION_INTEGRAL_DE_LOS_ESTUDIANTES_DE_LA_REGION_DEL_CUSCO" localSheetId="14">#REF!</definedName>
    <definedName name="OEI_03_GARANTIZAR_LA_CALIDAD_Y_COBERTURA_DE_LOS_SERVICIOS_EDUCATIVOS_CON_ENFOQUE_INCLUSIVO_PARA_LA_FORMACION_INTEGRAL_DE_LOS_ESTUDIANTES_DE_LA_REGION_DEL_CUSCO" localSheetId="17">#REF!</definedName>
    <definedName name="OEI_03_GARANTIZAR_LA_CALIDAD_Y_COBERTURA_DE_LOS_SERVICIOS_EDUCATIVOS_CON_ENFOQUE_INCLUSIVO_PARA_LA_FORMACION_INTEGRAL_DE_LOS_ESTUDIANTES_DE_LA_REGION_DEL_CUSCO" localSheetId="9">#REF!</definedName>
    <definedName name="OEI_03_GARANTIZAR_LA_CALIDAD_Y_COBERTURA_DE_LOS_SERVICIOS_EDUCATIVOS_CON_ENFOQUE_INCLUSIVO_PARA_LA_FORMACION_INTEGRAL_DE_LOS_ESTUDIANTES_DE_LA_REGION_DEL_CUSCO" localSheetId="12">#REF!</definedName>
    <definedName name="OEI_03_GARANTIZAR_LA_CALIDAD_Y_COBERTURA_DE_LOS_SERVICIOS_EDUCATIVOS_CON_ENFOQUE_INCLUSIVO_PARA_LA_FORMACION_INTEGRAL_DE_LOS_ESTUDIANTES_DE_LA_REGION_DEL_CUSCO" localSheetId="15">#REF!</definedName>
    <definedName name="OEI_03_GARANTIZAR_LA_CALIDAD_Y_COBERTURA_DE_LOS_SERVICIOS_EDUCATIVOS_CON_ENFOQUE_INCLUSIVO_PARA_LA_FORMACION_INTEGRAL_DE_LOS_ESTUDIANTES_DE_LA_REGION_DEL_CUSCO" localSheetId="10">#REF!</definedName>
    <definedName name="OEI_03_GARANTIZAR_LA_CALIDAD_Y_COBERTURA_DE_LOS_SERVICIOS_EDUCATIVOS_CON_ENFOQUE_INCLUSIVO_PARA_LA_FORMACION_INTEGRAL_DE_LOS_ESTUDIANTES_DE_LA_REGION_DEL_CUSCO" localSheetId="13">#REF!</definedName>
    <definedName name="OEI_03_GARANTIZAR_LA_CALIDAD_Y_COBERTURA_DE_LOS_SERVICIOS_EDUCATIVOS_CON_ENFOQUE_INCLUSIVO_PARA_LA_FORMACION_INTEGRAL_DE_LOS_ESTUDIANTES_DE_LA_REGION_DEL_CUSCO" localSheetId="16">#REF!</definedName>
    <definedName name="OEI_03_GARANTIZAR_LA_CALIDAD_Y_COBERTURA_DE_LOS_SERVICIOS_EDUCATIVOS_CON_ENFOQUE_INCLUSIVO_PARA_LA_FORMACION_INTEGRAL_DE_LOS_ESTUDIANTES_DE_LA_REGION_DEL_CUSCO" localSheetId="19">#REF!</definedName>
    <definedName name="OEI_03_GARANTIZAR_LA_CALIDAD_Y_COBERTURA_DE_LOS_SERVICIOS_EDUCATIVOS_CON_ENFOQUE_INCLUSIVO_PARA_LA_FORMACION_INTEGRAL_DE_LOS_ESTUDIANTES_DE_LA_REGION_DEL_CUSCO" localSheetId="6">#REF!</definedName>
    <definedName name="OEI_03_GARANTIZAR_LA_CALIDAD_Y_COBERTURA_DE_LOS_SERVICIOS_EDUCATIVOS_CON_ENFOQUE_INCLUSIVO_PARA_LA_FORMACION_INTEGRAL_DE_LOS_ESTUDIANTES_DE_LA_REGION_DEL_CUSCO" localSheetId="7">#REF!</definedName>
    <definedName name="OEI_03_GARANTIZAR_LA_CALIDAD_Y_COBERTURA_DE_LOS_SERVICIOS_EDUCATIVOS_CON_ENFOQUE_INCLUSIVO_PARA_LA_FORMACION_INTEGRAL_DE_LOS_ESTUDIANTES_DE_LA_REGION_DEL_CUSCO" localSheetId="18">#REF!</definedName>
    <definedName name="OEI_03_GARANTIZAR_LA_CALIDAD_Y_COBERTURA_DE_LOS_SERVICIOS_EDUCATIVOS_CON_ENFOQUE_INCLUSIVO_PARA_LA_FORMACION_INTEGRAL_DE_LOS_ESTUDIANTES_DE_LA_REGION_DEL_CUSCO">#REF!</definedName>
    <definedName name="OIOIOIOI" localSheetId="8" hidden="1">#REF!</definedName>
    <definedName name="OIOIOIOI" localSheetId="11" hidden="1">#REF!</definedName>
    <definedName name="OIOIOIOI" localSheetId="14" hidden="1">#REF!</definedName>
    <definedName name="OIOIOIOI" localSheetId="17" hidden="1">#REF!</definedName>
    <definedName name="OIOIOIOI" localSheetId="9" hidden="1">#REF!</definedName>
    <definedName name="OIOIOIOI" localSheetId="12" hidden="1">#REF!</definedName>
    <definedName name="OIOIOIOI" localSheetId="15" hidden="1">#REF!</definedName>
    <definedName name="OIOIOIOI" localSheetId="10" hidden="1">#REF!</definedName>
    <definedName name="OIOIOIOI" localSheetId="13" hidden="1">#REF!</definedName>
    <definedName name="OIOIOIOI" localSheetId="16" hidden="1">#REF!</definedName>
    <definedName name="OIOIOIOI" localSheetId="19" hidden="1">#REF!</definedName>
    <definedName name="OIOIOIOI" localSheetId="6" hidden="1">#REF!</definedName>
    <definedName name="OIOIOIOI" localSheetId="7" hidden="1">#REF!</definedName>
    <definedName name="OIOIOIOI" localSheetId="18" hidden="1">#REF!</definedName>
    <definedName name="OIOIOIOI" hidden="1">#REF!</definedName>
    <definedName name="OPOIOI" localSheetId="8" hidden="1">#REF!</definedName>
    <definedName name="OPOIOI" localSheetId="11" hidden="1">#REF!</definedName>
    <definedName name="OPOIOI" localSheetId="14" hidden="1">#REF!</definedName>
    <definedName name="OPOIOI" localSheetId="17" hidden="1">#REF!</definedName>
    <definedName name="OPOIOI" localSheetId="9" hidden="1">#REF!</definedName>
    <definedName name="OPOIOI" localSheetId="12" hidden="1">#REF!</definedName>
    <definedName name="OPOIOI" localSheetId="15" hidden="1">#REF!</definedName>
    <definedName name="OPOIOI" localSheetId="10" hidden="1">#REF!</definedName>
    <definedName name="OPOIOI" localSheetId="13" hidden="1">#REF!</definedName>
    <definedName name="OPOIOI" localSheetId="16" hidden="1">#REF!</definedName>
    <definedName name="OPOIOI" localSheetId="19" hidden="1">#REF!</definedName>
    <definedName name="OPOIOI" localSheetId="6" hidden="1">#REF!</definedName>
    <definedName name="OPOIOI" localSheetId="7" hidden="1">#REF!</definedName>
    <definedName name="OPOIOI" localSheetId="18" hidden="1">#REF!</definedName>
    <definedName name="OPOIOI" hidden="1">#REF!</definedName>
    <definedName name="OZ" localSheetId="8">#REF!</definedName>
    <definedName name="OZ" localSheetId="11">#REF!</definedName>
    <definedName name="OZ" localSheetId="14">#REF!</definedName>
    <definedName name="OZ" localSheetId="17">#REF!</definedName>
    <definedName name="OZ" localSheetId="9">#REF!</definedName>
    <definedName name="OZ" localSheetId="12">#REF!</definedName>
    <definedName name="OZ" localSheetId="15">#REF!</definedName>
    <definedName name="OZ" localSheetId="10">#REF!</definedName>
    <definedName name="OZ" localSheetId="13">#REF!</definedName>
    <definedName name="OZ" localSheetId="16">#REF!</definedName>
    <definedName name="OZ" localSheetId="19">#REF!</definedName>
    <definedName name="OZ" localSheetId="6">#REF!</definedName>
    <definedName name="OZ" localSheetId="7">#REF!</definedName>
    <definedName name="OZ" localSheetId="18">#REF!</definedName>
    <definedName name="OZ">#REF!</definedName>
    <definedName name="P" localSheetId="8">#REF!</definedName>
    <definedName name="P" localSheetId="11">#REF!</definedName>
    <definedName name="P" localSheetId="14">#REF!</definedName>
    <definedName name="P" localSheetId="17">#REF!</definedName>
    <definedName name="P" localSheetId="9">#REF!</definedName>
    <definedName name="P" localSheetId="12">#REF!</definedName>
    <definedName name="P" localSheetId="15">#REF!</definedName>
    <definedName name="P" localSheetId="10">#REF!</definedName>
    <definedName name="P" localSheetId="13">#REF!</definedName>
    <definedName name="P" localSheetId="16">#REF!</definedName>
    <definedName name="P" localSheetId="19">#REF!</definedName>
    <definedName name="P" localSheetId="6">#REF!</definedName>
    <definedName name="P" localSheetId="7">#REF!</definedName>
    <definedName name="P" localSheetId="18">#REF!</definedName>
    <definedName name="P">#REF!</definedName>
    <definedName name="pa" localSheetId="8">#REF!</definedName>
    <definedName name="pa" localSheetId="11">#REF!</definedName>
    <definedName name="pa" localSheetId="14">#REF!</definedName>
    <definedName name="pa" localSheetId="17">#REF!</definedName>
    <definedName name="pa" localSheetId="9">#REF!</definedName>
    <definedName name="pa" localSheetId="12">#REF!</definedName>
    <definedName name="pa" localSheetId="15">#REF!</definedName>
    <definedName name="pa" localSheetId="10">#REF!</definedName>
    <definedName name="pa" localSheetId="13">#REF!</definedName>
    <definedName name="pa" localSheetId="16">#REF!</definedName>
    <definedName name="pa" localSheetId="19">#REF!</definedName>
    <definedName name="pa" localSheetId="6">#REF!</definedName>
    <definedName name="pa" localSheetId="7">#REF!</definedName>
    <definedName name="pa" localSheetId="18">#REF!</definedName>
    <definedName name="pa">#REF!</definedName>
    <definedName name="partidas" localSheetId="8">#REF!</definedName>
    <definedName name="partidas" localSheetId="11">#REF!</definedName>
    <definedName name="partidas" localSheetId="14">#REF!</definedName>
    <definedName name="partidas" localSheetId="17">#REF!</definedName>
    <definedName name="partidas" localSheetId="9">#REF!</definedName>
    <definedName name="partidas" localSheetId="12">#REF!</definedName>
    <definedName name="partidas" localSheetId="15">#REF!</definedName>
    <definedName name="partidas" localSheetId="10">#REF!</definedName>
    <definedName name="partidas" localSheetId="13">#REF!</definedName>
    <definedName name="partidas" localSheetId="16">#REF!</definedName>
    <definedName name="partidas" localSheetId="19">#REF!</definedName>
    <definedName name="partidas" localSheetId="6">#REF!</definedName>
    <definedName name="partidas" localSheetId="7">#REF!</definedName>
    <definedName name="partidas" localSheetId="18">#REF!</definedName>
    <definedName name="partidas">#REF!</definedName>
    <definedName name="PAVIMENTOS" localSheetId="8">#REF!</definedName>
    <definedName name="PAVIMENTOS" localSheetId="11">#REF!</definedName>
    <definedName name="PAVIMENTOS" localSheetId="14">#REF!</definedName>
    <definedName name="PAVIMENTOS" localSheetId="17">#REF!</definedName>
    <definedName name="PAVIMENTOS" localSheetId="9">#REF!</definedName>
    <definedName name="PAVIMENTOS" localSheetId="12">#REF!</definedName>
    <definedName name="PAVIMENTOS" localSheetId="15">#REF!</definedName>
    <definedName name="PAVIMENTOS" localSheetId="10">#REF!</definedName>
    <definedName name="PAVIMENTOS" localSheetId="13">#REF!</definedName>
    <definedName name="PAVIMENTOS" localSheetId="16">#REF!</definedName>
    <definedName name="PAVIMENTOS" localSheetId="19">#REF!</definedName>
    <definedName name="PAVIMENTOS" localSheetId="6">#REF!</definedName>
    <definedName name="PAVIMENTOS" localSheetId="7">#REF!</definedName>
    <definedName name="PAVIMENTOS" localSheetId="18">#REF!</definedName>
    <definedName name="PAVIMENTOS">#REF!</definedName>
    <definedName name="PAVIMENTOSANT" localSheetId="8">#REF!</definedName>
    <definedName name="PAVIMENTOSANT" localSheetId="11">#REF!</definedName>
    <definedName name="PAVIMENTOSANT" localSheetId="14">#REF!</definedName>
    <definedName name="PAVIMENTOSANT" localSheetId="17">#REF!</definedName>
    <definedName name="PAVIMENTOSANT" localSheetId="9">#REF!</definedName>
    <definedName name="PAVIMENTOSANT" localSheetId="12">#REF!</definedName>
    <definedName name="PAVIMENTOSANT" localSheetId="15">#REF!</definedName>
    <definedName name="PAVIMENTOSANT" localSheetId="10">#REF!</definedName>
    <definedName name="PAVIMENTOSANT" localSheetId="13">#REF!</definedName>
    <definedName name="PAVIMENTOSANT" localSheetId="16">#REF!</definedName>
    <definedName name="PAVIMENTOSANT" localSheetId="19">#REF!</definedName>
    <definedName name="PAVIMENTOSANT" localSheetId="6">#REF!</definedName>
    <definedName name="PAVIMENTOSANT" localSheetId="7">#REF!</definedName>
    <definedName name="PAVIMENTOSANT" localSheetId="18">#REF!</definedName>
    <definedName name="PAVIMENTOSANT">#REF!</definedName>
    <definedName name="PESOS" localSheetId="8">#REF!</definedName>
    <definedName name="PESOS" localSheetId="11">#REF!</definedName>
    <definedName name="PESOS" localSheetId="14">#REF!</definedName>
    <definedName name="PESOS" localSheetId="17">#REF!</definedName>
    <definedName name="PESOS" localSheetId="9">#REF!</definedName>
    <definedName name="PESOS" localSheetId="12">#REF!</definedName>
    <definedName name="PESOS" localSheetId="15">#REF!</definedName>
    <definedName name="PESOS" localSheetId="10">#REF!</definedName>
    <definedName name="PESOS" localSheetId="13">#REF!</definedName>
    <definedName name="PESOS" localSheetId="16">#REF!</definedName>
    <definedName name="PESOS" localSheetId="19">#REF!</definedName>
    <definedName name="PESOS" localSheetId="6">#REF!</definedName>
    <definedName name="PESOS" localSheetId="7">#REF!</definedName>
    <definedName name="PESOS" localSheetId="18">#REF!</definedName>
    <definedName name="PESOS">#REF!</definedName>
    <definedName name="pla" localSheetId="8">#REF!</definedName>
    <definedName name="pla" localSheetId="11">#REF!</definedName>
    <definedName name="pla" localSheetId="14">#REF!</definedName>
    <definedName name="pla" localSheetId="17">#REF!</definedName>
    <definedName name="pla" localSheetId="9">#REF!</definedName>
    <definedName name="pla" localSheetId="12">#REF!</definedName>
    <definedName name="pla" localSheetId="15">#REF!</definedName>
    <definedName name="pla" localSheetId="10">#REF!</definedName>
    <definedName name="pla" localSheetId="13">#REF!</definedName>
    <definedName name="pla" localSheetId="16">#REF!</definedName>
    <definedName name="pla" localSheetId="19">#REF!</definedName>
    <definedName name="pla" localSheetId="6">#REF!</definedName>
    <definedName name="pla" localSheetId="7">#REF!</definedName>
    <definedName name="pla" localSheetId="18">#REF!</definedName>
    <definedName name="pla">#REF!</definedName>
    <definedName name="planilla" localSheetId="8">#REF!</definedName>
    <definedName name="planilla" localSheetId="11">#REF!</definedName>
    <definedName name="planilla" localSheetId="14">#REF!</definedName>
    <definedName name="planilla" localSheetId="17">#REF!</definedName>
    <definedName name="planilla" localSheetId="9">#REF!</definedName>
    <definedName name="planilla" localSheetId="12">#REF!</definedName>
    <definedName name="planilla" localSheetId="15">#REF!</definedName>
    <definedName name="planilla" localSheetId="10">#REF!</definedName>
    <definedName name="planilla" localSheetId="13">#REF!</definedName>
    <definedName name="planilla" localSheetId="16">#REF!</definedName>
    <definedName name="planilla" localSheetId="19">#REF!</definedName>
    <definedName name="planilla" localSheetId="6">#REF!</definedName>
    <definedName name="planilla" localSheetId="7">#REF!</definedName>
    <definedName name="planilla" localSheetId="18">#REF!</definedName>
    <definedName name="planilla">#REF!</definedName>
    <definedName name="POPOPOPO" localSheetId="8" hidden="1">#REF!</definedName>
    <definedName name="POPOPOPO" localSheetId="11" hidden="1">#REF!</definedName>
    <definedName name="POPOPOPO" localSheetId="14" hidden="1">#REF!</definedName>
    <definedName name="POPOPOPO" localSheetId="17" hidden="1">#REF!</definedName>
    <definedName name="POPOPOPO" localSheetId="9" hidden="1">#REF!</definedName>
    <definedName name="POPOPOPO" localSheetId="12" hidden="1">#REF!</definedName>
    <definedName name="POPOPOPO" localSheetId="15" hidden="1">#REF!</definedName>
    <definedName name="POPOPOPO" localSheetId="10" hidden="1">#REF!</definedName>
    <definedName name="POPOPOPO" localSheetId="13" hidden="1">#REF!</definedName>
    <definedName name="POPOPOPO" localSheetId="16" hidden="1">#REF!</definedName>
    <definedName name="POPOPOPO" localSheetId="19" hidden="1">#REF!</definedName>
    <definedName name="POPOPOPO" localSheetId="6" hidden="1">#REF!</definedName>
    <definedName name="POPOPOPO" localSheetId="7" hidden="1">#REF!</definedName>
    <definedName name="POPOPOPO" localSheetId="18" hidden="1">#REF!</definedName>
    <definedName name="POPOPOPO" hidden="1">#REF!</definedName>
    <definedName name="PP" localSheetId="8">#REF!</definedName>
    <definedName name="PP" localSheetId="11">#REF!</definedName>
    <definedName name="PP" localSheetId="14">#REF!</definedName>
    <definedName name="PP" localSheetId="17">#REF!</definedName>
    <definedName name="PP" localSheetId="9">#REF!</definedName>
    <definedName name="PP" localSheetId="12">#REF!</definedName>
    <definedName name="PP" localSheetId="15">#REF!</definedName>
    <definedName name="PP" localSheetId="10">#REF!</definedName>
    <definedName name="PP" localSheetId="13">#REF!</definedName>
    <definedName name="PP" localSheetId="16">#REF!</definedName>
    <definedName name="PP" localSheetId="19">#REF!</definedName>
    <definedName name="PP" localSheetId="6">#REF!</definedName>
    <definedName name="PP" localSheetId="7">#REF!</definedName>
    <definedName name="PP" localSheetId="18">#REF!</definedName>
    <definedName name="PP">#REF!</definedName>
    <definedName name="ppopopopopo" localSheetId="8" hidden="1">#REF!</definedName>
    <definedName name="ppopopopopo" localSheetId="11" hidden="1">#REF!</definedName>
    <definedName name="ppopopopopo" localSheetId="14" hidden="1">#REF!</definedName>
    <definedName name="ppopopopopo" localSheetId="17" hidden="1">#REF!</definedName>
    <definedName name="ppopopopopo" localSheetId="9" hidden="1">#REF!</definedName>
    <definedName name="ppopopopopo" localSheetId="12" hidden="1">#REF!</definedName>
    <definedName name="ppopopopopo" localSheetId="15" hidden="1">#REF!</definedName>
    <definedName name="ppopopopopo" localSheetId="10" hidden="1">#REF!</definedName>
    <definedName name="ppopopopopo" localSheetId="13" hidden="1">#REF!</definedName>
    <definedName name="ppopopopopo" localSheetId="16" hidden="1">#REF!</definedName>
    <definedName name="ppopopopopo" localSheetId="19" hidden="1">#REF!</definedName>
    <definedName name="ppopopopopo" localSheetId="6" hidden="1">#REF!</definedName>
    <definedName name="ppopopopopo" localSheetId="7" hidden="1">#REF!</definedName>
    <definedName name="ppopopopopo" localSheetId="18" hidden="1">#REF!</definedName>
    <definedName name="ppopopopopo" hidden="1">#REF!</definedName>
    <definedName name="PRECIOS" localSheetId="8">#REF!</definedName>
    <definedName name="PRECIOS" localSheetId="11">#REF!</definedName>
    <definedName name="PRECIOS" localSheetId="14">#REF!</definedName>
    <definedName name="PRECIOS" localSheetId="17">#REF!</definedName>
    <definedName name="PRECIOS" localSheetId="9">#REF!</definedName>
    <definedName name="PRECIOS" localSheetId="12">#REF!</definedName>
    <definedName name="PRECIOS" localSheetId="15">#REF!</definedName>
    <definedName name="PRECIOS" localSheetId="10">#REF!</definedName>
    <definedName name="PRECIOS" localSheetId="13">#REF!</definedName>
    <definedName name="PRECIOS" localSheetId="16">#REF!</definedName>
    <definedName name="PRECIOS" localSheetId="19">#REF!</definedName>
    <definedName name="PRECIOS" localSheetId="6">#REF!</definedName>
    <definedName name="PRECIOS" localSheetId="7">#REF!</definedName>
    <definedName name="PRECIOS" localSheetId="18">#REF!</definedName>
    <definedName name="PRECIOS">#REF!</definedName>
    <definedName name="PRESUP" localSheetId="8">#REF!</definedName>
    <definedName name="PRESUP" localSheetId="11">#REF!</definedName>
    <definedName name="PRESUP" localSheetId="14">#REF!</definedName>
    <definedName name="PRESUP" localSheetId="17">#REF!</definedName>
    <definedName name="PRESUP" localSheetId="9">#REF!</definedName>
    <definedName name="PRESUP" localSheetId="12">#REF!</definedName>
    <definedName name="PRESUP" localSheetId="15">#REF!</definedName>
    <definedName name="PRESUP" localSheetId="10">#REF!</definedName>
    <definedName name="PRESUP" localSheetId="13">#REF!</definedName>
    <definedName name="PRESUP" localSheetId="16">#REF!</definedName>
    <definedName name="PRESUP" localSheetId="19">#REF!</definedName>
    <definedName name="PRESUP" localSheetId="6">#REF!</definedName>
    <definedName name="PRESUP" localSheetId="7">#REF!</definedName>
    <definedName name="PRESUP" localSheetId="18">#REF!</definedName>
    <definedName name="PRESUP">#REF!</definedName>
    <definedName name="pro" localSheetId="8">#REF!</definedName>
    <definedName name="pro" localSheetId="11">#REF!</definedName>
    <definedName name="pro" localSheetId="14">#REF!</definedName>
    <definedName name="pro" localSheetId="17">#REF!</definedName>
    <definedName name="pro" localSheetId="9">#REF!</definedName>
    <definedName name="pro" localSheetId="12">#REF!</definedName>
    <definedName name="pro" localSheetId="15">#REF!</definedName>
    <definedName name="pro" localSheetId="10">#REF!</definedName>
    <definedName name="pro" localSheetId="13">#REF!</definedName>
    <definedName name="pro" localSheetId="16">#REF!</definedName>
    <definedName name="pro" localSheetId="19">#REF!</definedName>
    <definedName name="pro" localSheetId="6">#REF!</definedName>
    <definedName name="pro" localSheetId="7">#REF!</definedName>
    <definedName name="pro" localSheetId="18">#REF!</definedName>
    <definedName name="pro">#REF!</definedName>
    <definedName name="Progr" localSheetId="8">#REF!</definedName>
    <definedName name="Progr" localSheetId="11">#REF!</definedName>
    <definedName name="Progr" localSheetId="14">#REF!</definedName>
    <definedName name="Progr" localSheetId="17">#REF!</definedName>
    <definedName name="Progr" localSheetId="9">#REF!</definedName>
    <definedName name="Progr" localSheetId="12">#REF!</definedName>
    <definedName name="Progr" localSheetId="15">#REF!</definedName>
    <definedName name="Progr" localSheetId="10">#REF!</definedName>
    <definedName name="Progr" localSheetId="13">#REF!</definedName>
    <definedName name="Progr" localSheetId="16">#REF!</definedName>
    <definedName name="Progr" localSheetId="19">#REF!</definedName>
    <definedName name="Progr" localSheetId="6">#REF!</definedName>
    <definedName name="Progr" localSheetId="7">#REF!</definedName>
    <definedName name="Progr" localSheetId="18">#REF!</definedName>
    <definedName name="Progr">#REF!</definedName>
    <definedName name="PROY" localSheetId="8">#REF!</definedName>
    <definedName name="PROY" localSheetId="11">#REF!</definedName>
    <definedName name="PROY" localSheetId="14">#REF!</definedName>
    <definedName name="PROY" localSheetId="17">#REF!</definedName>
    <definedName name="PROY" localSheetId="9">#REF!</definedName>
    <definedName name="PROY" localSheetId="12">#REF!</definedName>
    <definedName name="PROY" localSheetId="15">#REF!</definedName>
    <definedName name="PROY" localSheetId="10">#REF!</definedName>
    <definedName name="PROY" localSheetId="13">#REF!</definedName>
    <definedName name="PROY" localSheetId="16">#REF!</definedName>
    <definedName name="PROY" localSheetId="19">#REF!</definedName>
    <definedName name="PROY" localSheetId="6">#REF!</definedName>
    <definedName name="PROY" localSheetId="7">#REF!</definedName>
    <definedName name="PROY" localSheetId="18">#REF!</definedName>
    <definedName name="PROY">#REF!</definedName>
    <definedName name="puente" localSheetId="8">#REF!</definedName>
    <definedName name="puente" localSheetId="11">#REF!</definedName>
    <definedName name="puente" localSheetId="14">#REF!</definedName>
    <definedName name="puente" localSheetId="17">#REF!</definedName>
    <definedName name="puente" localSheetId="9">#REF!</definedName>
    <definedName name="puente" localSheetId="12">#REF!</definedName>
    <definedName name="puente" localSheetId="15">#REF!</definedName>
    <definedName name="puente" localSheetId="10">#REF!</definedName>
    <definedName name="puente" localSheetId="13">#REF!</definedName>
    <definedName name="puente" localSheetId="16">#REF!</definedName>
    <definedName name="puente" localSheetId="19">#REF!</definedName>
    <definedName name="puente" localSheetId="6">#REF!</definedName>
    <definedName name="puente" localSheetId="7">#REF!</definedName>
    <definedName name="puente" localSheetId="18">#REF!</definedName>
    <definedName name="puente">#REF!</definedName>
    <definedName name="Q" localSheetId="8">#REF!</definedName>
    <definedName name="Q" localSheetId="11">#REF!</definedName>
    <definedName name="Q" localSheetId="14">#REF!</definedName>
    <definedName name="Q" localSheetId="17">#REF!</definedName>
    <definedName name="Q" localSheetId="9">#REF!</definedName>
    <definedName name="Q" localSheetId="12">#REF!</definedName>
    <definedName name="Q" localSheetId="15">#REF!</definedName>
    <definedName name="Q" localSheetId="10">#REF!</definedName>
    <definedName name="Q" localSheetId="13">#REF!</definedName>
    <definedName name="Q" localSheetId="16">#REF!</definedName>
    <definedName name="Q" localSheetId="19">#REF!</definedName>
    <definedName name="Q" localSheetId="6">#REF!</definedName>
    <definedName name="Q" localSheetId="7">#REF!</definedName>
    <definedName name="Q" localSheetId="18">#REF!</definedName>
    <definedName name="Q">#REF!</definedName>
    <definedName name="qq" localSheetId="8">#REF!</definedName>
    <definedName name="qq" localSheetId="11">#REF!</definedName>
    <definedName name="qq" localSheetId="14">#REF!</definedName>
    <definedName name="qq" localSheetId="17">#REF!</definedName>
    <definedName name="qq" localSheetId="9">#REF!</definedName>
    <definedName name="qq" localSheetId="12">#REF!</definedName>
    <definedName name="qq" localSheetId="15">#REF!</definedName>
    <definedName name="qq" localSheetId="10">#REF!</definedName>
    <definedName name="qq" localSheetId="13">#REF!</definedName>
    <definedName name="qq" localSheetId="16">#REF!</definedName>
    <definedName name="qq" localSheetId="19">#REF!</definedName>
    <definedName name="qq" localSheetId="6">#REF!</definedName>
    <definedName name="qq" localSheetId="7">#REF!</definedName>
    <definedName name="qq" localSheetId="18">#REF!</definedName>
    <definedName name="qq">#REF!</definedName>
    <definedName name="QQQQQ" localSheetId="8" hidden="1">#REF!</definedName>
    <definedName name="QQQQQ" localSheetId="11" hidden="1">#REF!</definedName>
    <definedName name="QQQQQ" localSheetId="14" hidden="1">#REF!</definedName>
    <definedName name="QQQQQ" localSheetId="17" hidden="1">#REF!</definedName>
    <definedName name="QQQQQ" localSheetId="9" hidden="1">#REF!</definedName>
    <definedName name="QQQQQ" localSheetId="12" hidden="1">#REF!</definedName>
    <definedName name="QQQQQ" localSheetId="15" hidden="1">#REF!</definedName>
    <definedName name="QQQQQ" localSheetId="10" hidden="1">#REF!</definedName>
    <definedName name="QQQQQ" localSheetId="13" hidden="1">#REF!</definedName>
    <definedName name="QQQQQ" localSheetId="16" hidden="1">#REF!</definedName>
    <definedName name="QQQQQ" localSheetId="19" hidden="1">#REF!</definedName>
    <definedName name="QQQQQ" localSheetId="6" hidden="1">#REF!</definedName>
    <definedName name="QQQQQ" localSheetId="7" hidden="1">#REF!</definedName>
    <definedName name="QQQQQ" localSheetId="18" hidden="1">#REF!</definedName>
    <definedName name="QQQQQ" hidden="1">#REF!</definedName>
    <definedName name="raf" localSheetId="8">#REF!</definedName>
    <definedName name="raf" localSheetId="11">#REF!</definedName>
    <definedName name="raf" localSheetId="14">#REF!</definedName>
    <definedName name="raf" localSheetId="17">#REF!</definedName>
    <definedName name="raf" localSheetId="9">#REF!</definedName>
    <definedName name="raf" localSheetId="12">#REF!</definedName>
    <definedName name="raf" localSheetId="15">#REF!</definedName>
    <definedName name="raf" localSheetId="10">#REF!</definedName>
    <definedName name="raf" localSheetId="13">#REF!</definedName>
    <definedName name="raf" localSheetId="16">#REF!</definedName>
    <definedName name="raf" localSheetId="19">#REF!</definedName>
    <definedName name="raf" localSheetId="6">#REF!</definedName>
    <definedName name="raf" localSheetId="7">#REF!</definedName>
    <definedName name="raf" localSheetId="18">#REF!</definedName>
    <definedName name="raf">#REF!</definedName>
    <definedName name="RMV">[5]ESCALAS!$B$1</definedName>
    <definedName name="RR" localSheetId="8">#REF!</definedName>
    <definedName name="RR" localSheetId="11">#REF!</definedName>
    <definedName name="RR" localSheetId="14">#REF!</definedName>
    <definedName name="RR" localSheetId="17">#REF!</definedName>
    <definedName name="RR" localSheetId="9">#REF!</definedName>
    <definedName name="RR" localSheetId="12">#REF!</definedName>
    <definedName name="RR" localSheetId="15">#REF!</definedName>
    <definedName name="RR" localSheetId="10">#REF!</definedName>
    <definedName name="RR" localSheetId="13">#REF!</definedName>
    <definedName name="RR" localSheetId="16">#REF!</definedName>
    <definedName name="RR" localSheetId="19">#REF!</definedName>
    <definedName name="RR" localSheetId="6">#REF!</definedName>
    <definedName name="RR" localSheetId="7">#REF!</definedName>
    <definedName name="RR" localSheetId="18">#REF!</definedName>
    <definedName name="RR">#REF!</definedName>
    <definedName name="RTRETERTDGFDGFDGFD" localSheetId="8" hidden="1">#REF!</definedName>
    <definedName name="RTRETERTDGFDGFDGFD" localSheetId="11" hidden="1">#REF!</definedName>
    <definedName name="RTRETERTDGFDGFDGFD" localSheetId="14" hidden="1">#REF!</definedName>
    <definedName name="RTRETERTDGFDGFDGFD" localSheetId="17" hidden="1">#REF!</definedName>
    <definedName name="RTRETERTDGFDGFDGFD" localSheetId="9" hidden="1">#REF!</definedName>
    <definedName name="RTRETERTDGFDGFDGFD" localSheetId="12" hidden="1">#REF!</definedName>
    <definedName name="RTRETERTDGFDGFDGFD" localSheetId="15" hidden="1">#REF!</definedName>
    <definedName name="RTRETERTDGFDGFDGFD" localSheetId="10" hidden="1">#REF!</definedName>
    <definedName name="RTRETERTDGFDGFDGFD" localSheetId="13" hidden="1">#REF!</definedName>
    <definedName name="RTRETERTDGFDGFDGFD" localSheetId="16" hidden="1">#REF!</definedName>
    <definedName name="RTRETERTDGFDGFDGFD" localSheetId="19" hidden="1">#REF!</definedName>
    <definedName name="RTRETERTDGFDGFDGFD" localSheetId="6" hidden="1">#REF!</definedName>
    <definedName name="RTRETERTDGFDGFDGFD" localSheetId="7" hidden="1">#REF!</definedName>
    <definedName name="RTRETERTDGFDGFDGFD" localSheetId="18" hidden="1">#REF!</definedName>
    <definedName name="RTRETERTDGFDGFDGFD" hidden="1">#REF!</definedName>
    <definedName name="rtyy" localSheetId="8">#REF!</definedName>
    <definedName name="rtyy" localSheetId="11">#REF!</definedName>
    <definedName name="rtyy" localSheetId="14">#REF!</definedName>
    <definedName name="rtyy" localSheetId="17">#REF!</definedName>
    <definedName name="rtyy" localSheetId="9">#REF!</definedName>
    <definedName name="rtyy" localSheetId="12">#REF!</definedName>
    <definedName name="rtyy" localSheetId="15">#REF!</definedName>
    <definedName name="rtyy" localSheetId="10">#REF!</definedName>
    <definedName name="rtyy" localSheetId="13">#REF!</definedName>
    <definedName name="rtyy" localSheetId="16">#REF!</definedName>
    <definedName name="rtyy" localSheetId="19">#REF!</definedName>
    <definedName name="rtyy" localSheetId="6">#REF!</definedName>
    <definedName name="rtyy" localSheetId="7">#REF!</definedName>
    <definedName name="rtyy" localSheetId="18">#REF!</definedName>
    <definedName name="rtyy">#REF!</definedName>
    <definedName name="s" localSheetId="8">#REF!</definedName>
    <definedName name="s" localSheetId="11">#REF!</definedName>
    <definedName name="s" localSheetId="14">#REF!</definedName>
    <definedName name="s" localSheetId="17">#REF!</definedName>
    <definedName name="s" localSheetId="9">#REF!</definedName>
    <definedName name="s" localSheetId="12">#REF!</definedName>
    <definedName name="s" localSheetId="15">#REF!</definedName>
    <definedName name="s" localSheetId="10">#REF!</definedName>
    <definedName name="s" localSheetId="13">#REF!</definedName>
    <definedName name="s" localSheetId="16">#REF!</definedName>
    <definedName name="s" localSheetId="19">#REF!</definedName>
    <definedName name="s" localSheetId="6">#REF!</definedName>
    <definedName name="s" localSheetId="7">#REF!</definedName>
    <definedName name="s" localSheetId="18">#REF!</definedName>
    <definedName name="s">#REF!</definedName>
    <definedName name="SA" localSheetId="8">#REF!</definedName>
    <definedName name="SA" localSheetId="11">#REF!</definedName>
    <definedName name="SA" localSheetId="14">#REF!</definedName>
    <definedName name="SA" localSheetId="17">#REF!</definedName>
    <definedName name="SA" localSheetId="9">#REF!</definedName>
    <definedName name="SA" localSheetId="12">#REF!</definedName>
    <definedName name="SA" localSheetId="15">#REF!</definedName>
    <definedName name="SA" localSheetId="10">#REF!</definedName>
    <definedName name="SA" localSheetId="13">#REF!</definedName>
    <definedName name="SA" localSheetId="16">#REF!</definedName>
    <definedName name="SA" localSheetId="19">#REF!</definedName>
    <definedName name="SA" localSheetId="6">#REF!</definedName>
    <definedName name="SA" localSheetId="7">#REF!</definedName>
    <definedName name="SA" localSheetId="18">#REF!</definedName>
    <definedName name="SA">#REF!</definedName>
    <definedName name="SAA" localSheetId="8">#REF!</definedName>
    <definedName name="SAA" localSheetId="11">#REF!</definedName>
    <definedName name="SAA" localSheetId="14">#REF!</definedName>
    <definedName name="SAA" localSheetId="17">#REF!</definedName>
    <definedName name="SAA" localSheetId="9">#REF!</definedName>
    <definedName name="SAA" localSheetId="12">#REF!</definedName>
    <definedName name="SAA" localSheetId="15">#REF!</definedName>
    <definedName name="SAA" localSheetId="10">#REF!</definedName>
    <definedName name="SAA" localSheetId="13">#REF!</definedName>
    <definedName name="SAA" localSheetId="16">#REF!</definedName>
    <definedName name="SAA" localSheetId="19">#REF!</definedName>
    <definedName name="SAA" localSheetId="6">#REF!</definedName>
    <definedName name="SAA" localSheetId="7">#REF!</definedName>
    <definedName name="SAA" localSheetId="18">#REF!</definedName>
    <definedName name="SAA">#REF!</definedName>
    <definedName name="sadsaddaaa" localSheetId="8" hidden="1">#REF!</definedName>
    <definedName name="sadsaddaaa" localSheetId="11" hidden="1">#REF!</definedName>
    <definedName name="sadsaddaaa" localSheetId="14" hidden="1">#REF!</definedName>
    <definedName name="sadsaddaaa" localSheetId="17" hidden="1">#REF!</definedName>
    <definedName name="sadsaddaaa" localSheetId="9" hidden="1">#REF!</definedName>
    <definedName name="sadsaddaaa" localSheetId="12" hidden="1">#REF!</definedName>
    <definedName name="sadsaddaaa" localSheetId="15" hidden="1">#REF!</definedName>
    <definedName name="sadsaddaaa" localSheetId="10" hidden="1">#REF!</definedName>
    <definedName name="sadsaddaaa" localSheetId="13" hidden="1">#REF!</definedName>
    <definedName name="sadsaddaaa" localSheetId="16" hidden="1">#REF!</definedName>
    <definedName name="sadsaddaaa" localSheetId="19" hidden="1">#REF!</definedName>
    <definedName name="sadsaddaaa" localSheetId="6" hidden="1">#REF!</definedName>
    <definedName name="sadsaddaaa" localSheetId="7" hidden="1">#REF!</definedName>
    <definedName name="sadsaddaaa" localSheetId="18" hidden="1">#REF!</definedName>
    <definedName name="sadsaddaaa" hidden="1">#REF!</definedName>
    <definedName name="sd" localSheetId="8" hidden="1">#REF!</definedName>
    <definedName name="sd" localSheetId="11" hidden="1">#REF!</definedName>
    <definedName name="sd" localSheetId="14" hidden="1">#REF!</definedName>
    <definedName name="sd" localSheetId="17" hidden="1">#REF!</definedName>
    <definedName name="sd" localSheetId="9" hidden="1">#REF!</definedName>
    <definedName name="sd" localSheetId="12" hidden="1">#REF!</definedName>
    <definedName name="sd" localSheetId="15" hidden="1">#REF!</definedName>
    <definedName name="sd" localSheetId="10" hidden="1">#REF!</definedName>
    <definedName name="sd" localSheetId="13" hidden="1">#REF!</definedName>
    <definedName name="sd" localSheetId="16" hidden="1">#REF!</definedName>
    <definedName name="sd" localSheetId="19" hidden="1">#REF!</definedName>
    <definedName name="sd" localSheetId="6" hidden="1">#REF!</definedName>
    <definedName name="sd" localSheetId="7" hidden="1">#REF!</definedName>
    <definedName name="sd" localSheetId="18" hidden="1">#REF!</definedName>
    <definedName name="sd" hidden="1">#REF!</definedName>
    <definedName name="sddddddddddddddd" localSheetId="8">#REF!</definedName>
    <definedName name="sddddddddddddddd" localSheetId="11">#REF!</definedName>
    <definedName name="sddddddddddddddd" localSheetId="14">#REF!</definedName>
    <definedName name="sddddddddddddddd" localSheetId="17">#REF!</definedName>
    <definedName name="sddddddddddddddd" localSheetId="9">#REF!</definedName>
    <definedName name="sddddddddddddddd" localSheetId="12">#REF!</definedName>
    <definedName name="sddddddddddddddd" localSheetId="15">#REF!</definedName>
    <definedName name="sddddddddddddddd" localSheetId="10">#REF!</definedName>
    <definedName name="sddddddddddddddd" localSheetId="13">#REF!</definedName>
    <definedName name="sddddddddddddddd" localSheetId="16">#REF!</definedName>
    <definedName name="sddddddddddddddd" localSheetId="19">#REF!</definedName>
    <definedName name="sddddddddddddddd" localSheetId="6">#REF!</definedName>
    <definedName name="sddddddddddddddd" localSheetId="7">#REF!</definedName>
    <definedName name="sddddddddddddddd" localSheetId="18">#REF!</definedName>
    <definedName name="sddddddddddddddd">#REF!</definedName>
    <definedName name="SDFSDFDS" localSheetId="8" hidden="1">#REF!</definedName>
    <definedName name="SDFSDFDS" localSheetId="11" hidden="1">#REF!</definedName>
    <definedName name="SDFSDFDS" localSheetId="14" hidden="1">#REF!</definedName>
    <definedName name="SDFSDFDS" localSheetId="17" hidden="1">#REF!</definedName>
    <definedName name="SDFSDFDS" localSheetId="9" hidden="1">#REF!</definedName>
    <definedName name="SDFSDFDS" localSheetId="12" hidden="1">#REF!</definedName>
    <definedName name="SDFSDFDS" localSheetId="15" hidden="1">#REF!</definedName>
    <definedName name="SDFSDFDS" localSheetId="10" hidden="1">#REF!</definedName>
    <definedName name="SDFSDFDS" localSheetId="13" hidden="1">#REF!</definedName>
    <definedName name="SDFSDFDS" localSheetId="16" hidden="1">#REF!</definedName>
    <definedName name="SDFSDFDS" localSheetId="19" hidden="1">#REF!</definedName>
    <definedName name="SDFSDFDS" localSheetId="6" hidden="1">#REF!</definedName>
    <definedName name="SDFSDFDS" localSheetId="7" hidden="1">#REF!</definedName>
    <definedName name="SDFSDFDS" localSheetId="18" hidden="1">#REF!</definedName>
    <definedName name="SDFSDFDS" hidden="1">#REF!</definedName>
    <definedName name="SDSDS" localSheetId="8" hidden="1">#REF!</definedName>
    <definedName name="SDSDS" localSheetId="11" hidden="1">#REF!</definedName>
    <definedName name="SDSDS" localSheetId="14" hidden="1">#REF!</definedName>
    <definedName name="SDSDS" localSheetId="17" hidden="1">#REF!</definedName>
    <definedName name="SDSDS" localSheetId="9" hidden="1">#REF!</definedName>
    <definedName name="SDSDS" localSheetId="12" hidden="1">#REF!</definedName>
    <definedName name="SDSDS" localSheetId="15" hidden="1">#REF!</definedName>
    <definedName name="SDSDS" localSheetId="10" hidden="1">#REF!</definedName>
    <definedName name="SDSDS" localSheetId="13" hidden="1">#REF!</definedName>
    <definedName name="SDSDS" localSheetId="16" hidden="1">#REF!</definedName>
    <definedName name="SDSDS" localSheetId="19" hidden="1">#REF!</definedName>
    <definedName name="SDSDS" localSheetId="6" hidden="1">#REF!</definedName>
    <definedName name="SDSDS" localSheetId="7" hidden="1">#REF!</definedName>
    <definedName name="SDSDS" localSheetId="18" hidden="1">#REF!</definedName>
    <definedName name="SDSDS" hidden="1">#REF!</definedName>
    <definedName name="sdsdsdsds" localSheetId="8" hidden="1">#REF!</definedName>
    <definedName name="sdsdsdsds" localSheetId="11" hidden="1">#REF!</definedName>
    <definedName name="sdsdsdsds" localSheetId="14" hidden="1">#REF!</definedName>
    <definedName name="sdsdsdsds" localSheetId="17" hidden="1">#REF!</definedName>
    <definedName name="sdsdsdsds" localSheetId="9" hidden="1">#REF!</definedName>
    <definedName name="sdsdsdsds" localSheetId="12" hidden="1">#REF!</definedName>
    <definedName name="sdsdsdsds" localSheetId="15" hidden="1">#REF!</definedName>
    <definedName name="sdsdsdsds" localSheetId="10" hidden="1">#REF!</definedName>
    <definedName name="sdsdsdsds" localSheetId="13" hidden="1">#REF!</definedName>
    <definedName name="sdsdsdsds" localSheetId="16" hidden="1">#REF!</definedName>
    <definedName name="sdsdsdsds" localSheetId="19" hidden="1">#REF!</definedName>
    <definedName name="sdsdsdsds" localSheetId="6" hidden="1">#REF!</definedName>
    <definedName name="sdsdsdsds" localSheetId="7" hidden="1">#REF!</definedName>
    <definedName name="sdsdsdsds" localSheetId="18" hidden="1">#REF!</definedName>
    <definedName name="sdsdsdsds" hidden="1">#REF!</definedName>
    <definedName name="sdzsdzs" localSheetId="8" hidden="1">#REF!</definedName>
    <definedName name="sdzsdzs" localSheetId="11" hidden="1">#REF!</definedName>
    <definedName name="sdzsdzs" localSheetId="14" hidden="1">#REF!</definedName>
    <definedName name="sdzsdzs" localSheetId="17" hidden="1">#REF!</definedName>
    <definedName name="sdzsdzs" localSheetId="9" hidden="1">#REF!</definedName>
    <definedName name="sdzsdzs" localSheetId="12" hidden="1">#REF!</definedName>
    <definedName name="sdzsdzs" localSheetId="15" hidden="1">#REF!</definedName>
    <definedName name="sdzsdzs" localSheetId="10" hidden="1">#REF!</definedName>
    <definedName name="sdzsdzs" localSheetId="13" hidden="1">#REF!</definedName>
    <definedName name="sdzsdzs" localSheetId="16" hidden="1">#REF!</definedName>
    <definedName name="sdzsdzs" localSheetId="19" hidden="1">#REF!</definedName>
    <definedName name="sdzsdzs" localSheetId="6" hidden="1">#REF!</definedName>
    <definedName name="sdzsdzs" localSheetId="7" hidden="1">#REF!</definedName>
    <definedName name="sdzsdzs" localSheetId="18" hidden="1">#REF!</definedName>
    <definedName name="sdzsdzs" hidden="1">#REF!</definedName>
    <definedName name="SE" localSheetId="8">#REF!</definedName>
    <definedName name="SE" localSheetId="11">#REF!</definedName>
    <definedName name="SE" localSheetId="14">#REF!</definedName>
    <definedName name="SE" localSheetId="17">#REF!</definedName>
    <definedName name="SE" localSheetId="9">#REF!</definedName>
    <definedName name="SE" localSheetId="12">#REF!</definedName>
    <definedName name="SE" localSheetId="15">#REF!</definedName>
    <definedName name="SE" localSheetId="10">#REF!</definedName>
    <definedName name="SE" localSheetId="13">#REF!</definedName>
    <definedName name="SE" localSheetId="16">#REF!</definedName>
    <definedName name="SE" localSheetId="19">#REF!</definedName>
    <definedName name="SE" localSheetId="6">#REF!</definedName>
    <definedName name="SE" localSheetId="7">#REF!</definedName>
    <definedName name="SE" localSheetId="18">#REF!</definedName>
    <definedName name="SE">#REF!</definedName>
    <definedName name="SEÑALIZACION" localSheetId="8">#REF!</definedName>
    <definedName name="SEÑALIZACION" localSheetId="11">#REF!</definedName>
    <definedName name="SEÑALIZACION" localSheetId="14">#REF!</definedName>
    <definedName name="SEÑALIZACION" localSheetId="17">#REF!</definedName>
    <definedName name="SEÑALIZACION" localSheetId="9">#REF!</definedName>
    <definedName name="SEÑALIZACION" localSheetId="12">#REF!</definedName>
    <definedName name="SEÑALIZACION" localSheetId="15">#REF!</definedName>
    <definedName name="SEÑALIZACION" localSheetId="10">#REF!</definedName>
    <definedName name="SEÑALIZACION" localSheetId="13">#REF!</definedName>
    <definedName name="SEÑALIZACION" localSheetId="16">#REF!</definedName>
    <definedName name="SEÑALIZACION" localSheetId="19">#REF!</definedName>
    <definedName name="SEÑALIZACION" localSheetId="6">#REF!</definedName>
    <definedName name="SEÑALIZACION" localSheetId="7">#REF!</definedName>
    <definedName name="SEÑALIZACION" localSheetId="18">#REF!</definedName>
    <definedName name="SEÑALIZACION">#REF!</definedName>
    <definedName name="SEÑALIZACIONANT" localSheetId="8">#REF!</definedName>
    <definedName name="SEÑALIZACIONANT" localSheetId="11">#REF!</definedName>
    <definedName name="SEÑALIZACIONANT" localSheetId="14">#REF!</definedName>
    <definedName name="SEÑALIZACIONANT" localSheetId="17">#REF!</definedName>
    <definedName name="SEÑALIZACIONANT" localSheetId="9">#REF!</definedName>
    <definedName name="SEÑALIZACIONANT" localSheetId="12">#REF!</definedName>
    <definedName name="SEÑALIZACIONANT" localSheetId="15">#REF!</definedName>
    <definedName name="SEÑALIZACIONANT" localSheetId="10">#REF!</definedName>
    <definedName name="SEÑALIZACIONANT" localSheetId="13">#REF!</definedName>
    <definedName name="SEÑALIZACIONANT" localSheetId="16">#REF!</definedName>
    <definedName name="SEÑALIZACIONANT" localSheetId="19">#REF!</definedName>
    <definedName name="SEÑALIZACIONANT" localSheetId="6">#REF!</definedName>
    <definedName name="SEÑALIZACIONANT" localSheetId="7">#REF!</definedName>
    <definedName name="SEÑALIZACIONANT" localSheetId="18">#REF!</definedName>
    <definedName name="SEÑALIZACIONANT">#REF!</definedName>
    <definedName name="sfss" localSheetId="8">#REF!</definedName>
    <definedName name="sfss" localSheetId="11">#REF!</definedName>
    <definedName name="sfss" localSheetId="14">#REF!</definedName>
    <definedName name="sfss" localSheetId="17">#REF!</definedName>
    <definedName name="sfss" localSheetId="9">#REF!</definedName>
    <definedName name="sfss" localSheetId="12">#REF!</definedName>
    <definedName name="sfss" localSheetId="15">#REF!</definedName>
    <definedName name="sfss" localSheetId="10">#REF!</definedName>
    <definedName name="sfss" localSheetId="13">#REF!</definedName>
    <definedName name="sfss" localSheetId="16">#REF!</definedName>
    <definedName name="sfss" localSheetId="19">#REF!</definedName>
    <definedName name="sfss" localSheetId="6">#REF!</definedName>
    <definedName name="sfss" localSheetId="7">#REF!</definedName>
    <definedName name="sfss" localSheetId="18">#REF!</definedName>
    <definedName name="sfss">#REF!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INO" localSheetId="8">#REF!</definedName>
    <definedName name="SINO" localSheetId="11">#REF!</definedName>
    <definedName name="SINO" localSheetId="14">#REF!</definedName>
    <definedName name="SINO" localSheetId="17">#REF!</definedName>
    <definedName name="SINO" localSheetId="9">#REF!</definedName>
    <definedName name="SINO" localSheetId="12">#REF!</definedName>
    <definedName name="SINO" localSheetId="15">#REF!</definedName>
    <definedName name="SINO" localSheetId="10">#REF!</definedName>
    <definedName name="SINO" localSheetId="13">#REF!</definedName>
    <definedName name="SINO" localSheetId="16">#REF!</definedName>
    <definedName name="SINO" localSheetId="19">#REF!</definedName>
    <definedName name="SINO" localSheetId="6">#REF!</definedName>
    <definedName name="SINO" localSheetId="7">#REF!</definedName>
    <definedName name="SINO" localSheetId="18">#REF!</definedName>
    <definedName name="SINO">#REF!</definedName>
    <definedName name="SOSEM" localSheetId="8">#REF!</definedName>
    <definedName name="SOSEM" localSheetId="11">#REF!</definedName>
    <definedName name="SOSEM" localSheetId="14">#REF!</definedName>
    <definedName name="SOSEM" localSheetId="17">#REF!</definedName>
    <definedName name="SOSEM" localSheetId="9">#REF!</definedName>
    <definedName name="SOSEM" localSheetId="12">#REF!</definedName>
    <definedName name="SOSEM" localSheetId="15">#REF!</definedName>
    <definedName name="SOSEM" localSheetId="10">#REF!</definedName>
    <definedName name="SOSEM" localSheetId="13">#REF!</definedName>
    <definedName name="SOSEM" localSheetId="16">#REF!</definedName>
    <definedName name="SOSEM" localSheetId="19">#REF!</definedName>
    <definedName name="SOSEM" localSheetId="6">#REF!</definedName>
    <definedName name="SOSEM" localSheetId="7">#REF!</definedName>
    <definedName name="SOSEM" localSheetId="18">#REF!</definedName>
    <definedName name="SOSEM">#REF!</definedName>
    <definedName name="SOSEMA" localSheetId="8">#REF!</definedName>
    <definedName name="SOSEMA" localSheetId="11">#REF!</definedName>
    <definedName name="SOSEMA" localSheetId="14">#REF!</definedName>
    <definedName name="SOSEMA" localSheetId="17">#REF!</definedName>
    <definedName name="SOSEMA" localSheetId="9">#REF!</definedName>
    <definedName name="SOSEMA" localSheetId="12">#REF!</definedName>
    <definedName name="SOSEMA" localSheetId="15">#REF!</definedName>
    <definedName name="SOSEMA" localSheetId="10">#REF!</definedName>
    <definedName name="SOSEMA" localSheetId="13">#REF!</definedName>
    <definedName name="SOSEMA" localSheetId="16">#REF!</definedName>
    <definedName name="SOSEMA" localSheetId="19">#REF!</definedName>
    <definedName name="SOSEMA" localSheetId="6">#REF!</definedName>
    <definedName name="SOSEMA" localSheetId="7">#REF!</definedName>
    <definedName name="SOSEMA" localSheetId="18">#REF!</definedName>
    <definedName name="SOSEMA">#REF!</definedName>
    <definedName name="SUSTMETRADOS" localSheetId="8">#REF!</definedName>
    <definedName name="SUSTMETRADOS" localSheetId="11">#REF!</definedName>
    <definedName name="SUSTMETRADOS" localSheetId="14">#REF!</definedName>
    <definedName name="SUSTMETRADOS" localSheetId="17">#REF!</definedName>
    <definedName name="SUSTMETRADOS" localSheetId="9">#REF!</definedName>
    <definedName name="SUSTMETRADOS" localSheetId="12">#REF!</definedName>
    <definedName name="SUSTMETRADOS" localSheetId="15">#REF!</definedName>
    <definedName name="SUSTMETRADOS" localSheetId="10">#REF!</definedName>
    <definedName name="SUSTMETRADOS" localSheetId="13">#REF!</definedName>
    <definedName name="SUSTMETRADOS" localSheetId="16">#REF!</definedName>
    <definedName name="SUSTMETRADOS" localSheetId="19">#REF!</definedName>
    <definedName name="SUSTMETRADOS" localSheetId="6">#REF!</definedName>
    <definedName name="SUSTMETRADOS" localSheetId="7">#REF!</definedName>
    <definedName name="SUSTMETRADOS" localSheetId="18">#REF!</definedName>
    <definedName name="SUSTMETRADOS">#REF!</definedName>
    <definedName name="TAREO" localSheetId="8">[6]Plla_Pers!#REF!</definedName>
    <definedName name="TAREO" localSheetId="11">[6]Plla_Pers!#REF!</definedName>
    <definedName name="TAREO" localSheetId="14">[6]Plla_Pers!#REF!</definedName>
    <definedName name="TAREO" localSheetId="17">[6]Plla_Pers!#REF!</definedName>
    <definedName name="TAREO" localSheetId="9">[6]Plla_Pers!#REF!</definedName>
    <definedName name="TAREO" localSheetId="12">[6]Plla_Pers!#REF!</definedName>
    <definedName name="TAREO" localSheetId="15">[6]Plla_Pers!#REF!</definedName>
    <definedName name="TAREO" localSheetId="10">[6]Plla_Pers!#REF!</definedName>
    <definedName name="TAREO" localSheetId="13">[6]Plla_Pers!#REF!</definedName>
    <definedName name="TAREO" localSheetId="16">[6]Plla_Pers!#REF!</definedName>
    <definedName name="TAREO" localSheetId="19">[6]Plla_Pers!#REF!</definedName>
    <definedName name="TAREO" localSheetId="6">[6]Plla_Pers!#REF!</definedName>
    <definedName name="TAREO" localSheetId="7">[6]Plla_Pers!#REF!</definedName>
    <definedName name="TAREO" localSheetId="18">[6]Plla_Pers!#REF!</definedName>
    <definedName name="TAREO">[6]Plla_Pers!#REF!</definedName>
    <definedName name="TAREO2">[7]Plla_Pers!$AO$15:$AQ$19</definedName>
    <definedName name="tdfyfjhol" localSheetId="8">#REF!</definedName>
    <definedName name="tdfyfjhol" localSheetId="11">#REF!</definedName>
    <definedName name="tdfyfjhol" localSheetId="14">#REF!</definedName>
    <definedName name="tdfyfjhol" localSheetId="17">#REF!</definedName>
    <definedName name="tdfyfjhol" localSheetId="9">#REF!</definedName>
    <definedName name="tdfyfjhol" localSheetId="12">#REF!</definedName>
    <definedName name="tdfyfjhol" localSheetId="15">#REF!</definedName>
    <definedName name="tdfyfjhol" localSheetId="10">#REF!</definedName>
    <definedName name="tdfyfjhol" localSheetId="13">#REF!</definedName>
    <definedName name="tdfyfjhol" localSheetId="16">#REF!</definedName>
    <definedName name="tdfyfjhol" localSheetId="19">#REF!</definedName>
    <definedName name="tdfyfjhol" localSheetId="6">#REF!</definedName>
    <definedName name="tdfyfjhol" localSheetId="7">#REF!</definedName>
    <definedName name="tdfyfjhol" localSheetId="18">#REF!</definedName>
    <definedName name="tdfyfjhol">#REF!</definedName>
    <definedName name="_xlnm.Print_Titles" localSheetId="8">'DD-2'!$1:$12</definedName>
    <definedName name="_xlnm.Print_Titles" localSheetId="11">'DD-3'!$1:$12</definedName>
    <definedName name="_xlnm.Print_Titles" localSheetId="14">'DD-4'!$1:$11</definedName>
    <definedName name="_xlnm.Print_Titles" localSheetId="17">'DD-5'!$1:$11</definedName>
    <definedName name="_xlnm.Print_Titles" localSheetId="9">'MM-3'!$1:$12</definedName>
    <definedName name="_xlnm.Print_Titles" localSheetId="12">'MM-4'!$1:$10</definedName>
    <definedName name="_xlnm.Print_Titles" localSheetId="15">'MM-5'!$1:$10</definedName>
    <definedName name="_xlnm.Print_Titles" localSheetId="10">'PN-3'!$1:$12</definedName>
    <definedName name="_xlnm.Print_Titles" localSheetId="13">'PN-4'!$1:$11</definedName>
    <definedName name="_xlnm.Print_Titles" localSheetId="16">'PN-5'!$1:$11</definedName>
    <definedName name="_xlnm.Print_Titles" localSheetId="19">'Var. Mat.-5'!$1:$10</definedName>
    <definedName name="_xlnm.Print_Titles" localSheetId="6">'Var. MO-2'!$1:$10</definedName>
    <definedName name="_xlnm.Print_Titles" localSheetId="7">'Var. MO-2 (2)'!$1:$10</definedName>
    <definedName name="_xlnm.Print_Titles" localSheetId="18">'Var. MO-5'!$1:$10</definedName>
    <definedName name="ton" localSheetId="8">#REF!</definedName>
    <definedName name="ton" localSheetId="11">#REF!</definedName>
    <definedName name="ton" localSheetId="14">#REF!</definedName>
    <definedName name="ton" localSheetId="17">#REF!</definedName>
    <definedName name="ton" localSheetId="9">#REF!</definedName>
    <definedName name="ton" localSheetId="12">#REF!</definedName>
    <definedName name="ton" localSheetId="15">#REF!</definedName>
    <definedName name="ton" localSheetId="10">#REF!</definedName>
    <definedName name="ton" localSheetId="13">#REF!</definedName>
    <definedName name="ton" localSheetId="16">#REF!</definedName>
    <definedName name="ton" localSheetId="19">#REF!</definedName>
    <definedName name="ton" localSheetId="6">#REF!</definedName>
    <definedName name="ton" localSheetId="7">#REF!</definedName>
    <definedName name="ton" localSheetId="18">#REF!</definedName>
    <definedName name="ton">#REF!</definedName>
    <definedName name="TP">'[8]PROG-EJECT-2004'!$G$1006</definedName>
    <definedName name="TProyectos">'[9]1.METAS 2020'!$B$3:$E$142</definedName>
    <definedName name="TRANSPORTE" localSheetId="8">#REF!</definedName>
    <definedName name="TRANSPORTE" localSheetId="11">#REF!</definedName>
    <definedName name="TRANSPORTE" localSheetId="14">#REF!</definedName>
    <definedName name="TRANSPORTE" localSheetId="17">#REF!</definedName>
    <definedName name="TRANSPORTE" localSheetId="9">#REF!</definedName>
    <definedName name="TRANSPORTE" localSheetId="12">#REF!</definedName>
    <definedName name="TRANSPORTE" localSheetId="15">#REF!</definedName>
    <definedName name="TRANSPORTE" localSheetId="10">#REF!</definedName>
    <definedName name="TRANSPORTE" localSheetId="13">#REF!</definedName>
    <definedName name="TRANSPORTE" localSheetId="16">#REF!</definedName>
    <definedName name="TRANSPORTE" localSheetId="19">#REF!</definedName>
    <definedName name="TRANSPORTE" localSheetId="6">#REF!</definedName>
    <definedName name="TRANSPORTE" localSheetId="7">#REF!</definedName>
    <definedName name="TRANSPORTE" localSheetId="18">#REF!</definedName>
    <definedName name="TRANSPORTE">#REF!</definedName>
    <definedName name="TRANSPORTEANT" localSheetId="8">#REF!</definedName>
    <definedName name="TRANSPORTEANT" localSheetId="11">#REF!</definedName>
    <definedName name="TRANSPORTEANT" localSheetId="14">#REF!</definedName>
    <definedName name="TRANSPORTEANT" localSheetId="17">#REF!</definedName>
    <definedName name="TRANSPORTEANT" localSheetId="9">#REF!</definedName>
    <definedName name="TRANSPORTEANT" localSheetId="12">#REF!</definedName>
    <definedName name="TRANSPORTEANT" localSheetId="15">#REF!</definedName>
    <definedName name="TRANSPORTEANT" localSheetId="10">#REF!</definedName>
    <definedName name="TRANSPORTEANT" localSheetId="13">#REF!</definedName>
    <definedName name="TRANSPORTEANT" localSheetId="16">#REF!</definedName>
    <definedName name="TRANSPORTEANT" localSheetId="19">#REF!</definedName>
    <definedName name="TRANSPORTEANT" localSheetId="6">#REF!</definedName>
    <definedName name="TRANSPORTEANT" localSheetId="7">#REF!</definedName>
    <definedName name="TRANSPORTEANT" localSheetId="18">#REF!</definedName>
    <definedName name="TRANSPORTEANT">#REF!</definedName>
    <definedName name="TRemuneracion">[5]ESCALAS!$A$7:$B$18</definedName>
    <definedName name="ULTIMO" localSheetId="8">#REF!</definedName>
    <definedName name="ULTIMO" localSheetId="11">#REF!</definedName>
    <definedName name="ULTIMO" localSheetId="14">#REF!</definedName>
    <definedName name="ULTIMO" localSheetId="17">#REF!</definedName>
    <definedName name="ULTIMO" localSheetId="9">#REF!</definedName>
    <definedName name="ULTIMO" localSheetId="12">#REF!</definedName>
    <definedName name="ULTIMO" localSheetId="15">#REF!</definedName>
    <definedName name="ULTIMO" localSheetId="10">#REF!</definedName>
    <definedName name="ULTIMO" localSheetId="13">#REF!</definedName>
    <definedName name="ULTIMO" localSheetId="16">#REF!</definedName>
    <definedName name="ULTIMO" localSheetId="19">#REF!</definedName>
    <definedName name="ULTIMO" localSheetId="6">#REF!</definedName>
    <definedName name="ULTIMO" localSheetId="7">#REF!</definedName>
    <definedName name="ULTIMO" localSheetId="18">#REF!</definedName>
    <definedName name="ULTIMO">#REF!</definedName>
    <definedName name="UTILIDAD" localSheetId="8">#REF!</definedName>
    <definedName name="UTILIDAD" localSheetId="11">#REF!</definedName>
    <definedName name="UTILIDAD" localSheetId="14">#REF!</definedName>
    <definedName name="UTILIDAD" localSheetId="17">#REF!</definedName>
    <definedName name="UTILIDAD" localSheetId="9">#REF!</definedName>
    <definedName name="UTILIDAD" localSheetId="12">#REF!</definedName>
    <definedName name="UTILIDAD" localSheetId="15">#REF!</definedName>
    <definedName name="UTILIDAD" localSheetId="10">#REF!</definedName>
    <definedName name="UTILIDAD" localSheetId="13">#REF!</definedName>
    <definedName name="UTILIDAD" localSheetId="16">#REF!</definedName>
    <definedName name="UTILIDAD" localSheetId="19">#REF!</definedName>
    <definedName name="UTILIDAD" localSheetId="6">#REF!</definedName>
    <definedName name="UTILIDAD" localSheetId="7">#REF!</definedName>
    <definedName name="UTILIDAD" localSheetId="18">#REF!</definedName>
    <definedName name="UTILIDAD">#REF!</definedName>
    <definedName name="VAL" localSheetId="8">#REF!</definedName>
    <definedName name="VAL" localSheetId="11">#REF!</definedName>
    <definedName name="VAL" localSheetId="14">#REF!</definedName>
    <definedName name="VAL" localSheetId="17">#REF!</definedName>
    <definedName name="VAL" localSheetId="9">#REF!</definedName>
    <definedName name="VAL" localSheetId="12">#REF!</definedName>
    <definedName name="VAL" localSheetId="15">#REF!</definedName>
    <definedName name="VAL" localSheetId="10">#REF!</definedName>
    <definedName name="VAL" localSheetId="13">#REF!</definedName>
    <definedName name="VAL" localSheetId="16">#REF!</definedName>
    <definedName name="VAL" localSheetId="19">#REF!</definedName>
    <definedName name="VAL" localSheetId="6">#REF!</definedName>
    <definedName name="VAL" localSheetId="7">#REF!</definedName>
    <definedName name="VAL" localSheetId="18">#REF!</definedName>
    <definedName name="VAL">#REF!</definedName>
    <definedName name="VALOREFERENCIAL" localSheetId="8">#REF!</definedName>
    <definedName name="VALOREFERENCIAL" localSheetId="11">#REF!</definedName>
    <definedName name="VALOREFERENCIAL" localSheetId="14">#REF!</definedName>
    <definedName name="VALOREFERENCIAL" localSheetId="17">#REF!</definedName>
    <definedName name="VALOREFERENCIAL" localSheetId="9">#REF!</definedName>
    <definedName name="VALOREFERENCIAL" localSheetId="12">#REF!</definedName>
    <definedName name="VALOREFERENCIAL" localSheetId="15">#REF!</definedName>
    <definedName name="VALOREFERENCIAL" localSheetId="10">#REF!</definedName>
    <definedName name="VALOREFERENCIAL" localSheetId="13">#REF!</definedName>
    <definedName name="VALOREFERENCIAL" localSheetId="16">#REF!</definedName>
    <definedName name="VALOREFERENCIAL" localSheetId="19">#REF!</definedName>
    <definedName name="VALOREFERENCIAL" localSheetId="6">#REF!</definedName>
    <definedName name="VALOREFERENCIAL" localSheetId="7">#REF!</definedName>
    <definedName name="VALOREFERENCIAL" localSheetId="18">#REF!</definedName>
    <definedName name="VALOREFERENCIAL">#REF!</definedName>
    <definedName name="valorizacion" localSheetId="8">#REF!</definedName>
    <definedName name="valorizacion" localSheetId="11">#REF!</definedName>
    <definedName name="valorizacion" localSheetId="14">#REF!</definedName>
    <definedName name="valorizacion" localSheetId="17">#REF!</definedName>
    <definedName name="valorizacion" localSheetId="9">#REF!</definedName>
    <definedName name="valorizacion" localSheetId="12">#REF!</definedName>
    <definedName name="valorizacion" localSheetId="15">#REF!</definedName>
    <definedName name="valorizacion" localSheetId="10">#REF!</definedName>
    <definedName name="valorizacion" localSheetId="13">#REF!</definedName>
    <definedName name="valorizacion" localSheetId="16">#REF!</definedName>
    <definedName name="valorizacion" localSheetId="19">#REF!</definedName>
    <definedName name="valorizacion" localSheetId="6">#REF!</definedName>
    <definedName name="valorizacion" localSheetId="7">#REF!</definedName>
    <definedName name="valorizacion" localSheetId="18">#REF!</definedName>
    <definedName name="valorizacion">#REF!</definedName>
    <definedName name="VALORIZADO" localSheetId="8">#REF!</definedName>
    <definedName name="VALORIZADO" localSheetId="11">#REF!</definedName>
    <definedName name="VALORIZADO" localSheetId="14">#REF!</definedName>
    <definedName name="VALORIZADO" localSheetId="17">#REF!</definedName>
    <definedName name="VALORIZADO" localSheetId="9">#REF!</definedName>
    <definedName name="VALORIZADO" localSheetId="12">#REF!</definedName>
    <definedName name="VALORIZADO" localSheetId="15">#REF!</definedName>
    <definedName name="VALORIZADO" localSheetId="10">#REF!</definedName>
    <definedName name="VALORIZADO" localSheetId="13">#REF!</definedName>
    <definedName name="VALORIZADO" localSheetId="16">#REF!</definedName>
    <definedName name="VALORIZADO" localSheetId="19">#REF!</definedName>
    <definedName name="VALORIZADO" localSheetId="6">#REF!</definedName>
    <definedName name="VALORIZADO" localSheetId="7">#REF!</definedName>
    <definedName name="VALORIZADO" localSheetId="18">#REF!</definedName>
    <definedName name="VALORIZADO">#REF!</definedName>
    <definedName name="VARIOS" localSheetId="8">#REF!</definedName>
    <definedName name="VARIOS" localSheetId="11">#REF!</definedName>
    <definedName name="VARIOS" localSheetId="14">#REF!</definedName>
    <definedName name="VARIOS" localSheetId="17">#REF!</definedName>
    <definedName name="VARIOS" localSheetId="9">#REF!</definedName>
    <definedName name="VARIOS" localSheetId="12">#REF!</definedName>
    <definedName name="VARIOS" localSheetId="15">#REF!</definedName>
    <definedName name="VARIOS" localSheetId="10">#REF!</definedName>
    <definedName name="VARIOS" localSheetId="13">#REF!</definedName>
    <definedName name="VARIOS" localSheetId="16">#REF!</definedName>
    <definedName name="VARIOS" localSheetId="19">#REF!</definedName>
    <definedName name="VARIOS" localSheetId="6">#REF!</definedName>
    <definedName name="VARIOS" localSheetId="7">#REF!</definedName>
    <definedName name="VARIOS" localSheetId="18">#REF!</definedName>
    <definedName name="VARIOS">#REF!</definedName>
    <definedName name="VARIOSANT" localSheetId="8">#REF!</definedName>
    <definedName name="VARIOSANT" localSheetId="11">#REF!</definedName>
    <definedName name="VARIOSANT" localSheetId="14">#REF!</definedName>
    <definedName name="VARIOSANT" localSheetId="17">#REF!</definedName>
    <definedName name="VARIOSANT" localSheetId="9">#REF!</definedName>
    <definedName name="VARIOSANT" localSheetId="12">#REF!</definedName>
    <definedName name="VARIOSANT" localSheetId="15">#REF!</definedName>
    <definedName name="VARIOSANT" localSheetId="10">#REF!</definedName>
    <definedName name="VARIOSANT" localSheetId="13">#REF!</definedName>
    <definedName name="VARIOSANT" localSheetId="16">#REF!</definedName>
    <definedName name="VARIOSANT" localSheetId="19">#REF!</definedName>
    <definedName name="VARIOSANT" localSheetId="6">#REF!</definedName>
    <definedName name="VARIOSANT" localSheetId="7">#REF!</definedName>
    <definedName name="VARIOSANT" localSheetId="18">#REF!</definedName>
    <definedName name="VARIOSANT">#REF!</definedName>
    <definedName name="VARIOSANT." localSheetId="8">#REF!</definedName>
    <definedName name="VARIOSANT." localSheetId="11">#REF!</definedName>
    <definedName name="VARIOSANT." localSheetId="14">#REF!</definedName>
    <definedName name="VARIOSANT." localSheetId="17">#REF!</definedName>
    <definedName name="VARIOSANT." localSheetId="9">#REF!</definedName>
    <definedName name="VARIOSANT." localSheetId="12">#REF!</definedName>
    <definedName name="VARIOSANT." localSheetId="15">#REF!</definedName>
    <definedName name="VARIOSANT." localSheetId="10">#REF!</definedName>
    <definedName name="VARIOSANT." localSheetId="13">#REF!</definedName>
    <definedName name="VARIOSANT." localSheetId="16">#REF!</definedName>
    <definedName name="VARIOSANT." localSheetId="19">#REF!</definedName>
    <definedName name="VARIOSANT." localSheetId="6">#REF!</definedName>
    <definedName name="VARIOSANT." localSheetId="7">#REF!</definedName>
    <definedName name="VARIOSANT." localSheetId="18">#REF!</definedName>
    <definedName name="VARIOSANT.">#REF!</definedName>
    <definedName name="vcvcvcvccc" localSheetId="8" hidden="1">#REF!</definedName>
    <definedName name="vcvcvcvccc" localSheetId="11" hidden="1">#REF!</definedName>
    <definedName name="vcvcvcvccc" localSheetId="14" hidden="1">#REF!</definedName>
    <definedName name="vcvcvcvccc" localSheetId="17" hidden="1">#REF!</definedName>
    <definedName name="vcvcvcvccc" localSheetId="9" hidden="1">#REF!</definedName>
    <definedName name="vcvcvcvccc" localSheetId="12" hidden="1">#REF!</definedName>
    <definedName name="vcvcvcvccc" localSheetId="15" hidden="1">#REF!</definedName>
    <definedName name="vcvcvcvccc" localSheetId="10" hidden="1">#REF!</definedName>
    <definedName name="vcvcvcvccc" localSheetId="13" hidden="1">#REF!</definedName>
    <definedName name="vcvcvcvccc" localSheetId="16" hidden="1">#REF!</definedName>
    <definedName name="vcvcvcvccc" localSheetId="19" hidden="1">#REF!</definedName>
    <definedName name="vcvcvcvccc" localSheetId="6" hidden="1">#REF!</definedName>
    <definedName name="vcvcvcvccc" localSheetId="7" hidden="1">#REF!</definedName>
    <definedName name="vcvcvcvccc" localSheetId="18" hidden="1">#REF!</definedName>
    <definedName name="vcvcvcvccc" hidden="1">#REF!</definedName>
    <definedName name="VCXVCXVCXV" localSheetId="8" hidden="1">#REF!</definedName>
    <definedName name="VCXVCXVCXV" localSheetId="11" hidden="1">#REF!</definedName>
    <definedName name="VCXVCXVCXV" localSheetId="14" hidden="1">#REF!</definedName>
    <definedName name="VCXVCXVCXV" localSheetId="17" hidden="1">#REF!</definedName>
    <definedName name="VCXVCXVCXV" localSheetId="9" hidden="1">#REF!</definedName>
    <definedName name="VCXVCXVCXV" localSheetId="12" hidden="1">#REF!</definedName>
    <definedName name="VCXVCXVCXV" localSheetId="15" hidden="1">#REF!</definedName>
    <definedName name="VCXVCXVCXV" localSheetId="10" hidden="1">#REF!</definedName>
    <definedName name="VCXVCXVCXV" localSheetId="13" hidden="1">#REF!</definedName>
    <definedName name="VCXVCXVCXV" localSheetId="16" hidden="1">#REF!</definedName>
    <definedName name="VCXVCXVCXV" localSheetId="19" hidden="1">#REF!</definedName>
    <definedName name="VCXVCXVCXV" localSheetId="6" hidden="1">#REF!</definedName>
    <definedName name="VCXVCXVCXV" localSheetId="7" hidden="1">#REF!</definedName>
    <definedName name="VCXVCXVCXV" localSheetId="18" hidden="1">#REF!</definedName>
    <definedName name="VCXVCXVCXV" hidden="1">#REF!</definedName>
    <definedName name="w" localSheetId="8">#REF!</definedName>
    <definedName name="w" localSheetId="11">#REF!</definedName>
    <definedName name="w" localSheetId="14">#REF!</definedName>
    <definedName name="w" localSheetId="17">#REF!</definedName>
    <definedName name="w" localSheetId="9">#REF!</definedName>
    <definedName name="w" localSheetId="12">#REF!</definedName>
    <definedName name="w" localSheetId="15">#REF!</definedName>
    <definedName name="w" localSheetId="10">#REF!</definedName>
    <definedName name="w" localSheetId="13">#REF!</definedName>
    <definedName name="w" localSheetId="16">#REF!</definedName>
    <definedName name="w" localSheetId="19">#REF!</definedName>
    <definedName name="w" localSheetId="6">#REF!</definedName>
    <definedName name="w" localSheetId="7">#REF!</definedName>
    <definedName name="w" localSheetId="18">#REF!</definedName>
    <definedName name="w">#REF!</definedName>
    <definedName name="wew" localSheetId="8" hidden="1">#REF!</definedName>
    <definedName name="wew" localSheetId="11" hidden="1">#REF!</definedName>
    <definedName name="wew" localSheetId="14" hidden="1">#REF!</definedName>
    <definedName name="wew" localSheetId="17" hidden="1">#REF!</definedName>
    <definedName name="wew" localSheetId="9" hidden="1">#REF!</definedName>
    <definedName name="wew" localSheetId="12" hidden="1">#REF!</definedName>
    <definedName name="wew" localSheetId="15" hidden="1">#REF!</definedName>
    <definedName name="wew" localSheetId="10" hidden="1">#REF!</definedName>
    <definedName name="wew" localSheetId="13" hidden="1">#REF!</definedName>
    <definedName name="wew" localSheetId="16" hidden="1">#REF!</definedName>
    <definedName name="wew" localSheetId="19" hidden="1">#REF!</definedName>
    <definedName name="wew" localSheetId="6" hidden="1">#REF!</definedName>
    <definedName name="wew" localSheetId="7" hidden="1">#REF!</definedName>
    <definedName name="wew" localSheetId="18" hidden="1">#REF!</definedName>
    <definedName name="wew" hidden="1">#REF!</definedName>
    <definedName name="wrwsf" localSheetId="8" hidden="1">#REF!</definedName>
    <definedName name="wrwsf" localSheetId="11" hidden="1">#REF!</definedName>
    <definedName name="wrwsf" localSheetId="14" hidden="1">#REF!</definedName>
    <definedName name="wrwsf" localSheetId="17" hidden="1">#REF!</definedName>
    <definedName name="wrwsf" localSheetId="9" hidden="1">#REF!</definedName>
    <definedName name="wrwsf" localSheetId="12" hidden="1">#REF!</definedName>
    <definedName name="wrwsf" localSheetId="15" hidden="1">#REF!</definedName>
    <definedName name="wrwsf" localSheetId="10" hidden="1">#REF!</definedName>
    <definedName name="wrwsf" localSheetId="13" hidden="1">#REF!</definedName>
    <definedName name="wrwsf" localSheetId="16" hidden="1">#REF!</definedName>
    <definedName name="wrwsf" localSheetId="19" hidden="1">#REF!</definedName>
    <definedName name="wrwsf" localSheetId="6" hidden="1">#REF!</definedName>
    <definedName name="wrwsf" localSheetId="7" hidden="1">#REF!</definedName>
    <definedName name="wrwsf" localSheetId="18" hidden="1">#REF!</definedName>
    <definedName name="wrwsf" hidden="1">#REF!</definedName>
    <definedName name="WWWW" localSheetId="8">#REF!</definedName>
    <definedName name="WWWW" localSheetId="11">#REF!</definedName>
    <definedName name="WWWW" localSheetId="14">#REF!</definedName>
    <definedName name="WWWW" localSheetId="17">#REF!</definedName>
    <definedName name="WWWW" localSheetId="9">#REF!</definedName>
    <definedName name="WWWW" localSheetId="12">#REF!</definedName>
    <definedName name="WWWW" localSheetId="15">#REF!</definedName>
    <definedName name="WWWW" localSheetId="10">#REF!</definedName>
    <definedName name="WWWW" localSheetId="13">#REF!</definedName>
    <definedName name="WWWW" localSheetId="16">#REF!</definedName>
    <definedName name="WWWW" localSheetId="19">#REF!</definedName>
    <definedName name="WWWW" localSheetId="6">#REF!</definedName>
    <definedName name="WWWW" localSheetId="7">#REF!</definedName>
    <definedName name="WWWW" localSheetId="18">#REF!</definedName>
    <definedName name="WWWW">#REF!</definedName>
    <definedName name="WWWWWWW" localSheetId="8">#REF!</definedName>
    <definedName name="WWWWWWW" localSheetId="11">#REF!</definedName>
    <definedName name="WWWWWWW" localSheetId="14">#REF!</definedName>
    <definedName name="WWWWWWW" localSheetId="17">#REF!</definedName>
    <definedName name="WWWWWWW" localSheetId="9">#REF!</definedName>
    <definedName name="WWWWWWW" localSheetId="12">#REF!</definedName>
    <definedName name="WWWWWWW" localSheetId="15">#REF!</definedName>
    <definedName name="WWWWWWW" localSheetId="10">#REF!</definedName>
    <definedName name="WWWWWWW" localSheetId="13">#REF!</definedName>
    <definedName name="WWWWWWW" localSheetId="16">#REF!</definedName>
    <definedName name="WWWWWWW" localSheetId="19">#REF!</definedName>
    <definedName name="WWWWWWW" localSheetId="6">#REF!</definedName>
    <definedName name="WWWWWWW" localSheetId="7">#REF!</definedName>
    <definedName name="WWWWWWW" localSheetId="18">#REF!</definedName>
    <definedName name="WWWWWWW">#REF!</definedName>
    <definedName name="WWWWWWWWWWWWWW" localSheetId="8">#REF!</definedName>
    <definedName name="WWWWWWWWWWWWWW" localSheetId="11">#REF!</definedName>
    <definedName name="WWWWWWWWWWWWWW" localSheetId="14">#REF!</definedName>
    <definedName name="WWWWWWWWWWWWWW" localSheetId="17">#REF!</definedName>
    <definedName name="WWWWWWWWWWWWWW" localSheetId="9">#REF!</definedName>
    <definedName name="WWWWWWWWWWWWWW" localSheetId="12">#REF!</definedName>
    <definedName name="WWWWWWWWWWWWWW" localSheetId="15">#REF!</definedName>
    <definedName name="WWWWWWWWWWWWWW" localSheetId="10">#REF!</definedName>
    <definedName name="WWWWWWWWWWWWWW" localSheetId="13">#REF!</definedName>
    <definedName name="WWWWWWWWWWWWWW" localSheetId="16">#REF!</definedName>
    <definedName name="WWWWWWWWWWWWWW" localSheetId="19">#REF!</definedName>
    <definedName name="WWWWWWWWWWWWWW" localSheetId="6">#REF!</definedName>
    <definedName name="WWWWWWWWWWWWWW" localSheetId="7">#REF!</definedName>
    <definedName name="WWWWWWWWWWWWWW" localSheetId="18">#REF!</definedName>
    <definedName name="WWWWWWWWWWWWWW">#REF!</definedName>
    <definedName name="X" localSheetId="8">#REF!</definedName>
    <definedName name="X" localSheetId="11">#REF!</definedName>
    <definedName name="X" localSheetId="14">#REF!</definedName>
    <definedName name="X" localSheetId="17">#REF!</definedName>
    <definedName name="X" localSheetId="9">#REF!</definedName>
    <definedName name="X" localSheetId="12">#REF!</definedName>
    <definedName name="X" localSheetId="15">#REF!</definedName>
    <definedName name="X" localSheetId="10">#REF!</definedName>
    <definedName name="X" localSheetId="13">#REF!</definedName>
    <definedName name="X" localSheetId="16">#REF!</definedName>
    <definedName name="X" localSheetId="19">#REF!</definedName>
    <definedName name="X" localSheetId="6">#REF!</definedName>
    <definedName name="X" localSheetId="7">#REF!</definedName>
    <definedName name="X" localSheetId="18">#REF!</definedName>
    <definedName name="X">#REF!</definedName>
    <definedName name="XVCVCXVCX" localSheetId="8" hidden="1">#REF!</definedName>
    <definedName name="XVCVCXVCX" localSheetId="11" hidden="1">#REF!</definedName>
    <definedName name="XVCVCXVCX" localSheetId="14" hidden="1">#REF!</definedName>
    <definedName name="XVCVCXVCX" localSheetId="17" hidden="1">#REF!</definedName>
    <definedName name="XVCVCXVCX" localSheetId="9" hidden="1">#REF!</definedName>
    <definedName name="XVCVCXVCX" localSheetId="12" hidden="1">#REF!</definedName>
    <definedName name="XVCVCXVCX" localSheetId="15" hidden="1">#REF!</definedName>
    <definedName name="XVCVCXVCX" localSheetId="10" hidden="1">#REF!</definedName>
    <definedName name="XVCVCXVCX" localSheetId="13" hidden="1">#REF!</definedName>
    <definedName name="XVCVCXVCX" localSheetId="16" hidden="1">#REF!</definedName>
    <definedName name="XVCVCXVCX" localSheetId="19" hidden="1">#REF!</definedName>
    <definedName name="XVCVCXVCX" localSheetId="6" hidden="1">#REF!</definedName>
    <definedName name="XVCVCXVCX" localSheetId="7" hidden="1">#REF!</definedName>
    <definedName name="XVCVCXVCX" localSheetId="18" hidden="1">#REF!</definedName>
    <definedName name="XVCVCXVCX" hidden="1">#REF!</definedName>
    <definedName name="XX" localSheetId="8">#REF!</definedName>
    <definedName name="XX" localSheetId="11">#REF!</definedName>
    <definedName name="XX" localSheetId="14">#REF!</definedName>
    <definedName name="XX" localSheetId="17">#REF!</definedName>
    <definedName name="XX" localSheetId="9">#REF!</definedName>
    <definedName name="XX" localSheetId="12">#REF!</definedName>
    <definedName name="XX" localSheetId="15">#REF!</definedName>
    <definedName name="XX" localSheetId="10">#REF!</definedName>
    <definedName name="XX" localSheetId="13">#REF!</definedName>
    <definedName name="XX" localSheetId="16">#REF!</definedName>
    <definedName name="XX" localSheetId="19">#REF!</definedName>
    <definedName name="XX" localSheetId="6">#REF!</definedName>
    <definedName name="XX" localSheetId="7">#REF!</definedName>
    <definedName name="XX" localSheetId="18">#REF!</definedName>
    <definedName name="XX">#REF!</definedName>
    <definedName name="XXX" localSheetId="8">#REF!</definedName>
    <definedName name="XXX" localSheetId="11">#REF!</definedName>
    <definedName name="XXX" localSheetId="14">#REF!</definedName>
    <definedName name="XXX" localSheetId="17">#REF!</definedName>
    <definedName name="XXX" localSheetId="9">#REF!</definedName>
    <definedName name="XXX" localSheetId="12">#REF!</definedName>
    <definedName name="XXX" localSheetId="15">#REF!</definedName>
    <definedName name="XXX" localSheetId="10">#REF!</definedName>
    <definedName name="XXX" localSheetId="13">#REF!</definedName>
    <definedName name="XXX" localSheetId="16">#REF!</definedName>
    <definedName name="XXX" localSheetId="19">#REF!</definedName>
    <definedName name="XXX" localSheetId="6">#REF!</definedName>
    <definedName name="XXX" localSheetId="7">#REF!</definedName>
    <definedName name="XXX" localSheetId="18">#REF!</definedName>
    <definedName name="XXX">#REF!</definedName>
    <definedName name="xxxxx" localSheetId="8">#REF!</definedName>
    <definedName name="xxxxx" localSheetId="11">#REF!</definedName>
    <definedName name="xxxxx" localSheetId="14">#REF!</definedName>
    <definedName name="xxxxx" localSheetId="17">#REF!</definedName>
    <definedName name="xxxxx" localSheetId="9">#REF!</definedName>
    <definedName name="xxxxx" localSheetId="12">#REF!</definedName>
    <definedName name="xxxxx" localSheetId="15">#REF!</definedName>
    <definedName name="xxxxx" localSheetId="10">#REF!</definedName>
    <definedName name="xxxxx" localSheetId="13">#REF!</definedName>
    <definedName name="xxxxx" localSheetId="16">#REF!</definedName>
    <definedName name="xxxxx" localSheetId="19">#REF!</definedName>
    <definedName name="xxxxx" localSheetId="6">#REF!</definedName>
    <definedName name="xxxxx" localSheetId="7">#REF!</definedName>
    <definedName name="xxxxx" localSheetId="18">#REF!</definedName>
    <definedName name="xxxxx">#REF!</definedName>
    <definedName name="xxxxxx" localSheetId="8">#REF!</definedName>
    <definedName name="xxxxxx" localSheetId="11">#REF!</definedName>
    <definedName name="xxxxxx" localSheetId="14">#REF!</definedName>
    <definedName name="xxxxxx" localSheetId="17">#REF!</definedName>
    <definedName name="xxxxxx" localSheetId="9">#REF!</definedName>
    <definedName name="xxxxxx" localSheetId="12">#REF!</definedName>
    <definedName name="xxxxxx" localSheetId="15">#REF!</definedName>
    <definedName name="xxxxxx" localSheetId="10">#REF!</definedName>
    <definedName name="xxxxxx" localSheetId="13">#REF!</definedName>
    <definedName name="xxxxxx" localSheetId="16">#REF!</definedName>
    <definedName name="xxxxxx" localSheetId="19">#REF!</definedName>
    <definedName name="xxxxxx" localSheetId="6">#REF!</definedName>
    <definedName name="xxxxxx" localSheetId="7">#REF!</definedName>
    <definedName name="xxxxxx" localSheetId="18">#REF!</definedName>
    <definedName name="xxxxxx">#REF!</definedName>
    <definedName name="xxxxxxxxxx" localSheetId="8">#REF!</definedName>
    <definedName name="xxxxxxxxxx" localSheetId="11">#REF!</definedName>
    <definedName name="xxxxxxxxxx" localSheetId="14">#REF!</definedName>
    <definedName name="xxxxxxxxxx" localSheetId="17">#REF!</definedName>
    <definedName name="xxxxxxxxxx" localSheetId="9">#REF!</definedName>
    <definedName name="xxxxxxxxxx" localSheetId="12">#REF!</definedName>
    <definedName name="xxxxxxxxxx" localSheetId="15">#REF!</definedName>
    <definedName name="xxxxxxxxxx" localSheetId="10">#REF!</definedName>
    <definedName name="xxxxxxxxxx" localSheetId="13">#REF!</definedName>
    <definedName name="xxxxxxxxxx" localSheetId="16">#REF!</definedName>
    <definedName name="xxxxxxxxxx" localSheetId="19">#REF!</definedName>
    <definedName name="xxxxxxxxxx" localSheetId="6">#REF!</definedName>
    <definedName name="xxxxxxxxxx" localSheetId="7">#REF!</definedName>
    <definedName name="xxxxxxxxxx" localSheetId="18">#REF!</definedName>
    <definedName name="xxxxxxxxxx">#REF!</definedName>
    <definedName name="xzxzx" localSheetId="8" hidden="1">#REF!</definedName>
    <definedName name="xzxzx" localSheetId="11" hidden="1">#REF!</definedName>
    <definedName name="xzxzx" localSheetId="14" hidden="1">#REF!</definedName>
    <definedName name="xzxzx" localSheetId="17" hidden="1">#REF!</definedName>
    <definedName name="xzxzx" localSheetId="9" hidden="1">#REF!</definedName>
    <definedName name="xzxzx" localSheetId="12" hidden="1">#REF!</definedName>
    <definedName name="xzxzx" localSheetId="15" hidden="1">#REF!</definedName>
    <definedName name="xzxzx" localSheetId="10" hidden="1">#REF!</definedName>
    <definedName name="xzxzx" localSheetId="13" hidden="1">#REF!</definedName>
    <definedName name="xzxzx" localSheetId="16" hidden="1">#REF!</definedName>
    <definedName name="xzxzx" localSheetId="19" hidden="1">#REF!</definedName>
    <definedName name="xzxzx" localSheetId="6" hidden="1">#REF!</definedName>
    <definedName name="xzxzx" localSheetId="7" hidden="1">#REF!</definedName>
    <definedName name="xzxzx" localSheetId="18" hidden="1">#REF!</definedName>
    <definedName name="xzxzx" hidden="1">#REF!</definedName>
    <definedName name="y" localSheetId="8">#REF!</definedName>
    <definedName name="y" localSheetId="11">#REF!</definedName>
    <definedName name="y" localSheetId="14">#REF!</definedName>
    <definedName name="y" localSheetId="17">#REF!</definedName>
    <definedName name="y" localSheetId="9">#REF!</definedName>
    <definedName name="y" localSheetId="12">#REF!</definedName>
    <definedName name="y" localSheetId="15">#REF!</definedName>
    <definedName name="y" localSheetId="10">#REF!</definedName>
    <definedName name="y" localSheetId="13">#REF!</definedName>
    <definedName name="y" localSheetId="16">#REF!</definedName>
    <definedName name="y" localSheetId="19">#REF!</definedName>
    <definedName name="y" localSheetId="6">#REF!</definedName>
    <definedName name="y" localSheetId="7">#REF!</definedName>
    <definedName name="y" localSheetId="18">#REF!</definedName>
    <definedName name="y">#REF!</definedName>
    <definedName name="ydulfñiulh" localSheetId="8">#REF!</definedName>
    <definedName name="ydulfñiulh" localSheetId="11">#REF!</definedName>
    <definedName name="ydulfñiulh" localSheetId="14">#REF!</definedName>
    <definedName name="ydulfñiulh" localSheetId="17">#REF!</definedName>
    <definedName name="ydulfñiulh" localSheetId="9">#REF!</definedName>
    <definedName name="ydulfñiulh" localSheetId="12">#REF!</definedName>
    <definedName name="ydulfñiulh" localSheetId="15">#REF!</definedName>
    <definedName name="ydulfñiulh" localSheetId="10">#REF!</definedName>
    <definedName name="ydulfñiulh" localSheetId="13">#REF!</definedName>
    <definedName name="ydulfñiulh" localSheetId="16">#REF!</definedName>
    <definedName name="ydulfñiulh" localSheetId="19">#REF!</definedName>
    <definedName name="ydulfñiulh" localSheetId="6">#REF!</definedName>
    <definedName name="ydulfñiulh" localSheetId="7">#REF!</definedName>
    <definedName name="ydulfñiulh" localSheetId="18">#REF!</definedName>
    <definedName name="ydulfñiulh">#REF!</definedName>
    <definedName name="yryrtytry">[10]Plla_Pers!$AO$15:$AQ$19</definedName>
    <definedName name="ytryrty" localSheetId="8">#REF!</definedName>
    <definedName name="ytryrty" localSheetId="11">#REF!</definedName>
    <definedName name="ytryrty" localSheetId="14">#REF!</definedName>
    <definedName name="ytryrty" localSheetId="17">#REF!</definedName>
    <definedName name="ytryrty" localSheetId="9">#REF!</definedName>
    <definedName name="ytryrty" localSheetId="12">#REF!</definedName>
    <definedName name="ytryrty" localSheetId="15">#REF!</definedName>
    <definedName name="ytryrty" localSheetId="10">#REF!</definedName>
    <definedName name="ytryrty" localSheetId="13">#REF!</definedName>
    <definedName name="ytryrty" localSheetId="16">#REF!</definedName>
    <definedName name="ytryrty" localSheetId="19">#REF!</definedName>
    <definedName name="ytryrty" localSheetId="6">#REF!</definedName>
    <definedName name="ytryrty" localSheetId="7">#REF!</definedName>
    <definedName name="ytryrty" localSheetId="18">#REF!</definedName>
    <definedName name="ytryrty">#REF!</definedName>
    <definedName name="YYYY" localSheetId="8" hidden="1">#REF!</definedName>
    <definedName name="YYYY" localSheetId="11" hidden="1">#REF!</definedName>
    <definedName name="YYYY" localSheetId="14" hidden="1">#REF!</definedName>
    <definedName name="YYYY" localSheetId="17" hidden="1">#REF!</definedName>
    <definedName name="YYYY" localSheetId="9" hidden="1">#REF!</definedName>
    <definedName name="YYYY" localSheetId="12" hidden="1">#REF!</definedName>
    <definedName name="YYYY" localSheetId="15" hidden="1">#REF!</definedName>
    <definedName name="YYYY" localSheetId="10" hidden="1">#REF!</definedName>
    <definedName name="YYYY" localSheetId="13" hidden="1">#REF!</definedName>
    <definedName name="YYYY" localSheetId="16" hidden="1">#REF!</definedName>
    <definedName name="YYYY" localSheetId="19" hidden="1">#REF!</definedName>
    <definedName name="YYYY" localSheetId="6" hidden="1">#REF!</definedName>
    <definedName name="YYYY" localSheetId="7" hidden="1">#REF!</definedName>
    <definedName name="YYYY" localSheetId="18" hidden="1">#REF!</definedName>
    <definedName name="YYY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01" i="2" l="1"/>
  <c r="J1798" i="2"/>
  <c r="J1552" i="2"/>
  <c r="J1353" i="2"/>
  <c r="I1292" i="2" l="1"/>
  <c r="I1294" i="2"/>
  <c r="I2077" i="2"/>
  <c r="I2081" i="2"/>
  <c r="I2083" i="2"/>
  <c r="I2085" i="2"/>
  <c r="I2089" i="2"/>
  <c r="I2035" i="2"/>
  <c r="J1624" i="2"/>
  <c r="J1622" i="2"/>
  <c r="I1621" i="2"/>
  <c r="J1628" i="2"/>
  <c r="I1569" i="2"/>
  <c r="I1573" i="2"/>
  <c r="I1568" i="2"/>
  <c r="I1580" i="2"/>
  <c r="I1584" i="2"/>
  <c r="I1594" i="2"/>
  <c r="I1596" i="2"/>
  <c r="I1554" i="2"/>
  <c r="I1507" i="2"/>
  <c r="I1451" i="2"/>
  <c r="I1454" i="2"/>
  <c r="I1399" i="2"/>
  <c r="I1401" i="2"/>
  <c r="I1375" i="2"/>
  <c r="I1377" i="2"/>
  <c r="I1374" i="2"/>
  <c r="I1376" i="2"/>
  <c r="I1378" i="2"/>
  <c r="I1380" i="2"/>
  <c r="I1384" i="2"/>
  <c r="I1386" i="2"/>
  <c r="I1388" i="2"/>
  <c r="I1390" i="2"/>
  <c r="I1395" i="2"/>
  <c r="I1397" i="2"/>
  <c r="I1398" i="2"/>
  <c r="I1400" i="2"/>
  <c r="I1402" i="2"/>
  <c r="I1406" i="2"/>
  <c r="I1410" i="2"/>
  <c r="I1412" i="2"/>
  <c r="I1360" i="2"/>
  <c r="I1354" i="2"/>
  <c r="I1271" i="2"/>
  <c r="I1273" i="2"/>
  <c r="I1276" i="2"/>
  <c r="J2115" i="2" l="1"/>
  <c r="I2115" i="2"/>
  <c r="J2114" i="2"/>
  <c r="I2114" i="2"/>
  <c r="J2113" i="2"/>
  <c r="I2113" i="2"/>
  <c r="J2111" i="2"/>
  <c r="I2111" i="2"/>
  <c r="J2112" i="2"/>
  <c r="I2112" i="2"/>
  <c r="J2116" i="2"/>
  <c r="I2116" i="2"/>
  <c r="J2117" i="2"/>
  <c r="I2117" i="2"/>
  <c r="J1292" i="2"/>
  <c r="J1293" i="2"/>
  <c r="I1293" i="2"/>
  <c r="J1294" i="2"/>
  <c r="J2196" i="2"/>
  <c r="I2196" i="2"/>
  <c r="J2197" i="2"/>
  <c r="I2197" i="2"/>
  <c r="J2096" i="2"/>
  <c r="I2096" i="2"/>
  <c r="J2069" i="2"/>
  <c r="I2069" i="2"/>
  <c r="J2074" i="2"/>
  <c r="I2074" i="2"/>
  <c r="J2070" i="2"/>
  <c r="I2070" i="2"/>
  <c r="J2080" i="2"/>
  <c r="I2080" i="2"/>
  <c r="J2079" i="2"/>
  <c r="I2079" i="2"/>
  <c r="J2078" i="2"/>
  <c r="I2078" i="2"/>
  <c r="J2075" i="2"/>
  <c r="J2073" i="2"/>
  <c r="J2071" i="2"/>
  <c r="J2068" i="2"/>
  <c r="I2068" i="2"/>
  <c r="I2073" i="2"/>
  <c r="I2071" i="2"/>
  <c r="J2072" i="2"/>
  <c r="I2072" i="2"/>
  <c r="I2075" i="2"/>
  <c r="J2076" i="2"/>
  <c r="I2076" i="2"/>
  <c r="J2077" i="2"/>
  <c r="J2087" i="2"/>
  <c r="I2087" i="2"/>
  <c r="J2088" i="2"/>
  <c r="I2088" i="2"/>
  <c r="J2082" i="2"/>
  <c r="I2082" i="2"/>
  <c r="J2085" i="2"/>
  <c r="J2083" i="2"/>
  <c r="J2081" i="2"/>
  <c r="J2084" i="2"/>
  <c r="I2084" i="2"/>
  <c r="J2086" i="2"/>
  <c r="I2086" i="2"/>
  <c r="J2091" i="2"/>
  <c r="I2091" i="2"/>
  <c r="J2092" i="2"/>
  <c r="I2092" i="2"/>
  <c r="J2090" i="2"/>
  <c r="I2090" i="2"/>
  <c r="J2089" i="2"/>
  <c r="J2093" i="2"/>
  <c r="I2093" i="2"/>
  <c r="J2094" i="2"/>
  <c r="I2094" i="2"/>
  <c r="J2095" i="2"/>
  <c r="I2095" i="2"/>
  <c r="J2097" i="2"/>
  <c r="I2097" i="2"/>
  <c r="J2033" i="2"/>
  <c r="I2033" i="2"/>
  <c r="J2034" i="2"/>
  <c r="I2034" i="2"/>
  <c r="J2032" i="2"/>
  <c r="I2032" i="2"/>
  <c r="J2031" i="2"/>
  <c r="I2031" i="2"/>
  <c r="J2030" i="2"/>
  <c r="I2030" i="2"/>
  <c r="J2029" i="2"/>
  <c r="I2029" i="2"/>
  <c r="J2035" i="2"/>
  <c r="J2036" i="2"/>
  <c r="I2036" i="2"/>
  <c r="J2037" i="2"/>
  <c r="I2037" i="2"/>
  <c r="J2010" i="2"/>
  <c r="I2010" i="2"/>
  <c r="J2011" i="2"/>
  <c r="I2011" i="2"/>
  <c r="J2012" i="2"/>
  <c r="I2012" i="2"/>
  <c r="J2002" i="2"/>
  <c r="I2002" i="2"/>
  <c r="J2003" i="2"/>
  <c r="I2003" i="2"/>
  <c r="J1963" i="2"/>
  <c r="I1963" i="2"/>
  <c r="J1809" i="2"/>
  <c r="I1809" i="2"/>
  <c r="J1810" i="2"/>
  <c r="I1810" i="2"/>
  <c r="J1801" i="2"/>
  <c r="I1801" i="2"/>
  <c r="J1805" i="2"/>
  <c r="I1805" i="2"/>
  <c r="J1800" i="2"/>
  <c r="I1800" i="2"/>
  <c r="J1806" i="2"/>
  <c r="I1806" i="2"/>
  <c r="J1799" i="2"/>
  <c r="I1799" i="2"/>
  <c r="I1802" i="2"/>
  <c r="J1802" i="2"/>
  <c r="J1807" i="2"/>
  <c r="I1807" i="2"/>
  <c r="J1804" i="2"/>
  <c r="I1804" i="2"/>
  <c r="J1803" i="2"/>
  <c r="I1803" i="2"/>
  <c r="J1626" i="2"/>
  <c r="I1626" i="2"/>
  <c r="I1624" i="2"/>
  <c r="I1622" i="2"/>
  <c r="J1623" i="2"/>
  <c r="I1623" i="2"/>
  <c r="I1628" i="2"/>
  <c r="J1621" i="2"/>
  <c r="J1625" i="2"/>
  <c r="I1625" i="2"/>
  <c r="J1627" i="2"/>
  <c r="I1627" i="2"/>
  <c r="J1629" i="2"/>
  <c r="I1629" i="2"/>
  <c r="I1590" i="2"/>
  <c r="J1590" i="2"/>
  <c r="J1591" i="2"/>
  <c r="I1591" i="2"/>
  <c r="J1588" i="2"/>
  <c r="I1588" i="2"/>
  <c r="J1575" i="2"/>
  <c r="J1592" i="2"/>
  <c r="I1592" i="2"/>
  <c r="J1589" i="2"/>
  <c r="I1589" i="2"/>
  <c r="I1575" i="2"/>
  <c r="J1576" i="2"/>
  <c r="I1576" i="2"/>
  <c r="J1571" i="2"/>
  <c r="I1571" i="2"/>
  <c r="J1574" i="2"/>
  <c r="J1572" i="2"/>
  <c r="J1570" i="2"/>
  <c r="J1568" i="2"/>
  <c r="J1569" i="2"/>
  <c r="I1572" i="2"/>
  <c r="J1573" i="2"/>
  <c r="J1577" i="2"/>
  <c r="I1577" i="2"/>
  <c r="I1570" i="2"/>
  <c r="I1574" i="2"/>
  <c r="J1586" i="2"/>
  <c r="I1586" i="2"/>
  <c r="I1557" i="2"/>
  <c r="J1557" i="2"/>
  <c r="J1579" i="2"/>
  <c r="I1579" i="2"/>
  <c r="J1559" i="2"/>
  <c r="I1559" i="2"/>
  <c r="J1554" i="2"/>
  <c r="J1587" i="2"/>
  <c r="I1587" i="2"/>
  <c r="J1581" i="2"/>
  <c r="I1581" i="2"/>
  <c r="J1584" i="2"/>
  <c r="J1585" i="2"/>
  <c r="I1585" i="2"/>
  <c r="J1582" i="2"/>
  <c r="J1580" i="2"/>
  <c r="J1578" i="2"/>
  <c r="I1582" i="2"/>
  <c r="J1583" i="2"/>
  <c r="I1583" i="2"/>
  <c r="I1578" i="2"/>
  <c r="J1595" i="2"/>
  <c r="I1595" i="2"/>
  <c r="J1597" i="2"/>
  <c r="I1597" i="2"/>
  <c r="J1596" i="2"/>
  <c r="J1594" i="2"/>
  <c r="J1593" i="2"/>
  <c r="I1593" i="2"/>
  <c r="J1562" i="2"/>
  <c r="I1560" i="2"/>
  <c r="J1560" i="2"/>
  <c r="J1603" i="2"/>
  <c r="I1603" i="2"/>
  <c r="J1601" i="2"/>
  <c r="I1601" i="2"/>
  <c r="J1599" i="2"/>
  <c r="I1599" i="2"/>
  <c r="J1602" i="2"/>
  <c r="I1602" i="2"/>
  <c r="J1558" i="2"/>
  <c r="I1558" i="2"/>
  <c r="I1562" i="2"/>
  <c r="J1567" i="2"/>
  <c r="I1567" i="2"/>
  <c r="J1600" i="2"/>
  <c r="J1598" i="2"/>
  <c r="I1600" i="2"/>
  <c r="I1598" i="2"/>
  <c r="J1563" i="2"/>
  <c r="I1563" i="2"/>
  <c r="J1565" i="2"/>
  <c r="I1565" i="2"/>
  <c r="J1564" i="2"/>
  <c r="I1564" i="2"/>
  <c r="J1555" i="2"/>
  <c r="J1553" i="2"/>
  <c r="I1553" i="2"/>
  <c r="J1556" i="2"/>
  <c r="I1556" i="2"/>
  <c r="J1561" i="2"/>
  <c r="I1561" i="2"/>
  <c r="J1501" i="2"/>
  <c r="I1501" i="2"/>
  <c r="J1502" i="2"/>
  <c r="I1502" i="2"/>
  <c r="J1506" i="2"/>
  <c r="I1506" i="2"/>
  <c r="J1504" i="2"/>
  <c r="I1504" i="2"/>
  <c r="J1505" i="2"/>
  <c r="I1505" i="2"/>
  <c r="J1503" i="2"/>
  <c r="I1503" i="2"/>
  <c r="J1508" i="2"/>
  <c r="I1508" i="2"/>
  <c r="J1507" i="2"/>
  <c r="J1509" i="2"/>
  <c r="I1509" i="2"/>
  <c r="J1510" i="2"/>
  <c r="I1510" i="2"/>
  <c r="J1482" i="2"/>
  <c r="I1482" i="2"/>
  <c r="J1483" i="2"/>
  <c r="I1483" i="2"/>
  <c r="J1484" i="2"/>
  <c r="I1484" i="2"/>
  <c r="J1452" i="2"/>
  <c r="I1452" i="2"/>
  <c r="J1450" i="2"/>
  <c r="J1453" i="2"/>
  <c r="I1453" i="2"/>
  <c r="J1451" i="2"/>
  <c r="I1450" i="2"/>
  <c r="J1457" i="2"/>
  <c r="I1457" i="2"/>
  <c r="J1456" i="2"/>
  <c r="I1456" i="2"/>
  <c r="J1455" i="2"/>
  <c r="I1455" i="2"/>
  <c r="J1454" i="2"/>
  <c r="J1458" i="2"/>
  <c r="I1458" i="2"/>
  <c r="J1459" i="2"/>
  <c r="I1459" i="2"/>
  <c r="I1403" i="2"/>
  <c r="J1460" i="2"/>
  <c r="I1460" i="2"/>
  <c r="J1403" i="2"/>
  <c r="J1461" i="2"/>
  <c r="I1461" i="2"/>
  <c r="J1401" i="2"/>
  <c r="J1425" i="2"/>
  <c r="I1425" i="2"/>
  <c r="J1399" i="2"/>
  <c r="J1409" i="2"/>
  <c r="I1409" i="2"/>
  <c r="J1407" i="2"/>
  <c r="I1407" i="2"/>
  <c r="J1391" i="2"/>
  <c r="I1391" i="2"/>
  <c r="J1379" i="2"/>
  <c r="I1379" i="2"/>
  <c r="J1405" i="2"/>
  <c r="I1405" i="2"/>
  <c r="J1392" i="2"/>
  <c r="I1392" i="2"/>
  <c r="J1373" i="2"/>
  <c r="I1373" i="2"/>
  <c r="J1383" i="2"/>
  <c r="I1383" i="2"/>
  <c r="J1382" i="2"/>
  <c r="J1380" i="2"/>
  <c r="J1378" i="2"/>
  <c r="J1389" i="2"/>
  <c r="I1389" i="2"/>
  <c r="J1376" i="2"/>
  <c r="J1385" i="2"/>
  <c r="I1385" i="2"/>
  <c r="J1374" i="2"/>
  <c r="J1381" i="2"/>
  <c r="I1381" i="2"/>
  <c r="J1390" i="2"/>
  <c r="J1387" i="2"/>
  <c r="I1387" i="2"/>
  <c r="J1388" i="2"/>
  <c r="J1377" i="2"/>
  <c r="J1386" i="2"/>
  <c r="J1375" i="2"/>
  <c r="J1384" i="2"/>
  <c r="I1382" i="2"/>
  <c r="J1393" i="2"/>
  <c r="I1393" i="2"/>
  <c r="J1394" i="2"/>
  <c r="J1396" i="2"/>
  <c r="J1408" i="2"/>
  <c r="J1395" i="2"/>
  <c r="J1406" i="2"/>
  <c r="J1404" i="2"/>
  <c r="I1408" i="2"/>
  <c r="J1402" i="2"/>
  <c r="I1396" i="2"/>
  <c r="J1397" i="2"/>
  <c r="J1400" i="2"/>
  <c r="I1404" i="2"/>
  <c r="J1398" i="2"/>
  <c r="I1394" i="2"/>
  <c r="J1415" i="2"/>
  <c r="I1415" i="2"/>
  <c r="J1416" i="2"/>
  <c r="I1416" i="2"/>
  <c r="J1413" i="2"/>
  <c r="I1413" i="2"/>
  <c r="J1411" i="2"/>
  <c r="I1411" i="2"/>
  <c r="J1417" i="2"/>
  <c r="I1417" i="2"/>
  <c r="J1414" i="2"/>
  <c r="I1414" i="2"/>
  <c r="J1412" i="2"/>
  <c r="J1410" i="2"/>
  <c r="J1421" i="2"/>
  <c r="I1421" i="2"/>
  <c r="J1420" i="2"/>
  <c r="I1420" i="2"/>
  <c r="J1419" i="2"/>
  <c r="I1419" i="2"/>
  <c r="J1418" i="2"/>
  <c r="I1418" i="2"/>
  <c r="J1422" i="2"/>
  <c r="I1422" i="2"/>
  <c r="J1423" i="2"/>
  <c r="I1423" i="2"/>
  <c r="J1426" i="2"/>
  <c r="I1426" i="2"/>
  <c r="I1361" i="2"/>
  <c r="J1358" i="2"/>
  <c r="I1358" i="2"/>
  <c r="J1361" i="2"/>
  <c r="I1364" i="2"/>
  <c r="J1364" i="2"/>
  <c r="I1355" i="2"/>
  <c r="J1355" i="2"/>
  <c r="I1363" i="2"/>
  <c r="J1370" i="2"/>
  <c r="I1370" i="2"/>
  <c r="J1369" i="2"/>
  <c r="I1369" i="2"/>
  <c r="J1368" i="2"/>
  <c r="I1368" i="2"/>
  <c r="I1365" i="2"/>
  <c r="J1365" i="2"/>
  <c r="J1367" i="2"/>
  <c r="I1367" i="2"/>
  <c r="J1360" i="2"/>
  <c r="I1359" i="2"/>
  <c r="J1359" i="2"/>
  <c r="J1356" i="2"/>
  <c r="I1356" i="2"/>
  <c r="J1357" i="2"/>
  <c r="J1366" i="2"/>
  <c r="I1366" i="2"/>
  <c r="J1354" i="2"/>
  <c r="J1362" i="2"/>
  <c r="I1362" i="2"/>
  <c r="J1424" i="2"/>
  <c r="I1424" i="2"/>
  <c r="J1372" i="2"/>
  <c r="I1372" i="2"/>
  <c r="J1427" i="2"/>
  <c r="I1427" i="2"/>
  <c r="J1274" i="2"/>
  <c r="I1274" i="2"/>
  <c r="J1273" i="2"/>
  <c r="J1271" i="2"/>
  <c r="J1272" i="2"/>
  <c r="I1272" i="2"/>
  <c r="J1278" i="2"/>
  <c r="I1278" i="2"/>
  <c r="J1275" i="2"/>
  <c r="J1277" i="2"/>
  <c r="J1276" i="2"/>
  <c r="I1275" i="2"/>
  <c r="I1277" i="2"/>
  <c r="J1281" i="2"/>
  <c r="I1281" i="2"/>
  <c r="J1282" i="2"/>
  <c r="I1282" i="2"/>
  <c r="J1279" i="2"/>
  <c r="I1279" i="2"/>
  <c r="J1280" i="2"/>
  <c r="I1280" i="2"/>
  <c r="J1245" i="2"/>
  <c r="I1245" i="2"/>
  <c r="J1246" i="2"/>
  <c r="I1246" i="2"/>
  <c r="J1248" i="2"/>
  <c r="I1248" i="2"/>
  <c r="J1247" i="2"/>
  <c r="I1247" i="2"/>
  <c r="I1249" i="2"/>
  <c r="J1249" i="2"/>
  <c r="I1250" i="2"/>
  <c r="J1250" i="2"/>
  <c r="J1363" i="2" l="1"/>
  <c r="J2456" i="2"/>
  <c r="I2456" i="2"/>
  <c r="J2351" i="2"/>
  <c r="I2351" i="2"/>
  <c r="J2350" i="2"/>
  <c r="I2350" i="2"/>
  <c r="J2326" i="2"/>
  <c r="I2326" i="2"/>
  <c r="J2327" i="2"/>
  <c r="I2327" i="2"/>
  <c r="J2321" i="2"/>
  <c r="I2321" i="2"/>
  <c r="J2252" i="2"/>
  <c r="J2248" i="2"/>
  <c r="J2239" i="2"/>
  <c r="I2336" i="2" l="1"/>
  <c r="J2340" i="2"/>
  <c r="I2347" i="2"/>
  <c r="I2333" i="2"/>
  <c r="J2244" i="2"/>
  <c r="J2242" i="2"/>
  <c r="J2255" i="2"/>
  <c r="J2245" i="2"/>
  <c r="J2347" i="2" l="1"/>
  <c r="J2338" i="2"/>
  <c r="I2338" i="2"/>
  <c r="J2336" i="2"/>
  <c r="I2340" i="2"/>
  <c r="J2337" i="2"/>
  <c r="I2337" i="2"/>
  <c r="J2335" i="2"/>
  <c r="I2335" i="2"/>
  <c r="J2339" i="2"/>
  <c r="I2339" i="2"/>
  <c r="J2343" i="2"/>
  <c r="I2343" i="2"/>
  <c r="J2341" i="2"/>
  <c r="I2341" i="2"/>
  <c r="J2334" i="2"/>
  <c r="I2334" i="2"/>
  <c r="J2344" i="2"/>
  <c r="I2344" i="2"/>
  <c r="J2332" i="2"/>
  <c r="I2332" i="2"/>
  <c r="J2345" i="2"/>
  <c r="I2345" i="2"/>
  <c r="J2333" i="2"/>
  <c r="J2342" i="2"/>
  <c r="I2342" i="2"/>
  <c r="J2346" i="2"/>
  <c r="I2346" i="2"/>
  <c r="J2348" i="2"/>
  <c r="I2348" i="2"/>
  <c r="J2349" i="2"/>
  <c r="I2349" i="2"/>
  <c r="J2352" i="2"/>
  <c r="I2352" i="2"/>
  <c r="I2244" i="2"/>
  <c r="I2242" i="2"/>
  <c r="I2253" i="2"/>
  <c r="J2253" i="2"/>
  <c r="J2256" i="2"/>
  <c r="I2256" i="2"/>
  <c r="J2243" i="2"/>
  <c r="I2243" i="2"/>
  <c r="I2255" i="2"/>
  <c r="J2254" i="2"/>
  <c r="I2254" i="2"/>
  <c r="J2251" i="2"/>
  <c r="I2251" i="2"/>
  <c r="J2250" i="2"/>
  <c r="I2250" i="2"/>
  <c r="J2247" i="2"/>
  <c r="I2247" i="2"/>
  <c r="J2249" i="2"/>
  <c r="I2249" i="2"/>
  <c r="I2245" i="2"/>
  <c r="J2240" i="2"/>
  <c r="I2240" i="2"/>
  <c r="J2246" i="2"/>
  <c r="I2246" i="2"/>
  <c r="J2241" i="2"/>
  <c r="I2241" i="2"/>
  <c r="J2845" i="2" l="1"/>
  <c r="I3330" i="2" l="1"/>
  <c r="J2786" i="2" l="1"/>
  <c r="I2786" i="2"/>
  <c r="J2788" i="2"/>
  <c r="I2788" i="2"/>
  <c r="J2787" i="2"/>
  <c r="I2787" i="2"/>
  <c r="J2785" i="2"/>
  <c r="I2785" i="2"/>
  <c r="J2846" i="2"/>
  <c r="I2846" i="2"/>
  <c r="J3103" i="2"/>
  <c r="I3103" i="2"/>
  <c r="J3101" i="2"/>
  <c r="I3101" i="2"/>
  <c r="J3102" i="2"/>
  <c r="I3102" i="2"/>
  <c r="J3271" i="2"/>
  <c r="I3271" i="2"/>
  <c r="J3270" i="2"/>
  <c r="I3270" i="2"/>
  <c r="J3269" i="2"/>
  <c r="I3269" i="2"/>
  <c r="J3330" i="2"/>
  <c r="J3331" i="2"/>
  <c r="I3331" i="2"/>
  <c r="J3340" i="2"/>
  <c r="I3340" i="2"/>
  <c r="J3342" i="2"/>
  <c r="I3342" i="2"/>
  <c r="J3345" i="2"/>
  <c r="I3345" i="2"/>
  <c r="J3346" i="2"/>
  <c r="I3346" i="2"/>
  <c r="J3344" i="2"/>
  <c r="I3344" i="2"/>
  <c r="J3343" i="2"/>
  <c r="I3343" i="2"/>
  <c r="J3341" i="2"/>
  <c r="I3341" i="2"/>
  <c r="J3339" i="2"/>
  <c r="I3339" i="2"/>
  <c r="J3372" i="2"/>
  <c r="I3372" i="2"/>
  <c r="J3371" i="2"/>
  <c r="I3371" i="2"/>
  <c r="J3374" i="2"/>
  <c r="I3374" i="2"/>
  <c r="J3373" i="2"/>
  <c r="I3373" i="2"/>
  <c r="J3375" i="2"/>
  <c r="I3375" i="2"/>
  <c r="J3376" i="2"/>
  <c r="I3376" i="2"/>
  <c r="J811" i="2" l="1"/>
  <c r="I811" i="2"/>
  <c r="J810" i="2"/>
  <c r="I810" i="2"/>
  <c r="J808" i="2"/>
  <c r="I808" i="2"/>
  <c r="J809" i="2"/>
  <c r="I809" i="2"/>
  <c r="I814" i="2"/>
  <c r="J814" i="2"/>
  <c r="J812" i="2"/>
  <c r="I812" i="2"/>
  <c r="J813" i="2"/>
  <c r="I813" i="2"/>
  <c r="I206" i="2" l="1"/>
  <c r="I179" i="2"/>
  <c r="J203" i="2" l="1"/>
  <c r="I203" i="2"/>
  <c r="J202" i="2"/>
  <c r="J201" i="2"/>
  <c r="I201" i="2"/>
  <c r="I202" i="2"/>
  <c r="J206" i="2"/>
  <c r="J205" i="2"/>
  <c r="I205" i="2"/>
  <c r="J184" i="2"/>
  <c r="I184" i="2"/>
  <c r="J185" i="2"/>
  <c r="I185" i="2"/>
  <c r="J183" i="2"/>
  <c r="I183" i="2"/>
  <c r="J181" i="2"/>
  <c r="I181" i="2"/>
  <c r="J180" i="2"/>
  <c r="J178" i="2"/>
  <c r="I180" i="2"/>
  <c r="J179" i="2"/>
  <c r="I178" i="2"/>
  <c r="J146" i="2"/>
  <c r="I146" i="2"/>
  <c r="J147" i="2"/>
  <c r="I147" i="2"/>
  <c r="J3780" i="2" l="1"/>
  <c r="J3774" i="2"/>
  <c r="I3782" i="2" l="1"/>
  <c r="I3549" i="2"/>
  <c r="J3776" i="2" l="1"/>
  <c r="I3776" i="2"/>
  <c r="J3777" i="2"/>
  <c r="I3777" i="2"/>
  <c r="J3781" i="2"/>
  <c r="I3781" i="2"/>
  <c r="J3783" i="2"/>
  <c r="I3783" i="2"/>
  <c r="J3782" i="2"/>
  <c r="J3778" i="2"/>
  <c r="I3778" i="2"/>
  <c r="J3775" i="2"/>
  <c r="I3775" i="2"/>
  <c r="J3779" i="2"/>
  <c r="I3779" i="2"/>
  <c r="J3552" i="2"/>
  <c r="I3552" i="2"/>
  <c r="J3551" i="2"/>
  <c r="I3551" i="2"/>
  <c r="J3550" i="2"/>
  <c r="I3550" i="2"/>
  <c r="J3549" i="2"/>
  <c r="J3483" i="2"/>
  <c r="I3483" i="2"/>
  <c r="J2205" i="2" l="1"/>
  <c r="J2206" i="2" l="1"/>
  <c r="I2206" i="2"/>
  <c r="J2207" i="2"/>
  <c r="I2207" i="2"/>
  <c r="J2238" i="2" l="1"/>
  <c r="I2238" i="2"/>
  <c r="J2236" i="2"/>
  <c r="I2236" i="2"/>
  <c r="J2237" i="2"/>
  <c r="I2237" i="2"/>
  <c r="J2235" i="2"/>
  <c r="I2235" i="2"/>
  <c r="J1197" i="2"/>
  <c r="I1197" i="2"/>
  <c r="J1198" i="2"/>
  <c r="I1198" i="2"/>
  <c r="J1196" i="2"/>
  <c r="I1196" i="2"/>
  <c r="J1069" i="2"/>
  <c r="I1069" i="2"/>
  <c r="J1070" i="2"/>
  <c r="I1070" i="2"/>
  <c r="J1071" i="2"/>
  <c r="I1071" i="2"/>
  <c r="J820" i="2"/>
  <c r="I820" i="2"/>
  <c r="J3333" i="2" l="1"/>
  <c r="I3333" i="2"/>
  <c r="J3329" i="2"/>
  <c r="I3329" i="2"/>
  <c r="I3328" i="2"/>
  <c r="J3328" i="2"/>
  <c r="J3332" i="2"/>
  <c r="I3332" i="2"/>
  <c r="J3326" i="2"/>
  <c r="I3326" i="2"/>
  <c r="J3327" i="2"/>
  <c r="I3327" i="2"/>
  <c r="J3324" i="2"/>
  <c r="I3324" i="2"/>
  <c r="J2984" i="2"/>
  <c r="I2984" i="2"/>
  <c r="I3712" i="2" l="1"/>
  <c r="J3696" i="2"/>
  <c r="J3695" i="2"/>
  <c r="I3630" i="2"/>
  <c r="J3587" i="2"/>
  <c r="I3526" i="2"/>
  <c r="J3527" i="2"/>
  <c r="I3520" i="2"/>
  <c r="J3534" i="2"/>
  <c r="J3518" i="2"/>
  <c r="J3535" i="2"/>
  <c r="J3540" i="2"/>
  <c r="I3466" i="2"/>
  <c r="I3473" i="2"/>
  <c r="J3468" i="2"/>
  <c r="J3395" i="2"/>
  <c r="J3773" i="2" l="1"/>
  <c r="I3773" i="2"/>
  <c r="J3772" i="2"/>
  <c r="I3772" i="2"/>
  <c r="J3748" i="2"/>
  <c r="I3748" i="2"/>
  <c r="J3747" i="2"/>
  <c r="I3747" i="2"/>
  <c r="I3723" i="2"/>
  <c r="J3723" i="2"/>
  <c r="J3722" i="2"/>
  <c r="I3722" i="2"/>
  <c r="J3713" i="2"/>
  <c r="J3712" i="2"/>
  <c r="I3709" i="2"/>
  <c r="J3709" i="2"/>
  <c r="I3713" i="2"/>
  <c r="J3714" i="2"/>
  <c r="I3714" i="2"/>
  <c r="J3708" i="2"/>
  <c r="I3708" i="2"/>
  <c r="J3707" i="2"/>
  <c r="I3707" i="2"/>
  <c r="J3711" i="2"/>
  <c r="I3711" i="2"/>
  <c r="J3710" i="2"/>
  <c r="I3710" i="2"/>
  <c r="J3715" i="2"/>
  <c r="I3715" i="2"/>
  <c r="I3696" i="2"/>
  <c r="I3695" i="2"/>
  <c r="J3697" i="2"/>
  <c r="I3697" i="2"/>
  <c r="J3690" i="2"/>
  <c r="I3690" i="2"/>
  <c r="J3689" i="2"/>
  <c r="I3689" i="2"/>
  <c r="J3670" i="2"/>
  <c r="I3670" i="2"/>
  <c r="J3669" i="2"/>
  <c r="I3669" i="2"/>
  <c r="J3659" i="2"/>
  <c r="I3659" i="2"/>
  <c r="I3652" i="2"/>
  <c r="J3652" i="2"/>
  <c r="J3656" i="2"/>
  <c r="I3656" i="2"/>
  <c r="I3655" i="2"/>
  <c r="J3655" i="2"/>
  <c r="I3651" i="2"/>
  <c r="J3651" i="2"/>
  <c r="J3661" i="2"/>
  <c r="I3661" i="2"/>
  <c r="J3654" i="2"/>
  <c r="I3654" i="2"/>
  <c r="J3653" i="2"/>
  <c r="I3653" i="2"/>
  <c r="J3658" i="2"/>
  <c r="I3658" i="2"/>
  <c r="J3657" i="2"/>
  <c r="I3657" i="2"/>
  <c r="J3660" i="2"/>
  <c r="I3660" i="2"/>
  <c r="J3641" i="2"/>
  <c r="I3641" i="2"/>
  <c r="J3642" i="2"/>
  <c r="I3642" i="2"/>
  <c r="I3629" i="2"/>
  <c r="J3629" i="2"/>
  <c r="J3630" i="2"/>
  <c r="J3595" i="2"/>
  <c r="I3595" i="2"/>
  <c r="J3596" i="2"/>
  <c r="I3596" i="2"/>
  <c r="J3594" i="2"/>
  <c r="I3594" i="2"/>
  <c r="I3588" i="2"/>
  <c r="J3588" i="2"/>
  <c r="J3589" i="2"/>
  <c r="I3589" i="2"/>
  <c r="I3587" i="2"/>
  <c r="J3580" i="2"/>
  <c r="I3580" i="2"/>
  <c r="J3576" i="2"/>
  <c r="I3576" i="2"/>
  <c r="J3523" i="2"/>
  <c r="I3523" i="2"/>
  <c r="I3527" i="2"/>
  <c r="J3573" i="2"/>
  <c r="I3573" i="2"/>
  <c r="J3572" i="2"/>
  <c r="I3572" i="2"/>
  <c r="J3571" i="2"/>
  <c r="I3571" i="2"/>
  <c r="I3575" i="2"/>
  <c r="J3575" i="2"/>
  <c r="J3574" i="2"/>
  <c r="I3574" i="2"/>
  <c r="J3578" i="2"/>
  <c r="I3578" i="2"/>
  <c r="J3579" i="2"/>
  <c r="I3579" i="2"/>
  <c r="I3577" i="2"/>
  <c r="J3577" i="2"/>
  <c r="I3522" i="2"/>
  <c r="J3522" i="2"/>
  <c r="J3531" i="2"/>
  <c r="I3531" i="2"/>
  <c r="J3526" i="2"/>
  <c r="J3517" i="2"/>
  <c r="J3528" i="2"/>
  <c r="I3528" i="2"/>
  <c r="J3521" i="2"/>
  <c r="I3521" i="2"/>
  <c r="J3529" i="2"/>
  <c r="I3529" i="2"/>
  <c r="J3520" i="2"/>
  <c r="J3530" i="2"/>
  <c r="I3530" i="2"/>
  <c r="J3525" i="2"/>
  <c r="I3525" i="2"/>
  <c r="I3519" i="2"/>
  <c r="I3534" i="2"/>
  <c r="J3524" i="2"/>
  <c r="I3524" i="2"/>
  <c r="J3516" i="2"/>
  <c r="I3516" i="2"/>
  <c r="I3533" i="2"/>
  <c r="J3533" i="2"/>
  <c r="I3517" i="2"/>
  <c r="I3535" i="2"/>
  <c r="J3519" i="2"/>
  <c r="I3518" i="2"/>
  <c r="J3514" i="2"/>
  <c r="I3514" i="2"/>
  <c r="J3513" i="2"/>
  <c r="I3513" i="2"/>
  <c r="J3515" i="2"/>
  <c r="I3515" i="2"/>
  <c r="J3532" i="2"/>
  <c r="I3532" i="2"/>
  <c r="I3540" i="2"/>
  <c r="J3538" i="2"/>
  <c r="I3538" i="2"/>
  <c r="J3536" i="2"/>
  <c r="I3536" i="2"/>
  <c r="J3537" i="2"/>
  <c r="I3537" i="2"/>
  <c r="J3541" i="2"/>
  <c r="I3541" i="2"/>
  <c r="I3468" i="2"/>
  <c r="J3466" i="2"/>
  <c r="I3467" i="2"/>
  <c r="J3467" i="2"/>
  <c r="J3471" i="2"/>
  <c r="I3471" i="2"/>
  <c r="J3469" i="2"/>
  <c r="I3469" i="2"/>
  <c r="I3465" i="2"/>
  <c r="J3465" i="2"/>
  <c r="J3463" i="2"/>
  <c r="I3463" i="2"/>
  <c r="J3464" i="2"/>
  <c r="I3464" i="2"/>
  <c r="J3472" i="2"/>
  <c r="I3472" i="2"/>
  <c r="J3473" i="2"/>
  <c r="I3470" i="2"/>
  <c r="J3470" i="2"/>
  <c r="I3395" i="2"/>
  <c r="J3392" i="2"/>
  <c r="I3392" i="2"/>
  <c r="J3398" i="2"/>
  <c r="I3398" i="2"/>
  <c r="I3394" i="2"/>
  <c r="J3394" i="2"/>
  <c r="J3399" i="2"/>
  <c r="I3399" i="2"/>
  <c r="J3397" i="2"/>
  <c r="I3397" i="2"/>
  <c r="J3393" i="2"/>
  <c r="I3393" i="2"/>
  <c r="J3396" i="2"/>
  <c r="I3396" i="2"/>
  <c r="J3358" i="2"/>
  <c r="J3355" i="2"/>
  <c r="J3194" i="2"/>
  <c r="I3199" i="2" l="1"/>
  <c r="J3211" i="2"/>
  <c r="I3212" i="2"/>
  <c r="J3222" i="2"/>
  <c r="I3207" i="2"/>
  <c r="J3359" i="2" l="1"/>
  <c r="I3359" i="2"/>
  <c r="J3356" i="2"/>
  <c r="I3356" i="2"/>
  <c r="J3213" i="2"/>
  <c r="I3213" i="2"/>
  <c r="J3357" i="2"/>
  <c r="I3357" i="2"/>
  <c r="J3234" i="2"/>
  <c r="I3234" i="2"/>
  <c r="I3224" i="2"/>
  <c r="J3224" i="2"/>
  <c r="J3233" i="2"/>
  <c r="I3233" i="2"/>
  <c r="J3218" i="2"/>
  <c r="J3217" i="2"/>
  <c r="I3217" i="2"/>
  <c r="J3212" i="2"/>
  <c r="I3218" i="2"/>
  <c r="I3222" i="2"/>
  <c r="J3199" i="2"/>
  <c r="I3220" i="2"/>
  <c r="J3220" i="2"/>
  <c r="J3209" i="2"/>
  <c r="I3209" i="2"/>
  <c r="I3205" i="2"/>
  <c r="J3205" i="2"/>
  <c r="I3200" i="2"/>
  <c r="J3200" i="2"/>
  <c r="I3223" i="2"/>
  <c r="J3223" i="2"/>
  <c r="I3210" i="2"/>
  <c r="J3210" i="2"/>
  <c r="J3206" i="2"/>
  <c r="I3206" i="2"/>
  <c r="I3211" i="2"/>
  <c r="I3196" i="2"/>
  <c r="J3196" i="2"/>
  <c r="J3195" i="2"/>
  <c r="I3195" i="2"/>
  <c r="J3203" i="2"/>
  <c r="I3203" i="2"/>
  <c r="J3219" i="2"/>
  <c r="I3219" i="2"/>
  <c r="I3198" i="2"/>
  <c r="J3198" i="2"/>
  <c r="J3202" i="2"/>
  <c r="I3215" i="2"/>
  <c r="J3215" i="2"/>
  <c r="J3216" i="2"/>
  <c r="I3216" i="2"/>
  <c r="J3201" i="2"/>
  <c r="J3062" i="2"/>
  <c r="J3197" i="2"/>
  <c r="I3197" i="2"/>
  <c r="J3214" i="2"/>
  <c r="I3062" i="2"/>
  <c r="J3204" i="2"/>
  <c r="I3204" i="2"/>
  <c r="I3214" i="2"/>
  <c r="I3202" i="2"/>
  <c r="I3201" i="2"/>
  <c r="I3208" i="2"/>
  <c r="J3208" i="2"/>
  <c r="J3221" i="2"/>
  <c r="I3221" i="2"/>
  <c r="J3207" i="2"/>
  <c r="J3063" i="2"/>
  <c r="I3063" i="2"/>
  <c r="J3044" i="2"/>
  <c r="I3044" i="2"/>
  <c r="J3045" i="2"/>
  <c r="I3045" i="2"/>
  <c r="J2740" i="2"/>
  <c r="I2740" i="2"/>
  <c r="J2739" i="2"/>
  <c r="I2739" i="2"/>
  <c r="J1994" i="2" l="1"/>
  <c r="J1194" i="2"/>
  <c r="J2204" i="2" l="1"/>
  <c r="I2204" i="2"/>
  <c r="J1998" i="2"/>
  <c r="I1998" i="2"/>
  <c r="I1996" i="2"/>
  <c r="J1996" i="2"/>
  <c r="I1995" i="2"/>
  <c r="J1995" i="2"/>
  <c r="J1997" i="2"/>
  <c r="I1997" i="2"/>
  <c r="I1894" i="2"/>
  <c r="J1894" i="2"/>
  <c r="J1893" i="2"/>
  <c r="I1893" i="2"/>
  <c r="J1868" i="2"/>
  <c r="I1868" i="2"/>
  <c r="J1856" i="2"/>
  <c r="I1856" i="2"/>
  <c r="J1857" i="2"/>
  <c r="I1857" i="2"/>
  <c r="J1834" i="2"/>
  <c r="I1834" i="2"/>
  <c r="J1195" i="2"/>
  <c r="I1195" i="2"/>
  <c r="J1199" i="2"/>
  <c r="I1199" i="2"/>
  <c r="J1162" i="2"/>
  <c r="I1162" i="2"/>
  <c r="J932" i="2"/>
  <c r="I932" i="2"/>
  <c r="J856" i="2"/>
  <c r="I856" i="2"/>
  <c r="J784" i="2" l="1"/>
  <c r="J744" i="2"/>
  <c r="J819" i="2" l="1"/>
  <c r="I785" i="2"/>
  <c r="I821" i="2" l="1"/>
  <c r="J821" i="2"/>
  <c r="I819" i="2"/>
  <c r="J785" i="2"/>
  <c r="J750" i="2"/>
  <c r="J745" i="2"/>
  <c r="J746" i="2"/>
  <c r="J748" i="2"/>
  <c r="J747" i="2"/>
  <c r="J752" i="2"/>
  <c r="J751" i="2"/>
  <c r="J749" i="2"/>
  <c r="J2454" i="2" l="1"/>
  <c r="J2457" i="2"/>
  <c r="J2330" i="2"/>
  <c r="J193" i="2" l="1"/>
  <c r="I192" i="2" l="1"/>
  <c r="J192" i="2"/>
  <c r="I193" i="2"/>
  <c r="I194" i="2"/>
  <c r="J194" i="2"/>
  <c r="J197" i="2"/>
  <c r="I197" i="2"/>
  <c r="J196" i="2"/>
  <c r="I196" i="2"/>
  <c r="J195" i="2"/>
  <c r="I195" i="2"/>
  <c r="J186" i="2"/>
  <c r="I186" i="2"/>
  <c r="J154" i="2"/>
  <c r="I154" i="2"/>
  <c r="J2455" i="2"/>
  <c r="I2455" i="2"/>
  <c r="J2458" i="2"/>
  <c r="I2458" i="2"/>
  <c r="J2459" i="2"/>
  <c r="I2459" i="2"/>
  <c r="J2386" i="2"/>
  <c r="I2386" i="2"/>
  <c r="J2384" i="2" l="1"/>
  <c r="J2233" i="2"/>
  <c r="J2323" i="2"/>
  <c r="J2318" i="2"/>
  <c r="J226" i="2" l="1"/>
  <c r="I226" i="2"/>
  <c r="I531" i="2" l="1"/>
  <c r="J512" i="2"/>
  <c r="I512" i="2"/>
  <c r="J531" i="2"/>
  <c r="J570" i="2" l="1"/>
  <c r="J574" i="2"/>
  <c r="J449" i="2" l="1"/>
  <c r="J573" i="2" l="1"/>
  <c r="I575" i="2"/>
  <c r="I572" i="2"/>
  <c r="I571" i="2"/>
  <c r="I573" i="2"/>
  <c r="J352" i="2"/>
  <c r="I352" i="2"/>
  <c r="J756" i="2"/>
  <c r="I756" i="2"/>
  <c r="I449" i="2"/>
  <c r="J450" i="2"/>
  <c r="I450" i="2"/>
  <c r="J451" i="2"/>
  <c r="I451" i="2"/>
  <c r="J572" i="2"/>
  <c r="J571" i="2"/>
  <c r="J576" i="2"/>
  <c r="J575" i="2"/>
  <c r="J577" i="2"/>
  <c r="J452" i="2" l="1"/>
  <c r="I452" i="2"/>
  <c r="J3902" i="2" l="1"/>
  <c r="J3897" i="2"/>
  <c r="J3903" i="2" l="1"/>
  <c r="I3903" i="2"/>
  <c r="J3901" i="2"/>
  <c r="I3901" i="2"/>
  <c r="J3898" i="2"/>
  <c r="I3898" i="2"/>
  <c r="J3845" i="2"/>
  <c r="I3845" i="2"/>
  <c r="J4448" i="2" l="1"/>
  <c r="I4448" i="2"/>
  <c r="J561" i="2" l="1"/>
  <c r="I561" i="2"/>
  <c r="J540" i="2"/>
  <c r="I540" i="2"/>
  <c r="J387" i="2"/>
  <c r="I387" i="2"/>
  <c r="J376" i="2"/>
  <c r="I376" i="2"/>
  <c r="I3191" i="2" l="1"/>
  <c r="I3185" i="2"/>
  <c r="J3176" i="2"/>
  <c r="J3170" i="2"/>
  <c r="J416" i="2" l="1"/>
  <c r="J532" i="2"/>
  <c r="I532" i="2"/>
  <c r="J525" i="2"/>
  <c r="I525" i="2"/>
  <c r="J495" i="2"/>
  <c r="I495" i="2"/>
  <c r="J484" i="2"/>
  <c r="I484" i="2"/>
  <c r="J467" i="2"/>
  <c r="I467" i="2"/>
  <c r="J466" i="2"/>
  <c r="I466" i="2"/>
  <c r="I416" i="2"/>
  <c r="I417" i="2"/>
  <c r="J417" i="2"/>
  <c r="I100" i="2"/>
  <c r="J223" i="2"/>
  <c r="I223" i="2"/>
  <c r="J224" i="2"/>
  <c r="I224" i="2"/>
  <c r="J3185" i="2"/>
  <c r="J3191" i="2"/>
  <c r="J3178" i="2"/>
  <c r="I3178" i="2"/>
  <c r="I3175" i="2"/>
  <c r="I3188" i="2"/>
  <c r="J3188" i="2"/>
  <c r="J3187" i="2"/>
  <c r="I3187" i="2"/>
  <c r="J3182" i="2"/>
  <c r="I3182" i="2"/>
  <c r="J3175" i="2"/>
  <c r="I3176" i="2"/>
  <c r="J3166" i="2"/>
  <c r="I3166" i="2"/>
  <c r="I3169" i="2"/>
  <c r="J3169" i="2"/>
  <c r="I3170" i="2"/>
  <c r="J3189" i="2"/>
  <c r="I3189" i="2"/>
  <c r="J3171" i="2"/>
  <c r="I3171" i="2"/>
  <c r="I3167" i="2"/>
  <c r="J3167" i="2"/>
  <c r="J3184" i="2"/>
  <c r="I3184" i="2"/>
  <c r="I3172" i="2"/>
  <c r="J3172" i="2"/>
  <c r="J3179" i="2"/>
  <c r="I3179" i="2"/>
  <c r="J3173" i="2"/>
  <c r="I3173" i="2"/>
  <c r="J3180" i="2"/>
  <c r="I3180" i="2"/>
  <c r="J3181" i="2"/>
  <c r="I3181" i="2"/>
  <c r="J3174" i="2"/>
  <c r="I3174" i="2"/>
  <c r="J3190" i="2"/>
  <c r="I3190" i="2"/>
  <c r="I3165" i="2"/>
  <c r="J3165" i="2"/>
  <c r="I3177" i="2"/>
  <c r="J3177" i="2"/>
  <c r="J3168" i="2"/>
  <c r="I3168" i="2"/>
  <c r="J3186" i="2"/>
  <c r="I3186" i="2"/>
  <c r="J3183" i="2"/>
  <c r="I3183" i="2"/>
  <c r="J3164" i="2"/>
  <c r="I3164" i="2"/>
  <c r="J3192" i="2"/>
  <c r="I3192" i="2"/>
  <c r="J100" i="2" l="1"/>
  <c r="J2979" i="2"/>
  <c r="I2899" i="2" l="1"/>
  <c r="J2899" i="2"/>
  <c r="J872" i="2" l="1"/>
  <c r="I872" i="2"/>
  <c r="J578" i="2" l="1"/>
  <c r="J321" i="2"/>
  <c r="J1833" i="2" l="1"/>
  <c r="I1833" i="2"/>
  <c r="J1909" i="2"/>
  <c r="I1909" i="2"/>
  <c r="J494" i="2"/>
  <c r="I494" i="2"/>
  <c r="J579" i="2"/>
  <c r="J580" i="2"/>
  <c r="J322" i="2"/>
  <c r="J483" i="2"/>
  <c r="I483" i="2"/>
  <c r="I322" i="2" l="1"/>
  <c r="J581" i="2"/>
  <c r="J415" i="2" l="1"/>
  <c r="I415" i="2" l="1"/>
  <c r="J308" i="2" l="1"/>
  <c r="I308" i="2"/>
  <c r="J307" i="2"/>
  <c r="I307" i="2"/>
  <c r="J310" i="2"/>
  <c r="I310" i="2"/>
  <c r="I309" i="2"/>
  <c r="J309" i="2"/>
  <c r="J72" i="2" l="1"/>
  <c r="J77" i="2"/>
  <c r="J82" i="2"/>
  <c r="J85" i="2"/>
  <c r="J92" i="2"/>
  <c r="J102" i="2"/>
  <c r="J104" i="2"/>
  <c r="J106" i="2"/>
  <c r="J111" i="2"/>
  <c r="J117" i="2"/>
  <c r="J119" i="2"/>
  <c r="J121" i="2"/>
  <c r="J123" i="2"/>
  <c r="J125" i="2"/>
  <c r="J126" i="2"/>
  <c r="J148" i="2"/>
  <c r="J151" i="2"/>
  <c r="J156" i="2"/>
  <c r="J157" i="2"/>
  <c r="J164" i="2"/>
  <c r="J166" i="2"/>
  <c r="J189" i="2"/>
  <c r="J207" i="2"/>
  <c r="J210" i="2"/>
  <c r="J212" i="2"/>
  <c r="J228" i="2"/>
  <c r="J229" i="2"/>
  <c r="J232" i="2"/>
  <c r="J234" i="2"/>
  <c r="J238" i="2"/>
  <c r="J244" i="2"/>
  <c r="J245" i="2"/>
  <c r="J246" i="2"/>
  <c r="J249" i="2"/>
  <c r="J251" i="2"/>
  <c r="J256" i="2"/>
  <c r="J259" i="2"/>
  <c r="J263" i="2"/>
  <c r="J267" i="2"/>
  <c r="J272" i="2"/>
  <c r="J274" i="2"/>
  <c r="J276" i="2"/>
  <c r="J279" i="2"/>
  <c r="J280" i="2"/>
  <c r="J282" i="2"/>
  <c r="J284" i="2"/>
  <c r="J286" i="2"/>
  <c r="J288" i="2"/>
  <c r="J311" i="2"/>
  <c r="J312" i="2"/>
  <c r="J313" i="2"/>
  <c r="J318" i="2"/>
  <c r="J319" i="2"/>
  <c r="J323" i="2"/>
  <c r="J325" i="2"/>
  <c r="J328" i="2"/>
  <c r="J329" i="2"/>
  <c r="J336" i="2"/>
  <c r="J340" i="2"/>
  <c r="J342" i="2"/>
  <c r="J347" i="2"/>
  <c r="J348" i="2"/>
  <c r="J354" i="2"/>
  <c r="J356" i="2"/>
  <c r="J360" i="2"/>
  <c r="J366" i="2"/>
  <c r="J367" i="2"/>
  <c r="J370" i="2"/>
  <c r="J378" i="2"/>
  <c r="J389" i="2"/>
  <c r="J398" i="2"/>
  <c r="J399" i="2"/>
  <c r="J419" i="2"/>
  <c r="J427" i="2"/>
  <c r="J434" i="2"/>
  <c r="J444" i="2"/>
  <c r="J454" i="2"/>
  <c r="J470" i="2"/>
  <c r="J486" i="2"/>
  <c r="J487" i="2"/>
  <c r="J497" i="2"/>
  <c r="J514" i="2"/>
  <c r="J519" i="2"/>
  <c r="J526" i="2"/>
  <c r="J534" i="2"/>
  <c r="J542" i="2"/>
  <c r="J563" i="2"/>
  <c r="J582" i="2"/>
  <c r="J583" i="2"/>
  <c r="J584" i="2"/>
  <c r="J587" i="2"/>
  <c r="J590" i="2"/>
  <c r="J591" i="2"/>
  <c r="J595" i="2"/>
  <c r="J599" i="2"/>
  <c r="J600" i="2"/>
  <c r="J645" i="2"/>
  <c r="J690" i="2"/>
  <c r="J692" i="2"/>
  <c r="J694" i="2"/>
  <c r="J695" i="2"/>
  <c r="J699" i="2"/>
  <c r="J703" i="2"/>
  <c r="J704" i="2"/>
  <c r="J707" i="2"/>
  <c r="J710" i="2"/>
  <c r="J723" i="2"/>
  <c r="J730" i="2"/>
  <c r="J739" i="2"/>
  <c r="J740" i="2"/>
  <c r="J742" i="2"/>
  <c r="J753" i="2"/>
  <c r="J754" i="2"/>
  <c r="J757" i="2"/>
  <c r="J765" i="2"/>
  <c r="J769" i="2"/>
  <c r="J780" i="2"/>
  <c r="J782" i="2"/>
  <c r="J786" i="2"/>
  <c r="J787" i="2"/>
  <c r="J788" i="2"/>
  <c r="J794" i="2"/>
  <c r="J822" i="2"/>
  <c r="J858" i="2"/>
  <c r="J859" i="2"/>
  <c r="J864" i="2"/>
  <c r="J868" i="2"/>
  <c r="J869" i="2"/>
  <c r="J874" i="2"/>
  <c r="J875" i="2"/>
  <c r="J877" i="2"/>
  <c r="J880" i="2"/>
  <c r="J882" i="2"/>
  <c r="J885" i="2"/>
  <c r="J889" i="2"/>
  <c r="J893" i="2"/>
  <c r="J899" i="2"/>
  <c r="J901" i="2"/>
  <c r="J907" i="2"/>
  <c r="J908" i="2"/>
  <c r="J909" i="2"/>
  <c r="J912" i="2"/>
  <c r="J914" i="2"/>
  <c r="J916" i="2"/>
  <c r="J918" i="2"/>
  <c r="J924" i="2"/>
  <c r="J926" i="2"/>
  <c r="J928" i="2"/>
  <c r="J933" i="2"/>
  <c r="J934" i="2"/>
  <c r="J989" i="2"/>
  <c r="J1002" i="2"/>
  <c r="J1003" i="2"/>
  <c r="J1007" i="2"/>
  <c r="J1019" i="2"/>
  <c r="J1051" i="2"/>
  <c r="J1053" i="2"/>
  <c r="J1063" i="2"/>
  <c r="J1072" i="2"/>
  <c r="J1075" i="2"/>
  <c r="J1080" i="2"/>
  <c r="J1082" i="2"/>
  <c r="J1084" i="2"/>
  <c r="J1100" i="2"/>
  <c r="J1101" i="2"/>
  <c r="J1104" i="2"/>
  <c r="J1117" i="2"/>
  <c r="J1122" i="2"/>
  <c r="J1123" i="2"/>
  <c r="J1125" i="2"/>
  <c r="J1126" i="2"/>
  <c r="J1141" i="2"/>
  <c r="J1143" i="2"/>
  <c r="J1144" i="2"/>
  <c r="J1148" i="2"/>
  <c r="J1163" i="2"/>
  <c r="J1164" i="2"/>
  <c r="J1172" i="2"/>
  <c r="J1191" i="2"/>
  <c r="J1200" i="2"/>
  <c r="J1201" i="2"/>
  <c r="J1202" i="2"/>
  <c r="J1225" i="2"/>
  <c r="J1231" i="2"/>
  <c r="J1233" i="2"/>
  <c r="J1235" i="2"/>
  <c r="J1236" i="2"/>
  <c r="J1251" i="2"/>
  <c r="J1283" i="2"/>
  <c r="J1284" i="2"/>
  <c r="J1288" i="2"/>
  <c r="J1295" i="2"/>
  <c r="J1296" i="2"/>
  <c r="J1371" i="2"/>
  <c r="J1428" i="2"/>
  <c r="J1462" i="2"/>
  <c r="J1464" i="2"/>
  <c r="J1466" i="2"/>
  <c r="J1474" i="2"/>
  <c r="J1476" i="2"/>
  <c r="J1477" i="2"/>
  <c r="J1485" i="2"/>
  <c r="J1511" i="2"/>
  <c r="J1512" i="2"/>
  <c r="J1566" i="2"/>
  <c r="J1604" i="2"/>
  <c r="J1630" i="2"/>
  <c r="J1632" i="2"/>
  <c r="J1634" i="2"/>
  <c r="J1640" i="2"/>
  <c r="J1642" i="2"/>
  <c r="J1643" i="2"/>
  <c r="J1645" i="2"/>
  <c r="J1747" i="2"/>
  <c r="J1749" i="2"/>
  <c r="J1758" i="2"/>
  <c r="J1768" i="2"/>
  <c r="J1775" i="2"/>
  <c r="J1793" i="2"/>
  <c r="J1795" i="2"/>
  <c r="J1808" i="2"/>
  <c r="J1811" i="2"/>
  <c r="J1812" i="2"/>
  <c r="J1824" i="2"/>
  <c r="J1832" i="2"/>
  <c r="J1836" i="2"/>
  <c r="J1847" i="2"/>
  <c r="J1858" i="2"/>
  <c r="J1860" i="2"/>
  <c r="J1869" i="2"/>
  <c r="J1872" i="2"/>
  <c r="J1874" i="2"/>
  <c r="J1875" i="2"/>
  <c r="J1883" i="2"/>
  <c r="J1895" i="2"/>
  <c r="J1896" i="2"/>
  <c r="J1911" i="2"/>
  <c r="J1913" i="2"/>
  <c r="J1914" i="2"/>
  <c r="J1965" i="2"/>
  <c r="J1979" i="2"/>
  <c r="J1980" i="2"/>
  <c r="J1992" i="2"/>
  <c r="J1999" i="2"/>
  <c r="J2004" i="2"/>
  <c r="J2005" i="2"/>
  <c r="J2013" i="2"/>
  <c r="J2038" i="2"/>
  <c r="J2098" i="2"/>
  <c r="J2118" i="2"/>
  <c r="J2127" i="2"/>
  <c r="J2129" i="2"/>
  <c r="J2131" i="2"/>
  <c r="J2137" i="2"/>
  <c r="J2139" i="2"/>
  <c r="J2140" i="2"/>
  <c r="J2142" i="2"/>
  <c r="J2145" i="2"/>
  <c r="J2152" i="2"/>
  <c r="J2156" i="2"/>
  <c r="J2158" i="2"/>
  <c r="J2160" i="2"/>
  <c r="J2173" i="2"/>
  <c r="J2184" i="2"/>
  <c r="J2189" i="2"/>
  <c r="J2190" i="2"/>
  <c r="J2192" i="2"/>
  <c r="J2199" i="2"/>
  <c r="J2208" i="2"/>
  <c r="J2209" i="2"/>
  <c r="J2211" i="2"/>
  <c r="J2212" i="2"/>
  <c r="J2257" i="2"/>
  <c r="J2266" i="2"/>
  <c r="J2354" i="2"/>
  <c r="J2365" i="2"/>
  <c r="J2381" i="2"/>
  <c r="J2389" i="2"/>
  <c r="J2390" i="2"/>
  <c r="J2397" i="2"/>
  <c r="J2403" i="2"/>
  <c r="J2406" i="2"/>
  <c r="J2420" i="2"/>
  <c r="J2449" i="2"/>
  <c r="J2451" i="2"/>
  <c r="J2460" i="2"/>
  <c r="J2461" i="2"/>
  <c r="J2485" i="2"/>
  <c r="J2502" i="2"/>
  <c r="J2515" i="2"/>
  <c r="J2516" i="2"/>
  <c r="J2517" i="2"/>
  <c r="J2560" i="2"/>
  <c r="J2564" i="2"/>
  <c r="J2566" i="2"/>
  <c r="J2571" i="2"/>
  <c r="J2572" i="2"/>
  <c r="J2638" i="2"/>
  <c r="J2675" i="2"/>
  <c r="J2686" i="2"/>
  <c r="J2687" i="2"/>
  <c r="J2692" i="2"/>
  <c r="J2713" i="2"/>
  <c r="J2717" i="2"/>
  <c r="J2727" i="2"/>
  <c r="J2728" i="2"/>
  <c r="J2743" i="2"/>
  <c r="J2818" i="2"/>
  <c r="J2831" i="2"/>
  <c r="J2847" i="2"/>
  <c r="J2848" i="2"/>
  <c r="J2901" i="2"/>
  <c r="J2950" i="2"/>
  <c r="J2954" i="2"/>
  <c r="J2961" i="2"/>
  <c r="J2972" i="2"/>
  <c r="J2986" i="2"/>
  <c r="J3040" i="2"/>
  <c r="J3042" i="2"/>
  <c r="J3046" i="2"/>
  <c r="J3048" i="2"/>
  <c r="J3050" i="2"/>
  <c r="J3051" i="2"/>
  <c r="J3066" i="2"/>
  <c r="J3132" i="2"/>
  <c r="J3143" i="2"/>
  <c r="J3155" i="2"/>
  <c r="J3156" i="2"/>
  <c r="J3162" i="2"/>
  <c r="J3225" i="2"/>
  <c r="J3226" i="2"/>
  <c r="J3237" i="2"/>
  <c r="J3275" i="2"/>
  <c r="J3282" i="2"/>
  <c r="J3292" i="2"/>
  <c r="J3293" i="2"/>
  <c r="J3301" i="2"/>
  <c r="J3303" i="2"/>
  <c r="J3305" i="2"/>
  <c r="J3306" i="2"/>
  <c r="J3309" i="2"/>
  <c r="J3316" i="2"/>
  <c r="J3318" i="2"/>
  <c r="J3321" i="2"/>
  <c r="J3323" i="2"/>
  <c r="J3334" i="2"/>
  <c r="J3336" i="2"/>
  <c r="J3337" i="2"/>
  <c r="J3360" i="2"/>
  <c r="J3377" i="2"/>
  <c r="J3378" i="2"/>
  <c r="J3379" i="2"/>
  <c r="J3400" i="2"/>
  <c r="J3485" i="2"/>
  <c r="J3544" i="2"/>
  <c r="J3557" i="2"/>
  <c r="J3581" i="2"/>
  <c r="J3582" i="2"/>
  <c r="J3590" i="2"/>
  <c r="J3597" i="2"/>
  <c r="J3612" i="2"/>
  <c r="J3613" i="2"/>
  <c r="J3631" i="2"/>
  <c r="J3643" i="2"/>
  <c r="J3662" i="2"/>
  <c r="J3671" i="2"/>
  <c r="J3677" i="2"/>
  <c r="J3685" i="2"/>
  <c r="J3691" i="2"/>
  <c r="J3698" i="2"/>
  <c r="J3716" i="2"/>
  <c r="J3724" i="2"/>
  <c r="J3728" i="2"/>
  <c r="J3735" i="2"/>
  <c r="J3738" i="2"/>
  <c r="J3749" i="2"/>
  <c r="J3758" i="2"/>
  <c r="J3761" i="2"/>
  <c r="J3763" i="2"/>
  <c r="J3769" i="2"/>
  <c r="J3784" i="2"/>
  <c r="J3785" i="2"/>
  <c r="J3834" i="2"/>
  <c r="J3835" i="2"/>
  <c r="J3836" i="2"/>
  <c r="J3847" i="2"/>
  <c r="J3854" i="2"/>
  <c r="J3856" i="2"/>
  <c r="J3860" i="2"/>
  <c r="J3862" i="2"/>
  <c r="J3865" i="2"/>
  <c r="J3866" i="2"/>
  <c r="J3886" i="2"/>
  <c r="J3889" i="2"/>
  <c r="J3890" i="2"/>
  <c r="J3894" i="2"/>
  <c r="J3895" i="2"/>
  <c r="J3899" i="2"/>
  <c r="J3904" i="2"/>
  <c r="J3905" i="2"/>
  <c r="J3906" i="2"/>
  <c r="J4035" i="2"/>
  <c r="J4220" i="2"/>
  <c r="J4246" i="2"/>
  <c r="J4307" i="2"/>
  <c r="J4358" i="2"/>
  <c r="J4450" i="2"/>
  <c r="J4454" i="2"/>
  <c r="J30" i="2"/>
  <c r="J33" i="2"/>
  <c r="J37" i="2"/>
  <c r="J43" i="2"/>
  <c r="J46" i="2"/>
  <c r="J47" i="2"/>
  <c r="J50" i="2"/>
  <c r="J52" i="2"/>
  <c r="J61" i="2"/>
  <c r="J64" i="2"/>
  <c r="J65" i="2"/>
  <c r="I315" i="2" l="1"/>
  <c r="J315" i="2"/>
  <c r="J314" i="2"/>
  <c r="I485" i="2" l="1"/>
  <c r="J485" i="2"/>
  <c r="I511" i="2" l="1"/>
  <c r="I2983" i="2"/>
  <c r="I3352" i="2"/>
  <c r="I3349" i="2"/>
  <c r="I3351" i="2"/>
  <c r="I3354" i="2"/>
  <c r="J3352" i="2"/>
  <c r="J3349" i="2"/>
  <c r="J511" i="2"/>
  <c r="J2983" i="2"/>
  <c r="J3354" i="2"/>
  <c r="J3351" i="2"/>
  <c r="I3338" i="2" l="1"/>
  <c r="I3353" i="2"/>
  <c r="I3347" i="2"/>
  <c r="I3348" i="2"/>
  <c r="I3350" i="2"/>
  <c r="J3353" i="2"/>
  <c r="J3338" i="2"/>
  <c r="J3348" i="2"/>
  <c r="J3347" i="2"/>
  <c r="J3350" i="2"/>
  <c r="I211" i="2" l="1"/>
  <c r="I2978" i="2"/>
  <c r="I3322" i="2"/>
  <c r="I3325" i="2"/>
  <c r="J2978" i="2"/>
  <c r="J3322" i="2"/>
  <c r="J3325" i="2"/>
  <c r="J211" i="2"/>
  <c r="J191" i="2" l="1"/>
  <c r="I4452" i="2"/>
  <c r="I198" i="2"/>
  <c r="I208" i="2"/>
  <c r="I200" i="2"/>
  <c r="I199" i="2"/>
  <c r="I204" i="2"/>
  <c r="I209" i="2"/>
  <c r="J4452" i="2"/>
  <c r="J198" i="2"/>
  <c r="J208" i="2"/>
  <c r="J209" i="2"/>
  <c r="J204" i="2"/>
  <c r="J200" i="2"/>
  <c r="J199" i="2"/>
  <c r="I4243" i="2" l="1"/>
  <c r="I4302" i="2"/>
  <c r="I396" i="2"/>
  <c r="I4300" i="2"/>
  <c r="I4303" i="2"/>
  <c r="I4301" i="2"/>
  <c r="I4304" i="2"/>
  <c r="J4243" i="2"/>
  <c r="J4302" i="2"/>
  <c r="J396" i="2"/>
  <c r="J4300" i="2"/>
  <c r="J4303" i="2"/>
  <c r="J4301" i="2"/>
  <c r="J4304" i="2"/>
  <c r="I736" i="2" l="1"/>
  <c r="I855" i="2"/>
  <c r="I482" i="2"/>
  <c r="J733" i="2"/>
  <c r="J731" i="2"/>
  <c r="J724" i="2"/>
  <c r="I716" i="2"/>
  <c r="I691" i="2"/>
  <c r="I693" i="2"/>
  <c r="I778" i="2"/>
  <c r="J728" i="2"/>
  <c r="I738" i="2"/>
  <c r="I777" i="2"/>
  <c r="I702" i="2"/>
  <c r="I725" i="2"/>
  <c r="I732" i="2"/>
  <c r="I697" i="2"/>
  <c r="J711" i="2"/>
  <c r="I727" i="2"/>
  <c r="J737" i="2"/>
  <c r="J855" i="2"/>
  <c r="I560" i="2"/>
  <c r="J693" i="2"/>
  <c r="J697" i="2"/>
  <c r="J778" i="2"/>
  <c r="J691" i="2"/>
  <c r="J777" i="2"/>
  <c r="J482" i="2"/>
  <c r="J702" i="2"/>
  <c r="J593" i="2"/>
  <c r="J721" i="2"/>
  <c r="J713" i="2"/>
  <c r="J560" i="2"/>
  <c r="J719" i="2"/>
  <c r="J725" i="2"/>
  <c r="J717" i="2"/>
  <c r="J736" i="2"/>
  <c r="J738" i="2"/>
  <c r="J716" i="2"/>
  <c r="J732" i="2"/>
  <c r="J597" i="2"/>
  <c r="J727" i="2"/>
  <c r="J715" i="2"/>
  <c r="J735" i="2"/>
  <c r="I698" i="2" l="1"/>
  <c r="I598" i="2"/>
  <c r="I722" i="2"/>
  <c r="J589" i="2"/>
  <c r="I594" i="2"/>
  <c r="I743" i="2"/>
  <c r="I718" i="2"/>
  <c r="I741" i="2"/>
  <c r="I729" i="2"/>
  <c r="J729" i="2"/>
  <c r="J718" i="2"/>
  <c r="I586" i="2"/>
  <c r="J712" i="2"/>
  <c r="I701" i="2"/>
  <c r="J714" i="2"/>
  <c r="J720" i="2"/>
  <c r="J734" i="2"/>
  <c r="I734" i="2"/>
  <c r="I712" i="2"/>
  <c r="I714" i="2"/>
  <c r="I720" i="2"/>
  <c r="I589" i="2"/>
  <c r="I493" i="2"/>
  <c r="J598" i="2"/>
  <c r="J701" i="2"/>
  <c r="J594" i="2"/>
  <c r="J586" i="2"/>
  <c r="J698" i="2"/>
  <c r="J722" i="2"/>
  <c r="J726" i="2"/>
  <c r="J493" i="2"/>
  <c r="J743" i="2"/>
  <c r="J741" i="2"/>
  <c r="J2274" i="21" l="1"/>
  <c r="J2232" i="21"/>
  <c r="J2185" i="21"/>
  <c r="J1966" i="21"/>
  <c r="J1139" i="21"/>
  <c r="J635" i="21"/>
  <c r="J325" i="21"/>
  <c r="J62" i="21"/>
  <c r="J8" i="21"/>
  <c r="H2272" i="21"/>
  <c r="H2271" i="21"/>
  <c r="H2270" i="21"/>
  <c r="H2269" i="21" s="1"/>
  <c r="H2268" i="21" s="1"/>
  <c r="H2267" i="21"/>
  <c r="H2266" i="21"/>
  <c r="H2265" i="21" s="1"/>
  <c r="H2264" i="21"/>
  <c r="H2263" i="21"/>
  <c r="H2262" i="21"/>
  <c r="H2261" i="21"/>
  <c r="H2260" i="21"/>
  <c r="H2259" i="21"/>
  <c r="H2258" i="21"/>
  <c r="H2257" i="21"/>
  <c r="H2256" i="21"/>
  <c r="H2255" i="21"/>
  <c r="H2254" i="21"/>
  <c r="H2253" i="21"/>
  <c r="H2252" i="21"/>
  <c r="H2251" i="21"/>
  <c r="H2250" i="21"/>
  <c r="H2249" i="21"/>
  <c r="H2248" i="21"/>
  <c r="H2247" i="21"/>
  <c r="H2246" i="21"/>
  <c r="H2245" i="21" s="1"/>
  <c r="H2244" i="21" s="1"/>
  <c r="H2243" i="21"/>
  <c r="H2242" i="21"/>
  <c r="H2241" i="21"/>
  <c r="H2240" i="21"/>
  <c r="H2239" i="21"/>
  <c r="H2238" i="21" s="1"/>
  <c r="H2237" i="21"/>
  <c r="H2236" i="21"/>
  <c r="H2234" i="21" s="1"/>
  <c r="H2233" i="21" s="1"/>
  <c r="H2235" i="21"/>
  <c r="H2231" i="21"/>
  <c r="H2230" i="21"/>
  <c r="H2229" i="21"/>
  <c r="H2228" i="21"/>
  <c r="H2227" i="21"/>
  <c r="H2226" i="21"/>
  <c r="H2225" i="21"/>
  <c r="H2224" i="21"/>
  <c r="H2223" i="21"/>
  <c r="H2222" i="21"/>
  <c r="H2221" i="21"/>
  <c r="H2220" i="21"/>
  <c r="H2219" i="21"/>
  <c r="H2218" i="21"/>
  <c r="H2217" i="21"/>
  <c r="H2216" i="21"/>
  <c r="H2215" i="21"/>
  <c r="H2214" i="21"/>
  <c r="H2213" i="21"/>
  <c r="H2212" i="21"/>
  <c r="H2211" i="21"/>
  <c r="H2210" i="21"/>
  <c r="H2209" i="21"/>
  <c r="H2208" i="21"/>
  <c r="H2207" i="21"/>
  <c r="H2206" i="21"/>
  <c r="H2205" i="21"/>
  <c r="H2204" i="21"/>
  <c r="H2203" i="21"/>
  <c r="H2202" i="21"/>
  <c r="H2201" i="21"/>
  <c r="H2200" i="21"/>
  <c r="H2199" i="21"/>
  <c r="H2198" i="21"/>
  <c r="H2197" i="21"/>
  <c r="H2196" i="21"/>
  <c r="H2195" i="21"/>
  <c r="H2194" i="21"/>
  <c r="H2193" i="21"/>
  <c r="H2192" i="21"/>
  <c r="H2191" i="21"/>
  <c r="H2190" i="21"/>
  <c r="H2189" i="21"/>
  <c r="H2188" i="21"/>
  <c r="H2186" i="21" s="1"/>
  <c r="H2185" i="21" s="1"/>
  <c r="H2187" i="21"/>
  <c r="H2184" i="21"/>
  <c r="H2182" i="21" s="1"/>
  <c r="H2183" i="21"/>
  <c r="H2181" i="21"/>
  <c r="H2180" i="21"/>
  <c r="H2179" i="21"/>
  <c r="H2178" i="21"/>
  <c r="H2177" i="21"/>
  <c r="H2176" i="21"/>
  <c r="H2175" i="21"/>
  <c r="H2174" i="21"/>
  <c r="H2173" i="21"/>
  <c r="H2172" i="21"/>
  <c r="H2171" i="21" s="1"/>
  <c r="H2170" i="21"/>
  <c r="H2169" i="21"/>
  <c r="H2168" i="21"/>
  <c r="H2167" i="21"/>
  <c r="H2166" i="21"/>
  <c r="H2165" i="21"/>
  <c r="H2164" i="21"/>
  <c r="H2163" i="21"/>
  <c r="H2162" i="21"/>
  <c r="H2161" i="21"/>
  <c r="H2160" i="21"/>
  <c r="H2159" i="21" s="1"/>
  <c r="H2158" i="21"/>
  <c r="H2157" i="21"/>
  <c r="H2156" i="21"/>
  <c r="H2155" i="21"/>
  <c r="H2154" i="21"/>
  <c r="H2153" i="21"/>
  <c r="H2152" i="21"/>
  <c r="H2151" i="21"/>
  <c r="H2150" i="21"/>
  <c r="H2149" i="21" s="1"/>
  <c r="H2148" i="21"/>
  <c r="H2147" i="21"/>
  <c r="H2146" i="21"/>
  <c r="H2145" i="21" s="1"/>
  <c r="H2144" i="21"/>
  <c r="H2143" i="21"/>
  <c r="H2142" i="21"/>
  <c r="H2141" i="21"/>
  <c r="H2140" i="21"/>
  <c r="H2139" i="21" s="1"/>
  <c r="H2138" i="21"/>
  <c r="H2137" i="21"/>
  <c r="H2136" i="21"/>
  <c r="H2135" i="21"/>
  <c r="H2134" i="21"/>
  <c r="H2133" i="21"/>
  <c r="H2132" i="21"/>
  <c r="H2131" i="21"/>
  <c r="H2130" i="21" s="1"/>
  <c r="H2129" i="21"/>
  <c r="H2128" i="21"/>
  <c r="H2126" i="21" s="1"/>
  <c r="H2127" i="21"/>
  <c r="H2125" i="21"/>
  <c r="H2124" i="21"/>
  <c r="H2122" i="21" s="1"/>
  <c r="H2123" i="21"/>
  <c r="H2121" i="21"/>
  <c r="H2120" i="21"/>
  <c r="H2119" i="21"/>
  <c r="H2118" i="21"/>
  <c r="H2117" i="21"/>
  <c r="H2116" i="21"/>
  <c r="H2114" i="21" s="1"/>
  <c r="H2115" i="21"/>
  <c r="H2113" i="21"/>
  <c r="H2112" i="21"/>
  <c r="H2111" i="21"/>
  <c r="H2110" i="21"/>
  <c r="H2109" i="21"/>
  <c r="H2108" i="21"/>
  <c r="H2107" i="21"/>
  <c r="H2106" i="21"/>
  <c r="H2105" i="21"/>
  <c r="H2104" i="21"/>
  <c r="H2103" i="21"/>
  <c r="H2102" i="21"/>
  <c r="H2101" i="21" s="1"/>
  <c r="H2100" i="21"/>
  <c r="H2099" i="21"/>
  <c r="H2098" i="21"/>
  <c r="H2097" i="21"/>
  <c r="H2096" i="21"/>
  <c r="H2095" i="21"/>
  <c r="H2093" i="21" s="1"/>
  <c r="H2094" i="21"/>
  <c r="H2092" i="21"/>
  <c r="H2091" i="21"/>
  <c r="H2090" i="21"/>
  <c r="H2089" i="21"/>
  <c r="H2088" i="21"/>
  <c r="H2087" i="21"/>
  <c r="H2086" i="21"/>
  <c r="H2085" i="21"/>
  <c r="H2084" i="21"/>
  <c r="H2083" i="21" s="1"/>
  <c r="H2082" i="21"/>
  <c r="H2081" i="21"/>
  <c r="H2080" i="21"/>
  <c r="H2079" i="21"/>
  <c r="H2078" i="21"/>
  <c r="H2077" i="21"/>
  <c r="H2076" i="21"/>
  <c r="H2075" i="21"/>
  <c r="H2074" i="21"/>
  <c r="H2073" i="21"/>
  <c r="H2072" i="21"/>
  <c r="H2071" i="21"/>
  <c r="H2070" i="21"/>
  <c r="H2069" i="21"/>
  <c r="H2068" i="21"/>
  <c r="H2067" i="21" s="1"/>
  <c r="H2065" i="21"/>
  <c r="H2064" i="21"/>
  <c r="H2062" i="21" s="1"/>
  <c r="H2063" i="21"/>
  <c r="H2061" i="21"/>
  <c r="H2060" i="21"/>
  <c r="H2059" i="21"/>
  <c r="H2058" i="21" s="1"/>
  <c r="H2057" i="21"/>
  <c r="H2056" i="21"/>
  <c r="H2055" i="21"/>
  <c r="H2054" i="21"/>
  <c r="H2053" i="21" s="1"/>
  <c r="H2052" i="21" s="1"/>
  <c r="H2051" i="21"/>
  <c r="H2050" i="21"/>
  <c r="H2049" i="21"/>
  <c r="H2048" i="21"/>
  <c r="H2047" i="21"/>
  <c r="H2046" i="21"/>
  <c r="H2045" i="21"/>
  <c r="H2044" i="21"/>
  <c r="H2043" i="21"/>
  <c r="H2042" i="21"/>
  <c r="H2041" i="21"/>
  <c r="H2040" i="21"/>
  <c r="H2039" i="21" s="1"/>
  <c r="H2038" i="21"/>
  <c r="H2037" i="21"/>
  <c r="H2036" i="21"/>
  <c r="H2035" i="21" s="1"/>
  <c r="H2034" i="21"/>
  <c r="H2033" i="21"/>
  <c r="H2032" i="21"/>
  <c r="H2031" i="21"/>
  <c r="H2030" i="21"/>
  <c r="H2029" i="21"/>
  <c r="H2028" i="21"/>
  <c r="H2027" i="21"/>
  <c r="H2026" i="21"/>
  <c r="H2025" i="21"/>
  <c r="H2024" i="21"/>
  <c r="H2023" i="21"/>
  <c r="H2022" i="21"/>
  <c r="H2021" i="21"/>
  <c r="H2020" i="21"/>
  <c r="H2019" i="21"/>
  <c r="H2018" i="21"/>
  <c r="H2017" i="21"/>
  <c r="H2016" i="21"/>
  <c r="H2015" i="21"/>
  <c r="H2014" i="21"/>
  <c r="H2013" i="21"/>
  <c r="H2012" i="21"/>
  <c r="H2011" i="21"/>
  <c r="H2009" i="21" s="1"/>
  <c r="H2010" i="21"/>
  <c r="H2008" i="21"/>
  <c r="H2007" i="21"/>
  <c r="H2006" i="21"/>
  <c r="H2005" i="21"/>
  <c r="H2004" i="21"/>
  <c r="H2003" i="21"/>
  <c r="H2002" i="21"/>
  <c r="H2001" i="21"/>
  <c r="H2000" i="21"/>
  <c r="H1999" i="21"/>
  <c r="H1998" i="21"/>
  <c r="H1997" i="21"/>
  <c r="H1996" i="21"/>
  <c r="H1995" i="21"/>
  <c r="H1994" i="21"/>
  <c r="H1993" i="21"/>
  <c r="H1992" i="21"/>
  <c r="H1991" i="21"/>
  <c r="H1990" i="21"/>
  <c r="H1989" i="21"/>
  <c r="H1988" i="21"/>
  <c r="H1987" i="21"/>
  <c r="H1986" i="21"/>
  <c r="H1985" i="21"/>
  <c r="H1984" i="21"/>
  <c r="H1983" i="21"/>
  <c r="H1982" i="21"/>
  <c r="H1981" i="21" s="1"/>
  <c r="H1980" i="21"/>
  <c r="H1979" i="21"/>
  <c r="H1978" i="21"/>
  <c r="H1977" i="21"/>
  <c r="H1976" i="21"/>
  <c r="H1975" i="21"/>
  <c r="H1974" i="21"/>
  <c r="H1973" i="21"/>
  <c r="H1972" i="21"/>
  <c r="H1971" i="21"/>
  <c r="H1970" i="21"/>
  <c r="H1968" i="21" s="1"/>
  <c r="H1967" i="21" s="1"/>
  <c r="H1969" i="21"/>
  <c r="H1965" i="21"/>
  <c r="H1964" i="21"/>
  <c r="H1963" i="21"/>
  <c r="H1962" i="21"/>
  <c r="H1961" i="21"/>
  <c r="H1960" i="21"/>
  <c r="H1959" i="21"/>
  <c r="H1958" i="21"/>
  <c r="H1957" i="21"/>
  <c r="H1956" i="21"/>
  <c r="H1955" i="21" s="1"/>
  <c r="H1954" i="21"/>
  <c r="H1953" i="21"/>
  <c r="H1952" i="21"/>
  <c r="H1951" i="21"/>
  <c r="H1950" i="21" s="1"/>
  <c r="H1949" i="21"/>
  <c r="H1948" i="21"/>
  <c r="H1947" i="21"/>
  <c r="H1946" i="21"/>
  <c r="H1945" i="21"/>
  <c r="H1944" i="21"/>
  <c r="H1943" i="21" s="1"/>
  <c r="H1942" i="21"/>
  <c r="H1941" i="21"/>
  <c r="H1940" i="21"/>
  <c r="H1938" i="21"/>
  <c r="H1937" i="21"/>
  <c r="H1936" i="21"/>
  <c r="H1935" i="21" s="1"/>
  <c r="H1934" i="21"/>
  <c r="H1933" i="21"/>
  <c r="H1932" i="21"/>
  <c r="H1931" i="21"/>
  <c r="H1930" i="21"/>
  <c r="H1929" i="21"/>
  <c r="H1928" i="21"/>
  <c r="H1927" i="21" s="1"/>
  <c r="H1926" i="21" s="1"/>
  <c r="H1925" i="21"/>
  <c r="H1924" i="21"/>
  <c r="H1916" i="21" s="1"/>
  <c r="H1923" i="21"/>
  <c r="H1922" i="21"/>
  <c r="H1921" i="21"/>
  <c r="H1920" i="21"/>
  <c r="H1919" i="21"/>
  <c r="H1918" i="21"/>
  <c r="H1917" i="21"/>
  <c r="H1915" i="21"/>
  <c r="H1914" i="21"/>
  <c r="H1913" i="21"/>
  <c r="H1912" i="21"/>
  <c r="H1911" i="21"/>
  <c r="H1910" i="21"/>
  <c r="H1909" i="21"/>
  <c r="H1908" i="21"/>
  <c r="H1907" i="21"/>
  <c r="H1906" i="21"/>
  <c r="H1905" i="21"/>
  <c r="H1904" i="21"/>
  <c r="H1903" i="21"/>
  <c r="H1902" i="21"/>
  <c r="H1901" i="21"/>
  <c r="H1900" i="21"/>
  <c r="H1899" i="21"/>
  <c r="H1898" i="21"/>
  <c r="H1897" i="21"/>
  <c r="H1896" i="21"/>
  <c r="H1894" i="21" s="1"/>
  <c r="H1895" i="21"/>
  <c r="H1893" i="21"/>
  <c r="H1892" i="21"/>
  <c r="H1891" i="21"/>
  <c r="H1889" i="21" s="1"/>
  <c r="H1888" i="21" s="1"/>
  <c r="H1890" i="21"/>
  <c r="H1887" i="21"/>
  <c r="H1886" i="21"/>
  <c r="H1885" i="21"/>
  <c r="H1884" i="21"/>
  <c r="H1882" i="21" s="1"/>
  <c r="H1881" i="21" s="1"/>
  <c r="H1883" i="21"/>
  <c r="H1880" i="21"/>
  <c r="H1879" i="21"/>
  <c r="H1878" i="21"/>
  <c r="H1877" i="21"/>
  <c r="H1876" i="21"/>
  <c r="H1875" i="21"/>
  <c r="H1874" i="21"/>
  <c r="H1873" i="21"/>
  <c r="H1872" i="21"/>
  <c r="H1871" i="21"/>
  <c r="H1870" i="21"/>
  <c r="H1869" i="21" s="1"/>
  <c r="H1868" i="21"/>
  <c r="H1867" i="21"/>
  <c r="H1866" i="21"/>
  <c r="H1865" i="21"/>
  <c r="H1864" i="21"/>
  <c r="H1863" i="21" s="1"/>
  <c r="H1862" i="21"/>
  <c r="H1861" i="21"/>
  <c r="H1860" i="21"/>
  <c r="H1859" i="21"/>
  <c r="H1858" i="21"/>
  <c r="H1857" i="21"/>
  <c r="H1856" i="21"/>
  <c r="H1855" i="21"/>
  <c r="H1854" i="21"/>
  <c r="H1853" i="21"/>
  <c r="H1852" i="21"/>
  <c r="H1851" i="21"/>
  <c r="H1850" i="21"/>
  <c r="H1849" i="21"/>
  <c r="H1848" i="21"/>
  <c r="H1847" i="21"/>
  <c r="H1846" i="21"/>
  <c r="H1845" i="21"/>
  <c r="H1844" i="21"/>
  <c r="H1843" i="21"/>
  <c r="H1842" i="21"/>
  <c r="H1841" i="21"/>
  <c r="H1840" i="21"/>
  <c r="H1839" i="21"/>
  <c r="H1838" i="21"/>
  <c r="H1837" i="21"/>
  <c r="H1836" i="21"/>
  <c r="H1835" i="21"/>
  <c r="H1834" i="21"/>
  <c r="H1833" i="21"/>
  <c r="H1832" i="21"/>
  <c r="H1831" i="21" s="1"/>
  <c r="H1830" i="21"/>
  <c r="H1829" i="21"/>
  <c r="H1828" i="21"/>
  <c r="H1827" i="21"/>
  <c r="H1826" i="21"/>
  <c r="H1824" i="21" s="1"/>
  <c r="H1823" i="21" s="1"/>
  <c r="H1825" i="21"/>
  <c r="H1822" i="21"/>
  <c r="H1821" i="21" s="1"/>
  <c r="H1820" i="21"/>
  <c r="H1819" i="21" s="1"/>
  <c r="H1818" i="21"/>
  <c r="H1817" i="21"/>
  <c r="H1816" i="21"/>
  <c r="H1815" i="21"/>
  <c r="H1814" i="21"/>
  <c r="H1813" i="21"/>
  <c r="H1812" i="21"/>
  <c r="H1811" i="21"/>
  <c r="H1810" i="21"/>
  <c r="H1809" i="21"/>
  <c r="H1808" i="21"/>
  <c r="H1807" i="21"/>
  <c r="H1806" i="21"/>
  <c r="H1805" i="21"/>
  <c r="H1804" i="21"/>
  <c r="H1803" i="21"/>
  <c r="H1802" i="21"/>
  <c r="H1801" i="21"/>
  <c r="H1800" i="21"/>
  <c r="H1799" i="21"/>
  <c r="H1798" i="21"/>
  <c r="H1797" i="21"/>
  <c r="H1796" i="21"/>
  <c r="H1795" i="21"/>
  <c r="H1794" i="21"/>
  <c r="H1793" i="21"/>
  <c r="H1792" i="21"/>
  <c r="H1791" i="21"/>
  <c r="H1790" i="21"/>
  <c r="H1789" i="21"/>
  <c r="H1788" i="21"/>
  <c r="H1787" i="21"/>
  <c r="H1786" i="21"/>
  <c r="H1785" i="21"/>
  <c r="H1784" i="21"/>
  <c r="H1783" i="21"/>
  <c r="H1782" i="21"/>
  <c r="H1781" i="21"/>
  <c r="H1780" i="21"/>
  <c r="H1779" i="21"/>
  <c r="H1778" i="21"/>
  <c r="H1777" i="21"/>
  <c r="H1776" i="21"/>
  <c r="H1775" i="21"/>
  <c r="H1774" i="21"/>
  <c r="H1773" i="21"/>
  <c r="H1772" i="21"/>
  <c r="H1771" i="21"/>
  <c r="H1770" i="21"/>
  <c r="H1769" i="21"/>
  <c r="H1768" i="21"/>
  <c r="H1767" i="21"/>
  <c r="H1766" i="21"/>
  <c r="H1765" i="21"/>
  <c r="H1764" i="21"/>
  <c r="H1763" i="21" s="1"/>
  <c r="H1762" i="21"/>
  <c r="H1761" i="21"/>
  <c r="H1760" i="21"/>
  <c r="H1759" i="21"/>
  <c r="H1757" i="21" s="1"/>
  <c r="H1758" i="21"/>
  <c r="H1756" i="21"/>
  <c r="H1755" i="21"/>
  <c r="H1754" i="21"/>
  <c r="H1753" i="21"/>
  <c r="H1752" i="21"/>
  <c r="H1750" i="21" s="1"/>
  <c r="H1751" i="21"/>
  <c r="H1749" i="21"/>
  <c r="H1748" i="21"/>
  <c r="H1747" i="21"/>
  <c r="H1746" i="21" s="1"/>
  <c r="H1745" i="21"/>
  <c r="H1744" i="21"/>
  <c r="H1743" i="21"/>
  <c r="H1742" i="21"/>
  <c r="H1741" i="21"/>
  <c r="H1740" i="21"/>
  <c r="H1739" i="21"/>
  <c r="H1738" i="21"/>
  <c r="H1737" i="21"/>
  <c r="H1736" i="21"/>
  <c r="H1735" i="21"/>
  <c r="H1734" i="21"/>
  <c r="H1733" i="21"/>
  <c r="H1732" i="21"/>
  <c r="H1731" i="21"/>
  <c r="H1730" i="21"/>
  <c r="H1729" i="21"/>
  <c r="H1728" i="21"/>
  <c r="H1727" i="21"/>
  <c r="H1726" i="21"/>
  <c r="H1725" i="21"/>
  <c r="H1724" i="21"/>
  <c r="H1723" i="21"/>
  <c r="H1722" i="21"/>
  <c r="H1721" i="21"/>
  <c r="H1720" i="21"/>
  <c r="H1719" i="21"/>
  <c r="H1718" i="21"/>
  <c r="H1717" i="21"/>
  <c r="H1716" i="21"/>
  <c r="H1715" i="21"/>
  <c r="H1714" i="21"/>
  <c r="H1713" i="21"/>
  <c r="H1712" i="21"/>
  <c r="H1711" i="21"/>
  <c r="H1710" i="21"/>
  <c r="H1709" i="21"/>
  <c r="H1708" i="21"/>
  <c r="H1707" i="21"/>
  <c r="H1706" i="21"/>
  <c r="H1705" i="21"/>
  <c r="H1704" i="21"/>
  <c r="H1703" i="21"/>
  <c r="H1702" i="21"/>
  <c r="H1701" i="21"/>
  <c r="H1700" i="21"/>
  <c r="H1699" i="21"/>
  <c r="H1697" i="21" s="1"/>
  <c r="H1698" i="21"/>
  <c r="H1696" i="21"/>
  <c r="H1695" i="21"/>
  <c r="H1694" i="21"/>
  <c r="H1693" i="21"/>
  <c r="H1692" i="21"/>
  <c r="H1691" i="21"/>
  <c r="H1690" i="21"/>
  <c r="H1689" i="21"/>
  <c r="H1688" i="21"/>
  <c r="H1687" i="21"/>
  <c r="H1686" i="21"/>
  <c r="H1685" i="21"/>
  <c r="H1684" i="21"/>
  <c r="H1683" i="21"/>
  <c r="H1682" i="21"/>
  <c r="H1681" i="21"/>
  <c r="H1680" i="21"/>
  <c r="H1679" i="21"/>
  <c r="H1678" i="21"/>
  <c r="H1677" i="21"/>
  <c r="H1676" i="21"/>
  <c r="H1675" i="21"/>
  <c r="H1674" i="21"/>
  <c r="H1673" i="21"/>
  <c r="H1672" i="21"/>
  <c r="H1671" i="21"/>
  <c r="H1670" i="21"/>
  <c r="H1669" i="21"/>
  <c r="H1668" i="21"/>
  <c r="H1667" i="21"/>
  <c r="H1666" i="21"/>
  <c r="H1665" i="21"/>
  <c r="H1664" i="21"/>
  <c r="H1663" i="21"/>
  <c r="H1662" i="21"/>
  <c r="H1661" i="21"/>
  <c r="H1660" i="21"/>
  <c r="H1659" i="21"/>
  <c r="H1658" i="21"/>
  <c r="H1657" i="21"/>
  <c r="H1656" i="21"/>
  <c r="H1655" i="21"/>
  <c r="H1654" i="21"/>
  <c r="H1653" i="21"/>
  <c r="H1652" i="21"/>
  <c r="H1651" i="21"/>
  <c r="H1650" i="21"/>
  <c r="H1649" i="21"/>
  <c r="H1648" i="21"/>
  <c r="H1647" i="21"/>
  <c r="H1646" i="21"/>
  <c r="H1645" i="21" s="1"/>
  <c r="H1643" i="21"/>
  <c r="H1642" i="21"/>
  <c r="H1641" i="21"/>
  <c r="H1640" i="21"/>
  <c r="H1639" i="21"/>
  <c r="H1638" i="21"/>
  <c r="H1637" i="21"/>
  <c r="H1636" i="21"/>
  <c r="H1635" i="21"/>
  <c r="H1634" i="21"/>
  <c r="H1633" i="21"/>
  <c r="H1632" i="21"/>
  <c r="H1630" i="21" s="1"/>
  <c r="H1631" i="21"/>
  <c r="H1629" i="21"/>
  <c r="H1628" i="21"/>
  <c r="H1627" i="21"/>
  <c r="H1626" i="21"/>
  <c r="H1625" i="21"/>
  <c r="H1624" i="21"/>
  <c r="H1623" i="21" s="1"/>
  <c r="H1622" i="21"/>
  <c r="H1621" i="21"/>
  <c r="H1620" i="21"/>
  <c r="H1619" i="21"/>
  <c r="H1618" i="21"/>
  <c r="H1617" i="21"/>
  <c r="H1616" i="21"/>
  <c r="H1615" i="21"/>
  <c r="H1614" i="21"/>
  <c r="H1613" i="21"/>
  <c r="H1612" i="21"/>
  <c r="H1611" i="21"/>
  <c r="H1610" i="21"/>
  <c r="H1609" i="21"/>
  <c r="H1608" i="21"/>
  <c r="H1607" i="21"/>
  <c r="H1606" i="21"/>
  <c r="H1605" i="21"/>
  <c r="H1604" i="21"/>
  <c r="H1603" i="21"/>
  <c r="H1602" i="21"/>
  <c r="H1601" i="21"/>
  <c r="H1600" i="21"/>
  <c r="H1599" i="21"/>
  <c r="H1598" i="21"/>
  <c r="H1597" i="21"/>
  <c r="H1596" i="21"/>
  <c r="H1595" i="21"/>
  <c r="H1594" i="21"/>
  <c r="H1593" i="21"/>
  <c r="H1592" i="21"/>
  <c r="H1591" i="21"/>
  <c r="H1590" i="21"/>
  <c r="H1589" i="21"/>
  <c r="H1588" i="21"/>
  <c r="H1587" i="21" s="1"/>
  <c r="H1586" i="21"/>
  <c r="H1580" i="21" s="1"/>
  <c r="H1585" i="21"/>
  <c r="H1584" i="21"/>
  <c r="H1583" i="21"/>
  <c r="H1582" i="21"/>
  <c r="H1581" i="21"/>
  <c r="H1578" i="21"/>
  <c r="H1577" i="21"/>
  <c r="H1576" i="21"/>
  <c r="H1575" i="21"/>
  <c r="H1574" i="21"/>
  <c r="H1573" i="21"/>
  <c r="H1572" i="21"/>
  <c r="H1571" i="21"/>
  <c r="H1570" i="21"/>
  <c r="H1569" i="21" s="1"/>
  <c r="H1568" i="21"/>
  <c r="H1567" i="21"/>
  <c r="H1565" i="21" s="1"/>
  <c r="H1566" i="21"/>
  <c r="H1564" i="21"/>
  <c r="H1563" i="21"/>
  <c r="H1562" i="21"/>
  <c r="H1561" i="21"/>
  <c r="H1560" i="21"/>
  <c r="H1559" i="21"/>
  <c r="H1558" i="21"/>
  <c r="H1557" i="21"/>
  <c r="H1556" i="21"/>
  <c r="H1555" i="21"/>
  <c r="H1554" i="21"/>
  <c r="H1553" i="21"/>
  <c r="H1552" i="21"/>
  <c r="H1551" i="21"/>
  <c r="H1550" i="21"/>
  <c r="H1544" i="21" s="1"/>
  <c r="H1549" i="21"/>
  <c r="H1548" i="21"/>
  <c r="H1547" i="21"/>
  <c r="H1546" i="21"/>
  <c r="H1545" i="21"/>
  <c r="H1543" i="21"/>
  <c r="H1542" i="21"/>
  <c r="H1541" i="21"/>
  <c r="H1540" i="21"/>
  <c r="H1539" i="21" s="1"/>
  <c r="H1537" i="21"/>
  <c r="H1536" i="21"/>
  <c r="H1535" i="21"/>
  <c r="H1534" i="21"/>
  <c r="H1533" i="21"/>
  <c r="H1532" i="21"/>
  <c r="H1531" i="21"/>
  <c r="H1530" i="21"/>
  <c r="H1529" i="21"/>
  <c r="H1528" i="21"/>
  <c r="H1527" i="21" s="1"/>
  <c r="H1526" i="21"/>
  <c r="H1525" i="21"/>
  <c r="H1524" i="21"/>
  <c r="H1523" i="21"/>
  <c r="H1522" i="21"/>
  <c r="H1521" i="21"/>
  <c r="H1520" i="21"/>
  <c r="H1519" i="21"/>
  <c r="H1518" i="21"/>
  <c r="H1517" i="21"/>
  <c r="H1516" i="21"/>
  <c r="H1515" i="21"/>
  <c r="H1514" i="21"/>
  <c r="H1513" i="21"/>
  <c r="H1512" i="21"/>
  <c r="H1511" i="21"/>
  <c r="H1510" i="21"/>
  <c r="H1509" i="21"/>
  <c r="H1508" i="21"/>
  <c r="H1507" i="21"/>
  <c r="H1506" i="21"/>
  <c r="H1505" i="21"/>
  <c r="H1504" i="21"/>
  <c r="H1503" i="21"/>
  <c r="H1502" i="21"/>
  <c r="H1501" i="21"/>
  <c r="H1500" i="21"/>
  <c r="H1499" i="21"/>
  <c r="H1498" i="21"/>
  <c r="H1497" i="21"/>
  <c r="H1496" i="21"/>
  <c r="H1495" i="21"/>
  <c r="H1494" i="21"/>
  <c r="H1493" i="21"/>
  <c r="H1492" i="21"/>
  <c r="H1490" i="21" s="1"/>
  <c r="H1491" i="21"/>
  <c r="H1489" i="21"/>
  <c r="H1488" i="21"/>
  <c r="H1487" i="21"/>
  <c r="H1486" i="21"/>
  <c r="H1485" i="21"/>
  <c r="H1484" i="21"/>
  <c r="H1483" i="21"/>
  <c r="H1482" i="21"/>
  <c r="H1481" i="21"/>
  <c r="H1480" i="21"/>
  <c r="H1479" i="21"/>
  <c r="H1478" i="21"/>
  <c r="H1477" i="21"/>
  <c r="H1476" i="21"/>
  <c r="H1475" i="21"/>
  <c r="H1474" i="21"/>
  <c r="H1473" i="21"/>
  <c r="H1472" i="21"/>
  <c r="H1471" i="21"/>
  <c r="H1470" i="21"/>
  <c r="H1469" i="21"/>
  <c r="H1468" i="21"/>
  <c r="H1467" i="21"/>
  <c r="H1466" i="21"/>
  <c r="H1465" i="21"/>
  <c r="H1464" i="21"/>
  <c r="H1463" i="21"/>
  <c r="H1462" i="21"/>
  <c r="H1461" i="21"/>
  <c r="H1460" i="21"/>
  <c r="H1459" i="21"/>
  <c r="H1458" i="21"/>
  <c r="H1457" i="21"/>
  <c r="H1456" i="21"/>
  <c r="H1455" i="21"/>
  <c r="H1454" i="21"/>
  <c r="H1453" i="21"/>
  <c r="H1452" i="21"/>
  <c r="H1451" i="21"/>
  <c r="H1450" i="21"/>
  <c r="H1449" i="21"/>
  <c r="H1448" i="21"/>
  <c r="H1447" i="21"/>
  <c r="H1446" i="21"/>
  <c r="H1445" i="21"/>
  <c r="H1444" i="21"/>
  <c r="H1443" i="21"/>
  <c r="H1442" i="21"/>
  <c r="H1441" i="21"/>
  <c r="H1440" i="21"/>
  <c r="H1439" i="21"/>
  <c r="H1438" i="21"/>
  <c r="H1437" i="21"/>
  <c r="H1436" i="21"/>
  <c r="H1435" i="21"/>
  <c r="H1434" i="21"/>
  <c r="H1433" i="21"/>
  <c r="H1432" i="21"/>
  <c r="H1431" i="21"/>
  <c r="H1430" i="21"/>
  <c r="H1424" i="21" s="1"/>
  <c r="H1423" i="21" s="1"/>
  <c r="H1429" i="21"/>
  <c r="H1428" i="21"/>
  <c r="H1427" i="21"/>
  <c r="H1426" i="21"/>
  <c r="H1425" i="21"/>
  <c r="H1422" i="21"/>
  <c r="H1421" i="21"/>
  <c r="H1420" i="21"/>
  <c r="H1418" i="21" s="1"/>
  <c r="H1419" i="21"/>
  <c r="H1417" i="21"/>
  <c r="H1416" i="21"/>
  <c r="H1415" i="21"/>
  <c r="H1414" i="21"/>
  <c r="H1413" i="21"/>
  <c r="H1412" i="21"/>
  <c r="H1411" i="21"/>
  <c r="H1410" i="21"/>
  <c r="H1409" i="21"/>
  <c r="H1408" i="21"/>
  <c r="H1407" i="21"/>
  <c r="H1406" i="21"/>
  <c r="H1405" i="21"/>
  <c r="H1404" i="21"/>
  <c r="H1403" i="21"/>
  <c r="H1402" i="21"/>
  <c r="H1401" i="21"/>
  <c r="H1400" i="21"/>
  <c r="H1399" i="21"/>
  <c r="H1398" i="21"/>
  <c r="H1397" i="21"/>
  <c r="H1396" i="21"/>
  <c r="H1395" i="21"/>
  <c r="H1394" i="21"/>
  <c r="H1393" i="21"/>
  <c r="H1392" i="21"/>
  <c r="H1391" i="21"/>
  <c r="H1390" i="21"/>
  <c r="H1389" i="21"/>
  <c r="H1388" i="21"/>
  <c r="H1387" i="21"/>
  <c r="H1386" i="21"/>
  <c r="H1385" i="21"/>
  <c r="H1384" i="21"/>
  <c r="H1383" i="21"/>
  <c r="H1382" i="21"/>
  <c r="H1381" i="21"/>
  <c r="H1380" i="21"/>
  <c r="H1379" i="21"/>
  <c r="H1378" i="21"/>
  <c r="H1377" i="21"/>
  <c r="H1376" i="21"/>
  <c r="H1375" i="21"/>
  <c r="H1374" i="21"/>
  <c r="H1373" i="21"/>
  <c r="H1372" i="21"/>
  <c r="H1371" i="21"/>
  <c r="H1370" i="21"/>
  <c r="H1369" i="21" s="1"/>
  <c r="H1368" i="21" s="1"/>
  <c r="H1366" i="21"/>
  <c r="H1365" i="21"/>
  <c r="H1364" i="21"/>
  <c r="H1363" i="21"/>
  <c r="H1362" i="21"/>
  <c r="H1361" i="21"/>
  <c r="H1360" i="21"/>
  <c r="H1359" i="21"/>
  <c r="H1358" i="21"/>
  <c r="H1357" i="21"/>
  <c r="H1356" i="21"/>
  <c r="H1354" i="21" s="1"/>
  <c r="H1355" i="21"/>
  <c r="H1353" i="21"/>
  <c r="H1352" i="21"/>
  <c r="H1351" i="21"/>
  <c r="H1350" i="21"/>
  <c r="H1349" i="21"/>
  <c r="H1348" i="21"/>
  <c r="H1347" i="21"/>
  <c r="H1346" i="21"/>
  <c r="H1345" i="21"/>
  <c r="H1344" i="21"/>
  <c r="H1343" i="21"/>
  <c r="H1342" i="21"/>
  <c r="H1341" i="21"/>
  <c r="H1340" i="21"/>
  <c r="H1339" i="21"/>
  <c r="H1337" i="21" s="1"/>
  <c r="H1338" i="21"/>
  <c r="H1336" i="21"/>
  <c r="H1335" i="21"/>
  <c r="H1334" i="21"/>
  <c r="H1333" i="21"/>
  <c r="H1332" i="21"/>
  <c r="H1331" i="21"/>
  <c r="H1330" i="21"/>
  <c r="H1329" i="21"/>
  <c r="H1328" i="21"/>
  <c r="H1327" i="21"/>
  <c r="H1326" i="21"/>
  <c r="H1325" i="21"/>
  <c r="H1324" i="21"/>
  <c r="H1323" i="21"/>
  <c r="H1322" i="21"/>
  <c r="H1321" i="21"/>
  <c r="H1320" i="21"/>
  <c r="H1319" i="21"/>
  <c r="H1318" i="21"/>
  <c r="H1317" i="21"/>
  <c r="H1316" i="21"/>
  <c r="H1315" i="21"/>
  <c r="H1313" i="21" s="1"/>
  <c r="H1314" i="21"/>
  <c r="H1311" i="21"/>
  <c r="H1310" i="21"/>
  <c r="H1309" i="21" s="1"/>
  <c r="H1308" i="21"/>
  <c r="H1307" i="21" s="1"/>
  <c r="H1306" i="21"/>
  <c r="H1305" i="21"/>
  <c r="H1304" i="21"/>
  <c r="H1303" i="21"/>
  <c r="H1302" i="21"/>
  <c r="H1301" i="21"/>
  <c r="H1300" i="21"/>
  <c r="H1299" i="21"/>
  <c r="H1298" i="21"/>
  <c r="H1297" i="21"/>
  <c r="H1296" i="21"/>
  <c r="H1295" i="21"/>
  <c r="H1294" i="21"/>
  <c r="H1293" i="21"/>
  <c r="H1292" i="21"/>
  <c r="H1291" i="21"/>
  <c r="H1290" i="21"/>
  <c r="H1289" i="21"/>
  <c r="H1288" i="21"/>
  <c r="H1287" i="21"/>
  <c r="H1286" i="21"/>
  <c r="H1285" i="21"/>
  <c r="H1284" i="21"/>
  <c r="H1283" i="21"/>
  <c r="H1282" i="21"/>
  <c r="H1281" i="21"/>
  <c r="H1280" i="21"/>
  <c r="H1279" i="21"/>
  <c r="H1278" i="21" s="1"/>
  <c r="H1277" i="21"/>
  <c r="H1276" i="21"/>
  <c r="H1275" i="21"/>
  <c r="H1274" i="21"/>
  <c r="H1264" i="21" s="1"/>
  <c r="H1273" i="21"/>
  <c r="H1272" i="21"/>
  <c r="H1271" i="21"/>
  <c r="H1270" i="21"/>
  <c r="H1269" i="21"/>
  <c r="H1268" i="21"/>
  <c r="H1267" i="21"/>
  <c r="H1266" i="21"/>
  <c r="H1265" i="21"/>
  <c r="H1263" i="21"/>
  <c r="H1262" i="21"/>
  <c r="H1261" i="21" s="1"/>
  <c r="H1260" i="21"/>
  <c r="H1259" i="21"/>
  <c r="H1258" i="21"/>
  <c r="H1257" i="21"/>
  <c r="H1256" i="21"/>
  <c r="H1255" i="21" s="1"/>
  <c r="H1254" i="21"/>
  <c r="H1253" i="21"/>
  <c r="H1252" i="21"/>
  <c r="H1251" i="21"/>
  <c r="H1250" i="21"/>
  <c r="H1248" i="21" s="1"/>
  <c r="H1249" i="21"/>
  <c r="H1246" i="21"/>
  <c r="H1245" i="21"/>
  <c r="H1244" i="21"/>
  <c r="H1243" i="21"/>
  <c r="H1242" i="21"/>
  <c r="H1241" i="21"/>
  <c r="H1240" i="21"/>
  <c r="H1239" i="21"/>
  <c r="H1238" i="21"/>
  <c r="H1228" i="21" s="1"/>
  <c r="H1237" i="21"/>
  <c r="H1236" i="21"/>
  <c r="H1235" i="21"/>
  <c r="H1234" i="21"/>
  <c r="H1233" i="21"/>
  <c r="H1232" i="21"/>
  <c r="H1231" i="21"/>
  <c r="H1230" i="21"/>
  <c r="H1229" i="21"/>
  <c r="H1227" i="21"/>
  <c r="H1226" i="21"/>
  <c r="H1225" i="21"/>
  <c r="H1224" i="21"/>
  <c r="H1223" i="21" s="1"/>
  <c r="H1222" i="21"/>
  <c r="H1221" i="21"/>
  <c r="H1220" i="21"/>
  <c r="H1219" i="21"/>
  <c r="H1218" i="21"/>
  <c r="H1217" i="21"/>
  <c r="H1216" i="21"/>
  <c r="H1215" i="21"/>
  <c r="H1214" i="21"/>
  <c r="H1213" i="21"/>
  <c r="H1212" i="21"/>
  <c r="H1211" i="21"/>
  <c r="H1210" i="21"/>
  <c r="H1209" i="21"/>
  <c r="H1208" i="21"/>
  <c r="H1207" i="21"/>
  <c r="H1206" i="21"/>
  <c r="H1205" i="21"/>
  <c r="H1204" i="21"/>
  <c r="H1203" i="21"/>
  <c r="H1202" i="21"/>
  <c r="H1201" i="21"/>
  <c r="H1200" i="21"/>
  <c r="H1199" i="21"/>
  <c r="H1198" i="21"/>
  <c r="H1197" i="21"/>
  <c r="H1196" i="21"/>
  <c r="H1195" i="21"/>
  <c r="H1194" i="21"/>
  <c r="H1193" i="21"/>
  <c r="H1192" i="21"/>
  <c r="H1191" i="21"/>
  <c r="H1190" i="21"/>
  <c r="H1189" i="21"/>
  <c r="H1188" i="21"/>
  <c r="H1187" i="21"/>
  <c r="H1186" i="21"/>
  <c r="H1185" i="21"/>
  <c r="H1184" i="21"/>
  <c r="H1183" i="21"/>
  <c r="H1182" i="21"/>
  <c r="H1181" i="21"/>
  <c r="H1180" i="21"/>
  <c r="H1179" i="21"/>
  <c r="H1178" i="21"/>
  <c r="H1177" i="21"/>
  <c r="H1176" i="21"/>
  <c r="H1175" i="21"/>
  <c r="H1174" i="21"/>
  <c r="H1173" i="21"/>
  <c r="H1172" i="21"/>
  <c r="H1171" i="21" s="1"/>
  <c r="H1170" i="21"/>
  <c r="H1169" i="21"/>
  <c r="H1168" i="21"/>
  <c r="H1167" i="21"/>
  <c r="H1166" i="21"/>
  <c r="H1164" i="21" s="1"/>
  <c r="H1165" i="21"/>
  <c r="H1163" i="21"/>
  <c r="H1162" i="21"/>
  <c r="H1161" i="21"/>
  <c r="H1160" i="21"/>
  <c r="H1159" i="21"/>
  <c r="H1158" i="21"/>
  <c r="H1157" i="21"/>
  <c r="H1156" i="21"/>
  <c r="H1155" i="21"/>
  <c r="H1154" i="21"/>
  <c r="H1153" i="21"/>
  <c r="H1152" i="21"/>
  <c r="H1151" i="21"/>
  <c r="H1150" i="21"/>
  <c r="H1149" i="21"/>
  <c r="H1148" i="21"/>
  <c r="H1147" i="21"/>
  <c r="H1146" i="21"/>
  <c r="H1145" i="21"/>
  <c r="H1144" i="21"/>
  <c r="H1143" i="21" s="1"/>
  <c r="H1141" i="21"/>
  <c r="H1140" i="21"/>
  <c r="H1138" i="21"/>
  <c r="H1137" i="21"/>
  <c r="H1136" i="21"/>
  <c r="H1135" i="21"/>
  <c r="H1134" i="21"/>
  <c r="H1133" i="21"/>
  <c r="H1132" i="21"/>
  <c r="H1131" i="21"/>
  <c r="H1130" i="21"/>
  <c r="H1128" i="21" s="1"/>
  <c r="H1129" i="21"/>
  <c r="H1127" i="21"/>
  <c r="H1126" i="21"/>
  <c r="H1125" i="21"/>
  <c r="H1124" i="21"/>
  <c r="H1123" i="21"/>
  <c r="H1122" i="21"/>
  <c r="H1121" i="21"/>
  <c r="H1120" i="21"/>
  <c r="H1119" i="21"/>
  <c r="H1118" i="21"/>
  <c r="H1117" i="21"/>
  <c r="H1116" i="21"/>
  <c r="H1115" i="21" s="1"/>
  <c r="H1114" i="21"/>
  <c r="H1113" i="21" s="1"/>
  <c r="H1112" i="21" s="1"/>
  <c r="H1111" i="21"/>
  <c r="H1110" i="21" s="1"/>
  <c r="H1109" i="21"/>
  <c r="H1108" i="21"/>
  <c r="H1107" i="21"/>
  <c r="H1106" i="21"/>
  <c r="H1105" i="21"/>
  <c r="H1104" i="21"/>
  <c r="H1103" i="21"/>
  <c r="H1102" i="21"/>
  <c r="H1101" i="21" s="1"/>
  <c r="H1100" i="21"/>
  <c r="H1099" i="21"/>
  <c r="H1098" i="21"/>
  <c r="H1097" i="21"/>
  <c r="H1096" i="21"/>
  <c r="H1095" i="21"/>
  <c r="H1094" i="21"/>
  <c r="H1093" i="21"/>
  <c r="H1092" i="21"/>
  <c r="H1091" i="21"/>
  <c r="H1090" i="21"/>
  <c r="H1089" i="21"/>
  <c r="H1088" i="21"/>
  <c r="H1087" i="21"/>
  <c r="H1086" i="21"/>
  <c r="H1085" i="21"/>
  <c r="H1084" i="21"/>
  <c r="H1083" i="21"/>
  <c r="H1082" i="21"/>
  <c r="H1072" i="21" s="1"/>
  <c r="H1081" i="21"/>
  <c r="H1080" i="21"/>
  <c r="H1079" i="21"/>
  <c r="H1078" i="21"/>
  <c r="H1077" i="21"/>
  <c r="H1076" i="21"/>
  <c r="H1075" i="21"/>
  <c r="H1074" i="21"/>
  <c r="H1073" i="21"/>
  <c r="H1071" i="21"/>
  <c r="H1070" i="21"/>
  <c r="H1069" i="21"/>
  <c r="H1068" i="21"/>
  <c r="H1067" i="21"/>
  <c r="H1066" i="21"/>
  <c r="H1065" i="21"/>
  <c r="H1064" i="21"/>
  <c r="H1063" i="21" s="1"/>
  <c r="H1062" i="21"/>
  <c r="H1061" i="21"/>
  <c r="H1060" i="21"/>
  <c r="H1059" i="21" s="1"/>
  <c r="H1058" i="21"/>
  <c r="H1057" i="21" s="1"/>
  <c r="H1056" i="21"/>
  <c r="H1055" i="21" s="1"/>
  <c r="H1054" i="21"/>
  <c r="H1053" i="21"/>
  <c r="H1052" i="21"/>
  <c r="H1051" i="21"/>
  <c r="H1050" i="21"/>
  <c r="H1049" i="21"/>
  <c r="H1048" i="21"/>
  <c r="H1047" i="21"/>
  <c r="H1046" i="21"/>
  <c r="H1045" i="21" s="1"/>
  <c r="H1044" i="21"/>
  <c r="H1043" i="21"/>
  <c r="H1042" i="21"/>
  <c r="H1041" i="21"/>
  <c r="H1040" i="21"/>
  <c r="H1039" i="21"/>
  <c r="H1038" i="21"/>
  <c r="H1037" i="21"/>
  <c r="H1036" i="21"/>
  <c r="H1035" i="21"/>
  <c r="H1034" i="21"/>
  <c r="H1033" i="21"/>
  <c r="H1032" i="21"/>
  <c r="H1031" i="21"/>
  <c r="H1030" i="21"/>
  <c r="H1029" i="21"/>
  <c r="H1028" i="21"/>
  <c r="H1027" i="21"/>
  <c r="H1026" i="21"/>
  <c r="H1025" i="21"/>
  <c r="H1024" i="21"/>
  <c r="H1023" i="21"/>
  <c r="H1022" i="21"/>
  <c r="H1021" i="21"/>
  <c r="H1020" i="21"/>
  <c r="H1019" i="21"/>
  <c r="H1018" i="21"/>
  <c r="H1017" i="21"/>
  <c r="H1016" i="21"/>
  <c r="H1015" i="21"/>
  <c r="H1014" i="21"/>
  <c r="H1013" i="21"/>
  <c r="H1012" i="21"/>
  <c r="H1011" i="21"/>
  <c r="H1010" i="21"/>
  <c r="H1009" i="21"/>
  <c r="H1008" i="21"/>
  <c r="H1007" i="21"/>
  <c r="H1006" i="21"/>
  <c r="H1005" i="21"/>
  <c r="H1004" i="21"/>
  <c r="H1003" i="21"/>
  <c r="H1002" i="21"/>
  <c r="H1001" i="21"/>
  <c r="H1000" i="21"/>
  <c r="H999" i="21"/>
  <c r="H998" i="21"/>
  <c r="H997" i="21" s="1"/>
  <c r="H996" i="21" s="1"/>
  <c r="H995" i="21"/>
  <c r="H994" i="21"/>
  <c r="H993" i="21"/>
  <c r="H992" i="21"/>
  <c r="H991" i="21"/>
  <c r="H990" i="21"/>
  <c r="H989" i="21"/>
  <c r="H988" i="21"/>
  <c r="H987" i="21"/>
  <c r="H986" i="21"/>
  <c r="H985" i="21"/>
  <c r="H984" i="21"/>
  <c r="H983" i="21" s="1"/>
  <c r="H982" i="21" s="1"/>
  <c r="H981" i="21"/>
  <c r="H980" i="21"/>
  <c r="H979" i="21"/>
  <c r="H978" i="21"/>
  <c r="H977" i="21"/>
  <c r="H976" i="21"/>
  <c r="H975" i="21"/>
  <c r="H974" i="21"/>
  <c r="H973" i="21" s="1"/>
  <c r="H972" i="21"/>
  <c r="H971" i="21"/>
  <c r="H970" i="21"/>
  <c r="H969" i="21"/>
  <c r="H968" i="21"/>
  <c r="H966" i="21"/>
  <c r="H965" i="21"/>
  <c r="H964" i="21"/>
  <c r="H963" i="21"/>
  <c r="H962" i="21"/>
  <c r="H960" i="21" s="1"/>
  <c r="H961" i="21"/>
  <c r="H959" i="21"/>
  <c r="H958" i="21"/>
  <c r="H957" i="21"/>
  <c r="H956" i="21"/>
  <c r="H955" i="21"/>
  <c r="H953" i="21" s="1"/>
  <c r="H942" i="21" s="1"/>
  <c r="H954" i="21"/>
  <c r="H952" i="21"/>
  <c r="H951" i="21"/>
  <c r="H950" i="21"/>
  <c r="H949" i="21"/>
  <c r="H948" i="21"/>
  <c r="H947" i="21"/>
  <c r="H946" i="21"/>
  <c r="H945" i="21"/>
  <c r="H944" i="21"/>
  <c r="H943" i="21"/>
  <c r="H941" i="21"/>
  <c r="H940" i="21"/>
  <c r="H939" i="21"/>
  <c r="H938" i="21"/>
  <c r="H936" i="21" s="1"/>
  <c r="H924" i="21" s="1"/>
  <c r="H937" i="21"/>
  <c r="H935" i="21"/>
  <c r="H934" i="21"/>
  <c r="H933" i="21"/>
  <c r="H932" i="21"/>
  <c r="H931" i="21"/>
  <c r="H930" i="21"/>
  <c r="H929" i="21"/>
  <c r="H928" i="21"/>
  <c r="H927" i="21"/>
  <c r="H926" i="21"/>
  <c r="H925" i="21"/>
  <c r="H922" i="21"/>
  <c r="H921" i="21" s="1"/>
  <c r="H920" i="21"/>
  <c r="H919" i="21"/>
  <c r="H918" i="21"/>
  <c r="H917" i="21"/>
  <c r="H916" i="21"/>
  <c r="H915" i="21"/>
  <c r="H914" i="21"/>
  <c r="H913" i="21"/>
  <c r="H912" i="21"/>
  <c r="H911" i="21" s="1"/>
  <c r="H910" i="21"/>
  <c r="H909" i="21"/>
  <c r="H908" i="21"/>
  <c r="H907" i="21"/>
  <c r="H905" i="21" s="1"/>
  <c r="H906" i="21"/>
  <c r="H904" i="21"/>
  <c r="H903" i="21"/>
  <c r="H902" i="21"/>
  <c r="H901" i="21"/>
  <c r="H900" i="21"/>
  <c r="H898" i="21" s="1"/>
  <c r="H899" i="21"/>
  <c r="H897" i="21"/>
  <c r="H896" i="21"/>
  <c r="H895" i="21"/>
  <c r="H894" i="21"/>
  <c r="H893" i="21"/>
  <c r="H892" i="21"/>
  <c r="H891" i="21"/>
  <c r="H890" i="21"/>
  <c r="H889" i="21"/>
  <c r="H888" i="21"/>
  <c r="H887" i="21"/>
  <c r="H886" i="21"/>
  <c r="H885" i="21"/>
  <c r="H884" i="21"/>
  <c r="H883" i="21"/>
  <c r="H882" i="21"/>
  <c r="H881" i="21"/>
  <c r="H880" i="21"/>
  <c r="H879" i="21"/>
  <c r="H878" i="21"/>
  <c r="H877" i="21"/>
  <c r="H876" i="21"/>
  <c r="H875" i="21"/>
  <c r="H874" i="21"/>
  <c r="H873" i="21"/>
  <c r="H872" i="21"/>
  <c r="H871" i="21"/>
  <c r="H870" i="21"/>
  <c r="H869" i="21"/>
  <c r="H868" i="21"/>
  <c r="H867" i="21"/>
  <c r="H866" i="21"/>
  <c r="H865" i="21"/>
  <c r="H864" i="21"/>
  <c r="H863" i="21"/>
  <c r="H862" i="21"/>
  <c r="H861" i="21"/>
  <c r="H860" i="21"/>
  <c r="H859" i="21"/>
  <c r="H858" i="21"/>
  <c r="H857" i="21"/>
  <c r="H856" i="21"/>
  <c r="H855" i="21"/>
  <c r="H854" i="21"/>
  <c r="H853" i="21"/>
  <c r="H852" i="21"/>
  <c r="H851" i="21"/>
  <c r="H850" i="21"/>
  <c r="H849" i="21"/>
  <c r="H848" i="21"/>
  <c r="H847" i="21"/>
  <c r="H846" i="21"/>
  <c r="H845" i="21"/>
  <c r="H844" i="21"/>
  <c r="H843" i="21"/>
  <c r="H842" i="21"/>
  <c r="H841" i="21"/>
  <c r="H840" i="21"/>
  <c r="H839" i="21" s="1"/>
  <c r="H838" i="21"/>
  <c r="H837" i="21" s="1"/>
  <c r="H835" i="21"/>
  <c r="H834" i="21" s="1"/>
  <c r="H833" i="21"/>
  <c r="H832" i="21"/>
  <c r="H831" i="21"/>
  <c r="H830" i="21"/>
  <c r="H823" i="21" s="1"/>
  <c r="H829" i="21"/>
  <c r="H828" i="21"/>
  <c r="H827" i="21"/>
  <c r="H826" i="21"/>
  <c r="H825" i="21"/>
  <c r="H824" i="21"/>
  <c r="H822" i="21"/>
  <c r="H821" i="21"/>
  <c r="H820" i="21"/>
  <c r="H819" i="21"/>
  <c r="H818" i="21"/>
  <c r="H812" i="21" s="1"/>
  <c r="H817" i="21"/>
  <c r="H816" i="21"/>
  <c r="H815" i="21"/>
  <c r="H814" i="21"/>
  <c r="H813" i="21"/>
  <c r="H811" i="21"/>
  <c r="H810" i="21"/>
  <c r="H809" i="21"/>
  <c r="H808" i="21"/>
  <c r="H807" i="21"/>
  <c r="H806" i="21"/>
  <c r="H805" i="21"/>
  <c r="H804" i="21"/>
  <c r="H803" i="21"/>
  <c r="H802" i="21"/>
  <c r="H801" i="21"/>
  <c r="H800" i="21"/>
  <c r="H799" i="21"/>
  <c r="H798" i="21"/>
  <c r="H797" i="21"/>
  <c r="H796" i="21"/>
  <c r="H795" i="21"/>
  <c r="H794" i="21"/>
  <c r="H793" i="21"/>
  <c r="H792" i="21"/>
  <c r="H791" i="21"/>
  <c r="H790" i="21"/>
  <c r="H789" i="21"/>
  <c r="H788" i="21"/>
  <c r="H787" i="21"/>
  <c r="H786" i="21"/>
  <c r="H785" i="21"/>
  <c r="H784" i="21"/>
  <c r="H783" i="21"/>
  <c r="H782" i="21"/>
  <c r="H781" i="21" s="1"/>
  <c r="H780" i="21" s="1"/>
  <c r="H779" i="21"/>
  <c r="H778" i="21"/>
  <c r="H777" i="21"/>
  <c r="H776" i="21"/>
  <c r="H775" i="21"/>
  <c r="H774" i="21"/>
  <c r="H773" i="21"/>
  <c r="H772" i="21"/>
  <c r="H771" i="21" s="1"/>
  <c r="H770" i="21"/>
  <c r="H768" i="21" s="1"/>
  <c r="H769" i="21"/>
  <c r="H766" i="21"/>
  <c r="H765" i="21" s="1"/>
  <c r="H764" i="21"/>
  <c r="H763" i="21"/>
  <c r="H762" i="21"/>
  <c r="H761" i="21"/>
  <c r="H760" i="21"/>
  <c r="H759" i="21"/>
  <c r="H758" i="21"/>
  <c r="H752" i="21" s="1"/>
  <c r="H757" i="21"/>
  <c r="H756" i="21"/>
  <c r="H755" i="21"/>
  <c r="H754" i="21"/>
  <c r="H753" i="21"/>
  <c r="H751" i="21"/>
  <c r="H750" i="21"/>
  <c r="H749" i="21"/>
  <c r="H748" i="21"/>
  <c r="H747" i="21"/>
  <c r="H746" i="21"/>
  <c r="H740" i="21" s="1"/>
  <c r="H745" i="21"/>
  <c r="H744" i="21"/>
  <c r="H743" i="21"/>
  <c r="H742" i="21"/>
  <c r="H741" i="21"/>
  <c r="H739" i="21"/>
  <c r="H738" i="21"/>
  <c r="H737" i="21"/>
  <c r="H736" i="21"/>
  <c r="H735" i="21"/>
  <c r="H734" i="21"/>
  <c r="H733" i="21"/>
  <c r="H732" i="21"/>
  <c r="H731" i="21"/>
  <c r="H730" i="21"/>
  <c r="H729" i="21"/>
  <c r="H728" i="21"/>
  <c r="H727" i="21"/>
  <c r="H726" i="21"/>
  <c r="H725" i="21"/>
  <c r="H724" i="21"/>
  <c r="H723" i="21"/>
  <c r="H722" i="21"/>
  <c r="H721" i="21"/>
  <c r="H720" i="21"/>
  <c r="H719" i="21"/>
  <c r="H718" i="21"/>
  <c r="H717" i="21"/>
  <c r="H716" i="21"/>
  <c r="H715" i="21"/>
  <c r="H714" i="21"/>
  <c r="H713" i="21"/>
  <c r="H712" i="21"/>
  <c r="H711" i="21"/>
  <c r="H710" i="21"/>
  <c r="H709" i="21"/>
  <c r="H708" i="21"/>
  <c r="H707" i="21"/>
  <c r="H706" i="21"/>
  <c r="H705" i="21"/>
  <c r="H704" i="21"/>
  <c r="H703" i="21"/>
  <c r="H702" i="21"/>
  <c r="H701" i="21"/>
  <c r="H700" i="21"/>
  <c r="H699" i="21"/>
  <c r="H698" i="21"/>
  <c r="H696" i="21" s="1"/>
  <c r="H697" i="21"/>
  <c r="H694" i="21"/>
  <c r="H693" i="21"/>
  <c r="H692" i="21"/>
  <c r="H691" i="21"/>
  <c r="H690" i="21"/>
  <c r="H689" i="21"/>
  <c r="H688" i="21"/>
  <c r="H687" i="21" s="1"/>
  <c r="H686" i="21"/>
  <c r="H676" i="21" s="1"/>
  <c r="H685" i="21"/>
  <c r="H684" i="21"/>
  <c r="H683" i="21"/>
  <c r="H682" i="21"/>
  <c r="H681" i="21"/>
  <c r="H680" i="21"/>
  <c r="H679" i="21"/>
  <c r="H678" i="21"/>
  <c r="H677" i="21"/>
  <c r="H675" i="21"/>
  <c r="H674" i="21"/>
  <c r="H673" i="21"/>
  <c r="H672" i="21"/>
  <c r="H671" i="21" s="1"/>
  <c r="H669" i="21"/>
  <c r="H668" i="21"/>
  <c r="H667" i="21"/>
  <c r="H666" i="21" s="1"/>
  <c r="H665" i="21"/>
  <c r="H664" i="21"/>
  <c r="H663" i="21"/>
  <c r="H662" i="21"/>
  <c r="H660" i="21" s="1"/>
  <c r="H661" i="21"/>
  <c r="H659" i="21"/>
  <c r="H658" i="21"/>
  <c r="H657" i="21"/>
  <c r="H656" i="21"/>
  <c r="H655" i="21"/>
  <c r="H654" i="21"/>
  <c r="H653" i="21"/>
  <c r="H652" i="21"/>
  <c r="H651" i="21"/>
  <c r="H650" i="21"/>
  <c r="H649" i="21"/>
  <c r="H648" i="21"/>
  <c r="H647" i="21"/>
  <c r="H646" i="21"/>
  <c r="H645" i="21"/>
  <c r="H644" i="21"/>
  <c r="H643" i="21"/>
  <c r="H642" i="21"/>
  <c r="H641" i="21"/>
  <c r="H640" i="21"/>
  <c r="H639" i="21"/>
  <c r="H638" i="21"/>
  <c r="H637" i="21" s="1"/>
  <c r="H636" i="21" s="1"/>
  <c r="H634" i="21"/>
  <c r="H633" i="21"/>
  <c r="H632" i="21"/>
  <c r="H631" i="21"/>
  <c r="H630" i="21"/>
  <c r="H629" i="21"/>
  <c r="H628" i="21"/>
  <c r="H627" i="21"/>
  <c r="H626" i="21"/>
  <c r="H625" i="21"/>
  <c r="H624" i="21"/>
  <c r="H623" i="21"/>
  <c r="H622" i="21"/>
  <c r="H621" i="21"/>
  <c r="H620" i="21"/>
  <c r="H619" i="21"/>
  <c r="H618" i="21"/>
  <c r="H617" i="21"/>
  <c r="H616" i="21"/>
  <c r="H615" i="21"/>
  <c r="H614" i="21"/>
  <c r="H613" i="21" s="1"/>
  <c r="H612" i="21"/>
  <c r="H611" i="21"/>
  <c r="H610" i="21"/>
  <c r="H609" i="21"/>
  <c r="H608" i="21"/>
  <c r="H607" i="21"/>
  <c r="H605" i="21" s="1"/>
  <c r="H604" i="21" s="1"/>
  <c r="H606" i="21"/>
  <c r="H603" i="21"/>
  <c r="H602" i="21"/>
  <c r="H601" i="21"/>
  <c r="H600" i="21"/>
  <c r="H599" i="21"/>
  <c r="H598" i="21"/>
  <c r="H597" i="21"/>
  <c r="H596" i="21"/>
  <c r="H595" i="21"/>
  <c r="H594" i="21"/>
  <c r="H593" i="21"/>
  <c r="H592" i="21"/>
  <c r="H591" i="21"/>
  <c r="H590" i="21"/>
  <c r="H589" i="21"/>
  <c r="H588" i="21"/>
  <c r="H586" i="21" s="1"/>
  <c r="H585" i="21" s="1"/>
  <c r="H587" i="21"/>
  <c r="H584" i="21"/>
  <c r="H583" i="21"/>
  <c r="H582" i="21"/>
  <c r="H581" i="21"/>
  <c r="H580" i="21"/>
  <c r="H579" i="21"/>
  <c r="H578" i="21"/>
  <c r="H577" i="21" s="1"/>
  <c r="H576" i="21" s="1"/>
  <c r="H575" i="21"/>
  <c r="H574" i="21"/>
  <c r="H573" i="21" s="1"/>
  <c r="H572" i="21"/>
  <c r="H571" i="21"/>
  <c r="H568" i="21" s="1"/>
  <c r="H570" i="21"/>
  <c r="H569" i="21"/>
  <c r="H567" i="21"/>
  <c r="H566" i="21"/>
  <c r="H565" i="21"/>
  <c r="H564" i="21"/>
  <c r="H563" i="21"/>
  <c r="H562" i="21"/>
  <c r="H561" i="21"/>
  <c r="H560" i="21"/>
  <c r="H559" i="21"/>
  <c r="H558" i="21"/>
  <c r="H557" i="21"/>
  <c r="H556" i="21"/>
  <c r="H555" i="21" s="1"/>
  <c r="H554" i="21"/>
  <c r="H552" i="21" s="1"/>
  <c r="H551" i="21" s="1"/>
  <c r="H553" i="21"/>
  <c r="H550" i="21"/>
  <c r="H549" i="21"/>
  <c r="H548" i="21"/>
  <c r="H547" i="21"/>
  <c r="H546" i="21"/>
  <c r="H545" i="21"/>
  <c r="H544" i="21"/>
  <c r="H543" i="21"/>
  <c r="H542" i="21"/>
  <c r="H535" i="21" s="1"/>
  <c r="H541" i="21"/>
  <c r="H540" i="21"/>
  <c r="H539" i="21"/>
  <c r="H538" i="21"/>
  <c r="H537" i="21"/>
  <c r="H536" i="21"/>
  <c r="H534" i="21"/>
  <c r="H533" i="21"/>
  <c r="H532" i="21"/>
  <c r="H531" i="21" s="1"/>
  <c r="H530" i="21"/>
  <c r="H529" i="21"/>
  <c r="H528" i="21"/>
  <c r="H526" i="21" s="1"/>
  <c r="H527" i="21"/>
  <c r="H525" i="21"/>
  <c r="H524" i="21"/>
  <c r="H523" i="21"/>
  <c r="H522" i="21"/>
  <c r="H521" i="21"/>
  <c r="H520" i="21"/>
  <c r="H519" i="21"/>
  <c r="H518" i="21"/>
  <c r="H517" i="21" s="1"/>
  <c r="H516" i="21"/>
  <c r="H515" i="21"/>
  <c r="H514" i="21"/>
  <c r="H513" i="21"/>
  <c r="H512" i="21"/>
  <c r="H511" i="21"/>
  <c r="H510" i="21"/>
  <c r="H509" i="21"/>
  <c r="H508" i="21"/>
  <c r="H507" i="21" s="1"/>
  <c r="H506" i="21"/>
  <c r="H505" i="21" s="1"/>
  <c r="H504" i="21"/>
  <c r="H503" i="21"/>
  <c r="H502" i="21"/>
  <c r="H501" i="21"/>
  <c r="H500" i="21"/>
  <c r="H499" i="21"/>
  <c r="H498" i="21"/>
  <c r="H497" i="21"/>
  <c r="H496" i="21"/>
  <c r="H495" i="21"/>
  <c r="H494" i="21"/>
  <c r="H493" i="21"/>
  <c r="H492" i="21"/>
  <c r="H491" i="21"/>
  <c r="H490" i="21"/>
  <c r="H489" i="21"/>
  <c r="H488" i="21"/>
  <c r="H487" i="21"/>
  <c r="H486" i="21"/>
  <c r="H485" i="21"/>
  <c r="H484" i="21"/>
  <c r="H483" i="21"/>
  <c r="H482" i="21"/>
  <c r="H480" i="21" s="1"/>
  <c r="H481" i="21"/>
  <c r="H479" i="21"/>
  <c r="H478" i="21"/>
  <c r="H477" i="21"/>
  <c r="H476" i="21"/>
  <c r="H475" i="21"/>
  <c r="H474" i="21"/>
  <c r="H473" i="21"/>
  <c r="H472" i="21"/>
  <c r="H471" i="21"/>
  <c r="H470" i="21"/>
  <c r="H468" i="21" s="1"/>
  <c r="H469" i="21"/>
  <c r="H467" i="21"/>
  <c r="H466" i="21"/>
  <c r="H465" i="21"/>
  <c r="H464" i="21"/>
  <c r="H462" i="21"/>
  <c r="H461" i="21"/>
  <c r="H460" i="21"/>
  <c r="H459" i="21"/>
  <c r="H458" i="21"/>
  <c r="H457" i="21"/>
  <c r="H456" i="21"/>
  <c r="H455" i="21"/>
  <c r="H454" i="21"/>
  <c r="H453" i="21"/>
  <c r="H452" i="21"/>
  <c r="H451" i="21"/>
  <c r="H450" i="21" s="1"/>
  <c r="H449" i="21"/>
  <c r="H448" i="21"/>
  <c r="H447" i="21"/>
  <c r="H446" i="21"/>
  <c r="H445" i="21"/>
  <c r="H444" i="21"/>
  <c r="H443" i="21"/>
  <c r="H442" i="21"/>
  <c r="H441" i="21"/>
  <c r="H440" i="21"/>
  <c r="H439" i="21"/>
  <c r="H438" i="21"/>
  <c r="H437" i="21"/>
  <c r="H436" i="21"/>
  <c r="H435" i="21"/>
  <c r="H434" i="21"/>
  <c r="H433" i="21"/>
  <c r="H432" i="21"/>
  <c r="H431" i="21"/>
  <c r="H430" i="21"/>
  <c r="H429" i="21"/>
  <c r="H428" i="21"/>
  <c r="H427" i="21"/>
  <c r="H426" i="21"/>
  <c r="H425" i="21"/>
  <c r="H424" i="21"/>
  <c r="H423" i="21"/>
  <c r="H422" i="21"/>
  <c r="H420" i="21" s="1"/>
  <c r="H421" i="21"/>
  <c r="H418" i="21"/>
  <c r="H417" i="21"/>
  <c r="H416" i="21"/>
  <c r="H415" i="21"/>
  <c r="H414" i="21"/>
  <c r="H413" i="21"/>
  <c r="H412" i="21"/>
  <c r="H411" i="21" s="1"/>
  <c r="H410" i="21"/>
  <c r="H409" i="21"/>
  <c r="H408" i="21"/>
  <c r="H407" i="21"/>
  <c r="H406" i="21"/>
  <c r="H405" i="21" s="1"/>
  <c r="H404" i="21"/>
  <c r="H403" i="21"/>
  <c r="H402" i="21"/>
  <c r="H401" i="21"/>
  <c r="H400" i="21"/>
  <c r="H399" i="21" s="1"/>
  <c r="H398" i="21"/>
  <c r="H396" i="21" s="1"/>
  <c r="H397" i="21"/>
  <c r="H393" i="21"/>
  <c r="H392" i="21"/>
  <c r="H391" i="21"/>
  <c r="H388" i="21" s="1"/>
  <c r="H390" i="21"/>
  <c r="H389" i="21"/>
  <c r="H387" i="21"/>
  <c r="H386" i="21"/>
  <c r="H385" i="21"/>
  <c r="H384" i="21"/>
  <c r="H383" i="21"/>
  <c r="H382" i="21"/>
  <c r="H381" i="21"/>
  <c r="H380" i="21"/>
  <c r="H379" i="21"/>
  <c r="H376" i="21" s="1"/>
  <c r="H378" i="21"/>
  <c r="H377" i="21"/>
  <c r="H375" i="21"/>
  <c r="H374" i="21"/>
  <c r="H373" i="21" s="1"/>
  <c r="H372" i="21"/>
  <c r="H370" i="21" s="1"/>
  <c r="H371" i="21"/>
  <c r="H369" i="21"/>
  <c r="H368" i="21"/>
  <c r="H367" i="21"/>
  <c r="H365" i="21" s="1"/>
  <c r="H366" i="21"/>
  <c r="H364" i="21"/>
  <c r="H363" i="21" s="1"/>
  <c r="H361" i="21"/>
  <c r="H360" i="21"/>
  <c r="H359" i="21" s="1"/>
  <c r="H357" i="21"/>
  <c r="H356" i="21"/>
  <c r="H355" i="21"/>
  <c r="H354" i="21"/>
  <c r="H353" i="21"/>
  <c r="H352" i="21"/>
  <c r="H351" i="21" s="1"/>
  <c r="H350" i="21"/>
  <c r="H349" i="21"/>
  <c r="H348" i="21"/>
  <c r="H347" i="21"/>
  <c r="H346" i="21"/>
  <c r="H345" i="21"/>
  <c r="H344" i="21"/>
  <c r="H343" i="21"/>
  <c r="H342" i="21"/>
  <c r="H341" i="21"/>
  <c r="H340" i="21"/>
  <c r="H339" i="21"/>
  <c r="H338" i="21"/>
  <c r="H336" i="21" s="1"/>
  <c r="H337" i="21"/>
  <c r="H335" i="21"/>
  <c r="H334" i="21"/>
  <c r="H333" i="21"/>
  <c r="H332" i="21"/>
  <c r="H331" i="21"/>
  <c r="H330" i="21" s="1"/>
  <c r="H329" i="21"/>
  <c r="H328" i="21"/>
  <c r="H327" i="21" s="1"/>
  <c r="H324" i="21"/>
  <c r="H323" i="21"/>
  <c r="H322" i="21"/>
  <c r="H321" i="21"/>
  <c r="H320" i="21"/>
  <c r="H319" i="21"/>
  <c r="H318" i="21" s="1"/>
  <c r="H317" i="21"/>
  <c r="H316" i="21"/>
  <c r="H315" i="21"/>
  <c r="H314" i="21"/>
  <c r="H313" i="21"/>
  <c r="H312" i="21"/>
  <c r="H310" i="21" s="1"/>
  <c r="H311" i="21"/>
  <c r="H309" i="21"/>
  <c r="H308" i="21"/>
  <c r="H306" i="21"/>
  <c r="H305" i="21"/>
  <c r="H304" i="21"/>
  <c r="H303" i="21"/>
  <c r="H302" i="21"/>
  <c r="H301" i="21" s="1"/>
  <c r="H300" i="21" s="1"/>
  <c r="H299" i="21"/>
  <c r="H298" i="21"/>
  <c r="H297" i="21"/>
  <c r="H296" i="21"/>
  <c r="H295" i="21"/>
  <c r="H294" i="21"/>
  <c r="H293" i="21"/>
  <c r="H292" i="21"/>
  <c r="H291" i="21"/>
  <c r="H290" i="21"/>
  <c r="H289" i="21"/>
  <c r="H288" i="21"/>
  <c r="H287" i="21"/>
  <c r="H286" i="21"/>
  <c r="H285" i="21"/>
  <c r="H284" i="21"/>
  <c r="H283" i="21"/>
  <c r="H282" i="21"/>
  <c r="H281" i="21"/>
  <c r="H280" i="21"/>
  <c r="H279" i="21"/>
  <c r="H278" i="21"/>
  <c r="H277" i="21"/>
  <c r="H276" i="21"/>
  <c r="H275" i="21"/>
  <c r="H274" i="21"/>
  <c r="H273" i="21"/>
  <c r="H272" i="21"/>
  <c r="H271" i="21"/>
  <c r="H270" i="21"/>
  <c r="H269" i="21"/>
  <c r="H268" i="21"/>
  <c r="H267" i="21"/>
  <c r="H266" i="21"/>
  <c r="H265" i="21"/>
  <c r="H264" i="21"/>
  <c r="H263" i="21"/>
  <c r="H262" i="21"/>
  <c r="H261" i="21"/>
  <c r="H260" i="21"/>
  <c r="H259" i="21"/>
  <c r="H258" i="21"/>
  <c r="H257" i="21"/>
  <c r="H256" i="21"/>
  <c r="H255" i="21"/>
  <c r="H254" i="21"/>
  <c r="H253" i="21"/>
  <c r="H252" i="21"/>
  <c r="H250" i="21" s="1"/>
  <c r="H251" i="21"/>
  <c r="H249" i="21"/>
  <c r="H248" i="21"/>
  <c r="H247" i="21"/>
  <c r="H246" i="21"/>
  <c r="H245" i="21"/>
  <c r="H244" i="21"/>
  <c r="H243" i="21"/>
  <c r="H242" i="21"/>
  <c r="H241" i="21"/>
  <c r="H240" i="21"/>
  <c r="H239" i="21"/>
  <c r="H238" i="21"/>
  <c r="H237" i="21"/>
  <c r="H236" i="21"/>
  <c r="H235" i="21"/>
  <c r="H234" i="21"/>
  <c r="H233" i="21"/>
  <c r="H232" i="21"/>
  <c r="H231" i="21"/>
  <c r="H230" i="21"/>
  <c r="H229" i="21"/>
  <c r="H228" i="21"/>
  <c r="H227" i="21"/>
  <c r="H226" i="21"/>
  <c r="H225" i="21"/>
  <c r="H224" i="21"/>
  <c r="H223" i="21"/>
  <c r="H222" i="21"/>
  <c r="H221" i="21"/>
  <c r="H220" i="21"/>
  <c r="H219" i="21"/>
  <c r="H218" i="21"/>
  <c r="H217" i="21"/>
  <c r="H216" i="21"/>
  <c r="H215" i="21"/>
  <c r="H214" i="21"/>
  <c r="H213" i="21"/>
  <c r="H212" i="21"/>
  <c r="H211" i="21"/>
  <c r="H210" i="21"/>
  <c r="H209" i="21"/>
  <c r="H208" i="21"/>
  <c r="H207" i="21"/>
  <c r="H206" i="21"/>
  <c r="H205" i="21" s="1"/>
  <c r="H203" i="21"/>
  <c r="H202" i="21"/>
  <c r="H201" i="21" s="1"/>
  <c r="H200" i="21"/>
  <c r="H199" i="21"/>
  <c r="H198" i="21" s="1"/>
  <c r="H197" i="21" s="1"/>
  <c r="H196" i="21"/>
  <c r="H195" i="21" s="1"/>
  <c r="H194" i="21"/>
  <c r="H193" i="21" s="1"/>
  <c r="H192" i="21" s="1"/>
  <c r="H190" i="21"/>
  <c r="H189" i="21"/>
  <c r="H188" i="21"/>
  <c r="H187" i="21"/>
  <c r="H186" i="21"/>
  <c r="H185" i="21"/>
  <c r="H184" i="21"/>
  <c r="H183" i="21"/>
  <c r="H182" i="21"/>
  <c r="H181" i="21"/>
  <c r="H180" i="21"/>
  <c r="H179" i="21"/>
  <c r="H178" i="21"/>
  <c r="H177" i="21" s="1"/>
  <c r="H176" i="21"/>
  <c r="H175" i="21"/>
  <c r="H173" i="21" s="1"/>
  <c r="H174" i="21"/>
  <c r="H172" i="21"/>
  <c r="H171" i="21"/>
  <c r="H170" i="21"/>
  <c r="H169" i="21" s="1"/>
  <c r="H168" i="21"/>
  <c r="H167" i="21"/>
  <c r="H166" i="21"/>
  <c r="H165" i="21" s="1"/>
  <c r="H164" i="21"/>
  <c r="H163" i="21"/>
  <c r="H162" i="21" s="1"/>
  <c r="H161" i="21"/>
  <c r="H160" i="21"/>
  <c r="H159" i="21"/>
  <c r="H158" i="21"/>
  <c r="H156" i="21" s="1"/>
  <c r="H151" i="21" s="1"/>
  <c r="H157" i="21"/>
  <c r="H155" i="21"/>
  <c r="H154" i="21"/>
  <c r="H153" i="21"/>
  <c r="H152" i="21"/>
  <c r="H150" i="21"/>
  <c r="H149" i="21"/>
  <c r="H148" i="21"/>
  <c r="H147" i="21"/>
  <c r="H146" i="21"/>
  <c r="H144" i="21" s="1"/>
  <c r="H145" i="21"/>
  <c r="H143" i="21"/>
  <c r="H142" i="21"/>
  <c r="H141" i="21"/>
  <c r="H140" i="21"/>
  <c r="H139" i="21"/>
  <c r="H136" i="21" s="1"/>
  <c r="H138" i="21"/>
  <c r="H137" i="21"/>
  <c r="H135" i="21"/>
  <c r="H134" i="21"/>
  <c r="H133" i="21"/>
  <c r="H132" i="21"/>
  <c r="H131" i="21"/>
  <c r="H130" i="21"/>
  <c r="H129" i="21"/>
  <c r="H128" i="21"/>
  <c r="H127" i="21"/>
  <c r="H126" i="21" s="1"/>
  <c r="H125" i="21"/>
  <c r="H124" i="21"/>
  <c r="H123" i="21"/>
  <c r="H122" i="21"/>
  <c r="H121" i="21"/>
  <c r="H120" i="21"/>
  <c r="H118" i="21" s="1"/>
  <c r="H119" i="21"/>
  <c r="H117" i="21"/>
  <c r="H116" i="21"/>
  <c r="H115" i="21"/>
  <c r="H114" i="21"/>
  <c r="H113" i="21"/>
  <c r="H112" i="21"/>
  <c r="H111" i="21" s="1"/>
  <c r="H109" i="21"/>
  <c r="H108" i="21"/>
  <c r="H106" i="21" s="1"/>
  <c r="H107" i="21"/>
  <c r="H105" i="21"/>
  <c r="H104" i="21"/>
  <c r="H103" i="21"/>
  <c r="H102" i="21" s="1"/>
  <c r="H101" i="21"/>
  <c r="H100" i="21"/>
  <c r="H99" i="21"/>
  <c r="H98" i="21"/>
  <c r="H97" i="21"/>
  <c r="H96" i="21"/>
  <c r="H95" i="21" s="1"/>
  <c r="H93" i="21"/>
  <c r="H92" i="21"/>
  <c r="H91" i="21"/>
  <c r="H90" i="21"/>
  <c r="H89" i="21"/>
  <c r="H88" i="21"/>
  <c r="H87" i="21" s="1"/>
  <c r="H86" i="21"/>
  <c r="H84" i="21" s="1"/>
  <c r="H83" i="21" s="1"/>
  <c r="H85" i="21"/>
  <c r="H82" i="21"/>
  <c r="H81" i="21"/>
  <c r="H80" i="21"/>
  <c r="H79" i="21"/>
  <c r="H78" i="21" s="1"/>
  <c r="H77" i="21"/>
  <c r="H76" i="21"/>
  <c r="H75" i="21"/>
  <c r="H74" i="21"/>
  <c r="H73" i="21" s="1"/>
  <c r="H72" i="21"/>
  <c r="H71" i="21" s="1"/>
  <c r="H70" i="21"/>
  <c r="H69" i="21" s="1"/>
  <c r="H68" i="21"/>
  <c r="H67" i="21"/>
  <c r="H66" i="21" s="1"/>
  <c r="H65" i="21"/>
  <c r="H64" i="21"/>
  <c r="H61" i="21"/>
  <c r="H60" i="21"/>
  <c r="H59" i="21" s="1"/>
  <c r="H58" i="21"/>
  <c r="H57" i="21"/>
  <c r="H56" i="21"/>
  <c r="H55" i="21"/>
  <c r="H53" i="21" s="1"/>
  <c r="H52" i="21" s="1"/>
  <c r="H54" i="21"/>
  <c r="H51" i="21"/>
  <c r="H50" i="21"/>
  <c r="H49" i="21" s="1"/>
  <c r="H48" i="21"/>
  <c r="H47" i="21" s="1"/>
  <c r="H46" i="21"/>
  <c r="H45" i="21" s="1"/>
  <c r="H44" i="21"/>
  <c r="H43" i="21"/>
  <c r="H42" i="21"/>
  <c r="H41" i="21"/>
  <c r="H40" i="21"/>
  <c r="H39" i="21" s="1"/>
  <c r="H38" i="21"/>
  <c r="H32" i="21" s="1"/>
  <c r="H37" i="21"/>
  <c r="H36" i="21"/>
  <c r="H35" i="21"/>
  <c r="H34" i="21"/>
  <c r="H33" i="21"/>
  <c r="H31" i="21"/>
  <c r="H29" i="21" s="1"/>
  <c r="H30" i="21"/>
  <c r="H28" i="21"/>
  <c r="H27" i="21"/>
  <c r="H26" i="21"/>
  <c r="H19" i="21" s="1"/>
  <c r="H25" i="21"/>
  <c r="H24" i="21"/>
  <c r="H23" i="21"/>
  <c r="H22" i="21"/>
  <c r="H21" i="21"/>
  <c r="H20" i="21"/>
  <c r="H18" i="21"/>
  <c r="H17" i="21"/>
  <c r="H16" i="21"/>
  <c r="H15" i="21"/>
  <c r="H14" i="21"/>
  <c r="H13" i="21"/>
  <c r="H12" i="21"/>
  <c r="H10" i="21" s="1"/>
  <c r="H11" i="21"/>
  <c r="H307" i="21" l="1"/>
  <c r="H326" i="21"/>
  <c r="H767" i="21"/>
  <c r="H836" i="21"/>
  <c r="H191" i="21"/>
  <c r="H1579" i="21"/>
  <c r="H1367" i="21" s="1"/>
  <c r="H419" i="21"/>
  <c r="H1247" i="21"/>
  <c r="H1142" i="21" s="1"/>
  <c r="H1139" i="21" s="1"/>
  <c r="H2232" i="21"/>
  <c r="H9" i="21"/>
  <c r="H8" i="21" s="1"/>
  <c r="H967" i="21"/>
  <c r="H463" i="21"/>
  <c r="H1312" i="21"/>
  <c r="H1939" i="21"/>
  <c r="H110" i="21"/>
  <c r="H94" i="21" s="1"/>
  <c r="H362" i="21"/>
  <c r="H358" i="21" s="1"/>
  <c r="H695" i="21"/>
  <c r="H670" i="21" s="1"/>
  <c r="H635" i="21" s="1"/>
  <c r="H63" i="21"/>
  <c r="H204" i="21"/>
  <c r="H395" i="21"/>
  <c r="H394" i="21" s="1"/>
  <c r="H923" i="21"/>
  <c r="H1538" i="21"/>
  <c r="H1644" i="21"/>
  <c r="H2066" i="21"/>
  <c r="H1966" i="21" s="1"/>
  <c r="H62" i="21" l="1"/>
  <c r="H7" i="21" s="1"/>
  <c r="H325" i="21"/>
  <c r="H797" i="19" l="1"/>
  <c r="H794" i="19"/>
  <c r="H793" i="19"/>
  <c r="H792" i="19"/>
  <c r="H791" i="19" s="1"/>
  <c r="H790" i="19"/>
  <c r="H789" i="19"/>
  <c r="H788" i="19"/>
  <c r="H787" i="19" s="1"/>
  <c r="H786" i="19" s="1"/>
  <c r="J786" i="19" s="1"/>
  <c r="H785" i="19"/>
  <c r="H784" i="19"/>
  <c r="H783" i="19"/>
  <c r="H781" i="19" s="1"/>
  <c r="H782" i="19"/>
  <c r="H780" i="19"/>
  <c r="H779" i="19"/>
  <c r="H778" i="19"/>
  <c r="H777" i="19"/>
  <c r="H776" i="19"/>
  <c r="H775" i="19" s="1"/>
  <c r="H774" i="19"/>
  <c r="H773" i="19"/>
  <c r="H772" i="19"/>
  <c r="H771" i="19"/>
  <c r="H769" i="19" s="1"/>
  <c r="H770" i="19"/>
  <c r="H768" i="19"/>
  <c r="H767" i="19"/>
  <c r="H766" i="19"/>
  <c r="H765" i="19"/>
  <c r="H764" i="19" s="1"/>
  <c r="H763" i="19"/>
  <c r="H762" i="19"/>
  <c r="H761" i="19"/>
  <c r="H760" i="19"/>
  <c r="H759" i="19"/>
  <c r="H757" i="19" s="1"/>
  <c r="H758" i="19"/>
  <c r="H756" i="19"/>
  <c r="H755" i="19"/>
  <c r="H754" i="19"/>
  <c r="H753" i="19"/>
  <c r="H752" i="19"/>
  <c r="H751" i="19"/>
  <c r="H750" i="19"/>
  <c r="H749" i="19"/>
  <c r="H748" i="19"/>
  <c r="H747" i="19"/>
  <c r="H746" i="19"/>
  <c r="H745" i="19"/>
  <c r="H744" i="19"/>
  <c r="H743" i="19" s="1"/>
  <c r="H742" i="19"/>
  <c r="H741" i="19"/>
  <c r="H740" i="19" s="1"/>
  <c r="H738" i="19"/>
  <c r="H736" i="19" s="1"/>
  <c r="H737" i="19"/>
  <c r="H735" i="19"/>
  <c r="H734" i="19"/>
  <c r="H733" i="19"/>
  <c r="H732" i="19" s="1"/>
  <c r="H731" i="19"/>
  <c r="H730" i="19"/>
  <c r="H729" i="19"/>
  <c r="H728" i="19"/>
  <c r="H727" i="19"/>
  <c r="H726" i="19"/>
  <c r="H725" i="19"/>
  <c r="H724" i="19"/>
  <c r="H722" i="19" s="1"/>
  <c r="H723" i="19"/>
  <c r="H721" i="19"/>
  <c r="H720" i="19"/>
  <c r="H719" i="19"/>
  <c r="H718" i="19"/>
  <c r="H717" i="19"/>
  <c r="H716" i="19"/>
  <c r="H715" i="19"/>
  <c r="H714" i="19"/>
  <c r="H713" i="19"/>
  <c r="H712" i="19"/>
  <c r="H710" i="19" s="1"/>
  <c r="H711" i="19"/>
  <c r="H709" i="19"/>
  <c r="H708" i="19"/>
  <c r="H707" i="19"/>
  <c r="H706" i="19"/>
  <c r="H705" i="19"/>
  <c r="H704" i="19"/>
  <c r="H702" i="19"/>
  <c r="H701" i="19"/>
  <c r="H700" i="19"/>
  <c r="H699" i="19" s="1"/>
  <c r="H698" i="19"/>
  <c r="H697" i="19"/>
  <c r="H696" i="19"/>
  <c r="H695" i="19"/>
  <c r="H694" i="19"/>
  <c r="H693" i="19"/>
  <c r="H692" i="19"/>
  <c r="H691" i="19" s="1"/>
  <c r="H690" i="19"/>
  <c r="H689" i="19"/>
  <c r="H688" i="19"/>
  <c r="H686" i="19" s="1"/>
  <c r="H687" i="19"/>
  <c r="H685" i="19"/>
  <c r="H684" i="19" s="1"/>
  <c r="H683" i="19"/>
  <c r="H682" i="19"/>
  <c r="H681" i="19"/>
  <c r="H680" i="19"/>
  <c r="H679" i="19"/>
  <c r="H678" i="19"/>
  <c r="H677" i="19"/>
  <c r="H676" i="19"/>
  <c r="H675" i="19"/>
  <c r="H674" i="19"/>
  <c r="H673" i="19"/>
  <c r="H672" i="19"/>
  <c r="H671" i="19"/>
  <c r="H670" i="19"/>
  <c r="H669" i="19" s="1"/>
  <c r="H668" i="19"/>
  <c r="H667" i="19"/>
  <c r="H666" i="19"/>
  <c r="H665" i="19"/>
  <c r="H664" i="19"/>
  <c r="H663" i="19"/>
  <c r="H662" i="19"/>
  <c r="H661" i="19"/>
  <c r="H660" i="19"/>
  <c r="H659" i="19"/>
  <c r="H658" i="19"/>
  <c r="H657" i="19"/>
  <c r="H656" i="19"/>
  <c r="H655" i="19" s="1"/>
  <c r="H654" i="19"/>
  <c r="H653" i="19"/>
  <c r="H652" i="19"/>
  <c r="H651" i="19"/>
  <c r="H650" i="19" s="1"/>
  <c r="H649" i="19" s="1"/>
  <c r="H647" i="19"/>
  <c r="H646" i="19"/>
  <c r="H645" i="19"/>
  <c r="H644" i="19"/>
  <c r="H643" i="19"/>
  <c r="H642" i="19"/>
  <c r="H641" i="19"/>
  <c r="H640" i="19"/>
  <c r="H639" i="19"/>
  <c r="H638" i="19"/>
  <c r="H637" i="19"/>
  <c r="H636" i="19"/>
  <c r="H635" i="19"/>
  <c r="H634" i="19"/>
  <c r="H633" i="19"/>
  <c r="H631" i="19" s="1"/>
  <c r="H632" i="19"/>
  <c r="H630" i="19"/>
  <c r="H629" i="19"/>
  <c r="H628" i="19"/>
  <c r="H627" i="19"/>
  <c r="H626" i="19"/>
  <c r="H625" i="19"/>
  <c r="H624" i="19"/>
  <c r="H623" i="19"/>
  <c r="H622" i="19" s="1"/>
  <c r="H621" i="19"/>
  <c r="H620" i="19" s="1"/>
  <c r="H618" i="19"/>
  <c r="H617" i="19"/>
  <c r="H616" i="19"/>
  <c r="H615" i="19"/>
  <c r="H614" i="19"/>
  <c r="H613" i="19"/>
  <c r="H612" i="19"/>
  <c r="H611" i="19"/>
  <c r="H610" i="19"/>
  <c r="H609" i="19"/>
  <c r="H608" i="19"/>
  <c r="H607" i="19"/>
  <c r="H606" i="19"/>
  <c r="H605" i="19"/>
  <c r="H604" i="19" s="1"/>
  <c r="H603" i="19"/>
  <c r="H602" i="19"/>
  <c r="H601" i="19"/>
  <c r="H600" i="19"/>
  <c r="H599" i="19"/>
  <c r="H598" i="19"/>
  <c r="H597" i="19"/>
  <c r="H596" i="19"/>
  <c r="H595" i="19"/>
  <c r="H594" i="19" s="1"/>
  <c r="H593" i="19"/>
  <c r="H592" i="19"/>
  <c r="H591" i="19"/>
  <c r="H590" i="19"/>
  <c r="H589" i="19" s="1"/>
  <c r="H587" i="19"/>
  <c r="H586" i="19"/>
  <c r="H585" i="19"/>
  <c r="H583" i="19" s="1"/>
  <c r="H582" i="19" s="1"/>
  <c r="H584" i="19"/>
  <c r="H581" i="19"/>
  <c r="H580" i="19"/>
  <c r="H579" i="19" s="1"/>
  <c r="H575" i="19" s="1"/>
  <c r="H578" i="19"/>
  <c r="H577" i="19"/>
  <c r="H576" i="19"/>
  <c r="H574" i="19"/>
  <c r="H573" i="19"/>
  <c r="H562" i="19" s="1"/>
  <c r="H561" i="19" s="1"/>
  <c r="H572" i="19"/>
  <c r="H571" i="19"/>
  <c r="H570" i="19"/>
  <c r="H569" i="19"/>
  <c r="H568" i="19"/>
  <c r="H567" i="19"/>
  <c r="H566" i="19"/>
  <c r="H565" i="19"/>
  <c r="H564" i="19"/>
  <c r="H563" i="19"/>
  <c r="H560" i="19"/>
  <c r="H559" i="19"/>
  <c r="H558" i="19" s="1"/>
  <c r="H557" i="19"/>
  <c r="H556" i="19" s="1"/>
  <c r="H555" i="19"/>
  <c r="H554" i="19"/>
  <c r="H553" i="19"/>
  <c r="H552" i="19"/>
  <c r="H551" i="19"/>
  <c r="H550" i="19"/>
  <c r="H549" i="19"/>
  <c r="H548" i="19"/>
  <c r="H547" i="19"/>
  <c r="H546" i="19"/>
  <c r="H545" i="19"/>
  <c r="H544" i="19"/>
  <c r="H543" i="19"/>
  <c r="H542" i="19"/>
  <c r="H541" i="19"/>
  <c r="H540" i="19"/>
  <c r="H539" i="19"/>
  <c r="H538" i="19"/>
  <c r="H537" i="19"/>
  <c r="H535" i="19" s="1"/>
  <c r="H536" i="19"/>
  <c r="H534" i="19"/>
  <c r="H533" i="19"/>
  <c r="H532" i="19"/>
  <c r="H531" i="19"/>
  <c r="H530" i="19"/>
  <c r="H529" i="19"/>
  <c r="H528" i="19"/>
  <c r="H527" i="19"/>
  <c r="H526" i="19"/>
  <c r="H525" i="19"/>
  <c r="H524" i="19"/>
  <c r="H523" i="19"/>
  <c r="H522" i="19"/>
  <c r="H521" i="19"/>
  <c r="H520" i="19"/>
  <c r="H519" i="19"/>
  <c r="H518" i="19"/>
  <c r="H517" i="19"/>
  <c r="H516" i="19"/>
  <c r="H515" i="19"/>
  <c r="H514" i="19"/>
  <c r="H513" i="19"/>
  <c r="H512" i="19"/>
  <c r="H511" i="19"/>
  <c r="H510" i="19"/>
  <c r="H509" i="19"/>
  <c r="H508" i="19" s="1"/>
  <c r="H507" i="19"/>
  <c r="H506" i="19"/>
  <c r="H505" i="19"/>
  <c r="H504" i="19"/>
  <c r="H503" i="19"/>
  <c r="H502" i="19"/>
  <c r="H501" i="19"/>
  <c r="H500" i="19"/>
  <c r="H499" i="19"/>
  <c r="H498" i="19"/>
  <c r="H497" i="19"/>
  <c r="H496" i="19" s="1"/>
  <c r="H495" i="19"/>
  <c r="H494" i="19"/>
  <c r="H493" i="19"/>
  <c r="H492" i="19"/>
  <c r="H491" i="19"/>
  <c r="H490" i="19"/>
  <c r="H489" i="19"/>
  <c r="H479" i="19" s="1"/>
  <c r="H488" i="19"/>
  <c r="H487" i="19"/>
  <c r="H486" i="19"/>
  <c r="H485" i="19"/>
  <c r="H484" i="19"/>
  <c r="H483" i="19"/>
  <c r="H482" i="19"/>
  <c r="H481" i="19"/>
  <c r="H480" i="19"/>
  <c r="H478" i="19"/>
  <c r="H477" i="19"/>
  <c r="H476" i="19"/>
  <c r="H475" i="19"/>
  <c r="H473" i="19" s="1"/>
  <c r="H474" i="19"/>
  <c r="H472" i="19"/>
  <c r="H471" i="19"/>
  <c r="H470" i="19"/>
  <c r="H469" i="19"/>
  <c r="H468" i="19"/>
  <c r="H467" i="19"/>
  <c r="H466" i="19"/>
  <c r="H465" i="19"/>
  <c r="H464" i="19" s="1"/>
  <c r="H463" i="19"/>
  <c r="H462" i="19"/>
  <c r="H461" i="19"/>
  <c r="H460" i="19" s="1"/>
  <c r="H459" i="19"/>
  <c r="H458" i="19"/>
  <c r="H457" i="19"/>
  <c r="H456" i="19"/>
  <c r="H453" i="19"/>
  <c r="H452" i="19" s="1"/>
  <c r="H450" i="19"/>
  <c r="H449" i="19" s="1"/>
  <c r="H448" i="19"/>
  <c r="H447" i="19"/>
  <c r="H444" i="19" s="1"/>
  <c r="H443" i="19" s="1"/>
  <c r="H446" i="19"/>
  <c r="H445" i="19"/>
  <c r="H442" i="19"/>
  <c r="H441" i="19"/>
  <c r="H440" i="19"/>
  <c r="H439" i="19"/>
  <c r="H438" i="19"/>
  <c r="H437" i="19" s="1"/>
  <c r="H433" i="19" s="1"/>
  <c r="H436" i="19"/>
  <c r="H435" i="19"/>
  <c r="H434" i="19"/>
  <c r="H432" i="19"/>
  <c r="H431" i="19"/>
  <c r="H430" i="19"/>
  <c r="H429" i="19"/>
  <c r="H427" i="19" s="1"/>
  <c r="H428" i="19"/>
  <c r="H426" i="19"/>
  <c r="H425" i="19"/>
  <c r="H424" i="19"/>
  <c r="H423" i="19"/>
  <c r="H420" i="19" s="1"/>
  <c r="H419" i="19" s="1"/>
  <c r="H422" i="19"/>
  <c r="H421" i="19"/>
  <c r="H418" i="19"/>
  <c r="H417" i="19"/>
  <c r="H414" i="19" s="1"/>
  <c r="H416" i="19"/>
  <c r="H415" i="19"/>
  <c r="H413" i="19"/>
  <c r="H412" i="19"/>
  <c r="H411" i="19"/>
  <c r="H409" i="19"/>
  <c r="H408" i="19"/>
  <c r="H407" i="19"/>
  <c r="H406" i="19"/>
  <c r="H405" i="19"/>
  <c r="H404" i="19" s="1"/>
  <c r="H403" i="19"/>
  <c r="H402" i="19"/>
  <c r="H401" i="19" s="1"/>
  <c r="H400" i="19"/>
  <c r="H399" i="19"/>
  <c r="H398" i="19"/>
  <c r="H397" i="19"/>
  <c r="H396" i="19"/>
  <c r="H395" i="19"/>
  <c r="H394" i="19"/>
  <c r="H393" i="19"/>
  <c r="H392" i="19"/>
  <c r="H391" i="19"/>
  <c r="H390" i="19"/>
  <c r="H389" i="19" s="1"/>
  <c r="H388" i="19"/>
  <c r="H387" i="19"/>
  <c r="H386" i="19"/>
  <c r="H385" i="19"/>
  <c r="H384" i="19"/>
  <c r="H383" i="19"/>
  <c r="H382" i="19" s="1"/>
  <c r="H381" i="19"/>
  <c r="H380" i="19"/>
  <c r="H379" i="19"/>
  <c r="H378" i="19"/>
  <c r="H369" i="19" s="1"/>
  <c r="H377" i="19"/>
  <c r="H376" i="19"/>
  <c r="H375" i="19"/>
  <c r="H374" i="19"/>
  <c r="H373" i="19"/>
  <c r="H372" i="19"/>
  <c r="H371" i="19"/>
  <c r="H370" i="19"/>
  <c r="H367" i="19"/>
  <c r="H366" i="19"/>
  <c r="H364" i="19" s="1"/>
  <c r="H365" i="19"/>
  <c r="H363" i="19"/>
  <c r="H362" i="19"/>
  <c r="H361" i="19"/>
  <c r="H360" i="19"/>
  <c r="H359" i="19"/>
  <c r="H358" i="19"/>
  <c r="H357" i="19"/>
  <c r="H356" i="19"/>
  <c r="H355" i="19"/>
  <c r="H354" i="19"/>
  <c r="H353" i="19"/>
  <c r="H352" i="19"/>
  <c r="H351" i="19"/>
  <c r="H348" i="19" s="1"/>
  <c r="H350" i="19"/>
  <c r="H349" i="19"/>
  <c r="H347" i="19"/>
  <c r="H346" i="19"/>
  <c r="H345" i="19"/>
  <c r="H340" i="19" s="1"/>
  <c r="H344" i="19"/>
  <c r="H343" i="19"/>
  <c r="H342" i="19"/>
  <c r="H341" i="19"/>
  <c r="H339" i="19"/>
  <c r="H338" i="19"/>
  <c r="H337" i="19"/>
  <c r="H336" i="19"/>
  <c r="H335" i="19"/>
  <c r="H334" i="19"/>
  <c r="H333" i="19"/>
  <c r="H332" i="19"/>
  <c r="H331" i="19"/>
  <c r="H330" i="19"/>
  <c r="H329" i="19"/>
  <c r="H328" i="19"/>
  <c r="H327" i="19"/>
  <c r="H325" i="19" s="1"/>
  <c r="H326" i="19"/>
  <c r="H323" i="19"/>
  <c r="H322" i="19"/>
  <c r="H321" i="19"/>
  <c r="H320" i="19"/>
  <c r="H319" i="19"/>
  <c r="H318" i="19"/>
  <c r="H316" i="19"/>
  <c r="H315" i="19"/>
  <c r="H313" i="19" s="1"/>
  <c r="H314" i="19"/>
  <c r="H312" i="19"/>
  <c r="H311" i="19"/>
  <c r="H310" i="19"/>
  <c r="H309" i="19"/>
  <c r="H308" i="19"/>
  <c r="H307" i="19"/>
  <c r="H306" i="19"/>
  <c r="H305" i="19"/>
  <c r="H304" i="19"/>
  <c r="H303" i="19"/>
  <c r="H302" i="19" s="1"/>
  <c r="H300" i="19"/>
  <c r="H299" i="19"/>
  <c r="H298" i="19"/>
  <c r="H297" i="19"/>
  <c r="H296" i="19" s="1"/>
  <c r="H295" i="19"/>
  <c r="H294" i="19"/>
  <c r="H293" i="19"/>
  <c r="H292" i="19" s="1"/>
  <c r="H290" i="19"/>
  <c r="H289" i="19"/>
  <c r="H288" i="19"/>
  <c r="H287" i="19"/>
  <c r="H286" i="19"/>
  <c r="H285" i="19"/>
  <c r="H283" i="19" s="1"/>
  <c r="H284" i="19"/>
  <c r="H282" i="19"/>
  <c r="H281" i="19"/>
  <c r="H280" i="19" s="1"/>
  <c r="H279" i="19"/>
  <c r="H278" i="19" s="1"/>
  <c r="H275" i="19" s="1"/>
  <c r="H277" i="19"/>
  <c r="H276" i="19"/>
  <c r="H274" i="19"/>
  <c r="H273" i="19"/>
  <c r="H270" i="19" s="1"/>
  <c r="H272" i="19"/>
  <c r="H271" i="19"/>
  <c r="H269" i="19"/>
  <c r="H268" i="19" s="1"/>
  <c r="H267" i="19"/>
  <c r="H266" i="19" s="1"/>
  <c r="H262" i="19"/>
  <c r="H261" i="19" s="1"/>
  <c r="H260" i="19"/>
  <c r="H259" i="19"/>
  <c r="H258" i="19"/>
  <c r="H255" i="19" s="1"/>
  <c r="H257" i="19"/>
  <c r="H256" i="19"/>
  <c r="H254" i="19"/>
  <c r="H253" i="19"/>
  <c r="H252" i="19"/>
  <c r="H251" i="19" s="1"/>
  <c r="H250" i="19"/>
  <c r="H249" i="19" s="1"/>
  <c r="H248" i="19"/>
  <c r="H247" i="19"/>
  <c r="H245" i="19"/>
  <c r="H244" i="19"/>
  <c r="H243" i="19"/>
  <c r="H240" i="19" s="1"/>
  <c r="H242" i="19"/>
  <c r="H241" i="19"/>
  <c r="H239" i="19"/>
  <c r="H238" i="19"/>
  <c r="H236" i="19" s="1"/>
  <c r="H235" i="19" s="1"/>
  <c r="H237" i="19"/>
  <c r="H234" i="19"/>
  <c r="H233" i="19" s="1"/>
  <c r="H232" i="19"/>
  <c r="H231" i="19"/>
  <c r="H230" i="19"/>
  <c r="H229" i="19" s="1"/>
  <c r="H228" i="19" s="1"/>
  <c r="H227" i="19"/>
  <c r="H226" i="19"/>
  <c r="H225" i="19"/>
  <c r="H224" i="19"/>
  <c r="H223" i="19"/>
  <c r="H222" i="19"/>
  <c r="H221" i="19"/>
  <c r="H220" i="19" s="1"/>
  <c r="H219" i="19"/>
  <c r="H218" i="19"/>
  <c r="H217" i="19" s="1"/>
  <c r="H216" i="19"/>
  <c r="H215" i="19"/>
  <c r="H214" i="19"/>
  <c r="H212" i="19" s="1"/>
  <c r="H213" i="19"/>
  <c r="H211" i="19"/>
  <c r="H210" i="19"/>
  <c r="H209" i="19"/>
  <c r="H208" i="19" s="1"/>
  <c r="H207" i="19"/>
  <c r="H206" i="19"/>
  <c r="H205" i="19"/>
  <c r="H204" i="19" s="1"/>
  <c r="H203" i="19"/>
  <c r="H202" i="19"/>
  <c r="H201" i="19"/>
  <c r="H200" i="19"/>
  <c r="H199" i="19"/>
  <c r="H198" i="19"/>
  <c r="H195" i="19" s="1"/>
  <c r="H197" i="19"/>
  <c r="H196" i="19"/>
  <c r="H193" i="19"/>
  <c r="H192" i="19"/>
  <c r="H191" i="19"/>
  <c r="H190" i="19"/>
  <c r="H189" i="19"/>
  <c r="H188" i="19"/>
  <c r="H187" i="19"/>
  <c r="H186" i="19"/>
  <c r="H182" i="19" s="1"/>
  <c r="H174" i="19" s="1"/>
  <c r="H185" i="19"/>
  <c r="H184" i="19"/>
  <c r="H183" i="19"/>
  <c r="H181" i="19"/>
  <c r="H180" i="19"/>
  <c r="H179" i="19"/>
  <c r="H178" i="19"/>
  <c r="H177" i="19"/>
  <c r="H176" i="19"/>
  <c r="H175" i="19"/>
  <c r="H173" i="19"/>
  <c r="H172" i="19" s="1"/>
  <c r="H171" i="19"/>
  <c r="H170" i="19"/>
  <c r="H169" i="19"/>
  <c r="H168" i="19" s="1"/>
  <c r="H166" i="19"/>
  <c r="H165" i="19" s="1"/>
  <c r="H162" i="19" s="1"/>
  <c r="H164" i="19"/>
  <c r="H163" i="19"/>
  <c r="H161" i="19"/>
  <c r="H160" i="19" s="1"/>
  <c r="H159" i="19" s="1"/>
  <c r="H158" i="19"/>
  <c r="H157" i="19"/>
  <c r="H156" i="19"/>
  <c r="H155" i="19"/>
  <c r="H154" i="19"/>
  <c r="H153" i="19" s="1"/>
  <c r="H152" i="19"/>
  <c r="H151" i="19"/>
  <c r="H150" i="19"/>
  <c r="H149" i="19"/>
  <c r="H148" i="19" s="1"/>
  <c r="H146" i="19"/>
  <c r="H145" i="19" s="1"/>
  <c r="H142" i="19" s="1"/>
  <c r="H144" i="19"/>
  <c r="H143" i="19"/>
  <c r="H141" i="19"/>
  <c r="H140" i="19"/>
  <c r="H138" i="19"/>
  <c r="H135" i="19" s="1"/>
  <c r="H134" i="19" s="1"/>
  <c r="H137" i="19"/>
  <c r="H136" i="19"/>
  <c r="H133" i="19"/>
  <c r="H132" i="19"/>
  <c r="H131" i="19"/>
  <c r="H130" i="19"/>
  <c r="H129" i="19" s="1"/>
  <c r="H128" i="19" s="1"/>
  <c r="J41" i="19"/>
  <c r="H126" i="19"/>
  <c r="H125" i="19" s="1"/>
  <c r="H124" i="19"/>
  <c r="H123" i="19"/>
  <c r="H122" i="19"/>
  <c r="H121" i="19"/>
  <c r="H120" i="19"/>
  <c r="H119" i="19" s="1"/>
  <c r="H118" i="19"/>
  <c r="H117" i="19"/>
  <c r="H116" i="19"/>
  <c r="H115" i="19"/>
  <c r="H114" i="19"/>
  <c r="H113" i="19" s="1"/>
  <c r="H112" i="19"/>
  <c r="H111" i="19"/>
  <c r="H109" i="19" s="1"/>
  <c r="H110" i="19"/>
  <c r="H108" i="19"/>
  <c r="H107" i="19" s="1"/>
  <c r="H105" i="19"/>
  <c r="H104" i="19"/>
  <c r="H103" i="19"/>
  <c r="H102" i="19" s="1"/>
  <c r="H100" i="19" s="1"/>
  <c r="H101" i="19"/>
  <c r="H99" i="19"/>
  <c r="H98" i="19"/>
  <c r="H97" i="19"/>
  <c r="H96" i="19"/>
  <c r="H95" i="19" s="1"/>
  <c r="H92" i="19" s="1"/>
  <c r="H94" i="19"/>
  <c r="H93" i="19"/>
  <c r="H91" i="19"/>
  <c r="H90" i="19"/>
  <c r="H89" i="19"/>
  <c r="H88" i="19"/>
  <c r="H87" i="19"/>
  <c r="H85" i="19" s="1"/>
  <c r="H86" i="19"/>
  <c r="H83" i="19"/>
  <c r="H82" i="19"/>
  <c r="H81" i="19"/>
  <c r="H80" i="19"/>
  <c r="H79" i="19"/>
  <c r="H76" i="19" s="1"/>
  <c r="H75" i="19" s="1"/>
  <c r="H78" i="19"/>
  <c r="H77" i="19"/>
  <c r="H74" i="19"/>
  <c r="H73" i="19"/>
  <c r="H72" i="19"/>
  <c r="H71" i="19" s="1"/>
  <c r="H70" i="19"/>
  <c r="H69" i="19"/>
  <c r="H68" i="19"/>
  <c r="H67" i="19" s="1"/>
  <c r="H66" i="19"/>
  <c r="H64" i="19" s="1"/>
  <c r="H65" i="19"/>
  <c r="H62" i="19"/>
  <c r="H61" i="19"/>
  <c r="H60" i="19"/>
  <c r="H59" i="19" s="1"/>
  <c r="H58" i="19" s="1"/>
  <c r="H57" i="19"/>
  <c r="H56" i="19"/>
  <c r="H55" i="19" s="1"/>
  <c r="H54" i="19"/>
  <c r="H53" i="19"/>
  <c r="H52" i="19" s="1"/>
  <c r="H51" i="19"/>
  <c r="H49" i="19" s="1"/>
  <c r="H50" i="19"/>
  <c r="H48" i="19"/>
  <c r="H47" i="19"/>
  <c r="H46" i="19"/>
  <c r="H45" i="19"/>
  <c r="H44" i="19"/>
  <c r="H43" i="19" s="1"/>
  <c r="H42" i="19" s="1"/>
  <c r="H38" i="19"/>
  <c r="H40" i="19"/>
  <c r="H39" i="19"/>
  <c r="H37" i="19"/>
  <c r="H36" i="19"/>
  <c r="H34" i="19"/>
  <c r="H33" i="19"/>
  <c r="H32" i="19" s="1"/>
  <c r="H31" i="19"/>
  <c r="H30" i="19"/>
  <c r="H29" i="19"/>
  <c r="H28" i="19"/>
  <c r="H27" i="19"/>
  <c r="H26" i="19" s="1"/>
  <c r="H24" i="19"/>
  <c r="H23" i="19"/>
  <c r="H22" i="19" s="1"/>
  <c r="H21" i="19"/>
  <c r="H20" i="19"/>
  <c r="H19" i="19"/>
  <c r="H18" i="19"/>
  <c r="H17" i="19"/>
  <c r="H16" i="19"/>
  <c r="H15" i="19"/>
  <c r="H14" i="19"/>
  <c r="H13" i="19" s="1"/>
  <c r="H12" i="19"/>
  <c r="H11" i="19"/>
  <c r="H10" i="19"/>
  <c r="H9" i="19" s="1"/>
  <c r="H739" i="19" l="1"/>
  <c r="J739" i="19" s="1"/>
  <c r="H451" i="19"/>
  <c r="J451" i="19" s="1"/>
  <c r="H703" i="19"/>
  <c r="H619" i="19"/>
  <c r="H588" i="19"/>
  <c r="H648" i="19"/>
  <c r="J648" i="19" s="1"/>
  <c r="H455" i="19"/>
  <c r="H454" i="19" s="1"/>
  <c r="H291" i="19"/>
  <c r="H368" i="19"/>
  <c r="H324" i="19"/>
  <c r="H317" i="19" s="1"/>
  <c r="H410" i="19"/>
  <c r="H265" i="19"/>
  <c r="H301" i="19"/>
  <c r="H246" i="19"/>
  <c r="H147" i="19"/>
  <c r="H139" i="19" s="1"/>
  <c r="H127" i="19" s="1"/>
  <c r="J127" i="19" s="1"/>
  <c r="H167" i="19"/>
  <c r="H194" i="19"/>
  <c r="H84" i="19"/>
  <c r="H63" i="19"/>
  <c r="H41" i="19" s="1"/>
  <c r="H106" i="19"/>
  <c r="H25" i="19"/>
  <c r="H35" i="19"/>
  <c r="H8" i="19"/>
  <c r="H264" i="19" l="1"/>
  <c r="H263" i="19" s="1"/>
  <c r="J263" i="19" s="1"/>
  <c r="H7" i="19"/>
  <c r="J7" i="19" s="1"/>
  <c r="I3479" i="2" l="1"/>
  <c r="J3479" i="2"/>
  <c r="I4157" i="2" l="1"/>
  <c r="I4245" i="2"/>
  <c r="I4244" i="2"/>
  <c r="I4242" i="2"/>
  <c r="I4241" i="2"/>
  <c r="I4297" i="2"/>
  <c r="I4299" i="2"/>
  <c r="I4306" i="2"/>
  <c r="I4298" i="2"/>
  <c r="I4305" i="2"/>
  <c r="I4355" i="2"/>
  <c r="I4296" i="2"/>
  <c r="I4514" i="2"/>
  <c r="I4513" i="2"/>
  <c r="I2827" i="2"/>
  <c r="I2794" i="2"/>
  <c r="I2791" i="2"/>
  <c r="I2826" i="2"/>
  <c r="I3060" i="2"/>
  <c r="I3104" i="2"/>
  <c r="I3121" i="2"/>
  <c r="I3126" i="2"/>
  <c r="I3140" i="2"/>
  <c r="I3257" i="2"/>
  <c r="I3453" i="2"/>
  <c r="I3260" i="2"/>
  <c r="I2801" i="2"/>
  <c r="I2364" i="2"/>
  <c r="I2363" i="2"/>
  <c r="I2810" i="2"/>
  <c r="I2789" i="2"/>
  <c r="I2825" i="2"/>
  <c r="I2977" i="2"/>
  <c r="I2805" i="2"/>
  <c r="I3106" i="2"/>
  <c r="I3139" i="2"/>
  <c r="I3256" i="2"/>
  <c r="I3264" i="2"/>
  <c r="I3603" i="2"/>
  <c r="I3850" i="2"/>
  <c r="I2784" i="2"/>
  <c r="I2385" i="2"/>
  <c r="I3265" i="2"/>
  <c r="I2331" i="2"/>
  <c r="I2362" i="2"/>
  <c r="I2797" i="2"/>
  <c r="I2799" i="2"/>
  <c r="I2807" i="2"/>
  <c r="I3113" i="2"/>
  <c r="I3138" i="2"/>
  <c r="I3255" i="2"/>
  <c r="I3262" i="2"/>
  <c r="I3555" i="2"/>
  <c r="I2738" i="2"/>
  <c r="I3268" i="2"/>
  <c r="I2735" i="2"/>
  <c r="I2361" i="2"/>
  <c r="I2736" i="2"/>
  <c r="I2793" i="2"/>
  <c r="I3064" i="2"/>
  <c r="I3123" i="2"/>
  <c r="I3125" i="2"/>
  <c r="I3484" i="2"/>
  <c r="I3542" i="2"/>
  <c r="I3554" i="2"/>
  <c r="I2782" i="2"/>
  <c r="I2324" i="2"/>
  <c r="I2319" i="2"/>
  <c r="I2317" i="2"/>
  <c r="I2388" i="2"/>
  <c r="I2320" i="2"/>
  <c r="I2360" i="2"/>
  <c r="I2812" i="2"/>
  <c r="I3059" i="2"/>
  <c r="I3114" i="2"/>
  <c r="I3272" i="2"/>
  <c r="I3456" i="2"/>
  <c r="I3553" i="2"/>
  <c r="I2803" i="2"/>
  <c r="I3141" i="2"/>
  <c r="I2325" i="2"/>
  <c r="I2359" i="2"/>
  <c r="I2795" i="2"/>
  <c r="I2809" i="2"/>
  <c r="I3058" i="2"/>
  <c r="I3129" i="2"/>
  <c r="I3267" i="2"/>
  <c r="I3460" i="2"/>
  <c r="I3548" i="2"/>
  <c r="I3844" i="2"/>
  <c r="I3127" i="2"/>
  <c r="I2353" i="2"/>
  <c r="I3258" i="2"/>
  <c r="I2813" i="2"/>
  <c r="I3117" i="2"/>
  <c r="I3116" i="2"/>
  <c r="I3118" i="2"/>
  <c r="I3109" i="2"/>
  <c r="I3111" i="2"/>
  <c r="I3261" i="2"/>
  <c r="I3281" i="2"/>
  <c r="I3291" i="2"/>
  <c r="I3436" i="2"/>
  <c r="I3442" i="2"/>
  <c r="I3455" i="2"/>
  <c r="I3124" i="2"/>
  <c r="I2387" i="2"/>
  <c r="I2328" i="2"/>
  <c r="I2798" i="2"/>
  <c r="I3105" i="2"/>
  <c r="I3107" i="2"/>
  <c r="I3100" i="2"/>
  <c r="I3120" i="2"/>
  <c r="I3280" i="2"/>
  <c r="I3452" i="2"/>
  <c r="I2815" i="2"/>
  <c r="I2792" i="2"/>
  <c r="I2781" i="2"/>
  <c r="I2817" i="2"/>
  <c r="I2816" i="2"/>
  <c r="I2806" i="2"/>
  <c r="I2800" i="2"/>
  <c r="I2811" i="2"/>
  <c r="I2802" i="2"/>
  <c r="I2830" i="2"/>
  <c r="I2844" i="2"/>
  <c r="I3122" i="2"/>
  <c r="I3274" i="2"/>
  <c r="I3279" i="2"/>
  <c r="I3843" i="2"/>
  <c r="I2264" i="2"/>
  <c r="I2780" i="2"/>
  <c r="I2790" i="2"/>
  <c r="I2796" i="2"/>
  <c r="I2783" i="2"/>
  <c r="I2804" i="2"/>
  <c r="I2814" i="2"/>
  <c r="I2829" i="2"/>
  <c r="I3061" i="2"/>
  <c r="I3119" i="2"/>
  <c r="I3110" i="2"/>
  <c r="I3273" i="2"/>
  <c r="I3266" i="2"/>
  <c r="I3863" i="2"/>
  <c r="I3115" i="2"/>
  <c r="I2737" i="2"/>
  <c r="I2742" i="2"/>
  <c r="I2263" i="2"/>
  <c r="I2322" i="2"/>
  <c r="I2741" i="2"/>
  <c r="I2779" i="2"/>
  <c r="I2808" i="2"/>
  <c r="I2828" i="2"/>
  <c r="I3128" i="2"/>
  <c r="I3108" i="2"/>
  <c r="I3112" i="2"/>
  <c r="I3142" i="2"/>
  <c r="I3259" i="2"/>
  <c r="I3263" i="2"/>
  <c r="I3477" i="2"/>
  <c r="J4297" i="2"/>
  <c r="J4298" i="2"/>
  <c r="J4242" i="2"/>
  <c r="J4241" i="2"/>
  <c r="J4299" i="2"/>
  <c r="J4513" i="2"/>
  <c r="J4306" i="2"/>
  <c r="J4305" i="2"/>
  <c r="J4157" i="2"/>
  <c r="J4244" i="2"/>
  <c r="J4514" i="2"/>
  <c r="J4355" i="2"/>
  <c r="J4245" i="2"/>
  <c r="J4296" i="2"/>
  <c r="J2742" i="2"/>
  <c r="J2319" i="2"/>
  <c r="J2813" i="2"/>
  <c r="J3057" i="2"/>
  <c r="J3117" i="2"/>
  <c r="J3116" i="2"/>
  <c r="J3118" i="2"/>
  <c r="J3109" i="2"/>
  <c r="J3111" i="2"/>
  <c r="J3261" i="2"/>
  <c r="J3281" i="2"/>
  <c r="J3291" i="2"/>
  <c r="J3436" i="2"/>
  <c r="J3442" i="2"/>
  <c r="J3455" i="2"/>
  <c r="J2324" i="2"/>
  <c r="J2387" i="2"/>
  <c r="J2328" i="2"/>
  <c r="J2798" i="2"/>
  <c r="J3105" i="2"/>
  <c r="J3107" i="2"/>
  <c r="J3100" i="2"/>
  <c r="J3120" i="2"/>
  <c r="J3280" i="2"/>
  <c r="J3452" i="2"/>
  <c r="J2815" i="2"/>
  <c r="J2781" i="2"/>
  <c r="J2817" i="2"/>
  <c r="J2816" i="2"/>
  <c r="J2806" i="2"/>
  <c r="J2800" i="2"/>
  <c r="J2811" i="2"/>
  <c r="J2802" i="2"/>
  <c r="J2830" i="2"/>
  <c r="J2844" i="2"/>
  <c r="J3122" i="2"/>
  <c r="J3274" i="2"/>
  <c r="J3279" i="2"/>
  <c r="J3843" i="2"/>
  <c r="J2780" i="2"/>
  <c r="J2790" i="2"/>
  <c r="J2796" i="2"/>
  <c r="J2783" i="2"/>
  <c r="J2804" i="2"/>
  <c r="J2814" i="2"/>
  <c r="J2829" i="2"/>
  <c r="J3061" i="2"/>
  <c r="J3119" i="2"/>
  <c r="J3110" i="2"/>
  <c r="J3273" i="2"/>
  <c r="J3278" i="2"/>
  <c r="J3266" i="2"/>
  <c r="J3863" i="2"/>
  <c r="J3115" i="2"/>
  <c r="J2264" i="2"/>
  <c r="J2263" i="2"/>
  <c r="J2322" i="2"/>
  <c r="J2741" i="2"/>
  <c r="J2779" i="2"/>
  <c r="J2808" i="2"/>
  <c r="J2828" i="2"/>
  <c r="J3128" i="2"/>
  <c r="J3108" i="2"/>
  <c r="J3112" i="2"/>
  <c r="J3142" i="2"/>
  <c r="J3259" i="2"/>
  <c r="J3263" i="2"/>
  <c r="J3477" i="2"/>
  <c r="J2385" i="2"/>
  <c r="J2353" i="2"/>
  <c r="J2738" i="2"/>
  <c r="J2737" i="2"/>
  <c r="J2778" i="2"/>
  <c r="J2792" i="2"/>
  <c r="J2782" i="2"/>
  <c r="J2801" i="2"/>
  <c r="J2827" i="2"/>
  <c r="J3124" i="2"/>
  <c r="J3141" i="2"/>
  <c r="J3258" i="2"/>
  <c r="J3268" i="2"/>
  <c r="J3265" i="2"/>
  <c r="J2364" i="2"/>
  <c r="J2735" i="2"/>
  <c r="J2794" i="2"/>
  <c r="J2791" i="2"/>
  <c r="J2826" i="2"/>
  <c r="J3060" i="2"/>
  <c r="J3104" i="2"/>
  <c r="J3121" i="2"/>
  <c r="J3126" i="2"/>
  <c r="J3140" i="2"/>
  <c r="J3257" i="2"/>
  <c r="J3453" i="2"/>
  <c r="J3260" i="2"/>
  <c r="J2363" i="2"/>
  <c r="J2734" i="2"/>
  <c r="J2810" i="2"/>
  <c r="J2789" i="2"/>
  <c r="J2825" i="2"/>
  <c r="J2977" i="2"/>
  <c r="J2805" i="2"/>
  <c r="J3106" i="2"/>
  <c r="J3139" i="2"/>
  <c r="J3256" i="2"/>
  <c r="J3264" i="2"/>
  <c r="J3603" i="2"/>
  <c r="J3850" i="2"/>
  <c r="J2784" i="2"/>
  <c r="J2331" i="2"/>
  <c r="J2362" i="2"/>
  <c r="J2797" i="2"/>
  <c r="J2799" i="2"/>
  <c r="J2807" i="2"/>
  <c r="J2824" i="2"/>
  <c r="J3113" i="2"/>
  <c r="J3138" i="2"/>
  <c r="J3255" i="2"/>
  <c r="J3262" i="2"/>
  <c r="J3555" i="2"/>
  <c r="J2361" i="2"/>
  <c r="J2736" i="2"/>
  <c r="J2793" i="2"/>
  <c r="J3064" i="2"/>
  <c r="J3123" i="2"/>
  <c r="J3125" i="2"/>
  <c r="J3137" i="2"/>
  <c r="J3484" i="2"/>
  <c r="J3542" i="2"/>
  <c r="J3554" i="2"/>
  <c r="J2317" i="2"/>
  <c r="J2388" i="2"/>
  <c r="J2320" i="2"/>
  <c r="J2360" i="2"/>
  <c r="J2812" i="2"/>
  <c r="J3059" i="2"/>
  <c r="J3114" i="2"/>
  <c r="J3272" i="2"/>
  <c r="J3456" i="2"/>
  <c r="J3553" i="2"/>
  <c r="J2803" i="2"/>
  <c r="J2325" i="2"/>
  <c r="J2359" i="2"/>
  <c r="J2795" i="2"/>
  <c r="J2809" i="2"/>
  <c r="J3058" i="2"/>
  <c r="J3129" i="2"/>
  <c r="J3267" i="2"/>
  <c r="J3460" i="2"/>
  <c r="J3548" i="2"/>
  <c r="J3844" i="2"/>
  <c r="J3127" i="2"/>
  <c r="I4356" i="2" l="1"/>
  <c r="I4447" i="2"/>
  <c r="I4515" i="2"/>
  <c r="I3461" i="2"/>
  <c r="I4217" i="2"/>
  <c r="I4218" i="2"/>
  <c r="I4216" i="2"/>
  <c r="I4033" i="2"/>
  <c r="I3163" i="2"/>
  <c r="I3231" i="2"/>
  <c r="I3475" i="2"/>
  <c r="I3481" i="2"/>
  <c r="I3476" i="2"/>
  <c r="I3439" i="2"/>
  <c r="I3451" i="2"/>
  <c r="I2981" i="2"/>
  <c r="I3607" i="2"/>
  <c r="I3447" i="2"/>
  <c r="I3480" i="2"/>
  <c r="I2985" i="2"/>
  <c r="I3608" i="2"/>
  <c r="I3539" i="2"/>
  <c r="I2232" i="2"/>
  <c r="I3193" i="2"/>
  <c r="I3462" i="2"/>
  <c r="I3445" i="2"/>
  <c r="I3441" i="2"/>
  <c r="I3454" i="2"/>
  <c r="I3444" i="2"/>
  <c r="I3098" i="2"/>
  <c r="I3335" i="2"/>
  <c r="I3437" i="2"/>
  <c r="I3609" i="2"/>
  <c r="I3446" i="2"/>
  <c r="I3611" i="2"/>
  <c r="I2982" i="2"/>
  <c r="I3605" i="2"/>
  <c r="I3474" i="2"/>
  <c r="I3099" i="2"/>
  <c r="I3232" i="2"/>
  <c r="I3606" i="2"/>
  <c r="I3482" i="2"/>
  <c r="I3458" i="2"/>
  <c r="I3831" i="2"/>
  <c r="I3448" i="2"/>
  <c r="I3859" i="2"/>
  <c r="I3610" i="2"/>
  <c r="I3832" i="2"/>
  <c r="I3438" i="2"/>
  <c r="I3457" i="2"/>
  <c r="I3130" i="2"/>
  <c r="I3235" i="2"/>
  <c r="I3459" i="2"/>
  <c r="I3047" i="2"/>
  <c r="I3236" i="2"/>
  <c r="I3449" i="2"/>
  <c r="I3154" i="2"/>
  <c r="I3440" i="2"/>
  <c r="I3604" i="2"/>
  <c r="I3443" i="2"/>
  <c r="I3435" i="2"/>
  <c r="I3478" i="2"/>
  <c r="I3450" i="2"/>
  <c r="I3434" i="2"/>
  <c r="J4447" i="2"/>
  <c r="J4216" i="2"/>
  <c r="J4515" i="2"/>
  <c r="J4356" i="2"/>
  <c r="J4218" i="2"/>
  <c r="J4033" i="2"/>
  <c r="J4217" i="2"/>
  <c r="J3461" i="2"/>
  <c r="J3254" i="2"/>
  <c r="J3547" i="2"/>
  <c r="J3606" i="2"/>
  <c r="J3482" i="2"/>
  <c r="J3458" i="2"/>
  <c r="J3831" i="2"/>
  <c r="J3099" i="2"/>
  <c r="J3610" i="2"/>
  <c r="J3448" i="2"/>
  <c r="J3459" i="2"/>
  <c r="J3859" i="2"/>
  <c r="J3447" i="2"/>
  <c r="J3098" i="2"/>
  <c r="J3335" i="2"/>
  <c r="J3449" i="2"/>
  <c r="J3512" i="2"/>
  <c r="J3163" i="2"/>
  <c r="J3440" i="2"/>
  <c r="J3604" i="2"/>
  <c r="J3443" i="2"/>
  <c r="J3602" i="2"/>
  <c r="J3047" i="2"/>
  <c r="J3236" i="2"/>
  <c r="J3832" i="2"/>
  <c r="J3478" i="2"/>
  <c r="J3437" i="2"/>
  <c r="J3232" i="2"/>
  <c r="J3130" i="2"/>
  <c r="J3235" i="2"/>
  <c r="J3097" i="2"/>
  <c r="J3231" i="2"/>
  <c r="J3438" i="2"/>
  <c r="J3154" i="2"/>
  <c r="J3230" i="2"/>
  <c r="J3435" i="2"/>
  <c r="J3450" i="2"/>
  <c r="J3475" i="2"/>
  <c r="J3434" i="2"/>
  <c r="J3481" i="2"/>
  <c r="J3433" i="2"/>
  <c r="J3454" i="2"/>
  <c r="J3439" i="2"/>
  <c r="J3451" i="2"/>
  <c r="J2981" i="2"/>
  <c r="J3607" i="2"/>
  <c r="J3480" i="2"/>
  <c r="J2985" i="2"/>
  <c r="J3608" i="2"/>
  <c r="J3539" i="2"/>
  <c r="J3474" i="2"/>
  <c r="J3193" i="2"/>
  <c r="J3462" i="2"/>
  <c r="J3444" i="2"/>
  <c r="J3445" i="2"/>
  <c r="J3609" i="2"/>
  <c r="J3446" i="2"/>
  <c r="J3611" i="2"/>
  <c r="J3441" i="2"/>
  <c r="J3476" i="2"/>
  <c r="J2232" i="2"/>
  <c r="J2358" i="2"/>
  <c r="J3457" i="2"/>
  <c r="J2982" i="2"/>
  <c r="J3605" i="2"/>
  <c r="I414" i="2" l="1"/>
  <c r="I775" i="2"/>
  <c r="I153" i="2"/>
  <c r="I225" i="2"/>
  <c r="I80" i="2"/>
  <c r="I182" i="2"/>
  <c r="I887" i="2"/>
  <c r="I1047" i="2"/>
  <c r="I2195" i="2"/>
  <c r="I114" i="2"/>
  <c r="I44" i="2"/>
  <c r="I187" i="2"/>
  <c r="I818" i="2"/>
  <c r="I40" i="2"/>
  <c r="I222" i="2"/>
  <c r="I854" i="2"/>
  <c r="I1048" i="2"/>
  <c r="I1139" i="2"/>
  <c r="I79" i="2"/>
  <c r="I113" i="2"/>
  <c r="I1138" i="2"/>
  <c r="I1135" i="2"/>
  <c r="I177" i="2"/>
  <c r="I413" i="2"/>
  <c r="I1068" i="2"/>
  <c r="I1137" i="2"/>
  <c r="I1962" i="2"/>
  <c r="I2187" i="2"/>
  <c r="I39" i="2"/>
  <c r="I227" i="2"/>
  <c r="I776" i="2"/>
  <c r="I1136" i="2"/>
  <c r="I41" i="2"/>
  <c r="I45" i="2"/>
  <c r="I213" i="2"/>
  <c r="I1134" i="2"/>
  <c r="I115" i="2"/>
  <c r="I817" i="2"/>
  <c r="I1049" i="2"/>
  <c r="I1133" i="2"/>
  <c r="I448" i="2"/>
  <c r="I1045" i="2"/>
  <c r="I1132" i="2"/>
  <c r="I70" i="2"/>
  <c r="I853" i="2"/>
  <c r="I1050" i="2"/>
  <c r="I1131" i="2"/>
  <c r="I145" i="2"/>
  <c r="I1046" i="2"/>
  <c r="J414" i="2"/>
  <c r="J70" i="2"/>
  <c r="J80" i="2"/>
  <c r="J182" i="2"/>
  <c r="J887" i="2"/>
  <c r="J1047" i="2"/>
  <c r="J2195" i="2"/>
  <c r="J39" i="2"/>
  <c r="J44" i="2"/>
  <c r="J187" i="2"/>
  <c r="J818" i="2"/>
  <c r="J79" i="2"/>
  <c r="J222" i="2"/>
  <c r="J854" i="2"/>
  <c r="J1048" i="2"/>
  <c r="J1139" i="2"/>
  <c r="J113" i="2"/>
  <c r="J1138" i="2"/>
  <c r="J1135" i="2"/>
  <c r="J114" i="2"/>
  <c r="J177" i="2"/>
  <c r="J413" i="2"/>
  <c r="J1068" i="2"/>
  <c r="J1137" i="2"/>
  <c r="J1962" i="2"/>
  <c r="J2187" i="2"/>
  <c r="J153" i="2"/>
  <c r="J227" i="2"/>
  <c r="J776" i="2"/>
  <c r="J1136" i="2"/>
  <c r="J41" i="2"/>
  <c r="J45" i="2"/>
  <c r="J213" i="2"/>
  <c r="J775" i="2"/>
  <c r="J1134" i="2"/>
  <c r="J115" i="2"/>
  <c r="J817" i="2"/>
  <c r="J1049" i="2"/>
  <c r="J1133" i="2"/>
  <c r="J225" i="2"/>
  <c r="J448" i="2"/>
  <c r="J1045" i="2"/>
  <c r="J1132" i="2"/>
  <c r="J853" i="2"/>
  <c r="J1050" i="2"/>
  <c r="J1131" i="2"/>
  <c r="J40" i="2"/>
  <c r="J145" i="2"/>
  <c r="J1046" i="2"/>
  <c r="I220" i="2" l="1"/>
  <c r="I219" i="2"/>
  <c r="I1043" i="2"/>
  <c r="I1960" i="2"/>
  <c r="I176" i="2"/>
  <c r="I215" i="2"/>
  <c r="I1961" i="2"/>
  <c r="I2185" i="2"/>
  <c r="I807" i="2"/>
  <c r="I815" i="2"/>
  <c r="I217" i="2"/>
  <c r="I214" i="2"/>
  <c r="I2188" i="2"/>
  <c r="I2186" i="2"/>
  <c r="I221" i="2"/>
  <c r="I395" i="2"/>
  <c r="I218" i="2"/>
  <c r="I792" i="2"/>
  <c r="I2150" i="2"/>
  <c r="I358" i="2"/>
  <c r="I806" i="2"/>
  <c r="I216" i="2"/>
  <c r="I1044" i="2"/>
  <c r="I816" i="2"/>
  <c r="I1959" i="2"/>
  <c r="J1044" i="2"/>
  <c r="J214" i="2"/>
  <c r="J2188" i="2"/>
  <c r="J2186" i="2"/>
  <c r="J216" i="2"/>
  <c r="J221" i="2"/>
  <c r="J395" i="2"/>
  <c r="J792" i="2"/>
  <c r="J215" i="2"/>
  <c r="J218" i="2"/>
  <c r="J2150" i="2"/>
  <c r="J358" i="2"/>
  <c r="J220" i="2"/>
  <c r="J806" i="2"/>
  <c r="J816" i="2"/>
  <c r="J1959" i="2"/>
  <c r="J219" i="2"/>
  <c r="J1043" i="2"/>
  <c r="J1960" i="2"/>
  <c r="J176" i="2"/>
  <c r="J1961" i="2"/>
  <c r="J2185" i="2"/>
  <c r="J807" i="2"/>
  <c r="J815" i="2"/>
  <c r="J217" i="2"/>
  <c r="L179" i="27" l="1"/>
  <c r="L180" i="27"/>
  <c r="L143" i="27"/>
  <c r="L68" i="27"/>
  <c r="R12" i="27"/>
  <c r="R573" i="27" s="1"/>
  <c r="T12" i="27"/>
  <c r="N767" i="28"/>
  <c r="M767" i="28"/>
  <c r="I767" i="28"/>
  <c r="K767" i="28" s="1"/>
  <c r="N766" i="28"/>
  <c r="I766" i="28"/>
  <c r="N765" i="28"/>
  <c r="I765" i="28"/>
  <c r="M765" i="28" s="1"/>
  <c r="N763" i="28"/>
  <c r="M763" i="28"/>
  <c r="O763" i="28" s="1"/>
  <c r="K763" i="28"/>
  <c r="I763" i="28"/>
  <c r="N762" i="28"/>
  <c r="M762" i="28"/>
  <c r="O762" i="28" s="1"/>
  <c r="K762" i="28"/>
  <c r="I762" i="28"/>
  <c r="N761" i="28"/>
  <c r="I761" i="28"/>
  <c r="M761" i="28" s="1"/>
  <c r="N758" i="28"/>
  <c r="I758" i="28"/>
  <c r="M758" i="28" s="1"/>
  <c r="N757" i="28"/>
  <c r="K757" i="28"/>
  <c r="I757" i="28"/>
  <c r="M757" i="28" s="1"/>
  <c r="O757" i="28" s="1"/>
  <c r="N756" i="28"/>
  <c r="I756" i="28"/>
  <c r="K756" i="28" s="1"/>
  <c r="N755" i="28"/>
  <c r="M755" i="28"/>
  <c r="K755" i="28"/>
  <c r="I755" i="28"/>
  <c r="N753" i="28"/>
  <c r="I753" i="28"/>
  <c r="M753" i="28" s="1"/>
  <c r="N752" i="28"/>
  <c r="M752" i="28"/>
  <c r="O752" i="28" s="1"/>
  <c r="I752" i="28"/>
  <c r="K752" i="28" s="1"/>
  <c r="N751" i="28"/>
  <c r="M751" i="28"/>
  <c r="O751" i="28" s="1"/>
  <c r="I751" i="28"/>
  <c r="K751" i="28" s="1"/>
  <c r="N750" i="28"/>
  <c r="I750" i="28"/>
  <c r="N749" i="28"/>
  <c r="K749" i="28"/>
  <c r="I749" i="28"/>
  <c r="M749" i="28" s="1"/>
  <c r="N747" i="28"/>
  <c r="M747" i="28"/>
  <c r="O747" i="28" s="1"/>
  <c r="K747" i="28"/>
  <c r="I747" i="28"/>
  <c r="N746" i="28"/>
  <c r="M746" i="28"/>
  <c r="O746" i="28" s="1"/>
  <c r="K746" i="28"/>
  <c r="I746" i="28"/>
  <c r="N745" i="28"/>
  <c r="I745" i="28"/>
  <c r="M745" i="28" s="1"/>
  <c r="N744" i="28"/>
  <c r="I744" i="28"/>
  <c r="N743" i="28"/>
  <c r="I743" i="28"/>
  <c r="M743" i="28" s="1"/>
  <c r="N741" i="28"/>
  <c r="I741" i="28"/>
  <c r="M741" i="28" s="1"/>
  <c r="N740" i="28"/>
  <c r="I740" i="28"/>
  <c r="M740" i="28" s="1"/>
  <c r="N739" i="28"/>
  <c r="K739" i="28"/>
  <c r="I739" i="28"/>
  <c r="M739" i="28" s="1"/>
  <c r="O739" i="28" s="1"/>
  <c r="N738" i="28"/>
  <c r="I738" i="28"/>
  <c r="K738" i="28" s="1"/>
  <c r="N736" i="28"/>
  <c r="I736" i="28"/>
  <c r="N735" i="28"/>
  <c r="I735" i="28"/>
  <c r="M735" i="28" s="1"/>
  <c r="N734" i="28"/>
  <c r="M734" i="28"/>
  <c r="I734" i="28"/>
  <c r="K734" i="28" s="1"/>
  <c r="N733" i="28"/>
  <c r="M733" i="28"/>
  <c r="O733" i="28" s="1"/>
  <c r="I733" i="28"/>
  <c r="K733" i="28" s="1"/>
  <c r="N732" i="28"/>
  <c r="I732" i="28"/>
  <c r="N731" i="28"/>
  <c r="I731" i="28"/>
  <c r="N729" i="28"/>
  <c r="M729" i="28"/>
  <c r="O729" i="28" s="1"/>
  <c r="K729" i="28"/>
  <c r="I729" i="28"/>
  <c r="N728" i="28"/>
  <c r="M728" i="28"/>
  <c r="O728" i="28" s="1"/>
  <c r="K728" i="28"/>
  <c r="I728" i="28"/>
  <c r="N727" i="28"/>
  <c r="I727" i="28"/>
  <c r="M727" i="28" s="1"/>
  <c r="N726" i="28"/>
  <c r="I726" i="28"/>
  <c r="N725" i="28"/>
  <c r="I725" i="28"/>
  <c r="M725" i="28" s="1"/>
  <c r="N724" i="28"/>
  <c r="M724" i="28"/>
  <c r="O724" i="28" s="1"/>
  <c r="I724" i="28"/>
  <c r="K724" i="28" s="1"/>
  <c r="N722" i="28"/>
  <c r="K722" i="28"/>
  <c r="I722" i="28"/>
  <c r="M722" i="28" s="1"/>
  <c r="O722" i="28" s="1"/>
  <c r="N721" i="28"/>
  <c r="K721" i="28"/>
  <c r="I721" i="28"/>
  <c r="M721" i="28" s="1"/>
  <c r="O721" i="28" s="1"/>
  <c r="N720" i="28"/>
  <c r="I720" i="28"/>
  <c r="K720" i="28" s="1"/>
  <c r="N719" i="28"/>
  <c r="M719" i="28"/>
  <c r="K719" i="28"/>
  <c r="I719" i="28"/>
  <c r="N718" i="28"/>
  <c r="M718" i="28"/>
  <c r="O718" i="28" s="1"/>
  <c r="K718" i="28"/>
  <c r="I718" i="28"/>
  <c r="N717" i="28"/>
  <c r="I717" i="28"/>
  <c r="M717" i="28" s="1"/>
  <c r="N715" i="28"/>
  <c r="M715" i="28"/>
  <c r="O715" i="28" s="1"/>
  <c r="K715" i="28"/>
  <c r="I715" i="28"/>
  <c r="N714" i="28"/>
  <c r="I714" i="28"/>
  <c r="N711" i="28"/>
  <c r="I711" i="28"/>
  <c r="M711" i="28" s="1"/>
  <c r="N710" i="28"/>
  <c r="I710" i="28"/>
  <c r="N708" i="28"/>
  <c r="I708" i="28"/>
  <c r="N707" i="28"/>
  <c r="I707" i="28"/>
  <c r="N706" i="28"/>
  <c r="K706" i="28"/>
  <c r="I706" i="28"/>
  <c r="M706" i="28" s="1"/>
  <c r="O706" i="28" s="1"/>
  <c r="N704" i="28"/>
  <c r="M704" i="28"/>
  <c r="O704" i="28" s="1"/>
  <c r="K704" i="28"/>
  <c r="I704" i="28"/>
  <c r="N703" i="28"/>
  <c r="I703" i="28"/>
  <c r="M703" i="28" s="1"/>
  <c r="N702" i="28"/>
  <c r="I702" i="28"/>
  <c r="N701" i="28"/>
  <c r="I701" i="28"/>
  <c r="M701" i="28" s="1"/>
  <c r="N700" i="28"/>
  <c r="M700" i="28"/>
  <c r="O700" i="28" s="1"/>
  <c r="I700" i="28"/>
  <c r="K700" i="28" s="1"/>
  <c r="N699" i="28"/>
  <c r="M699" i="28"/>
  <c r="O699" i="28" s="1"/>
  <c r="K699" i="28"/>
  <c r="I699" i="28"/>
  <c r="N698" i="28"/>
  <c r="I698" i="28"/>
  <c r="N697" i="28"/>
  <c r="K697" i="28"/>
  <c r="I697" i="28"/>
  <c r="M697" i="28" s="1"/>
  <c r="N696" i="28"/>
  <c r="K696" i="28"/>
  <c r="I696" i="28"/>
  <c r="M696" i="28" s="1"/>
  <c r="O696" i="28" s="1"/>
  <c r="N694" i="28"/>
  <c r="M694" i="28"/>
  <c r="K694" i="28"/>
  <c r="I694" i="28"/>
  <c r="N693" i="28"/>
  <c r="I693" i="28"/>
  <c r="M693" i="28" s="1"/>
  <c r="N692" i="28"/>
  <c r="I692" i="28"/>
  <c r="N691" i="28"/>
  <c r="I691" i="28"/>
  <c r="M691" i="28" s="1"/>
  <c r="N690" i="28"/>
  <c r="M690" i="28"/>
  <c r="I690" i="28"/>
  <c r="K690" i="28" s="1"/>
  <c r="N688" i="28"/>
  <c r="K688" i="28"/>
  <c r="I688" i="28"/>
  <c r="M688" i="28" s="1"/>
  <c r="O688" i="28" s="1"/>
  <c r="N687" i="28"/>
  <c r="K687" i="28"/>
  <c r="I687" i="28"/>
  <c r="M687" i="28" s="1"/>
  <c r="O687" i="28" s="1"/>
  <c r="N686" i="28"/>
  <c r="I686" i="28"/>
  <c r="K686" i="28" s="1"/>
  <c r="N685" i="28"/>
  <c r="M685" i="28"/>
  <c r="K685" i="28"/>
  <c r="I685" i="28"/>
  <c r="N684" i="28"/>
  <c r="M684" i="28"/>
  <c r="K684" i="28"/>
  <c r="I684" i="28"/>
  <c r="N682" i="28"/>
  <c r="M682" i="28"/>
  <c r="I682" i="28"/>
  <c r="K682" i="28" s="1"/>
  <c r="N681" i="28"/>
  <c r="M681" i="28"/>
  <c r="O681" i="28" s="1"/>
  <c r="K681" i="28"/>
  <c r="I681" i="28"/>
  <c r="N680" i="28"/>
  <c r="I680" i="28"/>
  <c r="N679" i="28"/>
  <c r="I679" i="28"/>
  <c r="M679" i="28" s="1"/>
  <c r="N678" i="28"/>
  <c r="K678" i="28"/>
  <c r="I678" i="28"/>
  <c r="M678" i="28" s="1"/>
  <c r="O678" i="28" s="1"/>
  <c r="N675" i="28"/>
  <c r="I675" i="28"/>
  <c r="M675" i="28" s="1"/>
  <c r="N674" i="28"/>
  <c r="M674" i="28"/>
  <c r="I674" i="28"/>
  <c r="K674" i="28" s="1"/>
  <c r="N673" i="28"/>
  <c r="M673" i="28"/>
  <c r="K673" i="28"/>
  <c r="I673" i="28"/>
  <c r="N671" i="28"/>
  <c r="K671" i="28"/>
  <c r="I671" i="28"/>
  <c r="M671" i="28" s="1"/>
  <c r="O671" i="28" s="1"/>
  <c r="N670" i="28"/>
  <c r="I670" i="28"/>
  <c r="K670" i="28" s="1"/>
  <c r="N669" i="28"/>
  <c r="M669" i="28"/>
  <c r="K669" i="28"/>
  <c r="I669" i="28"/>
  <c r="K668" i="28"/>
  <c r="N667" i="28"/>
  <c r="I667" i="28"/>
  <c r="M667" i="28" s="1"/>
  <c r="N666" i="28"/>
  <c r="M666" i="28"/>
  <c r="I666" i="28"/>
  <c r="K666" i="28" s="1"/>
  <c r="N663" i="28"/>
  <c r="M663" i="28"/>
  <c r="O663" i="28" s="1"/>
  <c r="K663" i="28"/>
  <c r="I663" i="28"/>
  <c r="N662" i="28"/>
  <c r="M662" i="28"/>
  <c r="K662" i="28"/>
  <c r="I662" i="28"/>
  <c r="N661" i="28"/>
  <c r="I661" i="28"/>
  <c r="M661" i="28" s="1"/>
  <c r="N660" i="28"/>
  <c r="I660" i="28"/>
  <c r="N658" i="28"/>
  <c r="I658" i="28"/>
  <c r="N656" i="28"/>
  <c r="I656" i="28"/>
  <c r="K656" i="28" s="1"/>
  <c r="N655" i="28"/>
  <c r="M655" i="28"/>
  <c r="O655" i="28" s="1"/>
  <c r="K655" i="28"/>
  <c r="I655" i="28"/>
  <c r="N654" i="28"/>
  <c r="M654" i="28"/>
  <c r="K654" i="28"/>
  <c r="I654" i="28"/>
  <c r="N653" i="28"/>
  <c r="I653" i="28"/>
  <c r="M653" i="28" s="1"/>
  <c r="N652" i="28"/>
  <c r="I652" i="28"/>
  <c r="N651" i="28"/>
  <c r="I651" i="28"/>
  <c r="M651" i="28" s="1"/>
  <c r="N650" i="28"/>
  <c r="M650" i="28"/>
  <c r="I650" i="28"/>
  <c r="K650" i="28" s="1"/>
  <c r="N649" i="28"/>
  <c r="M649" i="28"/>
  <c r="I649" i="28"/>
  <c r="K649" i="28" s="1"/>
  <c r="N648" i="28"/>
  <c r="I648" i="28"/>
  <c r="N647" i="28"/>
  <c r="K647" i="28"/>
  <c r="I647" i="28"/>
  <c r="M647" i="28" s="1"/>
  <c r="N646" i="28"/>
  <c r="M646" i="28"/>
  <c r="O646" i="28" s="1"/>
  <c r="K646" i="28"/>
  <c r="I646" i="28"/>
  <c r="N645" i="28"/>
  <c r="K645" i="28"/>
  <c r="I645" i="28"/>
  <c r="M645" i="28" s="1"/>
  <c r="O645" i="28" s="1"/>
  <c r="N644" i="28"/>
  <c r="I644" i="28"/>
  <c r="N643" i="28"/>
  <c r="M643" i="28"/>
  <c r="O643" i="28" s="1"/>
  <c r="K643" i="28"/>
  <c r="I643" i="28"/>
  <c r="N641" i="28"/>
  <c r="K641" i="28"/>
  <c r="I641" i="28"/>
  <c r="M641" i="28" s="1"/>
  <c r="O641" i="28" s="1"/>
  <c r="N640" i="28"/>
  <c r="M640" i="28"/>
  <c r="I640" i="28"/>
  <c r="K640" i="28" s="1"/>
  <c r="N639" i="28"/>
  <c r="M639" i="28"/>
  <c r="O639" i="28" s="1"/>
  <c r="I639" i="28"/>
  <c r="K639" i="28" s="1"/>
  <c r="N638" i="28"/>
  <c r="I638" i="28"/>
  <c r="N637" i="28"/>
  <c r="I637" i="28"/>
  <c r="M637" i="28" s="1"/>
  <c r="N636" i="28"/>
  <c r="M636" i="28"/>
  <c r="O636" i="28" s="1"/>
  <c r="K636" i="28"/>
  <c r="I636" i="28"/>
  <c r="N635" i="28"/>
  <c r="K635" i="28"/>
  <c r="I635" i="28"/>
  <c r="M635" i="28" s="1"/>
  <c r="O635" i="28" s="1"/>
  <c r="N634" i="28"/>
  <c r="I634" i="28"/>
  <c r="N633" i="28"/>
  <c r="M633" i="28"/>
  <c r="O633" i="28" s="1"/>
  <c r="K633" i="28"/>
  <c r="I633" i="28"/>
  <c r="N632" i="28"/>
  <c r="M632" i="28"/>
  <c r="O632" i="28" s="1"/>
  <c r="K632" i="28"/>
  <c r="I632" i="28"/>
  <c r="N631" i="28"/>
  <c r="I631" i="28"/>
  <c r="M631" i="28" s="1"/>
  <c r="N630" i="28"/>
  <c r="I630" i="28"/>
  <c r="N629" i="28"/>
  <c r="K629" i="28"/>
  <c r="I629" i="28"/>
  <c r="M629" i="28" s="1"/>
  <c r="N627" i="28"/>
  <c r="I627" i="28"/>
  <c r="M627" i="28" s="1"/>
  <c r="N626" i="28"/>
  <c r="M626" i="28"/>
  <c r="O626" i="28" s="1"/>
  <c r="K626" i="28"/>
  <c r="I626" i="28"/>
  <c r="N625" i="28"/>
  <c r="K625" i="28"/>
  <c r="I625" i="28"/>
  <c r="M625" i="28" s="1"/>
  <c r="O625" i="28" s="1"/>
  <c r="N624" i="28"/>
  <c r="I624" i="28"/>
  <c r="N620" i="28"/>
  <c r="M620" i="28"/>
  <c r="O620" i="28" s="1"/>
  <c r="K620" i="28"/>
  <c r="I620" i="28"/>
  <c r="N619" i="28"/>
  <c r="K619" i="28"/>
  <c r="I619" i="28"/>
  <c r="M619" i="28" s="1"/>
  <c r="O619" i="28" s="1"/>
  <c r="N618" i="28"/>
  <c r="I618" i="28"/>
  <c r="N617" i="28"/>
  <c r="M617" i="28"/>
  <c r="K617" i="28"/>
  <c r="O617" i="28" s="1"/>
  <c r="I617" i="28"/>
  <c r="N614" i="28"/>
  <c r="I614" i="28"/>
  <c r="N613" i="28"/>
  <c r="K613" i="28"/>
  <c r="I613" i="28"/>
  <c r="M613" i="28" s="1"/>
  <c r="N611" i="28"/>
  <c r="M611" i="28"/>
  <c r="O611" i="28" s="1"/>
  <c r="K611" i="28"/>
  <c r="I611" i="28"/>
  <c r="N610" i="28"/>
  <c r="M610" i="28"/>
  <c r="K610" i="28"/>
  <c r="K609" i="28" s="1"/>
  <c r="I610" i="28"/>
  <c r="M609" i="28"/>
  <c r="N607" i="28"/>
  <c r="I607" i="28"/>
  <c r="M607" i="28" s="1"/>
  <c r="N606" i="28"/>
  <c r="M606" i="28"/>
  <c r="O606" i="28" s="1"/>
  <c r="K606" i="28"/>
  <c r="I606" i="28"/>
  <c r="M605" i="28"/>
  <c r="N604" i="28"/>
  <c r="M604" i="28"/>
  <c r="K604" i="28"/>
  <c r="K603" i="28" s="1"/>
  <c r="I604" i="28"/>
  <c r="N602" i="28"/>
  <c r="M602" i="28"/>
  <c r="M601" i="28" s="1"/>
  <c r="I602" i="28"/>
  <c r="K602" i="28" s="1"/>
  <c r="K601" i="28" s="1"/>
  <c r="N600" i="28"/>
  <c r="M600" i="28"/>
  <c r="O600" i="28" s="1"/>
  <c r="K600" i="28"/>
  <c r="I600" i="28"/>
  <c r="N599" i="28"/>
  <c r="I599" i="28"/>
  <c r="M599" i="28" s="1"/>
  <c r="N598" i="28"/>
  <c r="I598" i="28"/>
  <c r="N597" i="28"/>
  <c r="M597" i="28"/>
  <c r="K597" i="28"/>
  <c r="O597" i="28" s="1"/>
  <c r="I597" i="28"/>
  <c r="N595" i="28"/>
  <c r="K595" i="28"/>
  <c r="I595" i="28"/>
  <c r="M595" i="28" s="1"/>
  <c r="O595" i="28" s="1"/>
  <c r="N594" i="28"/>
  <c r="M594" i="28"/>
  <c r="I594" i="28"/>
  <c r="K594" i="28" s="1"/>
  <c r="N593" i="28"/>
  <c r="M593" i="28"/>
  <c r="I593" i="28"/>
  <c r="K593" i="28" s="1"/>
  <c r="N592" i="28"/>
  <c r="I592" i="28"/>
  <c r="N590" i="28"/>
  <c r="I590" i="28"/>
  <c r="N588" i="28"/>
  <c r="I588" i="28"/>
  <c r="N587" i="28"/>
  <c r="K587" i="28"/>
  <c r="I587" i="28"/>
  <c r="M587" i="28" s="1"/>
  <c r="N585" i="28"/>
  <c r="I585" i="28"/>
  <c r="M585" i="28" s="1"/>
  <c r="N584" i="28"/>
  <c r="M584" i="28"/>
  <c r="O584" i="28" s="1"/>
  <c r="K584" i="28"/>
  <c r="I584" i="28"/>
  <c r="N583" i="28"/>
  <c r="I583" i="28"/>
  <c r="M583" i="28" s="1"/>
  <c r="N581" i="28"/>
  <c r="M581" i="28"/>
  <c r="I581" i="28"/>
  <c r="K581" i="28" s="1"/>
  <c r="K580" i="28" s="1"/>
  <c r="N578" i="28"/>
  <c r="M578" i="28"/>
  <c r="O578" i="28" s="1"/>
  <c r="K578" i="28"/>
  <c r="I578" i="28"/>
  <c r="N577" i="28"/>
  <c r="I577" i="28"/>
  <c r="M577" i="28" s="1"/>
  <c r="N576" i="28"/>
  <c r="I576" i="28"/>
  <c r="N575" i="28"/>
  <c r="M575" i="28"/>
  <c r="K575" i="28"/>
  <c r="O575" i="28" s="1"/>
  <c r="I575" i="28"/>
  <c r="N573" i="28"/>
  <c r="K573" i="28"/>
  <c r="I573" i="28"/>
  <c r="M573" i="28" s="1"/>
  <c r="O573" i="28" s="1"/>
  <c r="N572" i="28"/>
  <c r="M572" i="28"/>
  <c r="I572" i="28"/>
  <c r="K572" i="28" s="1"/>
  <c r="N571" i="28"/>
  <c r="M571" i="28"/>
  <c r="O571" i="28" s="1"/>
  <c r="I571" i="28"/>
  <c r="K571" i="28" s="1"/>
  <c r="N570" i="28"/>
  <c r="I570" i="28"/>
  <c r="N568" i="28"/>
  <c r="I568" i="28"/>
  <c r="N567" i="28"/>
  <c r="M567" i="28"/>
  <c r="K567" i="28"/>
  <c r="O567" i="28" s="1"/>
  <c r="I567" i="28"/>
  <c r="N566" i="28"/>
  <c r="M566" i="28"/>
  <c r="O566" i="28" s="1"/>
  <c r="K566" i="28"/>
  <c r="I566" i="28"/>
  <c r="N565" i="28"/>
  <c r="M565" i="28"/>
  <c r="I565" i="28"/>
  <c r="K565" i="28" s="1"/>
  <c r="N563" i="28"/>
  <c r="M563" i="28"/>
  <c r="I563" i="28"/>
  <c r="K563" i="28" s="1"/>
  <c r="N562" i="28"/>
  <c r="I562" i="28"/>
  <c r="N561" i="28"/>
  <c r="I561" i="28"/>
  <c r="M561" i="28" s="1"/>
  <c r="N560" i="28"/>
  <c r="M560" i="28"/>
  <c r="O560" i="28" s="1"/>
  <c r="K560" i="28"/>
  <c r="I560" i="28"/>
  <c r="N558" i="28"/>
  <c r="M558" i="28"/>
  <c r="O558" i="28" s="1"/>
  <c r="K558" i="28"/>
  <c r="I558" i="28"/>
  <c r="N557" i="28"/>
  <c r="M557" i="28"/>
  <c r="I557" i="28"/>
  <c r="K557" i="28" s="1"/>
  <c r="N556" i="28"/>
  <c r="I556" i="28"/>
  <c r="N555" i="28"/>
  <c r="K555" i="28"/>
  <c r="I555" i="28"/>
  <c r="M555" i="28" s="1"/>
  <c r="N553" i="28"/>
  <c r="I553" i="28"/>
  <c r="M553" i="28" s="1"/>
  <c r="N552" i="28"/>
  <c r="M552" i="28"/>
  <c r="O552" i="28" s="1"/>
  <c r="K552" i="28"/>
  <c r="I552" i="28"/>
  <c r="N551" i="28"/>
  <c r="I551" i="28"/>
  <c r="M551" i="28" s="1"/>
  <c r="N550" i="28"/>
  <c r="I550" i="28"/>
  <c r="N547" i="28"/>
  <c r="M547" i="28"/>
  <c r="I547" i="28"/>
  <c r="K547" i="28" s="1"/>
  <c r="N546" i="28"/>
  <c r="I546" i="28"/>
  <c r="N545" i="28"/>
  <c r="I545" i="28"/>
  <c r="N544" i="28"/>
  <c r="M544" i="28"/>
  <c r="O544" i="28" s="1"/>
  <c r="K544" i="28"/>
  <c r="I544" i="28"/>
  <c r="N543" i="28"/>
  <c r="I543" i="28"/>
  <c r="M543" i="28" s="1"/>
  <c r="N542" i="28"/>
  <c r="I542" i="28"/>
  <c r="N541" i="28"/>
  <c r="M541" i="28"/>
  <c r="K541" i="28"/>
  <c r="O541" i="28" s="1"/>
  <c r="I541" i="28"/>
  <c r="N540" i="28"/>
  <c r="M540" i="28"/>
  <c r="O540" i="28" s="1"/>
  <c r="K540" i="28"/>
  <c r="I540" i="28"/>
  <c r="N539" i="28"/>
  <c r="M539" i="28"/>
  <c r="I539" i="28"/>
  <c r="K539" i="28" s="1"/>
  <c r="N538" i="28"/>
  <c r="I538" i="28"/>
  <c r="O537" i="28"/>
  <c r="N537" i="28"/>
  <c r="K537" i="28"/>
  <c r="I537" i="28"/>
  <c r="M537" i="28" s="1"/>
  <c r="N536" i="28"/>
  <c r="M536" i="28"/>
  <c r="I536" i="28"/>
  <c r="K536" i="28" s="1"/>
  <c r="N533" i="28"/>
  <c r="M533" i="28"/>
  <c r="K533" i="28"/>
  <c r="O533" i="28" s="1"/>
  <c r="I533" i="28"/>
  <c r="N532" i="28"/>
  <c r="M532" i="28"/>
  <c r="O532" i="28" s="1"/>
  <c r="K532" i="28"/>
  <c r="I532" i="28"/>
  <c r="M531" i="28"/>
  <c r="N530" i="28"/>
  <c r="M530" i="28"/>
  <c r="O530" i="28" s="1"/>
  <c r="O529" i="28" s="1"/>
  <c r="K530" i="28"/>
  <c r="I530" i="28"/>
  <c r="M529" i="28"/>
  <c r="K529" i="28"/>
  <c r="N528" i="28"/>
  <c r="M528" i="28"/>
  <c r="O528" i="28" s="1"/>
  <c r="O527" i="28" s="1"/>
  <c r="K528" i="28"/>
  <c r="K527" i="28" s="1"/>
  <c r="I528" i="28"/>
  <c r="N526" i="28"/>
  <c r="M526" i="28"/>
  <c r="K526" i="28"/>
  <c r="I526" i="28"/>
  <c r="N525" i="28"/>
  <c r="M525" i="28"/>
  <c r="I525" i="28"/>
  <c r="K525" i="28" s="1"/>
  <c r="N524" i="28"/>
  <c r="I524" i="28"/>
  <c r="N523" i="28"/>
  <c r="K523" i="28"/>
  <c r="I523" i="28"/>
  <c r="M523" i="28" s="1"/>
  <c r="O523" i="28" s="1"/>
  <c r="N522" i="28"/>
  <c r="M522" i="28"/>
  <c r="O522" i="28" s="1"/>
  <c r="K522" i="28"/>
  <c r="I522" i="28"/>
  <c r="N521" i="28"/>
  <c r="M521" i="28"/>
  <c r="O521" i="28" s="1"/>
  <c r="I521" i="28"/>
  <c r="K521" i="28" s="1"/>
  <c r="N520" i="28"/>
  <c r="I520" i="28"/>
  <c r="N519" i="28"/>
  <c r="I519" i="28"/>
  <c r="M519" i="28" s="1"/>
  <c r="N518" i="28"/>
  <c r="M518" i="28"/>
  <c r="O518" i="28" s="1"/>
  <c r="K518" i="28"/>
  <c r="I518" i="28"/>
  <c r="N517" i="28"/>
  <c r="M517" i="28"/>
  <c r="I517" i="28"/>
  <c r="K517" i="28" s="1"/>
  <c r="O517" i="28" s="1"/>
  <c r="N516" i="28"/>
  <c r="I516" i="28"/>
  <c r="N515" i="28"/>
  <c r="M515" i="28"/>
  <c r="K515" i="28"/>
  <c r="O515" i="28" s="1"/>
  <c r="I515" i="28"/>
  <c r="N514" i="28"/>
  <c r="M514" i="28"/>
  <c r="K514" i="28"/>
  <c r="I514" i="28"/>
  <c r="N513" i="28"/>
  <c r="M513" i="28"/>
  <c r="I513" i="28"/>
  <c r="K513" i="28" s="1"/>
  <c r="N512" i="28"/>
  <c r="I512" i="28"/>
  <c r="N511" i="28"/>
  <c r="K511" i="28"/>
  <c r="I511" i="28"/>
  <c r="M511" i="28" s="1"/>
  <c r="O511" i="28" s="1"/>
  <c r="N510" i="28"/>
  <c r="M510" i="28"/>
  <c r="O510" i="28" s="1"/>
  <c r="K510" i="28"/>
  <c r="I510" i="28"/>
  <c r="N509" i="28"/>
  <c r="M509" i="28"/>
  <c r="I509" i="28"/>
  <c r="K509" i="28" s="1"/>
  <c r="N507" i="28"/>
  <c r="M507" i="28"/>
  <c r="I507" i="28"/>
  <c r="K507" i="28" s="1"/>
  <c r="O507" i="28" s="1"/>
  <c r="N506" i="28"/>
  <c r="I506" i="28"/>
  <c r="N505" i="28"/>
  <c r="M505" i="28"/>
  <c r="K505" i="28"/>
  <c r="O505" i="28" s="1"/>
  <c r="I505" i="28"/>
  <c r="N504" i="28"/>
  <c r="M504" i="28"/>
  <c r="O504" i="28" s="1"/>
  <c r="K504" i="28"/>
  <c r="I504" i="28"/>
  <c r="N503" i="28"/>
  <c r="M503" i="28"/>
  <c r="O503" i="28" s="1"/>
  <c r="I503" i="28"/>
  <c r="K503" i="28" s="1"/>
  <c r="N502" i="28"/>
  <c r="I502" i="28"/>
  <c r="N501" i="28"/>
  <c r="K501" i="28"/>
  <c r="I501" i="28"/>
  <c r="M501" i="28" s="1"/>
  <c r="O501" i="28" s="1"/>
  <c r="N500" i="28"/>
  <c r="M500" i="28"/>
  <c r="O500" i="28" s="1"/>
  <c r="K500" i="28"/>
  <c r="I500" i="28"/>
  <c r="N499" i="28"/>
  <c r="M499" i="28"/>
  <c r="O499" i="28" s="1"/>
  <c r="I499" i="28"/>
  <c r="K499" i="28" s="1"/>
  <c r="N498" i="28"/>
  <c r="I498" i="28"/>
  <c r="N497" i="28"/>
  <c r="K497" i="28"/>
  <c r="I497" i="28"/>
  <c r="M497" i="28" s="1"/>
  <c r="N496" i="28"/>
  <c r="M496" i="28"/>
  <c r="O496" i="28" s="1"/>
  <c r="K496" i="28"/>
  <c r="I496" i="28"/>
  <c r="N495" i="28"/>
  <c r="M495" i="28"/>
  <c r="I495" i="28"/>
  <c r="K495" i="28" s="1"/>
  <c r="O495" i="28" s="1"/>
  <c r="N494" i="28"/>
  <c r="I494" i="28"/>
  <c r="N493" i="28"/>
  <c r="M493" i="28"/>
  <c r="K493" i="28"/>
  <c r="O493" i="28" s="1"/>
  <c r="I493" i="28"/>
  <c r="N492" i="28"/>
  <c r="M492" i="28"/>
  <c r="O492" i="28" s="1"/>
  <c r="K492" i="28"/>
  <c r="I492" i="28"/>
  <c r="N491" i="28"/>
  <c r="M491" i="28"/>
  <c r="I491" i="28"/>
  <c r="K491" i="28" s="1"/>
  <c r="N490" i="28"/>
  <c r="I490" i="28"/>
  <c r="N489" i="28"/>
  <c r="K489" i="28"/>
  <c r="I489" i="28"/>
  <c r="M489" i="28" s="1"/>
  <c r="N488" i="28"/>
  <c r="M488" i="28"/>
  <c r="O488" i="28" s="1"/>
  <c r="K488" i="28"/>
  <c r="I488" i="28"/>
  <c r="N487" i="28"/>
  <c r="M487" i="28"/>
  <c r="I487" i="28"/>
  <c r="K487" i="28" s="1"/>
  <c r="N485" i="28"/>
  <c r="M485" i="28"/>
  <c r="I485" i="28"/>
  <c r="K485" i="28" s="1"/>
  <c r="M484" i="28"/>
  <c r="N483" i="28"/>
  <c r="M483" i="28"/>
  <c r="I483" i="28"/>
  <c r="K483" i="28" s="1"/>
  <c r="N482" i="28"/>
  <c r="I482" i="28"/>
  <c r="N480" i="28"/>
  <c r="I480" i="28"/>
  <c r="N479" i="28"/>
  <c r="K479" i="28"/>
  <c r="I479" i="28"/>
  <c r="M479" i="28" s="1"/>
  <c r="N478" i="28"/>
  <c r="M478" i="28"/>
  <c r="O478" i="28" s="1"/>
  <c r="K478" i="28"/>
  <c r="I478" i="28"/>
  <c r="N477" i="28"/>
  <c r="M477" i="28"/>
  <c r="I477" i="28"/>
  <c r="K477" i="28" s="1"/>
  <c r="O477" i="28" s="1"/>
  <c r="N476" i="28"/>
  <c r="I476" i="28"/>
  <c r="N475" i="28"/>
  <c r="M475" i="28"/>
  <c r="K475" i="28"/>
  <c r="O475" i="28" s="1"/>
  <c r="I475" i="28"/>
  <c r="N474" i="28"/>
  <c r="M474" i="28"/>
  <c r="K474" i="28"/>
  <c r="I474" i="28"/>
  <c r="N473" i="28"/>
  <c r="M473" i="28"/>
  <c r="I473" i="28"/>
  <c r="K473" i="28" s="1"/>
  <c r="N472" i="28"/>
  <c r="I472" i="28"/>
  <c r="N471" i="28"/>
  <c r="K471" i="28"/>
  <c r="I471" i="28"/>
  <c r="M471" i="28" s="1"/>
  <c r="O471" i="28" s="1"/>
  <c r="N470" i="28"/>
  <c r="M470" i="28"/>
  <c r="O470" i="28" s="1"/>
  <c r="K470" i="28"/>
  <c r="I470" i="28"/>
  <c r="N468" i="28"/>
  <c r="M468" i="28"/>
  <c r="O468" i="28" s="1"/>
  <c r="K468" i="28"/>
  <c r="I468" i="28"/>
  <c r="N467" i="28"/>
  <c r="M467" i="28"/>
  <c r="I467" i="28"/>
  <c r="K467" i="28" s="1"/>
  <c r="O467" i="28" s="1"/>
  <c r="N466" i="28"/>
  <c r="I466" i="28"/>
  <c r="O465" i="28"/>
  <c r="N465" i="28"/>
  <c r="M465" i="28"/>
  <c r="K465" i="28"/>
  <c r="I465" i="28"/>
  <c r="N464" i="28"/>
  <c r="M464" i="28"/>
  <c r="O464" i="28" s="1"/>
  <c r="K464" i="28"/>
  <c r="I464" i="28"/>
  <c r="N463" i="28"/>
  <c r="M463" i="28"/>
  <c r="I463" i="28"/>
  <c r="K463" i="28" s="1"/>
  <c r="N462" i="28"/>
  <c r="I462" i="28"/>
  <c r="N461" i="28"/>
  <c r="I461" i="28"/>
  <c r="M461" i="28" s="1"/>
  <c r="N460" i="28"/>
  <c r="M460" i="28"/>
  <c r="O460" i="28" s="1"/>
  <c r="K460" i="28"/>
  <c r="I460" i="28"/>
  <c r="N459" i="28"/>
  <c r="M459" i="28"/>
  <c r="O459" i="28" s="1"/>
  <c r="K459" i="28"/>
  <c r="I459" i="28"/>
  <c r="N458" i="28"/>
  <c r="I458" i="28"/>
  <c r="N457" i="28"/>
  <c r="I457" i="28"/>
  <c r="M457" i="28" s="1"/>
  <c r="N456" i="28"/>
  <c r="M456" i="28"/>
  <c r="K456" i="28"/>
  <c r="I456" i="28"/>
  <c r="N455" i="28"/>
  <c r="M455" i="28"/>
  <c r="I455" i="28"/>
  <c r="K455" i="28" s="1"/>
  <c r="O455" i="28" s="1"/>
  <c r="N454" i="28"/>
  <c r="I454" i="28"/>
  <c r="N453" i="28"/>
  <c r="M453" i="28"/>
  <c r="K453" i="28"/>
  <c r="O453" i="28" s="1"/>
  <c r="I453" i="28"/>
  <c r="O451" i="28"/>
  <c r="N451" i="28"/>
  <c r="K451" i="28"/>
  <c r="I451" i="28"/>
  <c r="M451" i="28" s="1"/>
  <c r="N450" i="28"/>
  <c r="M450" i="28"/>
  <c r="O450" i="28" s="1"/>
  <c r="K450" i="28"/>
  <c r="I450" i="28"/>
  <c r="N449" i="28"/>
  <c r="M449" i="28"/>
  <c r="O449" i="28" s="1"/>
  <c r="K449" i="28"/>
  <c r="I449" i="28"/>
  <c r="O448" i="28"/>
  <c r="N448" i="28"/>
  <c r="K448" i="28"/>
  <c r="I448" i="28"/>
  <c r="M448" i="28" s="1"/>
  <c r="N447" i="28"/>
  <c r="I447" i="28"/>
  <c r="M447" i="28" s="1"/>
  <c r="M446" i="28" s="1"/>
  <c r="N445" i="28"/>
  <c r="M445" i="28"/>
  <c r="K445" i="28"/>
  <c r="I445" i="28"/>
  <c r="N444" i="28"/>
  <c r="M444" i="28"/>
  <c r="O444" i="28" s="1"/>
  <c r="K444" i="28"/>
  <c r="I444" i="28"/>
  <c r="N443" i="28"/>
  <c r="M443" i="28"/>
  <c r="O443" i="28" s="1"/>
  <c r="I443" i="28"/>
  <c r="K443" i="28" s="1"/>
  <c r="N442" i="28"/>
  <c r="I442" i="28"/>
  <c r="O441" i="28"/>
  <c r="N441" i="28"/>
  <c r="K441" i="28"/>
  <c r="I441" i="28"/>
  <c r="M441" i="28" s="1"/>
  <c r="N439" i="28"/>
  <c r="K439" i="28"/>
  <c r="I439" i="28"/>
  <c r="M439" i="28" s="1"/>
  <c r="O439" i="28" s="1"/>
  <c r="N438" i="28"/>
  <c r="M438" i="28"/>
  <c r="K438" i="28"/>
  <c r="K437" i="28" s="1"/>
  <c r="I438" i="28"/>
  <c r="N436" i="28"/>
  <c r="M436" i="28"/>
  <c r="K436" i="28"/>
  <c r="I436" i="28"/>
  <c r="N435" i="28"/>
  <c r="I435" i="28"/>
  <c r="N434" i="28"/>
  <c r="I434" i="28"/>
  <c r="N432" i="28"/>
  <c r="I432" i="28"/>
  <c r="M432" i="28" s="1"/>
  <c r="O431" i="28"/>
  <c r="N431" i="28"/>
  <c r="M431" i="28"/>
  <c r="K431" i="28"/>
  <c r="I431" i="28"/>
  <c r="N430" i="28"/>
  <c r="K430" i="28"/>
  <c r="I430" i="28"/>
  <c r="M430" i="28" s="1"/>
  <c r="N426" i="28"/>
  <c r="I426" i="28"/>
  <c r="M426" i="28" s="1"/>
  <c r="M425" i="28"/>
  <c r="N423" i="28"/>
  <c r="M423" i="28"/>
  <c r="O423" i="28" s="1"/>
  <c r="O422" i="28" s="1"/>
  <c r="I423" i="28"/>
  <c r="K423" i="28" s="1"/>
  <c r="M422" i="28"/>
  <c r="K422" i="28"/>
  <c r="N421" i="28"/>
  <c r="I421" i="28"/>
  <c r="M421" i="28" s="1"/>
  <c r="N420" i="28"/>
  <c r="I420" i="28"/>
  <c r="M420" i="28" s="1"/>
  <c r="O419" i="28"/>
  <c r="N419" i="28"/>
  <c r="M419" i="28"/>
  <c r="K419" i="28"/>
  <c r="I419" i="28"/>
  <c r="N418" i="28"/>
  <c r="K418" i="28"/>
  <c r="I418" i="28"/>
  <c r="M418" i="28" s="1"/>
  <c r="N415" i="28"/>
  <c r="I415" i="28"/>
  <c r="M415" i="28" s="1"/>
  <c r="N414" i="28"/>
  <c r="I414" i="28"/>
  <c r="M414" i="28" s="1"/>
  <c r="N413" i="28"/>
  <c r="I413" i="28"/>
  <c r="M413" i="28" s="1"/>
  <c r="N412" i="28"/>
  <c r="I412" i="28"/>
  <c r="M412" i="28" s="1"/>
  <c r="O411" i="28"/>
  <c r="N411" i="28"/>
  <c r="M411" i="28"/>
  <c r="K411" i="28"/>
  <c r="I411" i="28"/>
  <c r="N408" i="28"/>
  <c r="M408" i="28"/>
  <c r="I408" i="28"/>
  <c r="K408" i="28" s="1"/>
  <c r="K407" i="28" s="1"/>
  <c r="N406" i="28"/>
  <c r="I406" i="28"/>
  <c r="M406" i="28" s="1"/>
  <c r="O405" i="28"/>
  <c r="N405" i="28"/>
  <c r="M405" i="28"/>
  <c r="K405" i="28"/>
  <c r="I405" i="28"/>
  <c r="N404" i="28"/>
  <c r="K404" i="28"/>
  <c r="I404" i="28"/>
  <c r="M404" i="28" s="1"/>
  <c r="O404" i="28" s="1"/>
  <c r="N403" i="28"/>
  <c r="M403" i="28"/>
  <c r="O403" i="28" s="1"/>
  <c r="K403" i="28"/>
  <c r="I403" i="28"/>
  <c r="N402" i="28"/>
  <c r="I402" i="28"/>
  <c r="M402" i="28" s="1"/>
  <c r="N401" i="28"/>
  <c r="I401" i="28"/>
  <c r="N398" i="28"/>
  <c r="I398" i="28"/>
  <c r="M398" i="28" s="1"/>
  <c r="O397" i="28"/>
  <c r="N397" i="28"/>
  <c r="M397" i="28"/>
  <c r="K397" i="28"/>
  <c r="I397" i="28"/>
  <c r="N396" i="28"/>
  <c r="K396" i="28"/>
  <c r="I396" i="28"/>
  <c r="M396" i="28" s="1"/>
  <c r="O396" i="28" s="1"/>
  <c r="N395" i="28"/>
  <c r="M395" i="28"/>
  <c r="K395" i="28"/>
  <c r="I395" i="28"/>
  <c r="N393" i="28"/>
  <c r="M393" i="28"/>
  <c r="I393" i="28"/>
  <c r="K393" i="28" s="1"/>
  <c r="N392" i="28"/>
  <c r="M392" i="28"/>
  <c r="I392" i="28"/>
  <c r="K392" i="28" s="1"/>
  <c r="N389" i="28"/>
  <c r="M389" i="28"/>
  <c r="K389" i="28"/>
  <c r="K388" i="28" s="1"/>
  <c r="I389" i="28"/>
  <c r="N387" i="28"/>
  <c r="M387" i="28"/>
  <c r="O387" i="28" s="1"/>
  <c r="I387" i="28"/>
  <c r="K387" i="28" s="1"/>
  <c r="N386" i="28"/>
  <c r="M386" i="28"/>
  <c r="I386" i="28"/>
  <c r="K386" i="28" s="1"/>
  <c r="K385" i="28" s="1"/>
  <c r="N383" i="28"/>
  <c r="M383" i="28"/>
  <c r="K383" i="28"/>
  <c r="I383" i="28"/>
  <c r="N382" i="28"/>
  <c r="I382" i="28"/>
  <c r="M382" i="28" s="1"/>
  <c r="N380" i="28"/>
  <c r="M380" i="28"/>
  <c r="I380" i="28"/>
  <c r="K380" i="28" s="1"/>
  <c r="K379" i="28" s="1"/>
  <c r="N378" i="28"/>
  <c r="I378" i="28"/>
  <c r="M378" i="28" s="1"/>
  <c r="O377" i="28"/>
  <c r="N377" i="28"/>
  <c r="M377" i="28"/>
  <c r="K377" i="28"/>
  <c r="I377" i="28"/>
  <c r="N376" i="28"/>
  <c r="K376" i="28"/>
  <c r="I376" i="28"/>
  <c r="M376" i="28" s="1"/>
  <c r="O376" i="28" s="1"/>
  <c r="N375" i="28"/>
  <c r="M375" i="28"/>
  <c r="K375" i="28"/>
  <c r="I375" i="28"/>
  <c r="N374" i="28"/>
  <c r="I374" i="28"/>
  <c r="M374" i="28" s="1"/>
  <c r="N373" i="28"/>
  <c r="I373" i="28"/>
  <c r="O372" i="28"/>
  <c r="N372" i="28"/>
  <c r="M372" i="28"/>
  <c r="I372" i="28"/>
  <c r="K372" i="28" s="1"/>
  <c r="N371" i="28"/>
  <c r="M371" i="28"/>
  <c r="I371" i="28"/>
  <c r="K371" i="28" s="1"/>
  <c r="N370" i="28"/>
  <c r="M370" i="28"/>
  <c r="I370" i="28"/>
  <c r="K370" i="28" s="1"/>
  <c r="N368" i="28"/>
  <c r="I368" i="28"/>
  <c r="M368" i="28" s="1"/>
  <c r="O367" i="28"/>
  <c r="N367" i="28"/>
  <c r="M367" i="28"/>
  <c r="K367" i="28"/>
  <c r="I367" i="28"/>
  <c r="N366" i="28"/>
  <c r="K366" i="28"/>
  <c r="I366" i="28"/>
  <c r="M366" i="28" s="1"/>
  <c r="O366" i="28" s="1"/>
  <c r="N365" i="28"/>
  <c r="M365" i="28"/>
  <c r="O365" i="28" s="1"/>
  <c r="K365" i="28"/>
  <c r="I365" i="28"/>
  <c r="N364" i="28"/>
  <c r="I364" i="28"/>
  <c r="M364" i="28" s="1"/>
  <c r="N363" i="28"/>
  <c r="I363" i="28"/>
  <c r="N361" i="28"/>
  <c r="I361" i="28"/>
  <c r="M361" i="28" s="1"/>
  <c r="N360" i="28"/>
  <c r="I360" i="28"/>
  <c r="M360" i="28" s="1"/>
  <c r="N359" i="28"/>
  <c r="I359" i="28"/>
  <c r="M359" i="28" s="1"/>
  <c r="N358" i="28"/>
  <c r="I358" i="28"/>
  <c r="M358" i="28" s="1"/>
  <c r="O357" i="28"/>
  <c r="N357" i="28"/>
  <c r="M357" i="28"/>
  <c r="K357" i="28"/>
  <c r="I357" i="28"/>
  <c r="N356" i="28"/>
  <c r="K356" i="28"/>
  <c r="I356" i="28"/>
  <c r="M356" i="28" s="1"/>
  <c r="O356" i="28" s="1"/>
  <c r="N355" i="28"/>
  <c r="M355" i="28"/>
  <c r="K355" i="28"/>
  <c r="I355" i="28"/>
  <c r="N354" i="28"/>
  <c r="I354" i="28"/>
  <c r="M354" i="28" s="1"/>
  <c r="N353" i="28"/>
  <c r="I353" i="28"/>
  <c r="N352" i="28"/>
  <c r="M352" i="28"/>
  <c r="I352" i="28"/>
  <c r="K352" i="28" s="1"/>
  <c r="O352" i="28" s="1"/>
  <c r="N351" i="28"/>
  <c r="M351" i="28"/>
  <c r="I351" i="28"/>
  <c r="K351" i="28" s="1"/>
  <c r="N350" i="28"/>
  <c r="M350" i="28"/>
  <c r="I350" i="28"/>
  <c r="K350" i="28" s="1"/>
  <c r="N347" i="28"/>
  <c r="M347" i="28"/>
  <c r="K347" i="28"/>
  <c r="I347" i="28"/>
  <c r="N346" i="28"/>
  <c r="I346" i="28"/>
  <c r="M346" i="28" s="1"/>
  <c r="N345" i="28"/>
  <c r="I345" i="28"/>
  <c r="N343" i="28"/>
  <c r="I343" i="28"/>
  <c r="M343" i="28" s="1"/>
  <c r="N342" i="28"/>
  <c r="K342" i="28"/>
  <c r="I342" i="28"/>
  <c r="M342" i="28" s="1"/>
  <c r="N341" i="28"/>
  <c r="I341" i="28"/>
  <c r="M341" i="28" s="1"/>
  <c r="N340" i="28"/>
  <c r="I340" i="28"/>
  <c r="M340" i="28" s="1"/>
  <c r="O339" i="28"/>
  <c r="N339" i="28"/>
  <c r="M339" i="28"/>
  <c r="K339" i="28"/>
  <c r="I339" i="28"/>
  <c r="N338" i="28"/>
  <c r="M338" i="28"/>
  <c r="O338" i="28" s="1"/>
  <c r="K338" i="28"/>
  <c r="I338" i="28"/>
  <c r="N337" i="28"/>
  <c r="M337" i="28"/>
  <c r="K337" i="28"/>
  <c r="I337" i="28"/>
  <c r="N336" i="28"/>
  <c r="I336" i="28"/>
  <c r="M336" i="28" s="1"/>
  <c r="N335" i="28"/>
  <c r="I335" i="28"/>
  <c r="N334" i="28"/>
  <c r="I334" i="28"/>
  <c r="N333" i="28"/>
  <c r="M333" i="28"/>
  <c r="O333" i="28" s="1"/>
  <c r="I333" i="28"/>
  <c r="K333" i="28" s="1"/>
  <c r="N332" i="28"/>
  <c r="M332" i="28"/>
  <c r="I332" i="28"/>
  <c r="K332" i="28" s="1"/>
  <c r="N331" i="28"/>
  <c r="I331" i="28"/>
  <c r="M331" i="28" s="1"/>
  <c r="N330" i="28"/>
  <c r="I330" i="28"/>
  <c r="M330" i="28" s="1"/>
  <c r="N329" i="28"/>
  <c r="K329" i="28"/>
  <c r="I329" i="28"/>
  <c r="M329" i="28" s="1"/>
  <c r="N327" i="28"/>
  <c r="M327" i="28"/>
  <c r="O327" i="28" s="1"/>
  <c r="K327" i="28"/>
  <c r="I327" i="28"/>
  <c r="N326" i="28"/>
  <c r="M326" i="28"/>
  <c r="O326" i="28" s="1"/>
  <c r="I326" i="28"/>
  <c r="K326" i="28" s="1"/>
  <c r="N325" i="28"/>
  <c r="I325" i="28"/>
  <c r="N324" i="28"/>
  <c r="I324" i="28"/>
  <c r="N323" i="28"/>
  <c r="M323" i="28"/>
  <c r="O323" i="28" s="1"/>
  <c r="I323" i="28"/>
  <c r="K323" i="28" s="1"/>
  <c r="N322" i="28"/>
  <c r="M322" i="28"/>
  <c r="O322" i="28" s="1"/>
  <c r="I322" i="28"/>
  <c r="K322" i="28" s="1"/>
  <c r="N321" i="28"/>
  <c r="I321" i="28"/>
  <c r="M321" i="28" s="1"/>
  <c r="N319" i="28"/>
  <c r="K319" i="28"/>
  <c r="I319" i="28"/>
  <c r="M319" i="28" s="1"/>
  <c r="O319" i="28" s="1"/>
  <c r="N318" i="28"/>
  <c r="I318" i="28"/>
  <c r="M318" i="28" s="1"/>
  <c r="N317" i="28"/>
  <c r="M317" i="28"/>
  <c r="K317" i="28"/>
  <c r="I317" i="28"/>
  <c r="N316" i="28"/>
  <c r="M316" i="28"/>
  <c r="O316" i="28" s="1"/>
  <c r="I316" i="28"/>
  <c r="K316" i="28" s="1"/>
  <c r="N315" i="28"/>
  <c r="I315" i="28"/>
  <c r="N314" i="28"/>
  <c r="I314" i="28"/>
  <c r="N313" i="28"/>
  <c r="I313" i="28"/>
  <c r="M313" i="28" s="1"/>
  <c r="N312" i="28"/>
  <c r="M312" i="28"/>
  <c r="I312" i="28"/>
  <c r="K312" i="28" s="1"/>
  <c r="N311" i="28"/>
  <c r="I311" i="28"/>
  <c r="M311" i="28" s="1"/>
  <c r="N310" i="28"/>
  <c r="K310" i="28"/>
  <c r="I310" i="28"/>
  <c r="M310" i="28" s="1"/>
  <c r="N307" i="28"/>
  <c r="I307" i="28"/>
  <c r="N306" i="28"/>
  <c r="I306" i="28"/>
  <c r="N304" i="28"/>
  <c r="K304" i="28"/>
  <c r="I304" i="28"/>
  <c r="M304" i="28" s="1"/>
  <c r="N303" i="28"/>
  <c r="K303" i="28"/>
  <c r="K302" i="28" s="1"/>
  <c r="I303" i="28"/>
  <c r="M303" i="28" s="1"/>
  <c r="N300" i="28"/>
  <c r="I300" i="28"/>
  <c r="N299" i="28"/>
  <c r="I299" i="28"/>
  <c r="M299" i="28" s="1"/>
  <c r="N298" i="28"/>
  <c r="M298" i="28"/>
  <c r="O298" i="28" s="1"/>
  <c r="I298" i="28"/>
  <c r="K298" i="28" s="1"/>
  <c r="N296" i="28"/>
  <c r="I296" i="28"/>
  <c r="M296" i="28" s="1"/>
  <c r="N295" i="28"/>
  <c r="K295" i="28"/>
  <c r="I295" i="28"/>
  <c r="M295" i="28" s="1"/>
  <c r="O295" i="28" s="1"/>
  <c r="N294" i="28"/>
  <c r="I294" i="28"/>
  <c r="M294" i="28" s="1"/>
  <c r="N292" i="28"/>
  <c r="M292" i="28"/>
  <c r="O292" i="28" s="1"/>
  <c r="I292" i="28"/>
  <c r="K292" i="28" s="1"/>
  <c r="N291" i="28"/>
  <c r="I291" i="28"/>
  <c r="M291" i="28" s="1"/>
  <c r="M290" i="28"/>
  <c r="N289" i="28"/>
  <c r="K289" i="28"/>
  <c r="K288" i="28" s="1"/>
  <c r="I289" i="28"/>
  <c r="M289" i="28" s="1"/>
  <c r="N287" i="28"/>
  <c r="M287" i="28"/>
  <c r="K287" i="28"/>
  <c r="I287" i="28"/>
  <c r="K286" i="28"/>
  <c r="N284" i="28"/>
  <c r="K284" i="28"/>
  <c r="I284" i="28"/>
  <c r="M284" i="28" s="1"/>
  <c r="N283" i="28"/>
  <c r="K283" i="28"/>
  <c r="I283" i="28"/>
  <c r="M283" i="28" s="1"/>
  <c r="O283" i="28" s="1"/>
  <c r="N282" i="28"/>
  <c r="I282" i="28"/>
  <c r="M282" i="28" s="1"/>
  <c r="N281" i="28"/>
  <c r="K281" i="28"/>
  <c r="I281" i="28"/>
  <c r="M281" i="28" s="1"/>
  <c r="N279" i="28"/>
  <c r="I279" i="28"/>
  <c r="N277" i="28"/>
  <c r="I277" i="28"/>
  <c r="M277" i="28" s="1"/>
  <c r="N274" i="28"/>
  <c r="M274" i="28"/>
  <c r="O274" i="28" s="1"/>
  <c r="I274" i="28"/>
  <c r="K274" i="28" s="1"/>
  <c r="N273" i="28"/>
  <c r="I273" i="28"/>
  <c r="N272" i="28"/>
  <c r="I272" i="28"/>
  <c r="K272" i="28" s="1"/>
  <c r="N270" i="28"/>
  <c r="I270" i="28"/>
  <c r="M270" i="28" s="1"/>
  <c r="N269" i="28"/>
  <c r="K269" i="28"/>
  <c r="I269" i="28"/>
  <c r="M269" i="28" s="1"/>
  <c r="N268" i="28"/>
  <c r="K268" i="28"/>
  <c r="I268" i="28"/>
  <c r="M268" i="28" s="1"/>
  <c r="N266" i="28"/>
  <c r="M266" i="28"/>
  <c r="I266" i="28"/>
  <c r="K266" i="28" s="1"/>
  <c r="O266" i="28" s="1"/>
  <c r="N265" i="28"/>
  <c r="I265" i="28"/>
  <c r="O263" i="28"/>
  <c r="O262" i="28" s="1"/>
  <c r="N263" i="28"/>
  <c r="M263" i="28"/>
  <c r="M262" i="28" s="1"/>
  <c r="I263" i="28"/>
  <c r="K263" i="28" s="1"/>
  <c r="K262" i="28" s="1"/>
  <c r="N261" i="28"/>
  <c r="I261" i="28"/>
  <c r="M261" i="28" s="1"/>
  <c r="M260" i="28" s="1"/>
  <c r="N258" i="28"/>
  <c r="I258" i="28"/>
  <c r="O257" i="28"/>
  <c r="N257" i="28"/>
  <c r="M257" i="28"/>
  <c r="K257" i="28"/>
  <c r="I257" i="28"/>
  <c r="N256" i="28"/>
  <c r="I256" i="28"/>
  <c r="M256" i="28" s="1"/>
  <c r="N255" i="28"/>
  <c r="M255" i="28"/>
  <c r="K255" i="28"/>
  <c r="I255" i="28"/>
  <c r="N253" i="28"/>
  <c r="M253" i="28"/>
  <c r="K253" i="28"/>
  <c r="K252" i="28" s="1"/>
  <c r="I253" i="28"/>
  <c r="N251" i="28"/>
  <c r="I251" i="28"/>
  <c r="M251" i="28" s="1"/>
  <c r="M250" i="28"/>
  <c r="N246" i="28"/>
  <c r="I246" i="28"/>
  <c r="K246" i="28" s="1"/>
  <c r="K245" i="28" s="1"/>
  <c r="N244" i="28"/>
  <c r="I244" i="28"/>
  <c r="M244" i="28" s="1"/>
  <c r="N243" i="28"/>
  <c r="I243" i="28"/>
  <c r="M243" i="28" s="1"/>
  <c r="N242" i="28"/>
  <c r="I242" i="28"/>
  <c r="M242" i="28" s="1"/>
  <c r="N241" i="28"/>
  <c r="M241" i="28"/>
  <c r="O241" i="28" s="1"/>
  <c r="K241" i="28"/>
  <c r="I241" i="28"/>
  <c r="N240" i="28"/>
  <c r="M240" i="28"/>
  <c r="I240" i="28"/>
  <c r="K240" i="28" s="1"/>
  <c r="N238" i="28"/>
  <c r="M238" i="28"/>
  <c r="I238" i="28"/>
  <c r="K238" i="28" s="1"/>
  <c r="N237" i="28"/>
  <c r="I237" i="28"/>
  <c r="M237" i="28" s="1"/>
  <c r="N236" i="28"/>
  <c r="K236" i="28"/>
  <c r="I236" i="28"/>
  <c r="M236" i="28" s="1"/>
  <c r="N234" i="28"/>
  <c r="I234" i="28"/>
  <c r="M234" i="28" s="1"/>
  <c r="M233" i="28" s="1"/>
  <c r="N231" i="28"/>
  <c r="K231" i="28"/>
  <c r="I231" i="28"/>
  <c r="M231" i="28" s="1"/>
  <c r="O231" i="28" s="1"/>
  <c r="N230" i="28"/>
  <c r="I230" i="28"/>
  <c r="N228" i="28"/>
  <c r="I228" i="28"/>
  <c r="M228" i="28" s="1"/>
  <c r="N227" i="28"/>
  <c r="M227" i="28"/>
  <c r="K227" i="28"/>
  <c r="I227" i="28"/>
  <c r="N225" i="28"/>
  <c r="K225" i="28"/>
  <c r="I225" i="28"/>
  <c r="M225" i="28" s="1"/>
  <c r="O225" i="28" s="1"/>
  <c r="N224" i="28"/>
  <c r="M224" i="28"/>
  <c r="O224" i="28" s="1"/>
  <c r="I224" i="28"/>
  <c r="K224" i="28" s="1"/>
  <c r="N223" i="28"/>
  <c r="I223" i="28"/>
  <c r="M223" i="28" s="1"/>
  <c r="N222" i="28"/>
  <c r="I222" i="28"/>
  <c r="N219" i="28"/>
  <c r="I219" i="28"/>
  <c r="N217" i="28"/>
  <c r="I217" i="28"/>
  <c r="M217" i="28" s="1"/>
  <c r="M216" i="28" s="1"/>
  <c r="N215" i="28"/>
  <c r="K215" i="28"/>
  <c r="K214" i="28" s="1"/>
  <c r="I215" i="28"/>
  <c r="M215" i="28" s="1"/>
  <c r="N212" i="28"/>
  <c r="M212" i="28"/>
  <c r="O212" i="28" s="1"/>
  <c r="O211" i="28" s="1"/>
  <c r="I212" i="28"/>
  <c r="K212" i="28" s="1"/>
  <c r="K211" i="28" s="1"/>
  <c r="N210" i="28"/>
  <c r="I210" i="28"/>
  <c r="M210" i="28" s="1"/>
  <c r="N209" i="28"/>
  <c r="I209" i="28"/>
  <c r="M209" i="28" s="1"/>
  <c r="N208" i="28"/>
  <c r="I208" i="28"/>
  <c r="M208" i="28" s="1"/>
  <c r="N207" i="28"/>
  <c r="M207" i="28"/>
  <c r="K207" i="28"/>
  <c r="I207" i="28"/>
  <c r="N206" i="28"/>
  <c r="M206" i="28"/>
  <c r="I206" i="28"/>
  <c r="K206" i="28" s="1"/>
  <c r="N204" i="28"/>
  <c r="I204" i="28"/>
  <c r="K204" i="28" s="1"/>
  <c r="K203" i="28" s="1"/>
  <c r="N201" i="28"/>
  <c r="M201" i="28"/>
  <c r="O201" i="28" s="1"/>
  <c r="O200" i="28" s="1"/>
  <c r="K201" i="28"/>
  <c r="I201" i="28"/>
  <c r="M200" i="28"/>
  <c r="K200" i="28"/>
  <c r="N199" i="28"/>
  <c r="I199" i="28"/>
  <c r="M199" i="28" s="1"/>
  <c r="N198" i="28"/>
  <c r="M198" i="28"/>
  <c r="O198" i="28" s="1"/>
  <c r="I198" i="28"/>
  <c r="K198" i="28" s="1"/>
  <c r="N196" i="28"/>
  <c r="M196" i="28"/>
  <c r="O196" i="28" s="1"/>
  <c r="K196" i="28"/>
  <c r="I196" i="28"/>
  <c r="O195" i="28"/>
  <c r="M195" i="28"/>
  <c r="K195" i="28"/>
  <c r="O194" i="28"/>
  <c r="N194" i="28"/>
  <c r="M194" i="28"/>
  <c r="I194" i="28"/>
  <c r="K194" i="28" s="1"/>
  <c r="O193" i="28"/>
  <c r="M193" i="28"/>
  <c r="K193" i="28"/>
  <c r="N192" i="28"/>
  <c r="M192" i="28"/>
  <c r="K192" i="28"/>
  <c r="K191" i="28" s="1"/>
  <c r="I192" i="28"/>
  <c r="N190" i="28"/>
  <c r="M190" i="28"/>
  <c r="O190" i="28" s="1"/>
  <c r="K190" i="28"/>
  <c r="I190" i="28"/>
  <c r="O189" i="28"/>
  <c r="N189" i="28"/>
  <c r="M189" i="28"/>
  <c r="I189" i="28"/>
  <c r="K189" i="28" s="1"/>
  <c r="N188" i="28"/>
  <c r="K188" i="28"/>
  <c r="I188" i="28"/>
  <c r="M188" i="28" s="1"/>
  <c r="O188" i="28" s="1"/>
  <c r="N187" i="28"/>
  <c r="I187" i="28"/>
  <c r="M187" i="28" s="1"/>
  <c r="N185" i="28"/>
  <c r="M185" i="28"/>
  <c r="I185" i="28"/>
  <c r="K185" i="28" s="1"/>
  <c r="N184" i="28"/>
  <c r="M184" i="28"/>
  <c r="K184" i="28"/>
  <c r="I184" i="28"/>
  <c r="N183" i="28"/>
  <c r="I183" i="28"/>
  <c r="M183" i="28" s="1"/>
  <c r="N180" i="28"/>
  <c r="M180" i="28"/>
  <c r="O180" i="28" s="1"/>
  <c r="K180" i="28"/>
  <c r="I180" i="28"/>
  <c r="N179" i="28"/>
  <c r="I179" i="28"/>
  <c r="N178" i="28"/>
  <c r="I178" i="28"/>
  <c r="M178" i="28" s="1"/>
  <c r="N177" i="28"/>
  <c r="M177" i="28"/>
  <c r="I177" i="28"/>
  <c r="K177" i="28" s="1"/>
  <c r="N176" i="28"/>
  <c r="M176" i="28"/>
  <c r="K176" i="28"/>
  <c r="I176" i="28"/>
  <c r="N175" i="28"/>
  <c r="I175" i="28"/>
  <c r="M175" i="28" s="1"/>
  <c r="N174" i="28"/>
  <c r="K174" i="28"/>
  <c r="I174" i="28"/>
  <c r="M174" i="28" s="1"/>
  <c r="O173" i="28"/>
  <c r="N173" i="28"/>
  <c r="M173" i="28"/>
  <c r="K173" i="28"/>
  <c r="I173" i="28"/>
  <c r="N172" i="28"/>
  <c r="M172" i="28"/>
  <c r="O172" i="28" s="1"/>
  <c r="K172" i="28"/>
  <c r="I172" i="28"/>
  <c r="O171" i="28"/>
  <c r="N171" i="28"/>
  <c r="M171" i="28"/>
  <c r="I171" i="28"/>
  <c r="K171" i="28" s="1"/>
  <c r="N170" i="28"/>
  <c r="K170" i="28"/>
  <c r="I170" i="28"/>
  <c r="M170" i="28" s="1"/>
  <c r="N168" i="28"/>
  <c r="I168" i="28"/>
  <c r="M168" i="28" s="1"/>
  <c r="N167" i="28"/>
  <c r="M167" i="28"/>
  <c r="I167" i="28"/>
  <c r="K167" i="28" s="1"/>
  <c r="N166" i="28"/>
  <c r="M166" i="28"/>
  <c r="K166" i="28"/>
  <c r="I166" i="28"/>
  <c r="N165" i="28"/>
  <c r="I165" i="28"/>
  <c r="M165" i="28" s="1"/>
  <c r="N164" i="28"/>
  <c r="I164" i="28"/>
  <c r="M164" i="28" s="1"/>
  <c r="O163" i="28"/>
  <c r="N163" i="28"/>
  <c r="M163" i="28"/>
  <c r="K163" i="28"/>
  <c r="I163" i="28"/>
  <c r="N160" i="28"/>
  <c r="I160" i="28"/>
  <c r="M160" i="28" s="1"/>
  <c r="M159" i="28" s="1"/>
  <c r="N158" i="28"/>
  <c r="I158" i="28"/>
  <c r="M158" i="28" s="1"/>
  <c r="O157" i="28"/>
  <c r="N157" i="28"/>
  <c r="M157" i="28"/>
  <c r="K157" i="28"/>
  <c r="I157" i="28"/>
  <c r="N156" i="28"/>
  <c r="M156" i="28"/>
  <c r="O156" i="28" s="1"/>
  <c r="K156" i="28"/>
  <c r="I156" i="28"/>
  <c r="N153" i="28"/>
  <c r="M153" i="28"/>
  <c r="I153" i="28"/>
  <c r="K153" i="28" s="1"/>
  <c r="N152" i="28"/>
  <c r="M152" i="28"/>
  <c r="K152" i="28"/>
  <c r="I152" i="28"/>
  <c r="N151" i="28"/>
  <c r="I151" i="28"/>
  <c r="M151" i="28" s="1"/>
  <c r="N148" i="28"/>
  <c r="M148" i="28"/>
  <c r="O148" i="28" s="1"/>
  <c r="K148" i="28"/>
  <c r="I148" i="28"/>
  <c r="N147" i="28"/>
  <c r="I147" i="28"/>
  <c r="N144" i="28"/>
  <c r="M144" i="28"/>
  <c r="O144" i="28" s="1"/>
  <c r="K144" i="28"/>
  <c r="I144" i="28"/>
  <c r="N143" i="28"/>
  <c r="M143" i="28"/>
  <c r="M142" i="28" s="1"/>
  <c r="I143" i="28"/>
  <c r="K143" i="28" s="1"/>
  <c r="K142" i="28" s="1"/>
  <c r="N141" i="28"/>
  <c r="I141" i="28"/>
  <c r="N140" i="28"/>
  <c r="I140" i="28"/>
  <c r="M140" i="28" s="1"/>
  <c r="N139" i="28"/>
  <c r="M139" i="28"/>
  <c r="I139" i="28"/>
  <c r="K139" i="28" s="1"/>
  <c r="N138" i="28"/>
  <c r="M138" i="28"/>
  <c r="K138" i="28"/>
  <c r="I138" i="28"/>
  <c r="N137" i="28"/>
  <c r="I137" i="28"/>
  <c r="M137" i="28" s="1"/>
  <c r="O135" i="28"/>
  <c r="O134" i="28" s="1"/>
  <c r="N135" i="28"/>
  <c r="M135" i="28"/>
  <c r="M134" i="28" s="1"/>
  <c r="I135" i="28"/>
  <c r="K135" i="28" s="1"/>
  <c r="K134" i="28" s="1"/>
  <c r="N132" i="28"/>
  <c r="M132" i="28"/>
  <c r="O132" i="28" s="1"/>
  <c r="K132" i="28"/>
  <c r="I132" i="28"/>
  <c r="N131" i="28"/>
  <c r="I131" i="28"/>
  <c r="M131" i="28" s="1"/>
  <c r="N130" i="28"/>
  <c r="I130" i="28"/>
  <c r="M130" i="28" s="1"/>
  <c r="O129" i="28"/>
  <c r="N129" i="28"/>
  <c r="M129" i="28"/>
  <c r="K129" i="28"/>
  <c r="I129" i="28"/>
  <c r="N127" i="28"/>
  <c r="M127" i="28"/>
  <c r="K127" i="28"/>
  <c r="I127" i="28"/>
  <c r="N125" i="28"/>
  <c r="M125" i="28"/>
  <c r="I125" i="28"/>
  <c r="K125" i="28" s="1"/>
  <c r="K124" i="28" s="1"/>
  <c r="M124" i="28"/>
  <c r="N122" i="28"/>
  <c r="K122" i="28"/>
  <c r="I122" i="28"/>
  <c r="M122" i="28" s="1"/>
  <c r="O122" i="28" s="1"/>
  <c r="N121" i="28"/>
  <c r="M121" i="28"/>
  <c r="K121" i="28"/>
  <c r="K120" i="28" s="1"/>
  <c r="K119" i="28" s="1"/>
  <c r="I121" i="28"/>
  <c r="N118" i="28"/>
  <c r="K118" i="28"/>
  <c r="K115" i="28" s="1"/>
  <c r="K114" i="28" s="1"/>
  <c r="I118" i="28"/>
  <c r="M118" i="28" s="1"/>
  <c r="O117" i="28"/>
  <c r="N117" i="28"/>
  <c r="M117" i="28"/>
  <c r="K117" i="28"/>
  <c r="I117" i="28"/>
  <c r="N116" i="28"/>
  <c r="M116" i="28"/>
  <c r="O116" i="28" s="1"/>
  <c r="K116" i="28"/>
  <c r="I116" i="28"/>
  <c r="M115" i="28"/>
  <c r="M114" i="28" s="1"/>
  <c r="N112" i="28"/>
  <c r="K112" i="28"/>
  <c r="K111" i="28" s="1"/>
  <c r="I112" i="28"/>
  <c r="M112" i="28" s="1"/>
  <c r="N110" i="28"/>
  <c r="K110" i="28"/>
  <c r="I110" i="28"/>
  <c r="M110" i="28" s="1"/>
  <c r="K109" i="28"/>
  <c r="N108" i="28"/>
  <c r="I108" i="28"/>
  <c r="M108" i="28" s="1"/>
  <c r="N107" i="28"/>
  <c r="M107" i="28"/>
  <c r="I107" i="28"/>
  <c r="K107" i="28" s="1"/>
  <c r="N106" i="28"/>
  <c r="M106" i="28"/>
  <c r="O106" i="28" s="1"/>
  <c r="K106" i="28"/>
  <c r="I106" i="28"/>
  <c r="N105" i="28"/>
  <c r="I105" i="28"/>
  <c r="M105" i="28" s="1"/>
  <c r="N104" i="28"/>
  <c r="I104" i="28"/>
  <c r="M104" i="28" s="1"/>
  <c r="N102" i="28"/>
  <c r="K102" i="28"/>
  <c r="I102" i="28"/>
  <c r="M102" i="28" s="1"/>
  <c r="K101" i="28"/>
  <c r="N100" i="28"/>
  <c r="I100" i="28"/>
  <c r="M100" i="28" s="1"/>
  <c r="N99" i="28"/>
  <c r="M99" i="28"/>
  <c r="I99" i="28"/>
  <c r="K99" i="28" s="1"/>
  <c r="N98" i="28"/>
  <c r="M98" i="28"/>
  <c r="K98" i="28"/>
  <c r="I98" i="28"/>
  <c r="N96" i="28"/>
  <c r="M96" i="28"/>
  <c r="O96" i="28" s="1"/>
  <c r="K96" i="28"/>
  <c r="I96" i="28"/>
  <c r="O95" i="28"/>
  <c r="M95" i="28"/>
  <c r="K95" i="28"/>
  <c r="N93" i="28"/>
  <c r="M93" i="28"/>
  <c r="O93" i="28" s="1"/>
  <c r="O92" i="28" s="1"/>
  <c r="I93" i="28"/>
  <c r="K93" i="28" s="1"/>
  <c r="M92" i="28"/>
  <c r="K92" i="28"/>
  <c r="O91" i="28"/>
  <c r="N91" i="28"/>
  <c r="M91" i="28"/>
  <c r="K91" i="28"/>
  <c r="I91" i="28"/>
  <c r="N90" i="28"/>
  <c r="M90" i="28"/>
  <c r="O90" i="28" s="1"/>
  <c r="K90" i="28"/>
  <c r="I90" i="28"/>
  <c r="N89" i="28"/>
  <c r="M89" i="28"/>
  <c r="O89" i="28" s="1"/>
  <c r="I89" i="28"/>
  <c r="K89" i="28" s="1"/>
  <c r="N88" i="28"/>
  <c r="K88" i="28"/>
  <c r="I88" i="28"/>
  <c r="M88" i="28" s="1"/>
  <c r="O88" i="28" s="1"/>
  <c r="N87" i="28"/>
  <c r="I87" i="28"/>
  <c r="M87" i="28" s="1"/>
  <c r="N86" i="28"/>
  <c r="M86" i="28"/>
  <c r="I86" i="28"/>
  <c r="K86" i="28" s="1"/>
  <c r="N85" i="28"/>
  <c r="I85" i="28"/>
  <c r="N84" i="28"/>
  <c r="I84" i="28"/>
  <c r="M84" i="28" s="1"/>
  <c r="N82" i="28"/>
  <c r="K82" i="28"/>
  <c r="I82" i="28"/>
  <c r="M82" i="28" s="1"/>
  <c r="O81" i="28"/>
  <c r="N81" i="28"/>
  <c r="M81" i="28"/>
  <c r="K81" i="28"/>
  <c r="I81" i="28"/>
  <c r="N80" i="28"/>
  <c r="M80" i="28"/>
  <c r="O80" i="28" s="1"/>
  <c r="K80" i="28"/>
  <c r="I80" i="28"/>
  <c r="N79" i="28"/>
  <c r="M79" i="28"/>
  <c r="I79" i="28"/>
  <c r="K79" i="28" s="1"/>
  <c r="O79" i="28" s="1"/>
  <c r="N78" i="28"/>
  <c r="K78" i="28"/>
  <c r="I78" i="28"/>
  <c r="M78" i="28" s="1"/>
  <c r="O78" i="28" s="1"/>
  <c r="N77" i="28"/>
  <c r="K77" i="28"/>
  <c r="I77" i="28"/>
  <c r="M77" i="28" s="1"/>
  <c r="O77" i="28" s="1"/>
  <c r="N76" i="28"/>
  <c r="M76" i="28"/>
  <c r="O76" i="28" s="1"/>
  <c r="I76" i="28"/>
  <c r="K76" i="28" s="1"/>
  <c r="N75" i="28"/>
  <c r="I75" i="28"/>
  <c r="N72" i="28"/>
  <c r="M72" i="28"/>
  <c r="O72" i="28" s="1"/>
  <c r="K72" i="28"/>
  <c r="I72" i="28"/>
  <c r="N71" i="28"/>
  <c r="M71" i="28"/>
  <c r="O71" i="28" s="1"/>
  <c r="I71" i="28"/>
  <c r="K71" i="28" s="1"/>
  <c r="K69" i="28" s="1"/>
  <c r="K68" i="28" s="1"/>
  <c r="N70" i="28"/>
  <c r="K70" i="28"/>
  <c r="I70" i="28"/>
  <c r="M70" i="28" s="1"/>
  <c r="N67" i="28"/>
  <c r="I67" i="28"/>
  <c r="M67" i="28" s="1"/>
  <c r="N66" i="28"/>
  <c r="I66" i="28"/>
  <c r="M66" i="28" s="1"/>
  <c r="N65" i="28"/>
  <c r="M65" i="28"/>
  <c r="K65" i="28"/>
  <c r="I65" i="28"/>
  <c r="N62" i="28"/>
  <c r="I62" i="28"/>
  <c r="N61" i="28"/>
  <c r="I61" i="28"/>
  <c r="M61" i="28" s="1"/>
  <c r="O59" i="28"/>
  <c r="N59" i="28"/>
  <c r="M59" i="28"/>
  <c r="K59" i="28"/>
  <c r="I59" i="28"/>
  <c r="N58" i="28"/>
  <c r="M58" i="28"/>
  <c r="O58" i="28" s="1"/>
  <c r="K58" i="28"/>
  <c r="I58" i="28"/>
  <c r="N57" i="28"/>
  <c r="M57" i="28"/>
  <c r="M56" i="28" s="1"/>
  <c r="I57" i="28"/>
  <c r="K57" i="28" s="1"/>
  <c r="K56" i="28" s="1"/>
  <c r="N55" i="28"/>
  <c r="I55" i="28"/>
  <c r="N54" i="28"/>
  <c r="I54" i="28"/>
  <c r="N53" i="28"/>
  <c r="I53" i="28"/>
  <c r="M53" i="28" s="1"/>
  <c r="N51" i="28"/>
  <c r="M51" i="28"/>
  <c r="K51" i="28"/>
  <c r="O51" i="28" s="1"/>
  <c r="I51" i="28"/>
  <c r="N50" i="28"/>
  <c r="M50" i="28"/>
  <c r="O50" i="28" s="1"/>
  <c r="K50" i="28"/>
  <c r="I50" i="28"/>
  <c r="N49" i="28"/>
  <c r="M49" i="28"/>
  <c r="M48" i="28" s="1"/>
  <c r="M47" i="28" s="1"/>
  <c r="I49" i="28"/>
  <c r="K49" i="28" s="1"/>
  <c r="O45" i="28"/>
  <c r="N45" i="28"/>
  <c r="M45" i="28"/>
  <c r="K45" i="28"/>
  <c r="I45" i="28"/>
  <c r="N44" i="28"/>
  <c r="M44" i="28"/>
  <c r="O44" i="28" s="1"/>
  <c r="O43" i="28" s="1"/>
  <c r="K44" i="28"/>
  <c r="I44" i="28"/>
  <c r="M43" i="28"/>
  <c r="K43" i="28"/>
  <c r="K40" i="28" s="1"/>
  <c r="N42" i="28"/>
  <c r="M42" i="28"/>
  <c r="K42" i="28"/>
  <c r="I42" i="28"/>
  <c r="K41" i="28"/>
  <c r="N39" i="28"/>
  <c r="M39" i="28"/>
  <c r="M38" i="28" s="1"/>
  <c r="K39" i="28"/>
  <c r="K38" i="28" s="1"/>
  <c r="I39" i="28"/>
  <c r="N37" i="28"/>
  <c r="M37" i="28"/>
  <c r="K37" i="28"/>
  <c r="K36" i="28" s="1"/>
  <c r="I37" i="28"/>
  <c r="N35" i="28"/>
  <c r="I35" i="28"/>
  <c r="M35" i="28" s="1"/>
  <c r="N34" i="28"/>
  <c r="M34" i="28"/>
  <c r="O34" i="28" s="1"/>
  <c r="K34" i="28"/>
  <c r="I34" i="28"/>
  <c r="M33" i="28"/>
  <c r="N32" i="28"/>
  <c r="M32" i="28"/>
  <c r="O32" i="28" s="1"/>
  <c r="O31" i="28" s="1"/>
  <c r="O30" i="28" s="1"/>
  <c r="K32" i="28"/>
  <c r="I32" i="28"/>
  <c r="M31" i="28"/>
  <c r="M30" i="28" s="1"/>
  <c r="K31" i="28"/>
  <c r="K30" i="28"/>
  <c r="N29" i="28"/>
  <c r="I29" i="28"/>
  <c r="M29" i="28" s="1"/>
  <c r="M28" i="28"/>
  <c r="N25" i="28"/>
  <c r="I25" i="28"/>
  <c r="N22" i="28"/>
  <c r="M22" i="28"/>
  <c r="O22" i="28" s="1"/>
  <c r="K22" i="28"/>
  <c r="I22" i="28"/>
  <c r="O21" i="28"/>
  <c r="M21" i="28"/>
  <c r="K21" i="28"/>
  <c r="N20" i="28"/>
  <c r="M20" i="28"/>
  <c r="I20" i="28"/>
  <c r="K20" i="28" s="1"/>
  <c r="N19" i="28"/>
  <c r="I19" i="28"/>
  <c r="N18" i="28"/>
  <c r="I18" i="28"/>
  <c r="N17" i="28"/>
  <c r="I17" i="28"/>
  <c r="T12" i="28"/>
  <c r="T768" i="28" s="1"/>
  <c r="S12" i="28"/>
  <c r="S768" i="28" s="1"/>
  <c r="R12" i="28"/>
  <c r="R768" i="28" s="1"/>
  <c r="Q12" i="28"/>
  <c r="Q768" i="28" s="1"/>
  <c r="S12" i="27" l="1"/>
  <c r="M186" i="28"/>
  <c r="O187" i="28"/>
  <c r="O186" i="28" s="1"/>
  <c r="M17" i="28"/>
  <c r="K17" i="28"/>
  <c r="K16" i="28" s="1"/>
  <c r="K15" i="28" s="1"/>
  <c r="K14" i="28" s="1"/>
  <c r="K13" i="28" s="1"/>
  <c r="M128" i="28"/>
  <c r="M126" i="28" s="1"/>
  <c r="M222" i="28"/>
  <c r="K222" i="28"/>
  <c r="O238" i="28"/>
  <c r="M235" i="28"/>
  <c r="M36" i="28"/>
  <c r="O37" i="28"/>
  <c r="O36" i="28" s="1"/>
  <c r="O107" i="28"/>
  <c r="M150" i="28"/>
  <c r="M149" i="28" s="1"/>
  <c r="O165" i="28"/>
  <c r="K243" i="28"/>
  <c r="M55" i="28"/>
  <c r="O55" i="28" s="1"/>
  <c r="K55" i="28"/>
  <c r="O86" i="28"/>
  <c r="M97" i="28"/>
  <c r="O98" i="28"/>
  <c r="O118" i="28"/>
  <c r="O115" i="28" s="1"/>
  <c r="O114" i="28" s="1"/>
  <c r="O170" i="28"/>
  <c r="M169" i="28"/>
  <c r="M205" i="28"/>
  <c r="O206" i="28"/>
  <c r="O240" i="28"/>
  <c r="O317" i="28"/>
  <c r="O137" i="28"/>
  <c r="M147" i="28"/>
  <c r="K147" i="28"/>
  <c r="K146" i="28" s="1"/>
  <c r="K145" i="28" s="1"/>
  <c r="K187" i="28"/>
  <c r="K186" i="28" s="1"/>
  <c r="M401" i="28"/>
  <c r="K401" i="28"/>
  <c r="M18" i="28"/>
  <c r="K18" i="28"/>
  <c r="O82" i="28"/>
  <c r="K87" i="28"/>
  <c r="O87" i="28" s="1"/>
  <c r="O99" i="28"/>
  <c r="O152" i="28"/>
  <c r="O166" i="28"/>
  <c r="M273" i="28"/>
  <c r="K273" i="28"/>
  <c r="M307" i="28"/>
  <c r="K307" i="28"/>
  <c r="O33" i="28"/>
  <c r="K48" i="28"/>
  <c r="K47" i="28" s="1"/>
  <c r="O65" i="28"/>
  <c r="O105" i="28"/>
  <c r="O174" i="28"/>
  <c r="M182" i="28"/>
  <c r="M214" i="28"/>
  <c r="O215" i="28"/>
  <c r="O214" i="28" s="1"/>
  <c r="O228" i="28"/>
  <c r="O268" i="28"/>
  <c r="M267" i="28"/>
  <c r="M300" i="28"/>
  <c r="O300" i="28" s="1"/>
  <c r="K300" i="28"/>
  <c r="M388" i="28"/>
  <c r="O389" i="28"/>
  <c r="O388" i="28" s="1"/>
  <c r="O418" i="28"/>
  <c r="M417" i="28"/>
  <c r="M416" i="28" s="1"/>
  <c r="K130" i="28"/>
  <c r="O130" i="28" s="1"/>
  <c r="O128" i="28" s="1"/>
  <c r="O126" i="28" s="1"/>
  <c r="O177" i="28"/>
  <c r="O39" i="28"/>
  <c r="O38" i="28" s="1"/>
  <c r="M373" i="28"/>
  <c r="K373" i="28"/>
  <c r="K369" i="28" s="1"/>
  <c r="M707" i="28"/>
  <c r="O707" i="28" s="1"/>
  <c r="K707" i="28"/>
  <c r="K66" i="28"/>
  <c r="O153" i="28"/>
  <c r="O167" i="28"/>
  <c r="O485" i="28"/>
  <c r="O484" i="28" s="1"/>
  <c r="K484" i="28"/>
  <c r="M702" i="28"/>
  <c r="O702" i="28" s="1"/>
  <c r="K702" i="28"/>
  <c r="M103" i="28"/>
  <c r="O125" i="28"/>
  <c r="O124" i="28" s="1"/>
  <c r="M64" i="28"/>
  <c r="O66" i="28"/>
  <c r="O110" i="28"/>
  <c r="O109" i="28" s="1"/>
  <c r="M109" i="28"/>
  <c r="M191" i="28"/>
  <c r="O192" i="28"/>
  <c r="O191" i="28" s="1"/>
  <c r="O49" i="28"/>
  <c r="O48" i="28" s="1"/>
  <c r="O47" i="28" s="1"/>
  <c r="O53" i="28"/>
  <c r="O143" i="28"/>
  <c r="O142" i="28" s="1"/>
  <c r="O175" i="28"/>
  <c r="M179" i="28"/>
  <c r="K179" i="28"/>
  <c r="O355" i="28"/>
  <c r="M75" i="28"/>
  <c r="K75" i="28"/>
  <c r="K74" i="28" s="1"/>
  <c r="O35" i="28"/>
  <c r="O57" i="28"/>
  <c r="O56" i="28" s="1"/>
  <c r="O127" i="28"/>
  <c r="M162" i="28"/>
  <c r="O184" i="28"/>
  <c r="O209" i="28"/>
  <c r="M230" i="28"/>
  <c r="K230" i="28"/>
  <c r="K229" i="28" s="1"/>
  <c r="M345" i="28"/>
  <c r="K345" i="28"/>
  <c r="O351" i="28"/>
  <c r="K258" i="28"/>
  <c r="M258" i="28"/>
  <c r="M254" i="28" s="1"/>
  <c r="M120" i="28"/>
  <c r="M119" i="28" s="1"/>
  <c r="O121" i="28"/>
  <c r="O120" i="28" s="1"/>
  <c r="O119" i="28" s="1"/>
  <c r="M19" i="28"/>
  <c r="K19" i="28"/>
  <c r="O138" i="28"/>
  <c r="M62" i="28"/>
  <c r="K62" i="28"/>
  <c r="O20" i="28"/>
  <c r="M25" i="28"/>
  <c r="K25" i="28"/>
  <c r="K24" i="28" s="1"/>
  <c r="K23" i="28" s="1"/>
  <c r="M54" i="28"/>
  <c r="K54" i="28"/>
  <c r="M85" i="28"/>
  <c r="K85" i="28"/>
  <c r="O102" i="28"/>
  <c r="O101" i="28" s="1"/>
  <c r="M101" i="28"/>
  <c r="M94" i="28" s="1"/>
  <c r="M111" i="28"/>
  <c r="O112" i="28"/>
  <c r="O111" i="28" s="1"/>
  <c r="K128" i="28"/>
  <c r="K126" i="28" s="1"/>
  <c r="O139" i="28"/>
  <c r="M155" i="28"/>
  <c r="M154" i="28" s="1"/>
  <c r="K158" i="28"/>
  <c r="K155" i="28" s="1"/>
  <c r="K164" i="28"/>
  <c r="K162" i="28" s="1"/>
  <c r="K209" i="28"/>
  <c r="O284" i="28"/>
  <c r="O430" i="28"/>
  <c r="M429" i="28"/>
  <c r="O667" i="28"/>
  <c r="M141" i="28"/>
  <c r="K141" i="28"/>
  <c r="O243" i="28"/>
  <c r="K435" i="28"/>
  <c r="M435" i="28"/>
  <c r="O435" i="28" s="1"/>
  <c r="O70" i="28"/>
  <c r="O69" i="28" s="1"/>
  <c r="O68" i="28" s="1"/>
  <c r="M69" i="28"/>
  <c r="M68" i="28" s="1"/>
  <c r="O253" i="28"/>
  <c r="O252" i="28" s="1"/>
  <c r="M252" i="28"/>
  <c r="M27" i="28"/>
  <c r="K104" i="28"/>
  <c r="O104" i="28" s="1"/>
  <c r="O103" i="28" s="1"/>
  <c r="O42" i="28"/>
  <c r="O41" i="28" s="1"/>
  <c r="O40" i="28" s="1"/>
  <c r="M41" i="28"/>
  <c r="M40" i="28" s="1"/>
  <c r="K97" i="28"/>
  <c r="O176" i="28"/>
  <c r="O185" i="28"/>
  <c r="M279" i="28"/>
  <c r="K279" i="28"/>
  <c r="K278" i="28" s="1"/>
  <c r="O604" i="28"/>
  <c r="O603" i="28" s="1"/>
  <c r="M603" i="28"/>
  <c r="M628" i="28"/>
  <c r="O629" i="28"/>
  <c r="M239" i="28"/>
  <c r="K254" i="28"/>
  <c r="O269" i="28"/>
  <c r="O291" i="28"/>
  <c r="O290" i="28" s="1"/>
  <c r="M314" i="28"/>
  <c r="O314" i="28" s="1"/>
  <c r="K314" i="28"/>
  <c r="O332" i="28"/>
  <c r="O383" i="28"/>
  <c r="K391" i="28"/>
  <c r="O514" i="28"/>
  <c r="K576" i="28"/>
  <c r="K574" i="28" s="1"/>
  <c r="M576" i="28"/>
  <c r="M698" i="28"/>
  <c r="K698" i="28"/>
  <c r="O255" i="28"/>
  <c r="M265" i="28"/>
  <c r="K265" i="28"/>
  <c r="K264" i="28" s="1"/>
  <c r="M280" i="28"/>
  <c r="O360" i="28"/>
  <c r="M391" i="28"/>
  <c r="O392" i="28"/>
  <c r="K476" i="28"/>
  <c r="M476" i="28"/>
  <c r="M480" i="28"/>
  <c r="O480" i="28" s="1"/>
  <c r="K480" i="28"/>
  <c r="M726" i="28"/>
  <c r="K726" i="28"/>
  <c r="M731" i="28"/>
  <c r="K731" i="28"/>
  <c r="K29" i="28"/>
  <c r="K28" i="28" s="1"/>
  <c r="K35" i="28"/>
  <c r="K33" i="28" s="1"/>
  <c r="K53" i="28"/>
  <c r="K52" i="28" s="1"/>
  <c r="K61" i="28"/>
  <c r="O236" i="28"/>
  <c r="O251" i="28"/>
  <c r="O250" i="28" s="1"/>
  <c r="K280" i="28"/>
  <c r="O296" i="28"/>
  <c r="M302" i="28"/>
  <c r="O303" i="28"/>
  <c r="M309" i="28"/>
  <c r="O310" i="28"/>
  <c r="O337" i="28"/>
  <c r="K360" i="28"/>
  <c r="M369" i="28"/>
  <c r="O370" i="28"/>
  <c r="K384" i="28"/>
  <c r="O445" i="28"/>
  <c r="K535" i="28"/>
  <c r="M545" i="28"/>
  <c r="O545" i="28" s="1"/>
  <c r="K545" i="28"/>
  <c r="M197" i="28"/>
  <c r="M211" i="28"/>
  <c r="M315" i="28"/>
  <c r="K315" i="28"/>
  <c r="M324" i="28"/>
  <c r="K324" i="28"/>
  <c r="M328" i="28"/>
  <c r="O329" i="28"/>
  <c r="O378" i="28"/>
  <c r="M385" i="28"/>
  <c r="M384" i="28" s="1"/>
  <c r="O386" i="28"/>
  <c r="O385" i="28" s="1"/>
  <c r="O384" i="28" s="1"/>
  <c r="M442" i="28"/>
  <c r="K442" i="28"/>
  <c r="K440" i="28" s="1"/>
  <c r="M652" i="28"/>
  <c r="K652" i="28"/>
  <c r="K67" i="28"/>
  <c r="O67" i="28" s="1"/>
  <c r="K105" i="28"/>
  <c r="K131" i="28"/>
  <c r="O131" i="28" s="1"/>
  <c r="K137" i="28"/>
  <c r="K151" i="28"/>
  <c r="K150" i="28" s="1"/>
  <c r="K149" i="28" s="1"/>
  <c r="K165" i="28"/>
  <c r="K175" i="28"/>
  <c r="K169" i="28" s="1"/>
  <c r="K183" i="28"/>
  <c r="K182" i="28" s="1"/>
  <c r="O207" i="28"/>
  <c r="O227" i="28"/>
  <c r="K256" i="28"/>
  <c r="O256" i="28" s="1"/>
  <c r="K261" i="28"/>
  <c r="K260" i="28" s="1"/>
  <c r="K270" i="28"/>
  <c r="O270" i="28" s="1"/>
  <c r="O281" i="28"/>
  <c r="M297" i="28"/>
  <c r="O393" i="28"/>
  <c r="M407" i="28"/>
  <c r="O408" i="28"/>
  <c r="O407" i="28" s="1"/>
  <c r="K414" i="28"/>
  <c r="O414" i="28" s="1"/>
  <c r="K612" i="28"/>
  <c r="K608" i="28" s="1"/>
  <c r="K644" i="28"/>
  <c r="M644" i="28"/>
  <c r="O644" i="28" s="1"/>
  <c r="O745" i="28"/>
  <c r="O282" i="28"/>
  <c r="M286" i="28"/>
  <c r="M285" i="28" s="1"/>
  <c r="O287" i="28"/>
  <c r="O286" i="28" s="1"/>
  <c r="O304" i="28"/>
  <c r="M334" i="28"/>
  <c r="K334" i="28"/>
  <c r="K328" i="28" s="1"/>
  <c r="O342" i="28"/>
  <c r="O347" i="28"/>
  <c r="M353" i="28"/>
  <c r="O353" i="28" s="1"/>
  <c r="K353" i="28"/>
  <c r="O371" i="28"/>
  <c r="O375" i="28"/>
  <c r="O685" i="28"/>
  <c r="M750" i="28"/>
  <c r="O750" i="28" s="1"/>
  <c r="K750" i="28"/>
  <c r="K748" i="28" s="1"/>
  <c r="M219" i="28"/>
  <c r="K219" i="28"/>
  <c r="K218" i="28" s="1"/>
  <c r="O261" i="28"/>
  <c r="O260" i="28" s="1"/>
  <c r="K271" i="28"/>
  <c r="M276" i="28"/>
  <c r="M325" i="28"/>
  <c r="K325" i="28"/>
  <c r="M379" i="28"/>
  <c r="O380" i="28"/>
  <c r="O379" i="28" s="1"/>
  <c r="O398" i="28"/>
  <c r="O420" i="28"/>
  <c r="O438" i="28"/>
  <c r="O437" i="28" s="1"/>
  <c r="M437" i="28"/>
  <c r="O585" i="28"/>
  <c r="M582" i="28"/>
  <c r="M614" i="28"/>
  <c r="K614" i="28"/>
  <c r="K84" i="28"/>
  <c r="K100" i="28"/>
  <c r="O100" i="28" s="1"/>
  <c r="K108" i="28"/>
  <c r="O108" i="28" s="1"/>
  <c r="K140" i="28"/>
  <c r="O140" i="28" s="1"/>
  <c r="K160" i="28"/>
  <c r="K168" i="28"/>
  <c r="O168" i="28" s="1"/>
  <c r="K178" i="28"/>
  <c r="O178" i="28" s="1"/>
  <c r="M246" i="28"/>
  <c r="M272" i="28"/>
  <c r="M288" i="28"/>
  <c r="O289" i="28"/>
  <c r="O288" i="28" s="1"/>
  <c r="M293" i="28"/>
  <c r="O321" i="28"/>
  <c r="M320" i="28"/>
  <c r="K330" i="28"/>
  <c r="O330" i="28" s="1"/>
  <c r="K349" i="28"/>
  <c r="M363" i="28"/>
  <c r="K363" i="28"/>
  <c r="K585" i="28"/>
  <c r="M204" i="28"/>
  <c r="O299" i="28"/>
  <c r="O297" i="28" s="1"/>
  <c r="M306" i="28"/>
  <c r="K306" i="28"/>
  <c r="K305" i="28" s="1"/>
  <c r="O312" i="28"/>
  <c r="M335" i="28"/>
  <c r="K335" i="28"/>
  <c r="O350" i="28"/>
  <c r="M381" i="28"/>
  <c r="M394" i="28"/>
  <c r="O395" i="28"/>
  <c r="O394" i="28" s="1"/>
  <c r="M410" i="28"/>
  <c r="M409" i="28" s="1"/>
  <c r="O421" i="28"/>
  <c r="O489" i="28"/>
  <c r="O555" i="28"/>
  <c r="O554" i="28" s="1"/>
  <c r="O666" i="28"/>
  <c r="M665" i="28"/>
  <c r="M462" i="28"/>
  <c r="K462" i="28"/>
  <c r="K506" i="28"/>
  <c r="M506" i="28"/>
  <c r="O506" i="28" s="1"/>
  <c r="K550" i="28"/>
  <c r="K549" i="28" s="1"/>
  <c r="M550" i="28"/>
  <c r="K590" i="28"/>
  <c r="K589" i="28" s="1"/>
  <c r="M590" i="28"/>
  <c r="K624" i="28"/>
  <c r="M624" i="28"/>
  <c r="O647" i="28"/>
  <c r="O693" i="28"/>
  <c r="K705" i="28"/>
  <c r="K466" i="28"/>
  <c r="M466" i="28"/>
  <c r="O473" i="28"/>
  <c r="O525" i="28"/>
  <c r="M538" i="28"/>
  <c r="O538" i="28" s="1"/>
  <c r="K538" i="28"/>
  <c r="O551" i="28"/>
  <c r="O563" i="28"/>
  <c r="O572" i="28"/>
  <c r="O581" i="28"/>
  <c r="O580" i="28" s="1"/>
  <c r="M592" i="28"/>
  <c r="K592" i="28"/>
  <c r="K591" i="28" s="1"/>
  <c r="O640" i="28"/>
  <c r="M648" i="28"/>
  <c r="O648" i="28" s="1"/>
  <c r="K648" i="28"/>
  <c r="M714" i="28"/>
  <c r="K714" i="28"/>
  <c r="K713" i="28" s="1"/>
  <c r="M764" i="28"/>
  <c r="O765" i="28"/>
  <c r="K210" i="28"/>
  <c r="O210" i="28" s="1"/>
  <c r="K244" i="28"/>
  <c r="O244" i="28" s="1"/>
  <c r="K282" i="28"/>
  <c r="K296" i="28"/>
  <c r="K340" i="28"/>
  <c r="O340" i="28" s="1"/>
  <c r="K358" i="28"/>
  <c r="O358" i="28" s="1"/>
  <c r="K368" i="28"/>
  <c r="O368" i="28" s="1"/>
  <c r="K378" i="28"/>
  <c r="K398" i="28"/>
  <c r="K394" i="28" s="1"/>
  <c r="K406" i="28"/>
  <c r="O406" i="28" s="1"/>
  <c r="K412" i="28"/>
  <c r="K410" i="28" s="1"/>
  <c r="K409" i="28" s="1"/>
  <c r="K420" i="28"/>
  <c r="K417" i="28" s="1"/>
  <c r="K416" i="28" s="1"/>
  <c r="K426" i="28"/>
  <c r="K425" i="28" s="1"/>
  <c r="K432" i="28"/>
  <c r="K429" i="28" s="1"/>
  <c r="O456" i="28"/>
  <c r="O463" i="28"/>
  <c r="O610" i="28"/>
  <c r="O609" i="28" s="1"/>
  <c r="O662" i="28"/>
  <c r="O690" i="28"/>
  <c r="O694" i="28"/>
  <c r="M736" i="28"/>
  <c r="O736" i="28" s="1"/>
  <c r="K736" i="28"/>
  <c r="K741" i="28"/>
  <c r="O741" i="28" s="1"/>
  <c r="O755" i="28"/>
  <c r="K765" i="28"/>
  <c r="K199" i="28"/>
  <c r="K197" i="28" s="1"/>
  <c r="K251" i="28"/>
  <c r="K250" i="28" s="1"/>
  <c r="K291" i="28"/>
  <c r="K290" i="28" s="1"/>
  <c r="K299" i="28"/>
  <c r="K297" i="28" s="1"/>
  <c r="K313" i="28"/>
  <c r="O313" i="28" s="1"/>
  <c r="M490" i="28"/>
  <c r="O490" i="28" s="1"/>
  <c r="K490" i="28"/>
  <c r="K486" i="28" s="1"/>
  <c r="O497" i="28"/>
  <c r="K542" i="28"/>
  <c r="M542" i="28"/>
  <c r="M546" i="28"/>
  <c r="K546" i="28"/>
  <c r="M556" i="28"/>
  <c r="O556" i="28" s="1"/>
  <c r="K556" i="28"/>
  <c r="K554" i="28" s="1"/>
  <c r="K568" i="28"/>
  <c r="M568" i="28"/>
  <c r="O577" i="28"/>
  <c r="O637" i="28"/>
  <c r="M708" i="28"/>
  <c r="K708" i="28"/>
  <c r="M732" i="28"/>
  <c r="O732" i="28" s="1"/>
  <c r="K732" i="28"/>
  <c r="M760" i="28"/>
  <c r="K208" i="28"/>
  <c r="K205" i="28" s="1"/>
  <c r="K202" i="28" s="1"/>
  <c r="K228" i="28"/>
  <c r="K234" i="28"/>
  <c r="K233" i="28" s="1"/>
  <c r="K242" i="28"/>
  <c r="O242" i="28" s="1"/>
  <c r="K294" i="28"/>
  <c r="K318" i="28"/>
  <c r="O318" i="28" s="1"/>
  <c r="M482" i="28"/>
  <c r="K482" i="28"/>
  <c r="K481" i="28" s="1"/>
  <c r="M512" i="28"/>
  <c r="K512" i="28"/>
  <c r="K508" i="28" s="1"/>
  <c r="K564" i="28"/>
  <c r="M630" i="28"/>
  <c r="K630" i="28"/>
  <c r="K637" i="28"/>
  <c r="O649" i="28"/>
  <c r="M658" i="28"/>
  <c r="K658" i="28"/>
  <c r="K657" i="28" s="1"/>
  <c r="O682" i="28"/>
  <c r="O719" i="28"/>
  <c r="M766" i="28"/>
  <c r="K766" i="28"/>
  <c r="K217" i="28"/>
  <c r="K223" i="28"/>
  <c r="O223" i="28" s="1"/>
  <c r="K237" i="28"/>
  <c r="O237" i="28" s="1"/>
  <c r="K277" i="28"/>
  <c r="K276" i="28" s="1"/>
  <c r="K275" i="28" s="1"/>
  <c r="K311" i="28"/>
  <c r="K309" i="28" s="1"/>
  <c r="K321" i="28"/>
  <c r="K331" i="28"/>
  <c r="O331" i="28" s="1"/>
  <c r="K343" i="28"/>
  <c r="O343" i="28" s="1"/>
  <c r="K361" i="28"/>
  <c r="O361" i="28" s="1"/>
  <c r="K415" i="28"/>
  <c r="O415" i="28" s="1"/>
  <c r="O436" i="28"/>
  <c r="K447" i="28"/>
  <c r="K446" i="28" s="1"/>
  <c r="K457" i="28"/>
  <c r="O457" i="28" s="1"/>
  <c r="O474" i="28"/>
  <c r="O487" i="28"/>
  <c r="K494" i="28"/>
  <c r="M494" i="28"/>
  <c r="K519" i="28"/>
  <c r="O519" i="28" s="1"/>
  <c r="O526" i="28"/>
  <c r="O539" i="28"/>
  <c r="O565" i="28"/>
  <c r="O583" i="28"/>
  <c r="O582" i="28" s="1"/>
  <c r="O593" i="28"/>
  <c r="K634" i="28"/>
  <c r="M634" i="28"/>
  <c r="M672" i="28"/>
  <c r="O673" i="28"/>
  <c r="M742" i="28"/>
  <c r="K336" i="28"/>
  <c r="O336" i="28" s="1"/>
  <c r="K346" i="28"/>
  <c r="O346" i="28" s="1"/>
  <c r="K354" i="28"/>
  <c r="O354" i="28" s="1"/>
  <c r="K364" i="28"/>
  <c r="O364" i="28" s="1"/>
  <c r="K374" i="28"/>
  <c r="O374" i="28" s="1"/>
  <c r="K382" i="28"/>
  <c r="K381" i="28" s="1"/>
  <c r="K402" i="28"/>
  <c r="O402" i="28" s="1"/>
  <c r="K454" i="28"/>
  <c r="M454" i="28"/>
  <c r="O454" i="28" s="1"/>
  <c r="M498" i="28"/>
  <c r="O498" i="28" s="1"/>
  <c r="K498" i="28"/>
  <c r="O509" i="28"/>
  <c r="K516" i="28"/>
  <c r="M516" i="28"/>
  <c r="O543" i="28"/>
  <c r="O561" i="28"/>
  <c r="M570" i="28"/>
  <c r="K570" i="28"/>
  <c r="K569" i="28" s="1"/>
  <c r="O587" i="28"/>
  <c r="M638" i="28"/>
  <c r="O638" i="28" s="1"/>
  <c r="K638" i="28"/>
  <c r="M710" i="28"/>
  <c r="K710" i="28"/>
  <c r="K709" i="28" s="1"/>
  <c r="K341" i="28"/>
  <c r="O341" i="28" s="1"/>
  <c r="K359" i="28"/>
  <c r="O359" i="28" s="1"/>
  <c r="K413" i="28"/>
  <c r="O413" i="28" s="1"/>
  <c r="K421" i="28"/>
  <c r="M458" i="28"/>
  <c r="O458" i="28" s="1"/>
  <c r="K458" i="28"/>
  <c r="K461" i="28"/>
  <c r="O461" i="28" s="1"/>
  <c r="O491" i="28"/>
  <c r="M520" i="28"/>
  <c r="O520" i="28" s="1"/>
  <c r="K520" i="28"/>
  <c r="M527" i="28"/>
  <c r="O536" i="28"/>
  <c r="O547" i="28"/>
  <c r="O557" i="28"/>
  <c r="K561" i="28"/>
  <c r="K559" i="28" s="1"/>
  <c r="M588" i="28"/>
  <c r="O588" i="28" s="1"/>
  <c r="K588" i="28"/>
  <c r="K586" i="28" s="1"/>
  <c r="K598" i="28"/>
  <c r="K596" i="28" s="1"/>
  <c r="M598" i="28"/>
  <c r="O602" i="28"/>
  <c r="O601" i="28" s="1"/>
  <c r="O650" i="28"/>
  <c r="O654" i="28"/>
  <c r="M660" i="28"/>
  <c r="K660" i="28"/>
  <c r="O669" i="28"/>
  <c r="O668" i="28" s="1"/>
  <c r="K679" i="28"/>
  <c r="O679" i="28" s="1"/>
  <c r="K683" i="28"/>
  <c r="M692" i="28"/>
  <c r="K692" i="28"/>
  <c r="O767" i="28"/>
  <c r="O483" i="28"/>
  <c r="M502" i="28"/>
  <c r="O502" i="28" s="1"/>
  <c r="K502" i="28"/>
  <c r="O513" i="28"/>
  <c r="K531" i="28"/>
  <c r="K553" i="28"/>
  <c r="O553" i="28" s="1"/>
  <c r="O594" i="28"/>
  <c r="K607" i="28"/>
  <c r="K605" i="28" s="1"/>
  <c r="K579" i="28" s="1"/>
  <c r="O674" i="28"/>
  <c r="O684" i="28"/>
  <c r="O697" i="28"/>
  <c r="M744" i="28"/>
  <c r="K744" i="28"/>
  <c r="M434" i="28"/>
  <c r="K434" i="28"/>
  <c r="K433" i="28" s="1"/>
  <c r="M472" i="28"/>
  <c r="K472" i="28"/>
  <c r="K469" i="28" s="1"/>
  <c r="O479" i="28"/>
  <c r="M524" i="28"/>
  <c r="K524" i="28"/>
  <c r="O531" i="28"/>
  <c r="M562" i="28"/>
  <c r="K562" i="28"/>
  <c r="M612" i="28"/>
  <c r="M608" i="28" s="1"/>
  <c r="O613" i="28"/>
  <c r="K618" i="28"/>
  <c r="K616" i="28" s="1"/>
  <c r="K615" i="28" s="1"/>
  <c r="M618" i="28"/>
  <c r="K627" i="28"/>
  <c r="O627" i="28" s="1"/>
  <c r="M680" i="28"/>
  <c r="K680" i="28"/>
  <c r="O711" i="28"/>
  <c r="O734" i="28"/>
  <c r="M748" i="28"/>
  <c r="O749" i="28"/>
  <c r="M656" i="28"/>
  <c r="O656" i="28" s="1"/>
  <c r="M670" i="28"/>
  <c r="O670" i="28" s="1"/>
  <c r="M686" i="28"/>
  <c r="O686" i="28" s="1"/>
  <c r="M720" i="28"/>
  <c r="O720" i="28" s="1"/>
  <c r="M738" i="28"/>
  <c r="M756" i="28"/>
  <c r="O756" i="28" s="1"/>
  <c r="M668" i="28"/>
  <c r="K543" i="28"/>
  <c r="K551" i="28"/>
  <c r="K577" i="28"/>
  <c r="K583" i="28"/>
  <c r="K582" i="28" s="1"/>
  <c r="K599" i="28"/>
  <c r="O599" i="28" s="1"/>
  <c r="M564" i="28"/>
  <c r="M580" i="28"/>
  <c r="K631" i="28"/>
  <c r="O631" i="28" s="1"/>
  <c r="K653" i="28"/>
  <c r="O653" i="28" s="1"/>
  <c r="K661" i="28"/>
  <c r="O661" i="28" s="1"/>
  <c r="K693" i="28"/>
  <c r="K703" i="28"/>
  <c r="O703" i="28" s="1"/>
  <c r="K711" i="28"/>
  <c r="K717" i="28"/>
  <c r="K716" i="28" s="1"/>
  <c r="K727" i="28"/>
  <c r="O727" i="28" s="1"/>
  <c r="K745" i="28"/>
  <c r="K761" i="28"/>
  <c r="K760" i="28" s="1"/>
  <c r="K740" i="28"/>
  <c r="O740" i="28" s="1"/>
  <c r="K758" i="28"/>
  <c r="K754" i="28" s="1"/>
  <c r="K651" i="28"/>
  <c r="O651" i="28" s="1"/>
  <c r="K667" i="28"/>
  <c r="K665" i="28" s="1"/>
  <c r="K664" i="28" s="1"/>
  <c r="K675" i="28"/>
  <c r="O675" i="28" s="1"/>
  <c r="K691" i="28"/>
  <c r="O691" i="28" s="1"/>
  <c r="K701" i="28"/>
  <c r="O701" i="28" s="1"/>
  <c r="K725" i="28"/>
  <c r="K735" i="28"/>
  <c r="O735" i="28" s="1"/>
  <c r="K743" i="28"/>
  <c r="K753" i="28"/>
  <c r="O753" i="28" s="1"/>
  <c r="N572" i="27"/>
  <c r="N570" i="27"/>
  <c r="N567" i="27"/>
  <c r="N564" i="27"/>
  <c r="N563" i="27"/>
  <c r="N562" i="27"/>
  <c r="N560" i="27"/>
  <c r="N558" i="27"/>
  <c r="N557" i="27"/>
  <c r="N556" i="27"/>
  <c r="N555" i="27"/>
  <c r="N554" i="27"/>
  <c r="N553" i="27"/>
  <c r="N552" i="27"/>
  <c r="N551" i="27"/>
  <c r="N550" i="27"/>
  <c r="N549" i="27"/>
  <c r="N548" i="27"/>
  <c r="N547" i="27"/>
  <c r="N546" i="27"/>
  <c r="N545" i="27"/>
  <c r="N543" i="27"/>
  <c r="N542" i="27"/>
  <c r="N541" i="27"/>
  <c r="N540" i="27"/>
  <c r="N539" i="27"/>
  <c r="N538" i="27"/>
  <c r="N537" i="27"/>
  <c r="N536" i="27"/>
  <c r="N535" i="27"/>
  <c r="N534" i="27"/>
  <c r="N533" i="27"/>
  <c r="N532" i="27"/>
  <c r="N530" i="27"/>
  <c r="N529" i="27"/>
  <c r="N528" i="27"/>
  <c r="N527" i="27"/>
  <c r="N523" i="27"/>
  <c r="N522" i="27"/>
  <c r="N521" i="27"/>
  <c r="N518" i="27"/>
  <c r="N517" i="27"/>
  <c r="N515" i="27"/>
  <c r="N513" i="27"/>
  <c r="N511" i="27"/>
  <c r="N510" i="27"/>
  <c r="N509" i="27"/>
  <c r="N508" i="27"/>
  <c r="N506" i="27"/>
  <c r="N505" i="27"/>
  <c r="N504" i="27"/>
  <c r="N503" i="27"/>
  <c r="N501" i="27"/>
  <c r="N499" i="27"/>
  <c r="N498" i="27"/>
  <c r="N496" i="27"/>
  <c r="N495" i="27"/>
  <c r="N494" i="27"/>
  <c r="N492" i="27"/>
  <c r="N489" i="27"/>
  <c r="N488" i="27"/>
  <c r="N487" i="27"/>
  <c r="N486" i="27"/>
  <c r="N484" i="27"/>
  <c r="N483" i="27"/>
  <c r="N482" i="27"/>
  <c r="N481" i="27"/>
  <c r="N479" i="27"/>
  <c r="N478" i="27"/>
  <c r="N477" i="27"/>
  <c r="N476" i="27"/>
  <c r="N474" i="27"/>
  <c r="N473" i="27"/>
  <c r="N472" i="27"/>
  <c r="N471" i="27"/>
  <c r="N469" i="27"/>
  <c r="N468" i="27"/>
  <c r="N467" i="27"/>
  <c r="N466" i="27"/>
  <c r="N464" i="27"/>
  <c r="N463" i="27"/>
  <c r="N462" i="27"/>
  <c r="N461" i="27"/>
  <c r="N458" i="27"/>
  <c r="N457" i="27"/>
  <c r="N456" i="27"/>
  <c r="N455" i="27"/>
  <c r="N454" i="27"/>
  <c r="N453" i="27"/>
  <c r="N452" i="27"/>
  <c r="N451" i="27"/>
  <c r="N450" i="27"/>
  <c r="N449" i="27"/>
  <c r="N448" i="27"/>
  <c r="N445" i="27"/>
  <c r="N443" i="27"/>
  <c r="N441" i="27"/>
  <c r="N440" i="27"/>
  <c r="N439" i="27"/>
  <c r="N438" i="27"/>
  <c r="N437" i="27"/>
  <c r="N436" i="27"/>
  <c r="N435" i="27"/>
  <c r="N434" i="27"/>
  <c r="N433" i="27"/>
  <c r="N432" i="27"/>
  <c r="N431" i="27"/>
  <c r="N430" i="27"/>
  <c r="N429" i="27"/>
  <c r="N428" i="27"/>
  <c r="N427" i="27"/>
  <c r="N426" i="27"/>
  <c r="N424" i="27"/>
  <c r="N423" i="27"/>
  <c r="N422" i="27"/>
  <c r="N421" i="27"/>
  <c r="N420" i="27"/>
  <c r="N419" i="27"/>
  <c r="N418" i="27"/>
  <c r="N417" i="27"/>
  <c r="N416" i="27"/>
  <c r="N415" i="27"/>
  <c r="N414" i="27"/>
  <c r="N413" i="27"/>
  <c r="N412" i="27"/>
  <c r="N411" i="27"/>
  <c r="N410" i="27"/>
  <c r="N409" i="27"/>
  <c r="N408" i="27"/>
  <c r="N407" i="27"/>
  <c r="N406" i="27"/>
  <c r="N405" i="27"/>
  <c r="N403" i="27"/>
  <c r="N401" i="27"/>
  <c r="N400" i="27"/>
  <c r="N398" i="27"/>
  <c r="N397" i="27"/>
  <c r="N396" i="27"/>
  <c r="N395" i="27"/>
  <c r="N394" i="27"/>
  <c r="N393" i="27"/>
  <c r="N392" i="27"/>
  <c r="N391" i="27"/>
  <c r="N390" i="27"/>
  <c r="N389" i="27"/>
  <c r="N387" i="27"/>
  <c r="N386" i="27"/>
  <c r="N385" i="27"/>
  <c r="N384" i="27"/>
  <c r="N383" i="27"/>
  <c r="N382" i="27"/>
  <c r="N381" i="27"/>
  <c r="N380" i="27"/>
  <c r="N379" i="27"/>
  <c r="N378" i="27"/>
  <c r="N377" i="27"/>
  <c r="N376" i="27"/>
  <c r="N375" i="27"/>
  <c r="N374" i="27"/>
  <c r="N373" i="27"/>
  <c r="N372" i="27"/>
  <c r="N370" i="27"/>
  <c r="N369" i="27"/>
  <c r="N368" i="27"/>
  <c r="N367" i="27"/>
  <c r="N366" i="27"/>
  <c r="N364" i="27"/>
  <c r="N363" i="27"/>
  <c r="N362" i="27"/>
  <c r="N361" i="27"/>
  <c r="N360" i="27"/>
  <c r="N358" i="27"/>
  <c r="N357" i="27"/>
  <c r="N355" i="27"/>
  <c r="N354" i="27"/>
  <c r="N353" i="27"/>
  <c r="N351" i="27"/>
  <c r="N350" i="27"/>
  <c r="N349" i="27"/>
  <c r="N344" i="27"/>
  <c r="N342" i="27"/>
  <c r="N341" i="27"/>
  <c r="N340" i="27"/>
  <c r="N339" i="27"/>
  <c r="N336" i="27"/>
  <c r="N335" i="27"/>
  <c r="N334" i="27"/>
  <c r="N333" i="27"/>
  <c r="N332" i="27"/>
  <c r="N329" i="27"/>
  <c r="N327" i="27"/>
  <c r="N326" i="27"/>
  <c r="N325" i="27"/>
  <c r="N324" i="27"/>
  <c r="N323" i="27"/>
  <c r="N322" i="27"/>
  <c r="N319" i="27"/>
  <c r="N318" i="27"/>
  <c r="N317" i="27"/>
  <c r="N315" i="27"/>
  <c r="N314" i="27"/>
  <c r="N311" i="27"/>
  <c r="N309" i="27"/>
  <c r="N308" i="27"/>
  <c r="N305" i="27"/>
  <c r="N304" i="27"/>
  <c r="N302" i="27"/>
  <c r="N300" i="27"/>
  <c r="N299" i="27"/>
  <c r="N298" i="27"/>
  <c r="N297" i="27"/>
  <c r="N296" i="27"/>
  <c r="N295" i="27"/>
  <c r="N294" i="27"/>
  <c r="N293" i="27"/>
  <c r="N291" i="27"/>
  <c r="N290" i="27"/>
  <c r="N289" i="27"/>
  <c r="N288" i="27"/>
  <c r="N287" i="27"/>
  <c r="N286" i="27"/>
  <c r="N284" i="27"/>
  <c r="N283" i="27"/>
  <c r="N282" i="27"/>
  <c r="N281" i="27"/>
  <c r="N280" i="27"/>
  <c r="N279" i="27"/>
  <c r="N278" i="27"/>
  <c r="N277" i="27"/>
  <c r="N276" i="27"/>
  <c r="N275" i="27"/>
  <c r="N274" i="27"/>
  <c r="N273" i="27"/>
  <c r="N270" i="27"/>
  <c r="N269" i="27"/>
  <c r="N268" i="27"/>
  <c r="N266" i="27"/>
  <c r="N265" i="27"/>
  <c r="N264" i="27"/>
  <c r="N263" i="27"/>
  <c r="N262" i="27"/>
  <c r="N261" i="27"/>
  <c r="N260" i="27"/>
  <c r="N259" i="27"/>
  <c r="N258" i="27"/>
  <c r="N257" i="27"/>
  <c r="N256" i="27"/>
  <c r="N255" i="27"/>
  <c r="N254" i="27"/>
  <c r="N253" i="27"/>
  <c r="N252" i="27"/>
  <c r="N250" i="27"/>
  <c r="N249" i="27"/>
  <c r="N248" i="27"/>
  <c r="N247" i="27"/>
  <c r="N246" i="27"/>
  <c r="N245" i="27"/>
  <c r="N244" i="27"/>
  <c r="N242" i="27"/>
  <c r="N241" i="27"/>
  <c r="N240" i="27"/>
  <c r="N239" i="27"/>
  <c r="N238" i="27"/>
  <c r="N237" i="27"/>
  <c r="N236" i="27"/>
  <c r="N235" i="27"/>
  <c r="N234" i="27"/>
  <c r="N233" i="27"/>
  <c r="N230" i="27"/>
  <c r="N228" i="27"/>
  <c r="N227" i="27"/>
  <c r="N224" i="27"/>
  <c r="N223" i="27"/>
  <c r="N222" i="27"/>
  <c r="N220" i="27"/>
  <c r="N219" i="27"/>
  <c r="N218" i="27"/>
  <c r="N216" i="27"/>
  <c r="N215" i="27"/>
  <c r="N213" i="27"/>
  <c r="N211" i="27"/>
  <c r="N208" i="27"/>
  <c r="N207" i="27"/>
  <c r="N206" i="27"/>
  <c r="N205" i="27"/>
  <c r="N203" i="27"/>
  <c r="N201" i="27"/>
  <c r="N196" i="27"/>
  <c r="N194" i="27"/>
  <c r="N193" i="27"/>
  <c r="N192" i="27"/>
  <c r="N191" i="27"/>
  <c r="N190" i="27"/>
  <c r="N188" i="27"/>
  <c r="N187" i="27"/>
  <c r="N186" i="27"/>
  <c r="N183" i="27"/>
  <c r="N182" i="27"/>
  <c r="N180" i="27"/>
  <c r="N179" i="27"/>
  <c r="N177" i="27"/>
  <c r="N176" i="27"/>
  <c r="N175" i="27"/>
  <c r="N174" i="27"/>
  <c r="N171" i="27"/>
  <c r="N168" i="27"/>
  <c r="N166" i="27"/>
  <c r="N165" i="27"/>
  <c r="N164" i="27"/>
  <c r="N163" i="27"/>
  <c r="N162" i="27"/>
  <c r="N160" i="27"/>
  <c r="N157" i="27"/>
  <c r="N155" i="27"/>
  <c r="N154" i="27"/>
  <c r="N151" i="27"/>
  <c r="N149" i="27"/>
  <c r="N148" i="27"/>
  <c r="N147" i="27"/>
  <c r="N144" i="27"/>
  <c r="N143" i="27"/>
  <c r="N142" i="27"/>
  <c r="N139" i="27"/>
  <c r="N138" i="27"/>
  <c r="N135" i="27"/>
  <c r="N134" i="27"/>
  <c r="N132" i="27"/>
  <c r="N131" i="27"/>
  <c r="N130" i="27"/>
  <c r="N129" i="27"/>
  <c r="N128" i="27"/>
  <c r="N126" i="27"/>
  <c r="N123" i="27"/>
  <c r="N122" i="27"/>
  <c r="N121" i="27"/>
  <c r="N120" i="27"/>
  <c r="N118" i="27"/>
  <c r="N116" i="27"/>
  <c r="N113" i="27"/>
  <c r="N112" i="27"/>
  <c r="N109" i="27"/>
  <c r="N108" i="27"/>
  <c r="N107" i="27"/>
  <c r="N103" i="27"/>
  <c r="N101" i="27"/>
  <c r="N99" i="27"/>
  <c r="N97" i="27"/>
  <c r="N96" i="27"/>
  <c r="N95" i="27"/>
  <c r="N93" i="27"/>
  <c r="N90" i="27"/>
  <c r="N88" i="27"/>
  <c r="N87" i="27"/>
  <c r="N86" i="27"/>
  <c r="N85" i="27"/>
  <c r="N84" i="27"/>
  <c r="N83" i="27"/>
  <c r="N82" i="27"/>
  <c r="N81" i="27"/>
  <c r="N79" i="27"/>
  <c r="N78" i="27"/>
  <c r="N77" i="27"/>
  <c r="N76" i="27"/>
  <c r="N75" i="27"/>
  <c r="N74" i="27"/>
  <c r="N73" i="27"/>
  <c r="N72" i="27"/>
  <c r="N69" i="27"/>
  <c r="N68" i="27"/>
  <c r="N67" i="27"/>
  <c r="N64" i="27"/>
  <c r="N63" i="27"/>
  <c r="N62" i="27"/>
  <c r="N59" i="27"/>
  <c r="N58" i="27"/>
  <c r="N56" i="27"/>
  <c r="N55" i="27"/>
  <c r="N54" i="27"/>
  <c r="N52" i="27"/>
  <c r="N51" i="27"/>
  <c r="N50" i="27"/>
  <c r="N48" i="27"/>
  <c r="N47" i="27"/>
  <c r="N46" i="27"/>
  <c r="N42" i="27"/>
  <c r="N41" i="27"/>
  <c r="N39" i="27"/>
  <c r="N36" i="27"/>
  <c r="N34" i="27"/>
  <c r="N32" i="27"/>
  <c r="N31" i="27"/>
  <c r="N29" i="27"/>
  <c r="N26" i="27"/>
  <c r="N22" i="27"/>
  <c r="N20" i="27"/>
  <c r="N19" i="27"/>
  <c r="N18" i="27"/>
  <c r="N17" i="27"/>
  <c r="I572" i="27"/>
  <c r="I570" i="27"/>
  <c r="M570" i="27" s="1"/>
  <c r="I567" i="27"/>
  <c r="I564" i="27"/>
  <c r="M564" i="27" s="1"/>
  <c r="I563" i="27"/>
  <c r="I562" i="27"/>
  <c r="K562" i="27" s="1"/>
  <c r="I560" i="27"/>
  <c r="M560" i="27" s="1"/>
  <c r="M559" i="27" s="1"/>
  <c r="I558" i="27"/>
  <c r="I557" i="27"/>
  <c r="K557" i="27" s="1"/>
  <c r="I556" i="27"/>
  <c r="I555" i="27"/>
  <c r="M555" i="27" s="1"/>
  <c r="I554" i="27"/>
  <c r="M554" i="27" s="1"/>
  <c r="I553" i="27"/>
  <c r="K553" i="27" s="1"/>
  <c r="I552" i="27"/>
  <c r="M552" i="27" s="1"/>
  <c r="I551" i="27"/>
  <c r="I550" i="27"/>
  <c r="I549" i="27"/>
  <c r="I548" i="27"/>
  <c r="I547" i="27"/>
  <c r="M547" i="27" s="1"/>
  <c r="I546" i="27"/>
  <c r="I545" i="27"/>
  <c r="K545" i="27" s="1"/>
  <c r="I543" i="27"/>
  <c r="M543" i="27" s="1"/>
  <c r="I542" i="27"/>
  <c r="M542" i="27" s="1"/>
  <c r="I541" i="27"/>
  <c r="K541" i="27" s="1"/>
  <c r="I540" i="27"/>
  <c r="M540" i="27" s="1"/>
  <c r="I539" i="27"/>
  <c r="I538" i="27"/>
  <c r="I537" i="27"/>
  <c r="I536" i="27"/>
  <c r="I535" i="27"/>
  <c r="M535" i="27" s="1"/>
  <c r="I534" i="27"/>
  <c r="I533" i="27"/>
  <c r="K533" i="27" s="1"/>
  <c r="I532" i="27"/>
  <c r="I530" i="27"/>
  <c r="M530" i="27" s="1"/>
  <c r="I529" i="27"/>
  <c r="M529" i="27" s="1"/>
  <c r="I528" i="27"/>
  <c r="I527" i="27"/>
  <c r="M527" i="27" s="1"/>
  <c r="I523" i="27"/>
  <c r="I522" i="27"/>
  <c r="I521" i="27"/>
  <c r="I518" i="27"/>
  <c r="M518" i="27" s="1"/>
  <c r="I517" i="27"/>
  <c r="M517" i="27" s="1"/>
  <c r="I515" i="27"/>
  <c r="I513" i="27"/>
  <c r="M513" i="27" s="1"/>
  <c r="I511" i="27"/>
  <c r="I510" i="27"/>
  <c r="I509" i="27"/>
  <c r="I508" i="27"/>
  <c r="I506" i="27"/>
  <c r="M506" i="27" s="1"/>
  <c r="I505" i="27"/>
  <c r="I504" i="27"/>
  <c r="K504" i="27" s="1"/>
  <c r="I503" i="27"/>
  <c r="I501" i="27"/>
  <c r="M501" i="27" s="1"/>
  <c r="M500" i="27" s="1"/>
  <c r="I499" i="27"/>
  <c r="M499" i="27" s="1"/>
  <c r="I498" i="27"/>
  <c r="K498" i="27" s="1"/>
  <c r="I496" i="27"/>
  <c r="K496" i="27" s="1"/>
  <c r="I495" i="27"/>
  <c r="I494" i="27"/>
  <c r="I492" i="27"/>
  <c r="I489" i="27"/>
  <c r="I488" i="27"/>
  <c r="M488" i="27" s="1"/>
  <c r="I487" i="27"/>
  <c r="I486" i="27"/>
  <c r="K486" i="27" s="1"/>
  <c r="I484" i="27"/>
  <c r="I483" i="27"/>
  <c r="M483" i="27" s="1"/>
  <c r="I482" i="27"/>
  <c r="M482" i="27" s="1"/>
  <c r="I481" i="27"/>
  <c r="K481" i="27" s="1"/>
  <c r="I479" i="27"/>
  <c r="M479" i="27" s="1"/>
  <c r="I478" i="27"/>
  <c r="I477" i="27"/>
  <c r="I476" i="27"/>
  <c r="I474" i="27"/>
  <c r="I473" i="27"/>
  <c r="M473" i="27" s="1"/>
  <c r="I472" i="27"/>
  <c r="I471" i="27"/>
  <c r="K471" i="27" s="1"/>
  <c r="I469" i="27"/>
  <c r="I468" i="27"/>
  <c r="M468" i="27" s="1"/>
  <c r="I467" i="27"/>
  <c r="M467" i="27" s="1"/>
  <c r="I466" i="27"/>
  <c r="I464" i="27"/>
  <c r="M464" i="27" s="1"/>
  <c r="I463" i="27"/>
  <c r="I462" i="27"/>
  <c r="I461" i="27"/>
  <c r="I458" i="27"/>
  <c r="M458" i="27" s="1"/>
  <c r="I457" i="27"/>
  <c r="I456" i="27"/>
  <c r="K456" i="27" s="1"/>
  <c r="I455" i="27"/>
  <c r="I454" i="27"/>
  <c r="M454" i="27" s="1"/>
  <c r="I453" i="27"/>
  <c r="M453" i="27" s="1"/>
  <c r="I452" i="27"/>
  <c r="I451" i="27"/>
  <c r="K451" i="27" s="1"/>
  <c r="I450" i="27"/>
  <c r="I449" i="27"/>
  <c r="I448" i="27"/>
  <c r="I445" i="27"/>
  <c r="M445" i="27" s="1"/>
  <c r="I443" i="27"/>
  <c r="I441" i="27"/>
  <c r="M441" i="27" s="1"/>
  <c r="I440" i="27"/>
  <c r="K440" i="27" s="1"/>
  <c r="I439" i="27"/>
  <c r="K439" i="27" s="1"/>
  <c r="I438" i="27"/>
  <c r="I437" i="27"/>
  <c r="I436" i="27"/>
  <c r="I435" i="27"/>
  <c r="I434" i="27"/>
  <c r="M434" i="27" s="1"/>
  <c r="I433" i="27"/>
  <c r="I432" i="27"/>
  <c r="K432" i="27" s="1"/>
  <c r="I431" i="27"/>
  <c r="I430" i="27"/>
  <c r="M430" i="27" s="1"/>
  <c r="I429" i="27"/>
  <c r="M429" i="27" s="1"/>
  <c r="I428" i="27"/>
  <c r="K428" i="27" s="1"/>
  <c r="I427" i="27"/>
  <c r="M427" i="27" s="1"/>
  <c r="I426" i="27"/>
  <c r="I424" i="27"/>
  <c r="I423" i="27"/>
  <c r="I422" i="27"/>
  <c r="M422" i="27" s="1"/>
  <c r="I421" i="27"/>
  <c r="I420" i="27"/>
  <c r="K420" i="27" s="1"/>
  <c r="I419" i="27"/>
  <c r="I418" i="27"/>
  <c r="M418" i="27" s="1"/>
  <c r="I417" i="27"/>
  <c r="M417" i="27" s="1"/>
  <c r="I416" i="27"/>
  <c r="I415" i="27"/>
  <c r="M415" i="27" s="1"/>
  <c r="I414" i="27"/>
  <c r="I413" i="27"/>
  <c r="I412" i="27"/>
  <c r="I411" i="27"/>
  <c r="I410" i="27"/>
  <c r="M410" i="27" s="1"/>
  <c r="I409" i="27"/>
  <c r="I408" i="27"/>
  <c r="K408" i="27" s="1"/>
  <c r="I407" i="27"/>
  <c r="I406" i="27"/>
  <c r="M406" i="27" s="1"/>
  <c r="I405" i="27"/>
  <c r="M405" i="27" s="1"/>
  <c r="I403" i="27"/>
  <c r="I401" i="27"/>
  <c r="M401" i="27" s="1"/>
  <c r="I400" i="27"/>
  <c r="I398" i="27"/>
  <c r="I397" i="27"/>
  <c r="I396" i="27"/>
  <c r="M396" i="27" s="1"/>
  <c r="I395" i="27"/>
  <c r="I394" i="27"/>
  <c r="K394" i="27" s="1"/>
  <c r="I393" i="27"/>
  <c r="I392" i="27"/>
  <c r="M392" i="27" s="1"/>
  <c r="I391" i="27"/>
  <c r="M391" i="27" s="1"/>
  <c r="I390" i="27"/>
  <c r="K390" i="27" s="1"/>
  <c r="I389" i="27"/>
  <c r="K389" i="27" s="1"/>
  <c r="I387" i="27"/>
  <c r="I386" i="27"/>
  <c r="I385" i="27"/>
  <c r="I384" i="27"/>
  <c r="I383" i="27"/>
  <c r="M383" i="27" s="1"/>
  <c r="I382" i="27"/>
  <c r="I381" i="27"/>
  <c r="K381" i="27" s="1"/>
  <c r="I380" i="27"/>
  <c r="I379" i="27"/>
  <c r="M379" i="27" s="1"/>
  <c r="I378" i="27"/>
  <c r="M378" i="27" s="1"/>
  <c r="I377" i="27"/>
  <c r="K377" i="27" s="1"/>
  <c r="I376" i="27"/>
  <c r="M376" i="27" s="1"/>
  <c r="I375" i="27"/>
  <c r="I374" i="27"/>
  <c r="M374" i="27" s="1"/>
  <c r="I373" i="27"/>
  <c r="I372" i="27"/>
  <c r="I370" i="27"/>
  <c r="M370" i="27" s="1"/>
  <c r="I369" i="27"/>
  <c r="I368" i="27"/>
  <c r="K368" i="27" s="1"/>
  <c r="I367" i="27"/>
  <c r="I366" i="27"/>
  <c r="M366" i="27" s="1"/>
  <c r="I364" i="27"/>
  <c r="M364" i="27" s="1"/>
  <c r="I363" i="27"/>
  <c r="I362" i="27"/>
  <c r="K362" i="27" s="1"/>
  <c r="I361" i="27"/>
  <c r="I360" i="27"/>
  <c r="I358" i="27"/>
  <c r="I357" i="27"/>
  <c r="I355" i="27"/>
  <c r="M355" i="27" s="1"/>
  <c r="I354" i="27"/>
  <c r="I353" i="27"/>
  <c r="K353" i="27" s="1"/>
  <c r="I351" i="27"/>
  <c r="I350" i="27"/>
  <c r="M350" i="27" s="1"/>
  <c r="I349" i="27"/>
  <c r="M349" i="27" s="1"/>
  <c r="I344" i="27"/>
  <c r="K344" i="27" s="1"/>
  <c r="K343" i="27" s="1"/>
  <c r="I342" i="27"/>
  <c r="I341" i="27"/>
  <c r="I340" i="27"/>
  <c r="I339" i="27"/>
  <c r="I336" i="27"/>
  <c r="M336" i="27" s="1"/>
  <c r="I335" i="27"/>
  <c r="I334" i="27"/>
  <c r="K334" i="27" s="1"/>
  <c r="I333" i="27"/>
  <c r="I332" i="27"/>
  <c r="M332" i="27" s="1"/>
  <c r="I329" i="27"/>
  <c r="M329" i="27" s="1"/>
  <c r="M328" i="27" s="1"/>
  <c r="I327" i="27"/>
  <c r="K327" i="27" s="1"/>
  <c r="I326" i="27"/>
  <c r="M326" i="27" s="1"/>
  <c r="I325" i="27"/>
  <c r="I324" i="27"/>
  <c r="M324" i="27" s="1"/>
  <c r="I323" i="27"/>
  <c r="I322" i="27"/>
  <c r="I319" i="27"/>
  <c r="M319" i="27" s="1"/>
  <c r="I318" i="27"/>
  <c r="I317" i="27"/>
  <c r="K317" i="27" s="1"/>
  <c r="I315" i="27"/>
  <c r="M315" i="27" s="1"/>
  <c r="I314" i="27"/>
  <c r="M314" i="27" s="1"/>
  <c r="I311" i="27"/>
  <c r="K311" i="27" s="1"/>
  <c r="K310" i="27" s="1"/>
  <c r="I309" i="27"/>
  <c r="M309" i="27" s="1"/>
  <c r="I308" i="27"/>
  <c r="I305" i="27"/>
  <c r="I304" i="27"/>
  <c r="I302" i="27"/>
  <c r="I300" i="27"/>
  <c r="I299" i="27"/>
  <c r="K299" i="27" s="1"/>
  <c r="I298" i="27"/>
  <c r="I297" i="27"/>
  <c r="M297" i="27" s="1"/>
  <c r="I296" i="27"/>
  <c r="M296" i="27" s="1"/>
  <c r="I295" i="27"/>
  <c r="I294" i="27"/>
  <c r="M294" i="27" s="1"/>
  <c r="I293" i="27"/>
  <c r="I291" i="27"/>
  <c r="I290" i="27"/>
  <c r="I289" i="27"/>
  <c r="I288" i="27"/>
  <c r="M288" i="27" s="1"/>
  <c r="I287" i="27"/>
  <c r="I286" i="27"/>
  <c r="K286" i="27" s="1"/>
  <c r="I284" i="27"/>
  <c r="I283" i="27"/>
  <c r="M283" i="27" s="1"/>
  <c r="I282" i="27"/>
  <c r="M282" i="27" s="1"/>
  <c r="I281" i="27"/>
  <c r="I280" i="27"/>
  <c r="K280" i="27" s="1"/>
  <c r="I279" i="27"/>
  <c r="I278" i="27"/>
  <c r="I277" i="27"/>
  <c r="M277" i="27" s="1"/>
  <c r="I276" i="27"/>
  <c r="M276" i="27" s="1"/>
  <c r="I275" i="27"/>
  <c r="M275" i="27" s="1"/>
  <c r="I274" i="27"/>
  <c r="M274" i="27" s="1"/>
  <c r="I273" i="27"/>
  <c r="M273" i="27" s="1"/>
  <c r="I270" i="27"/>
  <c r="M270" i="27" s="1"/>
  <c r="I269" i="27"/>
  <c r="M269" i="27" s="1"/>
  <c r="I268" i="27"/>
  <c r="M268" i="27" s="1"/>
  <c r="I266" i="27"/>
  <c r="K266" i="27" s="1"/>
  <c r="I265" i="27"/>
  <c r="K265" i="27" s="1"/>
  <c r="I264" i="27"/>
  <c r="I263" i="27"/>
  <c r="I262" i="27"/>
  <c r="M262" i="27" s="1"/>
  <c r="I261" i="27"/>
  <c r="M261" i="27" s="1"/>
  <c r="I260" i="27"/>
  <c r="M260" i="27" s="1"/>
  <c r="I259" i="27"/>
  <c r="M259" i="27" s="1"/>
  <c r="I258" i="27"/>
  <c r="K258" i="27" s="1"/>
  <c r="I257" i="27"/>
  <c r="M257" i="27" s="1"/>
  <c r="I256" i="27"/>
  <c r="M256" i="27" s="1"/>
  <c r="I255" i="27"/>
  <c r="M255" i="27" s="1"/>
  <c r="I254" i="27"/>
  <c r="M254" i="27" s="1"/>
  <c r="I253" i="27"/>
  <c r="M253" i="27" s="1"/>
  <c r="I252" i="27"/>
  <c r="I250" i="27"/>
  <c r="I249" i="27"/>
  <c r="M249" i="27" s="1"/>
  <c r="I248" i="27"/>
  <c r="M248" i="27" s="1"/>
  <c r="I247" i="27"/>
  <c r="M247" i="27" s="1"/>
  <c r="I246" i="27"/>
  <c r="M246" i="27" s="1"/>
  <c r="I245" i="27"/>
  <c r="M245" i="27" s="1"/>
  <c r="I244" i="27"/>
  <c r="M244" i="27" s="1"/>
  <c r="I242" i="27"/>
  <c r="M242" i="27" s="1"/>
  <c r="I241" i="27"/>
  <c r="M241" i="27" s="1"/>
  <c r="I240" i="27"/>
  <c r="M240" i="27" s="1"/>
  <c r="I239" i="27"/>
  <c r="K239" i="27" s="1"/>
  <c r="I238" i="27"/>
  <c r="I237" i="27"/>
  <c r="I236" i="27"/>
  <c r="M236" i="27" s="1"/>
  <c r="I235" i="27"/>
  <c r="M235" i="27" s="1"/>
  <c r="I234" i="27"/>
  <c r="M234" i="27" s="1"/>
  <c r="I233" i="27"/>
  <c r="M233" i="27" s="1"/>
  <c r="I230" i="27"/>
  <c r="M230" i="27" s="1"/>
  <c r="I228" i="27"/>
  <c r="M228" i="27" s="1"/>
  <c r="I227" i="27"/>
  <c r="M227" i="27" s="1"/>
  <c r="I224" i="27"/>
  <c r="M224" i="27" s="1"/>
  <c r="I223" i="27"/>
  <c r="K223" i="27" s="1"/>
  <c r="I222" i="27"/>
  <c r="I220" i="27"/>
  <c r="I219" i="27"/>
  <c r="M219" i="27" s="1"/>
  <c r="I218" i="27"/>
  <c r="M218" i="27" s="1"/>
  <c r="I216" i="27"/>
  <c r="M216" i="27" s="1"/>
  <c r="I215" i="27"/>
  <c r="M215" i="27" s="1"/>
  <c r="I213" i="27"/>
  <c r="M213" i="27" s="1"/>
  <c r="M212" i="27" s="1"/>
  <c r="I211" i="27"/>
  <c r="M211" i="27" s="1"/>
  <c r="M210" i="27" s="1"/>
  <c r="I208" i="27"/>
  <c r="M208" i="27" s="1"/>
  <c r="I207" i="27"/>
  <c r="M207" i="27" s="1"/>
  <c r="I206" i="27"/>
  <c r="M206" i="27" s="1"/>
  <c r="I205" i="27"/>
  <c r="K205" i="27" s="1"/>
  <c r="I203" i="27"/>
  <c r="I201" i="27"/>
  <c r="I196" i="27"/>
  <c r="M196" i="27" s="1"/>
  <c r="M195" i="27" s="1"/>
  <c r="I194" i="27"/>
  <c r="M194" i="27" s="1"/>
  <c r="I193" i="27"/>
  <c r="M193" i="27" s="1"/>
  <c r="I192" i="27"/>
  <c r="M192" i="27" s="1"/>
  <c r="I191" i="27"/>
  <c r="M191" i="27" s="1"/>
  <c r="I190" i="27"/>
  <c r="K190" i="27" s="1"/>
  <c r="I188" i="27"/>
  <c r="I187" i="27"/>
  <c r="I186" i="27"/>
  <c r="M186" i="27" s="1"/>
  <c r="I183" i="27"/>
  <c r="M183" i="27" s="1"/>
  <c r="I182" i="27"/>
  <c r="M182" i="27" s="1"/>
  <c r="I180" i="27"/>
  <c r="M180" i="27" s="1"/>
  <c r="I179" i="27"/>
  <c r="M179" i="27" s="1"/>
  <c r="I177" i="27"/>
  <c r="M177" i="27" s="1"/>
  <c r="I176" i="27"/>
  <c r="M176" i="27" s="1"/>
  <c r="I175" i="27"/>
  <c r="M175" i="27" s="1"/>
  <c r="I174" i="27"/>
  <c r="K174" i="27" s="1"/>
  <c r="I171" i="27"/>
  <c r="M171" i="27" s="1"/>
  <c r="M170" i="27" s="1"/>
  <c r="M169" i="27" s="1"/>
  <c r="I168" i="27"/>
  <c r="M168" i="27" s="1"/>
  <c r="M167" i="27" s="1"/>
  <c r="I166" i="27"/>
  <c r="M166" i="27" s="1"/>
  <c r="I165" i="27"/>
  <c r="M165" i="27" s="1"/>
  <c r="I164" i="27"/>
  <c r="M164" i="27" s="1"/>
  <c r="I163" i="27"/>
  <c r="M163" i="27" s="1"/>
  <c r="I162" i="27"/>
  <c r="M162" i="27" s="1"/>
  <c r="I160" i="27"/>
  <c r="M160" i="27" s="1"/>
  <c r="M159" i="27" s="1"/>
  <c r="I157" i="27"/>
  <c r="M157" i="27" s="1"/>
  <c r="M156" i="27" s="1"/>
  <c r="I155" i="27"/>
  <c r="K155" i="27" s="1"/>
  <c r="I154" i="27"/>
  <c r="I151" i="27"/>
  <c r="M151" i="27" s="1"/>
  <c r="M150" i="27" s="1"/>
  <c r="I149" i="27"/>
  <c r="M149" i="27" s="1"/>
  <c r="I148" i="27"/>
  <c r="M148" i="27" s="1"/>
  <c r="I147" i="27"/>
  <c r="M147" i="27" s="1"/>
  <c r="I144" i="27"/>
  <c r="M144" i="27" s="1"/>
  <c r="I143" i="27"/>
  <c r="M143" i="27" s="1"/>
  <c r="I142" i="27"/>
  <c r="M142" i="27" s="1"/>
  <c r="I139" i="27"/>
  <c r="K139" i="27" s="1"/>
  <c r="I138" i="27"/>
  <c r="I135" i="27"/>
  <c r="I134" i="27"/>
  <c r="M134" i="27" s="1"/>
  <c r="I132" i="27"/>
  <c r="M132" i="27" s="1"/>
  <c r="I131" i="27"/>
  <c r="M131" i="27" s="1"/>
  <c r="I130" i="27"/>
  <c r="M130" i="27" s="1"/>
  <c r="I129" i="27"/>
  <c r="M129" i="27" s="1"/>
  <c r="I128" i="27"/>
  <c r="M128" i="27" s="1"/>
  <c r="I126" i="27"/>
  <c r="M126" i="27" s="1"/>
  <c r="M125" i="27" s="1"/>
  <c r="I123" i="27"/>
  <c r="M123" i="27" s="1"/>
  <c r="I122" i="27"/>
  <c r="K122" i="27" s="1"/>
  <c r="I121" i="27"/>
  <c r="K121" i="27" s="1"/>
  <c r="I120" i="27"/>
  <c r="I118" i="27"/>
  <c r="I116" i="27"/>
  <c r="M116" i="27" s="1"/>
  <c r="M115" i="27" s="1"/>
  <c r="I113" i="27"/>
  <c r="M113" i="27" s="1"/>
  <c r="I112" i="27"/>
  <c r="M112" i="27" s="1"/>
  <c r="I109" i="27"/>
  <c r="M109" i="27" s="1"/>
  <c r="I108" i="27"/>
  <c r="K108" i="27" s="1"/>
  <c r="I107" i="27"/>
  <c r="M107" i="27" s="1"/>
  <c r="I103" i="27"/>
  <c r="M103" i="27" s="1"/>
  <c r="M102" i="27" s="1"/>
  <c r="I101" i="27"/>
  <c r="M101" i="27" s="1"/>
  <c r="M100" i="27" s="1"/>
  <c r="I99" i="27"/>
  <c r="M99" i="27" s="1"/>
  <c r="M98" i="27" s="1"/>
  <c r="I97" i="27"/>
  <c r="M97" i="27" s="1"/>
  <c r="I96" i="27"/>
  <c r="M96" i="27" s="1"/>
  <c r="I95" i="27"/>
  <c r="M95" i="27" s="1"/>
  <c r="I93" i="27"/>
  <c r="M93" i="27" s="1"/>
  <c r="M92" i="27" s="1"/>
  <c r="I90" i="27"/>
  <c r="M90" i="27" s="1"/>
  <c r="M89" i="27" s="1"/>
  <c r="I88" i="27"/>
  <c r="M88" i="27" s="1"/>
  <c r="I87" i="27"/>
  <c r="M87" i="27" s="1"/>
  <c r="I86" i="27"/>
  <c r="K86" i="27" s="1"/>
  <c r="I85" i="27"/>
  <c r="I84" i="27"/>
  <c r="I83" i="27"/>
  <c r="M83" i="27" s="1"/>
  <c r="I82" i="27"/>
  <c r="M82" i="27" s="1"/>
  <c r="I81" i="27"/>
  <c r="M81" i="27" s="1"/>
  <c r="I79" i="27"/>
  <c r="M79" i="27" s="1"/>
  <c r="I78" i="27"/>
  <c r="M78" i="27" s="1"/>
  <c r="I77" i="27"/>
  <c r="M77" i="27" s="1"/>
  <c r="I76" i="27"/>
  <c r="M76" i="27" s="1"/>
  <c r="I75" i="27"/>
  <c r="M75" i="27" s="1"/>
  <c r="I74" i="27"/>
  <c r="M74" i="27" s="1"/>
  <c r="I73" i="27"/>
  <c r="K73" i="27" s="1"/>
  <c r="I72" i="27"/>
  <c r="I69" i="27"/>
  <c r="I68" i="27"/>
  <c r="M68" i="27" s="1"/>
  <c r="I67" i="27"/>
  <c r="M67" i="27" s="1"/>
  <c r="I64" i="27"/>
  <c r="M64" i="27" s="1"/>
  <c r="I63" i="27"/>
  <c r="K63" i="27" s="1"/>
  <c r="I62" i="27"/>
  <c r="K62" i="27" s="1"/>
  <c r="I59" i="27"/>
  <c r="M59" i="27" s="1"/>
  <c r="I58" i="27"/>
  <c r="M58" i="27" s="1"/>
  <c r="I56" i="27"/>
  <c r="M56" i="27" s="1"/>
  <c r="I55" i="27"/>
  <c r="M55" i="27" s="1"/>
  <c r="I54" i="27"/>
  <c r="K54" i="27" s="1"/>
  <c r="I52" i="27"/>
  <c r="I51" i="27"/>
  <c r="I50" i="27"/>
  <c r="K50" i="27" s="1"/>
  <c r="I48" i="27"/>
  <c r="K48" i="27" s="1"/>
  <c r="I47" i="27"/>
  <c r="I46" i="27"/>
  <c r="K46" i="27" s="1"/>
  <c r="I42" i="27"/>
  <c r="K42" i="27" s="1"/>
  <c r="I41" i="27"/>
  <c r="M41" i="27" s="1"/>
  <c r="I39" i="27"/>
  <c r="M39" i="27" s="1"/>
  <c r="M38" i="27" s="1"/>
  <c r="I36" i="27"/>
  <c r="M36" i="27" s="1"/>
  <c r="M35" i="27" s="1"/>
  <c r="I34" i="27"/>
  <c r="M34" i="27" s="1"/>
  <c r="M33" i="27" s="1"/>
  <c r="I32" i="27"/>
  <c r="K32" i="27" s="1"/>
  <c r="I31" i="27"/>
  <c r="I29" i="27"/>
  <c r="I26" i="27"/>
  <c r="K26" i="27" s="1"/>
  <c r="K25" i="27" s="1"/>
  <c r="I22" i="27"/>
  <c r="I20" i="27"/>
  <c r="K20" i="27" s="1"/>
  <c r="I19" i="27"/>
  <c r="K19" i="27" s="1"/>
  <c r="I18" i="27"/>
  <c r="M18" i="27" s="1"/>
  <c r="I17" i="27"/>
  <c r="K17" i="27" s="1"/>
  <c r="P14" i="27" l="1"/>
  <c r="M226" i="27"/>
  <c r="M313" i="27"/>
  <c r="M516" i="27"/>
  <c r="M111" i="27"/>
  <c r="M110" i="27" s="1"/>
  <c r="M57" i="27"/>
  <c r="M94" i="27"/>
  <c r="M91" i="27" s="1"/>
  <c r="M267" i="27"/>
  <c r="K163" i="27"/>
  <c r="O163" i="27" s="1"/>
  <c r="M127" i="27"/>
  <c r="M141" i="27"/>
  <c r="M140" i="27" s="1"/>
  <c r="K56" i="27"/>
  <c r="O56" i="27" s="1"/>
  <c r="K501" i="27"/>
  <c r="K500" i="27" s="1"/>
  <c r="K513" i="27"/>
  <c r="K512" i="27" s="1"/>
  <c r="M161" i="27"/>
  <c r="M158" i="27" s="1"/>
  <c r="K101" i="27"/>
  <c r="K100" i="27" s="1"/>
  <c r="M146" i="27"/>
  <c r="M145" i="27" s="1"/>
  <c r="M229" i="27"/>
  <c r="K160" i="27"/>
  <c r="K159" i="27" s="1"/>
  <c r="M181" i="27"/>
  <c r="M178" i="27" s="1"/>
  <c r="M214" i="27"/>
  <c r="K194" i="27"/>
  <c r="O194" i="27" s="1"/>
  <c r="K241" i="27"/>
  <c r="O241" i="27" s="1"/>
  <c r="K257" i="27"/>
  <c r="O257" i="27" s="1"/>
  <c r="K332" i="27"/>
  <c r="O332" i="27" s="1"/>
  <c r="K364" i="27"/>
  <c r="K427" i="27"/>
  <c r="O427" i="27" s="1"/>
  <c r="K161" i="28"/>
  <c r="K94" i="28"/>
  <c r="O642" i="28"/>
  <c r="O680" i="28"/>
  <c r="O677" i="28" s="1"/>
  <c r="M677" i="28"/>
  <c r="M683" i="28"/>
  <c r="O607" i="28"/>
  <c r="O605" i="28" s="1"/>
  <c r="O516" i="28"/>
  <c r="K216" i="28"/>
  <c r="K213" i="28" s="1"/>
  <c r="O217" i="28"/>
  <c r="O216" i="28" s="1"/>
  <c r="O213" i="28" s="1"/>
  <c r="K293" i="28"/>
  <c r="K285" i="28" s="1"/>
  <c r="O294" i="28"/>
  <c r="O293" i="28" s="1"/>
  <c r="K428" i="28"/>
  <c r="K427" i="28" s="1"/>
  <c r="O579" i="28"/>
  <c r="K548" i="28"/>
  <c r="K534" i="28" s="1"/>
  <c r="O576" i="28"/>
  <c r="O574" i="28" s="1"/>
  <c r="O267" i="28"/>
  <c r="M737" i="28"/>
  <c r="O738" i="28"/>
  <c r="O737" i="28" s="1"/>
  <c r="O692" i="28"/>
  <c r="M689" i="28"/>
  <c r="M709" i="28"/>
  <c r="O710" i="28"/>
  <c r="O709" i="28" s="1"/>
  <c r="K159" i="28"/>
  <c r="O160" i="28"/>
  <c r="O159" i="28" s="1"/>
  <c r="M723" i="28"/>
  <c r="O726" i="28"/>
  <c r="O62" i="28"/>
  <c r="M60" i="28"/>
  <c r="K344" i="28"/>
  <c r="O147" i="28"/>
  <c r="O146" i="28" s="1"/>
  <c r="M146" i="28"/>
  <c r="M145" i="28" s="1"/>
  <c r="O618" i="28"/>
  <c r="O616" i="28" s="1"/>
  <c r="O615" i="28" s="1"/>
  <c r="M469" i="28"/>
  <c r="O472" i="28"/>
  <c r="O598" i="28"/>
  <c r="O596" i="28" s="1"/>
  <c r="K695" i="28"/>
  <c r="O508" i="28"/>
  <c r="O564" i="28"/>
  <c r="O766" i="28"/>
  <c r="M586" i="28"/>
  <c r="O764" i="28"/>
  <c r="M305" i="28"/>
  <c r="O306" i="28"/>
  <c r="K642" i="28"/>
  <c r="O652" i="28"/>
  <c r="O324" i="28"/>
  <c r="O628" i="28"/>
  <c r="O141" i="28"/>
  <c r="O136" i="28" s="1"/>
  <c r="O133" i="28" s="1"/>
  <c r="O123" i="28" s="1"/>
  <c r="O345" i="28"/>
  <c r="O344" i="28" s="1"/>
  <c r="M344" i="28"/>
  <c r="M136" i="28"/>
  <c r="M133" i="28" s="1"/>
  <c r="M123" i="28" s="1"/>
  <c r="O151" i="28"/>
  <c r="O150" i="28" s="1"/>
  <c r="O149" i="28" s="1"/>
  <c r="O17" i="28"/>
  <c r="M16" i="28"/>
  <c r="M15" i="28" s="1"/>
  <c r="M14" i="28" s="1"/>
  <c r="O219" i="28"/>
  <c r="O218" i="28" s="1"/>
  <c r="M218" i="28"/>
  <c r="O612" i="28"/>
  <c r="O608" i="28" s="1"/>
  <c r="M433" i="28"/>
  <c r="M428" i="28" s="1"/>
  <c r="M427" i="28" s="1"/>
  <c r="O434" i="28"/>
  <c r="O433" i="28" s="1"/>
  <c r="K672" i="28"/>
  <c r="K737" i="28"/>
  <c r="O568" i="28"/>
  <c r="O462" i="28"/>
  <c r="O452" i="28" s="1"/>
  <c r="O204" i="28"/>
  <c r="O203" i="28" s="1"/>
  <c r="M203" i="28"/>
  <c r="M202" i="28" s="1"/>
  <c r="O334" i="28"/>
  <c r="O442" i="28"/>
  <c r="O440" i="28" s="1"/>
  <c r="O315" i="28"/>
  <c r="O309" i="28" s="1"/>
  <c r="O308" i="28" s="1"/>
  <c r="O476" i="28"/>
  <c r="K103" i="28"/>
  <c r="O19" i="28"/>
  <c r="O230" i="28"/>
  <c r="O229" i="28" s="1"/>
  <c r="O226" i="28" s="1"/>
  <c r="M229" i="28"/>
  <c r="M226" i="28" s="1"/>
  <c r="O75" i="28"/>
  <c r="O74" i="28" s="1"/>
  <c r="M74" i="28"/>
  <c r="M535" i="28"/>
  <c r="M181" i="28"/>
  <c r="K677" i="28"/>
  <c r="K676" i="28" s="1"/>
  <c r="M759" i="28"/>
  <c r="M452" i="28"/>
  <c r="M623" i="28"/>
  <c r="M622" i="28" s="1"/>
  <c r="O624" i="28"/>
  <c r="O623" i="28" s="1"/>
  <c r="O622" i="28" s="1"/>
  <c r="O199" i="28"/>
  <c r="O197" i="28" s="1"/>
  <c r="K83" i="28"/>
  <c r="O311" i="28"/>
  <c r="K181" i="28"/>
  <c r="O235" i="28"/>
  <c r="K390" i="28"/>
  <c r="K267" i="28"/>
  <c r="K259" i="28" s="1"/>
  <c r="O412" i="28"/>
  <c r="O410" i="28" s="1"/>
  <c r="O409" i="28" s="1"/>
  <c r="O183" i="28"/>
  <c r="O182" i="28" s="1"/>
  <c r="O97" i="28"/>
  <c r="O94" i="28" s="1"/>
  <c r="K73" i="28"/>
  <c r="O743" i="28"/>
  <c r="K742" i="28"/>
  <c r="O748" i="28"/>
  <c r="O744" i="28"/>
  <c r="K659" i="28"/>
  <c r="O447" i="28"/>
  <c r="O446" i="28" s="1"/>
  <c r="O672" i="28"/>
  <c r="O512" i="28"/>
  <c r="O761" i="28"/>
  <c r="O760" i="28" s="1"/>
  <c r="O759" i="28" s="1"/>
  <c r="O714" i="28"/>
  <c r="O713" i="28" s="1"/>
  <c r="M713" i="28"/>
  <c r="K623" i="28"/>
  <c r="K622" i="28" s="1"/>
  <c r="O382" i="28"/>
  <c r="O381" i="28" s="1"/>
  <c r="K60" i="28"/>
  <c r="K46" i="28" s="1"/>
  <c r="O265" i="28"/>
  <c r="O264" i="28" s="1"/>
  <c r="M264" i="28"/>
  <c r="M259" i="28" s="1"/>
  <c r="M440" i="28"/>
  <c r="M249" i="28"/>
  <c r="O85" i="28"/>
  <c r="K235" i="28"/>
  <c r="K232" i="28" s="1"/>
  <c r="O373" i="28"/>
  <c r="O369" i="28" s="1"/>
  <c r="O307" i="28"/>
  <c r="O29" i="28"/>
  <c r="O28" i="28" s="1"/>
  <c r="O27" i="28" s="1"/>
  <c r="K64" i="28"/>
  <c r="K63" i="28" s="1"/>
  <c r="M716" i="28"/>
  <c r="M659" i="28"/>
  <c r="O660" i="28"/>
  <c r="O659" i="28" s="1"/>
  <c r="O586" i="28"/>
  <c r="K452" i="28"/>
  <c r="O494" i="28"/>
  <c r="K320" i="28"/>
  <c r="K308" i="28" s="1"/>
  <c r="O658" i="28"/>
  <c r="O657" i="28" s="1"/>
  <c r="M657" i="28"/>
  <c r="O689" i="28"/>
  <c r="M664" i="28"/>
  <c r="O349" i="28"/>
  <c r="O614" i="28"/>
  <c r="O432" i="28"/>
  <c r="O429" i="28" s="1"/>
  <c r="O428" i="28" s="1"/>
  <c r="O164" i="28"/>
  <c r="O162" i="28" s="1"/>
  <c r="M83" i="28"/>
  <c r="M508" i="28"/>
  <c r="K723" i="28"/>
  <c r="K712" i="28" s="1"/>
  <c r="O725" i="28"/>
  <c r="O723" i="28" s="1"/>
  <c r="M559" i="28"/>
  <c r="O562" i="28"/>
  <c r="O559" i="28" s="1"/>
  <c r="O717" i="28"/>
  <c r="O716" i="28" s="1"/>
  <c r="O634" i="28"/>
  <c r="O466" i="28"/>
  <c r="M589" i="28"/>
  <c r="M579" i="28" s="1"/>
  <c r="O590" i="28"/>
  <c r="O589" i="28" s="1"/>
  <c r="O665" i="28"/>
  <c r="O664" i="28" s="1"/>
  <c r="M349" i="28"/>
  <c r="M271" i="28"/>
  <c r="O272" i="28"/>
  <c r="O325" i="28"/>
  <c r="O320" i="28" s="1"/>
  <c r="O426" i="28"/>
  <c r="O425" i="28" s="1"/>
  <c r="O285" i="28"/>
  <c r="O391" i="28"/>
  <c r="O279" i="28"/>
  <c r="O278" i="28" s="1"/>
  <c r="M278" i="28"/>
  <c r="M52" i="28"/>
  <c r="O54" i="28"/>
  <c r="O52" i="28" s="1"/>
  <c r="O46" i="28" s="1"/>
  <c r="M161" i="28"/>
  <c r="O61" i="28"/>
  <c r="O60" i="28" s="1"/>
  <c r="O208" i="28"/>
  <c r="O273" i="28"/>
  <c r="O18" i="28"/>
  <c r="O239" i="28"/>
  <c r="M213" i="28"/>
  <c r="M754" i="28"/>
  <c r="M705" i="28"/>
  <c r="M569" i="28"/>
  <c r="O570" i="28"/>
  <c r="O569" i="28" s="1"/>
  <c r="O486" i="28"/>
  <c r="M481" i="28"/>
  <c r="O482" i="28"/>
  <c r="O481" i="28" s="1"/>
  <c r="K249" i="28"/>
  <c r="O246" i="28"/>
  <c r="O245" i="28" s="1"/>
  <c r="M245" i="28"/>
  <c r="M232" i="28" s="1"/>
  <c r="K136" i="28"/>
  <c r="K133" i="28" s="1"/>
  <c r="K123" i="28" s="1"/>
  <c r="K113" i="28" s="1"/>
  <c r="K27" i="28"/>
  <c r="K154" i="28"/>
  <c r="O258" i="28"/>
  <c r="O254" i="28" s="1"/>
  <c r="O249" i="28" s="1"/>
  <c r="O158" i="28"/>
  <c r="O155" i="28" s="1"/>
  <c r="O154" i="28" s="1"/>
  <c r="O234" i="28"/>
  <c r="O233" i="28" s="1"/>
  <c r="K400" i="28"/>
  <c r="K399" i="28" s="1"/>
  <c r="K239" i="28"/>
  <c r="K221" i="28"/>
  <c r="K220" i="28" s="1"/>
  <c r="K226" i="28"/>
  <c r="O417" i="28"/>
  <c r="O416" i="28" s="1"/>
  <c r="K689" i="28"/>
  <c r="M486" i="28"/>
  <c r="K628" i="28"/>
  <c r="O708" i="28"/>
  <c r="O705" i="28" s="1"/>
  <c r="O546" i="28"/>
  <c r="O758" i="28"/>
  <c r="O754" i="28" s="1"/>
  <c r="M574" i="28"/>
  <c r="K362" i="28"/>
  <c r="K348" i="28" s="1"/>
  <c r="M275" i="28"/>
  <c r="M308" i="28"/>
  <c r="K730" i="28"/>
  <c r="O25" i="28"/>
  <c r="O24" i="28" s="1"/>
  <c r="O23" i="28" s="1"/>
  <c r="M24" i="28"/>
  <c r="M23" i="28" s="1"/>
  <c r="O84" i="28"/>
  <c r="O83" i="28" s="1"/>
  <c r="O401" i="28"/>
  <c r="O400" i="28" s="1"/>
  <c r="O399" i="28" s="1"/>
  <c r="M400" i="28"/>
  <c r="M399" i="28" s="1"/>
  <c r="M390" i="28" s="1"/>
  <c r="O205" i="28"/>
  <c r="O222" i="28"/>
  <c r="O221" i="28" s="1"/>
  <c r="O220" i="28" s="1"/>
  <c r="M221" i="28"/>
  <c r="M220" i="28" s="1"/>
  <c r="M642" i="28"/>
  <c r="O524" i="28"/>
  <c r="O683" i="28"/>
  <c r="M616" i="28"/>
  <c r="M615" i="28" s="1"/>
  <c r="M596" i="28"/>
  <c r="O630" i="28"/>
  <c r="O542" i="28"/>
  <c r="O535" i="28" s="1"/>
  <c r="K764" i="28"/>
  <c r="K759" i="28" s="1"/>
  <c r="M591" i="28"/>
  <c r="O592" i="28"/>
  <c r="O591" i="28" s="1"/>
  <c r="M549" i="28"/>
  <c r="O550" i="28"/>
  <c r="O549" i="28" s="1"/>
  <c r="M554" i="28"/>
  <c r="O335" i="28"/>
  <c r="O363" i="28"/>
  <c r="O362" i="28" s="1"/>
  <c r="M362" i="28"/>
  <c r="O277" i="28"/>
  <c r="O276" i="28" s="1"/>
  <c r="O275" i="28" s="1"/>
  <c r="O280" i="28"/>
  <c r="O328" i="28"/>
  <c r="O302" i="28"/>
  <c r="M730" i="28"/>
  <c r="O731" i="28"/>
  <c r="O730" i="28" s="1"/>
  <c r="O698" i="28"/>
  <c r="O695" i="28" s="1"/>
  <c r="M695" i="28"/>
  <c r="O179" i="28"/>
  <c r="O169" i="28" s="1"/>
  <c r="O64" i="28"/>
  <c r="M42" i="27"/>
  <c r="O42" i="27" s="1"/>
  <c r="K107" i="27"/>
  <c r="O107" i="27" s="1"/>
  <c r="K176" i="27"/>
  <c r="O176" i="27" s="1"/>
  <c r="K244" i="27"/>
  <c r="O244" i="27" s="1"/>
  <c r="K366" i="27"/>
  <c r="O366" i="27" s="1"/>
  <c r="K542" i="27"/>
  <c r="O542" i="27" s="1"/>
  <c r="M46" i="27"/>
  <c r="O46" i="27" s="1"/>
  <c r="K123" i="27"/>
  <c r="O123" i="27" s="1"/>
  <c r="K179" i="27"/>
  <c r="O179" i="27" s="1"/>
  <c r="K254" i="27"/>
  <c r="O254" i="27" s="1"/>
  <c r="K396" i="27"/>
  <c r="K543" i="27"/>
  <c r="M258" i="27"/>
  <c r="O258" i="27" s="1"/>
  <c r="M17" i="27"/>
  <c r="O17" i="27" s="1"/>
  <c r="M48" i="27"/>
  <c r="O48" i="27" s="1"/>
  <c r="K128" i="27"/>
  <c r="O128" i="27" s="1"/>
  <c r="K192" i="27"/>
  <c r="O192" i="27" s="1"/>
  <c r="K255" i="27"/>
  <c r="O255" i="27" s="1"/>
  <c r="K405" i="27"/>
  <c r="O405" i="27" s="1"/>
  <c r="K552" i="27"/>
  <c r="O552" i="27" s="1"/>
  <c r="M266" i="27"/>
  <c r="O266" i="27" s="1"/>
  <c r="M19" i="27"/>
  <c r="O19" i="27" s="1"/>
  <c r="M62" i="27"/>
  <c r="O62" i="27" s="1"/>
  <c r="K143" i="27"/>
  <c r="O143" i="27" s="1"/>
  <c r="M311" i="27"/>
  <c r="M63" i="27"/>
  <c r="O63" i="27" s="1"/>
  <c r="K147" i="27"/>
  <c r="O147" i="27" s="1"/>
  <c r="K268" i="27"/>
  <c r="O268" i="27" s="1"/>
  <c r="K429" i="27"/>
  <c r="O429" i="27" s="1"/>
  <c r="M317" i="27"/>
  <c r="O317" i="27" s="1"/>
  <c r="M512" i="27"/>
  <c r="K59" i="27"/>
  <c r="O59" i="27" s="1"/>
  <c r="K270" i="27"/>
  <c r="O270" i="27" s="1"/>
  <c r="K434" i="27"/>
  <c r="O434" i="27" s="1"/>
  <c r="M381" i="27"/>
  <c r="O381" i="27" s="1"/>
  <c r="K75" i="27"/>
  <c r="O75" i="27" s="1"/>
  <c r="K283" i="27"/>
  <c r="O283" i="27" s="1"/>
  <c r="K454" i="27"/>
  <c r="O454" i="27" s="1"/>
  <c r="M432" i="27"/>
  <c r="O432" i="27" s="1"/>
  <c r="K77" i="27"/>
  <c r="O77" i="27" s="1"/>
  <c r="K207" i="27"/>
  <c r="O207" i="27" s="1"/>
  <c r="K288" i="27"/>
  <c r="O288" i="27" s="1"/>
  <c r="K458" i="27"/>
  <c r="O458" i="27" s="1"/>
  <c r="M486" i="27"/>
  <c r="K36" i="27"/>
  <c r="K35" i="27" s="1"/>
  <c r="K88" i="27"/>
  <c r="O88" i="27" s="1"/>
  <c r="K211" i="27"/>
  <c r="K210" i="27" s="1"/>
  <c r="K294" i="27"/>
  <c r="O294" i="27" s="1"/>
  <c r="K464" i="27"/>
  <c r="O464" i="27" s="1"/>
  <c r="K570" i="27"/>
  <c r="O570" i="27" s="1"/>
  <c r="M498" i="27"/>
  <c r="K41" i="27"/>
  <c r="K40" i="27" s="1"/>
  <c r="K93" i="27"/>
  <c r="K92" i="27" s="1"/>
  <c r="K227" i="27"/>
  <c r="O227" i="27" s="1"/>
  <c r="K326" i="27"/>
  <c r="O326" i="27" s="1"/>
  <c r="K499" i="27"/>
  <c r="K497" i="27" s="1"/>
  <c r="M541" i="27"/>
  <c r="O541" i="27" s="1"/>
  <c r="M108" i="27"/>
  <c r="M106" i="27" s="1"/>
  <c r="M105" i="27" s="1"/>
  <c r="M545" i="27"/>
  <c r="K55" i="27"/>
  <c r="K87" i="27"/>
  <c r="O87" i="27" s="1"/>
  <c r="K191" i="27"/>
  <c r="O191" i="27" s="1"/>
  <c r="K240" i="27"/>
  <c r="O240" i="27" s="1"/>
  <c r="K324" i="27"/>
  <c r="O324" i="27" s="1"/>
  <c r="M481" i="27"/>
  <c r="K22" i="27"/>
  <c r="K21" i="27" s="1"/>
  <c r="M22" i="27"/>
  <c r="K29" i="27"/>
  <c r="K28" i="27" s="1"/>
  <c r="K27" i="27" s="1"/>
  <c r="M29" i="27"/>
  <c r="K51" i="27"/>
  <c r="M51" i="27"/>
  <c r="M69" i="27"/>
  <c r="K69" i="27"/>
  <c r="M84" i="27"/>
  <c r="K84" i="27"/>
  <c r="M118" i="27"/>
  <c r="K118" i="27"/>
  <c r="M135" i="27"/>
  <c r="M133" i="27" s="1"/>
  <c r="K135" i="27"/>
  <c r="M187" i="27"/>
  <c r="K187" i="27"/>
  <c r="M201" i="27"/>
  <c r="M200" i="27" s="1"/>
  <c r="K201" i="27"/>
  <c r="K200" i="27" s="1"/>
  <c r="M220" i="27"/>
  <c r="K220" i="27"/>
  <c r="M237" i="27"/>
  <c r="K237" i="27"/>
  <c r="M250" i="27"/>
  <c r="K250" i="27"/>
  <c r="M263" i="27"/>
  <c r="K263" i="27"/>
  <c r="M278" i="27"/>
  <c r="K278" i="27"/>
  <c r="M291" i="27"/>
  <c r="K291" i="27"/>
  <c r="M305" i="27"/>
  <c r="K305" i="27"/>
  <c r="M341" i="27"/>
  <c r="K341" i="27"/>
  <c r="M360" i="27"/>
  <c r="K360" i="27"/>
  <c r="M386" i="27"/>
  <c r="K386" i="27"/>
  <c r="M413" i="27"/>
  <c r="K413" i="27"/>
  <c r="M424" i="27"/>
  <c r="K424" i="27"/>
  <c r="M437" i="27"/>
  <c r="K437" i="27"/>
  <c r="M449" i="27"/>
  <c r="K449" i="27"/>
  <c r="M462" i="27"/>
  <c r="K462" i="27"/>
  <c r="M477" i="27"/>
  <c r="K477" i="27"/>
  <c r="M494" i="27"/>
  <c r="K494" i="27"/>
  <c r="M510" i="27"/>
  <c r="K510" i="27"/>
  <c r="M522" i="27"/>
  <c r="K522" i="27"/>
  <c r="M538" i="27"/>
  <c r="K538" i="27"/>
  <c r="M550" i="27"/>
  <c r="K550" i="27"/>
  <c r="K31" i="27"/>
  <c r="K30" i="27" s="1"/>
  <c r="M31" i="27"/>
  <c r="K52" i="27"/>
  <c r="M52" i="27"/>
  <c r="M72" i="27"/>
  <c r="K72" i="27"/>
  <c r="M85" i="27"/>
  <c r="K85" i="27"/>
  <c r="M120" i="27"/>
  <c r="K120" i="27"/>
  <c r="M138" i="27"/>
  <c r="K138" i="27"/>
  <c r="K137" i="27" s="1"/>
  <c r="M154" i="27"/>
  <c r="K154" i="27"/>
  <c r="K153" i="27" s="1"/>
  <c r="M188" i="27"/>
  <c r="K188" i="27"/>
  <c r="M203" i="27"/>
  <c r="M202" i="27" s="1"/>
  <c r="K203" i="27"/>
  <c r="K202" i="27" s="1"/>
  <c r="M222" i="27"/>
  <c r="K222" i="27"/>
  <c r="M238" i="27"/>
  <c r="K238" i="27"/>
  <c r="M252" i="27"/>
  <c r="K252" i="27"/>
  <c r="M264" i="27"/>
  <c r="K264" i="27"/>
  <c r="M279" i="27"/>
  <c r="K279" i="27"/>
  <c r="M293" i="27"/>
  <c r="K293" i="27"/>
  <c r="M308" i="27"/>
  <c r="M307" i="27" s="1"/>
  <c r="K308" i="27"/>
  <c r="M325" i="27"/>
  <c r="K325" i="27"/>
  <c r="M342" i="27"/>
  <c r="K342" i="27"/>
  <c r="M361" i="27"/>
  <c r="K361" i="27"/>
  <c r="M375" i="27"/>
  <c r="K375" i="27"/>
  <c r="M387" i="27"/>
  <c r="K387" i="27"/>
  <c r="M400" i="27"/>
  <c r="M399" i="27" s="1"/>
  <c r="K400" i="27"/>
  <c r="M414" i="27"/>
  <c r="K414" i="27"/>
  <c r="M426" i="27"/>
  <c r="K426" i="27"/>
  <c r="M438" i="27"/>
  <c r="K438" i="27"/>
  <c r="M450" i="27"/>
  <c r="K450" i="27"/>
  <c r="M463" i="27"/>
  <c r="K463" i="27"/>
  <c r="M478" i="27"/>
  <c r="K478" i="27"/>
  <c r="M495" i="27"/>
  <c r="K495" i="27"/>
  <c r="M511" i="27"/>
  <c r="K511" i="27"/>
  <c r="M523" i="27"/>
  <c r="K523" i="27"/>
  <c r="M539" i="27"/>
  <c r="K539" i="27"/>
  <c r="M551" i="27"/>
  <c r="K551" i="27"/>
  <c r="M567" i="27"/>
  <c r="K567" i="27"/>
  <c r="K566" i="27" s="1"/>
  <c r="K565" i="27" s="1"/>
  <c r="K374" i="27"/>
  <c r="O374" i="27" s="1"/>
  <c r="M122" i="27"/>
  <c r="O122" i="27" s="1"/>
  <c r="M327" i="27"/>
  <c r="O327" i="27" s="1"/>
  <c r="M553" i="27"/>
  <c r="O553" i="27" s="1"/>
  <c r="K47" i="27"/>
  <c r="K45" i="27" s="1"/>
  <c r="K44" i="27" s="1"/>
  <c r="M47" i="27"/>
  <c r="K157" i="27"/>
  <c r="K206" i="27"/>
  <c r="O206" i="27" s="1"/>
  <c r="M377" i="27"/>
  <c r="O377" i="27" s="1"/>
  <c r="K281" i="27"/>
  <c r="M281" i="27"/>
  <c r="K295" i="27"/>
  <c r="M295" i="27"/>
  <c r="K363" i="27"/>
  <c r="M363" i="27"/>
  <c r="K403" i="27"/>
  <c r="K402" i="27" s="1"/>
  <c r="M403" i="27"/>
  <c r="K416" i="27"/>
  <c r="M416" i="27"/>
  <c r="K452" i="27"/>
  <c r="M452" i="27"/>
  <c r="K466" i="27"/>
  <c r="M466" i="27"/>
  <c r="K515" i="27"/>
  <c r="K514" i="27" s="1"/>
  <c r="M515" i="27"/>
  <c r="K528" i="27"/>
  <c r="M528" i="27"/>
  <c r="M526" i="27" s="1"/>
  <c r="M525" i="27" s="1"/>
  <c r="M390" i="27"/>
  <c r="O390" i="27" s="1"/>
  <c r="K34" i="27"/>
  <c r="K74" i="27"/>
  <c r="O74" i="27" s="1"/>
  <c r="K142" i="27"/>
  <c r="K175" i="27"/>
  <c r="O175" i="27" s="1"/>
  <c r="K224" i="27"/>
  <c r="O224" i="27" s="1"/>
  <c r="M428" i="27"/>
  <c r="O428" i="27" s="1"/>
  <c r="M440" i="27"/>
  <c r="O440" i="27" s="1"/>
  <c r="K39" i="27"/>
  <c r="K38" i="27" s="1"/>
  <c r="K58" i="27"/>
  <c r="K76" i="27"/>
  <c r="O76" i="27" s="1"/>
  <c r="K90" i="27"/>
  <c r="K103" i="27"/>
  <c r="K126" i="27"/>
  <c r="K125" i="27" s="1"/>
  <c r="K144" i="27"/>
  <c r="O144" i="27" s="1"/>
  <c r="K162" i="27"/>
  <c r="O162" i="27" s="1"/>
  <c r="K177" i="27"/>
  <c r="O177" i="27" s="1"/>
  <c r="K193" i="27"/>
  <c r="O193" i="27" s="1"/>
  <c r="K208" i="27"/>
  <c r="O208" i="27" s="1"/>
  <c r="K228" i="27"/>
  <c r="O228" i="27" s="1"/>
  <c r="K242" i="27"/>
  <c r="O242" i="27" s="1"/>
  <c r="K256" i="27"/>
  <c r="O256" i="27" s="1"/>
  <c r="K269" i="27"/>
  <c r="O269" i="27" s="1"/>
  <c r="K329" i="27"/>
  <c r="K328" i="27" s="1"/>
  <c r="K370" i="27"/>
  <c r="O370" i="27" s="1"/>
  <c r="K401" i="27"/>
  <c r="O401" i="27" s="1"/>
  <c r="K430" i="27"/>
  <c r="O430" i="27" s="1"/>
  <c r="K506" i="27"/>
  <c r="O506" i="27" s="1"/>
  <c r="K547" i="27"/>
  <c r="O547" i="27" s="1"/>
  <c r="M121" i="27"/>
  <c r="O121" i="27" s="1"/>
  <c r="M155" i="27"/>
  <c r="O155" i="27" s="1"/>
  <c r="M205" i="27"/>
  <c r="M265" i="27"/>
  <c r="O265" i="27" s="1"/>
  <c r="M389" i="27"/>
  <c r="M439" i="27"/>
  <c r="O439" i="27" s="1"/>
  <c r="M496" i="27"/>
  <c r="O496" i="27" s="1"/>
  <c r="O364" i="27"/>
  <c r="M26" i="27"/>
  <c r="M50" i="27"/>
  <c r="K78" i="27"/>
  <c r="O78" i="27" s="1"/>
  <c r="K95" i="27"/>
  <c r="K129" i="27"/>
  <c r="O129" i="27" s="1"/>
  <c r="K148" i="27"/>
  <c r="O148" i="27" s="1"/>
  <c r="K164" i="27"/>
  <c r="O164" i="27" s="1"/>
  <c r="K180" i="27"/>
  <c r="O180" i="27" s="1"/>
  <c r="K196" i="27"/>
  <c r="K213" i="27"/>
  <c r="K230" i="27"/>
  <c r="K245" i="27"/>
  <c r="O245" i="27" s="1"/>
  <c r="K273" i="27"/>
  <c r="K296" i="27"/>
  <c r="O296" i="27" s="1"/>
  <c r="K336" i="27"/>
  <c r="O336" i="27" s="1"/>
  <c r="K376" i="27"/>
  <c r="O376" i="27" s="1"/>
  <c r="K406" i="27"/>
  <c r="O406" i="27" s="1"/>
  <c r="K467" i="27"/>
  <c r="O467" i="27" s="1"/>
  <c r="K517" i="27"/>
  <c r="O517" i="27" s="1"/>
  <c r="K554" i="27"/>
  <c r="O554" i="27" s="1"/>
  <c r="M334" i="27"/>
  <c r="O334" i="27" s="1"/>
  <c r="M394" i="27"/>
  <c r="O394" i="27" s="1"/>
  <c r="M504" i="27"/>
  <c r="O504" i="27" s="1"/>
  <c r="M557" i="27"/>
  <c r="O557" i="27" s="1"/>
  <c r="O543" i="27"/>
  <c r="K79" i="27"/>
  <c r="O79" i="27" s="1"/>
  <c r="K96" i="27"/>
  <c r="O96" i="27" s="1"/>
  <c r="K109" i="27"/>
  <c r="O109" i="27" s="1"/>
  <c r="K130" i="27"/>
  <c r="O130" i="27" s="1"/>
  <c r="K149" i="27"/>
  <c r="O149" i="27" s="1"/>
  <c r="K165" i="27"/>
  <c r="O165" i="27" s="1"/>
  <c r="K182" i="27"/>
  <c r="K215" i="27"/>
  <c r="O215" i="27" s="1"/>
  <c r="K233" i="27"/>
  <c r="O233" i="27" s="1"/>
  <c r="K246" i="27"/>
  <c r="O246" i="27" s="1"/>
  <c r="K259" i="27"/>
  <c r="O259" i="27" s="1"/>
  <c r="K274" i="27"/>
  <c r="O274" i="27" s="1"/>
  <c r="K297" i="27"/>
  <c r="O297" i="27" s="1"/>
  <c r="K378" i="27"/>
  <c r="O378" i="27" s="1"/>
  <c r="K410" i="27"/>
  <c r="O410" i="27" s="1"/>
  <c r="K468" i="27"/>
  <c r="O468" i="27" s="1"/>
  <c r="K518" i="27"/>
  <c r="O518" i="27" s="1"/>
  <c r="K555" i="27"/>
  <c r="O555" i="27" s="1"/>
  <c r="M73" i="27"/>
  <c r="O73" i="27" s="1"/>
  <c r="M139" i="27"/>
  <c r="O139" i="27" s="1"/>
  <c r="M174" i="27"/>
  <c r="M223" i="27"/>
  <c r="O223" i="27" s="1"/>
  <c r="M280" i="27"/>
  <c r="O280" i="27" s="1"/>
  <c r="M344" i="27"/>
  <c r="M451" i="27"/>
  <c r="O451" i="27" s="1"/>
  <c r="M284" i="27"/>
  <c r="K284" i="27"/>
  <c r="M298" i="27"/>
  <c r="K298" i="27"/>
  <c r="M333" i="27"/>
  <c r="K333" i="27"/>
  <c r="M351" i="27"/>
  <c r="M348" i="27" s="1"/>
  <c r="K351" i="27"/>
  <c r="M367" i="27"/>
  <c r="K367" i="27"/>
  <c r="M380" i="27"/>
  <c r="K380" i="27"/>
  <c r="M393" i="27"/>
  <c r="K393" i="27"/>
  <c r="M407" i="27"/>
  <c r="K407" i="27"/>
  <c r="M419" i="27"/>
  <c r="K419" i="27"/>
  <c r="M431" i="27"/>
  <c r="K431" i="27"/>
  <c r="M455" i="27"/>
  <c r="K455" i="27"/>
  <c r="M469" i="27"/>
  <c r="K469" i="27"/>
  <c r="M484" i="27"/>
  <c r="K484" i="27"/>
  <c r="M503" i="27"/>
  <c r="K503" i="27"/>
  <c r="M532" i="27"/>
  <c r="K532" i="27"/>
  <c r="M556" i="27"/>
  <c r="K556" i="27"/>
  <c r="K64" i="27"/>
  <c r="O64" i="27" s="1"/>
  <c r="K81" i="27"/>
  <c r="K97" i="27"/>
  <c r="O97" i="27" s="1"/>
  <c r="K112" i="27"/>
  <c r="K131" i="27"/>
  <c r="O131" i="27" s="1"/>
  <c r="K151" i="27"/>
  <c r="K150" i="27" s="1"/>
  <c r="K166" i="27"/>
  <c r="O166" i="27" s="1"/>
  <c r="K183" i="27"/>
  <c r="O183" i="27" s="1"/>
  <c r="K216" i="27"/>
  <c r="O216" i="27" s="1"/>
  <c r="K234" i="27"/>
  <c r="O234" i="27" s="1"/>
  <c r="K247" i="27"/>
  <c r="O247" i="27" s="1"/>
  <c r="K260" i="27"/>
  <c r="O260" i="27" s="1"/>
  <c r="K275" i="27"/>
  <c r="O275" i="27" s="1"/>
  <c r="K379" i="27"/>
  <c r="O379" i="27" s="1"/>
  <c r="K441" i="27"/>
  <c r="O441" i="27" s="1"/>
  <c r="K473" i="27"/>
  <c r="O473" i="27" s="1"/>
  <c r="K560" i="27"/>
  <c r="K559" i="27" s="1"/>
  <c r="M32" i="27"/>
  <c r="O32" i="27" s="1"/>
  <c r="M54" i="27"/>
  <c r="K67" i="27"/>
  <c r="K82" i="27"/>
  <c r="O82" i="27" s="1"/>
  <c r="K99" i="27"/>
  <c r="K98" i="27" s="1"/>
  <c r="K113" i="27"/>
  <c r="O113" i="27" s="1"/>
  <c r="K132" i="27"/>
  <c r="O132" i="27" s="1"/>
  <c r="K168" i="27"/>
  <c r="K167" i="27" s="1"/>
  <c r="K218" i="27"/>
  <c r="K235" i="27"/>
  <c r="O235" i="27" s="1"/>
  <c r="K248" i="27"/>
  <c r="O248" i="27" s="1"/>
  <c r="K261" i="27"/>
  <c r="O261" i="27" s="1"/>
  <c r="K276" i="27"/>
  <c r="O276" i="27" s="1"/>
  <c r="K349" i="27"/>
  <c r="K383" i="27"/>
  <c r="O383" i="27" s="1"/>
  <c r="K415" i="27"/>
  <c r="O415" i="27" s="1"/>
  <c r="K479" i="27"/>
  <c r="O479" i="27" s="1"/>
  <c r="K527" i="27"/>
  <c r="M286" i="27"/>
  <c r="M353" i="27"/>
  <c r="M408" i="27"/>
  <c r="O408" i="27" s="1"/>
  <c r="M456" i="27"/>
  <c r="O456" i="27" s="1"/>
  <c r="M562" i="27"/>
  <c r="M287" i="27"/>
  <c r="K287" i="27"/>
  <c r="M300" i="27"/>
  <c r="K300" i="27"/>
  <c r="M318" i="27"/>
  <c r="K318" i="27"/>
  <c r="M335" i="27"/>
  <c r="K335" i="27"/>
  <c r="M354" i="27"/>
  <c r="K354" i="27"/>
  <c r="M369" i="27"/>
  <c r="K369" i="27"/>
  <c r="M382" i="27"/>
  <c r="K382" i="27"/>
  <c r="M395" i="27"/>
  <c r="K395" i="27"/>
  <c r="M409" i="27"/>
  <c r="K409" i="27"/>
  <c r="M421" i="27"/>
  <c r="K421" i="27"/>
  <c r="M433" i="27"/>
  <c r="K433" i="27"/>
  <c r="M443" i="27"/>
  <c r="M442" i="27" s="1"/>
  <c r="K443" i="27"/>
  <c r="K442" i="27" s="1"/>
  <c r="M457" i="27"/>
  <c r="K457" i="27"/>
  <c r="M472" i="27"/>
  <c r="K472" i="27"/>
  <c r="M487" i="27"/>
  <c r="K487" i="27"/>
  <c r="M505" i="27"/>
  <c r="K505" i="27"/>
  <c r="M534" i="27"/>
  <c r="K534" i="27"/>
  <c r="M546" i="27"/>
  <c r="K546" i="27"/>
  <c r="M558" i="27"/>
  <c r="K558" i="27"/>
  <c r="M563" i="27"/>
  <c r="K563" i="27"/>
  <c r="M572" i="27"/>
  <c r="K572" i="27"/>
  <c r="K68" i="27"/>
  <c r="O68" i="27" s="1"/>
  <c r="K83" i="27"/>
  <c r="O83" i="27" s="1"/>
  <c r="K116" i="27"/>
  <c r="K134" i="27"/>
  <c r="K171" i="27"/>
  <c r="K170" i="27" s="1"/>
  <c r="K169" i="27" s="1"/>
  <c r="K186" i="27"/>
  <c r="K219" i="27"/>
  <c r="O219" i="27" s="1"/>
  <c r="K236" i="27"/>
  <c r="O236" i="27" s="1"/>
  <c r="K249" i="27"/>
  <c r="O249" i="27" s="1"/>
  <c r="K262" i="27"/>
  <c r="O262" i="27" s="1"/>
  <c r="K277" i="27"/>
  <c r="O277" i="27" s="1"/>
  <c r="K309" i="27"/>
  <c r="O309" i="27" s="1"/>
  <c r="K350" i="27"/>
  <c r="O350" i="27" s="1"/>
  <c r="K417" i="27"/>
  <c r="O417" i="27" s="1"/>
  <c r="K445" i="27"/>
  <c r="K482" i="27"/>
  <c r="O482" i="27" s="1"/>
  <c r="K529" i="27"/>
  <c r="O529" i="27" s="1"/>
  <c r="M86" i="27"/>
  <c r="O86" i="27" s="1"/>
  <c r="M190" i="27"/>
  <c r="M239" i="27"/>
  <c r="O239" i="27" s="1"/>
  <c r="M362" i="27"/>
  <c r="O362" i="27" s="1"/>
  <c r="O396" i="27"/>
  <c r="K314" i="27"/>
  <c r="K355" i="27"/>
  <c r="O355" i="27" s="1"/>
  <c r="K418" i="27"/>
  <c r="O418" i="27" s="1"/>
  <c r="K483" i="27"/>
  <c r="O483" i="27" s="1"/>
  <c r="K530" i="27"/>
  <c r="O530" i="27" s="1"/>
  <c r="M289" i="27"/>
  <c r="K289" i="27"/>
  <c r="M302" i="27"/>
  <c r="M301" i="27" s="1"/>
  <c r="K302" i="27"/>
  <c r="K301" i="27" s="1"/>
  <c r="M322" i="27"/>
  <c r="K322" i="27"/>
  <c r="M339" i="27"/>
  <c r="K339" i="27"/>
  <c r="M357" i="27"/>
  <c r="K357" i="27"/>
  <c r="M372" i="27"/>
  <c r="K372" i="27"/>
  <c r="M384" i="27"/>
  <c r="K384" i="27"/>
  <c r="M397" i="27"/>
  <c r="K397" i="27"/>
  <c r="M411" i="27"/>
  <c r="K411" i="27"/>
  <c r="M423" i="27"/>
  <c r="K423" i="27"/>
  <c r="M435" i="27"/>
  <c r="K435" i="27"/>
  <c r="M474" i="27"/>
  <c r="K474" i="27"/>
  <c r="M489" i="27"/>
  <c r="K489" i="27"/>
  <c r="M508" i="27"/>
  <c r="K508" i="27"/>
  <c r="M521" i="27"/>
  <c r="K521" i="27"/>
  <c r="M536" i="27"/>
  <c r="K536" i="27"/>
  <c r="M548" i="27"/>
  <c r="K548" i="27"/>
  <c r="K315" i="27"/>
  <c r="O315" i="27" s="1"/>
  <c r="K391" i="27"/>
  <c r="O391" i="27" s="1"/>
  <c r="K422" i="27"/>
  <c r="O422" i="27" s="1"/>
  <c r="K488" i="27"/>
  <c r="O488" i="27" s="1"/>
  <c r="K535" i="27"/>
  <c r="O535" i="27" s="1"/>
  <c r="K564" i="27"/>
  <c r="O564" i="27" s="1"/>
  <c r="M299" i="27"/>
  <c r="O299" i="27" s="1"/>
  <c r="M368" i="27"/>
  <c r="O368" i="27" s="1"/>
  <c r="M420" i="27"/>
  <c r="O420" i="27" s="1"/>
  <c r="M471" i="27"/>
  <c r="M533" i="27"/>
  <c r="O533" i="27" s="1"/>
  <c r="M290" i="27"/>
  <c r="K290" i="27"/>
  <c r="M304" i="27"/>
  <c r="K304" i="27"/>
  <c r="M323" i="27"/>
  <c r="K323" i="27"/>
  <c r="M340" i="27"/>
  <c r="K340" i="27"/>
  <c r="M358" i="27"/>
  <c r="K358" i="27"/>
  <c r="M373" i="27"/>
  <c r="K373" i="27"/>
  <c r="M385" i="27"/>
  <c r="K385" i="27"/>
  <c r="M398" i="27"/>
  <c r="K398" i="27"/>
  <c r="M412" i="27"/>
  <c r="K412" i="27"/>
  <c r="M436" i="27"/>
  <c r="K436" i="27"/>
  <c r="M448" i="27"/>
  <c r="K448" i="27"/>
  <c r="M461" i="27"/>
  <c r="K461" i="27"/>
  <c r="M476" i="27"/>
  <c r="K476" i="27"/>
  <c r="M492" i="27"/>
  <c r="M491" i="27" s="1"/>
  <c r="K492" i="27"/>
  <c r="K491" i="27" s="1"/>
  <c r="M509" i="27"/>
  <c r="K509" i="27"/>
  <c r="M537" i="27"/>
  <c r="K537" i="27"/>
  <c r="M549" i="27"/>
  <c r="K549" i="27"/>
  <c r="K18" i="27"/>
  <c r="O18" i="27" s="1"/>
  <c r="K253" i="27"/>
  <c r="O253" i="27" s="1"/>
  <c r="K282" i="27"/>
  <c r="O282" i="27" s="1"/>
  <c r="K319" i="27"/>
  <c r="O319" i="27" s="1"/>
  <c r="K392" i="27"/>
  <c r="O392" i="27" s="1"/>
  <c r="K453" i="27"/>
  <c r="O453" i="27" s="1"/>
  <c r="K540" i="27"/>
  <c r="O540" i="27" s="1"/>
  <c r="M20" i="27"/>
  <c r="O20" i="27" s="1"/>
  <c r="O499" i="27" l="1"/>
  <c r="M569" i="27"/>
  <c r="O211" i="27"/>
  <c r="O501" i="27"/>
  <c r="O93" i="27"/>
  <c r="O101" i="27"/>
  <c r="K119" i="27"/>
  <c r="K117" i="27" s="1"/>
  <c r="O305" i="27"/>
  <c r="K303" i="27"/>
  <c r="O220" i="27"/>
  <c r="M124" i="27"/>
  <c r="O548" i="27"/>
  <c r="M303" i="27"/>
  <c r="O160" i="27"/>
  <c r="O69" i="27"/>
  <c r="O495" i="27"/>
  <c r="O414" i="27"/>
  <c r="O384" i="27"/>
  <c r="O289" i="27"/>
  <c r="K111" i="27"/>
  <c r="K110" i="27" s="1"/>
  <c r="O325" i="27"/>
  <c r="O108" i="27"/>
  <c r="K53" i="27"/>
  <c r="O263" i="27"/>
  <c r="K229" i="27"/>
  <c r="M475" i="27"/>
  <c r="K460" i="27"/>
  <c r="O513" i="27"/>
  <c r="O238" i="27"/>
  <c r="K352" i="27"/>
  <c r="K447" i="27"/>
  <c r="O423" i="27"/>
  <c r="K321" i="27"/>
  <c r="K320" i="27" s="1"/>
  <c r="O187" i="27"/>
  <c r="K475" i="27"/>
  <c r="K217" i="27"/>
  <c r="K66" i="27"/>
  <c r="K65" i="27" s="1"/>
  <c r="O250" i="27"/>
  <c r="M365" i="27"/>
  <c r="O230" i="27"/>
  <c r="O523" i="27"/>
  <c r="O438" i="27"/>
  <c r="O361" i="27"/>
  <c r="O264" i="27"/>
  <c r="O188" i="27"/>
  <c r="O413" i="27"/>
  <c r="M272" i="27"/>
  <c r="K331" i="27"/>
  <c r="K330" i="27" s="1"/>
  <c r="O55" i="27"/>
  <c r="M331" i="27"/>
  <c r="M330" i="27" s="1"/>
  <c r="O560" i="27"/>
  <c r="K561" i="27"/>
  <c r="K485" i="27"/>
  <c r="M404" i="27"/>
  <c r="M316" i="27"/>
  <c r="O536" i="27"/>
  <c r="K470" i="27"/>
  <c r="O516" i="27"/>
  <c r="M232" i="27"/>
  <c r="M80" i="27"/>
  <c r="M40" i="27"/>
  <c r="M37" i="27" s="1"/>
  <c r="O218" i="27"/>
  <c r="O112" i="27"/>
  <c r="K444" i="27"/>
  <c r="K544" i="27"/>
  <c r="K285" i="27"/>
  <c r="K516" i="27"/>
  <c r="O51" i="27"/>
  <c r="M301" i="28"/>
  <c r="K301" i="28"/>
  <c r="M113" i="28"/>
  <c r="O676" i="28"/>
  <c r="K424" i="28"/>
  <c r="M46" i="28"/>
  <c r="M26" i="28" s="1"/>
  <c r="K26" i="28"/>
  <c r="M534" i="28"/>
  <c r="M424" i="28" s="1"/>
  <c r="O469" i="28"/>
  <c r="O427" i="28" s="1"/>
  <c r="O348" i="28"/>
  <c r="O742" i="28"/>
  <c r="O712" i="28" s="1"/>
  <c r="O390" i="28"/>
  <c r="K621" i="28"/>
  <c r="M73" i="28"/>
  <c r="M63" i="28" s="1"/>
  <c r="M13" i="28"/>
  <c r="O305" i="28"/>
  <c r="O301" i="28" s="1"/>
  <c r="O63" i="28"/>
  <c r="O26" i="28" s="1"/>
  <c r="M712" i="28"/>
  <c r="O73" i="28"/>
  <c r="O202" i="28"/>
  <c r="O16" i="28"/>
  <c r="O15" i="28" s="1"/>
  <c r="O14" i="28" s="1"/>
  <c r="O13" i="28" s="1"/>
  <c r="O161" i="28"/>
  <c r="O181" i="28"/>
  <c r="O621" i="28"/>
  <c r="O548" i="28"/>
  <c r="O534" i="28" s="1"/>
  <c r="M621" i="28"/>
  <c r="M548" i="28"/>
  <c r="K248" i="28"/>
  <c r="K247" i="28" s="1"/>
  <c r="O271" i="28"/>
  <c r="O259" i="28" s="1"/>
  <c r="O248" i="28" s="1"/>
  <c r="O247" i="28" s="1"/>
  <c r="O232" i="28"/>
  <c r="O145" i="28"/>
  <c r="O113" i="28" s="1"/>
  <c r="M676" i="28"/>
  <c r="M348" i="28"/>
  <c r="M248" i="28"/>
  <c r="K507" i="27"/>
  <c r="K338" i="27"/>
  <c r="K337" i="27" s="1"/>
  <c r="M502" i="27"/>
  <c r="O196" i="27"/>
  <c r="K195" i="27"/>
  <c r="K292" i="27"/>
  <c r="O52" i="27"/>
  <c r="O481" i="27"/>
  <c r="M480" i="27"/>
  <c r="K404" i="27"/>
  <c r="M45" i="27"/>
  <c r="M44" i="27" s="1"/>
  <c r="O508" i="27"/>
  <c r="M507" i="27"/>
  <c r="O339" i="27"/>
  <c r="M338" i="27"/>
  <c r="K316" i="27"/>
  <c r="O161" i="27"/>
  <c r="O226" i="27"/>
  <c r="O389" i="27"/>
  <c r="M388" i="27"/>
  <c r="O39" i="27"/>
  <c r="M292" i="27"/>
  <c r="M217" i="27"/>
  <c r="O546" i="27"/>
  <c r="O457" i="27"/>
  <c r="O382" i="27"/>
  <c r="O287" i="27"/>
  <c r="O403" i="27"/>
  <c r="M402" i="27"/>
  <c r="M30" i="27"/>
  <c r="K226" i="27"/>
  <c r="K267" i="27"/>
  <c r="O471" i="27"/>
  <c r="M470" i="27"/>
  <c r="M321" i="27"/>
  <c r="M320" i="27" s="1"/>
  <c r="O344" i="27"/>
  <c r="M343" i="27"/>
  <c r="O205" i="27"/>
  <c r="M204" i="27"/>
  <c r="M199" i="27" s="1"/>
  <c r="O103" i="27"/>
  <c r="K102" i="27"/>
  <c r="O539" i="27"/>
  <c r="O450" i="27"/>
  <c r="O375" i="27"/>
  <c r="O279" i="27"/>
  <c r="O138" i="27"/>
  <c r="M137" i="27"/>
  <c r="M136" i="27" s="1"/>
  <c r="O510" i="27"/>
  <c r="K49" i="27"/>
  <c r="K189" i="27"/>
  <c r="K127" i="27"/>
  <c r="O549" i="27"/>
  <c r="O461" i="27"/>
  <c r="M460" i="27"/>
  <c r="O385" i="27"/>
  <c r="O290" i="27"/>
  <c r="O168" i="27"/>
  <c r="O134" i="27"/>
  <c r="K133" i="27"/>
  <c r="O562" i="27"/>
  <c r="M561" i="27"/>
  <c r="K348" i="27"/>
  <c r="O556" i="27"/>
  <c r="O469" i="27"/>
  <c r="O393" i="27"/>
  <c r="O298" i="27"/>
  <c r="O126" i="27"/>
  <c r="O90" i="27"/>
  <c r="K89" i="27"/>
  <c r="K493" i="27"/>
  <c r="O29" i="27"/>
  <c r="M28" i="27"/>
  <c r="M27" i="27" s="1"/>
  <c r="O545" i="27"/>
  <c r="M544" i="27"/>
  <c r="K146" i="27"/>
  <c r="K145" i="27" s="1"/>
  <c r="K365" i="27"/>
  <c r="M66" i="27"/>
  <c r="M65" i="27" s="1"/>
  <c r="O190" i="27"/>
  <c r="M189" i="27"/>
  <c r="O116" i="27"/>
  <c r="K115" i="27"/>
  <c r="O567" i="27"/>
  <c r="M566" i="27"/>
  <c r="M565" i="27" s="1"/>
  <c r="O120" i="27"/>
  <c r="M119" i="27"/>
  <c r="M117" i="27" s="1"/>
  <c r="O494" i="27"/>
  <c r="M493" i="27"/>
  <c r="K37" i="27"/>
  <c r="K243" i="27"/>
  <c r="K204" i="27"/>
  <c r="K199" i="27" s="1"/>
  <c r="O537" i="27"/>
  <c r="O448" i="27"/>
  <c r="M447" i="27"/>
  <c r="O373" i="27"/>
  <c r="O314" i="27"/>
  <c r="K313" i="27"/>
  <c r="O455" i="27"/>
  <c r="O380" i="27"/>
  <c r="O284" i="27"/>
  <c r="O146" i="27"/>
  <c r="O174" i="27"/>
  <c r="M173" i="27"/>
  <c r="M172" i="27" s="1"/>
  <c r="O95" i="27"/>
  <c r="K94" i="27"/>
  <c r="O58" i="27"/>
  <c r="K57" i="27"/>
  <c r="O515" i="27"/>
  <c r="M514" i="27"/>
  <c r="K425" i="27"/>
  <c r="K251" i="27"/>
  <c r="O41" i="27"/>
  <c r="K480" i="27"/>
  <c r="O311" i="27"/>
  <c r="M310" i="27"/>
  <c r="M306" i="27" s="1"/>
  <c r="O214" i="27"/>
  <c r="K531" i="27"/>
  <c r="O127" i="27"/>
  <c r="K232" i="27"/>
  <c r="M425" i="27"/>
  <c r="M251" i="27"/>
  <c r="O118" i="27"/>
  <c r="O498" i="27"/>
  <c r="M497" i="27"/>
  <c r="K106" i="27"/>
  <c r="K105" i="27" s="1"/>
  <c r="K173" i="27"/>
  <c r="K172" i="27" s="1"/>
  <c r="O171" i="27"/>
  <c r="K371" i="27"/>
  <c r="O445" i="27"/>
  <c r="O505" i="27"/>
  <c r="O421" i="27"/>
  <c r="O335" i="27"/>
  <c r="O353" i="27"/>
  <c r="M352" i="27"/>
  <c r="M531" i="27"/>
  <c r="K214" i="27"/>
  <c r="O273" i="27"/>
  <c r="K272" i="27"/>
  <c r="O50" i="27"/>
  <c r="M49" i="27"/>
  <c r="O349" i="27"/>
  <c r="O142" i="27"/>
  <c r="K141" i="27"/>
  <c r="K140" i="27" s="1"/>
  <c r="K136" i="27" s="1"/>
  <c r="O466" i="27"/>
  <c r="M465" i="27"/>
  <c r="O295" i="27"/>
  <c r="K359" i="27"/>
  <c r="K569" i="27"/>
  <c r="O486" i="27"/>
  <c r="M485" i="27"/>
  <c r="O36" i="27"/>
  <c r="M61" i="27"/>
  <c r="K16" i="27"/>
  <c r="K15" i="27" s="1"/>
  <c r="K14" i="27" s="1"/>
  <c r="K13" i="27" s="1"/>
  <c r="O372" i="27"/>
  <c r="M371" i="27"/>
  <c r="K571" i="27"/>
  <c r="O286" i="27"/>
  <c r="M285" i="27"/>
  <c r="O26" i="27"/>
  <c r="M25" i="27"/>
  <c r="O329" i="27"/>
  <c r="K465" i="27"/>
  <c r="O157" i="27"/>
  <c r="K156" i="27"/>
  <c r="K152" i="27" s="1"/>
  <c r="O154" i="27"/>
  <c r="M153" i="27"/>
  <c r="M152" i="27" s="1"/>
  <c r="M359" i="27"/>
  <c r="O67" i="27"/>
  <c r="M444" i="27"/>
  <c r="M185" i="27"/>
  <c r="O509" i="27"/>
  <c r="O340" i="27"/>
  <c r="K520" i="27"/>
  <c r="K519" i="27" s="1"/>
  <c r="K356" i="27"/>
  <c r="O99" i="27"/>
  <c r="O572" i="27"/>
  <c r="M571" i="27"/>
  <c r="O563" i="27"/>
  <c r="O487" i="27"/>
  <c r="O409" i="27"/>
  <c r="O318" i="27"/>
  <c r="O54" i="27"/>
  <c r="M53" i="27"/>
  <c r="O431" i="27"/>
  <c r="O351" i="27"/>
  <c r="O267" i="27"/>
  <c r="K161" i="27"/>
  <c r="K158" i="27" s="1"/>
  <c r="O34" i="27"/>
  <c r="K33" i="27"/>
  <c r="K24" i="27" s="1"/>
  <c r="O61" i="27"/>
  <c r="K399" i="27"/>
  <c r="K307" i="27"/>
  <c r="K306" i="27" s="1"/>
  <c r="K221" i="27"/>
  <c r="K71" i="27"/>
  <c r="O22" i="27"/>
  <c r="M21" i="27"/>
  <c r="K388" i="27"/>
  <c r="M243" i="27"/>
  <c r="M520" i="27"/>
  <c r="M519" i="27" s="1"/>
  <c r="M356" i="27"/>
  <c r="O151" i="27"/>
  <c r="O186" i="27"/>
  <c r="K185" i="27"/>
  <c r="O527" i="27"/>
  <c r="K526" i="27"/>
  <c r="K525" i="27" s="1"/>
  <c r="O81" i="27"/>
  <c r="K80" i="27"/>
  <c r="K502" i="27"/>
  <c r="O182" i="27"/>
  <c r="K181" i="27"/>
  <c r="K178" i="27" s="1"/>
  <c r="O213" i="27"/>
  <c r="K212" i="27"/>
  <c r="M221" i="27"/>
  <c r="M71" i="27"/>
  <c r="K61" i="27"/>
  <c r="O291" i="27"/>
  <c r="O322" i="27"/>
  <c r="O511" i="27"/>
  <c r="O474" i="27"/>
  <c r="O397" i="27"/>
  <c r="O302" i="27"/>
  <c r="O433" i="27"/>
  <c r="O354" i="27"/>
  <c r="O569" i="27"/>
  <c r="O484" i="27"/>
  <c r="O407" i="27"/>
  <c r="O386" i="27"/>
  <c r="O278" i="27"/>
  <c r="O135" i="27"/>
  <c r="O534" i="27"/>
  <c r="O426" i="27"/>
  <c r="O252" i="27"/>
  <c r="O452" i="27"/>
  <c r="O281" i="27"/>
  <c r="O85" i="27"/>
  <c r="O550" i="27"/>
  <c r="O462" i="27"/>
  <c r="O201" i="27"/>
  <c r="O358" i="27"/>
  <c r="O411" i="27"/>
  <c r="O503" i="27"/>
  <c r="O436" i="27"/>
  <c r="O342" i="27"/>
  <c r="O492" i="27"/>
  <c r="O412" i="27"/>
  <c r="O323" i="27"/>
  <c r="O416" i="27"/>
  <c r="O478" i="27"/>
  <c r="O400" i="27"/>
  <c r="O308" i="27"/>
  <c r="O222" i="27"/>
  <c r="O72" i="27"/>
  <c r="O538" i="27"/>
  <c r="O449" i="27"/>
  <c r="O360" i="27"/>
  <c r="O489" i="27"/>
  <c r="O443" i="27"/>
  <c r="O419" i="27"/>
  <c r="O476" i="27"/>
  <c r="O398" i="27"/>
  <c r="O304" i="27"/>
  <c r="O551" i="27"/>
  <c r="O463" i="27"/>
  <c r="O387" i="27"/>
  <c r="O293" i="27"/>
  <c r="O203" i="27"/>
  <c r="O522" i="27"/>
  <c r="O437" i="27"/>
  <c r="O341" i="27"/>
  <c r="O521" i="27"/>
  <c r="O435" i="27"/>
  <c r="O357" i="27"/>
  <c r="O558" i="27"/>
  <c r="O472" i="27"/>
  <c r="O395" i="27"/>
  <c r="O300" i="27"/>
  <c r="O532" i="27"/>
  <c r="O367" i="27"/>
  <c r="O31" i="27"/>
  <c r="O237" i="27"/>
  <c r="O84" i="27"/>
  <c r="O369" i="27"/>
  <c r="O333" i="27"/>
  <c r="O477" i="27"/>
  <c r="O528" i="27"/>
  <c r="O363" i="27"/>
  <c r="O47" i="27"/>
  <c r="O424" i="27"/>
  <c r="M16" i="27"/>
  <c r="M15" i="27" s="1"/>
  <c r="O16" i="27"/>
  <c r="O204" i="27" l="1"/>
  <c r="O71" i="27"/>
  <c r="O25" i="27"/>
  <c r="O45" i="27"/>
  <c r="O221" i="27"/>
  <c r="O514" i="27"/>
  <c r="O119" i="27"/>
  <c r="O343" i="27"/>
  <c r="O100" i="27"/>
  <c r="O307" i="27"/>
  <c r="O200" i="27"/>
  <c r="O313" i="27"/>
  <c r="O28" i="27"/>
  <c r="O92" i="27"/>
  <c r="O399" i="27"/>
  <c r="O141" i="27"/>
  <c r="O57" i="27"/>
  <c r="O566" i="27"/>
  <c r="O137" i="27"/>
  <c r="O229" i="27"/>
  <c r="O512" i="27"/>
  <c r="O500" i="27"/>
  <c r="O15" i="27"/>
  <c r="O150" i="27"/>
  <c r="O153" i="27"/>
  <c r="O167" i="27"/>
  <c r="O38" i="27"/>
  <c r="O111" i="27"/>
  <c r="O559" i="27"/>
  <c r="O210" i="27"/>
  <c r="O202" i="27"/>
  <c r="O33" i="27"/>
  <c r="O94" i="27"/>
  <c r="O115" i="27"/>
  <c r="O89" i="27"/>
  <c r="O243" i="27"/>
  <c r="O159" i="27"/>
  <c r="O212" i="27"/>
  <c r="O98" i="27"/>
  <c r="O156" i="27"/>
  <c r="O35" i="27"/>
  <c r="O170" i="27"/>
  <c r="O125" i="27"/>
  <c r="O442" i="27"/>
  <c r="O301" i="27"/>
  <c r="O310" i="27"/>
  <c r="O173" i="27"/>
  <c r="O189" i="27"/>
  <c r="O491" i="27"/>
  <c r="O181" i="27"/>
  <c r="O328" i="27"/>
  <c r="O21" i="27"/>
  <c r="O30" i="27"/>
  <c r="O40" i="27"/>
  <c r="O102" i="27"/>
  <c r="O402" i="27"/>
  <c r="O195" i="27"/>
  <c r="O106" i="27"/>
  <c r="O497" i="27"/>
  <c r="O303" i="27"/>
  <c r="M568" i="27"/>
  <c r="M114" i="27"/>
  <c r="O232" i="27"/>
  <c r="O217" i="27"/>
  <c r="O66" i="27"/>
  <c r="K184" i="27"/>
  <c r="O465" i="27"/>
  <c r="M231" i="27"/>
  <c r="O493" i="27"/>
  <c r="M184" i="27"/>
  <c r="K271" i="27"/>
  <c r="O365" i="27"/>
  <c r="M271" i="27"/>
  <c r="K91" i="27"/>
  <c r="K490" i="27"/>
  <c r="O444" i="27"/>
  <c r="O356" i="27"/>
  <c r="M14" i="27"/>
  <c r="M13" i="27" s="1"/>
  <c r="K568" i="27"/>
  <c r="M337" i="27"/>
  <c r="M312" i="27" s="1"/>
  <c r="M70" i="27"/>
  <c r="M60" i="27" s="1"/>
  <c r="O185" i="27"/>
  <c r="K43" i="27"/>
  <c r="O348" i="27"/>
  <c r="O331" i="27"/>
  <c r="O404" i="27"/>
  <c r="K524" i="27"/>
  <c r="O251" i="27"/>
  <c r="M24" i="27"/>
  <c r="M347" i="27"/>
  <c r="M346" i="27" s="1"/>
  <c r="K124" i="27"/>
  <c r="K114" i="27" s="1"/>
  <c r="O49" i="27"/>
  <c r="M490" i="27"/>
  <c r="O80" i="27"/>
  <c r="O53" i="27"/>
  <c r="K459" i="27"/>
  <c r="M459" i="27"/>
  <c r="O424" i="28"/>
  <c r="M247" i="28"/>
  <c r="M12" i="28" s="1"/>
  <c r="M768" i="28" s="1"/>
  <c r="O12" i="28"/>
  <c r="O768" i="28" s="1"/>
  <c r="O772" i="28" s="1"/>
  <c r="K12" i="28"/>
  <c r="K768" i="28" s="1"/>
  <c r="O485" i="27"/>
  <c r="K231" i="27"/>
  <c r="O561" i="27"/>
  <c r="M524" i="27"/>
  <c r="O531" i="27"/>
  <c r="O526" i="27"/>
  <c r="O272" i="27"/>
  <c r="O133" i="27"/>
  <c r="O470" i="27"/>
  <c r="O475" i="27"/>
  <c r="K312" i="27"/>
  <c r="K70" i="27"/>
  <c r="K60" i="27" s="1"/>
  <c r="O371" i="27"/>
  <c r="O316" i="27"/>
  <c r="O338" i="27"/>
  <c r="O502" i="27"/>
  <c r="O571" i="27"/>
  <c r="K209" i="27"/>
  <c r="K198" i="27" s="1"/>
  <c r="O447" i="27"/>
  <c r="O388" i="27"/>
  <c r="O507" i="27"/>
  <c r="O292" i="27"/>
  <c r="O425" i="27"/>
  <c r="O544" i="27"/>
  <c r="O460" i="27"/>
  <c r="M43" i="27"/>
  <c r="O359" i="27"/>
  <c r="O352" i="27"/>
  <c r="K347" i="27"/>
  <c r="K346" i="27" s="1"/>
  <c r="O520" i="27"/>
  <c r="O321" i="27"/>
  <c r="O285" i="27"/>
  <c r="M209" i="27"/>
  <c r="M198" i="27" s="1"/>
  <c r="O480" i="27"/>
  <c r="O145" i="27" l="1"/>
  <c r="O117" i="27"/>
  <c r="O14" i="27"/>
  <c r="O13" i="27" s="1"/>
  <c r="O199" i="27"/>
  <c r="O306" i="27"/>
  <c r="O158" i="27"/>
  <c r="O320" i="27"/>
  <c r="O519" i="27"/>
  <c r="O169" i="27"/>
  <c r="O27" i="27"/>
  <c r="O124" i="27"/>
  <c r="O172" i="27"/>
  <c r="O110" i="27"/>
  <c r="O105" i="27"/>
  <c r="O525" i="27"/>
  <c r="O330" i="27"/>
  <c r="O568" i="27"/>
  <c r="O140" i="27"/>
  <c r="O70" i="27"/>
  <c r="O65" i="27"/>
  <c r="O178" i="27"/>
  <c r="O337" i="27"/>
  <c r="O184" i="27"/>
  <c r="O91" i="27"/>
  <c r="O209" i="27"/>
  <c r="O44" i="27"/>
  <c r="O231" i="27"/>
  <c r="O37" i="27"/>
  <c r="O152" i="27"/>
  <c r="O565" i="27"/>
  <c r="M104" i="27"/>
  <c r="K225" i="27"/>
  <c r="K197" i="27" s="1"/>
  <c r="M225" i="27"/>
  <c r="M197" i="27" s="1"/>
  <c r="K104" i="27"/>
  <c r="K446" i="27"/>
  <c r="K345" i="27" s="1"/>
  <c r="O490" i="27"/>
  <c r="M446" i="27"/>
  <c r="M345" i="27" s="1"/>
  <c r="O347" i="27"/>
  <c r="K23" i="27"/>
  <c r="M23" i="27"/>
  <c r="O459" i="27"/>
  <c r="O271" i="27"/>
  <c r="O43" i="27" l="1"/>
  <c r="O114" i="27"/>
  <c r="O524" i="27"/>
  <c r="O24" i="27"/>
  <c r="O225" i="27"/>
  <c r="O198" i="27"/>
  <c r="O136" i="27"/>
  <c r="O60" i="27"/>
  <c r="O312" i="27"/>
  <c r="O346" i="27"/>
  <c r="M12" i="27"/>
  <c r="K12" i="27"/>
  <c r="K573" i="27" s="1"/>
  <c r="O446" i="27"/>
  <c r="O104" i="27" l="1"/>
  <c r="O197" i="27"/>
  <c r="O23" i="27"/>
  <c r="O345" i="27"/>
  <c r="O12" i="27" l="1"/>
  <c r="T573" i="27" l="1"/>
  <c r="S573" i="27"/>
  <c r="O573" i="27" l="1"/>
  <c r="M573" i="27"/>
  <c r="O577" i="27" l="1"/>
  <c r="G137" i="23"/>
  <c r="G136" i="23" s="1"/>
  <c r="G135" i="23"/>
  <c r="G134" i="23" s="1"/>
  <c r="G133" i="23"/>
  <c r="G132" i="23"/>
  <c r="G131" i="23"/>
  <c r="Q172" i="27" l="1"/>
  <c r="Q66" i="27"/>
  <c r="G130" i="23"/>
  <c r="G129" i="23" s="1"/>
  <c r="I333" i="2" l="1"/>
  <c r="J333" i="2"/>
  <c r="I332" i="2" l="1"/>
  <c r="I334" i="2"/>
  <c r="J334" i="2"/>
  <c r="J332" i="2"/>
  <c r="H2454" i="25" l="1"/>
  <c r="H2348" i="25"/>
  <c r="H2100" i="25"/>
  <c r="H2099" i="25"/>
  <c r="H2095" i="25"/>
  <c r="H2094" i="25"/>
  <c r="H2086" i="25"/>
  <c r="H2083" i="25"/>
  <c r="H2081" i="25"/>
  <c r="H2079" i="25"/>
  <c r="H2078" i="25"/>
  <c r="H2077" i="25"/>
  <c r="H2076" i="25"/>
  <c r="H2075" i="25"/>
  <c r="H2048" i="25"/>
  <c r="H2046" i="25"/>
  <c r="H2045" i="25"/>
  <c r="H2029" i="25"/>
  <c r="H2025" i="25"/>
  <c r="H2024" i="25"/>
  <c r="H2023" i="25"/>
  <c r="H2022" i="25"/>
  <c r="H2021" i="25"/>
  <c r="H2020" i="25"/>
  <c r="H2019" i="25"/>
  <c r="H2011" i="25"/>
  <c r="H1221" i="25"/>
  <c r="H1216" i="25"/>
  <c r="H1205" i="25"/>
  <c r="H1173" i="25"/>
  <c r="H1172" i="25"/>
  <c r="H1171" i="25"/>
  <c r="H1149" i="25"/>
  <c r="H1132" i="25"/>
  <c r="H1127" i="25"/>
  <c r="H1122" i="25"/>
  <c r="H1121" i="25"/>
  <c r="H1119" i="25"/>
  <c r="H1116" i="25"/>
  <c r="H1095" i="25"/>
  <c r="H1094" i="25"/>
  <c r="H1093" i="25"/>
  <c r="H1088" i="25"/>
  <c r="H1086" i="25"/>
  <c r="H1082" i="25"/>
  <c r="H1080" i="25"/>
  <c r="H1079" i="25"/>
  <c r="H1049" i="25"/>
  <c r="H1042" i="25"/>
  <c r="H1040" i="25"/>
  <c r="H1031" i="25"/>
  <c r="H1027" i="25"/>
  <c r="H1023" i="25"/>
  <c r="H1020" i="25"/>
  <c r="H1019" i="25"/>
  <c r="H1016" i="25"/>
  <c r="H1015" i="25"/>
  <c r="H1010" i="25"/>
  <c r="H1008" i="25"/>
  <c r="H1006" i="25"/>
  <c r="H1005" i="25"/>
  <c r="H1003" i="25"/>
  <c r="H1000" i="25"/>
  <c r="H997" i="25"/>
  <c r="H986" i="25"/>
  <c r="H985" i="25"/>
  <c r="H946" i="25"/>
  <c r="H944" i="25"/>
  <c r="H942" i="25"/>
  <c r="H932" i="25"/>
  <c r="H909" i="25"/>
  <c r="H908" i="25"/>
  <c r="H904" i="25"/>
  <c r="H810" i="25"/>
  <c r="H808" i="25"/>
  <c r="H806" i="25"/>
  <c r="H805" i="25"/>
  <c r="H803" i="25"/>
  <c r="H800" i="25"/>
  <c r="H799" i="25"/>
  <c r="H797" i="25"/>
  <c r="H796" i="25"/>
  <c r="H795" i="25"/>
  <c r="H793" i="25"/>
  <c r="H791" i="25"/>
  <c r="H790" i="25"/>
  <c r="H789" i="25"/>
  <c r="H788" i="25"/>
  <c r="H771" i="25"/>
  <c r="H742" i="25"/>
  <c r="H738" i="25"/>
  <c r="H734" i="25"/>
  <c r="H730" i="25"/>
  <c r="H728" i="25"/>
  <c r="H726" i="25"/>
  <c r="H724" i="25"/>
  <c r="H723" i="25"/>
  <c r="H718" i="25"/>
  <c r="H717" i="25"/>
  <c r="H715" i="25"/>
  <c r="H714" i="25"/>
  <c r="H712" i="25"/>
  <c r="H709" i="25"/>
  <c r="H708" i="25"/>
  <c r="H707" i="25"/>
  <c r="H706" i="25"/>
  <c r="H672" i="25"/>
  <c r="H658" i="25"/>
  <c r="H650" i="25"/>
  <c r="H649" i="25"/>
  <c r="H646" i="25"/>
  <c r="H645" i="25"/>
  <c r="H447" i="25"/>
  <c r="H412" i="25"/>
  <c r="H405" i="25"/>
  <c r="H403" i="25"/>
  <c r="H374" i="25"/>
  <c r="H371" i="25"/>
  <c r="H319" i="25"/>
  <c r="H95" i="25"/>
  <c r="H81" i="25"/>
  <c r="H49" i="25"/>
  <c r="H45" i="25"/>
  <c r="G12" i="24"/>
  <c r="H21" i="25"/>
  <c r="H20" i="25"/>
  <c r="H19" i="25"/>
  <c r="G88" i="13" l="1"/>
  <c r="G81" i="13"/>
  <c r="G77" i="13"/>
  <c r="G93" i="13"/>
  <c r="G85" i="13"/>
  <c r="G78" i="13"/>
  <c r="G74" i="13" s="1"/>
  <c r="G75" i="13"/>
  <c r="G70" i="13"/>
  <c r="G69" i="13" s="1"/>
  <c r="G66" i="13" s="1"/>
  <c r="G59" i="13"/>
  <c r="G67" i="13"/>
  <c r="G64" i="13"/>
  <c r="G63" i="13" s="1"/>
  <c r="G58" i="13"/>
  <c r="G55" i="13"/>
  <c r="G51" i="13"/>
  <c r="G50" i="13" s="1"/>
  <c r="G48" i="13"/>
  <c r="G46" i="13"/>
  <c r="G44" i="13"/>
  <c r="G36" i="13"/>
  <c r="G39" i="13"/>
  <c r="G29" i="13"/>
  <c r="G24" i="13"/>
  <c r="G23" i="13"/>
  <c r="G19" i="13"/>
  <c r="G15" i="13"/>
  <c r="G12" i="13"/>
  <c r="G9" i="13"/>
  <c r="G92" i="13"/>
  <c r="G87" i="13"/>
  <c r="G80" i="13"/>
  <c r="G8" i="13"/>
  <c r="G94" i="13"/>
  <c r="G91" i="13"/>
  <c r="G90" i="13"/>
  <c r="G89" i="13"/>
  <c r="G86" i="13"/>
  <c r="G84" i="13"/>
  <c r="G83" i="13"/>
  <c r="G82" i="13"/>
  <c r="G79" i="13"/>
  <c r="G76" i="13"/>
  <c r="G73" i="13"/>
  <c r="G72" i="13"/>
  <c r="G71" i="13"/>
  <c r="G68" i="13"/>
  <c r="G65" i="13"/>
  <c r="G62" i="13"/>
  <c r="G61" i="13"/>
  <c r="G60" i="13"/>
  <c r="G56" i="13"/>
  <c r="G54" i="13"/>
  <c r="G53" i="13"/>
  <c r="G52" i="13"/>
  <c r="G49" i="13"/>
  <c r="G47" i="13"/>
  <c r="G45" i="13"/>
  <c r="G43" i="13"/>
  <c r="G42" i="13"/>
  <c r="G41" i="13"/>
  <c r="G40" i="13"/>
  <c r="G38" i="13"/>
  <c r="G37" i="13"/>
  <c r="G35" i="13"/>
  <c r="G34" i="13"/>
  <c r="G33" i="13"/>
  <c r="G32" i="13"/>
  <c r="G31" i="13"/>
  <c r="G30" i="13"/>
  <c r="G27" i="13"/>
  <c r="G26" i="13"/>
  <c r="G25" i="13"/>
  <c r="G22" i="13"/>
  <c r="G21" i="13"/>
  <c r="G20" i="13"/>
  <c r="G18" i="13"/>
  <c r="G17" i="13"/>
  <c r="G16" i="13"/>
  <c r="G14" i="13"/>
  <c r="G13" i="13"/>
  <c r="G10" i="13"/>
  <c r="G28" i="13" l="1"/>
  <c r="G11" i="13"/>
  <c r="G7" i="13" s="1"/>
  <c r="G57" i="13"/>
  <c r="G100" i="14"/>
  <c r="G93" i="14"/>
  <c r="G98" i="14"/>
  <c r="G94" i="14"/>
  <c r="G89" i="14"/>
  <c r="G88" i="14" s="1"/>
  <c r="G84" i="14" s="1"/>
  <c r="G85" i="14"/>
  <c r="G81" i="14"/>
  <c r="G80" i="14" s="1"/>
  <c r="G75" i="14" s="1"/>
  <c r="G76" i="14"/>
  <c r="G73" i="14"/>
  <c r="G69" i="14"/>
  <c r="G72" i="14"/>
  <c r="G68" i="14"/>
  <c r="G65" i="14"/>
  <c r="G63" i="14"/>
  <c r="G41" i="14"/>
  <c r="G51" i="14"/>
  <c r="G60" i="14"/>
  <c r="G42" i="14"/>
  <c r="G37" i="14"/>
  <c r="G33" i="14"/>
  <c r="G29" i="14"/>
  <c r="G25" i="14"/>
  <c r="G20" i="14"/>
  <c r="G21" i="14"/>
  <c r="G16" i="14"/>
  <c r="G62" i="14"/>
  <c r="G15" i="14"/>
  <c r="G6" i="14"/>
  <c r="G7" i="14"/>
  <c r="G8" i="14"/>
  <c r="G9" i="14"/>
  <c r="G104" i="14"/>
  <c r="G103" i="14"/>
  <c r="G102" i="14"/>
  <c r="G101" i="14"/>
  <c r="G99" i="14"/>
  <c r="G97" i="14"/>
  <c r="G96" i="14"/>
  <c r="G95" i="14"/>
  <c r="G92" i="14"/>
  <c r="G91" i="14"/>
  <c r="G90" i="14"/>
  <c r="G87" i="14"/>
  <c r="G86" i="14"/>
  <c r="G83" i="14"/>
  <c r="G82" i="14"/>
  <c r="G79" i="14"/>
  <c r="G78" i="14"/>
  <c r="G77" i="14"/>
  <c r="G74" i="14"/>
  <c r="G71" i="14"/>
  <c r="G70" i="14"/>
  <c r="G66" i="14"/>
  <c r="G64" i="14"/>
  <c r="G61" i="14"/>
  <c r="G59" i="14"/>
  <c r="G58" i="14"/>
  <c r="G57" i="14"/>
  <c r="G56" i="14"/>
  <c r="G55" i="14"/>
  <c r="G54" i="14"/>
  <c r="G53" i="14"/>
  <c r="G52" i="14"/>
  <c r="G50" i="14"/>
  <c r="G49" i="14"/>
  <c r="G48" i="14"/>
  <c r="G47" i="14"/>
  <c r="G46" i="14"/>
  <c r="G45" i="14"/>
  <c r="G44" i="14"/>
  <c r="G43" i="14"/>
  <c r="G40" i="14"/>
  <c r="G39" i="14"/>
  <c r="G38" i="14"/>
  <c r="G36" i="14"/>
  <c r="G35" i="14"/>
  <c r="G34" i="14"/>
  <c r="G31" i="14"/>
  <c r="G30" i="14"/>
  <c r="G28" i="14"/>
  <c r="G27" i="14"/>
  <c r="G26" i="14"/>
  <c r="G24" i="14"/>
  <c r="G23" i="14"/>
  <c r="G22" i="14"/>
  <c r="G18" i="14"/>
  <c r="G17" i="14"/>
  <c r="G13" i="14"/>
  <c r="G12" i="14"/>
  <c r="G11" i="14"/>
  <c r="G10" i="14"/>
  <c r="G28" i="15"/>
  <c r="G27" i="15" s="1"/>
  <c r="G26" i="15" s="1"/>
  <c r="G25" i="15"/>
  <c r="G24" i="15" s="1"/>
  <c r="G23" i="15" s="1"/>
  <c r="G21" i="15"/>
  <c r="G19" i="15" s="1"/>
  <c r="G20" i="15"/>
  <c r="G18" i="15"/>
  <c r="G17" i="15" s="1"/>
  <c r="G14" i="15"/>
  <c r="G13" i="15" s="1"/>
  <c r="G12" i="15" s="1"/>
  <c r="G10" i="15"/>
  <c r="G11" i="15"/>
  <c r="G9" i="15"/>
  <c r="G95" i="13" l="1"/>
  <c r="G67" i="14"/>
  <c r="G32" i="14"/>
  <c r="G19" i="14"/>
  <c r="G8" i="15"/>
  <c r="G7" i="15" s="1"/>
  <c r="G6" i="15" s="1"/>
  <c r="G22" i="15"/>
  <c r="G16" i="15"/>
  <c r="G15" i="15" s="1"/>
  <c r="G14" i="14" l="1"/>
  <c r="I509" i="2" l="1"/>
  <c r="I386" i="2"/>
  <c r="I767" i="2"/>
  <c r="J386" i="2"/>
  <c r="J509" i="2"/>
  <c r="J767" i="2"/>
  <c r="G168" i="23" l="1"/>
  <c r="G160" i="23"/>
  <c r="G143" i="23"/>
  <c r="G36" i="23" l="1"/>
  <c r="M44" i="26"/>
  <c r="P49" i="26"/>
  <c r="P774" i="26"/>
  <c r="P771" i="26"/>
  <c r="P770" i="26"/>
  <c r="P769" i="26"/>
  <c r="P768" i="26"/>
  <c r="P767" i="26"/>
  <c r="P766" i="26"/>
  <c r="P765" i="26"/>
  <c r="P764" i="26"/>
  <c r="P763" i="26"/>
  <c r="P762" i="26"/>
  <c r="P760" i="26"/>
  <c r="P759" i="26"/>
  <c r="P758" i="26"/>
  <c r="P757" i="26"/>
  <c r="P756" i="26"/>
  <c r="P755" i="26"/>
  <c r="P754" i="26"/>
  <c r="P753" i="26"/>
  <c r="P752" i="26"/>
  <c r="P751" i="26"/>
  <c r="P750" i="26"/>
  <c r="P749" i="26"/>
  <c r="P747" i="26"/>
  <c r="P745" i="26"/>
  <c r="P743" i="26"/>
  <c r="P742" i="26"/>
  <c r="P741" i="26"/>
  <c r="P739" i="26"/>
  <c r="P738" i="26"/>
  <c r="P737" i="26"/>
  <c r="P736" i="26"/>
  <c r="P735" i="26"/>
  <c r="P733" i="26"/>
  <c r="P732" i="26"/>
  <c r="P730" i="26"/>
  <c r="P727" i="26"/>
  <c r="P725" i="26"/>
  <c r="P724" i="26"/>
  <c r="P723" i="26"/>
  <c r="P722" i="26"/>
  <c r="P721" i="26"/>
  <c r="P719" i="26"/>
  <c r="P717" i="26"/>
  <c r="P715" i="26"/>
  <c r="P714" i="26"/>
  <c r="P713" i="26"/>
  <c r="P712" i="26"/>
  <c r="P711" i="26"/>
  <c r="P710" i="26"/>
  <c r="P709" i="26"/>
  <c r="P708" i="26"/>
  <c r="P706" i="26"/>
  <c r="P705" i="26"/>
  <c r="P704" i="26"/>
  <c r="P703" i="26"/>
  <c r="P702" i="26"/>
  <c r="P701" i="26"/>
  <c r="P700" i="26"/>
  <c r="P699" i="26"/>
  <c r="P698" i="26"/>
  <c r="P697" i="26"/>
  <c r="P696" i="26"/>
  <c r="P695" i="26"/>
  <c r="P693" i="26"/>
  <c r="P692" i="26"/>
  <c r="P691" i="26"/>
  <c r="P690" i="26"/>
  <c r="P689" i="26"/>
  <c r="P688" i="26"/>
  <c r="P687" i="26"/>
  <c r="P686" i="26"/>
  <c r="P685" i="26"/>
  <c r="P684" i="26"/>
  <c r="P683" i="26"/>
  <c r="P682" i="26"/>
  <c r="P681" i="26"/>
  <c r="P680" i="26"/>
  <c r="P679" i="26"/>
  <c r="P678" i="26"/>
  <c r="P677" i="26"/>
  <c r="P676" i="26"/>
  <c r="P675" i="26"/>
  <c r="P674" i="26"/>
  <c r="P673" i="26"/>
  <c r="P672" i="26"/>
  <c r="P671" i="26"/>
  <c r="P670" i="26"/>
  <c r="P669" i="26"/>
  <c r="P668" i="26"/>
  <c r="P667" i="26"/>
  <c r="P666" i="26"/>
  <c r="P665" i="26"/>
  <c r="P663" i="26"/>
  <c r="P662" i="26"/>
  <c r="P661" i="26"/>
  <c r="P660" i="26"/>
  <c r="P659" i="26"/>
  <c r="P658" i="26"/>
  <c r="P657" i="26"/>
  <c r="P656" i="26"/>
  <c r="P655" i="26"/>
  <c r="P654" i="26"/>
  <c r="P653" i="26"/>
  <c r="P652" i="26"/>
  <c r="P651" i="26"/>
  <c r="P650" i="26"/>
  <c r="P649" i="26"/>
  <c r="P647" i="26"/>
  <c r="P646" i="26"/>
  <c r="P645" i="26"/>
  <c r="P644" i="26"/>
  <c r="P641" i="26"/>
  <c r="P639" i="26"/>
  <c r="P637" i="26"/>
  <c r="P636" i="26"/>
  <c r="P635" i="26"/>
  <c r="P634" i="26"/>
  <c r="P633" i="26"/>
  <c r="P632" i="26"/>
  <c r="P631" i="26"/>
  <c r="P630" i="26"/>
  <c r="P629" i="26"/>
  <c r="P628" i="26"/>
  <c r="P627" i="26"/>
  <c r="P624" i="26"/>
  <c r="P623" i="26"/>
  <c r="P622" i="26"/>
  <c r="P621" i="26"/>
  <c r="P620" i="26"/>
  <c r="P619" i="26"/>
  <c r="P618" i="26"/>
  <c r="P617" i="26"/>
  <c r="P616" i="26"/>
  <c r="P615" i="26"/>
  <c r="P614" i="26"/>
  <c r="P613" i="26"/>
  <c r="P612" i="26"/>
  <c r="P610" i="26"/>
  <c r="P609" i="26"/>
  <c r="P608" i="26"/>
  <c r="P607" i="26"/>
  <c r="P606" i="26"/>
  <c r="P605" i="26"/>
  <c r="P604" i="26"/>
  <c r="P603" i="26"/>
  <c r="P602" i="26"/>
  <c r="P601" i="26"/>
  <c r="P600" i="26"/>
  <c r="P599" i="26"/>
  <c r="P598" i="26"/>
  <c r="P597" i="26"/>
  <c r="P596" i="26"/>
  <c r="P595" i="26"/>
  <c r="P594" i="26"/>
  <c r="P593" i="26"/>
  <c r="P592" i="26"/>
  <c r="P591" i="26"/>
  <c r="P590" i="26"/>
  <c r="P589" i="26"/>
  <c r="P588" i="26"/>
  <c r="P587" i="26"/>
  <c r="P586" i="26"/>
  <c r="P585" i="26"/>
  <c r="P584" i="26"/>
  <c r="P583" i="26"/>
  <c r="P582" i="26"/>
  <c r="P581" i="26"/>
  <c r="P580" i="26"/>
  <c r="P579" i="26"/>
  <c r="P578" i="26"/>
  <c r="P577" i="26"/>
  <c r="P576" i="26"/>
  <c r="P575" i="26"/>
  <c r="P574" i="26"/>
  <c r="P573" i="26"/>
  <c r="P572" i="26"/>
  <c r="P571" i="26"/>
  <c r="P570" i="26"/>
  <c r="P569" i="26"/>
  <c r="P568" i="26"/>
  <c r="P567" i="26"/>
  <c r="P566" i="26"/>
  <c r="P563" i="26"/>
  <c r="P561" i="26"/>
  <c r="P560" i="26"/>
  <c r="P559" i="26"/>
  <c r="P558" i="26"/>
  <c r="P557" i="26"/>
  <c r="P556" i="26"/>
  <c r="P555" i="26"/>
  <c r="P554" i="26"/>
  <c r="P553" i="26"/>
  <c r="P552" i="26"/>
  <c r="P551" i="26"/>
  <c r="P550" i="26"/>
  <c r="P549" i="26"/>
  <c r="P546" i="26"/>
  <c r="P545" i="26"/>
  <c r="P544" i="26"/>
  <c r="P543" i="26"/>
  <c r="P542" i="26"/>
  <c r="P541" i="26"/>
  <c r="P540" i="26"/>
  <c r="P539" i="26"/>
  <c r="P538" i="26"/>
  <c r="P536" i="26"/>
  <c r="P535" i="26"/>
  <c r="P534" i="26"/>
  <c r="P533" i="26"/>
  <c r="P532" i="26"/>
  <c r="P531" i="26"/>
  <c r="P530" i="26"/>
  <c r="P527" i="26"/>
  <c r="P525" i="26"/>
  <c r="P524" i="26"/>
  <c r="P522" i="26"/>
  <c r="P521" i="26"/>
  <c r="P520" i="26"/>
  <c r="P519" i="26"/>
  <c r="P518" i="26"/>
  <c r="P517" i="26"/>
  <c r="P516" i="26"/>
  <c r="P514" i="26"/>
  <c r="P512" i="26"/>
  <c r="P511" i="26"/>
  <c r="P510" i="26"/>
  <c r="P509" i="26"/>
  <c r="P508" i="26"/>
  <c r="P507" i="26"/>
  <c r="P506" i="26"/>
  <c r="P505" i="26"/>
  <c r="P503" i="26"/>
  <c r="P502" i="26"/>
  <c r="P501" i="26"/>
  <c r="P500" i="26"/>
  <c r="P499" i="26"/>
  <c r="P498" i="26"/>
  <c r="P497" i="26"/>
  <c r="P496" i="26"/>
  <c r="P495" i="26"/>
  <c r="P494" i="26"/>
  <c r="P492" i="26"/>
  <c r="P783" i="26"/>
  <c r="P782" i="26"/>
  <c r="P781" i="26"/>
  <c r="P780" i="26"/>
  <c r="P778" i="26"/>
  <c r="P777" i="26"/>
  <c r="P776" i="26"/>
  <c r="P22" i="26"/>
  <c r="P23" i="26"/>
  <c r="P24" i="26"/>
  <c r="P25" i="26"/>
  <c r="P26" i="26"/>
  <c r="P27" i="26"/>
  <c r="P28" i="26"/>
  <c r="P29" i="26"/>
  <c r="P30" i="26"/>
  <c r="P31" i="26"/>
  <c r="P32" i="26"/>
  <c r="P33" i="26"/>
  <c r="P34" i="26"/>
  <c r="P35" i="26"/>
  <c r="P36" i="26"/>
  <c r="P38" i="26"/>
  <c r="P39" i="26"/>
  <c r="P40" i="26"/>
  <c r="P41" i="26"/>
  <c r="P42" i="26"/>
  <c r="P44" i="26"/>
  <c r="P46" i="26"/>
  <c r="P50" i="26"/>
  <c r="P51" i="26"/>
  <c r="P52" i="26"/>
  <c r="P53" i="26"/>
  <c r="P54" i="26"/>
  <c r="P55" i="26"/>
  <c r="P56" i="26"/>
  <c r="P58" i="26"/>
  <c r="P59" i="26"/>
  <c r="P60" i="26"/>
  <c r="P61" i="26"/>
  <c r="P62" i="26"/>
  <c r="P63" i="26"/>
  <c r="P64" i="26"/>
  <c r="P65" i="26"/>
  <c r="P66" i="26"/>
  <c r="P67" i="26"/>
  <c r="P68" i="26"/>
  <c r="P69" i="26"/>
  <c r="P70" i="26"/>
  <c r="P71" i="26"/>
  <c r="P72" i="26"/>
  <c r="P73" i="26"/>
  <c r="P74" i="26"/>
  <c r="P75" i="26"/>
  <c r="P76" i="26"/>
  <c r="P79" i="26"/>
  <c r="P80" i="26"/>
  <c r="P81" i="26"/>
  <c r="P83" i="26"/>
  <c r="P84" i="26"/>
  <c r="P85" i="26"/>
  <c r="P88" i="26"/>
  <c r="P89" i="26"/>
  <c r="P90" i="26"/>
  <c r="P91" i="26"/>
  <c r="P92" i="26"/>
  <c r="P93" i="26"/>
  <c r="P94" i="26"/>
  <c r="P95" i="26"/>
  <c r="P96" i="26"/>
  <c r="P97" i="26"/>
  <c r="P98" i="26"/>
  <c r="P99" i="26"/>
  <c r="P100" i="26"/>
  <c r="P101" i="26"/>
  <c r="P102" i="26"/>
  <c r="P103" i="26"/>
  <c r="P104" i="26"/>
  <c r="P105" i="26"/>
  <c r="P106" i="26"/>
  <c r="P107" i="26"/>
  <c r="P108" i="26"/>
  <c r="P109" i="26"/>
  <c r="P110" i="26"/>
  <c r="P111" i="26"/>
  <c r="P112" i="26"/>
  <c r="P113" i="26"/>
  <c r="P114" i="26"/>
  <c r="P115" i="26"/>
  <c r="P116" i="26"/>
  <c r="P117" i="26"/>
  <c r="P118" i="26"/>
  <c r="P119" i="26"/>
  <c r="P120" i="26"/>
  <c r="P121" i="26"/>
  <c r="P122" i="26"/>
  <c r="P123" i="26"/>
  <c r="P124" i="26"/>
  <c r="P125" i="26"/>
  <c r="P126" i="26"/>
  <c r="P127" i="26"/>
  <c r="P128" i="26"/>
  <c r="P129" i="26"/>
  <c r="P130" i="26"/>
  <c r="P131" i="26"/>
  <c r="P132" i="26"/>
  <c r="P133" i="26"/>
  <c r="P134" i="26"/>
  <c r="P135" i="26"/>
  <c r="P136" i="26"/>
  <c r="P137" i="26"/>
  <c r="P138" i="26"/>
  <c r="P139" i="26"/>
  <c r="P140" i="26"/>
  <c r="P141" i="26"/>
  <c r="P142" i="26"/>
  <c r="P143" i="26"/>
  <c r="P145" i="26"/>
  <c r="P146" i="26"/>
  <c r="P147" i="26"/>
  <c r="P148" i="26"/>
  <c r="P149" i="26"/>
  <c r="P150" i="26"/>
  <c r="P151" i="26"/>
  <c r="P152" i="26"/>
  <c r="P153" i="26"/>
  <c r="P154" i="26"/>
  <c r="P155" i="26"/>
  <c r="P156" i="26"/>
  <c r="P157" i="26"/>
  <c r="P158" i="26"/>
  <c r="P159" i="26"/>
  <c r="P160" i="26"/>
  <c r="P161" i="26"/>
  <c r="P163" i="26"/>
  <c r="P164" i="26"/>
  <c r="P165" i="26"/>
  <c r="P166" i="26"/>
  <c r="P167" i="26"/>
  <c r="P168" i="26"/>
  <c r="P169" i="26"/>
  <c r="P170" i="26"/>
  <c r="P171" i="26"/>
  <c r="P172" i="26"/>
  <c r="P173" i="26"/>
  <c r="P174" i="26"/>
  <c r="P175" i="26"/>
  <c r="P176" i="26"/>
  <c r="P177" i="26"/>
  <c r="P178" i="26"/>
  <c r="P179" i="26"/>
  <c r="P180" i="26"/>
  <c r="P181" i="26"/>
  <c r="P182" i="26"/>
  <c r="P183" i="26"/>
  <c r="P185" i="26"/>
  <c r="P187" i="26"/>
  <c r="P189" i="26"/>
  <c r="P190" i="26"/>
  <c r="P191" i="26"/>
  <c r="P192" i="26"/>
  <c r="P193" i="26"/>
  <c r="P194" i="26"/>
  <c r="P195" i="26"/>
  <c r="P197" i="26"/>
  <c r="P200" i="26"/>
  <c r="P201" i="26"/>
  <c r="P202" i="26"/>
  <c r="P203" i="26"/>
  <c r="P205" i="26"/>
  <c r="P206" i="26"/>
  <c r="P207" i="26"/>
  <c r="P208" i="26"/>
  <c r="P209" i="26"/>
  <c r="P210" i="26"/>
  <c r="P211" i="26"/>
  <c r="P212" i="26"/>
  <c r="P213" i="26"/>
  <c r="P214" i="26"/>
  <c r="P215" i="26"/>
  <c r="P216" i="26"/>
  <c r="P217" i="26"/>
  <c r="P218" i="26"/>
  <c r="P219" i="26"/>
  <c r="P222" i="26"/>
  <c r="P223" i="26"/>
  <c r="P224" i="26"/>
  <c r="P225" i="26"/>
  <c r="P226" i="26"/>
  <c r="P227" i="26"/>
  <c r="P228" i="26"/>
  <c r="P229" i="26"/>
  <c r="P230" i="26"/>
  <c r="P231" i="26"/>
  <c r="P232" i="26"/>
  <c r="P233" i="26"/>
  <c r="P234" i="26"/>
  <c r="P235" i="26"/>
  <c r="P236" i="26"/>
  <c r="P237" i="26"/>
  <c r="P238" i="26"/>
  <c r="P239" i="26"/>
  <c r="P240" i="26"/>
  <c r="P241" i="26"/>
  <c r="P242" i="26"/>
  <c r="P243" i="26"/>
  <c r="P244" i="26"/>
  <c r="P245" i="26"/>
  <c r="P246" i="26"/>
  <c r="P247" i="26"/>
  <c r="P248" i="26"/>
  <c r="P249" i="26"/>
  <c r="P250" i="26"/>
  <c r="P251" i="26"/>
  <c r="P252" i="26"/>
  <c r="P253" i="26"/>
  <c r="P254" i="26"/>
  <c r="P255" i="26"/>
  <c r="P256" i="26"/>
  <c r="P257" i="26"/>
  <c r="P258" i="26"/>
  <c r="P259" i="26"/>
  <c r="P260" i="26"/>
  <c r="P262" i="26"/>
  <c r="P263" i="26"/>
  <c r="P264" i="26"/>
  <c r="P265" i="26"/>
  <c r="P266" i="26"/>
  <c r="P267" i="26"/>
  <c r="P268" i="26"/>
  <c r="P269" i="26"/>
  <c r="P270" i="26"/>
  <c r="P271" i="26"/>
  <c r="P272" i="26"/>
  <c r="P273" i="26"/>
  <c r="P274" i="26"/>
  <c r="P276" i="26"/>
  <c r="P277" i="26"/>
  <c r="P278" i="26"/>
  <c r="P279" i="26"/>
  <c r="P280" i="26"/>
  <c r="P281" i="26"/>
  <c r="P282" i="26"/>
  <c r="P283" i="26"/>
  <c r="P284" i="26"/>
  <c r="P285" i="26"/>
  <c r="P286" i="26"/>
  <c r="P287" i="26"/>
  <c r="P288" i="26"/>
  <c r="P289" i="26"/>
  <c r="P290" i="26"/>
  <c r="P291" i="26"/>
  <c r="P293" i="26"/>
  <c r="P295" i="26"/>
  <c r="P297" i="26"/>
  <c r="P298" i="26"/>
  <c r="P299" i="26"/>
  <c r="P300" i="26"/>
  <c r="P301" i="26"/>
  <c r="P303" i="26"/>
  <c r="P306" i="26"/>
  <c r="P308" i="26"/>
  <c r="P309" i="26"/>
  <c r="P310" i="26"/>
  <c r="P311" i="26"/>
  <c r="P312" i="26"/>
  <c r="P313" i="26"/>
  <c r="P314" i="26"/>
  <c r="P315" i="26"/>
  <c r="P316" i="26"/>
  <c r="P317" i="26"/>
  <c r="P318" i="26"/>
  <c r="P319" i="26"/>
  <c r="P320" i="26"/>
  <c r="P321" i="26"/>
  <c r="P322" i="26"/>
  <c r="P323" i="26"/>
  <c r="P324" i="26"/>
  <c r="P325" i="26"/>
  <c r="P326" i="26"/>
  <c r="P327" i="26"/>
  <c r="P328" i="26"/>
  <c r="P329" i="26"/>
  <c r="P330" i="26"/>
  <c r="P331" i="26"/>
  <c r="P332" i="26"/>
  <c r="P333" i="26"/>
  <c r="P334" i="26"/>
  <c r="P335" i="26"/>
  <c r="P336" i="26"/>
  <c r="P337" i="26"/>
  <c r="P338" i="26"/>
  <c r="P339" i="26"/>
  <c r="P340" i="26"/>
  <c r="P341" i="26"/>
  <c r="P342" i="26"/>
  <c r="P343" i="26"/>
  <c r="P344" i="26"/>
  <c r="P345" i="26"/>
  <c r="P346" i="26"/>
  <c r="P347" i="26"/>
  <c r="P348" i="26"/>
  <c r="P349" i="26"/>
  <c r="P350" i="26"/>
  <c r="P351" i="26"/>
  <c r="P352" i="26"/>
  <c r="P353" i="26"/>
  <c r="P354" i="26"/>
  <c r="P355" i="26"/>
  <c r="P356" i="26"/>
  <c r="P357" i="26"/>
  <c r="P358" i="26"/>
  <c r="P359" i="26"/>
  <c r="P360" i="26"/>
  <c r="P361" i="26"/>
  <c r="P362" i="26"/>
  <c r="P363" i="26"/>
  <c r="P364" i="26"/>
  <c r="P365" i="26"/>
  <c r="P366" i="26"/>
  <c r="P367" i="26"/>
  <c r="P368" i="26"/>
  <c r="P369" i="26"/>
  <c r="P370" i="26"/>
  <c r="P371" i="26"/>
  <c r="P372" i="26"/>
  <c r="P373" i="26"/>
  <c r="P374" i="26"/>
  <c r="P375" i="26"/>
  <c r="P376" i="26"/>
  <c r="P377" i="26"/>
  <c r="P378" i="26"/>
  <c r="P379" i="26"/>
  <c r="P380" i="26"/>
  <c r="P381" i="26"/>
  <c r="P382" i="26"/>
  <c r="P383" i="26"/>
  <c r="P384" i="26"/>
  <c r="P385" i="26"/>
  <c r="P386" i="26"/>
  <c r="P387" i="26"/>
  <c r="P388" i="26"/>
  <c r="P389" i="26"/>
  <c r="P390" i="26"/>
  <c r="P391" i="26"/>
  <c r="P392" i="26"/>
  <c r="P393" i="26"/>
  <c r="P394" i="26"/>
  <c r="P395" i="26"/>
  <c r="P396" i="26"/>
  <c r="P397" i="26"/>
  <c r="P398" i="26"/>
  <c r="P399" i="26"/>
  <c r="P400" i="26"/>
  <c r="P401" i="26"/>
  <c r="P402" i="26"/>
  <c r="P403" i="26"/>
  <c r="P404" i="26"/>
  <c r="P405" i="26"/>
  <c r="P406" i="26"/>
  <c r="P407" i="26"/>
  <c r="P408" i="26"/>
  <c r="P410" i="26"/>
  <c r="P412" i="26"/>
  <c r="P413" i="26"/>
  <c r="P414" i="26"/>
  <c r="P415" i="26"/>
  <c r="P416" i="26"/>
  <c r="P417" i="26"/>
  <c r="P418" i="26"/>
  <c r="P419" i="26"/>
  <c r="P421" i="26"/>
  <c r="P422" i="26"/>
  <c r="P423" i="26"/>
  <c r="P424" i="26"/>
  <c r="P425" i="26"/>
  <c r="P426" i="26"/>
  <c r="P427" i="26"/>
  <c r="P428" i="26"/>
  <c r="P429" i="26"/>
  <c r="P431" i="26"/>
  <c r="P432" i="26"/>
  <c r="P433" i="26"/>
  <c r="P434" i="26"/>
  <c r="P435" i="26"/>
  <c r="P436" i="26"/>
  <c r="P438" i="26"/>
  <c r="P439" i="26"/>
  <c r="P440" i="26"/>
  <c r="P441" i="26"/>
  <c r="P442" i="26"/>
  <c r="P443" i="26"/>
  <c r="P444" i="26"/>
  <c r="P445" i="26"/>
  <c r="P446" i="26"/>
  <c r="P447" i="26"/>
  <c r="P448" i="26"/>
  <c r="P449" i="26"/>
  <c r="P450" i="26"/>
  <c r="P451" i="26"/>
  <c r="P452" i="26"/>
  <c r="P453" i="26"/>
  <c r="P454" i="26"/>
  <c r="P456" i="26"/>
  <c r="P458" i="26"/>
  <c r="P459" i="26"/>
  <c r="P461" i="26"/>
  <c r="P462" i="26"/>
  <c r="P463" i="26"/>
  <c r="P464" i="26"/>
  <c r="P465" i="26"/>
  <c r="P466" i="26"/>
  <c r="P467" i="26"/>
  <c r="P468" i="26"/>
  <c r="P469" i="26"/>
  <c r="P472" i="26"/>
  <c r="P473" i="26"/>
  <c r="P474" i="26"/>
  <c r="P475" i="26"/>
  <c r="P476" i="26"/>
  <c r="P477" i="26"/>
  <c r="P478" i="26"/>
  <c r="P479" i="26"/>
  <c r="P480" i="26"/>
  <c r="P481" i="26"/>
  <c r="P482" i="26"/>
  <c r="P484" i="26"/>
  <c r="P485" i="26"/>
  <c r="P486" i="26"/>
  <c r="P487" i="26"/>
  <c r="P488" i="26"/>
  <c r="P489" i="26"/>
  <c r="P490" i="26"/>
  <c r="P16" i="26"/>
  <c r="P17" i="26"/>
  <c r="P18" i="26"/>
  <c r="P19" i="26"/>
  <c r="P20" i="26"/>
  <c r="P21" i="26"/>
  <c r="P15" i="26"/>
  <c r="K783" i="26"/>
  <c r="K782" i="26"/>
  <c r="K781" i="26"/>
  <c r="K780" i="26"/>
  <c r="K778" i="26"/>
  <c r="K777" i="26"/>
  <c r="K776" i="26"/>
  <c r="K774" i="26"/>
  <c r="K771" i="26"/>
  <c r="K770" i="26"/>
  <c r="K769" i="26"/>
  <c r="K768" i="26"/>
  <c r="K767" i="26"/>
  <c r="K766" i="26"/>
  <c r="K765" i="26"/>
  <c r="K764" i="26"/>
  <c r="K763" i="26"/>
  <c r="K762" i="26"/>
  <c r="K760" i="26"/>
  <c r="K759" i="26"/>
  <c r="K758" i="26"/>
  <c r="K757" i="26"/>
  <c r="K756" i="26"/>
  <c r="K755" i="26"/>
  <c r="K754" i="26"/>
  <c r="K753" i="26"/>
  <c r="K752" i="26"/>
  <c r="K751" i="26"/>
  <c r="K750" i="26"/>
  <c r="K749" i="26"/>
  <c r="K747" i="26"/>
  <c r="K745" i="26"/>
  <c r="K743" i="26"/>
  <c r="K742" i="26"/>
  <c r="K741" i="26"/>
  <c r="K739" i="26"/>
  <c r="K738" i="26"/>
  <c r="K737" i="26"/>
  <c r="K736" i="26"/>
  <c r="K735" i="26"/>
  <c r="K733" i="26"/>
  <c r="K732" i="26"/>
  <c r="K730" i="26"/>
  <c r="K727" i="26"/>
  <c r="K725" i="26"/>
  <c r="K724" i="26"/>
  <c r="K723" i="26"/>
  <c r="K722" i="26"/>
  <c r="K721" i="26"/>
  <c r="K719" i="26"/>
  <c r="K717" i="26"/>
  <c r="K715" i="26"/>
  <c r="K714" i="26"/>
  <c r="K713" i="26"/>
  <c r="K712" i="26"/>
  <c r="K711" i="26"/>
  <c r="K710" i="26"/>
  <c r="K709" i="26"/>
  <c r="K708" i="26"/>
  <c r="K706" i="26"/>
  <c r="K705" i="26"/>
  <c r="K704" i="26"/>
  <c r="K703" i="26"/>
  <c r="K702" i="26"/>
  <c r="K701" i="26"/>
  <c r="K700" i="26"/>
  <c r="K699" i="26"/>
  <c r="K698" i="26"/>
  <c r="K697" i="26"/>
  <c r="K696" i="26"/>
  <c r="K695" i="26"/>
  <c r="K693" i="26"/>
  <c r="K692" i="26"/>
  <c r="K691" i="26"/>
  <c r="K690" i="26"/>
  <c r="K689" i="26"/>
  <c r="K688" i="26"/>
  <c r="K687" i="26"/>
  <c r="K686" i="26"/>
  <c r="K685" i="26"/>
  <c r="K684" i="26"/>
  <c r="K683" i="26"/>
  <c r="K682" i="26"/>
  <c r="K681" i="26"/>
  <c r="K680" i="26"/>
  <c r="K679" i="26"/>
  <c r="K678" i="26"/>
  <c r="K677" i="26"/>
  <c r="K676" i="26"/>
  <c r="K675" i="26"/>
  <c r="K674" i="26"/>
  <c r="K673" i="26"/>
  <c r="K672" i="26"/>
  <c r="K671" i="26"/>
  <c r="K670" i="26"/>
  <c r="K669" i="26"/>
  <c r="K668" i="26"/>
  <c r="K667" i="26"/>
  <c r="K666" i="26"/>
  <c r="K665" i="26"/>
  <c r="K663" i="26"/>
  <c r="K662" i="26"/>
  <c r="K661" i="26"/>
  <c r="K660" i="26"/>
  <c r="K659" i="26"/>
  <c r="K658" i="26"/>
  <c r="K657" i="26"/>
  <c r="K656" i="26"/>
  <c r="K655" i="26"/>
  <c r="K654" i="26"/>
  <c r="K653" i="26"/>
  <c r="K652" i="26"/>
  <c r="K651" i="26"/>
  <c r="K650" i="26"/>
  <c r="K649" i="26"/>
  <c r="K647" i="26"/>
  <c r="K646" i="26"/>
  <c r="K645" i="26"/>
  <c r="K644" i="26"/>
  <c r="K641" i="26"/>
  <c r="K639" i="26"/>
  <c r="K637" i="26"/>
  <c r="K636" i="26"/>
  <c r="K635" i="26"/>
  <c r="K634" i="26"/>
  <c r="K633" i="26"/>
  <c r="K632" i="26"/>
  <c r="K631" i="26"/>
  <c r="K630" i="26"/>
  <c r="K629" i="26"/>
  <c r="K628" i="26"/>
  <c r="K627" i="26"/>
  <c r="K624" i="26"/>
  <c r="K623" i="26"/>
  <c r="K622" i="26"/>
  <c r="K621" i="26"/>
  <c r="K620" i="26"/>
  <c r="K619" i="26"/>
  <c r="K618" i="26"/>
  <c r="K617" i="26"/>
  <c r="K616" i="26"/>
  <c r="K615" i="26"/>
  <c r="K614" i="26"/>
  <c r="K613" i="26"/>
  <c r="K612" i="26"/>
  <c r="K610" i="26"/>
  <c r="K609" i="26"/>
  <c r="K608" i="26"/>
  <c r="K607" i="26"/>
  <c r="K606" i="26"/>
  <c r="K605" i="26"/>
  <c r="K604" i="26"/>
  <c r="K603" i="26"/>
  <c r="K602" i="26"/>
  <c r="K601" i="26"/>
  <c r="K600" i="26"/>
  <c r="K599" i="26"/>
  <c r="K598" i="26"/>
  <c r="K597" i="26"/>
  <c r="K596" i="26"/>
  <c r="K595" i="26"/>
  <c r="K594" i="26"/>
  <c r="K593" i="26"/>
  <c r="K592" i="26"/>
  <c r="K591" i="26"/>
  <c r="K590" i="26"/>
  <c r="K589" i="26"/>
  <c r="K588" i="26"/>
  <c r="K587" i="26"/>
  <c r="K586" i="26"/>
  <c r="K585" i="26"/>
  <c r="K584" i="26"/>
  <c r="K583" i="26"/>
  <c r="K582" i="26"/>
  <c r="K581" i="26"/>
  <c r="K580" i="26"/>
  <c r="K579" i="26"/>
  <c r="K578" i="26"/>
  <c r="K577" i="26"/>
  <c r="K576" i="26"/>
  <c r="K575" i="26"/>
  <c r="K574" i="26"/>
  <c r="K573" i="26"/>
  <c r="K572" i="26"/>
  <c r="K571" i="26"/>
  <c r="K570" i="26"/>
  <c r="K569" i="26"/>
  <c r="K568" i="26"/>
  <c r="K567" i="26"/>
  <c r="K566" i="26"/>
  <c r="K563" i="26"/>
  <c r="K561" i="26"/>
  <c r="K560" i="26"/>
  <c r="K559" i="26"/>
  <c r="K558" i="26"/>
  <c r="K557" i="26"/>
  <c r="K556" i="26"/>
  <c r="K555" i="26"/>
  <c r="K554" i="26"/>
  <c r="K553" i="26"/>
  <c r="K552" i="26"/>
  <c r="K551" i="26"/>
  <c r="K550" i="26"/>
  <c r="K549" i="26"/>
  <c r="K546" i="26"/>
  <c r="K545" i="26"/>
  <c r="K544" i="26"/>
  <c r="K543" i="26"/>
  <c r="K542" i="26"/>
  <c r="K541" i="26"/>
  <c r="K540" i="26"/>
  <c r="K539" i="26"/>
  <c r="K538" i="26"/>
  <c r="K536" i="26"/>
  <c r="K535" i="26"/>
  <c r="K534" i="26"/>
  <c r="K533" i="26"/>
  <c r="K532" i="26"/>
  <c r="K531" i="26"/>
  <c r="K530" i="26"/>
  <c r="K527" i="26"/>
  <c r="K525" i="26"/>
  <c r="K524" i="26"/>
  <c r="K522" i="26"/>
  <c r="K521" i="26"/>
  <c r="K520" i="26"/>
  <c r="K519" i="26"/>
  <c r="K518" i="26"/>
  <c r="K517" i="26"/>
  <c r="K516" i="26"/>
  <c r="K514" i="26"/>
  <c r="K512" i="26"/>
  <c r="K511" i="26"/>
  <c r="K510" i="26"/>
  <c r="K509" i="26"/>
  <c r="K508" i="26"/>
  <c r="K507" i="26"/>
  <c r="K506" i="26"/>
  <c r="K505" i="26"/>
  <c r="K503" i="26"/>
  <c r="K502" i="26"/>
  <c r="K501" i="26"/>
  <c r="K500" i="26"/>
  <c r="K499" i="26"/>
  <c r="K498" i="26"/>
  <c r="K497" i="26"/>
  <c r="K496" i="26"/>
  <c r="K495" i="26"/>
  <c r="K494" i="26"/>
  <c r="K492" i="26"/>
  <c r="K490" i="26"/>
  <c r="K489" i="26"/>
  <c r="K488" i="26"/>
  <c r="K487" i="26"/>
  <c r="K486" i="26"/>
  <c r="K485" i="26"/>
  <c r="K484" i="26"/>
  <c r="K482" i="26"/>
  <c r="K481" i="26"/>
  <c r="K480" i="26"/>
  <c r="K479" i="26"/>
  <c r="K478" i="26"/>
  <c r="K477" i="26"/>
  <c r="K476" i="26"/>
  <c r="K475" i="26"/>
  <c r="K474" i="26"/>
  <c r="K473" i="26"/>
  <c r="K472" i="26"/>
  <c r="K469" i="26"/>
  <c r="K468" i="26"/>
  <c r="K467" i="26"/>
  <c r="K466" i="26"/>
  <c r="K465" i="26"/>
  <c r="K464" i="26"/>
  <c r="K463" i="26"/>
  <c r="K462" i="26"/>
  <c r="K461" i="26"/>
  <c r="K459" i="26"/>
  <c r="K458" i="26"/>
  <c r="K456" i="26"/>
  <c r="K454" i="26"/>
  <c r="K453" i="26"/>
  <c r="K452" i="26"/>
  <c r="K451" i="26"/>
  <c r="K450" i="26"/>
  <c r="K449" i="26"/>
  <c r="K448" i="26"/>
  <c r="K447" i="26"/>
  <c r="K446" i="26"/>
  <c r="K445" i="26"/>
  <c r="K444" i="26"/>
  <c r="K443" i="26"/>
  <c r="K442" i="26"/>
  <c r="K441" i="26"/>
  <c r="K440" i="26"/>
  <c r="K439" i="26"/>
  <c r="K438" i="26"/>
  <c r="K436" i="26"/>
  <c r="K435" i="26"/>
  <c r="K434" i="26"/>
  <c r="K433" i="26"/>
  <c r="K432" i="26"/>
  <c r="K431" i="26"/>
  <c r="K429" i="26"/>
  <c r="K428" i="26"/>
  <c r="K427" i="26"/>
  <c r="K426" i="26"/>
  <c r="K425" i="26"/>
  <c r="K424" i="26"/>
  <c r="K423" i="26"/>
  <c r="K422" i="26"/>
  <c r="K421" i="26"/>
  <c r="K419" i="26"/>
  <c r="K418" i="26"/>
  <c r="K417" i="26"/>
  <c r="K416" i="26"/>
  <c r="K415" i="26"/>
  <c r="K414" i="26"/>
  <c r="K413" i="26"/>
  <c r="K412" i="26"/>
  <c r="K410" i="26"/>
  <c r="K408" i="26"/>
  <c r="K407" i="26"/>
  <c r="K406" i="26"/>
  <c r="K405" i="26"/>
  <c r="K404" i="26"/>
  <c r="K403" i="26"/>
  <c r="K402" i="26"/>
  <c r="K401" i="26"/>
  <c r="K400" i="26"/>
  <c r="K399" i="26"/>
  <c r="K398" i="26"/>
  <c r="K397" i="26"/>
  <c r="K396" i="26"/>
  <c r="K395" i="26"/>
  <c r="K394" i="26"/>
  <c r="K393" i="26"/>
  <c r="K392" i="26"/>
  <c r="K391" i="26"/>
  <c r="K390" i="26"/>
  <c r="K389" i="26"/>
  <c r="K388" i="26"/>
  <c r="K387" i="26"/>
  <c r="K386" i="26"/>
  <c r="K385" i="26"/>
  <c r="K384" i="26"/>
  <c r="K383" i="26"/>
  <c r="K382" i="26"/>
  <c r="K381" i="26"/>
  <c r="K380" i="26"/>
  <c r="K379" i="26"/>
  <c r="K378" i="26"/>
  <c r="K377" i="26"/>
  <c r="K376" i="26"/>
  <c r="K375" i="26"/>
  <c r="K374" i="26"/>
  <c r="K373" i="26"/>
  <c r="K372" i="26"/>
  <c r="K371" i="26"/>
  <c r="K370" i="26"/>
  <c r="K369" i="26"/>
  <c r="K368" i="26"/>
  <c r="K367" i="26"/>
  <c r="K366" i="26"/>
  <c r="K365" i="26"/>
  <c r="K364" i="26"/>
  <c r="K363" i="26"/>
  <c r="K362" i="26"/>
  <c r="K361" i="26"/>
  <c r="K360" i="26"/>
  <c r="K359" i="26"/>
  <c r="K358" i="26"/>
  <c r="K357" i="26"/>
  <c r="K356" i="26"/>
  <c r="K355" i="26"/>
  <c r="K354" i="26"/>
  <c r="K353" i="26"/>
  <c r="K352" i="26"/>
  <c r="K351" i="26"/>
  <c r="K350" i="26"/>
  <c r="K349" i="26"/>
  <c r="K348" i="26"/>
  <c r="K347" i="26"/>
  <c r="K346" i="26"/>
  <c r="K345" i="26"/>
  <c r="K344" i="26"/>
  <c r="K343" i="26"/>
  <c r="K342" i="26"/>
  <c r="K341" i="26"/>
  <c r="K340" i="26"/>
  <c r="K339" i="26"/>
  <c r="K338" i="26"/>
  <c r="K337" i="26"/>
  <c r="K336" i="26"/>
  <c r="K335" i="26"/>
  <c r="K334" i="26"/>
  <c r="K333" i="26"/>
  <c r="K332" i="26"/>
  <c r="K331" i="26"/>
  <c r="K330" i="26"/>
  <c r="K329" i="26"/>
  <c r="K328" i="26"/>
  <c r="K327" i="26"/>
  <c r="K326" i="26"/>
  <c r="K325" i="26"/>
  <c r="K324" i="26"/>
  <c r="K323" i="26"/>
  <c r="K322" i="26"/>
  <c r="K321" i="26"/>
  <c r="K320" i="26"/>
  <c r="K319" i="26"/>
  <c r="K318" i="26"/>
  <c r="K317" i="26"/>
  <c r="K316" i="26"/>
  <c r="K315" i="26"/>
  <c r="K314" i="26"/>
  <c r="K313" i="26"/>
  <c r="K312" i="26"/>
  <c r="K311" i="26"/>
  <c r="K310" i="26"/>
  <c r="K309" i="26"/>
  <c r="K308" i="26"/>
  <c r="K306" i="26"/>
  <c r="K303" i="26"/>
  <c r="K301" i="26"/>
  <c r="K300" i="26"/>
  <c r="K299" i="26"/>
  <c r="K298" i="26"/>
  <c r="K297" i="26"/>
  <c r="K295" i="26"/>
  <c r="K293" i="26"/>
  <c r="K291" i="26"/>
  <c r="K290" i="26"/>
  <c r="K289" i="26"/>
  <c r="K288" i="26"/>
  <c r="K287" i="26"/>
  <c r="K286" i="26"/>
  <c r="K285" i="26"/>
  <c r="K284" i="26"/>
  <c r="K283" i="26"/>
  <c r="K282" i="26"/>
  <c r="K281" i="26"/>
  <c r="K280" i="26"/>
  <c r="K279" i="26"/>
  <c r="K278" i="26"/>
  <c r="K277" i="26"/>
  <c r="K276" i="26"/>
  <c r="K274" i="26"/>
  <c r="K273" i="26"/>
  <c r="K272" i="26"/>
  <c r="K271" i="26"/>
  <c r="K270" i="26"/>
  <c r="K269" i="26"/>
  <c r="K268" i="26"/>
  <c r="K267" i="26"/>
  <c r="K266" i="26"/>
  <c r="K265" i="26"/>
  <c r="K264" i="26"/>
  <c r="K263" i="26"/>
  <c r="K262" i="26"/>
  <c r="K260" i="26"/>
  <c r="K259" i="26"/>
  <c r="K258" i="26"/>
  <c r="K257" i="26"/>
  <c r="K256" i="26"/>
  <c r="K255" i="26"/>
  <c r="K254" i="26"/>
  <c r="K253" i="26"/>
  <c r="K252" i="26"/>
  <c r="K251" i="26"/>
  <c r="K250" i="26"/>
  <c r="K249" i="26"/>
  <c r="K248" i="26"/>
  <c r="K247" i="26"/>
  <c r="K246" i="26"/>
  <c r="K245" i="26"/>
  <c r="K244" i="26"/>
  <c r="K243" i="26"/>
  <c r="K242" i="26"/>
  <c r="K241" i="26"/>
  <c r="K240" i="26"/>
  <c r="K239" i="26"/>
  <c r="K238" i="26"/>
  <c r="K237" i="26"/>
  <c r="K236" i="26"/>
  <c r="K235" i="26"/>
  <c r="K234" i="26"/>
  <c r="K233" i="26"/>
  <c r="K232" i="26"/>
  <c r="K231" i="26"/>
  <c r="K230" i="26"/>
  <c r="K229" i="26"/>
  <c r="K228" i="26"/>
  <c r="K227" i="26"/>
  <c r="K226" i="26"/>
  <c r="K225" i="26"/>
  <c r="K224" i="26"/>
  <c r="K223" i="26"/>
  <c r="K222" i="26"/>
  <c r="K219" i="26"/>
  <c r="K218" i="26"/>
  <c r="K217" i="26"/>
  <c r="K216" i="26"/>
  <c r="K215" i="26"/>
  <c r="K214" i="26"/>
  <c r="K213" i="26"/>
  <c r="K212" i="26"/>
  <c r="K211" i="26"/>
  <c r="K210" i="26"/>
  <c r="K209" i="26"/>
  <c r="K208" i="26"/>
  <c r="K207" i="26"/>
  <c r="K206" i="26"/>
  <c r="K205" i="26"/>
  <c r="K203" i="26"/>
  <c r="K202" i="26"/>
  <c r="K201" i="26"/>
  <c r="K200" i="26"/>
  <c r="K197" i="26"/>
  <c r="K195" i="26"/>
  <c r="K194" i="26"/>
  <c r="K193" i="26"/>
  <c r="K192" i="26"/>
  <c r="K191" i="26"/>
  <c r="K190" i="26"/>
  <c r="K189" i="26"/>
  <c r="K187" i="26"/>
  <c r="K185" i="26"/>
  <c r="K183" i="26"/>
  <c r="K182" i="26"/>
  <c r="K181" i="26"/>
  <c r="K180" i="26"/>
  <c r="K179" i="26"/>
  <c r="K178" i="26"/>
  <c r="K177" i="26"/>
  <c r="K176" i="26"/>
  <c r="K175" i="26"/>
  <c r="K174" i="26"/>
  <c r="K173" i="26"/>
  <c r="K172" i="26"/>
  <c r="K171" i="26"/>
  <c r="K170" i="26"/>
  <c r="K169" i="26"/>
  <c r="K168" i="26"/>
  <c r="K167" i="26"/>
  <c r="K166" i="26"/>
  <c r="K165" i="26"/>
  <c r="K164" i="26"/>
  <c r="K163" i="26"/>
  <c r="K161" i="26"/>
  <c r="K160" i="26"/>
  <c r="K159" i="26"/>
  <c r="K158" i="26"/>
  <c r="K157" i="26"/>
  <c r="K156" i="26"/>
  <c r="K155" i="26"/>
  <c r="K154" i="26"/>
  <c r="K153" i="26"/>
  <c r="K152" i="26"/>
  <c r="K151" i="26"/>
  <c r="K150" i="26"/>
  <c r="K149" i="26"/>
  <c r="K148" i="26"/>
  <c r="K147" i="26"/>
  <c r="K146" i="26"/>
  <c r="K145" i="26"/>
  <c r="K143" i="26"/>
  <c r="K142" i="26"/>
  <c r="K141" i="26"/>
  <c r="K140" i="26"/>
  <c r="K139" i="26"/>
  <c r="K138" i="26"/>
  <c r="K137" i="26"/>
  <c r="K136" i="26"/>
  <c r="K135" i="26"/>
  <c r="K134" i="26"/>
  <c r="K133" i="26"/>
  <c r="K132" i="26"/>
  <c r="K131" i="26"/>
  <c r="K130" i="26"/>
  <c r="K129" i="26"/>
  <c r="K128" i="26"/>
  <c r="K127" i="26"/>
  <c r="K126" i="26"/>
  <c r="K125" i="26"/>
  <c r="K124" i="26"/>
  <c r="K123" i="26"/>
  <c r="K122" i="26"/>
  <c r="K121" i="26"/>
  <c r="K120" i="26"/>
  <c r="K119" i="26"/>
  <c r="K118" i="26"/>
  <c r="K117" i="26"/>
  <c r="K116" i="26"/>
  <c r="K115" i="26"/>
  <c r="K114" i="26"/>
  <c r="K113" i="26"/>
  <c r="K112" i="26"/>
  <c r="K111" i="26"/>
  <c r="K110" i="26"/>
  <c r="K109" i="26"/>
  <c r="K108" i="26"/>
  <c r="K107" i="26"/>
  <c r="K106" i="26"/>
  <c r="K105" i="26"/>
  <c r="K104" i="26"/>
  <c r="K103" i="26"/>
  <c r="K102" i="26"/>
  <c r="K101" i="26"/>
  <c r="K100" i="26"/>
  <c r="K99" i="26"/>
  <c r="K98" i="26"/>
  <c r="K97" i="26"/>
  <c r="K96" i="26"/>
  <c r="K95" i="26"/>
  <c r="K94" i="26"/>
  <c r="K93" i="26"/>
  <c r="K92" i="26"/>
  <c r="K91" i="26"/>
  <c r="K90" i="26"/>
  <c r="K89" i="26"/>
  <c r="K88" i="26"/>
  <c r="K85" i="26"/>
  <c r="K84" i="26"/>
  <c r="K83" i="26"/>
  <c r="K81" i="26"/>
  <c r="K80" i="26"/>
  <c r="K79" i="26"/>
  <c r="K76" i="26"/>
  <c r="K75" i="26"/>
  <c r="K74" i="26"/>
  <c r="K73" i="26"/>
  <c r="K72" i="26"/>
  <c r="K71" i="26"/>
  <c r="K70" i="26"/>
  <c r="K69" i="26"/>
  <c r="K68" i="26"/>
  <c r="K67" i="26"/>
  <c r="K66" i="26"/>
  <c r="K65" i="26"/>
  <c r="K64" i="26"/>
  <c r="K63" i="26"/>
  <c r="K62" i="26"/>
  <c r="K61" i="26"/>
  <c r="K60" i="26"/>
  <c r="K59" i="26"/>
  <c r="K58" i="26"/>
  <c r="K56" i="26"/>
  <c r="K55" i="26"/>
  <c r="K54" i="26"/>
  <c r="K53" i="26"/>
  <c r="K52" i="26"/>
  <c r="K51" i="26"/>
  <c r="K50" i="26"/>
  <c r="K49" i="26"/>
  <c r="K46" i="26"/>
  <c r="K44" i="26"/>
  <c r="K42" i="26"/>
  <c r="K41" i="26"/>
  <c r="K40" i="26"/>
  <c r="K39" i="26"/>
  <c r="K38" i="26"/>
  <c r="K16" i="26"/>
  <c r="K17" i="26"/>
  <c r="K18" i="26"/>
  <c r="K19" i="26"/>
  <c r="K20" i="26"/>
  <c r="K21" i="26"/>
  <c r="K22" i="26"/>
  <c r="K23" i="26"/>
  <c r="K24" i="26"/>
  <c r="K25" i="26"/>
  <c r="K26" i="26"/>
  <c r="K27" i="26"/>
  <c r="K28" i="26"/>
  <c r="K29" i="26"/>
  <c r="K30" i="26"/>
  <c r="K31" i="26"/>
  <c r="K32" i="26"/>
  <c r="K33" i="26"/>
  <c r="K34" i="26"/>
  <c r="K35" i="26"/>
  <c r="K36" i="26"/>
  <c r="K15" i="26"/>
  <c r="J783" i="26"/>
  <c r="J782" i="26"/>
  <c r="J781" i="26"/>
  <c r="J780" i="26"/>
  <c r="J778" i="26"/>
  <c r="J777" i="26"/>
  <c r="J776" i="26"/>
  <c r="J774" i="26"/>
  <c r="J773" i="26" s="1"/>
  <c r="J771" i="26"/>
  <c r="J770" i="26"/>
  <c r="J769" i="26"/>
  <c r="J768" i="26"/>
  <c r="J767" i="26"/>
  <c r="J766" i="26"/>
  <c r="J765" i="26"/>
  <c r="J764" i="26"/>
  <c r="J763" i="26"/>
  <c r="J762" i="26"/>
  <c r="J760" i="26"/>
  <c r="J759" i="26"/>
  <c r="J758" i="26"/>
  <c r="J757" i="26"/>
  <c r="J756" i="26"/>
  <c r="J755" i="26"/>
  <c r="J754" i="26"/>
  <c r="J753" i="26"/>
  <c r="J752" i="26"/>
  <c r="J751" i="26"/>
  <c r="J750" i="26"/>
  <c r="J749" i="26"/>
  <c r="J747" i="26"/>
  <c r="J746" i="26" s="1"/>
  <c r="J745" i="26"/>
  <c r="J744" i="26" s="1"/>
  <c r="J743" i="26"/>
  <c r="J742" i="26"/>
  <c r="J741" i="26"/>
  <c r="J739" i="26"/>
  <c r="J738" i="26"/>
  <c r="J737" i="26"/>
  <c r="J736" i="26"/>
  <c r="J735" i="26"/>
  <c r="J733" i="26"/>
  <c r="J732" i="26"/>
  <c r="J730" i="26"/>
  <c r="J727" i="26"/>
  <c r="J726" i="26" s="1"/>
  <c r="J725" i="26"/>
  <c r="J724" i="26"/>
  <c r="J723" i="26"/>
  <c r="J722" i="26"/>
  <c r="J721" i="26"/>
  <c r="J719" i="26"/>
  <c r="J717" i="26"/>
  <c r="J715" i="26"/>
  <c r="J714" i="26"/>
  <c r="J713" i="26"/>
  <c r="J712" i="26"/>
  <c r="J711" i="26"/>
  <c r="J710" i="26"/>
  <c r="J709" i="26"/>
  <c r="J708" i="26"/>
  <c r="J706" i="26"/>
  <c r="J705" i="26"/>
  <c r="J704" i="26"/>
  <c r="J703" i="26"/>
  <c r="J702" i="26"/>
  <c r="J701" i="26"/>
  <c r="J700" i="26"/>
  <c r="J699" i="26"/>
  <c r="J698" i="26"/>
  <c r="J697" i="26"/>
  <c r="J696" i="26"/>
  <c r="J695" i="26"/>
  <c r="J693" i="26"/>
  <c r="J692" i="26"/>
  <c r="J691" i="26"/>
  <c r="J690" i="26"/>
  <c r="J689" i="26"/>
  <c r="J688" i="26"/>
  <c r="J687" i="26"/>
  <c r="J686" i="26"/>
  <c r="J685" i="26"/>
  <c r="J684" i="26"/>
  <c r="J683" i="26"/>
  <c r="J682" i="26"/>
  <c r="J681" i="26"/>
  <c r="J680" i="26"/>
  <c r="J679" i="26"/>
  <c r="J678" i="26"/>
  <c r="J677" i="26"/>
  <c r="J676" i="26"/>
  <c r="J675" i="26"/>
  <c r="J674" i="26"/>
  <c r="J673" i="26"/>
  <c r="J672" i="26"/>
  <c r="J671" i="26"/>
  <c r="J670" i="26"/>
  <c r="J669" i="26"/>
  <c r="J668" i="26"/>
  <c r="J667" i="26"/>
  <c r="J666" i="26"/>
  <c r="J665" i="26"/>
  <c r="J663" i="26"/>
  <c r="J662" i="26"/>
  <c r="J661" i="26"/>
  <c r="J660" i="26"/>
  <c r="J659" i="26"/>
  <c r="J658" i="26"/>
  <c r="J657" i="26"/>
  <c r="J656" i="26"/>
  <c r="J655" i="26"/>
  <c r="J654" i="26"/>
  <c r="J653" i="26"/>
  <c r="J652" i="26"/>
  <c r="J651" i="26"/>
  <c r="J650" i="26"/>
  <c r="J649" i="26"/>
  <c r="J647" i="26"/>
  <c r="J646" i="26"/>
  <c r="J645" i="26"/>
  <c r="J644" i="26"/>
  <c r="J641" i="26"/>
  <c r="J639" i="26"/>
  <c r="J637" i="26"/>
  <c r="J636" i="26"/>
  <c r="J635" i="26"/>
  <c r="J634" i="26"/>
  <c r="J633" i="26"/>
  <c r="J632" i="26"/>
  <c r="J631" i="26"/>
  <c r="J630" i="26"/>
  <c r="J629" i="26"/>
  <c r="J628" i="26"/>
  <c r="J627" i="26"/>
  <c r="J624" i="26"/>
  <c r="J623" i="26"/>
  <c r="J622" i="26"/>
  <c r="J621" i="26"/>
  <c r="J620" i="26"/>
  <c r="J619" i="26"/>
  <c r="J618" i="26"/>
  <c r="J617" i="26"/>
  <c r="J616" i="26"/>
  <c r="J615" i="26"/>
  <c r="J614" i="26"/>
  <c r="J613" i="26"/>
  <c r="J612" i="26"/>
  <c r="J610" i="26"/>
  <c r="J609" i="26"/>
  <c r="J608" i="26"/>
  <c r="J607" i="26"/>
  <c r="J606" i="26"/>
  <c r="J605" i="26"/>
  <c r="J604" i="26"/>
  <c r="J603" i="26"/>
  <c r="J602" i="26"/>
  <c r="J601" i="26"/>
  <c r="J600" i="26"/>
  <c r="J599" i="26"/>
  <c r="J598" i="26"/>
  <c r="J597" i="26"/>
  <c r="J596" i="26"/>
  <c r="J595" i="26"/>
  <c r="J594" i="26"/>
  <c r="J593" i="26"/>
  <c r="J592" i="26"/>
  <c r="J591" i="26"/>
  <c r="J590" i="26"/>
  <c r="J589" i="26"/>
  <c r="J588" i="26"/>
  <c r="J587" i="26"/>
  <c r="J586" i="26"/>
  <c r="J585" i="26"/>
  <c r="J584" i="26"/>
  <c r="J583" i="26"/>
  <c r="J582" i="26"/>
  <c r="J581" i="26"/>
  <c r="J580" i="26"/>
  <c r="J579" i="26"/>
  <c r="J578" i="26"/>
  <c r="J577" i="26"/>
  <c r="J576" i="26"/>
  <c r="J575" i="26"/>
  <c r="J574" i="26"/>
  <c r="J573" i="26"/>
  <c r="J572" i="26"/>
  <c r="J571" i="26"/>
  <c r="J570" i="26"/>
  <c r="J569" i="26"/>
  <c r="J568" i="26"/>
  <c r="J567" i="26"/>
  <c r="J566" i="26"/>
  <c r="J563" i="26"/>
  <c r="J561" i="26"/>
  <c r="J560" i="26"/>
  <c r="J559" i="26"/>
  <c r="J558" i="26"/>
  <c r="J557" i="26"/>
  <c r="J556" i="26"/>
  <c r="J555" i="26"/>
  <c r="J554" i="26"/>
  <c r="J553" i="26"/>
  <c r="J552" i="26"/>
  <c r="J551" i="26"/>
  <c r="J550" i="26"/>
  <c r="J549" i="26"/>
  <c r="J546" i="26"/>
  <c r="J545" i="26"/>
  <c r="J544" i="26"/>
  <c r="J543" i="26"/>
  <c r="J542" i="26"/>
  <c r="J541" i="26"/>
  <c r="J540" i="26"/>
  <c r="J539" i="26"/>
  <c r="J538" i="26"/>
  <c r="J536" i="26"/>
  <c r="J535" i="26"/>
  <c r="J534" i="26"/>
  <c r="J533" i="26"/>
  <c r="J532" i="26"/>
  <c r="J531" i="26"/>
  <c r="J530" i="26"/>
  <c r="J527" i="26"/>
  <c r="J526" i="26" s="1"/>
  <c r="J525" i="26"/>
  <c r="J524" i="26"/>
  <c r="J522" i="26"/>
  <c r="J521" i="26"/>
  <c r="J520" i="26"/>
  <c r="J519" i="26"/>
  <c r="J518" i="26"/>
  <c r="J517" i="26"/>
  <c r="J516" i="26"/>
  <c r="J514" i="26"/>
  <c r="J512" i="26"/>
  <c r="J511" i="26"/>
  <c r="J510" i="26"/>
  <c r="J509" i="26"/>
  <c r="J508" i="26"/>
  <c r="J507" i="26"/>
  <c r="J506" i="26"/>
  <c r="J505" i="26"/>
  <c r="J503" i="26"/>
  <c r="J502" i="26"/>
  <c r="J501" i="26"/>
  <c r="J500" i="26"/>
  <c r="J499" i="26"/>
  <c r="J498" i="26"/>
  <c r="J497" i="26"/>
  <c r="J496" i="26"/>
  <c r="J495" i="26"/>
  <c r="J494" i="26"/>
  <c r="J492" i="26"/>
  <c r="J490" i="26"/>
  <c r="J489" i="26"/>
  <c r="J488" i="26"/>
  <c r="J487" i="26"/>
  <c r="J486" i="26"/>
  <c r="J485" i="26"/>
  <c r="J484" i="26"/>
  <c r="J482" i="26"/>
  <c r="J481" i="26"/>
  <c r="J480" i="26"/>
  <c r="J479" i="26"/>
  <c r="J478" i="26"/>
  <c r="J477" i="26"/>
  <c r="J476" i="26"/>
  <c r="J475" i="26"/>
  <c r="J474" i="26"/>
  <c r="J473" i="26"/>
  <c r="J472" i="26"/>
  <c r="J469" i="26"/>
  <c r="J468" i="26"/>
  <c r="J467" i="26"/>
  <c r="J466" i="26"/>
  <c r="J465" i="26"/>
  <c r="J464" i="26"/>
  <c r="J463" i="26"/>
  <c r="J462" i="26"/>
  <c r="J461" i="26"/>
  <c r="J459" i="26"/>
  <c r="J458" i="26"/>
  <c r="J456" i="26"/>
  <c r="J454" i="26"/>
  <c r="J453" i="26"/>
  <c r="J452" i="26"/>
  <c r="J451" i="26"/>
  <c r="J450" i="26"/>
  <c r="J449" i="26"/>
  <c r="J448" i="26"/>
  <c r="J447" i="26"/>
  <c r="J446" i="26"/>
  <c r="J445" i="26"/>
  <c r="J444" i="26"/>
  <c r="J443" i="26"/>
  <c r="J442" i="26"/>
  <c r="J441" i="26"/>
  <c r="J440" i="26"/>
  <c r="J439" i="26"/>
  <c r="J438" i="26"/>
  <c r="J436" i="26"/>
  <c r="J435" i="26"/>
  <c r="J434" i="26"/>
  <c r="J433" i="26"/>
  <c r="J432" i="26"/>
  <c r="J431" i="26"/>
  <c r="J429" i="26"/>
  <c r="J428" i="26"/>
  <c r="J427" i="26"/>
  <c r="J426" i="26"/>
  <c r="J425" i="26"/>
  <c r="J424" i="26"/>
  <c r="J423" i="26"/>
  <c r="J422" i="26"/>
  <c r="J421" i="26"/>
  <c r="J419" i="26"/>
  <c r="J418" i="26"/>
  <c r="J417" i="26"/>
  <c r="J416" i="26"/>
  <c r="J415" i="26"/>
  <c r="J414" i="26"/>
  <c r="J413" i="26"/>
  <c r="J412" i="26"/>
  <c r="J410" i="26"/>
  <c r="J408" i="26"/>
  <c r="J407" i="26"/>
  <c r="J406" i="26"/>
  <c r="J405" i="26"/>
  <c r="J404" i="26"/>
  <c r="J403" i="26"/>
  <c r="J402" i="26"/>
  <c r="J401" i="26"/>
  <c r="J400" i="26"/>
  <c r="J399" i="26"/>
  <c r="J398" i="26"/>
  <c r="J397" i="26"/>
  <c r="J396" i="26"/>
  <c r="J395" i="26"/>
  <c r="J394" i="26"/>
  <c r="J393" i="26"/>
  <c r="J392" i="26"/>
  <c r="J391" i="26"/>
  <c r="J390" i="26"/>
  <c r="J389" i="26"/>
  <c r="J388" i="26"/>
  <c r="J387" i="26"/>
  <c r="J386" i="26"/>
  <c r="J385" i="26"/>
  <c r="J384" i="26"/>
  <c r="J383" i="26"/>
  <c r="J382" i="26"/>
  <c r="J381" i="26"/>
  <c r="J380" i="26"/>
  <c r="J379" i="26"/>
  <c r="J378" i="26"/>
  <c r="J377" i="26"/>
  <c r="J376" i="26"/>
  <c r="J375" i="26"/>
  <c r="J374" i="26"/>
  <c r="J373" i="26"/>
  <c r="J372" i="26"/>
  <c r="J371" i="26"/>
  <c r="J370" i="26"/>
  <c r="J369" i="26"/>
  <c r="J368" i="26"/>
  <c r="J367" i="26"/>
  <c r="J366" i="26"/>
  <c r="J365" i="26"/>
  <c r="J364" i="26"/>
  <c r="J363" i="26"/>
  <c r="J362" i="26"/>
  <c r="J361" i="26"/>
  <c r="J360" i="26"/>
  <c r="J359" i="26"/>
  <c r="J358" i="26"/>
  <c r="J357" i="26"/>
  <c r="J356" i="26"/>
  <c r="J355" i="26"/>
  <c r="J354" i="26"/>
  <c r="J353" i="26"/>
  <c r="J352" i="26"/>
  <c r="J351" i="26"/>
  <c r="J350" i="26"/>
  <c r="J349" i="26"/>
  <c r="J348" i="26"/>
  <c r="J347" i="26"/>
  <c r="J346" i="26"/>
  <c r="J345" i="26"/>
  <c r="J344" i="26"/>
  <c r="J343" i="26"/>
  <c r="J342" i="26"/>
  <c r="J341" i="26"/>
  <c r="J340" i="26"/>
  <c r="J339" i="26"/>
  <c r="J338" i="26"/>
  <c r="J337" i="26"/>
  <c r="J336" i="26"/>
  <c r="J335" i="26"/>
  <c r="J334" i="26"/>
  <c r="J333" i="26"/>
  <c r="J332" i="26"/>
  <c r="J331" i="26"/>
  <c r="J330" i="26"/>
  <c r="J329" i="26"/>
  <c r="J328" i="26"/>
  <c r="J327" i="26"/>
  <c r="J326" i="26"/>
  <c r="J325" i="26"/>
  <c r="J324" i="26"/>
  <c r="J323" i="26"/>
  <c r="J322" i="26"/>
  <c r="J321" i="26"/>
  <c r="J320" i="26"/>
  <c r="J319" i="26"/>
  <c r="J318" i="26"/>
  <c r="J317" i="26"/>
  <c r="J316" i="26"/>
  <c r="J315" i="26"/>
  <c r="J314" i="26"/>
  <c r="J313" i="26"/>
  <c r="J312" i="26"/>
  <c r="J311" i="26"/>
  <c r="J310" i="26"/>
  <c r="J309" i="26"/>
  <c r="J308" i="26"/>
  <c r="J306" i="26"/>
  <c r="J303" i="26"/>
  <c r="J302" i="26" s="1"/>
  <c r="J301" i="26"/>
  <c r="J300" i="26"/>
  <c r="J299" i="26"/>
  <c r="J298" i="26"/>
  <c r="J297" i="26"/>
  <c r="J295" i="26"/>
  <c r="J293" i="26"/>
  <c r="J291" i="26"/>
  <c r="J290" i="26"/>
  <c r="J289" i="26"/>
  <c r="J288" i="26"/>
  <c r="J287" i="26"/>
  <c r="J286" i="26"/>
  <c r="J285" i="26"/>
  <c r="J284" i="26"/>
  <c r="J283" i="26"/>
  <c r="J282" i="26"/>
  <c r="J281" i="26"/>
  <c r="J280" i="26"/>
  <c r="J279" i="26"/>
  <c r="J278" i="26"/>
  <c r="J277" i="26"/>
  <c r="J276" i="26"/>
  <c r="J274" i="26"/>
  <c r="J273" i="26"/>
  <c r="J272" i="26"/>
  <c r="J271" i="26"/>
  <c r="J270" i="26"/>
  <c r="J269" i="26"/>
  <c r="J268" i="26"/>
  <c r="J267" i="26"/>
  <c r="J266" i="26"/>
  <c r="J265" i="26"/>
  <c r="J264" i="26"/>
  <c r="J263" i="26"/>
  <c r="J262" i="26"/>
  <c r="J260" i="26"/>
  <c r="J259" i="26"/>
  <c r="J258" i="26"/>
  <c r="J257" i="26"/>
  <c r="J256" i="26"/>
  <c r="J255" i="26"/>
  <c r="J254" i="26"/>
  <c r="J253" i="26"/>
  <c r="J252" i="26"/>
  <c r="J251" i="26"/>
  <c r="J250" i="26"/>
  <c r="J249" i="26"/>
  <c r="J248" i="26"/>
  <c r="J247" i="26"/>
  <c r="J246" i="26"/>
  <c r="J245" i="26"/>
  <c r="J244" i="26"/>
  <c r="J243" i="26"/>
  <c r="J242" i="26"/>
  <c r="J241" i="26"/>
  <c r="J240" i="26"/>
  <c r="J239" i="26"/>
  <c r="J238" i="26"/>
  <c r="J237" i="26"/>
  <c r="J236" i="26"/>
  <c r="J235" i="26"/>
  <c r="J234" i="26"/>
  <c r="J233" i="26"/>
  <c r="J232" i="26"/>
  <c r="J231" i="26"/>
  <c r="J230" i="26"/>
  <c r="J229" i="26"/>
  <c r="J228" i="26"/>
  <c r="J227" i="26"/>
  <c r="J226" i="26"/>
  <c r="J225" i="26"/>
  <c r="J224" i="26"/>
  <c r="J223" i="26"/>
  <c r="J222" i="26"/>
  <c r="J219" i="26"/>
  <c r="J218" i="26"/>
  <c r="J217" i="26"/>
  <c r="J216" i="26"/>
  <c r="J215" i="26"/>
  <c r="J214" i="26"/>
  <c r="J213" i="26"/>
  <c r="J212" i="26"/>
  <c r="J211" i="26"/>
  <c r="J210" i="26"/>
  <c r="J209" i="26"/>
  <c r="J208" i="26"/>
  <c r="J207" i="26"/>
  <c r="J206" i="26"/>
  <c r="J205" i="26"/>
  <c r="J203" i="26"/>
  <c r="J202" i="26"/>
  <c r="J201" i="26"/>
  <c r="J200" i="26"/>
  <c r="J197" i="26"/>
  <c r="J196" i="26" s="1"/>
  <c r="J195" i="26"/>
  <c r="J194" i="26"/>
  <c r="J193" i="26"/>
  <c r="J192" i="26"/>
  <c r="J191" i="26"/>
  <c r="J190" i="26"/>
  <c r="J189" i="26"/>
  <c r="J187" i="26"/>
  <c r="J185" i="26"/>
  <c r="J183" i="26"/>
  <c r="J182" i="26"/>
  <c r="J181" i="26"/>
  <c r="J180" i="26"/>
  <c r="J179" i="26"/>
  <c r="J178" i="26"/>
  <c r="J177" i="26"/>
  <c r="J176" i="26"/>
  <c r="J175" i="26"/>
  <c r="J174" i="26"/>
  <c r="J173" i="26"/>
  <c r="J172" i="26"/>
  <c r="J171" i="26"/>
  <c r="J170" i="26"/>
  <c r="J169" i="26"/>
  <c r="J168" i="26"/>
  <c r="J167" i="26"/>
  <c r="J166" i="26"/>
  <c r="J165" i="26"/>
  <c r="J164" i="26"/>
  <c r="J163" i="26"/>
  <c r="J161" i="26"/>
  <c r="J160" i="26"/>
  <c r="J159" i="26"/>
  <c r="J158" i="26"/>
  <c r="J157" i="26"/>
  <c r="J156" i="26"/>
  <c r="J155" i="26"/>
  <c r="J154" i="26"/>
  <c r="J153" i="26"/>
  <c r="J152" i="26"/>
  <c r="J151" i="26"/>
  <c r="J150" i="26"/>
  <c r="J149" i="26"/>
  <c r="J148" i="26"/>
  <c r="J147" i="26"/>
  <c r="J146" i="26"/>
  <c r="J145" i="26"/>
  <c r="J143" i="26"/>
  <c r="J142" i="26"/>
  <c r="J141" i="26"/>
  <c r="J140" i="26"/>
  <c r="J139" i="26"/>
  <c r="J138" i="26"/>
  <c r="J137" i="26"/>
  <c r="J136" i="26"/>
  <c r="J135" i="26"/>
  <c r="J134" i="26"/>
  <c r="J133" i="26"/>
  <c r="J132" i="26"/>
  <c r="J131" i="26"/>
  <c r="J130" i="26"/>
  <c r="J129" i="26"/>
  <c r="J128" i="26"/>
  <c r="J127" i="26"/>
  <c r="J126" i="26"/>
  <c r="J125" i="26"/>
  <c r="J124" i="26"/>
  <c r="J123" i="26"/>
  <c r="J122" i="26"/>
  <c r="J121" i="26"/>
  <c r="J120" i="26"/>
  <c r="J119" i="26"/>
  <c r="J118" i="26"/>
  <c r="J117" i="26"/>
  <c r="J116" i="26"/>
  <c r="J115" i="26"/>
  <c r="J114" i="26"/>
  <c r="J113" i="26"/>
  <c r="J112" i="26"/>
  <c r="J111" i="26"/>
  <c r="J110" i="26"/>
  <c r="J109" i="26"/>
  <c r="J108" i="26"/>
  <c r="J107" i="26"/>
  <c r="J106" i="26"/>
  <c r="J105" i="26"/>
  <c r="J104" i="26"/>
  <c r="J103" i="26"/>
  <c r="J102" i="26"/>
  <c r="J101" i="26"/>
  <c r="J100" i="26"/>
  <c r="J99" i="26"/>
  <c r="J98" i="26"/>
  <c r="J97" i="26"/>
  <c r="J96" i="26"/>
  <c r="J95" i="26"/>
  <c r="J94" i="26"/>
  <c r="J93" i="26"/>
  <c r="J92" i="26"/>
  <c r="J91" i="26"/>
  <c r="J90" i="26"/>
  <c r="J89" i="26"/>
  <c r="J88" i="26"/>
  <c r="J85" i="26"/>
  <c r="J84" i="26"/>
  <c r="J83" i="26"/>
  <c r="J81" i="26"/>
  <c r="J80" i="26"/>
  <c r="J79" i="26"/>
  <c r="J76" i="26"/>
  <c r="J75" i="26"/>
  <c r="J74" i="26"/>
  <c r="J73" i="26"/>
  <c r="J72" i="26"/>
  <c r="J71" i="26"/>
  <c r="J70" i="26"/>
  <c r="J69" i="26"/>
  <c r="J68" i="26"/>
  <c r="J67" i="26"/>
  <c r="J66" i="26"/>
  <c r="J65" i="26"/>
  <c r="J64" i="26"/>
  <c r="J63" i="26"/>
  <c r="J62" i="26"/>
  <c r="J61" i="26"/>
  <c r="J60" i="26"/>
  <c r="J59" i="26"/>
  <c r="J58" i="26"/>
  <c r="J56" i="26"/>
  <c r="J55" i="26"/>
  <c r="J54" i="26"/>
  <c r="J53" i="26"/>
  <c r="J52" i="26"/>
  <c r="J51" i="26"/>
  <c r="J50" i="26"/>
  <c r="J49" i="26"/>
  <c r="J46" i="26"/>
  <c r="J44" i="26"/>
  <c r="J43" i="26" s="1"/>
  <c r="J42" i="26"/>
  <c r="J41" i="26"/>
  <c r="J40" i="26"/>
  <c r="J39" i="26"/>
  <c r="J38" i="26"/>
  <c r="J36" i="26"/>
  <c r="J35" i="26"/>
  <c r="J34" i="26"/>
  <c r="J33" i="26"/>
  <c r="J32" i="26"/>
  <c r="J31" i="26"/>
  <c r="J30" i="26"/>
  <c r="J29" i="26"/>
  <c r="J28" i="26"/>
  <c r="J27" i="26"/>
  <c r="J26" i="26"/>
  <c r="J25" i="26"/>
  <c r="J24" i="26"/>
  <c r="J23" i="26"/>
  <c r="J22" i="26"/>
  <c r="J21" i="26"/>
  <c r="J20" i="26"/>
  <c r="J19" i="26"/>
  <c r="J18" i="26"/>
  <c r="J17" i="26"/>
  <c r="J16" i="26"/>
  <c r="J15" i="26"/>
  <c r="H783" i="26"/>
  <c r="H782" i="26"/>
  <c r="H781" i="26"/>
  <c r="H780" i="26"/>
  <c r="H778" i="26"/>
  <c r="H777" i="26"/>
  <c r="H776" i="26"/>
  <c r="H774" i="26"/>
  <c r="H773" i="26" s="1"/>
  <c r="H771" i="26"/>
  <c r="H770" i="26"/>
  <c r="H769" i="26"/>
  <c r="H768" i="26"/>
  <c r="H767" i="26"/>
  <c r="H766" i="26"/>
  <c r="H765" i="26"/>
  <c r="H764" i="26"/>
  <c r="H763" i="26"/>
  <c r="H762" i="26"/>
  <c r="H760" i="26"/>
  <c r="H759" i="26"/>
  <c r="H758" i="26"/>
  <c r="H757" i="26"/>
  <c r="H756" i="26"/>
  <c r="H755" i="26"/>
  <c r="H754" i="26"/>
  <c r="H753" i="26"/>
  <c r="H752" i="26"/>
  <c r="H751" i="26"/>
  <c r="H750" i="26"/>
  <c r="H749" i="26"/>
  <c r="H747" i="26"/>
  <c r="H745" i="26"/>
  <c r="H744" i="26" s="1"/>
  <c r="H743" i="26"/>
  <c r="H742" i="26"/>
  <c r="H741" i="26"/>
  <c r="H739" i="26"/>
  <c r="H738" i="26"/>
  <c r="H737" i="26"/>
  <c r="H736" i="26"/>
  <c r="H735" i="26"/>
  <c r="H733" i="26"/>
  <c r="H732" i="26"/>
  <c r="H730" i="26"/>
  <c r="H727" i="26"/>
  <c r="H726" i="26" s="1"/>
  <c r="H725" i="26"/>
  <c r="H724" i="26"/>
  <c r="H723" i="26"/>
  <c r="H722" i="26"/>
  <c r="H721" i="26"/>
  <c r="H719" i="26"/>
  <c r="H718" i="26" s="1"/>
  <c r="H717" i="26"/>
  <c r="H716" i="26" s="1"/>
  <c r="H715" i="26"/>
  <c r="H714" i="26"/>
  <c r="H713" i="26"/>
  <c r="H712" i="26"/>
  <c r="H711" i="26"/>
  <c r="H710" i="26"/>
  <c r="H709" i="26"/>
  <c r="H708" i="26"/>
  <c r="H706" i="26"/>
  <c r="H705" i="26"/>
  <c r="H704" i="26"/>
  <c r="H703" i="26"/>
  <c r="H702" i="26"/>
  <c r="H701" i="26"/>
  <c r="H700" i="26"/>
  <c r="H699" i="26"/>
  <c r="H698" i="26"/>
  <c r="H697" i="26"/>
  <c r="H696" i="26"/>
  <c r="H695" i="26"/>
  <c r="H693" i="26"/>
  <c r="H692" i="26"/>
  <c r="H691" i="26"/>
  <c r="H690" i="26"/>
  <c r="H689" i="26"/>
  <c r="H688" i="26"/>
  <c r="H687" i="26"/>
  <c r="H686" i="26"/>
  <c r="H685" i="26"/>
  <c r="H684" i="26"/>
  <c r="H683" i="26"/>
  <c r="H682" i="26"/>
  <c r="H681" i="26"/>
  <c r="H680" i="26"/>
  <c r="H679" i="26"/>
  <c r="H678" i="26"/>
  <c r="H677" i="26"/>
  <c r="H676" i="26"/>
  <c r="H675" i="26"/>
  <c r="H674" i="26"/>
  <c r="H673" i="26"/>
  <c r="H672" i="26"/>
  <c r="H671" i="26"/>
  <c r="H670" i="26"/>
  <c r="H669" i="26"/>
  <c r="H668" i="26"/>
  <c r="H667" i="26"/>
  <c r="H666" i="26"/>
  <c r="H665" i="26"/>
  <c r="H663" i="26"/>
  <c r="H662" i="26"/>
  <c r="H661" i="26"/>
  <c r="H660" i="26"/>
  <c r="H659" i="26"/>
  <c r="H658" i="26"/>
  <c r="H657" i="26"/>
  <c r="H656" i="26"/>
  <c r="H655" i="26"/>
  <c r="H654" i="26"/>
  <c r="H653" i="26"/>
  <c r="H652" i="26"/>
  <c r="H651" i="26"/>
  <c r="H650" i="26"/>
  <c r="H649" i="26"/>
  <c r="H647" i="26"/>
  <c r="H646" i="26"/>
  <c r="H645" i="26"/>
  <c r="H644" i="26"/>
  <c r="H641" i="26"/>
  <c r="H640" i="26" s="1"/>
  <c r="H639" i="26"/>
  <c r="H638" i="26" s="1"/>
  <c r="H637" i="26"/>
  <c r="H636" i="26"/>
  <c r="H635" i="26"/>
  <c r="H634" i="26"/>
  <c r="H633" i="26"/>
  <c r="H632" i="26"/>
  <c r="H631" i="26"/>
  <c r="H630" i="26"/>
  <c r="H629" i="26"/>
  <c r="H628" i="26"/>
  <c r="H627" i="26"/>
  <c r="H624" i="26"/>
  <c r="H623" i="26"/>
  <c r="H622" i="26"/>
  <c r="H621" i="26"/>
  <c r="H620" i="26"/>
  <c r="H619" i="26"/>
  <c r="H618" i="26"/>
  <c r="H617" i="26"/>
  <c r="H616" i="26"/>
  <c r="H615" i="26"/>
  <c r="H614" i="26"/>
  <c r="H613" i="26"/>
  <c r="H612" i="26"/>
  <c r="H610" i="26"/>
  <c r="H609" i="26"/>
  <c r="H608" i="26"/>
  <c r="H607" i="26"/>
  <c r="H606" i="26"/>
  <c r="H605" i="26"/>
  <c r="H604" i="26"/>
  <c r="H603" i="26"/>
  <c r="H602" i="26"/>
  <c r="H601" i="26"/>
  <c r="H600" i="26"/>
  <c r="H599" i="26"/>
  <c r="H598" i="26"/>
  <c r="H597" i="26"/>
  <c r="H596" i="26"/>
  <c r="H595" i="26"/>
  <c r="H594" i="26"/>
  <c r="H593" i="26"/>
  <c r="H592" i="26"/>
  <c r="H591" i="26"/>
  <c r="H590" i="26"/>
  <c r="H589" i="26"/>
  <c r="H588" i="26"/>
  <c r="H587" i="26"/>
  <c r="H586" i="26"/>
  <c r="H585" i="26"/>
  <c r="H584" i="26"/>
  <c r="H583" i="26"/>
  <c r="H582" i="26"/>
  <c r="H581" i="26"/>
  <c r="H580" i="26"/>
  <c r="H579" i="26"/>
  <c r="H578" i="26"/>
  <c r="H577" i="26"/>
  <c r="H576" i="26"/>
  <c r="H575" i="26"/>
  <c r="H574" i="26"/>
  <c r="H573" i="26"/>
  <c r="H572" i="26"/>
  <c r="H571" i="26"/>
  <c r="H570" i="26"/>
  <c r="H569" i="26"/>
  <c r="H568" i="26"/>
  <c r="H567" i="26"/>
  <c r="H566" i="26"/>
  <c r="H563" i="26"/>
  <c r="H562" i="26" s="1"/>
  <c r="H561" i="26"/>
  <c r="H560" i="26"/>
  <c r="H559" i="26"/>
  <c r="H558" i="26"/>
  <c r="H557" i="26"/>
  <c r="H556" i="26"/>
  <c r="H555" i="26"/>
  <c r="H554" i="26"/>
  <c r="H553" i="26"/>
  <c r="H552" i="26"/>
  <c r="H551" i="26"/>
  <c r="H550" i="26"/>
  <c r="H549" i="26"/>
  <c r="H546" i="26"/>
  <c r="H545" i="26"/>
  <c r="H544" i="26"/>
  <c r="H543" i="26"/>
  <c r="H542" i="26"/>
  <c r="H541" i="26"/>
  <c r="H540" i="26"/>
  <c r="H539" i="26"/>
  <c r="H538" i="26"/>
  <c r="H536" i="26"/>
  <c r="H535" i="26"/>
  <c r="H534" i="26"/>
  <c r="H533" i="26"/>
  <c r="H532" i="26"/>
  <c r="H531" i="26"/>
  <c r="H530" i="26"/>
  <c r="H527" i="26"/>
  <c r="H526" i="26" s="1"/>
  <c r="H525" i="26"/>
  <c r="H524" i="26"/>
  <c r="H522" i="26"/>
  <c r="H521" i="26"/>
  <c r="H520" i="26"/>
  <c r="H519" i="26"/>
  <c r="H518" i="26"/>
  <c r="H517" i="26"/>
  <c r="H516" i="26"/>
  <c r="H514" i="26"/>
  <c r="H512" i="26"/>
  <c r="H511" i="26"/>
  <c r="H510" i="26"/>
  <c r="H509" i="26"/>
  <c r="H508" i="26"/>
  <c r="H507" i="26"/>
  <c r="H506" i="26"/>
  <c r="H505" i="26"/>
  <c r="H503" i="26"/>
  <c r="H502" i="26"/>
  <c r="H501" i="26"/>
  <c r="H500" i="26"/>
  <c r="H499" i="26"/>
  <c r="H498" i="26"/>
  <c r="H497" i="26"/>
  <c r="H496" i="26"/>
  <c r="H495" i="26"/>
  <c r="H494" i="26"/>
  <c r="H492" i="26"/>
  <c r="H491" i="26" s="1"/>
  <c r="H490" i="26"/>
  <c r="H489" i="26"/>
  <c r="H488" i="26"/>
  <c r="H487" i="26"/>
  <c r="H486" i="26"/>
  <c r="H485" i="26"/>
  <c r="H484" i="26"/>
  <c r="H482" i="26"/>
  <c r="H481" i="26"/>
  <c r="H480" i="26"/>
  <c r="H479" i="26"/>
  <c r="H478" i="26"/>
  <c r="H477" i="26"/>
  <c r="H476" i="26"/>
  <c r="H475" i="26"/>
  <c r="H474" i="26"/>
  <c r="H473" i="26"/>
  <c r="H472" i="26"/>
  <c r="H469" i="26"/>
  <c r="H468" i="26"/>
  <c r="H467" i="26"/>
  <c r="H466" i="26"/>
  <c r="H465" i="26"/>
  <c r="H464" i="26"/>
  <c r="H463" i="26"/>
  <c r="H462" i="26"/>
  <c r="H461" i="26"/>
  <c r="H459" i="26"/>
  <c r="H458" i="26"/>
  <c r="H456" i="26"/>
  <c r="H455" i="26" s="1"/>
  <c r="H454" i="26"/>
  <c r="H453" i="26"/>
  <c r="H452" i="26"/>
  <c r="H451" i="26"/>
  <c r="H450" i="26"/>
  <c r="H449" i="26"/>
  <c r="H448" i="26"/>
  <c r="H447" i="26"/>
  <c r="H446" i="26"/>
  <c r="H445" i="26"/>
  <c r="H444" i="26"/>
  <c r="H443" i="26"/>
  <c r="H442" i="26"/>
  <c r="H441" i="26"/>
  <c r="H440" i="26"/>
  <c r="H439" i="26"/>
  <c r="H438" i="26"/>
  <c r="H436" i="26"/>
  <c r="H435" i="26"/>
  <c r="H434" i="26"/>
  <c r="H433" i="26"/>
  <c r="H432" i="26"/>
  <c r="H431" i="26"/>
  <c r="H429" i="26"/>
  <c r="H428" i="26"/>
  <c r="H427" i="26"/>
  <c r="H426" i="26"/>
  <c r="H425" i="26"/>
  <c r="H424" i="26"/>
  <c r="H423" i="26"/>
  <c r="H422" i="26"/>
  <c r="H421" i="26"/>
  <c r="H419" i="26"/>
  <c r="H418" i="26"/>
  <c r="H417" i="26"/>
  <c r="H416" i="26"/>
  <c r="H415" i="26"/>
  <c r="H414" i="26"/>
  <c r="H413" i="26"/>
  <c r="H412" i="26"/>
  <c r="H410" i="26"/>
  <c r="H409" i="26" s="1"/>
  <c r="H408" i="26"/>
  <c r="H407" i="26"/>
  <c r="H406" i="26"/>
  <c r="H405" i="26"/>
  <c r="H404" i="26"/>
  <c r="H403" i="26"/>
  <c r="H402" i="26"/>
  <c r="H401" i="26"/>
  <c r="H400" i="26"/>
  <c r="H399" i="26"/>
  <c r="H398" i="26"/>
  <c r="H397" i="26"/>
  <c r="H396" i="26"/>
  <c r="H395" i="26"/>
  <c r="H394" i="26"/>
  <c r="H393" i="26"/>
  <c r="H392" i="26"/>
  <c r="H391" i="26"/>
  <c r="H390" i="26"/>
  <c r="H389" i="26"/>
  <c r="H388" i="26"/>
  <c r="H387" i="26"/>
  <c r="H386" i="26"/>
  <c r="H385" i="26"/>
  <c r="H384" i="26"/>
  <c r="H383" i="26"/>
  <c r="H382" i="26"/>
  <c r="H381" i="26"/>
  <c r="H380" i="26"/>
  <c r="H379" i="26"/>
  <c r="H378" i="26"/>
  <c r="H377" i="26"/>
  <c r="H376" i="26"/>
  <c r="H375" i="26"/>
  <c r="H374" i="26"/>
  <c r="H373" i="26"/>
  <c r="H372" i="26"/>
  <c r="H371" i="26"/>
  <c r="H370" i="26"/>
  <c r="H369" i="26"/>
  <c r="H368" i="26"/>
  <c r="H367" i="26"/>
  <c r="H366" i="26"/>
  <c r="H365" i="26"/>
  <c r="H364" i="26"/>
  <c r="H363" i="26"/>
  <c r="H362" i="26"/>
  <c r="H361" i="26"/>
  <c r="H360" i="26"/>
  <c r="H359" i="26"/>
  <c r="H358" i="26"/>
  <c r="H357" i="26"/>
  <c r="H356" i="26"/>
  <c r="H355" i="26"/>
  <c r="H354" i="26"/>
  <c r="H353" i="26"/>
  <c r="H352" i="26"/>
  <c r="H351" i="26"/>
  <c r="H350" i="26"/>
  <c r="H349" i="26"/>
  <c r="H348" i="26"/>
  <c r="H347" i="26"/>
  <c r="H346" i="26"/>
  <c r="H345" i="26"/>
  <c r="H344" i="26"/>
  <c r="H343" i="26"/>
  <c r="H342" i="26"/>
  <c r="H341" i="26"/>
  <c r="H340" i="26"/>
  <c r="H339" i="26"/>
  <c r="H338" i="26"/>
  <c r="H337" i="26"/>
  <c r="H336" i="26"/>
  <c r="H335" i="26"/>
  <c r="H334" i="26"/>
  <c r="H333" i="26"/>
  <c r="H332" i="26"/>
  <c r="H331" i="26"/>
  <c r="H330" i="26"/>
  <c r="H329" i="26"/>
  <c r="H328" i="26"/>
  <c r="H327" i="26"/>
  <c r="H326" i="26"/>
  <c r="H325" i="26"/>
  <c r="H324" i="26"/>
  <c r="H323" i="26"/>
  <c r="H322" i="26"/>
  <c r="H321" i="26"/>
  <c r="H320" i="26"/>
  <c r="H319" i="26"/>
  <c r="H318" i="26"/>
  <c r="H317" i="26"/>
  <c r="H316" i="26"/>
  <c r="H315" i="26"/>
  <c r="H314" i="26"/>
  <c r="H313" i="26"/>
  <c r="H312" i="26"/>
  <c r="H311" i="26"/>
  <c r="H310" i="26"/>
  <c r="H309" i="26"/>
  <c r="H308" i="26"/>
  <c r="H306" i="26"/>
  <c r="H305" i="26" s="1"/>
  <c r="H303" i="26"/>
  <c r="H302" i="26" s="1"/>
  <c r="H301" i="26"/>
  <c r="H300" i="26"/>
  <c r="H299" i="26"/>
  <c r="H298" i="26"/>
  <c r="H297" i="26"/>
  <c r="H295" i="26"/>
  <c r="H294" i="26" s="1"/>
  <c r="H293" i="26"/>
  <c r="H292" i="26" s="1"/>
  <c r="H291" i="26"/>
  <c r="H290" i="26"/>
  <c r="H289" i="26"/>
  <c r="H288" i="26"/>
  <c r="H287" i="26"/>
  <c r="H286" i="26"/>
  <c r="H285" i="26"/>
  <c r="H284" i="26"/>
  <c r="H283" i="26"/>
  <c r="H282" i="26"/>
  <c r="H281" i="26"/>
  <c r="H280" i="26"/>
  <c r="H279" i="26"/>
  <c r="H278" i="26"/>
  <c r="H277" i="26"/>
  <c r="H276" i="26"/>
  <c r="H274" i="26"/>
  <c r="H273" i="26"/>
  <c r="H272" i="26"/>
  <c r="H271" i="26"/>
  <c r="H270" i="26"/>
  <c r="H269" i="26"/>
  <c r="H268" i="26"/>
  <c r="H267" i="26"/>
  <c r="H266" i="26"/>
  <c r="H265" i="26"/>
  <c r="H264" i="26"/>
  <c r="H263" i="26"/>
  <c r="H262" i="26"/>
  <c r="H260" i="26"/>
  <c r="H259" i="26"/>
  <c r="H258" i="26"/>
  <c r="H257" i="26"/>
  <c r="H256" i="26"/>
  <c r="H255" i="26"/>
  <c r="H254" i="26"/>
  <c r="H253" i="26"/>
  <c r="H252" i="26"/>
  <c r="H251" i="26"/>
  <c r="H250" i="26"/>
  <c r="H249" i="26"/>
  <c r="H248" i="26"/>
  <c r="H247" i="26"/>
  <c r="H246" i="26"/>
  <c r="H245" i="26"/>
  <c r="H244" i="26"/>
  <c r="H243" i="26"/>
  <c r="H242" i="26"/>
  <c r="H241" i="26"/>
  <c r="H240" i="26"/>
  <c r="H239" i="26"/>
  <c r="H238" i="26"/>
  <c r="H237" i="26"/>
  <c r="H236" i="26"/>
  <c r="H235" i="26"/>
  <c r="H234" i="26"/>
  <c r="H233" i="26"/>
  <c r="H232" i="26"/>
  <c r="H231" i="26"/>
  <c r="H230" i="26"/>
  <c r="H229" i="26"/>
  <c r="H228" i="26"/>
  <c r="H227" i="26"/>
  <c r="H226" i="26"/>
  <c r="H225" i="26"/>
  <c r="H224" i="26"/>
  <c r="H223" i="26"/>
  <c r="H222" i="26"/>
  <c r="H219" i="26"/>
  <c r="H218" i="26"/>
  <c r="H217" i="26"/>
  <c r="H216" i="26"/>
  <c r="H215" i="26"/>
  <c r="H214" i="26"/>
  <c r="H213" i="26"/>
  <c r="H212" i="26"/>
  <c r="H211" i="26"/>
  <c r="H210" i="26"/>
  <c r="H209" i="26"/>
  <c r="H208" i="26"/>
  <c r="H207" i="26"/>
  <c r="H206" i="26"/>
  <c r="H205" i="26"/>
  <c r="H203" i="26"/>
  <c r="H202" i="26"/>
  <c r="H201" i="26"/>
  <c r="H200" i="26"/>
  <c r="H197" i="26"/>
  <c r="H196" i="26" s="1"/>
  <c r="H195" i="26"/>
  <c r="H194" i="26"/>
  <c r="H193" i="26"/>
  <c r="H192" i="26"/>
  <c r="H191" i="26"/>
  <c r="H190" i="26"/>
  <c r="H189" i="26"/>
  <c r="H187" i="26"/>
  <c r="H186" i="26" s="1"/>
  <c r="H185" i="26"/>
  <c r="H183" i="26"/>
  <c r="H182" i="26"/>
  <c r="H181" i="26"/>
  <c r="H180" i="26"/>
  <c r="H179" i="26"/>
  <c r="H178" i="26"/>
  <c r="H177" i="26"/>
  <c r="H176" i="26"/>
  <c r="H175" i="26"/>
  <c r="H174" i="26"/>
  <c r="H173" i="26"/>
  <c r="H172" i="26"/>
  <c r="H171" i="26"/>
  <c r="H170" i="26"/>
  <c r="H169" i="26"/>
  <c r="H168" i="26"/>
  <c r="H167" i="26"/>
  <c r="H166" i="26"/>
  <c r="H165" i="26"/>
  <c r="H164" i="26"/>
  <c r="H163" i="26"/>
  <c r="H161" i="26"/>
  <c r="H160" i="26"/>
  <c r="H159" i="26"/>
  <c r="H158" i="26"/>
  <c r="H157" i="26"/>
  <c r="H156" i="26"/>
  <c r="H155" i="26"/>
  <c r="H154" i="26"/>
  <c r="H153" i="26"/>
  <c r="H152" i="26"/>
  <c r="H151" i="26"/>
  <c r="H150" i="26"/>
  <c r="H149" i="26"/>
  <c r="H148" i="26"/>
  <c r="H147" i="26"/>
  <c r="H146" i="26"/>
  <c r="H145" i="26"/>
  <c r="H143" i="26"/>
  <c r="H142" i="26"/>
  <c r="H141" i="26"/>
  <c r="H140" i="26"/>
  <c r="H139" i="26"/>
  <c r="H138" i="26"/>
  <c r="H137" i="26"/>
  <c r="H136" i="26"/>
  <c r="H135" i="26"/>
  <c r="H134" i="26"/>
  <c r="H133" i="26"/>
  <c r="H132" i="26"/>
  <c r="H131" i="26"/>
  <c r="H130" i="26"/>
  <c r="H129" i="26"/>
  <c r="H128" i="26"/>
  <c r="H127" i="26"/>
  <c r="H126" i="26"/>
  <c r="H125" i="26"/>
  <c r="H124" i="26"/>
  <c r="H123" i="26"/>
  <c r="H122" i="26"/>
  <c r="H121" i="26"/>
  <c r="H120" i="26"/>
  <c r="H119" i="26"/>
  <c r="H118" i="26"/>
  <c r="H117" i="26"/>
  <c r="H116" i="26"/>
  <c r="H115" i="26"/>
  <c r="H114" i="26"/>
  <c r="H113" i="26"/>
  <c r="H112" i="26"/>
  <c r="H111" i="26"/>
  <c r="H110" i="26"/>
  <c r="H109" i="26"/>
  <c r="H108" i="26"/>
  <c r="H107" i="26"/>
  <c r="H106" i="26"/>
  <c r="H105" i="26"/>
  <c r="H104" i="26"/>
  <c r="H103" i="26"/>
  <c r="H102" i="26"/>
  <c r="H101" i="26"/>
  <c r="H100" i="26"/>
  <c r="H99" i="26"/>
  <c r="H98" i="26"/>
  <c r="H97" i="26"/>
  <c r="H96" i="26"/>
  <c r="H95" i="26"/>
  <c r="H94" i="26"/>
  <c r="H93" i="26"/>
  <c r="H92" i="26"/>
  <c r="H91" i="26"/>
  <c r="H90" i="26"/>
  <c r="H89" i="26"/>
  <c r="H88" i="26"/>
  <c r="H85" i="26"/>
  <c r="H84" i="26"/>
  <c r="H83" i="26"/>
  <c r="H81" i="26"/>
  <c r="H80" i="26"/>
  <c r="H79" i="26"/>
  <c r="H76" i="26"/>
  <c r="H75" i="26"/>
  <c r="H74" i="26"/>
  <c r="H73" i="26"/>
  <c r="H72" i="26"/>
  <c r="H71" i="26"/>
  <c r="H70" i="26"/>
  <c r="H69" i="26"/>
  <c r="H68" i="26"/>
  <c r="H67" i="26"/>
  <c r="H66" i="26"/>
  <c r="H65" i="26"/>
  <c r="H64" i="26"/>
  <c r="H63" i="26"/>
  <c r="H62" i="26"/>
  <c r="H61" i="26"/>
  <c r="H60" i="26"/>
  <c r="H59" i="26"/>
  <c r="H58" i="26"/>
  <c r="H56" i="26"/>
  <c r="H55" i="26"/>
  <c r="H54" i="26"/>
  <c r="H53" i="26"/>
  <c r="H52" i="26"/>
  <c r="H51" i="26"/>
  <c r="H50" i="26"/>
  <c r="H49" i="26"/>
  <c r="H46" i="26"/>
  <c r="H45" i="26" s="1"/>
  <c r="H44" i="26"/>
  <c r="H43" i="26" s="1"/>
  <c r="H42" i="26"/>
  <c r="H41" i="26"/>
  <c r="H40" i="26"/>
  <c r="H39" i="26"/>
  <c r="H38" i="26"/>
  <c r="H36" i="26"/>
  <c r="H35" i="26"/>
  <c r="H34" i="26"/>
  <c r="H33" i="26"/>
  <c r="H32" i="26"/>
  <c r="H31" i="26"/>
  <c r="H30" i="26"/>
  <c r="H29" i="26"/>
  <c r="H28" i="26"/>
  <c r="H27" i="26"/>
  <c r="H26" i="26"/>
  <c r="H25" i="26"/>
  <c r="H24" i="26"/>
  <c r="H23" i="26"/>
  <c r="H22" i="26"/>
  <c r="H21" i="26"/>
  <c r="H20" i="26"/>
  <c r="H19" i="26"/>
  <c r="H18" i="26"/>
  <c r="H16" i="26"/>
  <c r="H17" i="26"/>
  <c r="H15" i="26"/>
  <c r="J294" i="26"/>
  <c r="L22" i="26" l="1"/>
  <c r="L23" i="26"/>
  <c r="L19" i="26"/>
  <c r="H523" i="26"/>
  <c r="L18" i="26"/>
  <c r="J491" i="26"/>
  <c r="L24" i="26"/>
  <c r="L147" i="26"/>
  <c r="L310" i="26"/>
  <c r="L462" i="26"/>
  <c r="L627" i="26"/>
  <c r="L21" i="26"/>
  <c r="L20" i="26"/>
  <c r="L56" i="26"/>
  <c r="L69" i="26"/>
  <c r="L84" i="26"/>
  <c r="L98" i="26"/>
  <c r="L110" i="26"/>
  <c r="L122" i="26"/>
  <c r="L134" i="26"/>
  <c r="L159" i="26"/>
  <c r="L172" i="26"/>
  <c r="L185" i="26"/>
  <c r="L184" i="26" s="1"/>
  <c r="L202" i="26"/>
  <c r="L215" i="26"/>
  <c r="L229" i="26"/>
  <c r="L241" i="26"/>
  <c r="L253" i="26"/>
  <c r="L266" i="26"/>
  <c r="L279" i="26"/>
  <c r="L291" i="26"/>
  <c r="L322" i="26"/>
  <c r="L334" i="26"/>
  <c r="L346" i="26"/>
  <c r="L358" i="26"/>
  <c r="L370" i="26"/>
  <c r="L382" i="26"/>
  <c r="L394" i="26"/>
  <c r="L406" i="26"/>
  <c r="L421" i="26"/>
  <c r="L434" i="26"/>
  <c r="L447" i="26"/>
  <c r="L476" i="26"/>
  <c r="L489" i="26"/>
  <c r="L503" i="26"/>
  <c r="L518" i="26"/>
  <c r="L534" i="26"/>
  <c r="L549" i="26"/>
  <c r="L561" i="26"/>
  <c r="L576" i="26"/>
  <c r="L588" i="26"/>
  <c r="L600" i="26"/>
  <c r="L613" i="26"/>
  <c r="L641" i="26"/>
  <c r="L640" i="26" s="1"/>
  <c r="L656" i="26"/>
  <c r="L669" i="26"/>
  <c r="L681" i="26"/>
  <c r="L693" i="26"/>
  <c r="L706" i="26"/>
  <c r="L722" i="26"/>
  <c r="L739" i="26"/>
  <c r="L755" i="26"/>
  <c r="L768" i="26"/>
  <c r="L62" i="26"/>
  <c r="L35" i="26"/>
  <c r="L52" i="26"/>
  <c r="L65" i="26"/>
  <c r="L79" i="26"/>
  <c r="L94" i="26"/>
  <c r="L106" i="26"/>
  <c r="L118" i="26"/>
  <c r="L130" i="26"/>
  <c r="L142" i="26"/>
  <c r="L155" i="26"/>
  <c r="L168" i="26"/>
  <c r="L180" i="26"/>
  <c r="L195" i="26"/>
  <c r="L211" i="26"/>
  <c r="L225" i="26"/>
  <c r="L237" i="26"/>
  <c r="L249" i="26"/>
  <c r="L262" i="26"/>
  <c r="L274" i="26"/>
  <c r="L287" i="26"/>
  <c r="L318" i="26"/>
  <c r="L330" i="26"/>
  <c r="L342" i="26"/>
  <c r="L354" i="26"/>
  <c r="L366" i="26"/>
  <c r="L378" i="26"/>
  <c r="L390" i="26"/>
  <c r="L402" i="26"/>
  <c r="L416" i="26"/>
  <c r="L429" i="26"/>
  <c r="L443" i="26"/>
  <c r="L472" i="26"/>
  <c r="L485" i="26"/>
  <c r="L499" i="26"/>
  <c r="L512" i="26"/>
  <c r="L530" i="26"/>
  <c r="L543" i="26"/>
  <c r="L557" i="26"/>
  <c r="L572" i="26"/>
  <c r="L584" i="26"/>
  <c r="L596" i="26"/>
  <c r="L608" i="26"/>
  <c r="L621" i="26"/>
  <c r="L635" i="26"/>
  <c r="L652" i="26"/>
  <c r="L665" i="26"/>
  <c r="L677" i="26"/>
  <c r="L689" i="26"/>
  <c r="L702" i="26"/>
  <c r="L715" i="26"/>
  <c r="L735" i="26"/>
  <c r="L751" i="26"/>
  <c r="L764" i="26"/>
  <c r="L95" i="26"/>
  <c r="L169" i="26"/>
  <c r="L263" i="26"/>
  <c r="L355" i="26"/>
  <c r="L622" i="26"/>
  <c r="L653" i="26"/>
  <c r="L690" i="26"/>
  <c r="L703" i="26"/>
  <c r="L736" i="26"/>
  <c r="L54" i="26"/>
  <c r="L67" i="26"/>
  <c r="L81" i="26"/>
  <c r="L96" i="26"/>
  <c r="L120" i="26"/>
  <c r="L132" i="26"/>
  <c r="L145" i="26"/>
  <c r="L157" i="26"/>
  <c r="L170" i="26"/>
  <c r="L200" i="26"/>
  <c r="L213" i="26"/>
  <c r="L239" i="26"/>
  <c r="L251" i="26"/>
  <c r="L264" i="26"/>
  <c r="L289" i="26"/>
  <c r="L308" i="26"/>
  <c r="L320" i="26"/>
  <c r="L332" i="26"/>
  <c r="L344" i="26"/>
  <c r="L356" i="26"/>
  <c r="L368" i="26"/>
  <c r="L380" i="26"/>
  <c r="L392" i="26"/>
  <c r="L404" i="26"/>
  <c r="L432" i="26"/>
  <c r="L445" i="26"/>
  <c r="L474" i="26"/>
  <c r="L501" i="26"/>
  <c r="L516" i="26"/>
  <c r="L532" i="26"/>
  <c r="L545" i="26"/>
  <c r="L574" i="26"/>
  <c r="L586" i="26"/>
  <c r="L598" i="26"/>
  <c r="L623" i="26"/>
  <c r="L637" i="26"/>
  <c r="L654" i="26"/>
  <c r="L667" i="26"/>
  <c r="L679" i="26"/>
  <c r="L691" i="26"/>
  <c r="L704" i="26"/>
  <c r="L737" i="26"/>
  <c r="L753" i="26"/>
  <c r="L766" i="26"/>
  <c r="L782" i="26"/>
  <c r="L250" i="26"/>
  <c r="L473" i="26"/>
  <c r="L752" i="26"/>
  <c r="L26" i="26"/>
  <c r="L55" i="26"/>
  <c r="L68" i="26"/>
  <c r="L83" i="26"/>
  <c r="L97" i="26"/>
  <c r="L109" i="26"/>
  <c r="L121" i="26"/>
  <c r="L133" i="26"/>
  <c r="L146" i="26"/>
  <c r="L158" i="26"/>
  <c r="L171" i="26"/>
  <c r="L183" i="26"/>
  <c r="L201" i="26"/>
  <c r="L214" i="26"/>
  <c r="L228" i="26"/>
  <c r="L240" i="26"/>
  <c r="L252" i="26"/>
  <c r="L265" i="26"/>
  <c r="L278" i="26"/>
  <c r="L290" i="26"/>
  <c r="L309" i="26"/>
  <c r="L321" i="26"/>
  <c r="L333" i="26"/>
  <c r="L345" i="26"/>
  <c r="L357" i="26"/>
  <c r="L369" i="26"/>
  <c r="L381" i="26"/>
  <c r="L393" i="26"/>
  <c r="L405" i="26"/>
  <c r="L419" i="26"/>
  <c r="L433" i="26"/>
  <c r="L446" i="26"/>
  <c r="L461" i="26"/>
  <c r="L475" i="26"/>
  <c r="L488" i="26"/>
  <c r="L502" i="26"/>
  <c r="L517" i="26"/>
  <c r="L533" i="26"/>
  <c r="L546" i="26"/>
  <c r="L560" i="26"/>
  <c r="L575" i="26"/>
  <c r="L587" i="26"/>
  <c r="L599" i="26"/>
  <c r="L612" i="26"/>
  <c r="L624" i="26"/>
  <c r="L655" i="26"/>
  <c r="L668" i="26"/>
  <c r="L680" i="26"/>
  <c r="L692" i="26"/>
  <c r="L705" i="26"/>
  <c r="L721" i="26"/>
  <c r="L738" i="26"/>
  <c r="L754" i="26"/>
  <c r="L767" i="26"/>
  <c r="L783" i="26"/>
  <c r="L80" i="26"/>
  <c r="L609" i="26"/>
  <c r="L666" i="26"/>
  <c r="L781" i="26"/>
  <c r="L27" i="26"/>
  <c r="L238" i="26"/>
  <c r="L531" i="26"/>
  <c r="L573" i="26"/>
  <c r="L636" i="26"/>
  <c r="L678" i="26"/>
  <c r="L58" i="26"/>
  <c r="L99" i="26"/>
  <c r="L111" i="26"/>
  <c r="L123" i="26"/>
  <c r="L148" i="26"/>
  <c r="L187" i="26"/>
  <c r="L230" i="26"/>
  <c r="L242" i="26"/>
  <c r="L267" i="26"/>
  <c r="L280" i="26"/>
  <c r="L293" i="26"/>
  <c r="L311" i="26"/>
  <c r="L323" i="26"/>
  <c r="L335" i="26"/>
  <c r="L347" i="26"/>
  <c r="L359" i="26"/>
  <c r="L435" i="26"/>
  <c r="L477" i="26"/>
  <c r="L505" i="26"/>
  <c r="L519" i="26"/>
  <c r="L550" i="26"/>
  <c r="L563" i="26"/>
  <c r="L562" i="26" s="1"/>
  <c r="L577" i="26"/>
  <c r="L589" i="26"/>
  <c r="L601" i="26"/>
  <c r="L614" i="26"/>
  <c r="L628" i="26"/>
  <c r="L670" i="26"/>
  <c r="L682" i="26"/>
  <c r="L695" i="26"/>
  <c r="L708" i="26"/>
  <c r="L741" i="26"/>
  <c r="L756" i="26"/>
  <c r="L40" i="26"/>
  <c r="L119" i="26"/>
  <c r="L458" i="26"/>
  <c r="L765" i="26"/>
  <c r="L29" i="26"/>
  <c r="L42" i="26"/>
  <c r="L59" i="26"/>
  <c r="L71" i="26"/>
  <c r="L88" i="26"/>
  <c r="L100" i="26"/>
  <c r="L112" i="26"/>
  <c r="L124" i="26"/>
  <c r="L136" i="26"/>
  <c r="L149" i="26"/>
  <c r="L161" i="26"/>
  <c r="L174" i="26"/>
  <c r="L189" i="26"/>
  <c r="L205" i="26"/>
  <c r="L217" i="26"/>
  <c r="L231" i="26"/>
  <c r="L255" i="26"/>
  <c r="L268" i="26"/>
  <c r="L281" i="26"/>
  <c r="L295" i="26"/>
  <c r="L294" i="26" s="1"/>
  <c r="L312" i="26"/>
  <c r="L324" i="26"/>
  <c r="L336" i="26"/>
  <c r="L348" i="26"/>
  <c r="L360" i="26"/>
  <c r="L372" i="26"/>
  <c r="L384" i="26"/>
  <c r="L396" i="26"/>
  <c r="L408" i="26"/>
  <c r="L423" i="26"/>
  <c r="L436" i="26"/>
  <c r="L449" i="26"/>
  <c r="L464" i="26"/>
  <c r="L478" i="26"/>
  <c r="L492" i="26"/>
  <c r="L491" i="26" s="1"/>
  <c r="L506" i="26"/>
  <c r="L520" i="26"/>
  <c r="L536" i="26"/>
  <c r="L551" i="26"/>
  <c r="L566" i="26"/>
  <c r="L578" i="26"/>
  <c r="L590" i="26"/>
  <c r="L602" i="26"/>
  <c r="L615" i="26"/>
  <c r="L629" i="26"/>
  <c r="L645" i="26"/>
  <c r="L658" i="26"/>
  <c r="L671" i="26"/>
  <c r="L683" i="26"/>
  <c r="L696" i="26"/>
  <c r="L709" i="26"/>
  <c r="L724" i="26"/>
  <c r="L742" i="26"/>
  <c r="L757" i="26"/>
  <c r="L770" i="26"/>
  <c r="L107" i="26"/>
  <c r="L367" i="26"/>
  <c r="L431" i="26"/>
  <c r="L597" i="26"/>
  <c r="L30" i="26"/>
  <c r="L44" i="26"/>
  <c r="L43" i="26" s="1"/>
  <c r="L60" i="26"/>
  <c r="L72" i="26"/>
  <c r="L89" i="26"/>
  <c r="L101" i="26"/>
  <c r="L113" i="26"/>
  <c r="L125" i="26"/>
  <c r="L137" i="26"/>
  <c r="L150" i="26"/>
  <c r="L163" i="26"/>
  <c r="L175" i="26"/>
  <c r="L190" i="26"/>
  <c r="L206" i="26"/>
  <c r="L218" i="26"/>
  <c r="L232" i="26"/>
  <c r="L244" i="26"/>
  <c r="L256" i="26"/>
  <c r="L269" i="26"/>
  <c r="L282" i="26"/>
  <c r="L297" i="26"/>
  <c r="L313" i="26"/>
  <c r="L325" i="26"/>
  <c r="L337" i="26"/>
  <c r="L349" i="26"/>
  <c r="L361" i="26"/>
  <c r="L373" i="26"/>
  <c r="L385" i="26"/>
  <c r="L397" i="26"/>
  <c r="L410" i="26"/>
  <c r="L409" i="26" s="1"/>
  <c r="L424" i="26"/>
  <c r="L438" i="26"/>
  <c r="L450" i="26"/>
  <c r="L465" i="26"/>
  <c r="L479" i="26"/>
  <c r="L494" i="26"/>
  <c r="L507" i="26"/>
  <c r="L521" i="26"/>
  <c r="L538" i="26"/>
  <c r="L552" i="26"/>
  <c r="L567" i="26"/>
  <c r="L579" i="26"/>
  <c r="L591" i="26"/>
  <c r="L603" i="26"/>
  <c r="L616" i="26"/>
  <c r="L630" i="26"/>
  <c r="L646" i="26"/>
  <c r="L659" i="26"/>
  <c r="L672" i="26"/>
  <c r="L684" i="26"/>
  <c r="L697" i="26"/>
  <c r="L710" i="26"/>
  <c r="L725" i="26"/>
  <c r="L743" i="26"/>
  <c r="L758" i="26"/>
  <c r="L771" i="26"/>
  <c r="L486" i="26"/>
  <c r="L585" i="26"/>
  <c r="L31" i="26"/>
  <c r="L46" i="26"/>
  <c r="L45" i="26" s="1"/>
  <c r="L61" i="26"/>
  <c r="L73" i="26"/>
  <c r="L90" i="26"/>
  <c r="L102" i="26"/>
  <c r="L114" i="26"/>
  <c r="L126" i="26"/>
  <c r="L138" i="26"/>
  <c r="L151" i="26"/>
  <c r="L164" i="26"/>
  <c r="L176" i="26"/>
  <c r="L191" i="26"/>
  <c r="L207" i="26"/>
  <c r="L219" i="26"/>
  <c r="L233" i="26"/>
  <c r="L245" i="26"/>
  <c r="L257" i="26"/>
  <c r="L270" i="26"/>
  <c r="L283" i="26"/>
  <c r="L298" i="26"/>
  <c r="L314" i="26"/>
  <c r="L326" i="26"/>
  <c r="L338" i="26"/>
  <c r="L350" i="26"/>
  <c r="L362" i="26"/>
  <c r="L374" i="26"/>
  <c r="L386" i="26"/>
  <c r="L398" i="26"/>
  <c r="L412" i="26"/>
  <c r="L425" i="26"/>
  <c r="L439" i="26"/>
  <c r="L451" i="26"/>
  <c r="L466" i="26"/>
  <c r="L480" i="26"/>
  <c r="L495" i="26"/>
  <c r="L508" i="26"/>
  <c r="L522" i="26"/>
  <c r="L539" i="26"/>
  <c r="L553" i="26"/>
  <c r="L568" i="26"/>
  <c r="L580" i="26"/>
  <c r="L592" i="26"/>
  <c r="L604" i="26"/>
  <c r="L617" i="26"/>
  <c r="L631" i="26"/>
  <c r="L647" i="26"/>
  <c r="L660" i="26"/>
  <c r="L673" i="26"/>
  <c r="L685" i="26"/>
  <c r="L698" i="26"/>
  <c r="L711" i="26"/>
  <c r="L727" i="26"/>
  <c r="L726" i="26" s="1"/>
  <c r="L745" i="26"/>
  <c r="L744" i="26" s="1"/>
  <c r="L759" i="26"/>
  <c r="L774" i="26"/>
  <c r="L773" i="26" s="1"/>
  <c r="L49" i="26"/>
  <c r="L91" i="26"/>
  <c r="L103" i="26"/>
  <c r="L115" i="26"/>
  <c r="L127" i="26"/>
  <c r="L139" i="26"/>
  <c r="L152" i="26"/>
  <c r="L165" i="26"/>
  <c r="L177" i="26"/>
  <c r="L192" i="26"/>
  <c r="L208" i="26"/>
  <c r="L222" i="26"/>
  <c r="L234" i="26"/>
  <c r="L246" i="26"/>
  <c r="L258" i="26"/>
  <c r="L271" i="26"/>
  <c r="L284" i="26"/>
  <c r="L299" i="26"/>
  <c r="L315" i="26"/>
  <c r="L327" i="26"/>
  <c r="L339" i="26"/>
  <c r="L351" i="26"/>
  <c r="L363" i="26"/>
  <c r="L375" i="26"/>
  <c r="L387" i="26"/>
  <c r="L399" i="26"/>
  <c r="L413" i="26"/>
  <c r="L426" i="26"/>
  <c r="L440" i="26"/>
  <c r="L452" i="26"/>
  <c r="L467" i="26"/>
  <c r="L481" i="26"/>
  <c r="L496" i="26"/>
  <c r="L509" i="26"/>
  <c r="L524" i="26"/>
  <c r="L540" i="26"/>
  <c r="L554" i="26"/>
  <c r="L569" i="26"/>
  <c r="L581" i="26"/>
  <c r="L593" i="26"/>
  <c r="L605" i="26"/>
  <c r="L618" i="26"/>
  <c r="L632" i="26"/>
  <c r="L649" i="26"/>
  <c r="L661" i="26"/>
  <c r="L674" i="26"/>
  <c r="L686" i="26"/>
  <c r="L699" i="26"/>
  <c r="L712" i="26"/>
  <c r="L730" i="26"/>
  <c r="L729" i="26" s="1"/>
  <c r="L747" i="26"/>
  <c r="L746" i="26" s="1"/>
  <c r="L760" i="26"/>
  <c r="L776" i="26"/>
  <c r="L74" i="26"/>
  <c r="L33" i="26"/>
  <c r="L63" i="26"/>
  <c r="L140" i="26"/>
  <c r="L153" i="26"/>
  <c r="L166" i="26"/>
  <c r="L193" i="26"/>
  <c r="L482" i="26"/>
  <c r="L497" i="26"/>
  <c r="L555" i="26"/>
  <c r="L582" i="26"/>
  <c r="L594" i="26"/>
  <c r="L619" i="26"/>
  <c r="L633" i="26"/>
  <c r="L650" i="26"/>
  <c r="L675" i="26"/>
  <c r="L713" i="26"/>
  <c r="L732" i="26"/>
  <c r="L777" i="26"/>
  <c r="L32" i="26"/>
  <c r="L51" i="26"/>
  <c r="L64" i="26"/>
  <c r="L76" i="26"/>
  <c r="L93" i="26"/>
  <c r="L105" i="26"/>
  <c r="L117" i="26"/>
  <c r="L129" i="26"/>
  <c r="L141" i="26"/>
  <c r="L154" i="26"/>
  <c r="L167" i="26"/>
  <c r="L179" i="26"/>
  <c r="L194" i="26"/>
  <c r="L210" i="26"/>
  <c r="L224" i="26"/>
  <c r="L236" i="26"/>
  <c r="L248" i="26"/>
  <c r="L260" i="26"/>
  <c r="L301" i="26"/>
  <c r="L329" i="26"/>
  <c r="L341" i="26"/>
  <c r="L353" i="26"/>
  <c r="L365" i="26"/>
  <c r="L377" i="26"/>
  <c r="L389" i="26"/>
  <c r="L428" i="26"/>
  <c r="L454" i="26"/>
  <c r="L469" i="26"/>
  <c r="L484" i="26"/>
  <c r="L498" i="26"/>
  <c r="L511" i="26"/>
  <c r="L542" i="26"/>
  <c r="L556" i="26"/>
  <c r="L571" i="26"/>
  <c r="L583" i="26"/>
  <c r="L595" i="26"/>
  <c r="L607" i="26"/>
  <c r="L634" i="26"/>
  <c r="L651" i="26"/>
  <c r="L663" i="26"/>
  <c r="L676" i="26"/>
  <c r="L688" i="26"/>
  <c r="L701" i="26"/>
  <c r="L714" i="26"/>
  <c r="L733" i="26"/>
  <c r="L750" i="26"/>
  <c r="L763" i="26"/>
  <c r="L778" i="26"/>
  <c r="L28" i="26"/>
  <c r="L41" i="26"/>
  <c r="L70" i="26"/>
  <c r="L85" i="26"/>
  <c r="L135" i="26"/>
  <c r="L160" i="26"/>
  <c r="L173" i="26"/>
  <c r="L203" i="26"/>
  <c r="L216" i="26"/>
  <c r="L254" i="26"/>
  <c r="L371" i="26"/>
  <c r="L383" i="26"/>
  <c r="L395" i="26"/>
  <c r="L407" i="26"/>
  <c r="L422" i="26"/>
  <c r="L448" i="26"/>
  <c r="L463" i="26"/>
  <c r="L490" i="26"/>
  <c r="L535" i="26"/>
  <c r="L644" i="26"/>
  <c r="L657" i="26"/>
  <c r="L723" i="26"/>
  <c r="L769" i="26"/>
  <c r="L243" i="26"/>
  <c r="H729" i="26"/>
  <c r="L15" i="26"/>
  <c r="J775" i="26"/>
  <c r="L50" i="26"/>
  <c r="L75" i="26"/>
  <c r="L92" i="26"/>
  <c r="L104" i="26"/>
  <c r="L116" i="26"/>
  <c r="L128" i="26"/>
  <c r="L178" i="26"/>
  <c r="L209" i="26"/>
  <c r="L223" i="26"/>
  <c r="L235" i="26"/>
  <c r="L247" i="26"/>
  <c r="L259" i="26"/>
  <c r="L272" i="26"/>
  <c r="L285" i="26"/>
  <c r="L300" i="26"/>
  <c r="L316" i="26"/>
  <c r="L328" i="26"/>
  <c r="L340" i="26"/>
  <c r="L352" i="26"/>
  <c r="L364" i="26"/>
  <c r="L376" i="26"/>
  <c r="L388" i="26"/>
  <c r="L400" i="26"/>
  <c r="L414" i="26"/>
  <c r="L427" i="26"/>
  <c r="L441" i="26"/>
  <c r="L453" i="26"/>
  <c r="L468" i="26"/>
  <c r="L510" i="26"/>
  <c r="L525" i="26"/>
  <c r="L541" i="26"/>
  <c r="L570" i="26"/>
  <c r="L606" i="26"/>
  <c r="L662" i="26"/>
  <c r="L687" i="26"/>
  <c r="L700" i="26"/>
  <c r="L749" i="26"/>
  <c r="L762" i="26"/>
  <c r="L17" i="26"/>
  <c r="L34" i="26"/>
  <c r="L273" i="26"/>
  <c r="L286" i="26"/>
  <c r="L317" i="26"/>
  <c r="L401" i="26"/>
  <c r="L415" i="26"/>
  <c r="L442" i="26"/>
  <c r="L527" i="26"/>
  <c r="L526" i="26" s="1"/>
  <c r="L620" i="26"/>
  <c r="L303" i="26"/>
  <c r="L302" i="26" s="1"/>
  <c r="L456" i="26"/>
  <c r="L455" i="26" s="1"/>
  <c r="L780" i="26"/>
  <c r="L36" i="26"/>
  <c r="L53" i="26"/>
  <c r="L66" i="26"/>
  <c r="L131" i="26"/>
  <c r="L143" i="26"/>
  <c r="L156" i="26"/>
  <c r="L181" i="26"/>
  <c r="L197" i="26"/>
  <c r="L196" i="26" s="1"/>
  <c r="L212" i="26"/>
  <c r="L226" i="26"/>
  <c r="L276" i="26"/>
  <c r="L288" i="26"/>
  <c r="L306" i="26"/>
  <c r="L305" i="26" s="1"/>
  <c r="L319" i="26"/>
  <c r="L331" i="26"/>
  <c r="L343" i="26"/>
  <c r="L379" i="26"/>
  <c r="L391" i="26"/>
  <c r="L403" i="26"/>
  <c r="L417" i="26"/>
  <c r="L444" i="26"/>
  <c r="L500" i="26"/>
  <c r="L514" i="26"/>
  <c r="L513" i="26" s="1"/>
  <c r="L544" i="26"/>
  <c r="L558" i="26"/>
  <c r="L717" i="26"/>
  <c r="L716" i="26" s="1"/>
  <c r="L25" i="26"/>
  <c r="L38" i="26"/>
  <c r="L108" i="26"/>
  <c r="L182" i="26"/>
  <c r="L227" i="26"/>
  <c r="L277" i="26"/>
  <c r="L418" i="26"/>
  <c r="L459" i="26"/>
  <c r="L487" i="26"/>
  <c r="L559" i="26"/>
  <c r="L610" i="26"/>
  <c r="L719" i="26"/>
  <c r="L718" i="26" s="1"/>
  <c r="L39" i="26"/>
  <c r="L639" i="26"/>
  <c r="L638" i="26" s="1"/>
  <c r="L186" i="26"/>
  <c r="L292" i="26"/>
  <c r="L16" i="26"/>
  <c r="H779" i="26"/>
  <c r="J457" i="26"/>
  <c r="H775" i="26"/>
  <c r="J188" i="26"/>
  <c r="J720" i="26"/>
  <c r="J779" i="26"/>
  <c r="J296" i="26"/>
  <c r="J761" i="26"/>
  <c r="J460" i="26"/>
  <c r="H296" i="26"/>
  <c r="H746" i="26"/>
  <c r="J48" i="26"/>
  <c r="J45" i="26"/>
  <c r="H720" i="26"/>
  <c r="H761" i="26"/>
  <c r="H748" i="26" s="1"/>
  <c r="H457" i="26"/>
  <c r="H460" i="26"/>
  <c r="H184" i="26"/>
  <c r="H188" i="26"/>
  <c r="J184" i="26"/>
  <c r="J515" i="26"/>
  <c r="J731" i="26"/>
  <c r="J643" i="26"/>
  <c r="J204" i="26"/>
  <c r="J420" i="26"/>
  <c r="J37" i="26"/>
  <c r="J14" i="26"/>
  <c r="H204" i="26"/>
  <c r="H740" i="26"/>
  <c r="H731" i="26"/>
  <c r="H411" i="26"/>
  <c r="H483" i="26"/>
  <c r="H471" i="26" s="1"/>
  <c r="H14" i="26"/>
  <c r="H504" i="26"/>
  <c r="H694" i="26"/>
  <c r="H515" i="26"/>
  <c r="H78" i="26"/>
  <c r="H162" i="26"/>
  <c r="H643" i="26"/>
  <c r="H199" i="26"/>
  <c r="H420" i="26"/>
  <c r="H437" i="26"/>
  <c r="H37" i="26"/>
  <c r="H529" i="26"/>
  <c r="H734" i="26"/>
  <c r="H144" i="26"/>
  <c r="H221" i="26"/>
  <c r="H57" i="26"/>
  <c r="H275" i="26"/>
  <c r="H87" i="26"/>
  <c r="H648" i="26"/>
  <c r="H664" i="26"/>
  <c r="H707" i="26"/>
  <c r="H548" i="26"/>
  <c r="H547" i="26" s="1"/>
  <c r="H565" i="26"/>
  <c r="H430" i="26"/>
  <c r="H48" i="26"/>
  <c r="H513" i="26"/>
  <c r="H537" i="26"/>
  <c r="H611" i="26"/>
  <c r="H307" i="26"/>
  <c r="H82" i="26"/>
  <c r="H261" i="26"/>
  <c r="H626" i="26"/>
  <c r="L734" i="26" l="1"/>
  <c r="L779" i="26"/>
  <c r="L504" i="26"/>
  <c r="L493" i="26" s="1"/>
  <c r="L430" i="26"/>
  <c r="L775" i="26"/>
  <c r="L772" i="26" s="1"/>
  <c r="L720" i="26"/>
  <c r="L457" i="26"/>
  <c r="L664" i="26"/>
  <c r="L188" i="26"/>
  <c r="J772" i="26"/>
  <c r="L694" i="26"/>
  <c r="L199" i="26"/>
  <c r="L78" i="26"/>
  <c r="L523" i="26"/>
  <c r="L48" i="26"/>
  <c r="L483" i="26"/>
  <c r="L471" i="26" s="1"/>
  <c r="L707" i="26"/>
  <c r="L144" i="26"/>
  <c r="L529" i="26"/>
  <c r="L565" i="26"/>
  <c r="L537" i="26"/>
  <c r="L643" i="26"/>
  <c r="L626" i="26"/>
  <c r="L625" i="26" s="1"/>
  <c r="L460" i="26"/>
  <c r="L296" i="26"/>
  <c r="L731" i="26"/>
  <c r="L548" i="26"/>
  <c r="L547" i="26" s="1"/>
  <c r="L261" i="26"/>
  <c r="L761" i="26"/>
  <c r="L748" i="26" s="1"/>
  <c r="L437" i="26"/>
  <c r="L740" i="26"/>
  <c r="L515" i="26"/>
  <c r="L204" i="26"/>
  <c r="L82" i="26"/>
  <c r="L87" i="26"/>
  <c r="L307" i="26"/>
  <c r="L648" i="26"/>
  <c r="L221" i="26"/>
  <c r="L57" i="26"/>
  <c r="L611" i="26"/>
  <c r="L420" i="26"/>
  <c r="L411" i="26"/>
  <c r="L14" i="26"/>
  <c r="L162" i="26"/>
  <c r="L37" i="26"/>
  <c r="H772" i="26"/>
  <c r="L275" i="26"/>
  <c r="J57" i="26"/>
  <c r="J740" i="26"/>
  <c r="J748" i="26"/>
  <c r="H493" i="26"/>
  <c r="J144" i="26"/>
  <c r="J78" i="26"/>
  <c r="J716" i="26"/>
  <c r="J186" i="26"/>
  <c r="J411" i="26"/>
  <c r="J437" i="26"/>
  <c r="J13" i="26"/>
  <c r="J275" i="26"/>
  <c r="J694" i="26"/>
  <c r="J87" i="26"/>
  <c r="J640" i="26"/>
  <c r="J82" i="26"/>
  <c r="J292" i="26"/>
  <c r="J638" i="26"/>
  <c r="J562" i="26"/>
  <c r="J529" i="26"/>
  <c r="J611" i="26"/>
  <c r="J537" i="26"/>
  <c r="J648" i="26"/>
  <c r="J729" i="26"/>
  <c r="J734" i="26"/>
  <c r="J307" i="26"/>
  <c r="J409" i="26"/>
  <c r="J707" i="26"/>
  <c r="J221" i="26"/>
  <c r="J565" i="26"/>
  <c r="J548" i="26"/>
  <c r="J305" i="26"/>
  <c r="J199" i="26"/>
  <c r="J626" i="26"/>
  <c r="J513" i="26"/>
  <c r="J664" i="26"/>
  <c r="J718" i="26"/>
  <c r="J504" i="26"/>
  <c r="H728" i="26"/>
  <c r="J261" i="26"/>
  <c r="J523" i="26"/>
  <c r="J483" i="26"/>
  <c r="J162" i="26"/>
  <c r="J455" i="26"/>
  <c r="J430" i="26"/>
  <c r="H564" i="26"/>
  <c r="H86" i="26"/>
  <c r="H13" i="26"/>
  <c r="H304" i="26"/>
  <c r="H642" i="26"/>
  <c r="H77" i="26"/>
  <c r="H220" i="26"/>
  <c r="H625" i="26"/>
  <c r="I68" i="2" l="1"/>
  <c r="J68" i="2"/>
  <c r="L77" i="26"/>
  <c r="L642" i="26"/>
  <c r="L304" i="26"/>
  <c r="L728" i="26"/>
  <c r="L564" i="26"/>
  <c r="L528" i="26" s="1"/>
  <c r="L470" i="26"/>
  <c r="L86" i="26"/>
  <c r="L220" i="26"/>
  <c r="L198" i="26" s="1"/>
  <c r="L13" i="26"/>
  <c r="H470" i="26"/>
  <c r="J564" i="26"/>
  <c r="J642" i="26"/>
  <c r="J471" i="26"/>
  <c r="J304" i="26"/>
  <c r="J728" i="26"/>
  <c r="J493" i="26"/>
  <c r="J220" i="26"/>
  <c r="J547" i="26"/>
  <c r="J77" i="26"/>
  <c r="J625" i="26"/>
  <c r="J86" i="26"/>
  <c r="H198" i="26"/>
  <c r="H47" i="26"/>
  <c r="H528" i="26"/>
  <c r="I1829" i="2" l="1"/>
  <c r="I1830" i="2"/>
  <c r="I412" i="2"/>
  <c r="J1829" i="2"/>
  <c r="J1830" i="2"/>
  <c r="J412" i="2"/>
  <c r="L47" i="26"/>
  <c r="L12" i="26" s="1"/>
  <c r="L784" i="26" s="1"/>
  <c r="J47" i="26"/>
  <c r="J470" i="26"/>
  <c r="J198" i="26"/>
  <c r="J528" i="26"/>
  <c r="H12" i="26"/>
  <c r="H784" i="26" s="1"/>
  <c r="J12" i="26" l="1"/>
  <c r="J784" i="26" s="1"/>
  <c r="G148" i="23" l="1"/>
  <c r="I76" i="22" l="1"/>
  <c r="G76" i="22"/>
  <c r="G75" i="22" s="1"/>
  <c r="G74" i="22" s="1"/>
  <c r="G74" i="23"/>
  <c r="I2572" i="25" l="1"/>
  <c r="I2552" i="25"/>
  <c r="I2550" i="25"/>
  <c r="I2526" i="25"/>
  <c r="I2489" i="25"/>
  <c r="I2483" i="25"/>
  <c r="I2458" i="25"/>
  <c r="I2415" i="25"/>
  <c r="I2414" i="25"/>
  <c r="I2413" i="25"/>
  <c r="I2345" i="25"/>
  <c r="I2339" i="25"/>
  <c r="I2329" i="25"/>
  <c r="I2319" i="25"/>
  <c r="I2247" i="25"/>
  <c r="I2241" i="25"/>
  <c r="I2235" i="25"/>
  <c r="I2016" i="25"/>
  <c r="I2015" i="25"/>
  <c r="I1764" i="25"/>
  <c r="I1763" i="25"/>
  <c r="I1105" i="25"/>
  <c r="I1104" i="25"/>
  <c r="I1103" i="25"/>
  <c r="I1102" i="25"/>
  <c r="I1101" i="25"/>
  <c r="I1100" i="25"/>
  <c r="I1078" i="25"/>
  <c r="I1076" i="25"/>
  <c r="I1075" i="25"/>
  <c r="I1074" i="25"/>
  <c r="I1073" i="25"/>
  <c r="I1072" i="25"/>
  <c r="I1071" i="25"/>
  <c r="I1070" i="25"/>
  <c r="I1069" i="25"/>
  <c r="I1067" i="25"/>
  <c r="I1066" i="25"/>
  <c r="I1055" i="25"/>
  <c r="I1054" i="25"/>
  <c r="I1053" i="25"/>
  <c r="I1052" i="25"/>
  <c r="I1048" i="25"/>
  <c r="I1046" i="25"/>
  <c r="I1038" i="25"/>
  <c r="I1037" i="25"/>
  <c r="I1036" i="25"/>
  <c r="I1034" i="25"/>
  <c r="I1032" i="25"/>
  <c r="I1018" i="25"/>
  <c r="I1011" i="25"/>
  <c r="I1009" i="25"/>
  <c r="I971" i="25"/>
  <c r="I968" i="25"/>
  <c r="I967" i="25"/>
  <c r="I966" i="25"/>
  <c r="I954" i="25"/>
  <c r="I953" i="25"/>
  <c r="I951" i="25"/>
  <c r="I950" i="25"/>
  <c r="I949" i="25"/>
  <c r="I943" i="25"/>
  <c r="I925" i="25"/>
  <c r="I924" i="25"/>
  <c r="I923" i="25"/>
  <c r="I922" i="25"/>
  <c r="I921" i="25"/>
  <c r="I920" i="25"/>
  <c r="I919" i="25"/>
  <c r="I918" i="25"/>
  <c r="I917" i="25"/>
  <c r="I911" i="25"/>
  <c r="I897" i="25"/>
  <c r="I896" i="25"/>
  <c r="I895" i="25"/>
  <c r="I894" i="25"/>
  <c r="I893" i="25"/>
  <c r="I892" i="25"/>
  <c r="I891" i="25"/>
  <c r="I890" i="25"/>
  <c r="I889" i="25"/>
  <c r="I888" i="25"/>
  <c r="I887" i="25"/>
  <c r="I886" i="25"/>
  <c r="I885" i="25"/>
  <c r="I884" i="25"/>
  <c r="I883" i="25"/>
  <c r="I882" i="25"/>
  <c r="I881" i="25"/>
  <c r="I880" i="25"/>
  <c r="I879" i="25"/>
  <c r="I878" i="25"/>
  <c r="I877" i="25"/>
  <c r="I876" i="25"/>
  <c r="I875" i="25"/>
  <c r="I874" i="25"/>
  <c r="I873" i="25"/>
  <c r="I872" i="25"/>
  <c r="I871" i="25"/>
  <c r="I870" i="25"/>
  <c r="I869" i="25"/>
  <c r="I868" i="25"/>
  <c r="I867" i="25"/>
  <c r="I866" i="25"/>
  <c r="I865" i="25"/>
  <c r="I863" i="25"/>
  <c r="I862" i="25"/>
  <c r="I861" i="25"/>
  <c r="I860" i="25"/>
  <c r="I859" i="25"/>
  <c r="I858" i="25"/>
  <c r="I857" i="25"/>
  <c r="I856" i="25"/>
  <c r="I855" i="25"/>
  <c r="I853" i="25"/>
  <c r="I852" i="25"/>
  <c r="I851" i="25"/>
  <c r="I850" i="25"/>
  <c r="I849" i="25"/>
  <c r="I848" i="25"/>
  <c r="I847" i="25"/>
  <c r="I846" i="25"/>
  <c r="I845" i="25"/>
  <c r="I834" i="25"/>
  <c r="I833" i="25"/>
  <c r="I832" i="25"/>
  <c r="I831" i="25"/>
  <c r="I830" i="25"/>
  <c r="I829" i="25"/>
  <c r="I820" i="25"/>
  <c r="I816" i="25"/>
  <c r="I815" i="25"/>
  <c r="I794" i="25"/>
  <c r="I784" i="25"/>
  <c r="I783" i="25"/>
  <c r="I782" i="25"/>
  <c r="I781" i="25"/>
  <c r="I780" i="25"/>
  <c r="I779" i="25"/>
  <c r="I778" i="25"/>
  <c r="I777" i="25"/>
  <c r="I775" i="25"/>
  <c r="I774" i="25"/>
  <c r="I766" i="25"/>
  <c r="I765" i="25"/>
  <c r="I764" i="25"/>
  <c r="I763" i="25"/>
  <c r="I762" i="25"/>
  <c r="I761" i="25"/>
  <c r="I760" i="25"/>
  <c r="I759" i="25"/>
  <c r="I758" i="25"/>
  <c r="I749" i="25"/>
  <c r="I721" i="25"/>
  <c r="I711" i="25"/>
  <c r="I699" i="25"/>
  <c r="I698" i="25"/>
  <c r="I691" i="25"/>
  <c r="I690" i="25"/>
  <c r="I689" i="25"/>
  <c r="I688" i="25"/>
  <c r="I687" i="25"/>
  <c r="I686" i="25"/>
  <c r="I685" i="25"/>
  <c r="I684" i="25"/>
  <c r="I683" i="25"/>
  <c r="I682" i="25"/>
  <c r="I680" i="25"/>
  <c r="I679" i="25"/>
  <c r="I678" i="25"/>
  <c r="I677" i="25"/>
  <c r="I454" i="25"/>
  <c r="I453" i="25"/>
  <c r="I452" i="25"/>
  <c r="I451" i="25"/>
  <c r="I450" i="25"/>
  <c r="I449" i="25"/>
  <c r="I445" i="25"/>
  <c r="I444" i="25"/>
  <c r="I443" i="25"/>
  <c r="I442" i="25"/>
  <c r="I441" i="25"/>
  <c r="I440" i="25"/>
  <c r="I439" i="25"/>
  <c r="I438" i="25"/>
  <c r="I437" i="25"/>
  <c r="I436" i="25"/>
  <c r="I435" i="25"/>
  <c r="I433" i="25"/>
  <c r="I432" i="25"/>
  <c r="I431" i="25"/>
  <c r="I430" i="25"/>
  <c r="I429" i="25"/>
  <c r="I428" i="25"/>
  <c r="I427" i="25"/>
  <c r="I426" i="25"/>
  <c r="I413" i="25"/>
  <c r="I407" i="25"/>
  <c r="I377" i="25"/>
  <c r="I376" i="25"/>
  <c r="I365" i="25"/>
  <c r="G155" i="23"/>
  <c r="I41" i="22"/>
  <c r="G41" i="22"/>
  <c r="G40" i="22" s="1"/>
  <c r="G39" i="22" s="1"/>
  <c r="I33" i="22"/>
  <c r="G33" i="22"/>
  <c r="I32" i="22"/>
  <c r="G32" i="22"/>
  <c r="I25" i="22"/>
  <c r="G25" i="22"/>
  <c r="I24" i="22"/>
  <c r="G24" i="22"/>
  <c r="I23" i="22"/>
  <c r="G23" i="22"/>
  <c r="I22" i="22"/>
  <c r="G22" i="22"/>
  <c r="I447" i="2" l="1"/>
  <c r="J447" i="2"/>
  <c r="I768" i="2" l="1"/>
  <c r="J768" i="2"/>
  <c r="G167" i="23" l="1"/>
  <c r="G166" i="23" s="1"/>
  <c r="G140" i="23" l="1"/>
  <c r="G139" i="23" s="1"/>
  <c r="G138" i="23" s="1"/>
  <c r="I73" i="22" l="1"/>
  <c r="G73" i="22"/>
  <c r="I72" i="22"/>
  <c r="G72" i="22"/>
  <c r="G66" i="22"/>
  <c r="I65" i="22"/>
  <c r="G65" i="22"/>
  <c r="G63" i="22"/>
  <c r="I62" i="22"/>
  <c r="G62" i="22"/>
  <c r="G60" i="22"/>
  <c r="G59" i="22" s="1"/>
  <c r="G53" i="22"/>
  <c r="G54" i="22"/>
  <c r="G50" i="22"/>
  <c r="I75" i="2" l="1"/>
  <c r="I364" i="2"/>
  <c r="I783" i="2"/>
  <c r="I410" i="2"/>
  <c r="I411" i="2"/>
  <c r="J75" i="2"/>
  <c r="J364" i="2"/>
  <c r="J783" i="2"/>
  <c r="J410" i="2"/>
  <c r="J411" i="2"/>
  <c r="G71" i="22"/>
  <c r="G64" i="22"/>
  <c r="G61" i="22"/>
  <c r="G149" i="23" l="1"/>
  <c r="G147" i="23"/>
  <c r="G43" i="23"/>
  <c r="I70" i="22"/>
  <c r="I69" i="22"/>
  <c r="I60" i="22"/>
  <c r="I58" i="22"/>
  <c r="I57" i="22"/>
  <c r="I52" i="22"/>
  <c r="I49" i="22"/>
  <c r="I46" i="22"/>
  <c r="I43" i="22"/>
  <c r="I38" i="22"/>
  <c r="G70" i="22"/>
  <c r="G69" i="22"/>
  <c r="G58" i="22"/>
  <c r="G57" i="22"/>
  <c r="G52" i="22"/>
  <c r="G51" i="22" s="1"/>
  <c r="G49" i="22"/>
  <c r="G48" i="22" s="1"/>
  <c r="G46" i="22"/>
  <c r="G45" i="22" s="1"/>
  <c r="G44" i="22" s="1"/>
  <c r="G43" i="22"/>
  <c r="G42" i="22" s="1"/>
  <c r="G38" i="22"/>
  <c r="G37" i="22" s="1"/>
  <c r="I31" i="22"/>
  <c r="G31" i="22"/>
  <c r="I26" i="22"/>
  <c r="G26" i="22"/>
  <c r="I27" i="22"/>
  <c r="G27" i="22"/>
  <c r="I21" i="22"/>
  <c r="G21" i="22"/>
  <c r="G36" i="22" l="1"/>
  <c r="G68" i="22"/>
  <c r="G67" i="22" s="1"/>
  <c r="G56" i="22"/>
  <c r="G55" i="22" s="1"/>
  <c r="G146" i="23"/>
  <c r="G47" i="22" l="1"/>
  <c r="G35" i="22" s="1"/>
  <c r="J438" i="2" l="1"/>
  <c r="I852" i="2" l="1"/>
  <c r="I345" i="2"/>
  <c r="J435" i="2"/>
  <c r="J852" i="2"/>
  <c r="J441" i="2"/>
  <c r="J439" i="2"/>
  <c r="J436" i="2"/>
  <c r="J437" i="2"/>
  <c r="J345" i="2"/>
  <c r="J443" i="2"/>
  <c r="J440" i="2"/>
  <c r="J442" i="2"/>
  <c r="G180" i="23"/>
  <c r="F16" i="25"/>
  <c r="F17" i="25"/>
  <c r="F18" i="25"/>
  <c r="F19" i="25"/>
  <c r="F20" i="25"/>
  <c r="F21" i="25"/>
  <c r="F35" i="25"/>
  <c r="F36" i="25"/>
  <c r="F38" i="25"/>
  <c r="F39" i="25"/>
  <c r="F40" i="25"/>
  <c r="F41" i="25"/>
  <c r="F42" i="25"/>
  <c r="F43" i="25"/>
  <c r="F45" i="25"/>
  <c r="F46" i="25"/>
  <c r="F47" i="25"/>
  <c r="F48" i="25"/>
  <c r="F49" i="25"/>
  <c r="G70" i="25"/>
  <c r="G73" i="25"/>
  <c r="G77" i="25"/>
  <c r="G87" i="25"/>
  <c r="G90" i="25"/>
  <c r="G91" i="25"/>
  <c r="G93" i="25"/>
  <c r="G97" i="25"/>
  <c r="G98" i="25"/>
  <c r="G101" i="25"/>
  <c r="G102" i="25"/>
  <c r="G104" i="25"/>
  <c r="G105" i="25"/>
  <c r="G106" i="25"/>
  <c r="G108" i="25"/>
  <c r="G109" i="25"/>
  <c r="G110" i="25"/>
  <c r="G112" i="25"/>
  <c r="G113" i="25"/>
  <c r="G114" i="25"/>
  <c r="G117" i="25"/>
  <c r="G118" i="25"/>
  <c r="G119" i="25"/>
  <c r="G120" i="25"/>
  <c r="G121" i="25"/>
  <c r="G122" i="25"/>
  <c r="G124" i="25"/>
  <c r="G125" i="25"/>
  <c r="G126" i="25"/>
  <c r="G128" i="25"/>
  <c r="G129" i="25"/>
  <c r="G130" i="25"/>
  <c r="G132" i="25"/>
  <c r="G133" i="25"/>
  <c r="G134" i="25"/>
  <c r="G135" i="25"/>
  <c r="G136" i="25"/>
  <c r="G137" i="25"/>
  <c r="G138" i="25"/>
  <c r="G139" i="25"/>
  <c r="G140" i="25"/>
  <c r="G142" i="25"/>
  <c r="G143" i="25"/>
  <c r="G144" i="25"/>
  <c r="G145" i="25"/>
  <c r="G146" i="25"/>
  <c r="G147" i="25"/>
  <c r="G148" i="25"/>
  <c r="G150" i="25"/>
  <c r="G151" i="25"/>
  <c r="G152" i="25"/>
  <c r="G153" i="25"/>
  <c r="G154" i="25"/>
  <c r="G155" i="25"/>
  <c r="G158" i="25"/>
  <c r="G159" i="25"/>
  <c r="G160" i="25"/>
  <c r="G162" i="25"/>
  <c r="G163" i="25"/>
  <c r="G164" i="25"/>
  <c r="G165" i="25"/>
  <c r="G166" i="25"/>
  <c r="G168" i="25"/>
  <c r="G169" i="25"/>
  <c r="G171" i="25"/>
  <c r="G172" i="25"/>
  <c r="G173" i="25"/>
  <c r="G175" i="25"/>
  <c r="G176" i="25"/>
  <c r="G177" i="25"/>
  <c r="G179" i="25"/>
  <c r="G180" i="25"/>
  <c r="G181" i="25"/>
  <c r="G183" i="25"/>
  <c r="G184" i="25"/>
  <c r="G185" i="25"/>
  <c r="G186" i="25"/>
  <c r="G187" i="25"/>
  <c r="G188" i="25"/>
  <c r="G189" i="25"/>
  <c r="G190" i="25"/>
  <c r="G191" i="25"/>
  <c r="G193" i="25"/>
  <c r="G194" i="25"/>
  <c r="G195" i="25"/>
  <c r="F318" i="25"/>
  <c r="G333" i="25"/>
  <c r="G334" i="25"/>
  <c r="G336" i="25"/>
  <c r="G337" i="25"/>
  <c r="G338" i="25"/>
  <c r="G339" i="25"/>
  <c r="G340" i="25"/>
  <c r="G342" i="25"/>
  <c r="G343" i="25"/>
  <c r="G344" i="25"/>
  <c r="G345" i="25"/>
  <c r="G346" i="25"/>
  <c r="G347" i="25"/>
  <c r="G348" i="25"/>
  <c r="G349" i="25"/>
  <c r="G350" i="25"/>
  <c r="G351" i="25"/>
  <c r="G352" i="25"/>
  <c r="G353" i="25"/>
  <c r="G354" i="25"/>
  <c r="G355" i="25"/>
  <c r="F1134" i="25"/>
  <c r="G1137" i="25"/>
  <c r="F1138" i="25"/>
  <c r="G1139" i="25"/>
  <c r="G1141" i="25"/>
  <c r="F1142" i="25"/>
  <c r="F1143" i="25"/>
  <c r="G2248" i="25"/>
  <c r="I2843" i="25"/>
  <c r="G156" i="23"/>
  <c r="G154" i="23"/>
  <c r="G153" i="23"/>
  <c r="G151" i="23"/>
  <c r="G150" i="23" s="1"/>
  <c r="G152" i="23" l="1"/>
  <c r="G145" i="23" s="1"/>
  <c r="U2849" i="25"/>
  <c r="U2848" i="25"/>
  <c r="U2847" i="25"/>
  <c r="U2846" i="25"/>
  <c r="U2845" i="25"/>
  <c r="U2844" i="25"/>
  <c r="U2842" i="25"/>
  <c r="U2841" i="25"/>
  <c r="U2840" i="25"/>
  <c r="U2839" i="25"/>
  <c r="U2838" i="25"/>
  <c r="U2837" i="25"/>
  <c r="U2836" i="25"/>
  <c r="U2835" i="25"/>
  <c r="U2834" i="25"/>
  <c r="U2833" i="25"/>
  <c r="U2832" i="25"/>
  <c r="U2831" i="25"/>
  <c r="U2830" i="25"/>
  <c r="U2829" i="25"/>
  <c r="U2828" i="25"/>
  <c r="U2827" i="25"/>
  <c r="U2826" i="25"/>
  <c r="U2825" i="25"/>
  <c r="U2824" i="25"/>
  <c r="U2823" i="25"/>
  <c r="U2822" i="25"/>
  <c r="U2821" i="25"/>
  <c r="U2820" i="25"/>
  <c r="U2819" i="25"/>
  <c r="U2818" i="25"/>
  <c r="U2817" i="25"/>
  <c r="U2816" i="25"/>
  <c r="U2815" i="25"/>
  <c r="U2814" i="25"/>
  <c r="U2813" i="25"/>
  <c r="U2812" i="25"/>
  <c r="U2811" i="25"/>
  <c r="U2810" i="25"/>
  <c r="U2809" i="25"/>
  <c r="U2808" i="25"/>
  <c r="U2807" i="25"/>
  <c r="U2806" i="25"/>
  <c r="U2805" i="25"/>
  <c r="U2804" i="25"/>
  <c r="U2803" i="25"/>
  <c r="U2802" i="25"/>
  <c r="U2801" i="25"/>
  <c r="U2800" i="25"/>
  <c r="U2799" i="25"/>
  <c r="U2798" i="25"/>
  <c r="U2797" i="25"/>
  <c r="U2796" i="25"/>
  <c r="U2795" i="25"/>
  <c r="U2794" i="25"/>
  <c r="U2793" i="25"/>
  <c r="U2792" i="25"/>
  <c r="U2791" i="25"/>
  <c r="U2789" i="25"/>
  <c r="U2788" i="25"/>
  <c r="U2786" i="25"/>
  <c r="U2785" i="25"/>
  <c r="U2784" i="25"/>
  <c r="U2783" i="25"/>
  <c r="U2782" i="25"/>
  <c r="U2781" i="25"/>
  <c r="U2780" i="25"/>
  <c r="U2779" i="25"/>
  <c r="U2778" i="25"/>
  <c r="U2777" i="25"/>
  <c r="U2776" i="25"/>
  <c r="U2775" i="25"/>
  <c r="U2774" i="25"/>
  <c r="U2773" i="25"/>
  <c r="U2772" i="25"/>
  <c r="U2771" i="25"/>
  <c r="U2770" i="25"/>
  <c r="U2769" i="25"/>
  <c r="U2768" i="25"/>
  <c r="U2767" i="25"/>
  <c r="U2766" i="25"/>
  <c r="U2765" i="25"/>
  <c r="U2764" i="25"/>
  <c r="U2763" i="25"/>
  <c r="U2762" i="25"/>
  <c r="U2761" i="25"/>
  <c r="U2760" i="25"/>
  <c r="U2759" i="25"/>
  <c r="U2758" i="25"/>
  <c r="U2757" i="25"/>
  <c r="U2756" i="25"/>
  <c r="U2755" i="25"/>
  <c r="U2754" i="25"/>
  <c r="U2753" i="25"/>
  <c r="U2752" i="25"/>
  <c r="U2751" i="25"/>
  <c r="U2750" i="25"/>
  <c r="U2749" i="25"/>
  <c r="U2748" i="25"/>
  <c r="U2747" i="25"/>
  <c r="U2746" i="25"/>
  <c r="U2745" i="25"/>
  <c r="U2744" i="25"/>
  <c r="U2743" i="25"/>
  <c r="U2742" i="25"/>
  <c r="U2741" i="25"/>
  <c r="U2740" i="25"/>
  <c r="U2739" i="25"/>
  <c r="U2738" i="25"/>
  <c r="U2737" i="25"/>
  <c r="U2736" i="25"/>
  <c r="U2735" i="25"/>
  <c r="U2734" i="25"/>
  <c r="U2733" i="25"/>
  <c r="U2732" i="25"/>
  <c r="U2731" i="25"/>
  <c r="U2730" i="25"/>
  <c r="U2729" i="25"/>
  <c r="U2728" i="25"/>
  <c r="U2727" i="25"/>
  <c r="U2726" i="25"/>
  <c r="U2725" i="25"/>
  <c r="U2724" i="25"/>
  <c r="U2723" i="25"/>
  <c r="U2722" i="25"/>
  <c r="U2721" i="25"/>
  <c r="U2720" i="25"/>
  <c r="U2719" i="25"/>
  <c r="U2718" i="25"/>
  <c r="U2717" i="25"/>
  <c r="U2716" i="25"/>
  <c r="U2715" i="25"/>
  <c r="U2714" i="25"/>
  <c r="U2713" i="25"/>
  <c r="U2712" i="25"/>
  <c r="U2711" i="25"/>
  <c r="U2710" i="25"/>
  <c r="U2709" i="25"/>
  <c r="U2708" i="25"/>
  <c r="U2707" i="25"/>
  <c r="U2706" i="25"/>
  <c r="U2705" i="25"/>
  <c r="U2704" i="25"/>
  <c r="U2703" i="25"/>
  <c r="U2702" i="25"/>
  <c r="U2701" i="25"/>
  <c r="U2700" i="25"/>
  <c r="U2699" i="25"/>
  <c r="U2698" i="25"/>
  <c r="U2696" i="25"/>
  <c r="U2695" i="25"/>
  <c r="U2694" i="25"/>
  <c r="U2693" i="25"/>
  <c r="U2692" i="25"/>
  <c r="U2691" i="25"/>
  <c r="U2690" i="25"/>
  <c r="U2689" i="25"/>
  <c r="U2688" i="25"/>
  <c r="U2687" i="25"/>
  <c r="U2686" i="25"/>
  <c r="U2685" i="25"/>
  <c r="U2684" i="25"/>
  <c r="U2683" i="25"/>
  <c r="U2682" i="25"/>
  <c r="U2681" i="25"/>
  <c r="U2680" i="25"/>
  <c r="U2679" i="25"/>
  <c r="U2678" i="25"/>
  <c r="U2677" i="25"/>
  <c r="U2676" i="25"/>
  <c r="U2675" i="25"/>
  <c r="U2674" i="25"/>
  <c r="U2673" i="25"/>
  <c r="U2672" i="25"/>
  <c r="U2671" i="25"/>
  <c r="U2670" i="25"/>
  <c r="U2669" i="25"/>
  <c r="U2668" i="25"/>
  <c r="U2667" i="25"/>
  <c r="U2666" i="25"/>
  <c r="U2665" i="25"/>
  <c r="U2664" i="25"/>
  <c r="U2663" i="25"/>
  <c r="U2662" i="25"/>
  <c r="U2661" i="25"/>
  <c r="U2660" i="25"/>
  <c r="U2659" i="25"/>
  <c r="U2658" i="25"/>
  <c r="U2657" i="25"/>
  <c r="U2656" i="25"/>
  <c r="U2655" i="25"/>
  <c r="U2654" i="25"/>
  <c r="U2653" i="25"/>
  <c r="U2652" i="25"/>
  <c r="U2651" i="25"/>
  <c r="U2650" i="25"/>
  <c r="U2649" i="25"/>
  <c r="U2647" i="25"/>
  <c r="U2646" i="25"/>
  <c r="U2645" i="25"/>
  <c r="U2644" i="25"/>
  <c r="U2643" i="25"/>
  <c r="U2642" i="25"/>
  <c r="U2641" i="25"/>
  <c r="U2640" i="25"/>
  <c r="U2639" i="25"/>
  <c r="U2638" i="25"/>
  <c r="U2637" i="25"/>
  <c r="U2636" i="25"/>
  <c r="U2635" i="25"/>
  <c r="U2634" i="25"/>
  <c r="U2633" i="25"/>
  <c r="U2632" i="25"/>
  <c r="U2631" i="25"/>
  <c r="U2630" i="25"/>
  <c r="U2629" i="25"/>
  <c r="U2628" i="25"/>
  <c r="U2627" i="25"/>
  <c r="U2626" i="25"/>
  <c r="U2625" i="25"/>
  <c r="U2624" i="25"/>
  <c r="U2623" i="25"/>
  <c r="U2622" i="25"/>
  <c r="U2621" i="25"/>
  <c r="U2620" i="25"/>
  <c r="U2619" i="25"/>
  <c r="U2618" i="25"/>
  <c r="U2617" i="25"/>
  <c r="U2616" i="25"/>
  <c r="U2615" i="25"/>
  <c r="U2614" i="25"/>
  <c r="U2613" i="25"/>
  <c r="U2612" i="25"/>
  <c r="U2611" i="25"/>
  <c r="U2610" i="25"/>
  <c r="U2609" i="25"/>
  <c r="U2608" i="25"/>
  <c r="U2607" i="25"/>
  <c r="U2606" i="25"/>
  <c r="U2605" i="25"/>
  <c r="U2604" i="25"/>
  <c r="U2603" i="25"/>
  <c r="U2602" i="25"/>
  <c r="U2601" i="25"/>
  <c r="U2600" i="25"/>
  <c r="U2599" i="25"/>
  <c r="U2598" i="25"/>
  <c r="U2596" i="25"/>
  <c r="U2595" i="25"/>
  <c r="U2594" i="25"/>
  <c r="U2593" i="25"/>
  <c r="U2592" i="25"/>
  <c r="U2591" i="25"/>
  <c r="U2590" i="25"/>
  <c r="U2589" i="25"/>
  <c r="U2588" i="25"/>
  <c r="U2587" i="25"/>
  <c r="U2586" i="25"/>
  <c r="U2585" i="25"/>
  <c r="U2584" i="25"/>
  <c r="U2583" i="25"/>
  <c r="U2582" i="25"/>
  <c r="U2581" i="25"/>
  <c r="U2580" i="25"/>
  <c r="U2579" i="25"/>
  <c r="U2578" i="25"/>
  <c r="U2577" i="25"/>
  <c r="U2576" i="25"/>
  <c r="U2574" i="25"/>
  <c r="U2573" i="25"/>
  <c r="U2571" i="25"/>
  <c r="U2570" i="25"/>
  <c r="U2569" i="25"/>
  <c r="U2568" i="25"/>
  <c r="U2567" i="25"/>
  <c r="U2566" i="25"/>
  <c r="U2565" i="25"/>
  <c r="U2564" i="25"/>
  <c r="U2563" i="25"/>
  <c r="U2562" i="25"/>
  <c r="U2561" i="25"/>
  <c r="U2560" i="25"/>
  <c r="U2559" i="25"/>
  <c r="U2558" i="25"/>
  <c r="U2557" i="25"/>
  <c r="U2556" i="25"/>
  <c r="U2555" i="25"/>
  <c r="U2554" i="25"/>
  <c r="U2553" i="25"/>
  <c r="U2551" i="25"/>
  <c r="U2549" i="25"/>
  <c r="U2548" i="25"/>
  <c r="U2547" i="25"/>
  <c r="U2546" i="25"/>
  <c r="U2545" i="25"/>
  <c r="U2544" i="25"/>
  <c r="U2543" i="25"/>
  <c r="U2542" i="25"/>
  <c r="U2541" i="25"/>
  <c r="U2540" i="25"/>
  <c r="U2539" i="25"/>
  <c r="U2538" i="25"/>
  <c r="U2537" i="25"/>
  <c r="U2536" i="25"/>
  <c r="U2535" i="25"/>
  <c r="U2534" i="25"/>
  <c r="U2533" i="25"/>
  <c r="U2532" i="25"/>
  <c r="U2531" i="25"/>
  <c r="U2530" i="25"/>
  <c r="U2529" i="25"/>
  <c r="U2528" i="25"/>
  <c r="U2527" i="25"/>
  <c r="U2525" i="25"/>
  <c r="U2524" i="25"/>
  <c r="U2523" i="25"/>
  <c r="U2522" i="25"/>
  <c r="U2521" i="25"/>
  <c r="U2519" i="25"/>
  <c r="U2518" i="25"/>
  <c r="U2517" i="25"/>
  <c r="U2516" i="25"/>
  <c r="U2515" i="25"/>
  <c r="U2514" i="25"/>
  <c r="U2513" i="25"/>
  <c r="U2512" i="25"/>
  <c r="U2511" i="25"/>
  <c r="U2510" i="25"/>
  <c r="U2509" i="25"/>
  <c r="U2508" i="25"/>
  <c r="U2507" i="25"/>
  <c r="U2506" i="25"/>
  <c r="U2505" i="25"/>
  <c r="U2504" i="25"/>
  <c r="U2503" i="25"/>
  <c r="U2502" i="25"/>
  <c r="U2501" i="25"/>
  <c r="U2500" i="25"/>
  <c r="U2499" i="25"/>
  <c r="U2498" i="25"/>
  <c r="U2497" i="25"/>
  <c r="U2496" i="25"/>
  <c r="U2495" i="25"/>
  <c r="U2494" i="25"/>
  <c r="U2493" i="25"/>
  <c r="U2492" i="25"/>
  <c r="U2491" i="25"/>
  <c r="U2490" i="25"/>
  <c r="U2488" i="25"/>
  <c r="U2487" i="25"/>
  <c r="U2486" i="25"/>
  <c r="U2485" i="25"/>
  <c r="U2484" i="25"/>
  <c r="U2482" i="25"/>
  <c r="U2481" i="25"/>
  <c r="U2480" i="25"/>
  <c r="U2479" i="25"/>
  <c r="U2478" i="25"/>
  <c r="U2477" i="25"/>
  <c r="U2476" i="25"/>
  <c r="U2475" i="25"/>
  <c r="U2474" i="25"/>
  <c r="U2473" i="25"/>
  <c r="U2472" i="25"/>
  <c r="U2471" i="25"/>
  <c r="U2470" i="25"/>
  <c r="U2469" i="25"/>
  <c r="U2468" i="25"/>
  <c r="U2467" i="25"/>
  <c r="U2466" i="25"/>
  <c r="U2465" i="25"/>
  <c r="U2464" i="25"/>
  <c r="U2463" i="25"/>
  <c r="U2462" i="25"/>
  <c r="U2461" i="25"/>
  <c r="U2460" i="25"/>
  <c r="U2459" i="25"/>
  <c r="U2457" i="25"/>
  <c r="U2456" i="25"/>
  <c r="U2455" i="25"/>
  <c r="U2454" i="25"/>
  <c r="U2453" i="25"/>
  <c r="U2452" i="25"/>
  <c r="U2451" i="25"/>
  <c r="U2450" i="25"/>
  <c r="U2449" i="25"/>
  <c r="U2448" i="25"/>
  <c r="U2447" i="25"/>
  <c r="U2446" i="25"/>
  <c r="U2445" i="25"/>
  <c r="U2444" i="25"/>
  <c r="U2443" i="25"/>
  <c r="U2442" i="25"/>
  <c r="U2441" i="25"/>
  <c r="U2440" i="25"/>
  <c r="U2439" i="25"/>
  <c r="U2438" i="25"/>
  <c r="U2437" i="25"/>
  <c r="U2436" i="25"/>
  <c r="U2435" i="25"/>
  <c r="U2434" i="25"/>
  <c r="U2433" i="25"/>
  <c r="U2432" i="25"/>
  <c r="U2431" i="25"/>
  <c r="U2430" i="25"/>
  <c r="U2429" i="25"/>
  <c r="U2428" i="25"/>
  <c r="U2427" i="25"/>
  <c r="U2426" i="25"/>
  <c r="U2425" i="25"/>
  <c r="U2424" i="25"/>
  <c r="U2423" i="25"/>
  <c r="U2422" i="25"/>
  <c r="U2421" i="25"/>
  <c r="U2420" i="25"/>
  <c r="U2419" i="25"/>
  <c r="U2418" i="25"/>
  <c r="U2417" i="25"/>
  <c r="U2416" i="25"/>
  <c r="U2412" i="25"/>
  <c r="U2411" i="25"/>
  <c r="U2410" i="25"/>
  <c r="U2409" i="25"/>
  <c r="U2408" i="25"/>
  <c r="U2407" i="25"/>
  <c r="U2406" i="25"/>
  <c r="U2405" i="25"/>
  <c r="U2404" i="25"/>
  <c r="U2403" i="25"/>
  <c r="U2401" i="25"/>
  <c r="U2400" i="25"/>
  <c r="U2399" i="25"/>
  <c r="U2398" i="25"/>
  <c r="U2397" i="25"/>
  <c r="U2396" i="25"/>
  <c r="U2395" i="25"/>
  <c r="U2394" i="25"/>
  <c r="U2393" i="25"/>
  <c r="U2392" i="25"/>
  <c r="U2391" i="25"/>
  <c r="U2390" i="25"/>
  <c r="U2389" i="25"/>
  <c r="U2388" i="25"/>
  <c r="U2387" i="25"/>
  <c r="U2386" i="25"/>
  <c r="U2385" i="25"/>
  <c r="U2384" i="25"/>
  <c r="U2383" i="25"/>
  <c r="U2382" i="25"/>
  <c r="U2381" i="25"/>
  <c r="U2380" i="25"/>
  <c r="U2379" i="25"/>
  <c r="U2378" i="25"/>
  <c r="U2377" i="25"/>
  <c r="U2376" i="25"/>
  <c r="U2375" i="25"/>
  <c r="U2374" i="25"/>
  <c r="U2373" i="25"/>
  <c r="U2372" i="25"/>
  <c r="U2371" i="25"/>
  <c r="U2370" i="25"/>
  <c r="U2369" i="25"/>
  <c r="U2368" i="25"/>
  <c r="U2367" i="25"/>
  <c r="U2366" i="25"/>
  <c r="U2365" i="25"/>
  <c r="U2364" i="25"/>
  <c r="U2363" i="25"/>
  <c r="U2362" i="25"/>
  <c r="U2361" i="25"/>
  <c r="U2360" i="25"/>
  <c r="U2359" i="25"/>
  <c r="U2358" i="25"/>
  <c r="U2357" i="25"/>
  <c r="U2356" i="25"/>
  <c r="U2355" i="25"/>
  <c r="U2354" i="25"/>
  <c r="U2353" i="25"/>
  <c r="U2352" i="25"/>
  <c r="U2351" i="25"/>
  <c r="U2350" i="25"/>
  <c r="U2349" i="25"/>
  <c r="U2348" i="25"/>
  <c r="U2347" i="25"/>
  <c r="U2346" i="25"/>
  <c r="U2344" i="25"/>
  <c r="U2343" i="25"/>
  <c r="U2342" i="25"/>
  <c r="U2341" i="25"/>
  <c r="U2340" i="25"/>
  <c r="U2338" i="25"/>
  <c r="U2337" i="25"/>
  <c r="U2336" i="25"/>
  <c r="U2335" i="25"/>
  <c r="U2334" i="25"/>
  <c r="U2333" i="25"/>
  <c r="U2332" i="25"/>
  <c r="U2331" i="25"/>
  <c r="U2330" i="25"/>
  <c r="U2328" i="25"/>
  <c r="U2327" i="25"/>
  <c r="U2326" i="25"/>
  <c r="U2325" i="25"/>
  <c r="U2324" i="25"/>
  <c r="U2323" i="25"/>
  <c r="U2322" i="25"/>
  <c r="U2321" i="25"/>
  <c r="U2320" i="25"/>
  <c r="U2318" i="25"/>
  <c r="U2317" i="25"/>
  <c r="U2316" i="25"/>
  <c r="U2315" i="25"/>
  <c r="U2314" i="25"/>
  <c r="U2313" i="25"/>
  <c r="U2312" i="25"/>
  <c r="U2311" i="25"/>
  <c r="U2310" i="25"/>
  <c r="U2309" i="25"/>
  <c r="U2308" i="25"/>
  <c r="U2307" i="25"/>
  <c r="U2306" i="25"/>
  <c r="U2305" i="25"/>
  <c r="U2304" i="25"/>
  <c r="U2303" i="25"/>
  <c r="U2302" i="25"/>
  <c r="U2301" i="25"/>
  <c r="U2300" i="25"/>
  <c r="U2299" i="25"/>
  <c r="U2298" i="25"/>
  <c r="U2297" i="25"/>
  <c r="U2296" i="25"/>
  <c r="U2295" i="25"/>
  <c r="U2294" i="25"/>
  <c r="U2293" i="25"/>
  <c r="U2292" i="25"/>
  <c r="U2291" i="25"/>
  <c r="U2290" i="25"/>
  <c r="U2289" i="25"/>
  <c r="U2288" i="25"/>
  <c r="U2287" i="25"/>
  <c r="U2286" i="25"/>
  <c r="U2285" i="25"/>
  <c r="U2284" i="25"/>
  <c r="U2283" i="25"/>
  <c r="U2282" i="25"/>
  <c r="U2281" i="25"/>
  <c r="U2277" i="25"/>
  <c r="U2276" i="25"/>
  <c r="U2275" i="25"/>
  <c r="U2272" i="25"/>
  <c r="U2271" i="25"/>
  <c r="U2269" i="25"/>
  <c r="U2268" i="25"/>
  <c r="U2267" i="25"/>
  <c r="U2266" i="25"/>
  <c r="U2265" i="25"/>
  <c r="U2264" i="25"/>
  <c r="U2263" i="25"/>
  <c r="U2262" i="25"/>
  <c r="U2261" i="25"/>
  <c r="U2260" i="25"/>
  <c r="U2259" i="25"/>
  <c r="U2258" i="25"/>
  <c r="U2257" i="25"/>
  <c r="U2256" i="25"/>
  <c r="U2255" i="25"/>
  <c r="U2254" i="25"/>
  <c r="U2253" i="25"/>
  <c r="U2252" i="25"/>
  <c r="U2251" i="25"/>
  <c r="U2248" i="25"/>
  <c r="U2246" i="25"/>
  <c r="U2245" i="25"/>
  <c r="U2244" i="25"/>
  <c r="U2242" i="25"/>
  <c r="U2240" i="25"/>
  <c r="U2236" i="25"/>
  <c r="U2234" i="25"/>
  <c r="U2233" i="25"/>
  <c r="U2232" i="25"/>
  <c r="U2231" i="25"/>
  <c r="U2230" i="25"/>
  <c r="U2229" i="25"/>
  <c r="U2228" i="25"/>
  <c r="U2227" i="25"/>
  <c r="U2226" i="25"/>
  <c r="U2225" i="25"/>
  <c r="U2224" i="25"/>
  <c r="U2223" i="25"/>
  <c r="U2222" i="25"/>
  <c r="U2221" i="25"/>
  <c r="U2220" i="25"/>
  <c r="U2219" i="25"/>
  <c r="U2218" i="25"/>
  <c r="U2217" i="25"/>
  <c r="U2216" i="25"/>
  <c r="U2215" i="25"/>
  <c r="U2214" i="25"/>
  <c r="U2213" i="25"/>
  <c r="U2212" i="25"/>
  <c r="U2211" i="25"/>
  <c r="U2210" i="25"/>
  <c r="U2209" i="25"/>
  <c r="U2208" i="25"/>
  <c r="U2207" i="25"/>
  <c r="U2206" i="25"/>
  <c r="U2205" i="25"/>
  <c r="U2204" i="25"/>
  <c r="U2203" i="25"/>
  <c r="U2202" i="25"/>
  <c r="U2201" i="25"/>
  <c r="U2200" i="25"/>
  <c r="U2199" i="25"/>
  <c r="U2198" i="25"/>
  <c r="U2197" i="25"/>
  <c r="U2196" i="25"/>
  <c r="U2195" i="25"/>
  <c r="U2194" i="25"/>
  <c r="U2193" i="25"/>
  <c r="U2192" i="25"/>
  <c r="U2189" i="25"/>
  <c r="U2188" i="25"/>
  <c r="U2186" i="25"/>
  <c r="U2185" i="25"/>
  <c r="U2184" i="25"/>
  <c r="U2183" i="25"/>
  <c r="U2182" i="25"/>
  <c r="U2180" i="25"/>
  <c r="U2178" i="25"/>
  <c r="U2177" i="25"/>
  <c r="U2175" i="25"/>
  <c r="U2174" i="25"/>
  <c r="U2172" i="25"/>
  <c r="U2171" i="25"/>
  <c r="U2170" i="25"/>
  <c r="U2169" i="25"/>
  <c r="U2168" i="25"/>
  <c r="U2167" i="25"/>
  <c r="U2166" i="25"/>
  <c r="U2165" i="25"/>
  <c r="U2163" i="25"/>
  <c r="U2162" i="25"/>
  <c r="U2160" i="25"/>
  <c r="U2159" i="25"/>
  <c r="U2158" i="25"/>
  <c r="U2157" i="25"/>
  <c r="U2156" i="25"/>
  <c r="U2155" i="25"/>
  <c r="U2153" i="25"/>
  <c r="U2152" i="25"/>
  <c r="U2151" i="25"/>
  <c r="U2149" i="25"/>
  <c r="U2148" i="25"/>
  <c r="U2147" i="25"/>
  <c r="U2146" i="25"/>
  <c r="U2145" i="25"/>
  <c r="U2143" i="25"/>
  <c r="U2142" i="25"/>
  <c r="U2141" i="25"/>
  <c r="U2140" i="25"/>
  <c r="U2139" i="25"/>
  <c r="U2138" i="25"/>
  <c r="U2137" i="25"/>
  <c r="U2136" i="25"/>
  <c r="U2134" i="25"/>
  <c r="U2133" i="25"/>
  <c r="U2132" i="25"/>
  <c r="U2130" i="25"/>
  <c r="U2129" i="25"/>
  <c r="U2128" i="25"/>
  <c r="U2126" i="25"/>
  <c r="U2125" i="25"/>
  <c r="U2124" i="25"/>
  <c r="U2123" i="25"/>
  <c r="U2122" i="25"/>
  <c r="U2121" i="25"/>
  <c r="U2120" i="25"/>
  <c r="U2118" i="25"/>
  <c r="U2117" i="25"/>
  <c r="U2116" i="25"/>
  <c r="U2115" i="25"/>
  <c r="U2114" i="25"/>
  <c r="U2112" i="25"/>
  <c r="U2111" i="25"/>
  <c r="U2110" i="25"/>
  <c r="U2109" i="25"/>
  <c r="U2108" i="25"/>
  <c r="U2107" i="25"/>
  <c r="U2105" i="25"/>
  <c r="U2104" i="25"/>
  <c r="U2103" i="25"/>
  <c r="U2102" i="25"/>
  <c r="U2101" i="25"/>
  <c r="U2100" i="25"/>
  <c r="U2099" i="25"/>
  <c r="U2097" i="25"/>
  <c r="U2096" i="25"/>
  <c r="U2095" i="25"/>
  <c r="U2094" i="25"/>
  <c r="U2093" i="25"/>
  <c r="U2092" i="25"/>
  <c r="U2091" i="25"/>
  <c r="U2090" i="25"/>
  <c r="U2089" i="25"/>
  <c r="U2087" i="25"/>
  <c r="U2086" i="25"/>
  <c r="U2085" i="25"/>
  <c r="U2084" i="25"/>
  <c r="U2083" i="25"/>
  <c r="U2082" i="25"/>
  <c r="U2081" i="25"/>
  <c r="U2080" i="25"/>
  <c r="U2079" i="25"/>
  <c r="U2078" i="25"/>
  <c r="U2077" i="25"/>
  <c r="U2076" i="25"/>
  <c r="U2075" i="25"/>
  <c r="U2074" i="25"/>
  <c r="U2073" i="25"/>
  <c r="U2070" i="25"/>
  <c r="U2069" i="25"/>
  <c r="U2068" i="25"/>
  <c r="U2066" i="25"/>
  <c r="U2065" i="25"/>
  <c r="U2064" i="25"/>
  <c r="U2062" i="25"/>
  <c r="U2061" i="25"/>
  <c r="U2060" i="25"/>
  <c r="U2059" i="25"/>
  <c r="U2056" i="25"/>
  <c r="U2055" i="25"/>
  <c r="U2054" i="25"/>
  <c r="U2053" i="25"/>
  <c r="U2052" i="25"/>
  <c r="U2051" i="25"/>
  <c r="U2050" i="25"/>
  <c r="U2049" i="25"/>
  <c r="U2048" i="25"/>
  <c r="U2047" i="25"/>
  <c r="U2046" i="25"/>
  <c r="U2045" i="25"/>
  <c r="U2043" i="25"/>
  <c r="U2042" i="25"/>
  <c r="U2041" i="25"/>
  <c r="U2039" i="25"/>
  <c r="U2038" i="25"/>
  <c r="U2037" i="25"/>
  <c r="U2036" i="25"/>
  <c r="U2035" i="25"/>
  <c r="U2034" i="25"/>
  <c r="U2033" i="25"/>
  <c r="U2032" i="25"/>
  <c r="U2031" i="25"/>
  <c r="U2030" i="25"/>
  <c r="U2029" i="25"/>
  <c r="U2028" i="25"/>
  <c r="U2027" i="25"/>
  <c r="U2026" i="25"/>
  <c r="U2025" i="25"/>
  <c r="U2024" i="25"/>
  <c r="U2023" i="25"/>
  <c r="U2022" i="25"/>
  <c r="U2021" i="25"/>
  <c r="U2020" i="25"/>
  <c r="U2019" i="25"/>
  <c r="U2018" i="25"/>
  <c r="U2017" i="25"/>
  <c r="U2013" i="25"/>
  <c r="U2012" i="25"/>
  <c r="U2011" i="25"/>
  <c r="U2010" i="25"/>
  <c r="U2009" i="25"/>
  <c r="U2008" i="25"/>
  <c r="U2007" i="25"/>
  <c r="U2006" i="25"/>
  <c r="U2005" i="25"/>
  <c r="U2004" i="25"/>
  <c r="U2003" i="25"/>
  <c r="U2002" i="25"/>
  <c r="U2001" i="25"/>
  <c r="U2000" i="25"/>
  <c r="U1999" i="25"/>
  <c r="U1998" i="25"/>
  <c r="U1997" i="25"/>
  <c r="U1996" i="25"/>
  <c r="U1995" i="25"/>
  <c r="U1994" i="25"/>
  <c r="U1993" i="25"/>
  <c r="U1992" i="25"/>
  <c r="U1991" i="25"/>
  <c r="U1990" i="25"/>
  <c r="U1989" i="25"/>
  <c r="U1988" i="25"/>
  <c r="U1987" i="25"/>
  <c r="U1985" i="25"/>
  <c r="U1984" i="25"/>
  <c r="U1983" i="25"/>
  <c r="U1982" i="25"/>
  <c r="U1981" i="25"/>
  <c r="U1980" i="25"/>
  <c r="U1979" i="25"/>
  <c r="U1978" i="25"/>
  <c r="U1977" i="25"/>
  <c r="U1976" i="25"/>
  <c r="U1975" i="25"/>
  <c r="U1974" i="25"/>
  <c r="U1970" i="25"/>
  <c r="U1969" i="25"/>
  <c r="U1968" i="25"/>
  <c r="U1967" i="25"/>
  <c r="U1966" i="25"/>
  <c r="U1965" i="25"/>
  <c r="U1964" i="25"/>
  <c r="U1963" i="25"/>
  <c r="U1962" i="25"/>
  <c r="U1961" i="25"/>
  <c r="U1959" i="25"/>
  <c r="U1958" i="25"/>
  <c r="U1956" i="25"/>
  <c r="U1954" i="25"/>
  <c r="U1953" i="25"/>
  <c r="U1952" i="25"/>
  <c r="U1951" i="25"/>
  <c r="U1950" i="25"/>
  <c r="U1949" i="25"/>
  <c r="U1947" i="25"/>
  <c r="U1946" i="25"/>
  <c r="U1943" i="25"/>
  <c r="U1941" i="25"/>
  <c r="U1939" i="25"/>
  <c r="U1938" i="25"/>
  <c r="U1937" i="25"/>
  <c r="U1936" i="25"/>
  <c r="U1935" i="25"/>
  <c r="U1934" i="25"/>
  <c r="U1933" i="25"/>
  <c r="U1930" i="25"/>
  <c r="U1929" i="25"/>
  <c r="U1928" i="25"/>
  <c r="U1927" i="25"/>
  <c r="U1926" i="25"/>
  <c r="U1925" i="25"/>
  <c r="U1924" i="25"/>
  <c r="U1923" i="25"/>
  <c r="U1922" i="25"/>
  <c r="U1920" i="25"/>
  <c r="U1919" i="25"/>
  <c r="U1918" i="25"/>
  <c r="U1916" i="25"/>
  <c r="U1915" i="25"/>
  <c r="U1914" i="25"/>
  <c r="U1913" i="25"/>
  <c r="U1912" i="25"/>
  <c r="U1911" i="25"/>
  <c r="U1910" i="25"/>
  <c r="U1909" i="25"/>
  <c r="U1908" i="25"/>
  <c r="U1907" i="25"/>
  <c r="U1906" i="25"/>
  <c r="U1905" i="25"/>
  <c r="U1904" i="25"/>
  <c r="U1903" i="25"/>
  <c r="U1902" i="25"/>
  <c r="U1901" i="25"/>
  <c r="U1900" i="25"/>
  <c r="U1898" i="25"/>
  <c r="U1897" i="25"/>
  <c r="U1896" i="25"/>
  <c r="U1895" i="25"/>
  <c r="U1892" i="25"/>
  <c r="U1891" i="25"/>
  <c r="U1890" i="25"/>
  <c r="U1889" i="25"/>
  <c r="U1888" i="25"/>
  <c r="U1885" i="25"/>
  <c r="U1884" i="25"/>
  <c r="U1883" i="25"/>
  <c r="U1882" i="25"/>
  <c r="U1881" i="25"/>
  <c r="U1880" i="25"/>
  <c r="U1879" i="25"/>
  <c r="U1878" i="25"/>
  <c r="U1877" i="25"/>
  <c r="U1876" i="25"/>
  <c r="U1875" i="25"/>
  <c r="U1873" i="25"/>
  <c r="U1872" i="25"/>
  <c r="U1871" i="25"/>
  <c r="U1870" i="25"/>
  <c r="U1869" i="25"/>
  <c r="U1867" i="25"/>
  <c r="U1866" i="25"/>
  <c r="U1865" i="25"/>
  <c r="U1864" i="25"/>
  <c r="U1863" i="25"/>
  <c r="U1862" i="25"/>
  <c r="U1861" i="25"/>
  <c r="U1860" i="25"/>
  <c r="U1859" i="25"/>
  <c r="U1858" i="25"/>
  <c r="U1857" i="25"/>
  <c r="U1856" i="25"/>
  <c r="U1855" i="25"/>
  <c r="U1854" i="25"/>
  <c r="U1853" i="25"/>
  <c r="U1852" i="25"/>
  <c r="U1851" i="25"/>
  <c r="U1850" i="25"/>
  <c r="U1849" i="25"/>
  <c r="U1848" i="25"/>
  <c r="U1847" i="25"/>
  <c r="U1846" i="25"/>
  <c r="U1845" i="25"/>
  <c r="U1844" i="25"/>
  <c r="U1843" i="25"/>
  <c r="U1842" i="25"/>
  <c r="U1841" i="25"/>
  <c r="U1840" i="25"/>
  <c r="U1839" i="25"/>
  <c r="U1838" i="25"/>
  <c r="U1837" i="25"/>
  <c r="U1835" i="25"/>
  <c r="U1834" i="25"/>
  <c r="U1833" i="25"/>
  <c r="U1832" i="25"/>
  <c r="U1831" i="25"/>
  <c r="U1830" i="25"/>
  <c r="U1827" i="25"/>
  <c r="U1825" i="25"/>
  <c r="U1823" i="25"/>
  <c r="U1821" i="25"/>
  <c r="U1820" i="25"/>
  <c r="U1819" i="25"/>
  <c r="U1818" i="25"/>
  <c r="U1817" i="25"/>
  <c r="U1816" i="25"/>
  <c r="U1815" i="25"/>
  <c r="U1814" i="25"/>
  <c r="U1813" i="25"/>
  <c r="U1812" i="25"/>
  <c r="U1811" i="25"/>
  <c r="U1810" i="25"/>
  <c r="U1809" i="25"/>
  <c r="U1808" i="25"/>
  <c r="U1807" i="25"/>
  <c r="U1806" i="25"/>
  <c r="U1805" i="25"/>
  <c r="U1804" i="25"/>
  <c r="U1803" i="25"/>
  <c r="U1802" i="25"/>
  <c r="U1801" i="25"/>
  <c r="U1800" i="25"/>
  <c r="U1799" i="25"/>
  <c r="U1798" i="25"/>
  <c r="U1797" i="25"/>
  <c r="U1796" i="25"/>
  <c r="U1795" i="25"/>
  <c r="U1794" i="25"/>
  <c r="U1793" i="25"/>
  <c r="U1792" i="25"/>
  <c r="U1791" i="25"/>
  <c r="U1790" i="25"/>
  <c r="U1789" i="25"/>
  <c r="U1788" i="25"/>
  <c r="U1787" i="25"/>
  <c r="U1786" i="25"/>
  <c r="U1785" i="25"/>
  <c r="U1784" i="25"/>
  <c r="U1783" i="25"/>
  <c r="U1782" i="25"/>
  <c r="U1781" i="25"/>
  <c r="U1780" i="25"/>
  <c r="U1779" i="25"/>
  <c r="U1778" i="25"/>
  <c r="U1777" i="25"/>
  <c r="U1776" i="25"/>
  <c r="U1775" i="25"/>
  <c r="U1774" i="25"/>
  <c r="U1773" i="25"/>
  <c r="U1772" i="25"/>
  <c r="U1771" i="25"/>
  <c r="U1770" i="25"/>
  <c r="U1769" i="25"/>
  <c r="U1767" i="25"/>
  <c r="U1766" i="25"/>
  <c r="U1765" i="25"/>
  <c r="U1761" i="25"/>
  <c r="U1760" i="25"/>
  <c r="U1759" i="25"/>
  <c r="U1758" i="25"/>
  <c r="U1757" i="25"/>
  <c r="U1756" i="25"/>
  <c r="U1754" i="25"/>
  <c r="U1753" i="25"/>
  <c r="U1752" i="25"/>
  <c r="U1750" i="25"/>
  <c r="U1749" i="25"/>
  <c r="U1748" i="25"/>
  <c r="U1747" i="25"/>
  <c r="U1746" i="25"/>
  <c r="U1745" i="25"/>
  <c r="U1744" i="25"/>
  <c r="U1743" i="25"/>
  <c r="U1742" i="25"/>
  <c r="U1741" i="25"/>
  <c r="U1740" i="25"/>
  <c r="U1739" i="25"/>
  <c r="U1738" i="25"/>
  <c r="U1737" i="25"/>
  <c r="U1736" i="25"/>
  <c r="U1735" i="25"/>
  <c r="U1734" i="25"/>
  <c r="U1733" i="25"/>
  <c r="U1732" i="25"/>
  <c r="U1731" i="25"/>
  <c r="U1730" i="25"/>
  <c r="U1729" i="25"/>
  <c r="U1728" i="25"/>
  <c r="U1727" i="25"/>
  <c r="U1726" i="25"/>
  <c r="U1725" i="25"/>
  <c r="U1724" i="25"/>
  <c r="U1723" i="25"/>
  <c r="U1722" i="25"/>
  <c r="U1721" i="25"/>
  <c r="U1720" i="25"/>
  <c r="U1719" i="25"/>
  <c r="U1718" i="25"/>
  <c r="U1717" i="25"/>
  <c r="U1716" i="25"/>
  <c r="U1715" i="25"/>
  <c r="U1714" i="25"/>
  <c r="U1713" i="25"/>
  <c r="U1712" i="25"/>
  <c r="U1711" i="25"/>
  <c r="U1710" i="25"/>
  <c r="U1709" i="25"/>
  <c r="U1708" i="25"/>
  <c r="U1707" i="25"/>
  <c r="U1706" i="25"/>
  <c r="U1705" i="25"/>
  <c r="U1704" i="25"/>
  <c r="U1703" i="25"/>
  <c r="U1701" i="25"/>
  <c r="U1700" i="25"/>
  <c r="U1699" i="25"/>
  <c r="U1698" i="25"/>
  <c r="U1697" i="25"/>
  <c r="U1696" i="25"/>
  <c r="U1695" i="25"/>
  <c r="U1694" i="25"/>
  <c r="U1693" i="25"/>
  <c r="U1692" i="25"/>
  <c r="U1691" i="25"/>
  <c r="U1690" i="25"/>
  <c r="U1689" i="25"/>
  <c r="U1688" i="25"/>
  <c r="U1687" i="25"/>
  <c r="U1686" i="25"/>
  <c r="U1685" i="25"/>
  <c r="U1684" i="25"/>
  <c r="U1683" i="25"/>
  <c r="U1682" i="25"/>
  <c r="U1681" i="25"/>
  <c r="U1680" i="25"/>
  <c r="U1679" i="25"/>
  <c r="U1678" i="25"/>
  <c r="U1677" i="25"/>
  <c r="U1676" i="25"/>
  <c r="U1675" i="25"/>
  <c r="U1674" i="25"/>
  <c r="U1673" i="25"/>
  <c r="U1672" i="25"/>
  <c r="U1671" i="25"/>
  <c r="U1670" i="25"/>
  <c r="U1669" i="25"/>
  <c r="U1668" i="25"/>
  <c r="U1667" i="25"/>
  <c r="U1666" i="25"/>
  <c r="U1665" i="25"/>
  <c r="U1664" i="25"/>
  <c r="U1663" i="25"/>
  <c r="U1662" i="25"/>
  <c r="U1661" i="25"/>
  <c r="U1660" i="25"/>
  <c r="U1659" i="25"/>
  <c r="U1658" i="25"/>
  <c r="U1657" i="25"/>
  <c r="U1656" i="25"/>
  <c r="U1655" i="25"/>
  <c r="U1654" i="25"/>
  <c r="U1653" i="25"/>
  <c r="U1652" i="25"/>
  <c r="U1651" i="25"/>
  <c r="U1648" i="25"/>
  <c r="U1647" i="25"/>
  <c r="U1646" i="25"/>
  <c r="U1645" i="25"/>
  <c r="U1644" i="25"/>
  <c r="U1643" i="25"/>
  <c r="U1642" i="25"/>
  <c r="U1641" i="25"/>
  <c r="U1640" i="25"/>
  <c r="U1639" i="25"/>
  <c r="U1638" i="25"/>
  <c r="U1637" i="25"/>
  <c r="U1636" i="25"/>
  <c r="U1634" i="25"/>
  <c r="U1633" i="25"/>
  <c r="U1632" i="25"/>
  <c r="U1631" i="25"/>
  <c r="U1630" i="25"/>
  <c r="U1629" i="25"/>
  <c r="U1627" i="25"/>
  <c r="U1626" i="25"/>
  <c r="U1625" i="25"/>
  <c r="U1624" i="25"/>
  <c r="U1623" i="25"/>
  <c r="U1622" i="25"/>
  <c r="U1621" i="25"/>
  <c r="U1620" i="25"/>
  <c r="U1619" i="25"/>
  <c r="U1618" i="25"/>
  <c r="U1617" i="25"/>
  <c r="U1616" i="25"/>
  <c r="U1615" i="25"/>
  <c r="U1614" i="25"/>
  <c r="U1613" i="25"/>
  <c r="U1612" i="25"/>
  <c r="U1611" i="25"/>
  <c r="U1610" i="25"/>
  <c r="U1609" i="25"/>
  <c r="U1608" i="25"/>
  <c r="U1607" i="25"/>
  <c r="U1606" i="25"/>
  <c r="U1605" i="25"/>
  <c r="U1604" i="25"/>
  <c r="U1603" i="25"/>
  <c r="U1602" i="25"/>
  <c r="U1601" i="25"/>
  <c r="U1600" i="25"/>
  <c r="U1599" i="25"/>
  <c r="U1598" i="25"/>
  <c r="U1597" i="25"/>
  <c r="U1596" i="25"/>
  <c r="U1595" i="25"/>
  <c r="U1594" i="25"/>
  <c r="U1593" i="25"/>
  <c r="U1591" i="25"/>
  <c r="U1590" i="25"/>
  <c r="U1589" i="25"/>
  <c r="U1588" i="25"/>
  <c r="U1587" i="25"/>
  <c r="U1586" i="25"/>
  <c r="U1583" i="25"/>
  <c r="U1582" i="25"/>
  <c r="U1581" i="25"/>
  <c r="U1580" i="25"/>
  <c r="U1579" i="25"/>
  <c r="U1578" i="25"/>
  <c r="U1577" i="25"/>
  <c r="U1576" i="25"/>
  <c r="U1575" i="25"/>
  <c r="U1573" i="25"/>
  <c r="U1572" i="25"/>
  <c r="U1571" i="25"/>
  <c r="U1569" i="25"/>
  <c r="U1568" i="25"/>
  <c r="U1567" i="25"/>
  <c r="U1566" i="25"/>
  <c r="U1565" i="25"/>
  <c r="U1564" i="25"/>
  <c r="U1563" i="25"/>
  <c r="U1562" i="25"/>
  <c r="U1561" i="25"/>
  <c r="U1560" i="25"/>
  <c r="U1559" i="25"/>
  <c r="U1558" i="25"/>
  <c r="U1557" i="25"/>
  <c r="U1556" i="25"/>
  <c r="U1555" i="25"/>
  <c r="U1554" i="25"/>
  <c r="U1553" i="25"/>
  <c r="U1552" i="25"/>
  <c r="U1551" i="25"/>
  <c r="U1550" i="25"/>
  <c r="U1548" i="25"/>
  <c r="U1547" i="25"/>
  <c r="U1546" i="25"/>
  <c r="U1545" i="25"/>
  <c r="U1542" i="25"/>
  <c r="U1541" i="25"/>
  <c r="U1540" i="25"/>
  <c r="U1539" i="25"/>
  <c r="U1538" i="25"/>
  <c r="U1537" i="25"/>
  <c r="U1536" i="25"/>
  <c r="U1535" i="25"/>
  <c r="U1534" i="25"/>
  <c r="U1533" i="25"/>
  <c r="U1531" i="25"/>
  <c r="U1530" i="25"/>
  <c r="U1529" i="25"/>
  <c r="U1528" i="25"/>
  <c r="U1527" i="25"/>
  <c r="U1526" i="25"/>
  <c r="U1525" i="25"/>
  <c r="U1524" i="25"/>
  <c r="U1523" i="25"/>
  <c r="U1522" i="25"/>
  <c r="U1521" i="25"/>
  <c r="U1520" i="25"/>
  <c r="U1519" i="25"/>
  <c r="U1518" i="25"/>
  <c r="U1517" i="25"/>
  <c r="U1516" i="25"/>
  <c r="U1515" i="25"/>
  <c r="U1514" i="25"/>
  <c r="U1513" i="25"/>
  <c r="U1512" i="25"/>
  <c r="U1511" i="25"/>
  <c r="U1510" i="25"/>
  <c r="U1509" i="25"/>
  <c r="U1508" i="25"/>
  <c r="U1507" i="25"/>
  <c r="U1506" i="25"/>
  <c r="U1505" i="25"/>
  <c r="U1504" i="25"/>
  <c r="U1503" i="25"/>
  <c r="U1502" i="25"/>
  <c r="U1501" i="25"/>
  <c r="U1500" i="25"/>
  <c r="U1499" i="25"/>
  <c r="U1498" i="25"/>
  <c r="U1497" i="25"/>
  <c r="U1496" i="25"/>
  <c r="U1494" i="25"/>
  <c r="U1493" i="25"/>
  <c r="U1492" i="25"/>
  <c r="U1491" i="25"/>
  <c r="U1490" i="25"/>
  <c r="U1489" i="25"/>
  <c r="U1488" i="25"/>
  <c r="U1487" i="25"/>
  <c r="U1486" i="25"/>
  <c r="U1485" i="25"/>
  <c r="U1484" i="25"/>
  <c r="U1483" i="25"/>
  <c r="U1482" i="25"/>
  <c r="U1481" i="25"/>
  <c r="U1480" i="25"/>
  <c r="U1479" i="25"/>
  <c r="U1478" i="25"/>
  <c r="U1477" i="25"/>
  <c r="U1476" i="25"/>
  <c r="U1475" i="25"/>
  <c r="U1474" i="25"/>
  <c r="U1473" i="25"/>
  <c r="U1472" i="25"/>
  <c r="U1471" i="25"/>
  <c r="U1470" i="25"/>
  <c r="U1469" i="25"/>
  <c r="U1468" i="25"/>
  <c r="U1467" i="25"/>
  <c r="U1466" i="25"/>
  <c r="U1465" i="25"/>
  <c r="U1464" i="25"/>
  <c r="U1463" i="25"/>
  <c r="U1462" i="25"/>
  <c r="U1461" i="25"/>
  <c r="U1460" i="25"/>
  <c r="U1459" i="25"/>
  <c r="U1458" i="25"/>
  <c r="U1457" i="25"/>
  <c r="U1456" i="25"/>
  <c r="U1455" i="25"/>
  <c r="U1454" i="25"/>
  <c r="U1453" i="25"/>
  <c r="U1452" i="25"/>
  <c r="U1451" i="25"/>
  <c r="U1450" i="25"/>
  <c r="U1449" i="25"/>
  <c r="U1448" i="25"/>
  <c r="U1447" i="25"/>
  <c r="U1446" i="25"/>
  <c r="U1445" i="25"/>
  <c r="U1444" i="25"/>
  <c r="U1443" i="25"/>
  <c r="U1442" i="25"/>
  <c r="U1441" i="25"/>
  <c r="U1440" i="25"/>
  <c r="U1439" i="25"/>
  <c r="U1438" i="25"/>
  <c r="U1437" i="25"/>
  <c r="U1436" i="25"/>
  <c r="U1435" i="25"/>
  <c r="U1434" i="25"/>
  <c r="U1433" i="25"/>
  <c r="U1432" i="25"/>
  <c r="U1431" i="25"/>
  <c r="U1430" i="25"/>
  <c r="U1427" i="25"/>
  <c r="U1426" i="25"/>
  <c r="U1425" i="25"/>
  <c r="U1424" i="25"/>
  <c r="U1422" i="25"/>
  <c r="U1420" i="25"/>
  <c r="U1419" i="25"/>
  <c r="U1418" i="25"/>
  <c r="U1416" i="25"/>
  <c r="U1415" i="25"/>
  <c r="U1414" i="25"/>
  <c r="U1413" i="25"/>
  <c r="U1412" i="25"/>
  <c r="U1411" i="25"/>
  <c r="U1410" i="25"/>
  <c r="U1409" i="25"/>
  <c r="U1408" i="25"/>
  <c r="U1407" i="25"/>
  <c r="U1406" i="25"/>
  <c r="U1405" i="25"/>
  <c r="U1404" i="25"/>
  <c r="U1403" i="25"/>
  <c r="U1402" i="25"/>
  <c r="U1401" i="25"/>
  <c r="U1400" i="25"/>
  <c r="U1399" i="25"/>
  <c r="U1398" i="25"/>
  <c r="U1397" i="25"/>
  <c r="U1396" i="25"/>
  <c r="U1395" i="25"/>
  <c r="U1394" i="25"/>
  <c r="U1393" i="25"/>
  <c r="U1392" i="25"/>
  <c r="U1391" i="25"/>
  <c r="U1390" i="25"/>
  <c r="U1389" i="25"/>
  <c r="U1388" i="25"/>
  <c r="U1387" i="25"/>
  <c r="U1386" i="25"/>
  <c r="U1385" i="25"/>
  <c r="U1384" i="25"/>
  <c r="U1383" i="25"/>
  <c r="U1382" i="25"/>
  <c r="U1381" i="25"/>
  <c r="U1380" i="25"/>
  <c r="U1379" i="25"/>
  <c r="U1378" i="25"/>
  <c r="U1377" i="25"/>
  <c r="U1376" i="25"/>
  <c r="U1375" i="25"/>
  <c r="U1371" i="25"/>
  <c r="U1370" i="25"/>
  <c r="U1369" i="25"/>
  <c r="U1368" i="25"/>
  <c r="U1367" i="25"/>
  <c r="U1366" i="25"/>
  <c r="U1365" i="25"/>
  <c r="U1364" i="25"/>
  <c r="U1363" i="25"/>
  <c r="U1362" i="25"/>
  <c r="U1361" i="25"/>
  <c r="U1360" i="25"/>
  <c r="U1358" i="25"/>
  <c r="U1357" i="25"/>
  <c r="U1356" i="25"/>
  <c r="U1355" i="25"/>
  <c r="U1354" i="25"/>
  <c r="U1353" i="25"/>
  <c r="U1352" i="25"/>
  <c r="U1351" i="25"/>
  <c r="U1350" i="25"/>
  <c r="U1349" i="25"/>
  <c r="U1348" i="25"/>
  <c r="U1347" i="25"/>
  <c r="U1346" i="25"/>
  <c r="U1345" i="25"/>
  <c r="U1344" i="25"/>
  <c r="U1343" i="25"/>
  <c r="U1341" i="25"/>
  <c r="U1340" i="25"/>
  <c r="U1339" i="25"/>
  <c r="U1338" i="25"/>
  <c r="U1337" i="25"/>
  <c r="U1336" i="25"/>
  <c r="U1335" i="25"/>
  <c r="U1334" i="25"/>
  <c r="U1333" i="25"/>
  <c r="U1332" i="25"/>
  <c r="U1331" i="25"/>
  <c r="U1330" i="25"/>
  <c r="U1329" i="25"/>
  <c r="U1328" i="25"/>
  <c r="U1327" i="25"/>
  <c r="U1326" i="25"/>
  <c r="U1325" i="25"/>
  <c r="U1324" i="25"/>
  <c r="U1323" i="25"/>
  <c r="U1322" i="25"/>
  <c r="U1321" i="25"/>
  <c r="U1320" i="25"/>
  <c r="U1319" i="25"/>
  <c r="U1316" i="25"/>
  <c r="U1315" i="25"/>
  <c r="U1313" i="25"/>
  <c r="U1311" i="25"/>
  <c r="U1310" i="25"/>
  <c r="U1309" i="25"/>
  <c r="U1308" i="25"/>
  <c r="U1307" i="25"/>
  <c r="U1306" i="25"/>
  <c r="U1305" i="25"/>
  <c r="U1304" i="25"/>
  <c r="U1303" i="25"/>
  <c r="U1302" i="25"/>
  <c r="U1301" i="25"/>
  <c r="U1300" i="25"/>
  <c r="U1299" i="25"/>
  <c r="U1298" i="25"/>
  <c r="U1297" i="25"/>
  <c r="U1296" i="25"/>
  <c r="U1295" i="25"/>
  <c r="U1294" i="25"/>
  <c r="U1293" i="25"/>
  <c r="U1292" i="25"/>
  <c r="U1291" i="25"/>
  <c r="U1290" i="25"/>
  <c r="U1289" i="25"/>
  <c r="U1288" i="25"/>
  <c r="U1287" i="25"/>
  <c r="U1286" i="25"/>
  <c r="U1285" i="25"/>
  <c r="U1284" i="25"/>
  <c r="U1282" i="25"/>
  <c r="U1281" i="25"/>
  <c r="U1280" i="25"/>
  <c r="U1279" i="25"/>
  <c r="U1278" i="25"/>
  <c r="U1277" i="25"/>
  <c r="U1276" i="25"/>
  <c r="U1275" i="25"/>
  <c r="U1274" i="25"/>
  <c r="U1273" i="25"/>
  <c r="U1272" i="25"/>
  <c r="U1271" i="25"/>
  <c r="U1270" i="25"/>
  <c r="U1268" i="25"/>
  <c r="U1267" i="25"/>
  <c r="U1265" i="25"/>
  <c r="U1264" i="25"/>
  <c r="U1263" i="25"/>
  <c r="U1262" i="25"/>
  <c r="U1261" i="25"/>
  <c r="U1259" i="25"/>
  <c r="U1258" i="25"/>
  <c r="U1257" i="25"/>
  <c r="U1256" i="25"/>
  <c r="U1255" i="25"/>
  <c r="U1254" i="25"/>
  <c r="U1251" i="25"/>
  <c r="U1250" i="25"/>
  <c r="U1248" i="25"/>
  <c r="U1247" i="25"/>
  <c r="U1246" i="25"/>
  <c r="U1245" i="25"/>
  <c r="U1244" i="25"/>
  <c r="U1243" i="25"/>
  <c r="U1242" i="25"/>
  <c r="U1241" i="25"/>
  <c r="U1240" i="25"/>
  <c r="U1239" i="25"/>
  <c r="U1238" i="25"/>
  <c r="U1237" i="25"/>
  <c r="U1236" i="25"/>
  <c r="U1235" i="25"/>
  <c r="U1234" i="25"/>
  <c r="U1232" i="25"/>
  <c r="U1231" i="25"/>
  <c r="U1230" i="25"/>
  <c r="U1229" i="25"/>
  <c r="U1227" i="25"/>
  <c r="U1226" i="25"/>
  <c r="U1225" i="25"/>
  <c r="U1224" i="25"/>
  <c r="U1223" i="25"/>
  <c r="U1222" i="25"/>
  <c r="U1221" i="25"/>
  <c r="U1220" i="25"/>
  <c r="U1219" i="25"/>
  <c r="U1218" i="25"/>
  <c r="U1217" i="25"/>
  <c r="U1216" i="25"/>
  <c r="U1215" i="25"/>
  <c r="U1214" i="25"/>
  <c r="U1213" i="25"/>
  <c r="U1212" i="25"/>
  <c r="U1211" i="25"/>
  <c r="U1210" i="25"/>
  <c r="U1209" i="25"/>
  <c r="U1208" i="25"/>
  <c r="U1207" i="25"/>
  <c r="U1206" i="25"/>
  <c r="U1205" i="25"/>
  <c r="U1204" i="25"/>
  <c r="U1203" i="25"/>
  <c r="U1202" i="25"/>
  <c r="U1201" i="25"/>
  <c r="U1200" i="25"/>
  <c r="U1199" i="25"/>
  <c r="U1198" i="25"/>
  <c r="U1197" i="25"/>
  <c r="U1196" i="25"/>
  <c r="U1195" i="25"/>
  <c r="U1194" i="25"/>
  <c r="U1193" i="25"/>
  <c r="U1192" i="25"/>
  <c r="U1191" i="25"/>
  <c r="U1190" i="25"/>
  <c r="U1189" i="25"/>
  <c r="U1188" i="25"/>
  <c r="U1187" i="25"/>
  <c r="U1186" i="25"/>
  <c r="U1185" i="25"/>
  <c r="U1184" i="25"/>
  <c r="U1183" i="25"/>
  <c r="U1182" i="25"/>
  <c r="U1181" i="25"/>
  <c r="U1180" i="25"/>
  <c r="U1179" i="25"/>
  <c r="U1178" i="25"/>
  <c r="U1177" i="25"/>
  <c r="U1175" i="25"/>
  <c r="U1174" i="25"/>
  <c r="U1173" i="25"/>
  <c r="U1172" i="25"/>
  <c r="U1171" i="25"/>
  <c r="U1170" i="25"/>
  <c r="U1168" i="25"/>
  <c r="U1167" i="25"/>
  <c r="U1166" i="25"/>
  <c r="U1165" i="25"/>
  <c r="U1164" i="25"/>
  <c r="U1163" i="25"/>
  <c r="U1162" i="25"/>
  <c r="U1161" i="25"/>
  <c r="U1160" i="25"/>
  <c r="U1159" i="25"/>
  <c r="U1158" i="25"/>
  <c r="U1157" i="25"/>
  <c r="U1156" i="25"/>
  <c r="U1155" i="25"/>
  <c r="U1154" i="25"/>
  <c r="U1153" i="25"/>
  <c r="U1152" i="25"/>
  <c r="U1151" i="25"/>
  <c r="U1150" i="25"/>
  <c r="U1149" i="25"/>
  <c r="U1146" i="25"/>
  <c r="U1143" i="25"/>
  <c r="U1142" i="25"/>
  <c r="U1141" i="25"/>
  <c r="U1140" i="25"/>
  <c r="U1139" i="25"/>
  <c r="U1138" i="25"/>
  <c r="U1137" i="25"/>
  <c r="U1136" i="25"/>
  <c r="U1135" i="25"/>
  <c r="U1134" i="25"/>
  <c r="U1132" i="25"/>
  <c r="U1131" i="25"/>
  <c r="U1130" i="25"/>
  <c r="U1128" i="25"/>
  <c r="U1127" i="25"/>
  <c r="U1126" i="25"/>
  <c r="U1125" i="25"/>
  <c r="U1124" i="25"/>
  <c r="U1122" i="25"/>
  <c r="U1121" i="25"/>
  <c r="U1119" i="25"/>
  <c r="U1116" i="25"/>
  <c r="U1114" i="25"/>
  <c r="U1112" i="25"/>
  <c r="U1111" i="25"/>
  <c r="U1110" i="25"/>
  <c r="U1109" i="25"/>
  <c r="U1108" i="25"/>
  <c r="U1107" i="25"/>
  <c r="U1098" i="25"/>
  <c r="U1097" i="25"/>
  <c r="U1096" i="25"/>
  <c r="U1095" i="25"/>
  <c r="U1094" i="25"/>
  <c r="U1093" i="25"/>
  <c r="U1092" i="25"/>
  <c r="U1091" i="25"/>
  <c r="U1090" i="25"/>
  <c r="U1089" i="25"/>
  <c r="U1088" i="25"/>
  <c r="U1087" i="25"/>
  <c r="U1086" i="25"/>
  <c r="U1085" i="25"/>
  <c r="U1084" i="25"/>
  <c r="U1083" i="25"/>
  <c r="U1082" i="25"/>
  <c r="U1081" i="25"/>
  <c r="U1080" i="25"/>
  <c r="U1079" i="25"/>
  <c r="U1063" i="25"/>
  <c r="U1061" i="25"/>
  <c r="U1059" i="25"/>
  <c r="U1058" i="25"/>
  <c r="U1057" i="25"/>
  <c r="U1056" i="25"/>
  <c r="U1049" i="25"/>
  <c r="U1047" i="25"/>
  <c r="U1045" i="25"/>
  <c r="U1044" i="25"/>
  <c r="U1043" i="25"/>
  <c r="U1042" i="25"/>
  <c r="U1041" i="25"/>
  <c r="U1040" i="25"/>
  <c r="U1035" i="25"/>
  <c r="U1033" i="25"/>
  <c r="U1031" i="25"/>
  <c r="U1030" i="25"/>
  <c r="U1029" i="25"/>
  <c r="U1028" i="25"/>
  <c r="U1027" i="25"/>
  <c r="U1026" i="25"/>
  <c r="U1025" i="25"/>
  <c r="U1024" i="25"/>
  <c r="U1023" i="25"/>
  <c r="U1022" i="25"/>
  <c r="U1021" i="25"/>
  <c r="U1020" i="25"/>
  <c r="U1019" i="25"/>
  <c r="U1017" i="25"/>
  <c r="U1016" i="25"/>
  <c r="U1015" i="25"/>
  <c r="U1014" i="25"/>
  <c r="U1013" i="25"/>
  <c r="U1012" i="25"/>
  <c r="U1010" i="25"/>
  <c r="U1008" i="25"/>
  <c r="U1007" i="25"/>
  <c r="U1006" i="25"/>
  <c r="U1005" i="25"/>
  <c r="U1004" i="25"/>
  <c r="U1003" i="25"/>
  <c r="U1000" i="25"/>
  <c r="U998" i="25"/>
  <c r="U997" i="25"/>
  <c r="U996" i="25"/>
  <c r="U995" i="25"/>
  <c r="U994" i="25"/>
  <c r="U993" i="25"/>
  <c r="U992" i="25"/>
  <c r="U991" i="25"/>
  <c r="U990" i="25"/>
  <c r="U989" i="25"/>
  <c r="U986" i="25"/>
  <c r="U985" i="25"/>
  <c r="U984" i="25"/>
  <c r="U983" i="25"/>
  <c r="U982" i="25"/>
  <c r="U981" i="25"/>
  <c r="U980" i="25"/>
  <c r="U979" i="25"/>
  <c r="U977" i="25"/>
  <c r="U976" i="25"/>
  <c r="U975" i="25"/>
  <c r="U974" i="25"/>
  <c r="U969" i="25"/>
  <c r="U964" i="25"/>
  <c r="U962" i="25"/>
  <c r="U961" i="25"/>
  <c r="U960" i="25"/>
  <c r="U959" i="25"/>
  <c r="U957" i="25"/>
  <c r="U956" i="25"/>
  <c r="U955" i="25"/>
  <c r="U952" i="25"/>
  <c r="U948" i="25"/>
  <c r="U946" i="25"/>
  <c r="U945" i="25"/>
  <c r="U944" i="25"/>
  <c r="U942" i="25"/>
  <c r="U940" i="25"/>
  <c r="U939" i="25"/>
  <c r="U938" i="25"/>
  <c r="U937" i="25"/>
  <c r="U936" i="25"/>
  <c r="U935" i="25"/>
  <c r="U934" i="25"/>
  <c r="U933" i="25"/>
  <c r="U932" i="25"/>
  <c r="U931" i="25"/>
  <c r="U930" i="25"/>
  <c r="U927" i="25"/>
  <c r="U915" i="25"/>
  <c r="U914" i="25"/>
  <c r="U913" i="25"/>
  <c r="U912" i="25"/>
  <c r="U909" i="25"/>
  <c r="U908" i="25"/>
  <c r="U907" i="25"/>
  <c r="U906" i="25"/>
  <c r="U905" i="25"/>
  <c r="U904" i="25"/>
  <c r="U902" i="25"/>
  <c r="U901" i="25"/>
  <c r="U899" i="25"/>
  <c r="U864" i="25"/>
  <c r="U854" i="25"/>
  <c r="U843" i="25"/>
  <c r="U840" i="25"/>
  <c r="U838" i="25"/>
  <c r="U836" i="25"/>
  <c r="U835" i="25"/>
  <c r="U827" i="25"/>
  <c r="U826" i="25"/>
  <c r="U825" i="25"/>
  <c r="U824" i="25"/>
  <c r="U823" i="25"/>
  <c r="U822" i="25"/>
  <c r="U821" i="25"/>
  <c r="U819" i="25"/>
  <c r="U818" i="25"/>
  <c r="U814" i="25"/>
  <c r="U813" i="25"/>
  <c r="U812" i="25"/>
  <c r="U811" i="25"/>
  <c r="U810" i="25"/>
  <c r="U809" i="25"/>
  <c r="U808" i="25"/>
  <c r="U807" i="25"/>
  <c r="U806" i="25"/>
  <c r="U805" i="25"/>
  <c r="U804" i="25"/>
  <c r="U803" i="25"/>
  <c r="U802" i="25"/>
  <c r="U801" i="25"/>
  <c r="U800" i="25"/>
  <c r="U799" i="25"/>
  <c r="U798" i="25"/>
  <c r="U797" i="25"/>
  <c r="U796" i="25"/>
  <c r="U795" i="25"/>
  <c r="U793" i="25"/>
  <c r="U792" i="25"/>
  <c r="U791" i="25"/>
  <c r="U790" i="25"/>
  <c r="U789" i="25"/>
  <c r="U788" i="25"/>
  <c r="U787" i="25"/>
  <c r="U771" i="25"/>
  <c r="U769" i="25"/>
  <c r="U767" i="25"/>
  <c r="U756" i="25"/>
  <c r="U755" i="25"/>
  <c r="U754" i="25"/>
  <c r="U753" i="25"/>
  <c r="U752" i="25"/>
  <c r="U751" i="25"/>
  <c r="U750" i="25"/>
  <c r="U748" i="25"/>
  <c r="U747" i="25"/>
  <c r="U746" i="25"/>
  <c r="U744" i="25"/>
  <c r="U743" i="25"/>
  <c r="U742" i="25"/>
  <c r="U741" i="25"/>
  <c r="U740" i="25"/>
  <c r="U739" i="25"/>
  <c r="U738" i="25"/>
  <c r="U737" i="25"/>
  <c r="U736" i="25"/>
  <c r="U735" i="25"/>
  <c r="U734" i="25"/>
  <c r="U733" i="25"/>
  <c r="U732" i="25"/>
  <c r="U731" i="25"/>
  <c r="U730" i="25"/>
  <c r="U729" i="25"/>
  <c r="U728" i="25"/>
  <c r="U727" i="25"/>
  <c r="U726" i="25"/>
  <c r="U725" i="25"/>
  <c r="U724" i="25"/>
  <c r="U723" i="25"/>
  <c r="U722" i="25"/>
  <c r="U720" i="25"/>
  <c r="U719" i="25"/>
  <c r="U718" i="25"/>
  <c r="U717" i="25"/>
  <c r="U716" i="25"/>
  <c r="U715" i="25"/>
  <c r="U714" i="25"/>
  <c r="U713" i="25"/>
  <c r="U712" i="25"/>
  <c r="U710" i="25"/>
  <c r="U709" i="25"/>
  <c r="U708" i="25"/>
  <c r="U707" i="25"/>
  <c r="U706" i="25"/>
  <c r="U705" i="25"/>
  <c r="U704" i="25"/>
  <c r="U703" i="25"/>
  <c r="U702" i="25"/>
  <c r="U696" i="25"/>
  <c r="U695" i="25"/>
  <c r="U694" i="25"/>
  <c r="U674" i="25"/>
  <c r="U672" i="25"/>
  <c r="U670" i="25"/>
  <c r="U669" i="25"/>
  <c r="U668" i="25"/>
  <c r="U667" i="25"/>
  <c r="U666" i="25"/>
  <c r="U664" i="25"/>
  <c r="U663" i="25"/>
  <c r="U662" i="25"/>
  <c r="U661" i="25"/>
  <c r="U660" i="25"/>
  <c r="U659" i="25"/>
  <c r="U658" i="25"/>
  <c r="U657" i="25"/>
  <c r="U656" i="25"/>
  <c r="U655" i="25"/>
  <c r="U654" i="25"/>
  <c r="U653" i="25"/>
  <c r="U652" i="25"/>
  <c r="U651" i="25"/>
  <c r="U650" i="25"/>
  <c r="U649" i="25"/>
  <c r="U648" i="25"/>
  <c r="U647" i="25"/>
  <c r="U646" i="25"/>
  <c r="U645" i="25"/>
  <c r="U644" i="25"/>
  <c r="U643" i="25"/>
  <c r="U639" i="25"/>
  <c r="U638" i="25"/>
  <c r="U636" i="25"/>
  <c r="U635" i="25"/>
  <c r="U634" i="25"/>
  <c r="U633" i="25"/>
  <c r="U632" i="25"/>
  <c r="U631" i="25"/>
  <c r="U630" i="25"/>
  <c r="U629" i="25"/>
  <c r="U628" i="25"/>
  <c r="U627" i="25"/>
  <c r="U626" i="25"/>
  <c r="U625" i="25"/>
  <c r="U624" i="25"/>
  <c r="U623" i="25"/>
  <c r="U622" i="25"/>
  <c r="U621" i="25"/>
  <c r="U620" i="25"/>
  <c r="U619" i="25"/>
  <c r="U617" i="25"/>
  <c r="U616" i="25"/>
  <c r="U615" i="25"/>
  <c r="U614" i="25"/>
  <c r="U613" i="25"/>
  <c r="U612" i="25"/>
  <c r="U611" i="25"/>
  <c r="U608" i="25"/>
  <c r="U607" i="25"/>
  <c r="U606" i="25"/>
  <c r="U605" i="25"/>
  <c r="U604" i="25"/>
  <c r="U603" i="25"/>
  <c r="U602" i="25"/>
  <c r="U601" i="25"/>
  <c r="U600" i="25"/>
  <c r="U599" i="25"/>
  <c r="U598" i="25"/>
  <c r="U597" i="25"/>
  <c r="U596" i="25"/>
  <c r="U594" i="25"/>
  <c r="U593" i="25"/>
  <c r="U592" i="25"/>
  <c r="U589" i="25"/>
  <c r="U587" i="25"/>
  <c r="U586" i="25"/>
  <c r="U585" i="25"/>
  <c r="U584" i="25"/>
  <c r="U583" i="25"/>
  <c r="U580" i="25"/>
  <c r="U577" i="25"/>
  <c r="U576" i="25"/>
  <c r="U575" i="25"/>
  <c r="U574" i="25"/>
  <c r="U572" i="25"/>
  <c r="U571" i="25"/>
  <c r="U570" i="25"/>
  <c r="U569" i="25"/>
  <c r="U568" i="25"/>
  <c r="U567" i="25"/>
  <c r="U566" i="25"/>
  <c r="U565" i="25"/>
  <c r="U564" i="25"/>
  <c r="U563" i="25"/>
  <c r="U562" i="25"/>
  <c r="U561" i="25"/>
  <c r="U559" i="25"/>
  <c r="U558" i="25"/>
  <c r="U555" i="25"/>
  <c r="U554" i="25"/>
  <c r="U553" i="25"/>
  <c r="U552" i="25"/>
  <c r="U551" i="25"/>
  <c r="U550" i="25"/>
  <c r="U549" i="25"/>
  <c r="U548" i="25"/>
  <c r="U547" i="25"/>
  <c r="U546" i="25"/>
  <c r="U545" i="25"/>
  <c r="U544" i="25"/>
  <c r="U543" i="25"/>
  <c r="U542" i="25"/>
  <c r="U541" i="25"/>
  <c r="U539" i="25"/>
  <c r="U537" i="25"/>
  <c r="U535" i="25"/>
  <c r="U534" i="25"/>
  <c r="U533" i="25"/>
  <c r="U532" i="25"/>
  <c r="U530" i="25"/>
  <c r="U529" i="25"/>
  <c r="U527" i="25"/>
  <c r="U526" i="25"/>
  <c r="U525" i="25"/>
  <c r="U524" i="25"/>
  <c r="U523" i="25"/>
  <c r="U521" i="25"/>
  <c r="U520" i="25"/>
  <c r="U519" i="25"/>
  <c r="U518" i="25"/>
  <c r="U517" i="25"/>
  <c r="U516" i="25"/>
  <c r="U515" i="25"/>
  <c r="U514" i="25"/>
  <c r="U513" i="25"/>
  <c r="U511" i="25"/>
  <c r="U509" i="25"/>
  <c r="U508" i="25"/>
  <c r="U507" i="25"/>
  <c r="U506" i="25"/>
  <c r="U505" i="25"/>
  <c r="U504" i="25"/>
  <c r="U503" i="25"/>
  <c r="U502" i="25"/>
  <c r="U501" i="25"/>
  <c r="U500" i="25"/>
  <c r="U499" i="25"/>
  <c r="U498" i="25"/>
  <c r="U497" i="25"/>
  <c r="U496" i="25"/>
  <c r="U495" i="25"/>
  <c r="U494" i="25"/>
  <c r="U493" i="25"/>
  <c r="U492" i="25"/>
  <c r="U491" i="25"/>
  <c r="U490" i="25"/>
  <c r="U489" i="25"/>
  <c r="U488" i="25"/>
  <c r="U487" i="25"/>
  <c r="U486" i="25"/>
  <c r="U484" i="25"/>
  <c r="U483" i="25"/>
  <c r="U482" i="25"/>
  <c r="U481" i="25"/>
  <c r="U480" i="25"/>
  <c r="U479" i="25"/>
  <c r="U478" i="25"/>
  <c r="U477" i="25"/>
  <c r="U476" i="25"/>
  <c r="U475" i="25"/>
  <c r="U474" i="25"/>
  <c r="U472" i="25"/>
  <c r="U471" i="25"/>
  <c r="U470" i="25"/>
  <c r="U467" i="25"/>
  <c r="U466" i="25"/>
  <c r="U465" i="25"/>
  <c r="U464" i="25"/>
  <c r="U463" i="25"/>
  <c r="U462" i="25"/>
  <c r="U461" i="25"/>
  <c r="U460" i="25"/>
  <c r="U459" i="25"/>
  <c r="U458" i="25"/>
  <c r="U457" i="25"/>
  <c r="U456" i="25"/>
  <c r="U448" i="25"/>
  <c r="U447" i="25"/>
  <c r="U446" i="25"/>
  <c r="U434" i="25"/>
  <c r="U423" i="25"/>
  <c r="U422" i="25"/>
  <c r="U421" i="25"/>
  <c r="U419" i="25"/>
  <c r="U417" i="25"/>
  <c r="U415" i="25"/>
  <c r="U414" i="25"/>
  <c r="U412" i="25"/>
  <c r="U411" i="25"/>
  <c r="U409" i="25"/>
  <c r="U405" i="25"/>
  <c r="U403" i="25"/>
  <c r="U402" i="25"/>
  <c r="U398" i="25"/>
  <c r="U397" i="25"/>
  <c r="U396" i="25"/>
  <c r="U395" i="25"/>
  <c r="U394" i="25"/>
  <c r="U392" i="25"/>
  <c r="U390" i="25"/>
  <c r="U389" i="25"/>
  <c r="U388" i="25"/>
  <c r="U387" i="25"/>
  <c r="U386" i="25"/>
  <c r="U384" i="25"/>
  <c r="U383" i="25"/>
  <c r="U382" i="25"/>
  <c r="U380" i="25"/>
  <c r="U379" i="25"/>
  <c r="U374" i="25"/>
  <c r="U372" i="25"/>
  <c r="U371" i="25"/>
  <c r="U369" i="25"/>
  <c r="U366" i="25"/>
  <c r="U362" i="25"/>
  <c r="U361" i="25"/>
  <c r="U359" i="25"/>
  <c r="U358" i="25"/>
  <c r="U355" i="25"/>
  <c r="U354" i="25"/>
  <c r="U353" i="25"/>
  <c r="U352" i="25"/>
  <c r="U351" i="25"/>
  <c r="U350" i="25"/>
  <c r="U349" i="25"/>
  <c r="U348" i="25"/>
  <c r="U347" i="25"/>
  <c r="U346" i="25"/>
  <c r="U345" i="25"/>
  <c r="U344" i="25"/>
  <c r="U343" i="25"/>
  <c r="U342" i="25"/>
  <c r="U340" i="25"/>
  <c r="U339" i="25"/>
  <c r="U338" i="25"/>
  <c r="U337" i="25"/>
  <c r="U336" i="25"/>
  <c r="U334" i="25"/>
  <c r="U333" i="25"/>
  <c r="U329" i="25"/>
  <c r="U328" i="25"/>
  <c r="U327" i="25"/>
  <c r="U326" i="25"/>
  <c r="U325" i="25"/>
  <c r="U324" i="25"/>
  <c r="U322" i="25"/>
  <c r="U320" i="25"/>
  <c r="U319" i="25"/>
  <c r="U318" i="25"/>
  <c r="U317" i="25"/>
  <c r="U316" i="25"/>
  <c r="U314" i="25"/>
  <c r="U311" i="25"/>
  <c r="U310" i="25"/>
  <c r="U308" i="25"/>
  <c r="U307" i="25"/>
  <c r="U304" i="25"/>
  <c r="U302" i="25"/>
  <c r="U299" i="25"/>
  <c r="U298" i="25"/>
  <c r="U297" i="25"/>
  <c r="U296" i="25"/>
  <c r="U295" i="25"/>
  <c r="U294" i="25"/>
  <c r="U293" i="25"/>
  <c r="U292" i="25"/>
  <c r="U291" i="25"/>
  <c r="U290" i="25"/>
  <c r="U289" i="25"/>
  <c r="U288" i="25"/>
  <c r="U287" i="25"/>
  <c r="U286" i="25"/>
  <c r="U285" i="25"/>
  <c r="U284" i="25"/>
  <c r="U283" i="25"/>
  <c r="U282" i="25"/>
  <c r="U281" i="25"/>
  <c r="U280" i="25"/>
  <c r="U279" i="25"/>
  <c r="U278" i="25"/>
  <c r="U277" i="25"/>
  <c r="U276" i="25"/>
  <c r="U275" i="25"/>
  <c r="U274" i="25"/>
  <c r="U273" i="25"/>
  <c r="U272" i="25"/>
  <c r="U271" i="25"/>
  <c r="U270" i="25"/>
  <c r="U269" i="25"/>
  <c r="U268" i="25"/>
  <c r="U267" i="25"/>
  <c r="U266" i="25"/>
  <c r="U265" i="25"/>
  <c r="U264" i="25"/>
  <c r="U263" i="25"/>
  <c r="U262" i="25"/>
  <c r="U261" i="25"/>
  <c r="U260" i="25"/>
  <c r="U259" i="25"/>
  <c r="U258" i="25"/>
  <c r="U257" i="25"/>
  <c r="U256" i="25"/>
  <c r="U254" i="25"/>
  <c r="U253" i="25"/>
  <c r="U252" i="25"/>
  <c r="U251" i="25"/>
  <c r="U250" i="25"/>
  <c r="U249" i="25"/>
  <c r="U248" i="25"/>
  <c r="U247" i="25"/>
  <c r="U246" i="25"/>
  <c r="U245" i="25"/>
  <c r="U244" i="25"/>
  <c r="U243" i="25"/>
  <c r="U242" i="25"/>
  <c r="U241" i="25"/>
  <c r="U240" i="25"/>
  <c r="U239" i="25"/>
  <c r="U238" i="25"/>
  <c r="U237" i="25"/>
  <c r="U236" i="25"/>
  <c r="U235" i="25"/>
  <c r="U234" i="25"/>
  <c r="U233" i="25"/>
  <c r="U232" i="25"/>
  <c r="U231" i="25"/>
  <c r="U230" i="25"/>
  <c r="U229" i="25"/>
  <c r="U228" i="25"/>
  <c r="U227" i="25"/>
  <c r="U226" i="25"/>
  <c r="U225" i="25"/>
  <c r="U224" i="25"/>
  <c r="U223" i="25"/>
  <c r="U222" i="25"/>
  <c r="U221" i="25"/>
  <c r="U220" i="25"/>
  <c r="U219" i="25"/>
  <c r="U218" i="25"/>
  <c r="U217" i="25"/>
  <c r="U216" i="25"/>
  <c r="U215" i="25"/>
  <c r="U214" i="25"/>
  <c r="U213" i="25"/>
  <c r="U212" i="25"/>
  <c r="U211" i="25"/>
  <c r="U208" i="25"/>
  <c r="U207" i="25"/>
  <c r="U205" i="25"/>
  <c r="U204" i="25"/>
  <c r="U201" i="25"/>
  <c r="U199" i="25"/>
  <c r="U195" i="25"/>
  <c r="U194" i="25"/>
  <c r="U193" i="25"/>
  <c r="U191" i="25"/>
  <c r="U190" i="25"/>
  <c r="U189" i="25"/>
  <c r="U188" i="25"/>
  <c r="U187" i="25"/>
  <c r="U186" i="25"/>
  <c r="U185" i="25"/>
  <c r="U184" i="25"/>
  <c r="U183" i="25"/>
  <c r="U181" i="25"/>
  <c r="U180" i="25"/>
  <c r="U179" i="25"/>
  <c r="U177" i="25"/>
  <c r="U176" i="25"/>
  <c r="U175" i="25"/>
  <c r="U173" i="25"/>
  <c r="U172" i="25"/>
  <c r="U171" i="25"/>
  <c r="U169" i="25"/>
  <c r="U168" i="25"/>
  <c r="U166" i="25"/>
  <c r="U165" i="25"/>
  <c r="U164" i="25"/>
  <c r="U163" i="25"/>
  <c r="U162" i="25"/>
  <c r="U160" i="25"/>
  <c r="U159" i="25"/>
  <c r="U158" i="25"/>
  <c r="U155" i="25"/>
  <c r="U154" i="25"/>
  <c r="U153" i="25"/>
  <c r="U152" i="25"/>
  <c r="U151" i="25"/>
  <c r="U150" i="25"/>
  <c r="U148" i="25"/>
  <c r="U147" i="25"/>
  <c r="U146" i="25"/>
  <c r="U145" i="25"/>
  <c r="U144" i="25"/>
  <c r="U143" i="25"/>
  <c r="U142" i="25"/>
  <c r="U140" i="25"/>
  <c r="U139" i="25"/>
  <c r="U138" i="25"/>
  <c r="U137" i="25"/>
  <c r="U136" i="25"/>
  <c r="U135" i="25"/>
  <c r="U134" i="25"/>
  <c r="U133" i="25"/>
  <c r="U132" i="25"/>
  <c r="U130" i="25"/>
  <c r="U129" i="25"/>
  <c r="U128" i="25"/>
  <c r="U126" i="25"/>
  <c r="U125" i="25"/>
  <c r="U124" i="25"/>
  <c r="U122" i="25"/>
  <c r="U121" i="25"/>
  <c r="U120" i="25"/>
  <c r="U119" i="25"/>
  <c r="U118" i="25"/>
  <c r="U117" i="25"/>
  <c r="U114" i="25"/>
  <c r="U113" i="25"/>
  <c r="U112" i="25"/>
  <c r="U110" i="25"/>
  <c r="U109" i="25"/>
  <c r="U108" i="25"/>
  <c r="U106" i="25"/>
  <c r="U105" i="25"/>
  <c r="U104" i="25"/>
  <c r="U102" i="25"/>
  <c r="U101" i="25"/>
  <c r="U98" i="25"/>
  <c r="U97" i="25"/>
  <c r="U95" i="25"/>
  <c r="U93" i="25"/>
  <c r="U91" i="25"/>
  <c r="U90" i="25"/>
  <c r="U87" i="25"/>
  <c r="U86" i="25"/>
  <c r="U84" i="25"/>
  <c r="U82" i="25"/>
  <c r="U81" i="25"/>
  <c r="U80" i="25"/>
  <c r="U77" i="25"/>
  <c r="U75" i="25"/>
  <c r="U73" i="25"/>
  <c r="U70" i="25"/>
  <c r="U66" i="25"/>
  <c r="U65" i="25"/>
  <c r="U63" i="25"/>
  <c r="U62" i="25"/>
  <c r="U61" i="25"/>
  <c r="U60" i="25"/>
  <c r="U59" i="25"/>
  <c r="U56" i="25"/>
  <c r="U55" i="25"/>
  <c r="U53" i="25"/>
  <c r="U51" i="25"/>
  <c r="U49" i="25"/>
  <c r="U48" i="25"/>
  <c r="U47" i="25"/>
  <c r="U46" i="25"/>
  <c r="U45" i="25"/>
  <c r="U43" i="25"/>
  <c r="U42" i="25"/>
  <c r="U41" i="25"/>
  <c r="U40" i="25"/>
  <c r="U39" i="25"/>
  <c r="U38" i="25"/>
  <c r="U36" i="25"/>
  <c r="U35" i="25"/>
  <c r="U33" i="25"/>
  <c r="U32" i="25"/>
  <c r="U30" i="25"/>
  <c r="U28" i="25"/>
  <c r="U26" i="25"/>
  <c r="U23" i="25"/>
  <c r="U22" i="25"/>
  <c r="U21" i="25"/>
  <c r="U20" i="25"/>
  <c r="U19" i="25"/>
  <c r="U18" i="25"/>
  <c r="U17" i="25"/>
  <c r="U16" i="25"/>
  <c r="T2849" i="25"/>
  <c r="T2848" i="25"/>
  <c r="T2847" i="25"/>
  <c r="T2846" i="25"/>
  <c r="T2845" i="25"/>
  <c r="T2844" i="25"/>
  <c r="T2843" i="25"/>
  <c r="T2842" i="25"/>
  <c r="T2841" i="25"/>
  <c r="T2840" i="25"/>
  <c r="T2839" i="25"/>
  <c r="T2838" i="25"/>
  <c r="T2837" i="25"/>
  <c r="T2836" i="25"/>
  <c r="T2835" i="25"/>
  <c r="T2834" i="25"/>
  <c r="T2833" i="25"/>
  <c r="T2832" i="25"/>
  <c r="T2831" i="25"/>
  <c r="T2830" i="25"/>
  <c r="T2829" i="25"/>
  <c r="T2828" i="25"/>
  <c r="T2827" i="25"/>
  <c r="T2826" i="25"/>
  <c r="T2825" i="25"/>
  <c r="T2824" i="25"/>
  <c r="T2823" i="25"/>
  <c r="T2822" i="25"/>
  <c r="T2821" i="25"/>
  <c r="T2820" i="25"/>
  <c r="T2819" i="25"/>
  <c r="T2818" i="25"/>
  <c r="T2817" i="25"/>
  <c r="T2816" i="25"/>
  <c r="T2815" i="25"/>
  <c r="T2814" i="25"/>
  <c r="T2813" i="25"/>
  <c r="T2812" i="25"/>
  <c r="T2811" i="25"/>
  <c r="T2810" i="25"/>
  <c r="T2809" i="25"/>
  <c r="T2808" i="25"/>
  <c r="T2807" i="25"/>
  <c r="T2806" i="25"/>
  <c r="T2805" i="25"/>
  <c r="T2804" i="25"/>
  <c r="T2803" i="25"/>
  <c r="T2802" i="25"/>
  <c r="T2801" i="25"/>
  <c r="T2800" i="25"/>
  <c r="T2799" i="25"/>
  <c r="T2798" i="25"/>
  <c r="T2797" i="25"/>
  <c r="T2796" i="25"/>
  <c r="T2795" i="25"/>
  <c r="T2794" i="25"/>
  <c r="T2793" i="25"/>
  <c r="T2792" i="25"/>
  <c r="T2791" i="25"/>
  <c r="T2789" i="25"/>
  <c r="T2788" i="25"/>
  <c r="T2786" i="25"/>
  <c r="T2785" i="25"/>
  <c r="T2784" i="25"/>
  <c r="T2783" i="25"/>
  <c r="T2782" i="25"/>
  <c r="T2781" i="25"/>
  <c r="T2780" i="25"/>
  <c r="T2779" i="25"/>
  <c r="T2778" i="25"/>
  <c r="T2777" i="25"/>
  <c r="T2776" i="25"/>
  <c r="T2775" i="25"/>
  <c r="T2774" i="25"/>
  <c r="T2773" i="25"/>
  <c r="T2772" i="25"/>
  <c r="T2771" i="25"/>
  <c r="T2770" i="25"/>
  <c r="T2769" i="25"/>
  <c r="T2768" i="25"/>
  <c r="T2767" i="25"/>
  <c r="T2766" i="25"/>
  <c r="T2765" i="25"/>
  <c r="T2764" i="25"/>
  <c r="T2763" i="25"/>
  <c r="T2762" i="25"/>
  <c r="T2761" i="25"/>
  <c r="T2760" i="25"/>
  <c r="T2759" i="25"/>
  <c r="T2758" i="25"/>
  <c r="T2757" i="25"/>
  <c r="T2756" i="25"/>
  <c r="T2755" i="25"/>
  <c r="T2754" i="25"/>
  <c r="T2753" i="25"/>
  <c r="T2752" i="25"/>
  <c r="T2751" i="25"/>
  <c r="T2750" i="25"/>
  <c r="T2749" i="25"/>
  <c r="T2748" i="25"/>
  <c r="T2747" i="25"/>
  <c r="T2746" i="25"/>
  <c r="T2745" i="25"/>
  <c r="T2744" i="25"/>
  <c r="T2743" i="25"/>
  <c r="T2742" i="25"/>
  <c r="T2741" i="25"/>
  <c r="T2740" i="25"/>
  <c r="T2739" i="25"/>
  <c r="T2738" i="25"/>
  <c r="T2737" i="25"/>
  <c r="T2736" i="25"/>
  <c r="T2735" i="25"/>
  <c r="T2734" i="25"/>
  <c r="T2733" i="25"/>
  <c r="T2732" i="25"/>
  <c r="T2731" i="25"/>
  <c r="T2730" i="25"/>
  <c r="T2729" i="25"/>
  <c r="T2728" i="25"/>
  <c r="T2727" i="25"/>
  <c r="T2726" i="25"/>
  <c r="T2725" i="25"/>
  <c r="T2724" i="25"/>
  <c r="T2723" i="25"/>
  <c r="T2722" i="25"/>
  <c r="T2721" i="25"/>
  <c r="T2720" i="25"/>
  <c r="T2719" i="25"/>
  <c r="T2718" i="25"/>
  <c r="T2717" i="25"/>
  <c r="T2716" i="25"/>
  <c r="T2715" i="25"/>
  <c r="T2714" i="25"/>
  <c r="T2713" i="25"/>
  <c r="T2712" i="25"/>
  <c r="T2711" i="25"/>
  <c r="T2710" i="25"/>
  <c r="T2709" i="25"/>
  <c r="T2708" i="25"/>
  <c r="T2707" i="25"/>
  <c r="T2706" i="25"/>
  <c r="T2705" i="25"/>
  <c r="T2704" i="25"/>
  <c r="T2703" i="25"/>
  <c r="T2702" i="25"/>
  <c r="T2701" i="25"/>
  <c r="T2700" i="25"/>
  <c r="T2699" i="25"/>
  <c r="T2698" i="25"/>
  <c r="T2696" i="25"/>
  <c r="T2695" i="25"/>
  <c r="T2694" i="25"/>
  <c r="T2693" i="25"/>
  <c r="T2692" i="25"/>
  <c r="T2691" i="25"/>
  <c r="T2690" i="25"/>
  <c r="T2689" i="25"/>
  <c r="T2688" i="25"/>
  <c r="T2687" i="25"/>
  <c r="T2686" i="25"/>
  <c r="T2685" i="25"/>
  <c r="T2684" i="25"/>
  <c r="T2683" i="25"/>
  <c r="T2682" i="25"/>
  <c r="T2681" i="25"/>
  <c r="T2680" i="25"/>
  <c r="T2679" i="25"/>
  <c r="T2678" i="25"/>
  <c r="T2677" i="25"/>
  <c r="T2676" i="25"/>
  <c r="T2675" i="25"/>
  <c r="T2674" i="25"/>
  <c r="T2673" i="25"/>
  <c r="T2672" i="25"/>
  <c r="T2671" i="25"/>
  <c r="T2670" i="25"/>
  <c r="T2669" i="25"/>
  <c r="T2668" i="25"/>
  <c r="T2667" i="25"/>
  <c r="T2666" i="25"/>
  <c r="T2665" i="25"/>
  <c r="T2664" i="25"/>
  <c r="T2663" i="25"/>
  <c r="T2662" i="25"/>
  <c r="T2661" i="25"/>
  <c r="T2660" i="25"/>
  <c r="T2659" i="25"/>
  <c r="T2658" i="25"/>
  <c r="T2657" i="25"/>
  <c r="T2656" i="25"/>
  <c r="T2655" i="25"/>
  <c r="T2654" i="25"/>
  <c r="T2653" i="25"/>
  <c r="T2652" i="25"/>
  <c r="T2651" i="25"/>
  <c r="T2650" i="25"/>
  <c r="T2649" i="25"/>
  <c r="T2647" i="25"/>
  <c r="T2646" i="25"/>
  <c r="T2645" i="25"/>
  <c r="T2644" i="25"/>
  <c r="T2643" i="25"/>
  <c r="T2642" i="25"/>
  <c r="T2641" i="25"/>
  <c r="T2640" i="25"/>
  <c r="T2639" i="25"/>
  <c r="T2638" i="25"/>
  <c r="T2637" i="25"/>
  <c r="T2636" i="25"/>
  <c r="T2635" i="25"/>
  <c r="T2634" i="25"/>
  <c r="T2633" i="25"/>
  <c r="T2632" i="25"/>
  <c r="T2631" i="25"/>
  <c r="T2630" i="25"/>
  <c r="T2629" i="25"/>
  <c r="T2628" i="25"/>
  <c r="T2627" i="25"/>
  <c r="T2626" i="25"/>
  <c r="T2625" i="25"/>
  <c r="T2624" i="25"/>
  <c r="T2623" i="25"/>
  <c r="T2622" i="25"/>
  <c r="T2621" i="25"/>
  <c r="T2620" i="25"/>
  <c r="T2619" i="25"/>
  <c r="T2618" i="25"/>
  <c r="T2617" i="25"/>
  <c r="T2616" i="25"/>
  <c r="T2615" i="25"/>
  <c r="T2614" i="25"/>
  <c r="T2613" i="25"/>
  <c r="T2612" i="25"/>
  <c r="T2611" i="25"/>
  <c r="T2610" i="25"/>
  <c r="T2609" i="25"/>
  <c r="T2608" i="25"/>
  <c r="T2607" i="25"/>
  <c r="T2606" i="25"/>
  <c r="T2605" i="25"/>
  <c r="T2604" i="25"/>
  <c r="T2603" i="25"/>
  <c r="T2602" i="25"/>
  <c r="T2601" i="25"/>
  <c r="T2600" i="25"/>
  <c r="T2599" i="25"/>
  <c r="T2598" i="25"/>
  <c r="T2596" i="25"/>
  <c r="T2595" i="25"/>
  <c r="T2594" i="25"/>
  <c r="T2593" i="25"/>
  <c r="T2592" i="25"/>
  <c r="T2591" i="25"/>
  <c r="T2590" i="25"/>
  <c r="T2589" i="25"/>
  <c r="T2588" i="25"/>
  <c r="T2587" i="25"/>
  <c r="T2586" i="25"/>
  <c r="T2585" i="25"/>
  <c r="T2584" i="25"/>
  <c r="T2583" i="25"/>
  <c r="T2582" i="25"/>
  <c r="T2581" i="25"/>
  <c r="T2580" i="25"/>
  <c r="T2579" i="25"/>
  <c r="T2578" i="25"/>
  <c r="T2577" i="25"/>
  <c r="T2576" i="25"/>
  <c r="T2574" i="25"/>
  <c r="T2573" i="25"/>
  <c r="T2572" i="25"/>
  <c r="T2571" i="25"/>
  <c r="T2570" i="25"/>
  <c r="T2569" i="25"/>
  <c r="T2568" i="25"/>
  <c r="T2567" i="25"/>
  <c r="T2566" i="25"/>
  <c r="T2565" i="25"/>
  <c r="T2564" i="25"/>
  <c r="T2563" i="25"/>
  <c r="T2562" i="25"/>
  <c r="T2561" i="25"/>
  <c r="T2560" i="25"/>
  <c r="T2559" i="25"/>
  <c r="T2558" i="25"/>
  <c r="T2557" i="25"/>
  <c r="T2556" i="25"/>
  <c r="T2555" i="25"/>
  <c r="T2554" i="25"/>
  <c r="T2553" i="25"/>
  <c r="T2552" i="25"/>
  <c r="T2551" i="25"/>
  <c r="T2550" i="25"/>
  <c r="T2549" i="25"/>
  <c r="T2548" i="25"/>
  <c r="T2547" i="25"/>
  <c r="T2546" i="25"/>
  <c r="T2545" i="25"/>
  <c r="T2544" i="25"/>
  <c r="T2543" i="25"/>
  <c r="T2542" i="25"/>
  <c r="T2541" i="25"/>
  <c r="T2540" i="25"/>
  <c r="T2539" i="25"/>
  <c r="T2538" i="25"/>
  <c r="T2537" i="25"/>
  <c r="T2536" i="25"/>
  <c r="T2535" i="25"/>
  <c r="T2534" i="25"/>
  <c r="T2533" i="25"/>
  <c r="T2532" i="25"/>
  <c r="T2531" i="25"/>
  <c r="T2530" i="25"/>
  <c r="T2529" i="25"/>
  <c r="T2528" i="25"/>
  <c r="T2527" i="25"/>
  <c r="T2526" i="25"/>
  <c r="T2525" i="25"/>
  <c r="T2524" i="25"/>
  <c r="T2523" i="25"/>
  <c r="T2522" i="25"/>
  <c r="T2521" i="25"/>
  <c r="T2519" i="25"/>
  <c r="T2518" i="25"/>
  <c r="T2517" i="25"/>
  <c r="T2516" i="25"/>
  <c r="T2515" i="25"/>
  <c r="T2514" i="25"/>
  <c r="T2513" i="25"/>
  <c r="T2512" i="25"/>
  <c r="T2511" i="25"/>
  <c r="T2510" i="25"/>
  <c r="T2509" i="25"/>
  <c r="T2508" i="25"/>
  <c r="T2507" i="25"/>
  <c r="T2506" i="25"/>
  <c r="T2505" i="25"/>
  <c r="T2504" i="25"/>
  <c r="T2503" i="25"/>
  <c r="T2502" i="25"/>
  <c r="T2501" i="25"/>
  <c r="T2500" i="25"/>
  <c r="T2499" i="25"/>
  <c r="T2498" i="25"/>
  <c r="T2497" i="25"/>
  <c r="T2496" i="25"/>
  <c r="T2495" i="25"/>
  <c r="T2494" i="25"/>
  <c r="T2493" i="25"/>
  <c r="T2492" i="25"/>
  <c r="T2491" i="25"/>
  <c r="T2490" i="25"/>
  <c r="T2489" i="25"/>
  <c r="T2488" i="25"/>
  <c r="T2487" i="25"/>
  <c r="T2486" i="25"/>
  <c r="T2485" i="25"/>
  <c r="T2484" i="25"/>
  <c r="T2483" i="25"/>
  <c r="T2482" i="25"/>
  <c r="T2481" i="25"/>
  <c r="T2480" i="25"/>
  <c r="T2479" i="25"/>
  <c r="T2478" i="25"/>
  <c r="T2477" i="25"/>
  <c r="T2476" i="25"/>
  <c r="T2475" i="25"/>
  <c r="T2474" i="25"/>
  <c r="T2473" i="25"/>
  <c r="T2472" i="25"/>
  <c r="T2471" i="25"/>
  <c r="T2470" i="25"/>
  <c r="T2469" i="25"/>
  <c r="T2468" i="25"/>
  <c r="T2467" i="25"/>
  <c r="T2466" i="25"/>
  <c r="T2465" i="25"/>
  <c r="T2464" i="25"/>
  <c r="T2463" i="25"/>
  <c r="T2462" i="25"/>
  <c r="T2461" i="25"/>
  <c r="T2460" i="25"/>
  <c r="T2459" i="25"/>
  <c r="T2458" i="25"/>
  <c r="T2457" i="25"/>
  <c r="T2456" i="25"/>
  <c r="T2455" i="25"/>
  <c r="T2453" i="25"/>
  <c r="T2452" i="25"/>
  <c r="T2451" i="25"/>
  <c r="T2450" i="25"/>
  <c r="T2449" i="25"/>
  <c r="T2448" i="25"/>
  <c r="T2447" i="25"/>
  <c r="T2446" i="25"/>
  <c r="T2445" i="25"/>
  <c r="T2444" i="25"/>
  <c r="T2443" i="25"/>
  <c r="T2442" i="25"/>
  <c r="T2441" i="25"/>
  <c r="T2440" i="25"/>
  <c r="T2439" i="25"/>
  <c r="T2438" i="25"/>
  <c r="T2437" i="25"/>
  <c r="T2436" i="25"/>
  <c r="T2435" i="25"/>
  <c r="T2434" i="25"/>
  <c r="T2433" i="25"/>
  <c r="T2432" i="25"/>
  <c r="T2431" i="25"/>
  <c r="T2430" i="25"/>
  <c r="T2429" i="25"/>
  <c r="T2428" i="25"/>
  <c r="T2427" i="25"/>
  <c r="T2426" i="25"/>
  <c r="T2425" i="25"/>
  <c r="T2424" i="25"/>
  <c r="T2423" i="25"/>
  <c r="T2422" i="25"/>
  <c r="T2421" i="25"/>
  <c r="T2420" i="25"/>
  <c r="T2419" i="25"/>
  <c r="T2418" i="25"/>
  <c r="T2417" i="25"/>
  <c r="T2416" i="25"/>
  <c r="T2415" i="25"/>
  <c r="T2414" i="25"/>
  <c r="T2413" i="25"/>
  <c r="T2412" i="25"/>
  <c r="T2411" i="25"/>
  <c r="T2410" i="25"/>
  <c r="T2409" i="25"/>
  <c r="T2408" i="25"/>
  <c r="T2407" i="25"/>
  <c r="T2406" i="25"/>
  <c r="T2405" i="25"/>
  <c r="T2404" i="25"/>
  <c r="T2403" i="25"/>
  <c r="T2401" i="25"/>
  <c r="T2400" i="25"/>
  <c r="T2399" i="25"/>
  <c r="T2398" i="25"/>
  <c r="T2397" i="25"/>
  <c r="T2396" i="25"/>
  <c r="T2395" i="25"/>
  <c r="T2394" i="25"/>
  <c r="T2393" i="25"/>
  <c r="T2392" i="25"/>
  <c r="T2391" i="25"/>
  <c r="T2390" i="25"/>
  <c r="T2389" i="25"/>
  <c r="T2388" i="25"/>
  <c r="T2387" i="25"/>
  <c r="T2386" i="25"/>
  <c r="T2385" i="25"/>
  <c r="T2384" i="25"/>
  <c r="T2383" i="25"/>
  <c r="T2382" i="25"/>
  <c r="T2381" i="25"/>
  <c r="T2380" i="25"/>
  <c r="T2379" i="25"/>
  <c r="T2378" i="25"/>
  <c r="T2377" i="25"/>
  <c r="T2376" i="25"/>
  <c r="T2375" i="25"/>
  <c r="T2374" i="25"/>
  <c r="T2373" i="25"/>
  <c r="T2372" i="25"/>
  <c r="T2371" i="25"/>
  <c r="T2370" i="25"/>
  <c r="T2369" i="25"/>
  <c r="T2368" i="25"/>
  <c r="T2367" i="25"/>
  <c r="T2366" i="25"/>
  <c r="T2365" i="25"/>
  <c r="T2364" i="25"/>
  <c r="T2363" i="25"/>
  <c r="T2362" i="25"/>
  <c r="T2361" i="25"/>
  <c r="T2360" i="25"/>
  <c r="T2359" i="25"/>
  <c r="T2358" i="25"/>
  <c r="T2357" i="25"/>
  <c r="T2356" i="25"/>
  <c r="T2355" i="25"/>
  <c r="T2354" i="25"/>
  <c r="T2353" i="25"/>
  <c r="T2352" i="25"/>
  <c r="T2351" i="25"/>
  <c r="T2350" i="25"/>
  <c r="T2349" i="25"/>
  <c r="T2347" i="25"/>
  <c r="T2346" i="25"/>
  <c r="T2345" i="25"/>
  <c r="T2344" i="25"/>
  <c r="T2343" i="25"/>
  <c r="T2342" i="25"/>
  <c r="T2341" i="25"/>
  <c r="T2340" i="25"/>
  <c r="T2339" i="25"/>
  <c r="T2338" i="25"/>
  <c r="T2337" i="25"/>
  <c r="T2336" i="25"/>
  <c r="T2335" i="25"/>
  <c r="T2334" i="25"/>
  <c r="T2333" i="25"/>
  <c r="T2332" i="25"/>
  <c r="T2331" i="25"/>
  <c r="T2330" i="25"/>
  <c r="T2329" i="25"/>
  <c r="T2328" i="25"/>
  <c r="T2327" i="25"/>
  <c r="T2326" i="25"/>
  <c r="T2325" i="25"/>
  <c r="T2324" i="25"/>
  <c r="T2323" i="25"/>
  <c r="T2322" i="25"/>
  <c r="T2321" i="25"/>
  <c r="T2320" i="25"/>
  <c r="T2319" i="25"/>
  <c r="T2318" i="25"/>
  <c r="T2317" i="25"/>
  <c r="T2316" i="25"/>
  <c r="T2315" i="25"/>
  <c r="T2314" i="25"/>
  <c r="T2313" i="25"/>
  <c r="T2312" i="25"/>
  <c r="T2311" i="25"/>
  <c r="T2310" i="25"/>
  <c r="T2309" i="25"/>
  <c r="T2308" i="25"/>
  <c r="T2307" i="25"/>
  <c r="T2306" i="25"/>
  <c r="T2305" i="25"/>
  <c r="T2304" i="25"/>
  <c r="T2303" i="25"/>
  <c r="T2302" i="25"/>
  <c r="T2301" i="25"/>
  <c r="T2300" i="25"/>
  <c r="T2299" i="25"/>
  <c r="T2298" i="25"/>
  <c r="T2297" i="25"/>
  <c r="T2296" i="25"/>
  <c r="T2295" i="25"/>
  <c r="T2294" i="25"/>
  <c r="T2293" i="25"/>
  <c r="T2292" i="25"/>
  <c r="T2291" i="25"/>
  <c r="T2290" i="25"/>
  <c r="T2289" i="25"/>
  <c r="T2288" i="25"/>
  <c r="T2287" i="25"/>
  <c r="T2286" i="25"/>
  <c r="T2285" i="25"/>
  <c r="T2284" i="25"/>
  <c r="T2283" i="25"/>
  <c r="T2282" i="25"/>
  <c r="T2281" i="25"/>
  <c r="T2277" i="25"/>
  <c r="T2276" i="25"/>
  <c r="T2275" i="25"/>
  <c r="T2272" i="25"/>
  <c r="T2271" i="25"/>
  <c r="T2269" i="25"/>
  <c r="T2268" i="25"/>
  <c r="T2267" i="25"/>
  <c r="T2266" i="25"/>
  <c r="T2265" i="25"/>
  <c r="T2264" i="25"/>
  <c r="T2263" i="25"/>
  <c r="T2262" i="25"/>
  <c r="T2261" i="25"/>
  <c r="T2260" i="25"/>
  <c r="T2259" i="25"/>
  <c r="T2258" i="25"/>
  <c r="T2257" i="25"/>
  <c r="T2256" i="25"/>
  <c r="T2255" i="25"/>
  <c r="T2254" i="25"/>
  <c r="T2253" i="25"/>
  <c r="T2252" i="25"/>
  <c r="T2251" i="25"/>
  <c r="T2248" i="25"/>
  <c r="T2247" i="25"/>
  <c r="T2246" i="25"/>
  <c r="T2245" i="25"/>
  <c r="T2244" i="25"/>
  <c r="T2242" i="25"/>
  <c r="T2241" i="25"/>
  <c r="T2240" i="25"/>
  <c r="T2236" i="25"/>
  <c r="T2235" i="25"/>
  <c r="T2234" i="25"/>
  <c r="T2233" i="25"/>
  <c r="T2232" i="25"/>
  <c r="T2231" i="25"/>
  <c r="T2230" i="25"/>
  <c r="T2229" i="25"/>
  <c r="T2228" i="25"/>
  <c r="T2227" i="25"/>
  <c r="T2226" i="25"/>
  <c r="T2225" i="25"/>
  <c r="T2224" i="25"/>
  <c r="T2223" i="25"/>
  <c r="T2222" i="25"/>
  <c r="T2221" i="25"/>
  <c r="T2220" i="25"/>
  <c r="T2219" i="25"/>
  <c r="T2218" i="25"/>
  <c r="T2217" i="25"/>
  <c r="T2216" i="25"/>
  <c r="T2215" i="25"/>
  <c r="T2214" i="25"/>
  <c r="T2213" i="25"/>
  <c r="T2212" i="25"/>
  <c r="T2211" i="25"/>
  <c r="T2210" i="25"/>
  <c r="T2209" i="25"/>
  <c r="T2208" i="25"/>
  <c r="T2207" i="25"/>
  <c r="T2206" i="25"/>
  <c r="T2205" i="25"/>
  <c r="T2204" i="25"/>
  <c r="T2203" i="25"/>
  <c r="T2202" i="25"/>
  <c r="T2201" i="25"/>
  <c r="T2200" i="25"/>
  <c r="T2199" i="25"/>
  <c r="T2198" i="25"/>
  <c r="T2197" i="25"/>
  <c r="T2196" i="25"/>
  <c r="T2195" i="25"/>
  <c r="T2194" i="25"/>
  <c r="T2193" i="25"/>
  <c r="T2192" i="25"/>
  <c r="T2189" i="25"/>
  <c r="T2188" i="25"/>
  <c r="T2186" i="25"/>
  <c r="T2185" i="25"/>
  <c r="T2184" i="25"/>
  <c r="T2183" i="25"/>
  <c r="T2182" i="25"/>
  <c r="T2180" i="25"/>
  <c r="T2178" i="25"/>
  <c r="T2177" i="25"/>
  <c r="T2175" i="25"/>
  <c r="T2174" i="25"/>
  <c r="T2172" i="25"/>
  <c r="T2171" i="25"/>
  <c r="T2170" i="25"/>
  <c r="T2169" i="25"/>
  <c r="T2168" i="25"/>
  <c r="T2167" i="25"/>
  <c r="T2166" i="25"/>
  <c r="T2165" i="25"/>
  <c r="T2163" i="25"/>
  <c r="T2162" i="25"/>
  <c r="T2160" i="25"/>
  <c r="T2159" i="25"/>
  <c r="T2158" i="25"/>
  <c r="T2157" i="25"/>
  <c r="T2156" i="25"/>
  <c r="T2155" i="25"/>
  <c r="T2153" i="25"/>
  <c r="T2152" i="25"/>
  <c r="T2151" i="25"/>
  <c r="T2149" i="25"/>
  <c r="T2148" i="25"/>
  <c r="T2147" i="25"/>
  <c r="T2146" i="25"/>
  <c r="T2145" i="25"/>
  <c r="T2143" i="25"/>
  <c r="T2142" i="25"/>
  <c r="T2141" i="25"/>
  <c r="T2140" i="25"/>
  <c r="T2139" i="25"/>
  <c r="T2138" i="25"/>
  <c r="T2137" i="25"/>
  <c r="T2136" i="25"/>
  <c r="T2134" i="25"/>
  <c r="T2133" i="25"/>
  <c r="T2132" i="25"/>
  <c r="T2130" i="25"/>
  <c r="T2129" i="25"/>
  <c r="T2128" i="25"/>
  <c r="T2126" i="25"/>
  <c r="T2125" i="25"/>
  <c r="T2124" i="25"/>
  <c r="T2123" i="25"/>
  <c r="T2122" i="25"/>
  <c r="T2121" i="25"/>
  <c r="T2120" i="25"/>
  <c r="T2118" i="25"/>
  <c r="T2117" i="25"/>
  <c r="T2116" i="25"/>
  <c r="T2115" i="25"/>
  <c r="T2114" i="25"/>
  <c r="T2112" i="25"/>
  <c r="T2111" i="25"/>
  <c r="T2110" i="25"/>
  <c r="T2109" i="25"/>
  <c r="T2108" i="25"/>
  <c r="T2107" i="25"/>
  <c r="T2105" i="25"/>
  <c r="T2104" i="25"/>
  <c r="T2103" i="25"/>
  <c r="T2102" i="25"/>
  <c r="T2101" i="25"/>
  <c r="T2097" i="25"/>
  <c r="T2096" i="25"/>
  <c r="T2093" i="25"/>
  <c r="T2092" i="25"/>
  <c r="T2091" i="25"/>
  <c r="T2090" i="25"/>
  <c r="T2089" i="25"/>
  <c r="T2087" i="25"/>
  <c r="T2085" i="25"/>
  <c r="T2084" i="25"/>
  <c r="T2082" i="25"/>
  <c r="T2080" i="25"/>
  <c r="T2074" i="25"/>
  <c r="T2073" i="25"/>
  <c r="T2070" i="25"/>
  <c r="T2069" i="25"/>
  <c r="T2068" i="25"/>
  <c r="T2066" i="25"/>
  <c r="T2065" i="25"/>
  <c r="T2064" i="25"/>
  <c r="T2062" i="25"/>
  <c r="T2061" i="25"/>
  <c r="T2060" i="25"/>
  <c r="T2059" i="25"/>
  <c r="T2056" i="25"/>
  <c r="T2055" i="25"/>
  <c r="T2054" i="25"/>
  <c r="T2053" i="25"/>
  <c r="T2052" i="25"/>
  <c r="T2051" i="25"/>
  <c r="T2050" i="25"/>
  <c r="T2049" i="25"/>
  <c r="T2048" i="25"/>
  <c r="T2043" i="25"/>
  <c r="T2042" i="25"/>
  <c r="T2041" i="25"/>
  <c r="T2039" i="25"/>
  <c r="T2038" i="25"/>
  <c r="T2037" i="25"/>
  <c r="T2036" i="25"/>
  <c r="T2035" i="25"/>
  <c r="T2034" i="25"/>
  <c r="T2033" i="25"/>
  <c r="T2032" i="25"/>
  <c r="T2031" i="25"/>
  <c r="T2030" i="25"/>
  <c r="T2028" i="25"/>
  <c r="T2027" i="25"/>
  <c r="T2026" i="25"/>
  <c r="T2018" i="25"/>
  <c r="T2017" i="25"/>
  <c r="T2016" i="25"/>
  <c r="T2015" i="25"/>
  <c r="T2013" i="25"/>
  <c r="T2012" i="25"/>
  <c r="T2010" i="25"/>
  <c r="T2009" i="25"/>
  <c r="T2008" i="25"/>
  <c r="T2007" i="25"/>
  <c r="T2006" i="25"/>
  <c r="T2005" i="25"/>
  <c r="T2004" i="25"/>
  <c r="T2003" i="25"/>
  <c r="T2002" i="25"/>
  <c r="T2001" i="25"/>
  <c r="T2000" i="25"/>
  <c r="T1999" i="25"/>
  <c r="T1998" i="25"/>
  <c r="T1997" i="25"/>
  <c r="T1996" i="25"/>
  <c r="T1995" i="25"/>
  <c r="T1994" i="25"/>
  <c r="T1993" i="25"/>
  <c r="T1992" i="25"/>
  <c r="T1991" i="25"/>
  <c r="T1990" i="25"/>
  <c r="T1989" i="25"/>
  <c r="T1988" i="25"/>
  <c r="T1987" i="25"/>
  <c r="T1985" i="25"/>
  <c r="T1984" i="25"/>
  <c r="T1983" i="25"/>
  <c r="T1982" i="25"/>
  <c r="T1981" i="25"/>
  <c r="T1980" i="25"/>
  <c r="T1979" i="25"/>
  <c r="T1978" i="25"/>
  <c r="T1977" i="25"/>
  <c r="T1976" i="25"/>
  <c r="T1975" i="25"/>
  <c r="T1974" i="25"/>
  <c r="T1970" i="25"/>
  <c r="T1969" i="25"/>
  <c r="T1968" i="25"/>
  <c r="T1967" i="25"/>
  <c r="T1966" i="25"/>
  <c r="T1965" i="25"/>
  <c r="T1964" i="25"/>
  <c r="T1963" i="25"/>
  <c r="T1962" i="25"/>
  <c r="T1961" i="25"/>
  <c r="T1959" i="25"/>
  <c r="T1958" i="25"/>
  <c r="T1956" i="25"/>
  <c r="T1954" i="25"/>
  <c r="T1953" i="25"/>
  <c r="T1952" i="25"/>
  <c r="T1951" i="25"/>
  <c r="T1950" i="25"/>
  <c r="T1949" i="25"/>
  <c r="T1947" i="25"/>
  <c r="T1946" i="25"/>
  <c r="T1943" i="25"/>
  <c r="T1941" i="25"/>
  <c r="T1939" i="25"/>
  <c r="T1938" i="25"/>
  <c r="T1937" i="25"/>
  <c r="T1936" i="25"/>
  <c r="T1935" i="25"/>
  <c r="T1934" i="25"/>
  <c r="T1933" i="25"/>
  <c r="T1930" i="25"/>
  <c r="T1929" i="25"/>
  <c r="T1928" i="25"/>
  <c r="T1927" i="25"/>
  <c r="T1926" i="25"/>
  <c r="T1925" i="25"/>
  <c r="T1924" i="25"/>
  <c r="T1923" i="25"/>
  <c r="T1922" i="25"/>
  <c r="T1920" i="25"/>
  <c r="T1919" i="25"/>
  <c r="T1918" i="25"/>
  <c r="T1916" i="25"/>
  <c r="T1915" i="25"/>
  <c r="T1914" i="25"/>
  <c r="T1913" i="25"/>
  <c r="T1912" i="25"/>
  <c r="T1911" i="25"/>
  <c r="T1910" i="25"/>
  <c r="T1909" i="25"/>
  <c r="T1908" i="25"/>
  <c r="T1907" i="25"/>
  <c r="T1906" i="25"/>
  <c r="T1905" i="25"/>
  <c r="T1904" i="25"/>
  <c r="T1903" i="25"/>
  <c r="T1902" i="25"/>
  <c r="T1901" i="25"/>
  <c r="T1900" i="25"/>
  <c r="T1898" i="25"/>
  <c r="T1897" i="25"/>
  <c r="T1896" i="25"/>
  <c r="T1895" i="25"/>
  <c r="T1892" i="25"/>
  <c r="T1891" i="25"/>
  <c r="T1890" i="25"/>
  <c r="T1889" i="25"/>
  <c r="T1888" i="25"/>
  <c r="T1885" i="25"/>
  <c r="T1884" i="25"/>
  <c r="T1883" i="25"/>
  <c r="T1882" i="25"/>
  <c r="T1881" i="25"/>
  <c r="T1880" i="25"/>
  <c r="T1879" i="25"/>
  <c r="T1878" i="25"/>
  <c r="T1877" i="25"/>
  <c r="T1876" i="25"/>
  <c r="T1875" i="25"/>
  <c r="T1873" i="25"/>
  <c r="T1872" i="25"/>
  <c r="T1871" i="25"/>
  <c r="T1870" i="25"/>
  <c r="T1869" i="25"/>
  <c r="T1867" i="25"/>
  <c r="T1866" i="25"/>
  <c r="T1865" i="25"/>
  <c r="T1864" i="25"/>
  <c r="T1863" i="25"/>
  <c r="T1862" i="25"/>
  <c r="T1861" i="25"/>
  <c r="T1860" i="25"/>
  <c r="T1859" i="25"/>
  <c r="T1858" i="25"/>
  <c r="T1857" i="25"/>
  <c r="T1856" i="25"/>
  <c r="T1855" i="25"/>
  <c r="T1854" i="25"/>
  <c r="T1853" i="25"/>
  <c r="T1852" i="25"/>
  <c r="T1851" i="25"/>
  <c r="T1850" i="25"/>
  <c r="T1849" i="25"/>
  <c r="T1848" i="25"/>
  <c r="T1847" i="25"/>
  <c r="T1846" i="25"/>
  <c r="T1845" i="25"/>
  <c r="T1844" i="25"/>
  <c r="T1843" i="25"/>
  <c r="T1842" i="25"/>
  <c r="T1841" i="25"/>
  <c r="T1840" i="25"/>
  <c r="T1839" i="25"/>
  <c r="T1838" i="25"/>
  <c r="T1837" i="25"/>
  <c r="T1835" i="25"/>
  <c r="T1834" i="25"/>
  <c r="T1833" i="25"/>
  <c r="T1832" i="25"/>
  <c r="T1831" i="25"/>
  <c r="T1830" i="25"/>
  <c r="T1827" i="25"/>
  <c r="T1825" i="25"/>
  <c r="T1823" i="25"/>
  <c r="T1821" i="25"/>
  <c r="T1820" i="25"/>
  <c r="T1819" i="25"/>
  <c r="T1818" i="25"/>
  <c r="T1817" i="25"/>
  <c r="T1816" i="25"/>
  <c r="T1815" i="25"/>
  <c r="T1814" i="25"/>
  <c r="T1813" i="25"/>
  <c r="T1812" i="25"/>
  <c r="T1811" i="25"/>
  <c r="T1810" i="25"/>
  <c r="T1809" i="25"/>
  <c r="T1808" i="25"/>
  <c r="T1807" i="25"/>
  <c r="T1806" i="25"/>
  <c r="T1805" i="25"/>
  <c r="T1804" i="25"/>
  <c r="T1803" i="25"/>
  <c r="T1802" i="25"/>
  <c r="T1801" i="25"/>
  <c r="T1800" i="25"/>
  <c r="T1799" i="25"/>
  <c r="T1798" i="25"/>
  <c r="T1797" i="25"/>
  <c r="T1796" i="25"/>
  <c r="T1795" i="25"/>
  <c r="T1794" i="25"/>
  <c r="T1793" i="25"/>
  <c r="T1792" i="25"/>
  <c r="T1791" i="25"/>
  <c r="T1790" i="25"/>
  <c r="T1789" i="25"/>
  <c r="T1788" i="25"/>
  <c r="T1787" i="25"/>
  <c r="T1786" i="25"/>
  <c r="T1785" i="25"/>
  <c r="T1784" i="25"/>
  <c r="T1783" i="25"/>
  <c r="T1782" i="25"/>
  <c r="T1781" i="25"/>
  <c r="T1780" i="25"/>
  <c r="T1779" i="25"/>
  <c r="T1778" i="25"/>
  <c r="T1777" i="25"/>
  <c r="T1776" i="25"/>
  <c r="T1775" i="25"/>
  <c r="T1774" i="25"/>
  <c r="T1773" i="25"/>
  <c r="T1772" i="25"/>
  <c r="T1771" i="25"/>
  <c r="T1770" i="25"/>
  <c r="T1769" i="25"/>
  <c r="T1767" i="25"/>
  <c r="T1766" i="25"/>
  <c r="T1765" i="25"/>
  <c r="T1764" i="25"/>
  <c r="T1763" i="25"/>
  <c r="T1761" i="25"/>
  <c r="T1760" i="25"/>
  <c r="T1759" i="25"/>
  <c r="T1758" i="25"/>
  <c r="T1757" i="25"/>
  <c r="T1756" i="25"/>
  <c r="T1754" i="25"/>
  <c r="T1753" i="25"/>
  <c r="T1752" i="25"/>
  <c r="T1750" i="25"/>
  <c r="T1749" i="25"/>
  <c r="T1748" i="25"/>
  <c r="T1747" i="25"/>
  <c r="T1746" i="25"/>
  <c r="T1745" i="25"/>
  <c r="T1744" i="25"/>
  <c r="T1743" i="25"/>
  <c r="T1742" i="25"/>
  <c r="T1741" i="25"/>
  <c r="T1740" i="25"/>
  <c r="T1739" i="25"/>
  <c r="T1738" i="25"/>
  <c r="T1737" i="25"/>
  <c r="T1736" i="25"/>
  <c r="T1735" i="25"/>
  <c r="T1734" i="25"/>
  <c r="T1733" i="25"/>
  <c r="T1732" i="25"/>
  <c r="T1731" i="25"/>
  <c r="T1730" i="25"/>
  <c r="T1729" i="25"/>
  <c r="T1728" i="25"/>
  <c r="T1727" i="25"/>
  <c r="T1726" i="25"/>
  <c r="T1725" i="25"/>
  <c r="T1724" i="25"/>
  <c r="T1723" i="25"/>
  <c r="T1722" i="25"/>
  <c r="T1721" i="25"/>
  <c r="T1720" i="25"/>
  <c r="T1719" i="25"/>
  <c r="T1718" i="25"/>
  <c r="T1717" i="25"/>
  <c r="T1716" i="25"/>
  <c r="T1715" i="25"/>
  <c r="T1714" i="25"/>
  <c r="T1713" i="25"/>
  <c r="T1712" i="25"/>
  <c r="T1711" i="25"/>
  <c r="T1710" i="25"/>
  <c r="T1709" i="25"/>
  <c r="T1708" i="25"/>
  <c r="T1707" i="25"/>
  <c r="T1706" i="25"/>
  <c r="T1705" i="25"/>
  <c r="T1704" i="25"/>
  <c r="T1703" i="25"/>
  <c r="T1701" i="25"/>
  <c r="T1700" i="25"/>
  <c r="T1699" i="25"/>
  <c r="T1698" i="25"/>
  <c r="T1697" i="25"/>
  <c r="T1696" i="25"/>
  <c r="T1695" i="25"/>
  <c r="T1694" i="25"/>
  <c r="T1693" i="25"/>
  <c r="T1692" i="25"/>
  <c r="T1691" i="25"/>
  <c r="T1690" i="25"/>
  <c r="T1689" i="25"/>
  <c r="T1688" i="25"/>
  <c r="T1687" i="25"/>
  <c r="T1686" i="25"/>
  <c r="T1685" i="25"/>
  <c r="T1684" i="25"/>
  <c r="T1683" i="25"/>
  <c r="T1682" i="25"/>
  <c r="T1681" i="25"/>
  <c r="T1680" i="25"/>
  <c r="T1679" i="25"/>
  <c r="T1678" i="25"/>
  <c r="T1677" i="25"/>
  <c r="T1676" i="25"/>
  <c r="T1675" i="25"/>
  <c r="T1674" i="25"/>
  <c r="T1673" i="25"/>
  <c r="T1672" i="25"/>
  <c r="T1671" i="25"/>
  <c r="T1670" i="25"/>
  <c r="T1669" i="25"/>
  <c r="T1668" i="25"/>
  <c r="T1667" i="25"/>
  <c r="T1666" i="25"/>
  <c r="T1665" i="25"/>
  <c r="T1664" i="25"/>
  <c r="T1663" i="25"/>
  <c r="T1662" i="25"/>
  <c r="T1661" i="25"/>
  <c r="T1660" i="25"/>
  <c r="T1659" i="25"/>
  <c r="T1658" i="25"/>
  <c r="T1657" i="25"/>
  <c r="T1656" i="25"/>
  <c r="T1655" i="25"/>
  <c r="T1654" i="25"/>
  <c r="T1653" i="25"/>
  <c r="T1652" i="25"/>
  <c r="T1651" i="25"/>
  <c r="T1648" i="25"/>
  <c r="T1647" i="25"/>
  <c r="T1646" i="25"/>
  <c r="T1645" i="25"/>
  <c r="T1644" i="25"/>
  <c r="T1643" i="25"/>
  <c r="T1642" i="25"/>
  <c r="T1641" i="25"/>
  <c r="T1640" i="25"/>
  <c r="T1639" i="25"/>
  <c r="T1638" i="25"/>
  <c r="T1637" i="25"/>
  <c r="T1636" i="25"/>
  <c r="T1634" i="25"/>
  <c r="T1633" i="25"/>
  <c r="T1632" i="25"/>
  <c r="T1631" i="25"/>
  <c r="T1630" i="25"/>
  <c r="T1629" i="25"/>
  <c r="T1627" i="25"/>
  <c r="T1626" i="25"/>
  <c r="T1625" i="25"/>
  <c r="T1624" i="25"/>
  <c r="T1623" i="25"/>
  <c r="T1622" i="25"/>
  <c r="T1621" i="25"/>
  <c r="T1620" i="25"/>
  <c r="T1619" i="25"/>
  <c r="T1618" i="25"/>
  <c r="T1617" i="25"/>
  <c r="T1616" i="25"/>
  <c r="T1615" i="25"/>
  <c r="T1614" i="25"/>
  <c r="T1613" i="25"/>
  <c r="T1612" i="25"/>
  <c r="T1611" i="25"/>
  <c r="T1610" i="25"/>
  <c r="T1609" i="25"/>
  <c r="T1608" i="25"/>
  <c r="T1607" i="25"/>
  <c r="T1606" i="25"/>
  <c r="T1605" i="25"/>
  <c r="T1604" i="25"/>
  <c r="T1603" i="25"/>
  <c r="T1602" i="25"/>
  <c r="T1601" i="25"/>
  <c r="T1600" i="25"/>
  <c r="T1599" i="25"/>
  <c r="T1598" i="25"/>
  <c r="T1597" i="25"/>
  <c r="T1596" i="25"/>
  <c r="T1595" i="25"/>
  <c r="T1594" i="25"/>
  <c r="T1593" i="25"/>
  <c r="T1591" i="25"/>
  <c r="T1590" i="25"/>
  <c r="T1589" i="25"/>
  <c r="T1588" i="25"/>
  <c r="T1587" i="25"/>
  <c r="T1586" i="25"/>
  <c r="T1583" i="25"/>
  <c r="T1582" i="25"/>
  <c r="T1581" i="25"/>
  <c r="T1580" i="25"/>
  <c r="T1579" i="25"/>
  <c r="T1578" i="25"/>
  <c r="T1577" i="25"/>
  <c r="T1576" i="25"/>
  <c r="T1575" i="25"/>
  <c r="T1573" i="25"/>
  <c r="T1572" i="25"/>
  <c r="T1571" i="25"/>
  <c r="T1569" i="25"/>
  <c r="T1568" i="25"/>
  <c r="T1567" i="25"/>
  <c r="T1566" i="25"/>
  <c r="T1565" i="25"/>
  <c r="T1564" i="25"/>
  <c r="T1563" i="25"/>
  <c r="T1562" i="25"/>
  <c r="T1561" i="25"/>
  <c r="T1560" i="25"/>
  <c r="T1559" i="25"/>
  <c r="T1558" i="25"/>
  <c r="T1557" i="25"/>
  <c r="T1556" i="25"/>
  <c r="T1555" i="25"/>
  <c r="T1554" i="25"/>
  <c r="T1553" i="25"/>
  <c r="T1552" i="25"/>
  <c r="T1551" i="25"/>
  <c r="T1550" i="25"/>
  <c r="T1548" i="25"/>
  <c r="T1547" i="25"/>
  <c r="T1546" i="25"/>
  <c r="T1545" i="25"/>
  <c r="T1542" i="25"/>
  <c r="T1541" i="25"/>
  <c r="T1540" i="25"/>
  <c r="T1539" i="25"/>
  <c r="T1538" i="25"/>
  <c r="T1537" i="25"/>
  <c r="T1536" i="25"/>
  <c r="T1535" i="25"/>
  <c r="T1534" i="25"/>
  <c r="T1533" i="25"/>
  <c r="T1531" i="25"/>
  <c r="T1530" i="25"/>
  <c r="T1529" i="25"/>
  <c r="T1528" i="25"/>
  <c r="T1527" i="25"/>
  <c r="T1526" i="25"/>
  <c r="T1525" i="25"/>
  <c r="T1524" i="25"/>
  <c r="T1523" i="25"/>
  <c r="T1522" i="25"/>
  <c r="T1521" i="25"/>
  <c r="T1520" i="25"/>
  <c r="T1519" i="25"/>
  <c r="T1518" i="25"/>
  <c r="T1517" i="25"/>
  <c r="T1516" i="25"/>
  <c r="T1515" i="25"/>
  <c r="T1514" i="25"/>
  <c r="T1513" i="25"/>
  <c r="T1512" i="25"/>
  <c r="T1511" i="25"/>
  <c r="T1510" i="25"/>
  <c r="T1509" i="25"/>
  <c r="T1508" i="25"/>
  <c r="T1507" i="25"/>
  <c r="T1506" i="25"/>
  <c r="T1505" i="25"/>
  <c r="T1504" i="25"/>
  <c r="T1503" i="25"/>
  <c r="T1502" i="25"/>
  <c r="T1501" i="25"/>
  <c r="T1500" i="25"/>
  <c r="T1499" i="25"/>
  <c r="T1498" i="25"/>
  <c r="T1497" i="25"/>
  <c r="T1496" i="25"/>
  <c r="T1494" i="25"/>
  <c r="T1493" i="25"/>
  <c r="T1492" i="25"/>
  <c r="T1491" i="25"/>
  <c r="T1490" i="25"/>
  <c r="T1489" i="25"/>
  <c r="T1488" i="25"/>
  <c r="T1487" i="25"/>
  <c r="T1486" i="25"/>
  <c r="T1485" i="25"/>
  <c r="T1484" i="25"/>
  <c r="T1483" i="25"/>
  <c r="T1482" i="25"/>
  <c r="T1481" i="25"/>
  <c r="T1480" i="25"/>
  <c r="T1479" i="25"/>
  <c r="T1478" i="25"/>
  <c r="T1477" i="25"/>
  <c r="T1476" i="25"/>
  <c r="T1475" i="25"/>
  <c r="T1474" i="25"/>
  <c r="T1473" i="25"/>
  <c r="T1472" i="25"/>
  <c r="T1471" i="25"/>
  <c r="T1470" i="25"/>
  <c r="T1469" i="25"/>
  <c r="T1468" i="25"/>
  <c r="T1467" i="25"/>
  <c r="T1466" i="25"/>
  <c r="T1465" i="25"/>
  <c r="T1464" i="25"/>
  <c r="T1463" i="25"/>
  <c r="T1462" i="25"/>
  <c r="T1461" i="25"/>
  <c r="T1460" i="25"/>
  <c r="T1459" i="25"/>
  <c r="T1458" i="25"/>
  <c r="T1457" i="25"/>
  <c r="T1456" i="25"/>
  <c r="T1455" i="25"/>
  <c r="T1454" i="25"/>
  <c r="T1453" i="25"/>
  <c r="T1452" i="25"/>
  <c r="T1451" i="25"/>
  <c r="T1450" i="25"/>
  <c r="T1449" i="25"/>
  <c r="T1448" i="25"/>
  <c r="T1447" i="25"/>
  <c r="T1446" i="25"/>
  <c r="T1445" i="25"/>
  <c r="T1444" i="25"/>
  <c r="T1443" i="25"/>
  <c r="T1442" i="25"/>
  <c r="T1441" i="25"/>
  <c r="T1440" i="25"/>
  <c r="T1439" i="25"/>
  <c r="T1438" i="25"/>
  <c r="T1437" i="25"/>
  <c r="T1436" i="25"/>
  <c r="T1435" i="25"/>
  <c r="T1434" i="25"/>
  <c r="T1433" i="25"/>
  <c r="T1432" i="25"/>
  <c r="T1431" i="25"/>
  <c r="T1430" i="25"/>
  <c r="T1427" i="25"/>
  <c r="T1426" i="25"/>
  <c r="T1425" i="25"/>
  <c r="T1424" i="25"/>
  <c r="T1422" i="25"/>
  <c r="T1420" i="25"/>
  <c r="T1419" i="25"/>
  <c r="T1418" i="25"/>
  <c r="T1416" i="25"/>
  <c r="T1415" i="25"/>
  <c r="T1414" i="25"/>
  <c r="T1413" i="25"/>
  <c r="T1412" i="25"/>
  <c r="T1411" i="25"/>
  <c r="T1410" i="25"/>
  <c r="T1409" i="25"/>
  <c r="T1408" i="25"/>
  <c r="T1407" i="25"/>
  <c r="T1406" i="25"/>
  <c r="T1405" i="25"/>
  <c r="T1404" i="25"/>
  <c r="T1403" i="25"/>
  <c r="T1402" i="25"/>
  <c r="T1401" i="25"/>
  <c r="T1400" i="25"/>
  <c r="T1399" i="25"/>
  <c r="T1398" i="25"/>
  <c r="T1397" i="25"/>
  <c r="T1396" i="25"/>
  <c r="T1395" i="25"/>
  <c r="T1394" i="25"/>
  <c r="T1393" i="25"/>
  <c r="T1392" i="25"/>
  <c r="T1391" i="25"/>
  <c r="T1390" i="25"/>
  <c r="T1389" i="25"/>
  <c r="T1388" i="25"/>
  <c r="T1387" i="25"/>
  <c r="T1386" i="25"/>
  <c r="T1385" i="25"/>
  <c r="T1384" i="25"/>
  <c r="T1383" i="25"/>
  <c r="T1382" i="25"/>
  <c r="T1381" i="25"/>
  <c r="T1380" i="25"/>
  <c r="T1379" i="25"/>
  <c r="T1378" i="25"/>
  <c r="T1377" i="25"/>
  <c r="T1376" i="25"/>
  <c r="T1375" i="25"/>
  <c r="T1371" i="25"/>
  <c r="T1370" i="25"/>
  <c r="T1369" i="25"/>
  <c r="T1368" i="25"/>
  <c r="T1367" i="25"/>
  <c r="T1366" i="25"/>
  <c r="T1365" i="25"/>
  <c r="T1364" i="25"/>
  <c r="T1363" i="25"/>
  <c r="T1362" i="25"/>
  <c r="T1361" i="25"/>
  <c r="T1360" i="25"/>
  <c r="T1358" i="25"/>
  <c r="T1357" i="25"/>
  <c r="T1356" i="25"/>
  <c r="T1355" i="25"/>
  <c r="T1354" i="25"/>
  <c r="T1353" i="25"/>
  <c r="T1352" i="25"/>
  <c r="T1351" i="25"/>
  <c r="T1350" i="25"/>
  <c r="T1349" i="25"/>
  <c r="T1348" i="25"/>
  <c r="T1347" i="25"/>
  <c r="T1346" i="25"/>
  <c r="T1345" i="25"/>
  <c r="T1344" i="25"/>
  <c r="T1343" i="25"/>
  <c r="T1341" i="25"/>
  <c r="T1340" i="25"/>
  <c r="T1339" i="25"/>
  <c r="T1338" i="25"/>
  <c r="T1337" i="25"/>
  <c r="T1336" i="25"/>
  <c r="T1335" i="25"/>
  <c r="T1334" i="25"/>
  <c r="T1333" i="25"/>
  <c r="T1332" i="25"/>
  <c r="T1331" i="25"/>
  <c r="T1330" i="25"/>
  <c r="T1329" i="25"/>
  <c r="T1328" i="25"/>
  <c r="T1327" i="25"/>
  <c r="T1326" i="25"/>
  <c r="T1325" i="25"/>
  <c r="T1324" i="25"/>
  <c r="T1323" i="25"/>
  <c r="T1322" i="25"/>
  <c r="T1321" i="25"/>
  <c r="T1320" i="25"/>
  <c r="T1319" i="25"/>
  <c r="T1316" i="25"/>
  <c r="T1315" i="25"/>
  <c r="T1313" i="25"/>
  <c r="T1311" i="25"/>
  <c r="T1310" i="25"/>
  <c r="T1309" i="25"/>
  <c r="T1308" i="25"/>
  <c r="T1307" i="25"/>
  <c r="T1306" i="25"/>
  <c r="T1305" i="25"/>
  <c r="T1304" i="25"/>
  <c r="T1303" i="25"/>
  <c r="T1302" i="25"/>
  <c r="T1301" i="25"/>
  <c r="T1300" i="25"/>
  <c r="T1299" i="25"/>
  <c r="T1298" i="25"/>
  <c r="T1297" i="25"/>
  <c r="T1296" i="25"/>
  <c r="T1295" i="25"/>
  <c r="T1294" i="25"/>
  <c r="T1293" i="25"/>
  <c r="T1292" i="25"/>
  <c r="T1291" i="25"/>
  <c r="T1290" i="25"/>
  <c r="T1289" i="25"/>
  <c r="T1288" i="25"/>
  <c r="T1287" i="25"/>
  <c r="T1286" i="25"/>
  <c r="T1285" i="25"/>
  <c r="T1284" i="25"/>
  <c r="T1282" i="25"/>
  <c r="T1281" i="25"/>
  <c r="T1280" i="25"/>
  <c r="T1279" i="25"/>
  <c r="T1278" i="25"/>
  <c r="T1277" i="25"/>
  <c r="T1276" i="25"/>
  <c r="T1275" i="25"/>
  <c r="T1274" i="25"/>
  <c r="T1273" i="25"/>
  <c r="T1272" i="25"/>
  <c r="T1271" i="25"/>
  <c r="T1270" i="25"/>
  <c r="T1268" i="25"/>
  <c r="T1267" i="25"/>
  <c r="T1265" i="25"/>
  <c r="T1264" i="25"/>
  <c r="T1263" i="25"/>
  <c r="T1262" i="25"/>
  <c r="T1261" i="25"/>
  <c r="T1259" i="25"/>
  <c r="T1258" i="25"/>
  <c r="T1257" i="25"/>
  <c r="T1256" i="25"/>
  <c r="T1255" i="25"/>
  <c r="T1254" i="25"/>
  <c r="T1251" i="25"/>
  <c r="T1250" i="25"/>
  <c r="T1248" i="25"/>
  <c r="T1247" i="25"/>
  <c r="T1246" i="25"/>
  <c r="T1245" i="25"/>
  <c r="T1244" i="25"/>
  <c r="T1243" i="25"/>
  <c r="T1242" i="25"/>
  <c r="T1241" i="25"/>
  <c r="T1240" i="25"/>
  <c r="T1239" i="25"/>
  <c r="T1238" i="25"/>
  <c r="T1237" i="25"/>
  <c r="T1236" i="25"/>
  <c r="T1235" i="25"/>
  <c r="T1234" i="25"/>
  <c r="T1232" i="25"/>
  <c r="T1231" i="25"/>
  <c r="T1230" i="25"/>
  <c r="T1229" i="25"/>
  <c r="T1227" i="25"/>
  <c r="T1226" i="25"/>
  <c r="T1225" i="25"/>
  <c r="T1224" i="25"/>
  <c r="T1223" i="25"/>
  <c r="T1222" i="25"/>
  <c r="T1220" i="25"/>
  <c r="T1219" i="25"/>
  <c r="T1218" i="25"/>
  <c r="T1217" i="25"/>
  <c r="T1215" i="25"/>
  <c r="T1214" i="25"/>
  <c r="T1213" i="25"/>
  <c r="T1212" i="25"/>
  <c r="T1211" i="25"/>
  <c r="T1210" i="25"/>
  <c r="T1209" i="25"/>
  <c r="T1208" i="25"/>
  <c r="T1207" i="25"/>
  <c r="T1206" i="25"/>
  <c r="T1204" i="25"/>
  <c r="T1203" i="25"/>
  <c r="T1202" i="25"/>
  <c r="T1201" i="25"/>
  <c r="T1200" i="25"/>
  <c r="T1199" i="25"/>
  <c r="T1198" i="25"/>
  <c r="T1197" i="25"/>
  <c r="T1196" i="25"/>
  <c r="T1195" i="25"/>
  <c r="T1194" i="25"/>
  <c r="T1193" i="25"/>
  <c r="T1192" i="25"/>
  <c r="T1191" i="25"/>
  <c r="T1190" i="25"/>
  <c r="T1189" i="25"/>
  <c r="T1188" i="25"/>
  <c r="T1187" i="25"/>
  <c r="T1186" i="25"/>
  <c r="T1185" i="25"/>
  <c r="T1184" i="25"/>
  <c r="T1183" i="25"/>
  <c r="T1182" i="25"/>
  <c r="T1181" i="25"/>
  <c r="T1180" i="25"/>
  <c r="T1179" i="25"/>
  <c r="T1178" i="25"/>
  <c r="T1177" i="25"/>
  <c r="T1175" i="25"/>
  <c r="T1174" i="25"/>
  <c r="T1170" i="25"/>
  <c r="T1168" i="25"/>
  <c r="T1167" i="25"/>
  <c r="T1166" i="25"/>
  <c r="T1165" i="25"/>
  <c r="T1164" i="25"/>
  <c r="T1163" i="25"/>
  <c r="T1162" i="25"/>
  <c r="T1161" i="25"/>
  <c r="T1160" i="25"/>
  <c r="T1159" i="25"/>
  <c r="T1158" i="25"/>
  <c r="T1157" i="25"/>
  <c r="T1156" i="25"/>
  <c r="T1155" i="25"/>
  <c r="T1154" i="25"/>
  <c r="T1153" i="25"/>
  <c r="T1152" i="25"/>
  <c r="T1151" i="25"/>
  <c r="T1150" i="25"/>
  <c r="T1146" i="25"/>
  <c r="T1143" i="25"/>
  <c r="T1142" i="25"/>
  <c r="T1141" i="25"/>
  <c r="T1140" i="25"/>
  <c r="T1139" i="25"/>
  <c r="T1138" i="25"/>
  <c r="T1137" i="25"/>
  <c r="T1136" i="25"/>
  <c r="T1135" i="25"/>
  <c r="T1134" i="25"/>
  <c r="T1131" i="25"/>
  <c r="T1130" i="25"/>
  <c r="T1128" i="25"/>
  <c r="T1125" i="25"/>
  <c r="T1124" i="25"/>
  <c r="T1114" i="25"/>
  <c r="T1112" i="25"/>
  <c r="T1111" i="25"/>
  <c r="T1110" i="25"/>
  <c r="T1109" i="25"/>
  <c r="T1108" i="25"/>
  <c r="T1107" i="25"/>
  <c r="T1105" i="25"/>
  <c r="T1104" i="25"/>
  <c r="T1103" i="25"/>
  <c r="T1102" i="25"/>
  <c r="T1101" i="25"/>
  <c r="T1100" i="25"/>
  <c r="T1098" i="25"/>
  <c r="T1097" i="25"/>
  <c r="T1092" i="25"/>
  <c r="T1091" i="25"/>
  <c r="T1090" i="25"/>
  <c r="T1089" i="25"/>
  <c r="T1087" i="25"/>
  <c r="T1085" i="25"/>
  <c r="T1084" i="25"/>
  <c r="T1083" i="25"/>
  <c r="T1081" i="25"/>
  <c r="T1078" i="25"/>
  <c r="T1076" i="25"/>
  <c r="T1075" i="25"/>
  <c r="T1074" i="25"/>
  <c r="T1073" i="25"/>
  <c r="T1072" i="25"/>
  <c r="T1071" i="25"/>
  <c r="T1070" i="25"/>
  <c r="T1069" i="25"/>
  <c r="T1067" i="25"/>
  <c r="T1066" i="25"/>
  <c r="T1063" i="25"/>
  <c r="T1061" i="25"/>
  <c r="T1059" i="25"/>
  <c r="T1058" i="25"/>
  <c r="T1057" i="25"/>
  <c r="T1056" i="25"/>
  <c r="T1055" i="25"/>
  <c r="T1054" i="25"/>
  <c r="T1053" i="25"/>
  <c r="T1052" i="25"/>
  <c r="T1048" i="25"/>
  <c r="T1047" i="25"/>
  <c r="T1046" i="25"/>
  <c r="T1045" i="25"/>
  <c r="T1044" i="25"/>
  <c r="T1043" i="25"/>
  <c r="T1041" i="25"/>
  <c r="T1038" i="25"/>
  <c r="T1037" i="25"/>
  <c r="T1036" i="25"/>
  <c r="T1035" i="25"/>
  <c r="T1034" i="25"/>
  <c r="T1033" i="25"/>
  <c r="T1032" i="25"/>
  <c r="T1029" i="25"/>
  <c r="T1028" i="25"/>
  <c r="T1026" i="25"/>
  <c r="T1024" i="25"/>
  <c r="T1022" i="25"/>
  <c r="T1021" i="25"/>
  <c r="T1018" i="25"/>
  <c r="T1017" i="25"/>
  <c r="T1014" i="25"/>
  <c r="T1013" i="25"/>
  <c r="T1012" i="25"/>
  <c r="T1011" i="25"/>
  <c r="T1009" i="25"/>
  <c r="T1007" i="25"/>
  <c r="T1004" i="25"/>
  <c r="T998" i="25"/>
  <c r="T996" i="25"/>
  <c r="T995" i="25"/>
  <c r="T994" i="25"/>
  <c r="T993" i="25"/>
  <c r="T992" i="25"/>
  <c r="T991" i="25"/>
  <c r="T990" i="25"/>
  <c r="T989" i="25"/>
  <c r="T982" i="25"/>
  <c r="T981" i="25"/>
  <c r="T980" i="25"/>
  <c r="T979" i="25"/>
  <c r="T977" i="25"/>
  <c r="T976" i="25"/>
  <c r="T974" i="25"/>
  <c r="T971" i="25"/>
  <c r="T969" i="25"/>
  <c r="T968" i="25"/>
  <c r="T967" i="25"/>
  <c r="T966" i="25"/>
  <c r="T964" i="25"/>
  <c r="T962" i="25"/>
  <c r="T961" i="25"/>
  <c r="T960" i="25"/>
  <c r="T959" i="25"/>
  <c r="T957" i="25"/>
  <c r="T956" i="25"/>
  <c r="T955" i="25"/>
  <c r="T954" i="25"/>
  <c r="T953" i="25"/>
  <c r="T952" i="25"/>
  <c r="T951" i="25"/>
  <c r="T950" i="25"/>
  <c r="T949" i="25"/>
  <c r="T948" i="25"/>
  <c r="T945" i="25"/>
  <c r="T943" i="25"/>
  <c r="T940" i="25"/>
  <c r="T939" i="25"/>
  <c r="T938" i="25"/>
  <c r="T937" i="25"/>
  <c r="T936" i="25"/>
  <c r="T935" i="25"/>
  <c r="T934" i="25"/>
  <c r="T933" i="25"/>
  <c r="T931" i="25"/>
  <c r="T930" i="25"/>
  <c r="T927" i="25"/>
  <c r="T925" i="25"/>
  <c r="T924" i="25"/>
  <c r="T923" i="25"/>
  <c r="T922" i="25"/>
  <c r="T921" i="25"/>
  <c r="T920" i="25"/>
  <c r="T919" i="25"/>
  <c r="T918" i="25"/>
  <c r="T917" i="25"/>
  <c r="T915" i="25"/>
  <c r="T914" i="25"/>
  <c r="T913" i="25"/>
  <c r="T912" i="25"/>
  <c r="T911" i="25"/>
  <c r="T907" i="25"/>
  <c r="T906" i="25"/>
  <c r="T905" i="25"/>
  <c r="T902" i="25"/>
  <c r="T901" i="25"/>
  <c r="T899" i="25"/>
  <c r="T897" i="25"/>
  <c r="T896" i="25"/>
  <c r="T895" i="25"/>
  <c r="T894" i="25"/>
  <c r="T893" i="25"/>
  <c r="T892" i="25"/>
  <c r="T891" i="25"/>
  <c r="T890" i="25"/>
  <c r="T889" i="25"/>
  <c r="T888" i="25"/>
  <c r="T887" i="25"/>
  <c r="T886" i="25"/>
  <c r="T885" i="25"/>
  <c r="T884" i="25"/>
  <c r="T883" i="25"/>
  <c r="T882" i="25"/>
  <c r="T881" i="25"/>
  <c r="T880" i="25"/>
  <c r="T879" i="25"/>
  <c r="T878" i="25"/>
  <c r="T877" i="25"/>
  <c r="T876" i="25"/>
  <c r="T875" i="25"/>
  <c r="T874" i="25"/>
  <c r="T873" i="25"/>
  <c r="T872" i="25"/>
  <c r="T871" i="25"/>
  <c r="T870" i="25"/>
  <c r="T869" i="25"/>
  <c r="T868" i="25"/>
  <c r="T867" i="25"/>
  <c r="T866" i="25"/>
  <c r="T865" i="25"/>
  <c r="T864" i="25"/>
  <c r="T863" i="25"/>
  <c r="T862" i="25"/>
  <c r="T861" i="25"/>
  <c r="T860" i="25"/>
  <c r="T859" i="25"/>
  <c r="T858" i="25"/>
  <c r="T857" i="25"/>
  <c r="T856" i="25"/>
  <c r="T855" i="25"/>
  <c r="T854" i="25"/>
  <c r="T853" i="25"/>
  <c r="T852" i="25"/>
  <c r="T851" i="25"/>
  <c r="T850" i="25"/>
  <c r="T849" i="25"/>
  <c r="T848" i="25"/>
  <c r="T847" i="25"/>
  <c r="T846" i="25"/>
  <c r="T845" i="25"/>
  <c r="T843" i="25"/>
  <c r="T840" i="25"/>
  <c r="T838" i="25"/>
  <c r="T836" i="25"/>
  <c r="T835" i="25"/>
  <c r="T834" i="25"/>
  <c r="T833" i="25"/>
  <c r="T832" i="25"/>
  <c r="T831" i="25"/>
  <c r="T830" i="25"/>
  <c r="T829" i="25"/>
  <c r="T827" i="25"/>
  <c r="T826" i="25"/>
  <c r="T825" i="25"/>
  <c r="T824" i="25"/>
  <c r="T823" i="25"/>
  <c r="T822" i="25"/>
  <c r="T821" i="25"/>
  <c r="T820" i="25"/>
  <c r="T819" i="25"/>
  <c r="T818" i="25"/>
  <c r="T816" i="25"/>
  <c r="T815" i="25"/>
  <c r="T814" i="25"/>
  <c r="T813" i="25"/>
  <c r="T812" i="25"/>
  <c r="T811" i="25"/>
  <c r="T809" i="25"/>
  <c r="T807" i="25"/>
  <c r="T804" i="25"/>
  <c r="T802" i="25"/>
  <c r="T801" i="25"/>
  <c r="T798" i="25"/>
  <c r="T794" i="25"/>
  <c r="T792" i="25"/>
  <c r="T787" i="25"/>
  <c r="T784" i="25"/>
  <c r="T783" i="25"/>
  <c r="T782" i="25"/>
  <c r="T781" i="25"/>
  <c r="T780" i="25"/>
  <c r="T779" i="25"/>
  <c r="T778" i="25"/>
  <c r="T777" i="25"/>
  <c r="T775" i="25"/>
  <c r="T774" i="25"/>
  <c r="T769" i="25"/>
  <c r="T767" i="25"/>
  <c r="T766" i="25"/>
  <c r="T765" i="25"/>
  <c r="T764" i="25"/>
  <c r="T763" i="25"/>
  <c r="T762" i="25"/>
  <c r="T761" i="25"/>
  <c r="T760" i="25"/>
  <c r="T759" i="25"/>
  <c r="T758" i="25"/>
  <c r="T756" i="25"/>
  <c r="T755" i="25"/>
  <c r="T754" i="25"/>
  <c r="T753" i="25"/>
  <c r="T752" i="25"/>
  <c r="T751" i="25"/>
  <c r="T750" i="25"/>
  <c r="T749" i="25"/>
  <c r="T748" i="25"/>
  <c r="T747" i="25"/>
  <c r="T746" i="25"/>
  <c r="T744" i="25"/>
  <c r="T743" i="25"/>
  <c r="T741" i="25"/>
  <c r="T740" i="25"/>
  <c r="T739" i="25"/>
  <c r="T737" i="25"/>
  <c r="T736" i="25"/>
  <c r="T735" i="25"/>
  <c r="T733" i="25"/>
  <c r="T732" i="25"/>
  <c r="T731" i="25"/>
  <c r="T729" i="25"/>
  <c r="T727" i="25"/>
  <c r="T725" i="25"/>
  <c r="T722" i="25"/>
  <c r="T721" i="25"/>
  <c r="T720" i="25"/>
  <c r="T719" i="25"/>
  <c r="T716" i="25"/>
  <c r="T713" i="25"/>
  <c r="T711" i="25"/>
  <c r="T710" i="25"/>
  <c r="T705" i="25"/>
  <c r="T704" i="25"/>
  <c r="T703" i="25"/>
  <c r="T702" i="25"/>
  <c r="T699" i="25"/>
  <c r="T698" i="25"/>
  <c r="T696" i="25"/>
  <c r="T695" i="25"/>
  <c r="T694" i="25"/>
  <c r="T691" i="25"/>
  <c r="T690" i="25"/>
  <c r="T689" i="25"/>
  <c r="T688" i="25"/>
  <c r="T687" i="25"/>
  <c r="T686" i="25"/>
  <c r="T685" i="25"/>
  <c r="T684" i="25"/>
  <c r="T683" i="25"/>
  <c r="T682" i="25"/>
  <c r="T680" i="25"/>
  <c r="T679" i="25"/>
  <c r="T678" i="25"/>
  <c r="T677" i="25"/>
  <c r="T674" i="25"/>
  <c r="T670" i="25"/>
  <c r="T669" i="25"/>
  <c r="T668" i="25"/>
  <c r="T667" i="25"/>
  <c r="T666" i="25"/>
  <c r="T664" i="25"/>
  <c r="T663" i="25"/>
  <c r="T662" i="25"/>
  <c r="T661" i="25"/>
  <c r="T660" i="25"/>
  <c r="T659" i="25"/>
  <c r="T657" i="25"/>
  <c r="T656" i="25"/>
  <c r="T655" i="25"/>
  <c r="T654" i="25"/>
  <c r="T653" i="25"/>
  <c r="T652" i="25"/>
  <c r="T651" i="25"/>
  <c r="T648" i="25"/>
  <c r="T647" i="25"/>
  <c r="T644" i="25"/>
  <c r="T643" i="25"/>
  <c r="T639" i="25"/>
  <c r="T638" i="25"/>
  <c r="T636" i="25"/>
  <c r="T635" i="25"/>
  <c r="T634" i="25"/>
  <c r="T633" i="25"/>
  <c r="T632" i="25"/>
  <c r="T631" i="25"/>
  <c r="T630" i="25"/>
  <c r="T629" i="25"/>
  <c r="T628" i="25"/>
  <c r="T627" i="25"/>
  <c r="T626" i="25"/>
  <c r="T625" i="25"/>
  <c r="T624" i="25"/>
  <c r="T623" i="25"/>
  <c r="T622" i="25"/>
  <c r="T621" i="25"/>
  <c r="T620" i="25"/>
  <c r="T619" i="25"/>
  <c r="T617" i="25"/>
  <c r="T616" i="25"/>
  <c r="T615" i="25"/>
  <c r="T614" i="25"/>
  <c r="T613" i="25"/>
  <c r="T612" i="25"/>
  <c r="T611" i="25"/>
  <c r="T608" i="25"/>
  <c r="T607" i="25"/>
  <c r="T606" i="25"/>
  <c r="T605" i="25"/>
  <c r="T604" i="25"/>
  <c r="T603" i="25"/>
  <c r="T602" i="25"/>
  <c r="T601" i="25"/>
  <c r="T600" i="25"/>
  <c r="T599" i="25"/>
  <c r="T598" i="25"/>
  <c r="T597" i="25"/>
  <c r="T596" i="25"/>
  <c r="T594" i="25"/>
  <c r="T593" i="25"/>
  <c r="T592" i="25"/>
  <c r="T589" i="25"/>
  <c r="T587" i="25"/>
  <c r="T586" i="25"/>
  <c r="T585" i="25"/>
  <c r="T584" i="25"/>
  <c r="T583" i="25"/>
  <c r="T580" i="25"/>
  <c r="T577" i="25"/>
  <c r="T576" i="25"/>
  <c r="T575" i="25"/>
  <c r="T574" i="25"/>
  <c r="T572" i="25"/>
  <c r="T571" i="25"/>
  <c r="T570" i="25"/>
  <c r="T569" i="25"/>
  <c r="T568" i="25"/>
  <c r="T567" i="25"/>
  <c r="T566" i="25"/>
  <c r="T565" i="25"/>
  <c r="T564" i="25"/>
  <c r="T563" i="25"/>
  <c r="T562" i="25"/>
  <c r="T561" i="25"/>
  <c r="T559" i="25"/>
  <c r="T558" i="25"/>
  <c r="T555" i="25"/>
  <c r="T554" i="25"/>
  <c r="T553" i="25"/>
  <c r="T552" i="25"/>
  <c r="T551" i="25"/>
  <c r="T550" i="25"/>
  <c r="T549" i="25"/>
  <c r="T548" i="25"/>
  <c r="T547" i="25"/>
  <c r="T546" i="25"/>
  <c r="T545" i="25"/>
  <c r="T544" i="25"/>
  <c r="T543" i="25"/>
  <c r="T542" i="25"/>
  <c r="T541" i="25"/>
  <c r="T539" i="25"/>
  <c r="T537" i="25"/>
  <c r="T535" i="25"/>
  <c r="T534" i="25"/>
  <c r="T533" i="25"/>
  <c r="T532" i="25"/>
  <c r="T530" i="25"/>
  <c r="T529" i="25"/>
  <c r="T527" i="25"/>
  <c r="T526" i="25"/>
  <c r="T525" i="25"/>
  <c r="T524" i="25"/>
  <c r="T523" i="25"/>
  <c r="T521" i="25"/>
  <c r="T520" i="25"/>
  <c r="T519" i="25"/>
  <c r="T518" i="25"/>
  <c r="T517" i="25"/>
  <c r="T516" i="25"/>
  <c r="T515" i="25"/>
  <c r="T514" i="25"/>
  <c r="T513" i="25"/>
  <c r="T511" i="25"/>
  <c r="T509" i="25"/>
  <c r="T508" i="25"/>
  <c r="T507" i="25"/>
  <c r="T506" i="25"/>
  <c r="T505" i="25"/>
  <c r="T504" i="25"/>
  <c r="T503" i="25"/>
  <c r="T502" i="25"/>
  <c r="T501" i="25"/>
  <c r="T500" i="25"/>
  <c r="T499" i="25"/>
  <c r="T498" i="25"/>
  <c r="T497" i="25"/>
  <c r="T496" i="25"/>
  <c r="T495" i="25"/>
  <c r="T494" i="25"/>
  <c r="T493" i="25"/>
  <c r="T492" i="25"/>
  <c r="T491" i="25"/>
  <c r="T490" i="25"/>
  <c r="T489" i="25"/>
  <c r="T488" i="25"/>
  <c r="T487" i="25"/>
  <c r="T486" i="25"/>
  <c r="T484" i="25"/>
  <c r="T483" i="25"/>
  <c r="T482" i="25"/>
  <c r="T481" i="25"/>
  <c r="T480" i="25"/>
  <c r="T479" i="25"/>
  <c r="T478" i="25"/>
  <c r="T477" i="25"/>
  <c r="T476" i="25"/>
  <c r="T475" i="25"/>
  <c r="T474" i="25"/>
  <c r="T472" i="25"/>
  <c r="T471" i="25"/>
  <c r="T470" i="25"/>
  <c r="T467" i="25"/>
  <c r="T466" i="25"/>
  <c r="T465" i="25"/>
  <c r="T464" i="25"/>
  <c r="T463" i="25"/>
  <c r="T462" i="25"/>
  <c r="T461" i="25"/>
  <c r="T460" i="25"/>
  <c r="T459" i="25"/>
  <c r="T458" i="25"/>
  <c r="T457" i="25"/>
  <c r="T456" i="25"/>
  <c r="T454" i="25"/>
  <c r="T453" i="25"/>
  <c r="T452" i="25"/>
  <c r="T451" i="25"/>
  <c r="T450" i="25"/>
  <c r="T449" i="25"/>
  <c r="T448" i="25"/>
  <c r="T446" i="25"/>
  <c r="T445" i="25"/>
  <c r="T444" i="25"/>
  <c r="T443" i="25"/>
  <c r="T442" i="25"/>
  <c r="T441" i="25"/>
  <c r="T440" i="25"/>
  <c r="T439" i="25"/>
  <c r="T438" i="25"/>
  <c r="T437" i="25"/>
  <c r="T436" i="25"/>
  <c r="T435" i="25"/>
  <c r="T434" i="25"/>
  <c r="T433" i="25"/>
  <c r="T432" i="25"/>
  <c r="T431" i="25"/>
  <c r="T430" i="25"/>
  <c r="T429" i="25"/>
  <c r="T428" i="25"/>
  <c r="T427" i="25"/>
  <c r="T426" i="25"/>
  <c r="T423" i="25"/>
  <c r="T422" i="25"/>
  <c r="T421" i="25"/>
  <c r="T419" i="25"/>
  <c r="T417" i="25"/>
  <c r="T415" i="25"/>
  <c r="T414" i="25"/>
  <c r="T413" i="25"/>
  <c r="T411" i="25"/>
  <c r="T409" i="25"/>
  <c r="T407" i="25"/>
  <c r="T402" i="25"/>
  <c r="T398" i="25"/>
  <c r="T397" i="25"/>
  <c r="T396" i="25"/>
  <c r="T395" i="25"/>
  <c r="T394" i="25"/>
  <c r="T392" i="25"/>
  <c r="T390" i="25"/>
  <c r="T389" i="25"/>
  <c r="T388" i="25"/>
  <c r="T387" i="25"/>
  <c r="T386" i="25"/>
  <c r="T384" i="25"/>
  <c r="T383" i="25"/>
  <c r="T382" i="25"/>
  <c r="T380" i="25"/>
  <c r="T379" i="25"/>
  <c r="T377" i="25"/>
  <c r="T376" i="25"/>
  <c r="T372" i="25"/>
  <c r="T369" i="25"/>
  <c r="T366" i="25"/>
  <c r="T365" i="25"/>
  <c r="T362" i="25"/>
  <c r="T361" i="25"/>
  <c r="T359" i="25"/>
  <c r="T358" i="25"/>
  <c r="T355" i="25"/>
  <c r="T354" i="25"/>
  <c r="T353" i="25"/>
  <c r="T352" i="25"/>
  <c r="T351" i="25"/>
  <c r="T350" i="25"/>
  <c r="T349" i="25"/>
  <c r="T348" i="25"/>
  <c r="T347" i="25"/>
  <c r="T346" i="25"/>
  <c r="T345" i="25"/>
  <c r="T344" i="25"/>
  <c r="T343" i="25"/>
  <c r="T342" i="25"/>
  <c r="T340" i="25"/>
  <c r="T339" i="25"/>
  <c r="T338" i="25"/>
  <c r="T337" i="25"/>
  <c r="T336" i="25"/>
  <c r="T334" i="25"/>
  <c r="T333" i="25"/>
  <c r="T329" i="25"/>
  <c r="T328" i="25"/>
  <c r="T327" i="25"/>
  <c r="T326" i="25"/>
  <c r="T325" i="25"/>
  <c r="T324" i="25"/>
  <c r="T322" i="25"/>
  <c r="T320" i="25"/>
  <c r="T319" i="25"/>
  <c r="T318" i="25"/>
  <c r="T317" i="25"/>
  <c r="T316" i="25"/>
  <c r="T314" i="25"/>
  <c r="T311" i="25"/>
  <c r="T310" i="25"/>
  <c r="T308" i="25"/>
  <c r="T307" i="25"/>
  <c r="T304" i="25"/>
  <c r="T302" i="25"/>
  <c r="T299" i="25"/>
  <c r="T298" i="25"/>
  <c r="T297" i="25"/>
  <c r="T296" i="25"/>
  <c r="T295" i="25"/>
  <c r="T294" i="25"/>
  <c r="T293" i="25"/>
  <c r="T292" i="25"/>
  <c r="T291" i="25"/>
  <c r="T290" i="25"/>
  <c r="T289" i="25"/>
  <c r="T288" i="25"/>
  <c r="T287" i="25"/>
  <c r="T286" i="25"/>
  <c r="T285" i="25"/>
  <c r="T284" i="25"/>
  <c r="T283" i="25"/>
  <c r="T282" i="25"/>
  <c r="T281" i="25"/>
  <c r="T280" i="25"/>
  <c r="T279" i="25"/>
  <c r="T278" i="25"/>
  <c r="T277" i="25"/>
  <c r="T276" i="25"/>
  <c r="T275" i="25"/>
  <c r="T274" i="25"/>
  <c r="T273" i="25"/>
  <c r="T272" i="25"/>
  <c r="T271" i="25"/>
  <c r="T270" i="25"/>
  <c r="T269" i="25"/>
  <c r="T268" i="25"/>
  <c r="T267" i="25"/>
  <c r="T266" i="25"/>
  <c r="T265" i="25"/>
  <c r="T264" i="25"/>
  <c r="T263" i="25"/>
  <c r="T262" i="25"/>
  <c r="T261" i="25"/>
  <c r="T260" i="25"/>
  <c r="T259" i="25"/>
  <c r="T258" i="25"/>
  <c r="T257" i="25"/>
  <c r="T256" i="25"/>
  <c r="T254" i="25"/>
  <c r="T253" i="25"/>
  <c r="T252" i="25"/>
  <c r="T251" i="25"/>
  <c r="T250" i="25"/>
  <c r="T249" i="25"/>
  <c r="T248" i="25"/>
  <c r="T247" i="25"/>
  <c r="T246" i="25"/>
  <c r="T245" i="25"/>
  <c r="T244" i="25"/>
  <c r="T243" i="25"/>
  <c r="T242" i="25"/>
  <c r="T241" i="25"/>
  <c r="T240" i="25"/>
  <c r="T239" i="25"/>
  <c r="T238" i="25"/>
  <c r="T237" i="25"/>
  <c r="T236" i="25"/>
  <c r="T235" i="25"/>
  <c r="T234" i="25"/>
  <c r="T233" i="25"/>
  <c r="T232" i="25"/>
  <c r="T231" i="25"/>
  <c r="T230" i="25"/>
  <c r="T229" i="25"/>
  <c r="T228" i="25"/>
  <c r="T227" i="25"/>
  <c r="T226" i="25"/>
  <c r="T225" i="25"/>
  <c r="T224" i="25"/>
  <c r="T223" i="25"/>
  <c r="T222" i="25"/>
  <c r="T221" i="25"/>
  <c r="T220" i="25"/>
  <c r="T219" i="25"/>
  <c r="T218" i="25"/>
  <c r="T217" i="25"/>
  <c r="T216" i="25"/>
  <c r="T215" i="25"/>
  <c r="T214" i="25"/>
  <c r="T213" i="25"/>
  <c r="T212" i="25"/>
  <c r="T211" i="25"/>
  <c r="T208" i="25"/>
  <c r="T207" i="25"/>
  <c r="T205" i="25"/>
  <c r="T204" i="25"/>
  <c r="T201" i="25"/>
  <c r="T199" i="25"/>
  <c r="T195" i="25"/>
  <c r="T194" i="25"/>
  <c r="T193" i="25"/>
  <c r="T191" i="25"/>
  <c r="T190" i="25"/>
  <c r="T189" i="25"/>
  <c r="T188" i="25"/>
  <c r="T187" i="25"/>
  <c r="T186" i="25"/>
  <c r="T185" i="25"/>
  <c r="T184" i="25"/>
  <c r="T183" i="25"/>
  <c r="T181" i="25"/>
  <c r="T180" i="25"/>
  <c r="T179" i="25"/>
  <c r="T177" i="25"/>
  <c r="T176" i="25"/>
  <c r="T175" i="25"/>
  <c r="T173" i="25"/>
  <c r="T172" i="25"/>
  <c r="T171" i="25"/>
  <c r="T169" i="25"/>
  <c r="T168" i="25"/>
  <c r="T166" i="25"/>
  <c r="T165" i="25"/>
  <c r="T164" i="25"/>
  <c r="T163" i="25"/>
  <c r="T162" i="25"/>
  <c r="T160" i="25"/>
  <c r="T159" i="25"/>
  <c r="T158" i="25"/>
  <c r="T155" i="25"/>
  <c r="T154" i="25"/>
  <c r="T153" i="25"/>
  <c r="T152" i="25"/>
  <c r="T151" i="25"/>
  <c r="T150" i="25"/>
  <c r="T148" i="25"/>
  <c r="T147" i="25"/>
  <c r="T146" i="25"/>
  <c r="T145" i="25"/>
  <c r="T144" i="25"/>
  <c r="T143" i="25"/>
  <c r="T142" i="25"/>
  <c r="T140" i="25"/>
  <c r="T139" i="25"/>
  <c r="T138" i="25"/>
  <c r="T137" i="25"/>
  <c r="T136" i="25"/>
  <c r="T135" i="25"/>
  <c r="T134" i="25"/>
  <c r="T133" i="25"/>
  <c r="T132" i="25"/>
  <c r="T130" i="25"/>
  <c r="T129" i="25"/>
  <c r="T128" i="25"/>
  <c r="T126" i="25"/>
  <c r="T125" i="25"/>
  <c r="T124" i="25"/>
  <c r="T122" i="25"/>
  <c r="T121" i="25"/>
  <c r="T120" i="25"/>
  <c r="T119" i="25"/>
  <c r="T118" i="25"/>
  <c r="T117" i="25"/>
  <c r="T114" i="25"/>
  <c r="T113" i="25"/>
  <c r="T112" i="25"/>
  <c r="T110" i="25"/>
  <c r="T109" i="25"/>
  <c r="T108" i="25"/>
  <c r="T106" i="25"/>
  <c r="T105" i="25"/>
  <c r="T104" i="25"/>
  <c r="T102" i="25"/>
  <c r="T101" i="25"/>
  <c r="T98" i="25"/>
  <c r="T97" i="25"/>
  <c r="T95" i="25"/>
  <c r="T93" i="25"/>
  <c r="T91" i="25"/>
  <c r="T90" i="25"/>
  <c r="T87" i="25"/>
  <c r="T86" i="25"/>
  <c r="T84" i="25"/>
  <c r="T82" i="25"/>
  <c r="T81" i="25"/>
  <c r="T80" i="25"/>
  <c r="T77" i="25"/>
  <c r="T75" i="25"/>
  <c r="T73" i="25"/>
  <c r="T70" i="25"/>
  <c r="T66" i="25"/>
  <c r="T65" i="25"/>
  <c r="T63" i="25"/>
  <c r="T62" i="25"/>
  <c r="T61" i="25"/>
  <c r="T60" i="25"/>
  <c r="T59" i="25"/>
  <c r="T56" i="25"/>
  <c r="T53" i="25"/>
  <c r="T51" i="25"/>
  <c r="T49" i="25"/>
  <c r="T48" i="25"/>
  <c r="T47" i="25"/>
  <c r="T46" i="25"/>
  <c r="T45" i="25"/>
  <c r="T43" i="25"/>
  <c r="T42" i="25"/>
  <c r="T41" i="25"/>
  <c r="T40" i="25"/>
  <c r="T39" i="25"/>
  <c r="T38" i="25"/>
  <c r="T36" i="25"/>
  <c r="T35" i="25"/>
  <c r="T33" i="25"/>
  <c r="T32" i="25"/>
  <c r="T30" i="25"/>
  <c r="T28" i="25"/>
  <c r="T26" i="25"/>
  <c r="T23" i="25"/>
  <c r="T22" i="25"/>
  <c r="T20" i="25"/>
  <c r="S2849" i="25"/>
  <c r="S2848" i="25"/>
  <c r="S2847" i="25"/>
  <c r="S2846" i="25"/>
  <c r="S2845" i="25"/>
  <c r="S2844" i="25"/>
  <c r="S2843" i="25"/>
  <c r="S2842" i="25"/>
  <c r="S2841" i="25"/>
  <c r="S2840" i="25"/>
  <c r="S2839" i="25"/>
  <c r="S2838" i="25"/>
  <c r="S2837" i="25"/>
  <c r="S2836" i="25"/>
  <c r="S2835" i="25"/>
  <c r="S2834" i="25"/>
  <c r="S2833" i="25"/>
  <c r="S2832" i="25"/>
  <c r="S2831" i="25"/>
  <c r="S2830" i="25"/>
  <c r="S2829" i="25"/>
  <c r="S2828" i="25"/>
  <c r="S2827" i="25"/>
  <c r="S2826" i="25"/>
  <c r="S2825" i="25"/>
  <c r="S2824" i="25"/>
  <c r="S2823" i="25"/>
  <c r="S2822" i="25"/>
  <c r="S2821" i="25"/>
  <c r="S2820" i="25"/>
  <c r="S2819" i="25"/>
  <c r="S2818" i="25"/>
  <c r="S2817" i="25"/>
  <c r="S2816" i="25"/>
  <c r="S2815" i="25"/>
  <c r="S2814" i="25"/>
  <c r="S2813" i="25"/>
  <c r="S2812" i="25"/>
  <c r="S2811" i="25"/>
  <c r="S2810" i="25"/>
  <c r="S2809" i="25"/>
  <c r="S2808" i="25"/>
  <c r="S2807" i="25"/>
  <c r="S2806" i="25"/>
  <c r="S2805" i="25"/>
  <c r="S2804" i="25"/>
  <c r="S2803" i="25"/>
  <c r="S2802" i="25"/>
  <c r="S2801" i="25"/>
  <c r="S2800" i="25"/>
  <c r="S2799" i="25"/>
  <c r="S2798" i="25"/>
  <c r="S2797" i="25"/>
  <c r="S2796" i="25"/>
  <c r="S2795" i="25"/>
  <c r="S2794" i="25"/>
  <c r="S2793" i="25"/>
  <c r="S2792" i="25"/>
  <c r="S2791" i="25"/>
  <c r="S2789" i="25"/>
  <c r="S2788" i="25"/>
  <c r="S2786" i="25"/>
  <c r="S2785" i="25"/>
  <c r="S2784" i="25"/>
  <c r="S2783" i="25"/>
  <c r="S2782" i="25"/>
  <c r="S2781" i="25"/>
  <c r="S2780" i="25"/>
  <c r="S2779" i="25"/>
  <c r="S2778" i="25"/>
  <c r="S2777" i="25"/>
  <c r="S2776" i="25"/>
  <c r="S2775" i="25"/>
  <c r="S2774" i="25"/>
  <c r="S2773" i="25"/>
  <c r="S2772" i="25"/>
  <c r="S2771" i="25"/>
  <c r="S2770" i="25"/>
  <c r="S2769" i="25"/>
  <c r="S2768" i="25"/>
  <c r="S2767" i="25"/>
  <c r="S2766" i="25"/>
  <c r="S2765" i="25"/>
  <c r="S2764" i="25"/>
  <c r="S2763" i="25"/>
  <c r="S2762" i="25"/>
  <c r="S2761" i="25"/>
  <c r="S2760" i="25"/>
  <c r="S2759" i="25"/>
  <c r="S2758" i="25"/>
  <c r="S2757" i="25"/>
  <c r="S2756" i="25"/>
  <c r="S2755" i="25"/>
  <c r="S2754" i="25"/>
  <c r="S2753" i="25"/>
  <c r="S2752" i="25"/>
  <c r="S2751" i="25"/>
  <c r="S2750" i="25"/>
  <c r="S2749" i="25"/>
  <c r="S2748" i="25"/>
  <c r="S2747" i="25"/>
  <c r="S2746" i="25"/>
  <c r="S2745" i="25"/>
  <c r="S2744" i="25"/>
  <c r="S2743" i="25"/>
  <c r="S2742" i="25"/>
  <c r="S2741" i="25"/>
  <c r="S2740" i="25"/>
  <c r="S2739" i="25"/>
  <c r="S2738" i="25"/>
  <c r="S2737" i="25"/>
  <c r="S2736" i="25"/>
  <c r="S2735" i="25"/>
  <c r="S2734" i="25"/>
  <c r="S2733" i="25"/>
  <c r="S2732" i="25"/>
  <c r="S2731" i="25"/>
  <c r="S2730" i="25"/>
  <c r="S2729" i="25"/>
  <c r="S2728" i="25"/>
  <c r="S2727" i="25"/>
  <c r="S2726" i="25"/>
  <c r="S2725" i="25"/>
  <c r="S2724" i="25"/>
  <c r="S2723" i="25"/>
  <c r="S2722" i="25"/>
  <c r="S2721" i="25"/>
  <c r="S2720" i="25"/>
  <c r="S2719" i="25"/>
  <c r="S2718" i="25"/>
  <c r="S2717" i="25"/>
  <c r="S2716" i="25"/>
  <c r="S2715" i="25"/>
  <c r="S2714" i="25"/>
  <c r="S2713" i="25"/>
  <c r="S2712" i="25"/>
  <c r="S2711" i="25"/>
  <c r="S2710" i="25"/>
  <c r="S2709" i="25"/>
  <c r="S2708" i="25"/>
  <c r="S2707" i="25"/>
  <c r="S2706" i="25"/>
  <c r="S2705" i="25"/>
  <c r="S2704" i="25"/>
  <c r="S2703" i="25"/>
  <c r="S2702" i="25"/>
  <c r="S2701" i="25"/>
  <c r="S2700" i="25"/>
  <c r="S2699" i="25"/>
  <c r="S2698" i="25"/>
  <c r="S2696" i="25"/>
  <c r="S2695" i="25"/>
  <c r="S2694" i="25"/>
  <c r="S2693" i="25"/>
  <c r="S2692" i="25"/>
  <c r="S2691" i="25"/>
  <c r="S2690" i="25"/>
  <c r="S2689" i="25"/>
  <c r="S2688" i="25"/>
  <c r="S2687" i="25"/>
  <c r="S2686" i="25"/>
  <c r="S2685" i="25"/>
  <c r="S2684" i="25"/>
  <c r="S2683" i="25"/>
  <c r="S2682" i="25"/>
  <c r="S2681" i="25"/>
  <c r="S2680" i="25"/>
  <c r="S2679" i="25"/>
  <c r="S2678" i="25"/>
  <c r="S2677" i="25"/>
  <c r="S2676" i="25"/>
  <c r="S2675" i="25"/>
  <c r="S2674" i="25"/>
  <c r="S2673" i="25"/>
  <c r="S2672" i="25"/>
  <c r="S2671" i="25"/>
  <c r="S2670" i="25"/>
  <c r="S2669" i="25"/>
  <c r="S2668" i="25"/>
  <c r="S2667" i="25"/>
  <c r="S2666" i="25"/>
  <c r="S2665" i="25"/>
  <c r="S2664" i="25"/>
  <c r="S2663" i="25"/>
  <c r="S2662" i="25"/>
  <c r="S2661" i="25"/>
  <c r="S2660" i="25"/>
  <c r="S2659" i="25"/>
  <c r="S2658" i="25"/>
  <c r="S2657" i="25"/>
  <c r="S2656" i="25"/>
  <c r="S2655" i="25"/>
  <c r="S2654" i="25"/>
  <c r="S2653" i="25"/>
  <c r="S2652" i="25"/>
  <c r="S2651" i="25"/>
  <c r="S2650" i="25"/>
  <c r="S2649" i="25"/>
  <c r="S2647" i="25"/>
  <c r="S2646" i="25"/>
  <c r="S2645" i="25"/>
  <c r="S2644" i="25"/>
  <c r="S2643" i="25"/>
  <c r="S2642" i="25"/>
  <c r="S2641" i="25"/>
  <c r="S2640" i="25"/>
  <c r="S2639" i="25"/>
  <c r="S2638" i="25"/>
  <c r="S2637" i="25"/>
  <c r="S2636" i="25"/>
  <c r="S2635" i="25"/>
  <c r="S2634" i="25"/>
  <c r="S2633" i="25"/>
  <c r="S2632" i="25"/>
  <c r="S2631" i="25"/>
  <c r="S2630" i="25"/>
  <c r="S2629" i="25"/>
  <c r="S2628" i="25"/>
  <c r="S2627" i="25"/>
  <c r="S2626" i="25"/>
  <c r="S2625" i="25"/>
  <c r="S2624" i="25"/>
  <c r="S2623" i="25"/>
  <c r="S2622" i="25"/>
  <c r="S2621" i="25"/>
  <c r="S2620" i="25"/>
  <c r="S2619" i="25"/>
  <c r="S2618" i="25"/>
  <c r="S2617" i="25"/>
  <c r="S2616" i="25"/>
  <c r="S2615" i="25"/>
  <c r="S2614" i="25"/>
  <c r="S2613" i="25"/>
  <c r="S2612" i="25"/>
  <c r="S2611" i="25"/>
  <c r="S2610" i="25"/>
  <c r="S2609" i="25"/>
  <c r="S2608" i="25"/>
  <c r="S2607" i="25"/>
  <c r="S2606" i="25"/>
  <c r="S2605" i="25"/>
  <c r="S2604" i="25"/>
  <c r="S2603" i="25"/>
  <c r="S2602" i="25"/>
  <c r="S2601" i="25"/>
  <c r="S2600" i="25"/>
  <c r="S2599" i="25"/>
  <c r="S2598" i="25"/>
  <c r="S2596" i="25"/>
  <c r="S2595" i="25"/>
  <c r="S2594" i="25"/>
  <c r="S2593" i="25"/>
  <c r="S2592" i="25"/>
  <c r="S2591" i="25"/>
  <c r="S2590" i="25"/>
  <c r="S2589" i="25"/>
  <c r="S2588" i="25"/>
  <c r="S2587" i="25"/>
  <c r="S2586" i="25"/>
  <c r="S2585" i="25"/>
  <c r="S2584" i="25"/>
  <c r="S2583" i="25"/>
  <c r="S2582" i="25"/>
  <c r="S2581" i="25"/>
  <c r="S2580" i="25"/>
  <c r="S2579" i="25"/>
  <c r="S2578" i="25"/>
  <c r="S2577" i="25"/>
  <c r="S2576" i="25"/>
  <c r="S2574" i="25"/>
  <c r="S2573" i="25"/>
  <c r="S2572" i="25"/>
  <c r="S2571" i="25"/>
  <c r="S2570" i="25"/>
  <c r="S2569" i="25"/>
  <c r="S2568" i="25"/>
  <c r="S2567" i="25"/>
  <c r="S2566" i="25"/>
  <c r="S2565" i="25"/>
  <c r="S2564" i="25"/>
  <c r="S2563" i="25"/>
  <c r="S2562" i="25"/>
  <c r="S2561" i="25"/>
  <c r="S2560" i="25"/>
  <c r="S2559" i="25"/>
  <c r="S2558" i="25"/>
  <c r="S2557" i="25"/>
  <c r="S2556" i="25"/>
  <c r="S2555" i="25"/>
  <c r="S2554" i="25"/>
  <c r="S2553" i="25"/>
  <c r="S2552" i="25"/>
  <c r="S2551" i="25"/>
  <c r="S2550" i="25"/>
  <c r="S2549" i="25"/>
  <c r="S2548" i="25"/>
  <c r="S2547" i="25"/>
  <c r="S2546" i="25"/>
  <c r="S2545" i="25"/>
  <c r="S2544" i="25"/>
  <c r="S2543" i="25"/>
  <c r="S2542" i="25"/>
  <c r="S2541" i="25"/>
  <c r="S2540" i="25"/>
  <c r="S2539" i="25"/>
  <c r="S2538" i="25"/>
  <c r="S2537" i="25"/>
  <c r="S2536" i="25"/>
  <c r="S2535" i="25"/>
  <c r="S2534" i="25"/>
  <c r="S2533" i="25"/>
  <c r="S2532" i="25"/>
  <c r="S2531" i="25"/>
  <c r="S2530" i="25"/>
  <c r="S2529" i="25"/>
  <c r="S2528" i="25"/>
  <c r="S2527" i="25"/>
  <c r="S2526" i="25"/>
  <c r="S2525" i="25"/>
  <c r="S2524" i="25"/>
  <c r="S2523" i="25"/>
  <c r="S2522" i="25"/>
  <c r="S2521" i="25"/>
  <c r="S2519" i="25"/>
  <c r="S2518" i="25"/>
  <c r="S2517" i="25"/>
  <c r="S2516" i="25"/>
  <c r="S2515" i="25"/>
  <c r="S2514" i="25"/>
  <c r="S2513" i="25"/>
  <c r="S2512" i="25"/>
  <c r="S2511" i="25"/>
  <c r="S2510" i="25"/>
  <c r="S2509" i="25"/>
  <c r="S2508" i="25"/>
  <c r="S2507" i="25"/>
  <c r="S2506" i="25"/>
  <c r="S2505" i="25"/>
  <c r="S2504" i="25"/>
  <c r="S2503" i="25"/>
  <c r="S2502" i="25"/>
  <c r="S2501" i="25"/>
  <c r="S2500" i="25"/>
  <c r="S2499" i="25"/>
  <c r="S2498" i="25"/>
  <c r="S2497" i="25"/>
  <c r="S2496" i="25"/>
  <c r="S2495" i="25"/>
  <c r="S2494" i="25"/>
  <c r="S2493" i="25"/>
  <c r="S2492" i="25"/>
  <c r="S2491" i="25"/>
  <c r="S2490" i="25"/>
  <c r="S2489" i="25"/>
  <c r="S2488" i="25"/>
  <c r="S2487" i="25"/>
  <c r="S2486" i="25"/>
  <c r="S2485" i="25"/>
  <c r="S2484" i="25"/>
  <c r="S2483" i="25"/>
  <c r="S2482" i="25"/>
  <c r="S2481" i="25"/>
  <c r="S2480" i="25"/>
  <c r="S2479" i="25"/>
  <c r="S2478" i="25"/>
  <c r="S2477" i="25"/>
  <c r="S2476" i="25"/>
  <c r="S2475" i="25"/>
  <c r="S2474" i="25"/>
  <c r="S2473" i="25"/>
  <c r="S2472" i="25"/>
  <c r="S2471" i="25"/>
  <c r="S2470" i="25"/>
  <c r="S2469" i="25"/>
  <c r="S2468" i="25"/>
  <c r="S2467" i="25"/>
  <c r="S2466" i="25"/>
  <c r="S2465" i="25"/>
  <c r="S2464" i="25"/>
  <c r="S2463" i="25"/>
  <c r="S2462" i="25"/>
  <c r="S2461" i="25"/>
  <c r="S2460" i="25"/>
  <c r="S2459" i="25"/>
  <c r="S2458" i="25"/>
  <c r="S2457" i="25"/>
  <c r="S2456" i="25"/>
  <c r="S2455" i="25"/>
  <c r="S2454" i="25"/>
  <c r="S2453" i="25"/>
  <c r="S2452" i="25"/>
  <c r="S2451" i="25"/>
  <c r="S2450" i="25"/>
  <c r="S2449" i="25"/>
  <c r="S2448" i="25"/>
  <c r="S2447" i="25"/>
  <c r="S2446" i="25"/>
  <c r="S2445" i="25"/>
  <c r="S2444" i="25"/>
  <c r="S2443" i="25"/>
  <c r="S2442" i="25"/>
  <c r="S2441" i="25"/>
  <c r="S2440" i="25"/>
  <c r="S2439" i="25"/>
  <c r="S2438" i="25"/>
  <c r="S2437" i="25"/>
  <c r="S2436" i="25"/>
  <c r="S2435" i="25"/>
  <c r="S2434" i="25"/>
  <c r="S2433" i="25"/>
  <c r="S2432" i="25"/>
  <c r="S2431" i="25"/>
  <c r="S2430" i="25"/>
  <c r="S2429" i="25"/>
  <c r="S2428" i="25"/>
  <c r="S2427" i="25"/>
  <c r="S2426" i="25"/>
  <c r="S2425" i="25"/>
  <c r="S2424" i="25"/>
  <c r="S2423" i="25"/>
  <c r="S2422" i="25"/>
  <c r="S2421" i="25"/>
  <c r="S2420" i="25"/>
  <c r="S2419" i="25"/>
  <c r="S2418" i="25"/>
  <c r="S2417" i="25"/>
  <c r="S2416" i="25"/>
  <c r="S2415" i="25"/>
  <c r="S2414" i="25"/>
  <c r="S2413" i="25"/>
  <c r="S2412" i="25"/>
  <c r="S2411" i="25"/>
  <c r="S2410" i="25"/>
  <c r="S2409" i="25"/>
  <c r="S2408" i="25"/>
  <c r="S2407" i="25"/>
  <c r="S2406" i="25"/>
  <c r="S2405" i="25"/>
  <c r="S2404" i="25"/>
  <c r="S2403" i="25"/>
  <c r="S2401" i="25"/>
  <c r="S2400" i="25"/>
  <c r="S2399" i="25"/>
  <c r="S2398" i="25"/>
  <c r="S2397" i="25"/>
  <c r="S2396" i="25"/>
  <c r="S2395" i="25"/>
  <c r="S2394" i="25"/>
  <c r="S2393" i="25"/>
  <c r="S2392" i="25"/>
  <c r="S2391" i="25"/>
  <c r="S2390" i="25"/>
  <c r="S2389" i="25"/>
  <c r="S2388" i="25"/>
  <c r="S2387" i="25"/>
  <c r="S2386" i="25"/>
  <c r="S2385" i="25"/>
  <c r="S2384" i="25"/>
  <c r="S2383" i="25"/>
  <c r="S2382" i="25"/>
  <c r="S2381" i="25"/>
  <c r="S2380" i="25"/>
  <c r="S2379" i="25"/>
  <c r="S2378" i="25"/>
  <c r="S2377" i="25"/>
  <c r="S2376" i="25"/>
  <c r="S2375" i="25"/>
  <c r="S2374" i="25"/>
  <c r="S2373" i="25"/>
  <c r="S2372" i="25"/>
  <c r="S2371" i="25"/>
  <c r="S2370" i="25"/>
  <c r="S2369" i="25"/>
  <c r="S2368" i="25"/>
  <c r="S2367" i="25"/>
  <c r="S2366" i="25"/>
  <c r="S2365" i="25"/>
  <c r="S2364" i="25"/>
  <c r="S2363" i="25"/>
  <c r="S2362" i="25"/>
  <c r="S2361" i="25"/>
  <c r="S2360" i="25"/>
  <c r="S2359" i="25"/>
  <c r="S2358" i="25"/>
  <c r="S2357" i="25"/>
  <c r="S2356" i="25"/>
  <c r="S2355" i="25"/>
  <c r="S2354" i="25"/>
  <c r="S2353" i="25"/>
  <c r="S2352" i="25"/>
  <c r="S2351" i="25"/>
  <c r="S2350" i="25"/>
  <c r="S2349" i="25"/>
  <c r="S2348" i="25"/>
  <c r="S2347" i="25"/>
  <c r="S2346" i="25"/>
  <c r="S2345" i="25"/>
  <c r="S2344" i="25"/>
  <c r="S2343" i="25"/>
  <c r="S2342" i="25"/>
  <c r="S2341" i="25"/>
  <c r="S2340" i="25"/>
  <c r="S2339" i="25"/>
  <c r="S2338" i="25"/>
  <c r="S2337" i="25"/>
  <c r="S2336" i="25"/>
  <c r="S2335" i="25"/>
  <c r="S2334" i="25"/>
  <c r="S2333" i="25"/>
  <c r="S2332" i="25"/>
  <c r="S2331" i="25"/>
  <c r="S2330" i="25"/>
  <c r="S2329" i="25"/>
  <c r="S2328" i="25"/>
  <c r="S2327" i="25"/>
  <c r="S2326" i="25"/>
  <c r="S2325" i="25"/>
  <c r="S2324" i="25"/>
  <c r="S2323" i="25"/>
  <c r="S2322" i="25"/>
  <c r="S2321" i="25"/>
  <c r="S2320" i="25"/>
  <c r="S2319" i="25"/>
  <c r="S2318" i="25"/>
  <c r="S2317" i="25"/>
  <c r="S2316" i="25"/>
  <c r="S2315" i="25"/>
  <c r="S2314" i="25"/>
  <c r="S2313" i="25"/>
  <c r="S2312" i="25"/>
  <c r="S2311" i="25"/>
  <c r="S2310" i="25"/>
  <c r="S2309" i="25"/>
  <c r="S2308" i="25"/>
  <c r="S2307" i="25"/>
  <c r="S2306" i="25"/>
  <c r="S2305" i="25"/>
  <c r="S2304" i="25"/>
  <c r="S2303" i="25"/>
  <c r="S2302" i="25"/>
  <c r="S2301" i="25"/>
  <c r="S2300" i="25"/>
  <c r="S2299" i="25"/>
  <c r="S2298" i="25"/>
  <c r="S2297" i="25"/>
  <c r="S2296" i="25"/>
  <c r="S2295" i="25"/>
  <c r="S2294" i="25"/>
  <c r="S2293" i="25"/>
  <c r="S2292" i="25"/>
  <c r="S2291" i="25"/>
  <c r="S2290" i="25"/>
  <c r="S2289" i="25"/>
  <c r="S2288" i="25"/>
  <c r="S2287" i="25"/>
  <c r="S2286" i="25"/>
  <c r="S2285" i="25"/>
  <c r="S2284" i="25"/>
  <c r="S2283" i="25"/>
  <c r="S2282" i="25"/>
  <c r="S2281" i="25"/>
  <c r="S2277" i="25"/>
  <c r="S2276" i="25"/>
  <c r="S2275" i="25"/>
  <c r="S2272" i="25"/>
  <c r="S2271" i="25"/>
  <c r="S2269" i="25"/>
  <c r="S2268" i="25"/>
  <c r="S2267" i="25"/>
  <c r="S2266" i="25"/>
  <c r="S2265" i="25"/>
  <c r="S2264" i="25"/>
  <c r="S2263" i="25"/>
  <c r="S2262" i="25"/>
  <c r="S2261" i="25"/>
  <c r="S2260" i="25"/>
  <c r="S2259" i="25"/>
  <c r="S2258" i="25"/>
  <c r="S2257" i="25"/>
  <c r="S2256" i="25"/>
  <c r="S2255" i="25"/>
  <c r="S2254" i="25"/>
  <c r="S2253" i="25"/>
  <c r="S2252" i="25"/>
  <c r="S2251" i="25"/>
  <c r="S2247" i="25"/>
  <c r="S2246" i="25"/>
  <c r="S2245" i="25"/>
  <c r="S2244" i="25"/>
  <c r="S2242" i="25"/>
  <c r="S2241" i="25"/>
  <c r="S2240" i="25"/>
  <c r="S2236" i="25"/>
  <c r="S2235" i="25"/>
  <c r="S2234" i="25"/>
  <c r="S2233" i="25"/>
  <c r="S2232" i="25"/>
  <c r="S2231" i="25"/>
  <c r="S2230" i="25"/>
  <c r="S2229" i="25"/>
  <c r="S2228" i="25"/>
  <c r="S2227" i="25"/>
  <c r="S2226" i="25"/>
  <c r="S2225" i="25"/>
  <c r="S2224" i="25"/>
  <c r="S2223" i="25"/>
  <c r="S2222" i="25"/>
  <c r="S2221" i="25"/>
  <c r="S2220" i="25"/>
  <c r="S2219" i="25"/>
  <c r="S2218" i="25"/>
  <c r="S2217" i="25"/>
  <c r="S2216" i="25"/>
  <c r="S2215" i="25"/>
  <c r="S2214" i="25"/>
  <c r="S2213" i="25"/>
  <c r="S2212" i="25"/>
  <c r="S2211" i="25"/>
  <c r="S2210" i="25"/>
  <c r="S2209" i="25"/>
  <c r="S2208" i="25"/>
  <c r="S2207" i="25"/>
  <c r="S2206" i="25"/>
  <c r="S2205" i="25"/>
  <c r="S2204" i="25"/>
  <c r="S2203" i="25"/>
  <c r="S2202" i="25"/>
  <c r="S2201" i="25"/>
  <c r="S2200" i="25"/>
  <c r="S2199" i="25"/>
  <c r="S2198" i="25"/>
  <c r="S2197" i="25"/>
  <c r="S2196" i="25"/>
  <c r="S2195" i="25"/>
  <c r="S2194" i="25"/>
  <c r="S2193" i="25"/>
  <c r="S2192" i="25"/>
  <c r="S2189" i="25"/>
  <c r="S2188" i="25"/>
  <c r="S2186" i="25"/>
  <c r="S2185" i="25"/>
  <c r="S2184" i="25"/>
  <c r="S2183" i="25"/>
  <c r="S2182" i="25"/>
  <c r="S2180" i="25"/>
  <c r="S2178" i="25"/>
  <c r="S2177" i="25"/>
  <c r="S2175" i="25"/>
  <c r="S2174" i="25"/>
  <c r="S2172" i="25"/>
  <c r="S2171" i="25"/>
  <c r="S2170" i="25"/>
  <c r="S2169" i="25"/>
  <c r="S2168" i="25"/>
  <c r="S2167" i="25"/>
  <c r="S2166" i="25"/>
  <c r="S2165" i="25"/>
  <c r="S2163" i="25"/>
  <c r="S2162" i="25"/>
  <c r="S2160" i="25"/>
  <c r="S2159" i="25"/>
  <c r="S2158" i="25"/>
  <c r="S2157" i="25"/>
  <c r="S2156" i="25"/>
  <c r="S2155" i="25"/>
  <c r="S2153" i="25"/>
  <c r="S2152" i="25"/>
  <c r="S2151" i="25"/>
  <c r="S2149" i="25"/>
  <c r="S2148" i="25"/>
  <c r="S2147" i="25"/>
  <c r="S2146" i="25"/>
  <c r="S2145" i="25"/>
  <c r="S2143" i="25"/>
  <c r="S2142" i="25"/>
  <c r="S2141" i="25"/>
  <c r="S2140" i="25"/>
  <c r="S2139" i="25"/>
  <c r="S2138" i="25"/>
  <c r="S2137" i="25"/>
  <c r="S2136" i="25"/>
  <c r="S2134" i="25"/>
  <c r="S2133" i="25"/>
  <c r="S2132" i="25"/>
  <c r="S2130" i="25"/>
  <c r="S2129" i="25"/>
  <c r="S2128" i="25"/>
  <c r="S2126" i="25"/>
  <c r="S2125" i="25"/>
  <c r="S2124" i="25"/>
  <c r="S2123" i="25"/>
  <c r="S2122" i="25"/>
  <c r="S2121" i="25"/>
  <c r="S2120" i="25"/>
  <c r="S2118" i="25"/>
  <c r="S2117" i="25"/>
  <c r="S2116" i="25"/>
  <c r="S2115" i="25"/>
  <c r="S2114" i="25"/>
  <c r="S2112" i="25"/>
  <c r="S2111" i="25"/>
  <c r="S2110" i="25"/>
  <c r="S2109" i="25"/>
  <c r="S2108" i="25"/>
  <c r="S2107" i="25"/>
  <c r="S2105" i="25"/>
  <c r="S2104" i="25"/>
  <c r="S2103" i="25"/>
  <c r="S2102" i="25"/>
  <c r="S2101" i="25"/>
  <c r="S2100" i="25"/>
  <c r="S2099" i="25"/>
  <c r="S2097" i="25"/>
  <c r="S2096" i="25"/>
  <c r="S2095" i="25"/>
  <c r="S2094" i="25"/>
  <c r="S2093" i="25"/>
  <c r="S2092" i="25"/>
  <c r="S2091" i="25"/>
  <c r="S2090" i="25"/>
  <c r="S2089" i="25"/>
  <c r="S2087" i="25"/>
  <c r="S2086" i="25"/>
  <c r="S2085" i="25"/>
  <c r="S2084" i="25"/>
  <c r="S2083" i="25"/>
  <c r="S2082" i="25"/>
  <c r="S2081" i="25"/>
  <c r="S2080" i="25"/>
  <c r="S2079" i="25"/>
  <c r="S2078" i="25"/>
  <c r="S2077" i="25"/>
  <c r="S2076" i="25"/>
  <c r="S2075" i="25"/>
  <c r="S2074" i="25"/>
  <c r="S2073" i="25"/>
  <c r="S2070" i="25"/>
  <c r="S2069" i="25"/>
  <c r="S2068" i="25"/>
  <c r="S2066" i="25"/>
  <c r="S2065" i="25"/>
  <c r="S2064" i="25"/>
  <c r="S2062" i="25"/>
  <c r="S2061" i="25"/>
  <c r="S2060" i="25"/>
  <c r="S2059" i="25"/>
  <c r="S2056" i="25"/>
  <c r="S2055" i="25"/>
  <c r="S2054" i="25"/>
  <c r="S2053" i="25"/>
  <c r="S2052" i="25"/>
  <c r="S2051" i="25"/>
  <c r="S2050" i="25"/>
  <c r="S2049" i="25"/>
  <c r="S2048" i="25"/>
  <c r="S2047" i="25"/>
  <c r="S2046" i="25"/>
  <c r="S2045" i="25"/>
  <c r="S2043" i="25"/>
  <c r="S2042" i="25"/>
  <c r="S2041" i="25"/>
  <c r="S2039" i="25"/>
  <c r="S2038" i="25"/>
  <c r="S2037" i="25"/>
  <c r="S2036" i="25"/>
  <c r="S2035" i="25"/>
  <c r="S2034" i="25"/>
  <c r="S2033" i="25"/>
  <c r="S2032" i="25"/>
  <c r="S2031" i="25"/>
  <c r="S2030" i="25"/>
  <c r="S2029" i="25"/>
  <c r="S2028" i="25"/>
  <c r="S2027" i="25"/>
  <c r="S2026" i="25"/>
  <c r="S2025" i="25"/>
  <c r="S2024" i="25"/>
  <c r="S2023" i="25"/>
  <c r="S2022" i="25"/>
  <c r="S2021" i="25"/>
  <c r="S2020" i="25"/>
  <c r="S2019" i="25"/>
  <c r="S2018" i="25"/>
  <c r="S2017" i="25"/>
  <c r="S2016" i="25"/>
  <c r="S2015" i="25"/>
  <c r="S2013" i="25"/>
  <c r="S2012" i="25"/>
  <c r="S2011" i="25"/>
  <c r="S2010" i="25"/>
  <c r="S2009" i="25"/>
  <c r="S2008" i="25"/>
  <c r="S2007" i="25"/>
  <c r="S2006" i="25"/>
  <c r="S2005" i="25"/>
  <c r="S2004" i="25"/>
  <c r="S2003" i="25"/>
  <c r="S2002" i="25"/>
  <c r="S2001" i="25"/>
  <c r="S2000" i="25"/>
  <c r="S1999" i="25"/>
  <c r="S1998" i="25"/>
  <c r="S1997" i="25"/>
  <c r="S1996" i="25"/>
  <c r="S1995" i="25"/>
  <c r="S1994" i="25"/>
  <c r="S1993" i="25"/>
  <c r="S1992" i="25"/>
  <c r="S1991" i="25"/>
  <c r="S1990" i="25"/>
  <c r="S1989" i="25"/>
  <c r="S1988" i="25"/>
  <c r="S1987" i="25"/>
  <c r="S1985" i="25"/>
  <c r="S1984" i="25"/>
  <c r="S1983" i="25"/>
  <c r="S1982" i="25"/>
  <c r="S1981" i="25"/>
  <c r="S1980" i="25"/>
  <c r="S1979" i="25"/>
  <c r="S1978" i="25"/>
  <c r="S1977" i="25"/>
  <c r="S1976" i="25"/>
  <c r="S1975" i="25"/>
  <c r="S1974" i="25"/>
  <c r="S1970" i="25"/>
  <c r="S1969" i="25"/>
  <c r="S1968" i="25"/>
  <c r="S1967" i="25"/>
  <c r="S1966" i="25"/>
  <c r="S1965" i="25"/>
  <c r="S1964" i="25"/>
  <c r="S1963" i="25"/>
  <c r="S1962" i="25"/>
  <c r="S1961" i="25"/>
  <c r="S1959" i="25"/>
  <c r="S1958" i="25"/>
  <c r="S1956" i="25"/>
  <c r="S1955" i="25" s="1"/>
  <c r="S1954" i="25"/>
  <c r="S1953" i="25"/>
  <c r="S1952" i="25"/>
  <c r="S1951" i="25"/>
  <c r="S1950" i="25"/>
  <c r="S1949" i="25"/>
  <c r="S1947" i="25"/>
  <c r="S1946" i="25"/>
  <c r="S1943" i="25"/>
  <c r="S1941" i="25"/>
  <c r="S1939" i="25"/>
  <c r="S1938" i="25"/>
  <c r="S1937" i="25"/>
  <c r="S1936" i="25"/>
  <c r="S1935" i="25"/>
  <c r="S1934" i="25"/>
  <c r="S1933" i="25"/>
  <c r="S1930" i="25"/>
  <c r="S1929" i="25"/>
  <c r="S1928" i="25"/>
  <c r="S1927" i="25"/>
  <c r="S1926" i="25"/>
  <c r="S1925" i="25"/>
  <c r="S1924" i="25"/>
  <c r="S1923" i="25"/>
  <c r="S1922" i="25"/>
  <c r="S1920" i="25"/>
  <c r="S1919" i="25"/>
  <c r="S1918" i="25"/>
  <c r="S1916" i="25"/>
  <c r="S1915" i="25"/>
  <c r="S1914" i="25"/>
  <c r="S1913" i="25"/>
  <c r="S1912" i="25"/>
  <c r="S1911" i="25"/>
  <c r="S1910" i="25"/>
  <c r="S1909" i="25"/>
  <c r="S1908" i="25"/>
  <c r="S1907" i="25"/>
  <c r="S1906" i="25"/>
  <c r="S1905" i="25"/>
  <c r="S1904" i="25"/>
  <c r="S1903" i="25"/>
  <c r="S1902" i="25"/>
  <c r="S1901" i="25"/>
  <c r="S1900" i="25"/>
  <c r="S1898" i="25"/>
  <c r="S1897" i="25"/>
  <c r="S1896" i="25"/>
  <c r="S1895" i="25"/>
  <c r="S1892" i="25"/>
  <c r="S1891" i="25"/>
  <c r="S1890" i="25"/>
  <c r="S1889" i="25"/>
  <c r="S1888" i="25"/>
  <c r="S1885" i="25"/>
  <c r="S1884" i="25"/>
  <c r="S1883" i="25"/>
  <c r="S1882" i="25"/>
  <c r="S1881" i="25"/>
  <c r="S1880" i="25"/>
  <c r="S1879" i="25"/>
  <c r="S1878" i="25"/>
  <c r="S1877" i="25"/>
  <c r="S1876" i="25"/>
  <c r="S1875" i="25"/>
  <c r="S1873" i="25"/>
  <c r="S1872" i="25"/>
  <c r="S1871" i="25"/>
  <c r="S1870" i="25"/>
  <c r="S1869" i="25"/>
  <c r="S1867" i="25"/>
  <c r="S1866" i="25"/>
  <c r="S1865" i="25"/>
  <c r="S1864" i="25"/>
  <c r="S1863" i="25"/>
  <c r="S1862" i="25"/>
  <c r="S1861" i="25"/>
  <c r="S1860" i="25"/>
  <c r="S1859" i="25"/>
  <c r="S1858" i="25"/>
  <c r="S1857" i="25"/>
  <c r="S1856" i="25"/>
  <c r="S1855" i="25"/>
  <c r="S1854" i="25"/>
  <c r="S1853" i="25"/>
  <c r="S1852" i="25"/>
  <c r="S1851" i="25"/>
  <c r="S1850" i="25"/>
  <c r="S1849" i="25"/>
  <c r="S1848" i="25"/>
  <c r="S1847" i="25"/>
  <c r="S1846" i="25"/>
  <c r="S1845" i="25"/>
  <c r="S1844" i="25"/>
  <c r="S1843" i="25"/>
  <c r="S1842" i="25"/>
  <c r="S1841" i="25"/>
  <c r="S1840" i="25"/>
  <c r="S1839" i="25"/>
  <c r="S1838" i="25"/>
  <c r="S1837" i="25"/>
  <c r="S1835" i="25"/>
  <c r="S1834" i="25"/>
  <c r="S1833" i="25"/>
  <c r="S1832" i="25"/>
  <c r="S1831" i="25"/>
  <c r="S1830" i="25"/>
  <c r="S1827" i="25"/>
  <c r="S1826" i="25" s="1"/>
  <c r="S1825" i="25"/>
  <c r="S1824" i="25" s="1"/>
  <c r="S1823" i="25"/>
  <c r="S1822" i="25" s="1"/>
  <c r="S1821" i="25"/>
  <c r="S1820" i="25"/>
  <c r="S1819" i="25"/>
  <c r="S1818" i="25"/>
  <c r="S1817" i="25"/>
  <c r="S1816" i="25"/>
  <c r="S1815" i="25"/>
  <c r="S1814" i="25"/>
  <c r="S1813" i="25"/>
  <c r="S1812" i="25"/>
  <c r="S1811" i="25"/>
  <c r="S1810" i="25"/>
  <c r="S1809" i="25"/>
  <c r="S1808" i="25"/>
  <c r="S1807" i="25"/>
  <c r="S1806" i="25"/>
  <c r="S1805" i="25"/>
  <c r="S1804" i="25"/>
  <c r="S1803" i="25"/>
  <c r="S1802" i="25"/>
  <c r="S1801" i="25"/>
  <c r="S1800" i="25"/>
  <c r="S1799" i="25"/>
  <c r="S1798" i="25"/>
  <c r="S1797" i="25"/>
  <c r="S1796" i="25"/>
  <c r="S1795" i="25"/>
  <c r="S1794" i="25"/>
  <c r="S1793" i="25"/>
  <c r="S1792" i="25"/>
  <c r="S1791" i="25"/>
  <c r="S1790" i="25"/>
  <c r="S1789" i="25"/>
  <c r="S1788" i="25"/>
  <c r="S1787" i="25"/>
  <c r="S1786" i="25"/>
  <c r="S1785" i="25"/>
  <c r="S1784" i="25"/>
  <c r="S1783" i="25"/>
  <c r="S1782" i="25"/>
  <c r="S1781" i="25"/>
  <c r="S1780" i="25"/>
  <c r="S1779" i="25"/>
  <c r="S1778" i="25"/>
  <c r="S1777" i="25"/>
  <c r="S1776" i="25"/>
  <c r="S1775" i="25"/>
  <c r="S1774" i="25"/>
  <c r="S1773" i="25"/>
  <c r="S1772" i="25"/>
  <c r="S1771" i="25"/>
  <c r="S1770" i="25"/>
  <c r="S1769" i="25"/>
  <c r="S1767" i="25"/>
  <c r="S1766" i="25"/>
  <c r="S1765" i="25"/>
  <c r="S1764" i="25"/>
  <c r="S1763" i="25"/>
  <c r="S1761" i="25"/>
  <c r="S1760" i="25"/>
  <c r="S1759" i="25"/>
  <c r="S1758" i="25"/>
  <c r="S1757" i="25"/>
  <c r="S1756" i="25"/>
  <c r="S1754" i="25"/>
  <c r="S1753" i="25"/>
  <c r="S1752" i="25"/>
  <c r="S1750" i="25"/>
  <c r="S1749" i="25"/>
  <c r="S1748" i="25"/>
  <c r="S1747" i="25"/>
  <c r="S1746" i="25"/>
  <c r="S1745" i="25"/>
  <c r="S1744" i="25"/>
  <c r="S1743" i="25"/>
  <c r="S1742" i="25"/>
  <c r="S1741" i="25"/>
  <c r="S1740" i="25"/>
  <c r="S1739" i="25"/>
  <c r="S1738" i="25"/>
  <c r="S1737" i="25"/>
  <c r="S1736" i="25"/>
  <c r="S1735" i="25"/>
  <c r="S1734" i="25"/>
  <c r="S1733" i="25"/>
  <c r="S1732" i="25"/>
  <c r="S1731" i="25"/>
  <c r="S1730" i="25"/>
  <c r="S1729" i="25"/>
  <c r="S1728" i="25"/>
  <c r="S1727" i="25"/>
  <c r="S1726" i="25"/>
  <c r="S1725" i="25"/>
  <c r="S1724" i="25"/>
  <c r="S1723" i="25"/>
  <c r="S1722" i="25"/>
  <c r="S1721" i="25"/>
  <c r="S1720" i="25"/>
  <c r="S1719" i="25"/>
  <c r="S1718" i="25"/>
  <c r="S1717" i="25"/>
  <c r="S1716" i="25"/>
  <c r="S1715" i="25"/>
  <c r="S1714" i="25"/>
  <c r="S1713" i="25"/>
  <c r="S1712" i="25"/>
  <c r="S1711" i="25"/>
  <c r="S1710" i="25"/>
  <c r="S1709" i="25"/>
  <c r="S1708" i="25"/>
  <c r="S1707" i="25"/>
  <c r="S1706" i="25"/>
  <c r="S1705" i="25"/>
  <c r="S1704" i="25"/>
  <c r="S1703" i="25"/>
  <c r="S1701" i="25"/>
  <c r="S1700" i="25"/>
  <c r="S1699" i="25"/>
  <c r="S1698" i="25"/>
  <c r="S1697" i="25"/>
  <c r="S1696" i="25"/>
  <c r="S1695" i="25"/>
  <c r="S1694" i="25"/>
  <c r="S1693" i="25"/>
  <c r="S1692" i="25"/>
  <c r="S1691" i="25"/>
  <c r="S1690" i="25"/>
  <c r="S1689" i="25"/>
  <c r="S1688" i="25"/>
  <c r="S1687" i="25"/>
  <c r="S1686" i="25"/>
  <c r="S1685" i="25"/>
  <c r="S1684" i="25"/>
  <c r="S1683" i="25"/>
  <c r="S1682" i="25"/>
  <c r="S1681" i="25"/>
  <c r="S1680" i="25"/>
  <c r="S1679" i="25"/>
  <c r="S1678" i="25"/>
  <c r="S1677" i="25"/>
  <c r="S1676" i="25"/>
  <c r="S1675" i="25"/>
  <c r="S1674" i="25"/>
  <c r="S1673" i="25"/>
  <c r="S1672" i="25"/>
  <c r="S1671" i="25"/>
  <c r="S1670" i="25"/>
  <c r="S1669" i="25"/>
  <c r="S1668" i="25"/>
  <c r="S1667" i="25"/>
  <c r="S1666" i="25"/>
  <c r="S1665" i="25"/>
  <c r="S1664" i="25"/>
  <c r="S1663" i="25"/>
  <c r="S1662" i="25"/>
  <c r="S1661" i="25"/>
  <c r="S1660" i="25"/>
  <c r="S1659" i="25"/>
  <c r="S1658" i="25"/>
  <c r="S1657" i="25"/>
  <c r="S1656" i="25"/>
  <c r="S1655" i="25"/>
  <c r="S1654" i="25"/>
  <c r="S1653" i="25"/>
  <c r="S1652" i="25"/>
  <c r="S1651" i="25"/>
  <c r="S1648" i="25"/>
  <c r="S1647" i="25"/>
  <c r="S1646" i="25"/>
  <c r="S1645" i="25"/>
  <c r="S1644" i="25"/>
  <c r="S1643" i="25"/>
  <c r="S1642" i="25"/>
  <c r="S1641" i="25"/>
  <c r="S1640" i="25"/>
  <c r="S1639" i="25"/>
  <c r="S1638" i="25"/>
  <c r="S1637" i="25"/>
  <c r="S1636" i="25"/>
  <c r="S1634" i="25"/>
  <c r="S1633" i="25"/>
  <c r="S1632" i="25"/>
  <c r="S1631" i="25"/>
  <c r="S1630" i="25"/>
  <c r="S1629" i="25"/>
  <c r="S1627" i="25"/>
  <c r="S1626" i="25"/>
  <c r="S1625" i="25"/>
  <c r="S1624" i="25"/>
  <c r="S1623" i="25"/>
  <c r="S1622" i="25"/>
  <c r="S1621" i="25"/>
  <c r="S1620" i="25"/>
  <c r="S1619" i="25"/>
  <c r="S1618" i="25"/>
  <c r="S1617" i="25"/>
  <c r="S1616" i="25"/>
  <c r="S1615" i="25"/>
  <c r="S1614" i="25"/>
  <c r="S1613" i="25"/>
  <c r="S1612" i="25"/>
  <c r="S1611" i="25"/>
  <c r="S1610" i="25"/>
  <c r="S1609" i="25"/>
  <c r="S1608" i="25"/>
  <c r="S1607" i="25"/>
  <c r="S1606" i="25"/>
  <c r="S1605" i="25"/>
  <c r="S1604" i="25"/>
  <c r="S1603" i="25"/>
  <c r="S1602" i="25"/>
  <c r="S1601" i="25"/>
  <c r="S1600" i="25"/>
  <c r="S1599" i="25"/>
  <c r="S1598" i="25"/>
  <c r="S1597" i="25"/>
  <c r="S1596" i="25"/>
  <c r="S1595" i="25"/>
  <c r="S1594" i="25"/>
  <c r="S1593" i="25"/>
  <c r="S1591" i="25"/>
  <c r="S1590" i="25"/>
  <c r="S1589" i="25"/>
  <c r="S1588" i="25"/>
  <c r="S1587" i="25"/>
  <c r="S1586" i="25"/>
  <c r="S1583" i="25"/>
  <c r="S1582" i="25"/>
  <c r="S1581" i="25"/>
  <c r="S1580" i="25"/>
  <c r="S1579" i="25"/>
  <c r="S1578" i="25"/>
  <c r="S1577" i="25"/>
  <c r="S1576" i="25"/>
  <c r="S1575" i="25"/>
  <c r="S1573" i="25"/>
  <c r="S1572" i="25"/>
  <c r="S1571" i="25"/>
  <c r="S1569" i="25"/>
  <c r="S1568" i="25"/>
  <c r="S1567" i="25"/>
  <c r="S1566" i="25"/>
  <c r="S1565" i="25"/>
  <c r="S1564" i="25"/>
  <c r="S1563" i="25"/>
  <c r="S1562" i="25"/>
  <c r="S1561" i="25"/>
  <c r="S1560" i="25"/>
  <c r="S1559" i="25"/>
  <c r="S1558" i="25"/>
  <c r="S1557" i="25"/>
  <c r="S1556" i="25"/>
  <c r="S1555" i="25"/>
  <c r="S1554" i="25"/>
  <c r="S1553" i="25"/>
  <c r="S1552" i="25"/>
  <c r="S1551" i="25"/>
  <c r="S1550" i="25"/>
  <c r="S1548" i="25"/>
  <c r="S1547" i="25"/>
  <c r="S1546" i="25"/>
  <c r="S1545" i="25"/>
  <c r="S1542" i="25"/>
  <c r="S1541" i="25"/>
  <c r="S1540" i="25"/>
  <c r="S1539" i="25"/>
  <c r="S1538" i="25"/>
  <c r="S1537" i="25"/>
  <c r="S1536" i="25"/>
  <c r="S1535" i="25"/>
  <c r="S1534" i="25"/>
  <c r="S1533" i="25"/>
  <c r="S1531" i="25"/>
  <c r="S1530" i="25"/>
  <c r="S1529" i="25"/>
  <c r="S1528" i="25"/>
  <c r="S1527" i="25"/>
  <c r="S1526" i="25"/>
  <c r="S1525" i="25"/>
  <c r="S1524" i="25"/>
  <c r="S1523" i="25"/>
  <c r="S1522" i="25"/>
  <c r="S1521" i="25"/>
  <c r="S1520" i="25"/>
  <c r="S1519" i="25"/>
  <c r="S1518" i="25"/>
  <c r="S1517" i="25"/>
  <c r="S1516" i="25"/>
  <c r="S1515" i="25"/>
  <c r="S1514" i="25"/>
  <c r="S1513" i="25"/>
  <c r="S1512" i="25"/>
  <c r="S1511" i="25"/>
  <c r="S1510" i="25"/>
  <c r="S1509" i="25"/>
  <c r="S1508" i="25"/>
  <c r="S1507" i="25"/>
  <c r="S1506" i="25"/>
  <c r="S1505" i="25"/>
  <c r="S1504" i="25"/>
  <c r="S1503" i="25"/>
  <c r="S1502" i="25"/>
  <c r="S1501" i="25"/>
  <c r="S1500" i="25"/>
  <c r="S1499" i="25"/>
  <c r="S1498" i="25"/>
  <c r="S1497" i="25"/>
  <c r="S1496" i="25"/>
  <c r="S1494" i="25"/>
  <c r="S1493" i="25"/>
  <c r="S1492" i="25"/>
  <c r="S1491" i="25"/>
  <c r="S1490" i="25"/>
  <c r="S1489" i="25"/>
  <c r="S1488" i="25"/>
  <c r="S1487" i="25"/>
  <c r="S1486" i="25"/>
  <c r="S1485" i="25"/>
  <c r="S1484" i="25"/>
  <c r="S1483" i="25"/>
  <c r="S1482" i="25"/>
  <c r="S1481" i="25"/>
  <c r="S1480" i="25"/>
  <c r="S1479" i="25"/>
  <c r="S1478" i="25"/>
  <c r="S1477" i="25"/>
  <c r="S1476" i="25"/>
  <c r="S1475" i="25"/>
  <c r="S1474" i="25"/>
  <c r="S1473" i="25"/>
  <c r="S1472" i="25"/>
  <c r="S1471" i="25"/>
  <c r="S1470" i="25"/>
  <c r="S1469" i="25"/>
  <c r="S1468" i="25"/>
  <c r="S1467" i="25"/>
  <c r="S1466" i="25"/>
  <c r="S1465" i="25"/>
  <c r="S1464" i="25"/>
  <c r="S1463" i="25"/>
  <c r="S1462" i="25"/>
  <c r="S1461" i="25"/>
  <c r="S1460" i="25"/>
  <c r="S1459" i="25"/>
  <c r="S1458" i="25"/>
  <c r="S1457" i="25"/>
  <c r="S1456" i="25"/>
  <c r="S1455" i="25"/>
  <c r="S1454" i="25"/>
  <c r="S1453" i="25"/>
  <c r="S1452" i="25"/>
  <c r="S1451" i="25"/>
  <c r="S1450" i="25"/>
  <c r="S1449" i="25"/>
  <c r="S1448" i="25"/>
  <c r="S1447" i="25"/>
  <c r="S1446" i="25"/>
  <c r="S1445" i="25"/>
  <c r="S1444" i="25"/>
  <c r="S1443" i="25"/>
  <c r="S1442" i="25"/>
  <c r="S1441" i="25"/>
  <c r="S1440" i="25"/>
  <c r="S1439" i="25"/>
  <c r="S1438" i="25"/>
  <c r="S1437" i="25"/>
  <c r="S1436" i="25"/>
  <c r="S1435" i="25"/>
  <c r="S1434" i="25"/>
  <c r="S1433" i="25"/>
  <c r="S1432" i="25"/>
  <c r="S1431" i="25"/>
  <c r="S1430" i="25"/>
  <c r="S1427" i="25"/>
  <c r="S1426" i="25"/>
  <c r="S1425" i="25"/>
  <c r="S1424" i="25"/>
  <c r="S1422" i="25"/>
  <c r="S1421" i="25" s="1"/>
  <c r="S1420" i="25"/>
  <c r="S1419" i="25"/>
  <c r="S1418" i="25"/>
  <c r="S1416" i="25"/>
  <c r="S1415" i="25"/>
  <c r="S1414" i="25"/>
  <c r="S1413" i="25"/>
  <c r="S1412" i="25"/>
  <c r="S1411" i="25"/>
  <c r="S1410" i="25"/>
  <c r="S1409" i="25"/>
  <c r="S1408" i="25"/>
  <c r="S1407" i="25"/>
  <c r="S1406" i="25"/>
  <c r="S1405" i="25"/>
  <c r="S1404" i="25"/>
  <c r="S1403" i="25"/>
  <c r="S1402" i="25"/>
  <c r="S1401" i="25"/>
  <c r="S1400" i="25"/>
  <c r="S1399" i="25"/>
  <c r="S1398" i="25"/>
  <c r="S1397" i="25"/>
  <c r="S1396" i="25"/>
  <c r="S1395" i="25"/>
  <c r="S1394" i="25"/>
  <c r="S1393" i="25"/>
  <c r="S1392" i="25"/>
  <c r="S1391" i="25"/>
  <c r="S1390" i="25"/>
  <c r="S1389" i="25"/>
  <c r="S1388" i="25"/>
  <c r="S1387" i="25"/>
  <c r="S1386" i="25"/>
  <c r="S1385" i="25"/>
  <c r="S1384" i="25"/>
  <c r="S1383" i="25"/>
  <c r="S1382" i="25"/>
  <c r="S1381" i="25"/>
  <c r="S1380" i="25"/>
  <c r="S1379" i="25"/>
  <c r="S1378" i="25"/>
  <c r="S1377" i="25"/>
  <c r="S1376" i="25"/>
  <c r="S1375" i="25"/>
  <c r="S1371" i="25"/>
  <c r="S1370" i="25"/>
  <c r="S1369" i="25"/>
  <c r="S1368" i="25"/>
  <c r="S1367" i="25"/>
  <c r="S1366" i="25"/>
  <c r="S1365" i="25"/>
  <c r="S1364" i="25"/>
  <c r="S1363" i="25"/>
  <c r="S1362" i="25"/>
  <c r="S1361" i="25"/>
  <c r="S1360" i="25"/>
  <c r="S1358" i="25"/>
  <c r="S1357" i="25"/>
  <c r="S1356" i="25"/>
  <c r="S1355" i="25"/>
  <c r="S1354" i="25"/>
  <c r="S1353" i="25"/>
  <c r="S1352" i="25"/>
  <c r="S1351" i="25"/>
  <c r="S1350" i="25"/>
  <c r="S1349" i="25"/>
  <c r="S1348" i="25"/>
  <c r="S1347" i="25"/>
  <c r="S1346" i="25"/>
  <c r="S1345" i="25"/>
  <c r="S1344" i="25"/>
  <c r="S1343" i="25"/>
  <c r="S1341" i="25"/>
  <c r="S1340" i="25"/>
  <c r="S1339" i="25"/>
  <c r="S1338" i="25"/>
  <c r="S1337" i="25"/>
  <c r="S1336" i="25"/>
  <c r="S1335" i="25"/>
  <c r="S1334" i="25"/>
  <c r="S1333" i="25"/>
  <c r="S1332" i="25"/>
  <c r="S1331" i="25"/>
  <c r="S1330" i="25"/>
  <c r="S1329" i="25"/>
  <c r="S1328" i="25"/>
  <c r="S1327" i="25"/>
  <c r="S1326" i="25"/>
  <c r="S1325" i="25"/>
  <c r="S1324" i="25"/>
  <c r="S1323" i="25"/>
  <c r="S1322" i="25"/>
  <c r="S1321" i="25"/>
  <c r="S1320" i="25"/>
  <c r="S1319" i="25"/>
  <c r="S1316" i="25"/>
  <c r="S1315" i="25"/>
  <c r="S1313" i="25"/>
  <c r="S1312" i="25" s="1"/>
  <c r="S1311" i="25"/>
  <c r="S1310" i="25"/>
  <c r="S1309" i="25"/>
  <c r="S1308" i="25"/>
  <c r="S1307" i="25"/>
  <c r="S1306" i="25"/>
  <c r="S1305" i="25"/>
  <c r="S1304" i="25"/>
  <c r="S1303" i="25"/>
  <c r="S1302" i="25"/>
  <c r="S1301" i="25"/>
  <c r="S1300" i="25"/>
  <c r="S1299" i="25"/>
  <c r="S1298" i="25"/>
  <c r="S1297" i="25"/>
  <c r="S1296" i="25"/>
  <c r="S1295" i="25"/>
  <c r="S1294" i="25"/>
  <c r="S1293" i="25"/>
  <c r="S1292" i="25"/>
  <c r="S1291" i="25"/>
  <c r="S1290" i="25"/>
  <c r="S1289" i="25"/>
  <c r="S1288" i="25"/>
  <c r="S1287" i="25"/>
  <c r="S1286" i="25"/>
  <c r="S1285" i="25"/>
  <c r="S1284" i="25"/>
  <c r="S1282" i="25"/>
  <c r="S1281" i="25"/>
  <c r="S1280" i="25"/>
  <c r="S1279" i="25"/>
  <c r="S1278" i="25"/>
  <c r="S1277" i="25"/>
  <c r="S1276" i="25"/>
  <c r="S1275" i="25"/>
  <c r="S1274" i="25"/>
  <c r="S1273" i="25"/>
  <c r="S1272" i="25"/>
  <c r="S1271" i="25"/>
  <c r="S1270" i="25"/>
  <c r="S1268" i="25"/>
  <c r="S1267" i="25"/>
  <c r="S1265" i="25"/>
  <c r="S1264" i="25"/>
  <c r="S1263" i="25"/>
  <c r="S1262" i="25"/>
  <c r="S1261" i="25"/>
  <c r="S1259" i="25"/>
  <c r="S1258" i="25"/>
  <c r="S1257" i="25"/>
  <c r="S1256" i="25"/>
  <c r="S1255" i="25"/>
  <c r="S1254" i="25"/>
  <c r="S1251" i="25"/>
  <c r="S1250" i="25"/>
  <c r="S1248" i="25"/>
  <c r="S1247" i="25"/>
  <c r="S1246" i="25"/>
  <c r="S1245" i="25"/>
  <c r="S1244" i="25"/>
  <c r="S1243" i="25"/>
  <c r="S1242" i="25"/>
  <c r="S1241" i="25"/>
  <c r="S1240" i="25"/>
  <c r="S1239" i="25"/>
  <c r="S1238" i="25"/>
  <c r="S1237" i="25"/>
  <c r="S1236" i="25"/>
  <c r="S1235" i="25"/>
  <c r="S1234" i="25"/>
  <c r="S1232" i="25"/>
  <c r="S1231" i="25"/>
  <c r="S1230" i="25"/>
  <c r="S1229" i="25"/>
  <c r="S1227" i="25"/>
  <c r="S1226" i="25"/>
  <c r="S1225" i="25"/>
  <c r="S1224" i="25"/>
  <c r="S1223" i="25"/>
  <c r="S1222" i="25"/>
  <c r="S1221" i="25"/>
  <c r="S1220" i="25"/>
  <c r="S1219" i="25"/>
  <c r="S1218" i="25"/>
  <c r="S1217" i="25"/>
  <c r="S1216" i="25"/>
  <c r="S1215" i="25"/>
  <c r="S1214" i="25"/>
  <c r="S1213" i="25"/>
  <c r="S1212" i="25"/>
  <c r="S1211" i="25"/>
  <c r="S1210" i="25"/>
  <c r="S1209" i="25"/>
  <c r="S1208" i="25"/>
  <c r="S1207" i="25"/>
  <c r="S1206" i="25"/>
  <c r="S1205" i="25"/>
  <c r="S1204" i="25"/>
  <c r="S1203" i="25"/>
  <c r="S1202" i="25"/>
  <c r="S1201" i="25"/>
  <c r="S1200" i="25"/>
  <c r="S1199" i="25"/>
  <c r="S1198" i="25"/>
  <c r="S1197" i="25"/>
  <c r="S1196" i="25"/>
  <c r="S1195" i="25"/>
  <c r="S1194" i="25"/>
  <c r="S1193" i="25"/>
  <c r="S1192" i="25"/>
  <c r="S1191" i="25"/>
  <c r="S1190" i="25"/>
  <c r="S1189" i="25"/>
  <c r="S1188" i="25"/>
  <c r="S1187" i="25"/>
  <c r="S1186" i="25"/>
  <c r="S1185" i="25"/>
  <c r="S1184" i="25"/>
  <c r="S1183" i="25"/>
  <c r="S1182" i="25"/>
  <c r="S1181" i="25"/>
  <c r="S1180" i="25"/>
  <c r="S1179" i="25"/>
  <c r="S1178" i="25"/>
  <c r="S1177" i="25"/>
  <c r="S1175" i="25"/>
  <c r="S1174" i="25"/>
  <c r="S1173" i="25"/>
  <c r="S1172" i="25"/>
  <c r="S1171" i="25"/>
  <c r="S1170" i="25"/>
  <c r="S1168" i="25"/>
  <c r="S1167" i="25"/>
  <c r="S1166" i="25"/>
  <c r="S1165" i="25"/>
  <c r="S1164" i="25"/>
  <c r="S1163" i="25"/>
  <c r="S1162" i="25"/>
  <c r="S1161" i="25"/>
  <c r="S1160" i="25"/>
  <c r="S1159" i="25"/>
  <c r="S1158" i="25"/>
  <c r="S1157" i="25"/>
  <c r="S1156" i="25"/>
  <c r="S1155" i="25"/>
  <c r="S1154" i="25"/>
  <c r="S1153" i="25"/>
  <c r="S1152" i="25"/>
  <c r="S1151" i="25"/>
  <c r="S1150" i="25"/>
  <c r="S1149" i="25"/>
  <c r="S1146" i="25"/>
  <c r="S1145" i="25" s="1"/>
  <c r="S1143" i="25"/>
  <c r="S1142" i="25"/>
  <c r="S1140" i="25"/>
  <c r="S1138" i="25"/>
  <c r="S1136" i="25"/>
  <c r="S1135" i="25"/>
  <c r="S1134" i="25"/>
  <c r="S1132" i="25"/>
  <c r="S1131" i="25"/>
  <c r="S1130" i="25"/>
  <c r="S1128" i="25"/>
  <c r="S1127" i="25"/>
  <c r="S1126" i="25"/>
  <c r="S1125" i="25"/>
  <c r="S1124" i="25"/>
  <c r="S1122" i="25"/>
  <c r="S1121" i="25"/>
  <c r="S1119" i="25"/>
  <c r="S1118" i="25" s="1"/>
  <c r="S1116" i="25"/>
  <c r="S1115" i="25" s="1"/>
  <c r="S1114" i="25"/>
  <c r="S1112" i="25"/>
  <c r="S1111" i="25"/>
  <c r="S1110" i="25"/>
  <c r="S1109" i="25"/>
  <c r="S1108" i="25"/>
  <c r="S1107" i="25"/>
  <c r="S1105" i="25"/>
  <c r="S1104" i="25"/>
  <c r="S1103" i="25"/>
  <c r="S1102" i="25"/>
  <c r="S1101" i="25"/>
  <c r="S1100" i="25"/>
  <c r="S1098" i="25"/>
  <c r="S1097" i="25"/>
  <c r="S1096" i="25"/>
  <c r="S1095" i="25"/>
  <c r="S1094" i="25"/>
  <c r="S1093" i="25"/>
  <c r="S1092" i="25"/>
  <c r="S1091" i="25"/>
  <c r="S1090" i="25"/>
  <c r="S1089" i="25"/>
  <c r="S1088" i="25"/>
  <c r="S1087" i="25"/>
  <c r="S1086" i="25"/>
  <c r="S1085" i="25"/>
  <c r="S1084" i="25"/>
  <c r="S1083" i="25"/>
  <c r="S1082" i="25"/>
  <c r="S1081" i="25"/>
  <c r="S1080" i="25"/>
  <c r="S1079" i="25"/>
  <c r="S1078" i="25"/>
  <c r="S1076" i="25"/>
  <c r="S1075" i="25"/>
  <c r="S1074" i="25"/>
  <c r="S1073" i="25"/>
  <c r="S1072" i="25"/>
  <c r="S1071" i="25"/>
  <c r="S1070" i="25"/>
  <c r="S1069" i="25"/>
  <c r="S1067" i="25"/>
  <c r="S1066" i="25"/>
  <c r="S1063" i="25"/>
  <c r="S1062" i="25" s="1"/>
  <c r="S1061" i="25"/>
  <c r="S1060" i="25" s="1"/>
  <c r="S1059" i="25"/>
  <c r="S1058" i="25"/>
  <c r="S1057" i="25"/>
  <c r="S1056" i="25"/>
  <c r="S1055" i="25"/>
  <c r="S1054" i="25"/>
  <c r="S1053" i="25"/>
  <c r="S1052" i="25"/>
  <c r="S1049" i="25"/>
  <c r="S1048" i="25"/>
  <c r="S1047" i="25"/>
  <c r="S1046" i="25"/>
  <c r="S1045" i="25"/>
  <c r="S1044" i="25"/>
  <c r="S1043" i="25"/>
  <c r="S1042" i="25"/>
  <c r="S1041" i="25"/>
  <c r="S1040" i="25"/>
  <c r="S1038" i="25"/>
  <c r="S1037" i="25"/>
  <c r="S1036" i="25"/>
  <c r="S1035" i="25"/>
  <c r="S1034" i="25"/>
  <c r="S1033" i="25"/>
  <c r="S1032" i="25"/>
  <c r="S1031" i="25"/>
  <c r="S1030" i="25"/>
  <c r="S1029" i="25"/>
  <c r="S1028" i="25"/>
  <c r="S1027" i="25"/>
  <c r="S1026" i="25"/>
  <c r="S1025" i="25"/>
  <c r="S1024" i="25"/>
  <c r="S1023" i="25"/>
  <c r="S1022" i="25"/>
  <c r="S1021" i="25"/>
  <c r="S1020" i="25"/>
  <c r="S1019" i="25"/>
  <c r="S1018" i="25"/>
  <c r="S1017" i="25"/>
  <c r="S1016" i="25"/>
  <c r="S1015" i="25"/>
  <c r="S1014" i="25"/>
  <c r="S1013" i="25"/>
  <c r="S1012" i="25"/>
  <c r="S1011" i="25"/>
  <c r="S1010" i="25"/>
  <c r="S1009" i="25"/>
  <c r="S1008" i="25"/>
  <c r="S1007" i="25"/>
  <c r="S1006" i="25"/>
  <c r="S1005" i="25"/>
  <c r="S1004" i="25"/>
  <c r="S1003" i="25"/>
  <c r="S1000" i="25"/>
  <c r="S998" i="25"/>
  <c r="S997" i="25"/>
  <c r="S996" i="25"/>
  <c r="S995" i="25"/>
  <c r="S994" i="25"/>
  <c r="S993" i="25"/>
  <c r="S992" i="25"/>
  <c r="S991" i="25"/>
  <c r="S990" i="25"/>
  <c r="S989" i="25"/>
  <c r="S986" i="25"/>
  <c r="S985" i="25"/>
  <c r="S984" i="25"/>
  <c r="S983" i="25"/>
  <c r="S982" i="25"/>
  <c r="S981" i="25"/>
  <c r="S980" i="25"/>
  <c r="S979" i="25"/>
  <c r="S977" i="25"/>
  <c r="S976" i="25"/>
  <c r="S975" i="25"/>
  <c r="S974" i="25"/>
  <c r="S971" i="25"/>
  <c r="S969" i="25"/>
  <c r="S968" i="25"/>
  <c r="S967" i="25"/>
  <c r="S966" i="25"/>
  <c r="S964" i="25"/>
  <c r="S962" i="25"/>
  <c r="S961" i="25"/>
  <c r="S960" i="25"/>
  <c r="S959" i="25"/>
  <c r="S957" i="25"/>
  <c r="S956" i="25"/>
  <c r="S955" i="25"/>
  <c r="S954" i="25"/>
  <c r="S953" i="25"/>
  <c r="S952" i="25"/>
  <c r="S951" i="25"/>
  <c r="S950" i="25"/>
  <c r="S949" i="25"/>
  <c r="S948" i="25"/>
  <c r="S946" i="25"/>
  <c r="S945" i="25"/>
  <c r="S944" i="25"/>
  <c r="S943" i="25"/>
  <c r="S942" i="25"/>
  <c r="S940" i="25"/>
  <c r="S939" i="25"/>
  <c r="S938" i="25"/>
  <c r="S937" i="25"/>
  <c r="S936" i="25"/>
  <c r="S935" i="25"/>
  <c r="S934" i="25"/>
  <c r="S933" i="25"/>
  <c r="S932" i="25"/>
  <c r="S931" i="25"/>
  <c r="S930" i="25"/>
  <c r="S927" i="25"/>
  <c r="S925" i="25"/>
  <c r="S924" i="25"/>
  <c r="S923" i="25"/>
  <c r="S922" i="25"/>
  <c r="S921" i="25"/>
  <c r="S920" i="25"/>
  <c r="S919" i="25"/>
  <c r="S918" i="25"/>
  <c r="S917" i="25"/>
  <c r="S915" i="25"/>
  <c r="S914" i="25"/>
  <c r="S913" i="25"/>
  <c r="S912" i="25"/>
  <c r="S911" i="25"/>
  <c r="S909" i="25"/>
  <c r="S908" i="25"/>
  <c r="S907" i="25"/>
  <c r="S906" i="25"/>
  <c r="S905" i="25"/>
  <c r="S904" i="25"/>
  <c r="S902" i="25"/>
  <c r="S901" i="25"/>
  <c r="S899" i="25"/>
  <c r="S898" i="25" s="1"/>
  <c r="S897" i="25"/>
  <c r="S896" i="25"/>
  <c r="S895" i="25"/>
  <c r="S894" i="25"/>
  <c r="S893" i="25"/>
  <c r="S892" i="25"/>
  <c r="S891" i="25"/>
  <c r="S890" i="25"/>
  <c r="S889" i="25"/>
  <c r="S888" i="25"/>
  <c r="S887" i="25"/>
  <c r="S886" i="25"/>
  <c r="S885" i="25"/>
  <c r="S884" i="25"/>
  <c r="S883" i="25"/>
  <c r="S882" i="25"/>
  <c r="S881" i="25"/>
  <c r="S880" i="25"/>
  <c r="S879" i="25"/>
  <c r="S878" i="25"/>
  <c r="S877" i="25"/>
  <c r="S876" i="25"/>
  <c r="S875" i="25"/>
  <c r="S874" i="25"/>
  <c r="S873" i="25"/>
  <c r="S872" i="25"/>
  <c r="S871" i="25"/>
  <c r="S870" i="25"/>
  <c r="S869" i="25"/>
  <c r="S868" i="25"/>
  <c r="S867" i="25"/>
  <c r="S866" i="25"/>
  <c r="S865" i="25"/>
  <c r="S864" i="25"/>
  <c r="S863" i="25"/>
  <c r="S862" i="25"/>
  <c r="S861" i="25"/>
  <c r="S860" i="25"/>
  <c r="S859" i="25"/>
  <c r="S858" i="25"/>
  <c r="S857" i="25"/>
  <c r="S856" i="25"/>
  <c r="S855" i="25"/>
  <c r="S854" i="25"/>
  <c r="S853" i="25"/>
  <c r="S852" i="25"/>
  <c r="S851" i="25"/>
  <c r="S850" i="25"/>
  <c r="S849" i="25"/>
  <c r="S848" i="25"/>
  <c r="S847" i="25"/>
  <c r="S846" i="25"/>
  <c r="S845" i="25"/>
  <c r="S843" i="25"/>
  <c r="S842" i="25" s="1"/>
  <c r="S840" i="25"/>
  <c r="S839" i="25" s="1"/>
  <c r="S838" i="25"/>
  <c r="S837" i="25" s="1"/>
  <c r="S836" i="25"/>
  <c r="S835" i="25"/>
  <c r="S834" i="25"/>
  <c r="S833" i="25"/>
  <c r="S832" i="25"/>
  <c r="S831" i="25"/>
  <c r="S830" i="25"/>
  <c r="S829" i="25"/>
  <c r="S827" i="25"/>
  <c r="S826" i="25"/>
  <c r="S825" i="25"/>
  <c r="S824" i="25"/>
  <c r="S823" i="25"/>
  <c r="S822" i="25"/>
  <c r="S821" i="25"/>
  <c r="S820" i="25"/>
  <c r="S819" i="25"/>
  <c r="S818" i="25"/>
  <c r="S816" i="25"/>
  <c r="S815" i="25"/>
  <c r="S814" i="25"/>
  <c r="S813" i="25"/>
  <c r="S812" i="25"/>
  <c r="S811" i="25"/>
  <c r="S810" i="25"/>
  <c r="S809" i="25"/>
  <c r="S808" i="25"/>
  <c r="S807" i="25"/>
  <c r="S806" i="25"/>
  <c r="S805" i="25"/>
  <c r="S804" i="25"/>
  <c r="S803" i="25"/>
  <c r="S802" i="25"/>
  <c r="S801" i="25"/>
  <c r="S800" i="25"/>
  <c r="S799" i="25"/>
  <c r="S798" i="25"/>
  <c r="S797" i="25"/>
  <c r="S796" i="25"/>
  <c r="S795" i="25"/>
  <c r="S794" i="25"/>
  <c r="S793" i="25"/>
  <c r="S792" i="25"/>
  <c r="S791" i="25"/>
  <c r="S790" i="25"/>
  <c r="S789" i="25"/>
  <c r="S788" i="25"/>
  <c r="S787" i="25"/>
  <c r="S784" i="25"/>
  <c r="S783" i="25"/>
  <c r="S782" i="25"/>
  <c r="S781" i="25"/>
  <c r="S780" i="25"/>
  <c r="S779" i="25"/>
  <c r="S778" i="25"/>
  <c r="S777" i="25"/>
  <c r="S775" i="25"/>
  <c r="S774" i="25"/>
  <c r="S771" i="25"/>
  <c r="S770" i="25" s="1"/>
  <c r="S769" i="25"/>
  <c r="S767" i="25"/>
  <c r="S766" i="25"/>
  <c r="S765" i="25"/>
  <c r="S764" i="25"/>
  <c r="S763" i="25"/>
  <c r="S762" i="25"/>
  <c r="S761" i="25"/>
  <c r="S760" i="25"/>
  <c r="S759" i="25"/>
  <c r="S758" i="25"/>
  <c r="S756" i="25"/>
  <c r="S755" i="25"/>
  <c r="S754" i="25"/>
  <c r="S753" i="25"/>
  <c r="S752" i="25"/>
  <c r="S751" i="25"/>
  <c r="S750" i="25"/>
  <c r="S749" i="25"/>
  <c r="S748" i="25"/>
  <c r="S747" i="25"/>
  <c r="S746" i="25"/>
  <c r="S744" i="25"/>
  <c r="S743" i="25"/>
  <c r="S742" i="25"/>
  <c r="S741" i="25"/>
  <c r="S740" i="25"/>
  <c r="S739" i="25"/>
  <c r="S738" i="25"/>
  <c r="S737" i="25"/>
  <c r="S736" i="25"/>
  <c r="S735" i="25"/>
  <c r="S734" i="25"/>
  <c r="S733" i="25"/>
  <c r="S732" i="25"/>
  <c r="S731" i="25"/>
  <c r="S730" i="25"/>
  <c r="S729" i="25"/>
  <c r="S728" i="25"/>
  <c r="S727" i="25"/>
  <c r="S726" i="25"/>
  <c r="S725" i="25"/>
  <c r="S724" i="25"/>
  <c r="S723" i="25"/>
  <c r="S722" i="25"/>
  <c r="S721" i="25"/>
  <c r="S720" i="25"/>
  <c r="S719" i="25"/>
  <c r="S718" i="25"/>
  <c r="S717" i="25"/>
  <c r="S716" i="25"/>
  <c r="S715" i="25"/>
  <c r="S714" i="25"/>
  <c r="S713" i="25"/>
  <c r="S712" i="25"/>
  <c r="S711" i="25"/>
  <c r="S710" i="25"/>
  <c r="S709" i="25"/>
  <c r="S708" i="25"/>
  <c r="S707" i="25"/>
  <c r="S706" i="25"/>
  <c r="S705" i="25"/>
  <c r="S704" i="25"/>
  <c r="S703" i="25"/>
  <c r="S702" i="25"/>
  <c r="S699" i="25"/>
  <c r="S698" i="25"/>
  <c r="S696" i="25"/>
  <c r="S695" i="25"/>
  <c r="S694" i="25"/>
  <c r="S691" i="25"/>
  <c r="S690" i="25"/>
  <c r="S689" i="25"/>
  <c r="S688" i="25"/>
  <c r="S687" i="25"/>
  <c r="S686" i="25"/>
  <c r="S685" i="25"/>
  <c r="S684" i="25"/>
  <c r="S683" i="25"/>
  <c r="S682" i="25"/>
  <c r="S680" i="25"/>
  <c r="S679" i="25"/>
  <c r="S678" i="25"/>
  <c r="S677" i="25"/>
  <c r="S674" i="25"/>
  <c r="S673" i="25" s="1"/>
  <c r="S672" i="25"/>
  <c r="S671" i="25" s="1"/>
  <c r="S670" i="25"/>
  <c r="S669" i="25"/>
  <c r="S668" i="25"/>
  <c r="S667" i="25"/>
  <c r="S666" i="25"/>
  <c r="S664" i="25"/>
  <c r="S663" i="25"/>
  <c r="S662" i="25"/>
  <c r="S661" i="25"/>
  <c r="S660" i="25"/>
  <c r="S659" i="25"/>
  <c r="S658" i="25"/>
  <c r="S657" i="25"/>
  <c r="S656" i="25"/>
  <c r="S655" i="25"/>
  <c r="S654" i="25"/>
  <c r="S653" i="25"/>
  <c r="S652" i="25"/>
  <c r="S651" i="25"/>
  <c r="S650" i="25"/>
  <c r="S649" i="25"/>
  <c r="S648" i="25"/>
  <c r="S647" i="25"/>
  <c r="S646" i="25"/>
  <c r="S645" i="25"/>
  <c r="S644" i="25"/>
  <c r="S643" i="25"/>
  <c r="S639" i="25"/>
  <c r="S638" i="25"/>
  <c r="S636" i="25"/>
  <c r="S635" i="25"/>
  <c r="S634" i="25"/>
  <c r="S633" i="25"/>
  <c r="S632" i="25"/>
  <c r="S631" i="25"/>
  <c r="S630" i="25"/>
  <c r="S629" i="25"/>
  <c r="S628" i="25"/>
  <c r="S627" i="25"/>
  <c r="S626" i="25"/>
  <c r="S625" i="25"/>
  <c r="S624" i="25"/>
  <c r="S623" i="25"/>
  <c r="S622" i="25"/>
  <c r="S621" i="25"/>
  <c r="S620" i="25"/>
  <c r="S619" i="25"/>
  <c r="S617" i="25"/>
  <c r="S616" i="25"/>
  <c r="S615" i="25"/>
  <c r="S614" i="25"/>
  <c r="S613" i="25"/>
  <c r="S612" i="25"/>
  <c r="S611" i="25"/>
  <c r="S608" i="25"/>
  <c r="S607" i="25"/>
  <c r="S606" i="25"/>
  <c r="S605" i="25"/>
  <c r="S604" i="25"/>
  <c r="S603" i="25"/>
  <c r="S602" i="25"/>
  <c r="S601" i="25"/>
  <c r="S600" i="25"/>
  <c r="S599" i="25"/>
  <c r="S598" i="25"/>
  <c r="S597" i="25"/>
  <c r="S596" i="25"/>
  <c r="S594" i="25"/>
  <c r="S593" i="25"/>
  <c r="S592" i="25"/>
  <c r="S589" i="25"/>
  <c r="S587" i="25"/>
  <c r="S586" i="25"/>
  <c r="S585" i="25"/>
  <c r="S584" i="25"/>
  <c r="S583" i="25"/>
  <c r="S580" i="25"/>
  <c r="S579" i="25" s="1"/>
  <c r="S578" i="25" s="1"/>
  <c r="S577" i="25"/>
  <c r="S576" i="25"/>
  <c r="S575" i="25"/>
  <c r="S574" i="25"/>
  <c r="S572" i="25"/>
  <c r="S571" i="25"/>
  <c r="S570" i="25"/>
  <c r="S569" i="25"/>
  <c r="S568" i="25"/>
  <c r="S567" i="25"/>
  <c r="S566" i="25"/>
  <c r="S565" i="25"/>
  <c r="S564" i="25"/>
  <c r="S563" i="25"/>
  <c r="S562" i="25"/>
  <c r="S561" i="25"/>
  <c r="S559" i="25"/>
  <c r="S558" i="25"/>
  <c r="S555" i="25"/>
  <c r="S554" i="25"/>
  <c r="S553" i="25"/>
  <c r="S552" i="25"/>
  <c r="S551" i="25"/>
  <c r="S550" i="25"/>
  <c r="S549" i="25"/>
  <c r="S548" i="25"/>
  <c r="S547" i="25"/>
  <c r="S546" i="25"/>
  <c r="S545" i="25"/>
  <c r="S544" i="25"/>
  <c r="S543" i="25"/>
  <c r="S542" i="25"/>
  <c r="S541" i="25"/>
  <c r="S539" i="25"/>
  <c r="S538" i="25" s="1"/>
  <c r="S537" i="25"/>
  <c r="S536" i="25" s="1"/>
  <c r="S535" i="25"/>
  <c r="S534" i="25"/>
  <c r="S533" i="25"/>
  <c r="S532" i="25"/>
  <c r="S530" i="25"/>
  <c r="S529" i="25"/>
  <c r="S527" i="25"/>
  <c r="S526" i="25"/>
  <c r="S525" i="25"/>
  <c r="S524" i="25"/>
  <c r="S523" i="25"/>
  <c r="S521" i="25"/>
  <c r="S520" i="25"/>
  <c r="S519" i="25"/>
  <c r="S518" i="25"/>
  <c r="S517" i="25"/>
  <c r="S516" i="25"/>
  <c r="S515" i="25"/>
  <c r="S514" i="25"/>
  <c r="S513" i="25"/>
  <c r="S511" i="25"/>
  <c r="S509" i="25"/>
  <c r="S508" i="25"/>
  <c r="S507" i="25"/>
  <c r="S506" i="25"/>
  <c r="S505" i="25"/>
  <c r="S504" i="25"/>
  <c r="S503" i="25"/>
  <c r="S502" i="25"/>
  <c r="S501" i="25"/>
  <c r="S500" i="25"/>
  <c r="S499" i="25"/>
  <c r="S498" i="25"/>
  <c r="S497" i="25"/>
  <c r="S496" i="25"/>
  <c r="S495" i="25"/>
  <c r="S494" i="25"/>
  <c r="S493" i="25"/>
  <c r="S492" i="25"/>
  <c r="S491" i="25"/>
  <c r="S490" i="25"/>
  <c r="S489" i="25"/>
  <c r="S488" i="25"/>
  <c r="S487" i="25"/>
  <c r="S486" i="25"/>
  <c r="S484" i="25"/>
  <c r="S483" i="25"/>
  <c r="S482" i="25"/>
  <c r="S481" i="25"/>
  <c r="S480" i="25"/>
  <c r="S479" i="25"/>
  <c r="S478" i="25"/>
  <c r="S477" i="25"/>
  <c r="S476" i="25"/>
  <c r="S475" i="25"/>
  <c r="S474" i="25"/>
  <c r="S472" i="25"/>
  <c r="S471" i="25"/>
  <c r="S470" i="25"/>
  <c r="S467" i="25"/>
  <c r="S466" i="25"/>
  <c r="S465" i="25"/>
  <c r="S464" i="25"/>
  <c r="S463" i="25"/>
  <c r="S462" i="25"/>
  <c r="S461" i="25"/>
  <c r="S460" i="25"/>
  <c r="S459" i="25"/>
  <c r="S458" i="25"/>
  <c r="S457" i="25"/>
  <c r="S456" i="25"/>
  <c r="S454" i="25"/>
  <c r="S453" i="25"/>
  <c r="S452" i="25"/>
  <c r="S451" i="25"/>
  <c r="S450" i="25"/>
  <c r="S449" i="25"/>
  <c r="S448" i="25"/>
  <c r="S447" i="25"/>
  <c r="S446" i="25"/>
  <c r="S445" i="25"/>
  <c r="S444" i="25"/>
  <c r="S443" i="25"/>
  <c r="S442" i="25"/>
  <c r="S441" i="25"/>
  <c r="S440" i="25"/>
  <c r="S439" i="25"/>
  <c r="S438" i="25"/>
  <c r="S437" i="25"/>
  <c r="S436" i="25"/>
  <c r="S435" i="25"/>
  <c r="S434" i="25"/>
  <c r="S433" i="25"/>
  <c r="S432" i="25"/>
  <c r="S431" i="25"/>
  <c r="S430" i="25"/>
  <c r="S429" i="25"/>
  <c r="S428" i="25"/>
  <c r="S427" i="25"/>
  <c r="S426" i="25"/>
  <c r="S423" i="25"/>
  <c r="S422" i="25"/>
  <c r="S421" i="25"/>
  <c r="S419" i="25"/>
  <c r="S418" i="25" s="1"/>
  <c r="S417" i="25"/>
  <c r="S415" i="25"/>
  <c r="S414" i="25"/>
  <c r="S413" i="25"/>
  <c r="S412" i="25"/>
  <c r="S411" i="25"/>
  <c r="S409" i="25"/>
  <c r="S407" i="25"/>
  <c r="S406" i="25" s="1"/>
  <c r="S405" i="25"/>
  <c r="S404" i="25" s="1"/>
  <c r="S403" i="25"/>
  <c r="S402" i="25"/>
  <c r="S398" i="25"/>
  <c r="S397" i="25"/>
  <c r="S396" i="25"/>
  <c r="S395" i="25"/>
  <c r="S394" i="25"/>
  <c r="S392" i="25"/>
  <c r="S391" i="25" s="1"/>
  <c r="S390" i="25"/>
  <c r="S389" i="25"/>
  <c r="S388" i="25"/>
  <c r="S387" i="25"/>
  <c r="S386" i="25"/>
  <c r="S384" i="25"/>
  <c r="S383" i="25"/>
  <c r="S382" i="25"/>
  <c r="S380" i="25"/>
  <c r="S379" i="25"/>
  <c r="S377" i="25"/>
  <c r="S376" i="25"/>
  <c r="S374" i="25"/>
  <c r="S373" i="25" s="1"/>
  <c r="S372" i="25"/>
  <c r="S371" i="25"/>
  <c r="S369" i="25"/>
  <c r="S368" i="25" s="1"/>
  <c r="S366" i="25"/>
  <c r="S365" i="25"/>
  <c r="S362" i="25"/>
  <c r="S361" i="25"/>
  <c r="S359" i="25"/>
  <c r="S358" i="25"/>
  <c r="S329" i="25"/>
  <c r="S328" i="25"/>
  <c r="S327" i="25"/>
  <c r="S326" i="25"/>
  <c r="S325" i="25"/>
  <c r="S324" i="25"/>
  <c r="S322" i="25"/>
  <c r="S321" i="25" s="1"/>
  <c r="S320" i="25"/>
  <c r="S319" i="25"/>
  <c r="S318" i="25"/>
  <c r="S317" i="25"/>
  <c r="S316" i="25"/>
  <c r="S314" i="25"/>
  <c r="S311" i="25"/>
  <c r="S310" i="25"/>
  <c r="S308" i="25"/>
  <c r="S307" i="25"/>
  <c r="S304" i="25"/>
  <c r="S303" i="25" s="1"/>
  <c r="S302" i="25"/>
  <c r="S301" i="25" s="1"/>
  <c r="S299" i="25"/>
  <c r="S298" i="25"/>
  <c r="S297" i="25"/>
  <c r="S296" i="25"/>
  <c r="S295" i="25"/>
  <c r="S294" i="25"/>
  <c r="S293" i="25"/>
  <c r="S292" i="25"/>
  <c r="S291" i="25"/>
  <c r="S290" i="25"/>
  <c r="S289" i="25"/>
  <c r="S288" i="25"/>
  <c r="S287" i="25"/>
  <c r="S286" i="25"/>
  <c r="S285" i="25"/>
  <c r="S284" i="25"/>
  <c r="S283" i="25"/>
  <c r="S282" i="25"/>
  <c r="S281" i="25"/>
  <c r="S280" i="25"/>
  <c r="S279" i="25"/>
  <c r="S278" i="25"/>
  <c r="S277" i="25"/>
  <c r="S276" i="25"/>
  <c r="S275" i="25"/>
  <c r="S274" i="25"/>
  <c r="S273" i="25"/>
  <c r="S272" i="25"/>
  <c r="S271" i="25"/>
  <c r="S270" i="25"/>
  <c r="S269" i="25"/>
  <c r="S268" i="25"/>
  <c r="S267" i="25"/>
  <c r="S266" i="25"/>
  <c r="S265" i="25"/>
  <c r="S264" i="25"/>
  <c r="S263" i="25"/>
  <c r="S262" i="25"/>
  <c r="S261" i="25"/>
  <c r="S260" i="25"/>
  <c r="S259" i="25"/>
  <c r="S258" i="25"/>
  <c r="S257" i="25"/>
  <c r="S256" i="25"/>
  <c r="S254" i="25"/>
  <c r="S253" i="25"/>
  <c r="S252" i="25"/>
  <c r="S251" i="25"/>
  <c r="S250" i="25"/>
  <c r="S249" i="25"/>
  <c r="S248" i="25"/>
  <c r="S247" i="25"/>
  <c r="S246" i="25"/>
  <c r="S245" i="25"/>
  <c r="S244" i="25"/>
  <c r="S243" i="25"/>
  <c r="S242" i="25"/>
  <c r="S241" i="25"/>
  <c r="S240" i="25"/>
  <c r="S239" i="25"/>
  <c r="S238" i="25"/>
  <c r="S237" i="25"/>
  <c r="S236" i="25"/>
  <c r="S235" i="25"/>
  <c r="S234" i="25"/>
  <c r="S233" i="25"/>
  <c r="S232" i="25"/>
  <c r="S231" i="25"/>
  <c r="S230" i="25"/>
  <c r="S229" i="25"/>
  <c r="S228" i="25"/>
  <c r="S227" i="25"/>
  <c r="S226" i="25"/>
  <c r="S225" i="25"/>
  <c r="S224" i="25"/>
  <c r="S223" i="25"/>
  <c r="S222" i="25"/>
  <c r="S221" i="25"/>
  <c r="S220" i="25"/>
  <c r="S219" i="25"/>
  <c r="S218" i="25"/>
  <c r="S217" i="25"/>
  <c r="S216" i="25"/>
  <c r="S215" i="25"/>
  <c r="S214" i="25"/>
  <c r="S213" i="25"/>
  <c r="S212" i="25"/>
  <c r="S211" i="25"/>
  <c r="S208" i="25"/>
  <c r="S207" i="25"/>
  <c r="S205" i="25"/>
  <c r="S204" i="25"/>
  <c r="S201" i="25"/>
  <c r="S200" i="25" s="1"/>
  <c r="S199" i="25"/>
  <c r="S198" i="25" s="1"/>
  <c r="S95" i="25"/>
  <c r="S86" i="25"/>
  <c r="S84" i="25"/>
  <c r="S82" i="25"/>
  <c r="S81" i="25"/>
  <c r="S80" i="25"/>
  <c r="S75" i="25"/>
  <c r="S74" i="25" s="1"/>
  <c r="S66" i="25"/>
  <c r="S65" i="25"/>
  <c r="S63" i="25"/>
  <c r="S62" i="25"/>
  <c r="S61" i="25"/>
  <c r="S60" i="25"/>
  <c r="S59" i="25"/>
  <c r="S56" i="25"/>
  <c r="S55" i="25"/>
  <c r="S53" i="25"/>
  <c r="S52" i="25" s="1"/>
  <c r="S51" i="25"/>
  <c r="S49" i="25"/>
  <c r="S48" i="25"/>
  <c r="S47" i="25"/>
  <c r="S46" i="25"/>
  <c r="S45" i="25"/>
  <c r="S43" i="25"/>
  <c r="S42" i="25"/>
  <c r="S41" i="25"/>
  <c r="S40" i="25"/>
  <c r="S39" i="25"/>
  <c r="S38" i="25"/>
  <c r="S36" i="25"/>
  <c r="S35" i="25"/>
  <c r="S33" i="25"/>
  <c r="S32" i="25"/>
  <c r="S30" i="25"/>
  <c r="S28" i="25"/>
  <c r="S26" i="25"/>
  <c r="S25" i="25" s="1"/>
  <c r="S23" i="25"/>
  <c r="S22" i="25"/>
  <c r="S21" i="25"/>
  <c r="S20" i="25"/>
  <c r="S19" i="25"/>
  <c r="S18" i="25"/>
  <c r="S17" i="25"/>
  <c r="S16" i="25"/>
  <c r="R2849" i="25"/>
  <c r="R2848" i="25"/>
  <c r="R2847" i="25"/>
  <c r="R2846" i="25"/>
  <c r="R2845" i="25"/>
  <c r="R2844" i="25"/>
  <c r="R2843" i="25"/>
  <c r="R2842" i="25"/>
  <c r="R2841" i="25"/>
  <c r="R2840" i="25"/>
  <c r="R2839" i="25"/>
  <c r="R2838" i="25"/>
  <c r="R2837" i="25"/>
  <c r="R2836" i="25"/>
  <c r="R2835" i="25"/>
  <c r="R2834" i="25"/>
  <c r="R2833" i="25"/>
  <c r="R2832" i="25"/>
  <c r="R2831" i="25"/>
  <c r="R2830" i="25"/>
  <c r="R2829" i="25"/>
  <c r="R2828" i="25"/>
  <c r="R2827" i="25"/>
  <c r="R2826" i="25"/>
  <c r="R2825" i="25"/>
  <c r="R2824" i="25"/>
  <c r="R2823" i="25"/>
  <c r="R2822" i="25"/>
  <c r="R2821" i="25"/>
  <c r="R2820" i="25"/>
  <c r="R2819" i="25"/>
  <c r="R2818" i="25"/>
  <c r="R2817" i="25"/>
  <c r="R2816" i="25"/>
  <c r="R2815" i="25"/>
  <c r="R2814" i="25"/>
  <c r="R2813" i="25"/>
  <c r="R2812" i="25"/>
  <c r="R2811" i="25"/>
  <c r="R2810" i="25"/>
  <c r="R2809" i="25"/>
  <c r="R2808" i="25"/>
  <c r="R2807" i="25"/>
  <c r="R2806" i="25"/>
  <c r="R2805" i="25"/>
  <c r="R2804" i="25"/>
  <c r="R2803" i="25"/>
  <c r="R2802" i="25"/>
  <c r="R2801" i="25"/>
  <c r="R2800" i="25"/>
  <c r="R2799" i="25"/>
  <c r="R2798" i="25"/>
  <c r="R2797" i="25"/>
  <c r="R2796" i="25"/>
  <c r="R2795" i="25"/>
  <c r="R2794" i="25"/>
  <c r="R2793" i="25"/>
  <c r="R2792" i="25"/>
  <c r="R2791" i="25"/>
  <c r="R2789" i="25"/>
  <c r="R2788" i="25"/>
  <c r="R2786" i="25"/>
  <c r="R2785" i="25"/>
  <c r="R2784" i="25"/>
  <c r="R2783" i="25"/>
  <c r="R2782" i="25"/>
  <c r="R2781" i="25"/>
  <c r="R2780" i="25"/>
  <c r="R2779" i="25"/>
  <c r="R2778" i="25"/>
  <c r="R2777" i="25"/>
  <c r="R2776" i="25"/>
  <c r="R2775" i="25"/>
  <c r="R2774" i="25"/>
  <c r="R2773" i="25"/>
  <c r="R2772" i="25"/>
  <c r="R2771" i="25"/>
  <c r="R2770" i="25"/>
  <c r="R2769" i="25"/>
  <c r="R2768" i="25"/>
  <c r="R2767" i="25"/>
  <c r="R2766" i="25"/>
  <c r="R2765" i="25"/>
  <c r="R2764" i="25"/>
  <c r="R2763" i="25"/>
  <c r="R2762" i="25"/>
  <c r="R2761" i="25"/>
  <c r="R2760" i="25"/>
  <c r="R2759" i="25"/>
  <c r="R2758" i="25"/>
  <c r="R2757" i="25"/>
  <c r="R2756" i="25"/>
  <c r="R2755" i="25"/>
  <c r="R2754" i="25"/>
  <c r="R2753" i="25"/>
  <c r="R2752" i="25"/>
  <c r="R2751" i="25"/>
  <c r="R2750" i="25"/>
  <c r="R2749" i="25"/>
  <c r="R2748" i="25"/>
  <c r="R2747" i="25"/>
  <c r="R2746" i="25"/>
  <c r="R2745" i="25"/>
  <c r="R2744" i="25"/>
  <c r="R2743" i="25"/>
  <c r="R2742" i="25"/>
  <c r="R2741" i="25"/>
  <c r="R2740" i="25"/>
  <c r="R2739" i="25"/>
  <c r="R2738" i="25"/>
  <c r="R2737" i="25"/>
  <c r="R2736" i="25"/>
  <c r="R2735" i="25"/>
  <c r="R2734" i="25"/>
  <c r="R2733" i="25"/>
  <c r="R2732" i="25"/>
  <c r="R2731" i="25"/>
  <c r="R2730" i="25"/>
  <c r="R2729" i="25"/>
  <c r="R2728" i="25"/>
  <c r="R2727" i="25"/>
  <c r="R2726" i="25"/>
  <c r="R2725" i="25"/>
  <c r="R2724" i="25"/>
  <c r="R2723" i="25"/>
  <c r="R2722" i="25"/>
  <c r="R2721" i="25"/>
  <c r="R2720" i="25"/>
  <c r="R2719" i="25"/>
  <c r="R2718" i="25"/>
  <c r="R2717" i="25"/>
  <c r="R2716" i="25"/>
  <c r="R2715" i="25"/>
  <c r="R2714" i="25"/>
  <c r="R2713" i="25"/>
  <c r="R2712" i="25"/>
  <c r="R2711" i="25"/>
  <c r="R2710" i="25"/>
  <c r="R2709" i="25"/>
  <c r="R2708" i="25"/>
  <c r="R2707" i="25"/>
  <c r="R2706" i="25"/>
  <c r="R2705" i="25"/>
  <c r="R2704" i="25"/>
  <c r="R2703" i="25"/>
  <c r="R2702" i="25"/>
  <c r="R2701" i="25"/>
  <c r="R2700" i="25"/>
  <c r="R2699" i="25"/>
  <c r="R2698" i="25"/>
  <c r="R2696" i="25"/>
  <c r="R2695" i="25"/>
  <c r="R2694" i="25"/>
  <c r="R2693" i="25"/>
  <c r="R2692" i="25"/>
  <c r="R2691" i="25"/>
  <c r="R2690" i="25"/>
  <c r="R2689" i="25"/>
  <c r="R2688" i="25"/>
  <c r="R2687" i="25"/>
  <c r="R2686" i="25"/>
  <c r="R2685" i="25"/>
  <c r="R2684" i="25"/>
  <c r="R2683" i="25"/>
  <c r="R2682" i="25"/>
  <c r="R2681" i="25"/>
  <c r="R2680" i="25"/>
  <c r="R2679" i="25"/>
  <c r="R2678" i="25"/>
  <c r="R2677" i="25"/>
  <c r="R2676" i="25"/>
  <c r="R2675" i="25"/>
  <c r="R2674" i="25"/>
  <c r="R2673" i="25"/>
  <c r="R2672" i="25"/>
  <c r="R2671" i="25"/>
  <c r="R2670" i="25"/>
  <c r="R2669" i="25"/>
  <c r="R2668" i="25"/>
  <c r="R2667" i="25"/>
  <c r="R2666" i="25"/>
  <c r="R2665" i="25"/>
  <c r="R2664" i="25"/>
  <c r="R2663" i="25"/>
  <c r="R2662" i="25"/>
  <c r="R2661" i="25"/>
  <c r="R2660" i="25"/>
  <c r="R2659" i="25"/>
  <c r="R2658" i="25"/>
  <c r="R2657" i="25"/>
  <c r="R2656" i="25"/>
  <c r="R2655" i="25"/>
  <c r="R2654" i="25"/>
  <c r="R2653" i="25"/>
  <c r="R2652" i="25"/>
  <c r="R2651" i="25"/>
  <c r="R2650" i="25"/>
  <c r="R2649" i="25"/>
  <c r="R2647" i="25"/>
  <c r="R2646" i="25"/>
  <c r="R2645" i="25"/>
  <c r="R2644" i="25"/>
  <c r="R2643" i="25"/>
  <c r="R2642" i="25"/>
  <c r="R2641" i="25"/>
  <c r="R2640" i="25"/>
  <c r="R2639" i="25"/>
  <c r="R2638" i="25"/>
  <c r="R2637" i="25"/>
  <c r="R2636" i="25"/>
  <c r="R2635" i="25"/>
  <c r="R2634" i="25"/>
  <c r="R2633" i="25"/>
  <c r="R2632" i="25"/>
  <c r="R2631" i="25"/>
  <c r="R2630" i="25"/>
  <c r="R2629" i="25"/>
  <c r="R2628" i="25"/>
  <c r="R2627" i="25"/>
  <c r="R2626" i="25"/>
  <c r="R2625" i="25"/>
  <c r="R2624" i="25"/>
  <c r="R2623" i="25"/>
  <c r="R2622" i="25"/>
  <c r="R2621" i="25"/>
  <c r="R2620" i="25"/>
  <c r="R2619" i="25"/>
  <c r="R2618" i="25"/>
  <c r="R2617" i="25"/>
  <c r="R2616" i="25"/>
  <c r="R2615" i="25"/>
  <c r="R2614" i="25"/>
  <c r="R2613" i="25"/>
  <c r="R2612" i="25"/>
  <c r="R2611" i="25"/>
  <c r="R2610" i="25"/>
  <c r="R2609" i="25"/>
  <c r="R2608" i="25"/>
  <c r="R2607" i="25"/>
  <c r="R2606" i="25"/>
  <c r="R2605" i="25"/>
  <c r="R2604" i="25"/>
  <c r="R2603" i="25"/>
  <c r="R2602" i="25"/>
  <c r="R2601" i="25"/>
  <c r="R2600" i="25"/>
  <c r="R2599" i="25"/>
  <c r="R2598" i="25"/>
  <c r="R2596" i="25"/>
  <c r="R2595" i="25"/>
  <c r="R2594" i="25"/>
  <c r="R2593" i="25"/>
  <c r="R2592" i="25"/>
  <c r="R2591" i="25"/>
  <c r="R2590" i="25"/>
  <c r="R2589" i="25"/>
  <c r="R2588" i="25"/>
  <c r="R2587" i="25"/>
  <c r="R2586" i="25"/>
  <c r="R2585" i="25"/>
  <c r="R2584" i="25"/>
  <c r="R2583" i="25"/>
  <c r="R2582" i="25"/>
  <c r="R2581" i="25"/>
  <c r="R2580" i="25"/>
  <c r="R2579" i="25"/>
  <c r="R2578" i="25"/>
  <c r="R2577" i="25"/>
  <c r="R2576" i="25"/>
  <c r="R2574" i="25"/>
  <c r="R2573" i="25"/>
  <c r="R2572" i="25"/>
  <c r="R2571" i="25"/>
  <c r="R2570" i="25"/>
  <c r="R2569" i="25"/>
  <c r="R2568" i="25"/>
  <c r="R2567" i="25"/>
  <c r="R2566" i="25"/>
  <c r="R2565" i="25"/>
  <c r="R2564" i="25"/>
  <c r="R2563" i="25"/>
  <c r="R2562" i="25"/>
  <c r="R2561" i="25"/>
  <c r="R2560" i="25"/>
  <c r="R2559" i="25"/>
  <c r="R2558" i="25"/>
  <c r="R2557" i="25"/>
  <c r="R2556" i="25"/>
  <c r="R2555" i="25"/>
  <c r="R2554" i="25"/>
  <c r="R2553" i="25"/>
  <c r="R2552" i="25"/>
  <c r="R2551" i="25"/>
  <c r="R2550" i="25"/>
  <c r="R2549" i="25"/>
  <c r="R2548" i="25"/>
  <c r="R2547" i="25"/>
  <c r="R2546" i="25"/>
  <c r="R2545" i="25"/>
  <c r="R2544" i="25"/>
  <c r="R2543" i="25"/>
  <c r="R2542" i="25"/>
  <c r="R2541" i="25"/>
  <c r="R2540" i="25"/>
  <c r="R2539" i="25"/>
  <c r="R2538" i="25"/>
  <c r="R2537" i="25"/>
  <c r="R2536" i="25"/>
  <c r="R2535" i="25"/>
  <c r="R2534" i="25"/>
  <c r="R2533" i="25"/>
  <c r="R2532" i="25"/>
  <c r="R2531" i="25"/>
  <c r="R2530" i="25"/>
  <c r="R2529" i="25"/>
  <c r="R2528" i="25"/>
  <c r="R2527" i="25"/>
  <c r="R2526" i="25"/>
  <c r="R2525" i="25"/>
  <c r="R2524" i="25"/>
  <c r="R2523" i="25"/>
  <c r="R2522" i="25"/>
  <c r="R2521" i="25"/>
  <c r="R2519" i="25"/>
  <c r="R2518" i="25"/>
  <c r="R2517" i="25"/>
  <c r="R2516" i="25"/>
  <c r="R2515" i="25"/>
  <c r="R2514" i="25"/>
  <c r="R2513" i="25"/>
  <c r="R2512" i="25"/>
  <c r="R2511" i="25"/>
  <c r="R2510" i="25"/>
  <c r="R2509" i="25"/>
  <c r="R2508" i="25"/>
  <c r="R2507" i="25"/>
  <c r="R2506" i="25"/>
  <c r="R2505" i="25"/>
  <c r="R2504" i="25"/>
  <c r="R2503" i="25"/>
  <c r="R2502" i="25"/>
  <c r="R2501" i="25"/>
  <c r="R2500" i="25"/>
  <c r="R2499" i="25"/>
  <c r="R2498" i="25"/>
  <c r="R2497" i="25"/>
  <c r="R2496" i="25"/>
  <c r="R2495" i="25"/>
  <c r="R2494" i="25"/>
  <c r="R2493" i="25"/>
  <c r="R2492" i="25"/>
  <c r="R2491" i="25"/>
  <c r="R2490" i="25"/>
  <c r="R2489" i="25"/>
  <c r="R2488" i="25"/>
  <c r="R2487" i="25"/>
  <c r="R2486" i="25"/>
  <c r="R2485" i="25"/>
  <c r="R2484" i="25"/>
  <c r="R2483" i="25"/>
  <c r="R2482" i="25"/>
  <c r="R2481" i="25"/>
  <c r="R2480" i="25"/>
  <c r="R2479" i="25"/>
  <c r="R2478" i="25"/>
  <c r="R2477" i="25"/>
  <c r="R2476" i="25"/>
  <c r="R2475" i="25"/>
  <c r="R2474" i="25"/>
  <c r="R2473" i="25"/>
  <c r="R2472" i="25"/>
  <c r="R2471" i="25"/>
  <c r="R2470" i="25"/>
  <c r="R2469" i="25"/>
  <c r="R2468" i="25"/>
  <c r="R2467" i="25"/>
  <c r="R2466" i="25"/>
  <c r="R2465" i="25"/>
  <c r="R2464" i="25"/>
  <c r="R2463" i="25"/>
  <c r="R2462" i="25"/>
  <c r="R2461" i="25"/>
  <c r="R2460" i="25"/>
  <c r="R2459" i="25"/>
  <c r="R2458" i="25"/>
  <c r="R2457" i="25"/>
  <c r="R2456" i="25"/>
  <c r="R2455" i="25"/>
  <c r="R2454" i="25"/>
  <c r="R2453" i="25"/>
  <c r="R2452" i="25"/>
  <c r="R2451" i="25"/>
  <c r="R2450" i="25"/>
  <c r="R2449" i="25"/>
  <c r="R2448" i="25"/>
  <c r="R2447" i="25"/>
  <c r="R2446" i="25"/>
  <c r="R2445" i="25"/>
  <c r="R2444" i="25"/>
  <c r="R2443" i="25"/>
  <c r="R2442" i="25"/>
  <c r="R2441" i="25"/>
  <c r="R2440" i="25"/>
  <c r="R2439" i="25"/>
  <c r="R2438" i="25"/>
  <c r="R2437" i="25"/>
  <c r="R2436" i="25"/>
  <c r="R2435" i="25"/>
  <c r="R2434" i="25"/>
  <c r="R2433" i="25"/>
  <c r="R2432" i="25"/>
  <c r="R2431" i="25"/>
  <c r="R2430" i="25"/>
  <c r="R2429" i="25"/>
  <c r="R2428" i="25"/>
  <c r="R2427" i="25"/>
  <c r="R2426" i="25"/>
  <c r="R2425" i="25"/>
  <c r="R2424" i="25"/>
  <c r="R2423" i="25"/>
  <c r="R2422" i="25"/>
  <c r="R2421" i="25"/>
  <c r="R2420" i="25"/>
  <c r="R2419" i="25"/>
  <c r="R2418" i="25"/>
  <c r="R2417" i="25"/>
  <c r="R2416" i="25"/>
  <c r="R2415" i="25"/>
  <c r="R2414" i="25"/>
  <c r="R2413" i="25"/>
  <c r="R2412" i="25"/>
  <c r="R2411" i="25"/>
  <c r="R2410" i="25"/>
  <c r="R2409" i="25"/>
  <c r="R2408" i="25"/>
  <c r="R2407" i="25"/>
  <c r="R2406" i="25"/>
  <c r="R2405" i="25"/>
  <c r="R2404" i="25"/>
  <c r="R2403" i="25"/>
  <c r="R2401" i="25"/>
  <c r="R2400" i="25"/>
  <c r="R2399" i="25"/>
  <c r="R2398" i="25"/>
  <c r="R2397" i="25"/>
  <c r="R2396" i="25"/>
  <c r="R2395" i="25"/>
  <c r="R2394" i="25"/>
  <c r="R2393" i="25"/>
  <c r="R2392" i="25"/>
  <c r="R2391" i="25"/>
  <c r="R2390" i="25"/>
  <c r="R2389" i="25"/>
  <c r="R2388" i="25"/>
  <c r="R2387" i="25"/>
  <c r="R2386" i="25"/>
  <c r="R2385" i="25"/>
  <c r="R2384" i="25"/>
  <c r="R2383" i="25"/>
  <c r="R2382" i="25"/>
  <c r="R2381" i="25"/>
  <c r="R2380" i="25"/>
  <c r="R2379" i="25"/>
  <c r="R2378" i="25"/>
  <c r="R2377" i="25"/>
  <c r="R2376" i="25"/>
  <c r="R2375" i="25"/>
  <c r="R2374" i="25"/>
  <c r="R2373" i="25"/>
  <c r="R2372" i="25"/>
  <c r="R2371" i="25"/>
  <c r="R2370" i="25"/>
  <c r="R2369" i="25"/>
  <c r="R2368" i="25"/>
  <c r="R2367" i="25"/>
  <c r="R2366" i="25"/>
  <c r="R2365" i="25"/>
  <c r="R2364" i="25"/>
  <c r="R2363" i="25"/>
  <c r="R2362" i="25"/>
  <c r="R2361" i="25"/>
  <c r="R2360" i="25"/>
  <c r="R2359" i="25"/>
  <c r="R2358" i="25"/>
  <c r="R2357" i="25"/>
  <c r="R2356" i="25"/>
  <c r="R2355" i="25"/>
  <c r="R2354" i="25"/>
  <c r="R2353" i="25"/>
  <c r="R2352" i="25"/>
  <c r="R2351" i="25"/>
  <c r="R2350" i="25"/>
  <c r="R2349" i="25"/>
  <c r="R2348" i="25"/>
  <c r="R2347" i="25"/>
  <c r="R2346" i="25"/>
  <c r="R2345" i="25"/>
  <c r="R2344" i="25"/>
  <c r="R2343" i="25"/>
  <c r="R2342" i="25"/>
  <c r="R2341" i="25"/>
  <c r="R2340" i="25"/>
  <c r="R2339" i="25"/>
  <c r="R2338" i="25"/>
  <c r="R2337" i="25"/>
  <c r="R2336" i="25"/>
  <c r="R2335" i="25"/>
  <c r="R2334" i="25"/>
  <c r="R2333" i="25"/>
  <c r="R2332" i="25"/>
  <c r="R2331" i="25"/>
  <c r="R2330" i="25"/>
  <c r="R2329" i="25"/>
  <c r="R2328" i="25"/>
  <c r="R2327" i="25"/>
  <c r="R2326" i="25"/>
  <c r="R2325" i="25"/>
  <c r="R2324" i="25"/>
  <c r="R2323" i="25"/>
  <c r="R2322" i="25"/>
  <c r="R2321" i="25"/>
  <c r="R2320" i="25"/>
  <c r="R2319" i="25"/>
  <c r="R2318" i="25"/>
  <c r="R2317" i="25"/>
  <c r="R2316" i="25"/>
  <c r="R2315" i="25"/>
  <c r="R2314" i="25"/>
  <c r="R2313" i="25"/>
  <c r="R2312" i="25"/>
  <c r="R2311" i="25"/>
  <c r="R2310" i="25"/>
  <c r="R2309" i="25"/>
  <c r="R2308" i="25"/>
  <c r="R2307" i="25"/>
  <c r="R2306" i="25"/>
  <c r="R2305" i="25"/>
  <c r="R2304" i="25"/>
  <c r="R2303" i="25"/>
  <c r="R2302" i="25"/>
  <c r="R2301" i="25"/>
  <c r="R2300" i="25"/>
  <c r="R2299" i="25"/>
  <c r="R2298" i="25"/>
  <c r="R2297" i="25"/>
  <c r="R2296" i="25"/>
  <c r="R2295" i="25"/>
  <c r="R2294" i="25"/>
  <c r="R2293" i="25"/>
  <c r="R2292" i="25"/>
  <c r="R2291" i="25"/>
  <c r="R2290" i="25"/>
  <c r="R2289" i="25"/>
  <c r="R2288" i="25"/>
  <c r="R2287" i="25"/>
  <c r="R2286" i="25"/>
  <c r="R2285" i="25"/>
  <c r="R2284" i="25"/>
  <c r="R2283" i="25"/>
  <c r="R2282" i="25"/>
  <c r="R2281" i="25"/>
  <c r="R2277" i="25"/>
  <c r="R2276" i="25"/>
  <c r="R2275" i="25"/>
  <c r="R2272" i="25"/>
  <c r="R2271" i="25"/>
  <c r="R2269" i="25"/>
  <c r="R2268" i="25"/>
  <c r="R2267" i="25"/>
  <c r="R2266" i="25"/>
  <c r="R2265" i="25"/>
  <c r="R2264" i="25"/>
  <c r="R2263" i="25"/>
  <c r="R2262" i="25"/>
  <c r="R2261" i="25"/>
  <c r="R2260" i="25"/>
  <c r="R2259" i="25"/>
  <c r="R2258" i="25"/>
  <c r="R2257" i="25"/>
  <c r="R2256" i="25"/>
  <c r="R2255" i="25"/>
  <c r="R2254" i="25"/>
  <c r="R2253" i="25"/>
  <c r="R2252" i="25"/>
  <c r="R2251" i="25"/>
  <c r="R2248" i="25"/>
  <c r="R2247" i="25"/>
  <c r="R2246" i="25"/>
  <c r="R2245" i="25"/>
  <c r="R2244" i="25"/>
  <c r="R2242" i="25"/>
  <c r="R2241" i="25"/>
  <c r="R2240" i="25"/>
  <c r="R2236" i="25"/>
  <c r="R2235" i="25"/>
  <c r="R2234" i="25"/>
  <c r="R2233" i="25"/>
  <c r="R2232" i="25"/>
  <c r="R2231" i="25"/>
  <c r="R2230" i="25"/>
  <c r="R2229" i="25"/>
  <c r="R2228" i="25"/>
  <c r="R2227" i="25"/>
  <c r="R2226" i="25"/>
  <c r="R2225" i="25"/>
  <c r="R2224" i="25"/>
  <c r="R2223" i="25"/>
  <c r="R2222" i="25"/>
  <c r="R2221" i="25"/>
  <c r="R2220" i="25"/>
  <c r="R2219" i="25"/>
  <c r="R2218" i="25"/>
  <c r="R2217" i="25"/>
  <c r="R2216" i="25"/>
  <c r="R2215" i="25"/>
  <c r="R2214" i="25"/>
  <c r="R2213" i="25"/>
  <c r="R2212" i="25"/>
  <c r="R2211" i="25"/>
  <c r="R2210" i="25"/>
  <c r="R2209" i="25"/>
  <c r="R2208" i="25"/>
  <c r="R2207" i="25"/>
  <c r="R2206" i="25"/>
  <c r="R2205" i="25"/>
  <c r="R2204" i="25"/>
  <c r="R2203" i="25"/>
  <c r="R2202" i="25"/>
  <c r="R2201" i="25"/>
  <c r="R2200" i="25"/>
  <c r="R2199" i="25"/>
  <c r="R2198" i="25"/>
  <c r="R2197" i="25"/>
  <c r="R2196" i="25"/>
  <c r="R2195" i="25"/>
  <c r="R2194" i="25"/>
  <c r="R2193" i="25"/>
  <c r="R2192" i="25"/>
  <c r="R2189" i="25"/>
  <c r="R2188" i="25"/>
  <c r="R2186" i="25"/>
  <c r="R2185" i="25"/>
  <c r="R2184" i="25"/>
  <c r="R2183" i="25"/>
  <c r="R2182" i="25"/>
  <c r="R2180" i="25"/>
  <c r="R2178" i="25"/>
  <c r="R2177" i="25"/>
  <c r="R2175" i="25"/>
  <c r="R2174" i="25"/>
  <c r="R2172" i="25"/>
  <c r="R2171" i="25"/>
  <c r="R2170" i="25"/>
  <c r="R2169" i="25"/>
  <c r="R2168" i="25"/>
  <c r="R2167" i="25"/>
  <c r="R2166" i="25"/>
  <c r="R2165" i="25"/>
  <c r="R2163" i="25"/>
  <c r="R2162" i="25"/>
  <c r="R2160" i="25"/>
  <c r="R2159" i="25"/>
  <c r="R2158" i="25"/>
  <c r="R2157" i="25"/>
  <c r="R2156" i="25"/>
  <c r="R2155" i="25"/>
  <c r="R2153" i="25"/>
  <c r="R2152" i="25"/>
  <c r="R2151" i="25"/>
  <c r="R2149" i="25"/>
  <c r="R2148" i="25"/>
  <c r="R2147" i="25"/>
  <c r="R2146" i="25"/>
  <c r="R2145" i="25"/>
  <c r="R2143" i="25"/>
  <c r="R2142" i="25"/>
  <c r="R2141" i="25"/>
  <c r="R2140" i="25"/>
  <c r="R2139" i="25"/>
  <c r="R2138" i="25"/>
  <c r="R2137" i="25"/>
  <c r="R2136" i="25"/>
  <c r="R2134" i="25"/>
  <c r="R2133" i="25"/>
  <c r="R2132" i="25"/>
  <c r="R2130" i="25"/>
  <c r="R2129" i="25"/>
  <c r="R2128" i="25"/>
  <c r="R2126" i="25"/>
  <c r="R2125" i="25"/>
  <c r="R2124" i="25"/>
  <c r="R2123" i="25"/>
  <c r="R2122" i="25"/>
  <c r="R2121" i="25"/>
  <c r="R2120" i="25"/>
  <c r="R2118" i="25"/>
  <c r="R2117" i="25"/>
  <c r="R2116" i="25"/>
  <c r="R2115" i="25"/>
  <c r="R2114" i="25"/>
  <c r="R2112" i="25"/>
  <c r="R2111" i="25"/>
  <c r="R2110" i="25"/>
  <c r="R2109" i="25"/>
  <c r="R2108" i="25"/>
  <c r="R2107" i="25"/>
  <c r="R2105" i="25"/>
  <c r="R2104" i="25"/>
  <c r="R2103" i="25"/>
  <c r="R2102" i="25"/>
  <c r="R2101" i="25"/>
  <c r="R2100" i="25"/>
  <c r="R2099" i="25"/>
  <c r="R2097" i="25"/>
  <c r="R2096" i="25"/>
  <c r="R2095" i="25"/>
  <c r="R2094" i="25"/>
  <c r="R2093" i="25"/>
  <c r="R2092" i="25"/>
  <c r="R2091" i="25"/>
  <c r="R2090" i="25"/>
  <c r="R2089" i="25"/>
  <c r="R2087" i="25"/>
  <c r="R2086" i="25"/>
  <c r="R2085" i="25"/>
  <c r="R2084" i="25"/>
  <c r="R2083" i="25"/>
  <c r="R2082" i="25"/>
  <c r="R2081" i="25"/>
  <c r="R2080" i="25"/>
  <c r="R2079" i="25"/>
  <c r="R2078" i="25"/>
  <c r="R2077" i="25"/>
  <c r="R2076" i="25"/>
  <c r="R2075" i="25"/>
  <c r="R2074" i="25"/>
  <c r="R2073" i="25"/>
  <c r="R2070" i="25"/>
  <c r="R2069" i="25"/>
  <c r="R2068" i="25"/>
  <c r="R2066" i="25"/>
  <c r="R2065" i="25"/>
  <c r="R2064" i="25"/>
  <c r="R2062" i="25"/>
  <c r="R2061" i="25"/>
  <c r="R2060" i="25"/>
  <c r="R2059" i="25"/>
  <c r="R2056" i="25"/>
  <c r="R2055" i="25"/>
  <c r="R2054" i="25"/>
  <c r="R2053" i="25"/>
  <c r="R2052" i="25"/>
  <c r="R2051" i="25"/>
  <c r="R2050" i="25"/>
  <c r="R2049" i="25"/>
  <c r="R2048" i="25"/>
  <c r="R2047" i="25"/>
  <c r="R2046" i="25"/>
  <c r="R2045" i="25"/>
  <c r="R2043" i="25"/>
  <c r="R2042" i="25"/>
  <c r="R2041" i="25"/>
  <c r="R2039" i="25"/>
  <c r="R2038" i="25"/>
  <c r="R2037" i="25"/>
  <c r="R2036" i="25"/>
  <c r="R2035" i="25"/>
  <c r="R2034" i="25"/>
  <c r="R2033" i="25"/>
  <c r="R2032" i="25"/>
  <c r="R2031" i="25"/>
  <c r="R2030" i="25"/>
  <c r="R2029" i="25"/>
  <c r="R2028" i="25"/>
  <c r="R2027" i="25"/>
  <c r="R2026" i="25"/>
  <c r="R2025" i="25"/>
  <c r="R2024" i="25"/>
  <c r="R2023" i="25"/>
  <c r="R2022" i="25"/>
  <c r="R2021" i="25"/>
  <c r="R2020" i="25"/>
  <c r="R2019" i="25"/>
  <c r="R2018" i="25"/>
  <c r="R2017" i="25"/>
  <c r="R2016" i="25"/>
  <c r="R2015" i="25"/>
  <c r="R2013" i="25"/>
  <c r="R2012" i="25"/>
  <c r="R2011" i="25"/>
  <c r="R2010" i="25"/>
  <c r="R2009" i="25"/>
  <c r="R2008" i="25"/>
  <c r="R2007" i="25"/>
  <c r="R2006" i="25"/>
  <c r="R2005" i="25"/>
  <c r="R2004" i="25"/>
  <c r="R2003" i="25"/>
  <c r="R2002" i="25"/>
  <c r="R2001" i="25"/>
  <c r="R2000" i="25"/>
  <c r="R1999" i="25"/>
  <c r="R1998" i="25"/>
  <c r="R1997" i="25"/>
  <c r="R1996" i="25"/>
  <c r="R1995" i="25"/>
  <c r="R1994" i="25"/>
  <c r="R1993" i="25"/>
  <c r="R1992" i="25"/>
  <c r="R1991" i="25"/>
  <c r="R1990" i="25"/>
  <c r="R1989" i="25"/>
  <c r="R1988" i="25"/>
  <c r="R1987" i="25"/>
  <c r="R1985" i="25"/>
  <c r="R1984" i="25"/>
  <c r="R1983" i="25"/>
  <c r="R1982" i="25"/>
  <c r="R1981" i="25"/>
  <c r="R1980" i="25"/>
  <c r="R1979" i="25"/>
  <c r="R1978" i="25"/>
  <c r="R1977" i="25"/>
  <c r="R1976" i="25"/>
  <c r="R1975" i="25"/>
  <c r="R1974" i="25"/>
  <c r="R1970" i="25"/>
  <c r="R1969" i="25"/>
  <c r="R1968" i="25"/>
  <c r="R1967" i="25"/>
  <c r="R1966" i="25"/>
  <c r="R1965" i="25"/>
  <c r="R1964" i="25"/>
  <c r="R1963" i="25"/>
  <c r="R1962" i="25"/>
  <c r="R1961" i="25"/>
  <c r="R1959" i="25"/>
  <c r="R1958" i="25"/>
  <c r="R1956" i="25"/>
  <c r="R1954" i="25"/>
  <c r="R1953" i="25"/>
  <c r="R1952" i="25"/>
  <c r="R1951" i="25"/>
  <c r="R1950" i="25"/>
  <c r="R1949" i="25"/>
  <c r="R1947" i="25"/>
  <c r="R1946" i="25"/>
  <c r="R1943" i="25"/>
  <c r="R1941" i="25"/>
  <c r="R1939" i="25"/>
  <c r="R1938" i="25"/>
  <c r="R1937" i="25"/>
  <c r="R1936" i="25"/>
  <c r="R1935" i="25"/>
  <c r="R1934" i="25"/>
  <c r="R1933" i="25"/>
  <c r="R1930" i="25"/>
  <c r="R1929" i="25"/>
  <c r="R1928" i="25"/>
  <c r="R1927" i="25"/>
  <c r="R1926" i="25"/>
  <c r="R1925" i="25"/>
  <c r="R1924" i="25"/>
  <c r="R1923" i="25"/>
  <c r="R1922" i="25"/>
  <c r="R1920" i="25"/>
  <c r="R1919" i="25"/>
  <c r="R1918" i="25"/>
  <c r="R1916" i="25"/>
  <c r="R1915" i="25"/>
  <c r="R1914" i="25"/>
  <c r="R1913" i="25"/>
  <c r="R1912" i="25"/>
  <c r="R1911" i="25"/>
  <c r="R1910" i="25"/>
  <c r="R1909" i="25"/>
  <c r="R1908" i="25"/>
  <c r="R1907" i="25"/>
  <c r="R1906" i="25"/>
  <c r="R1905" i="25"/>
  <c r="R1904" i="25"/>
  <c r="R1903" i="25"/>
  <c r="R1902" i="25"/>
  <c r="R1901" i="25"/>
  <c r="R1900" i="25"/>
  <c r="R1898" i="25"/>
  <c r="R1897" i="25"/>
  <c r="R1896" i="25"/>
  <c r="R1895" i="25"/>
  <c r="R1892" i="25"/>
  <c r="R1891" i="25"/>
  <c r="R1890" i="25"/>
  <c r="R1889" i="25"/>
  <c r="R1888" i="25"/>
  <c r="R1885" i="25"/>
  <c r="R1884" i="25"/>
  <c r="R1883" i="25"/>
  <c r="R1882" i="25"/>
  <c r="R1881" i="25"/>
  <c r="R1880" i="25"/>
  <c r="R1879" i="25"/>
  <c r="R1878" i="25"/>
  <c r="R1877" i="25"/>
  <c r="R1876" i="25"/>
  <c r="R1875" i="25"/>
  <c r="R1873" i="25"/>
  <c r="R1872" i="25"/>
  <c r="R1871" i="25"/>
  <c r="R1870" i="25"/>
  <c r="R1869" i="25"/>
  <c r="R1867" i="25"/>
  <c r="R1866" i="25"/>
  <c r="R1865" i="25"/>
  <c r="R1864" i="25"/>
  <c r="R1863" i="25"/>
  <c r="R1862" i="25"/>
  <c r="R1861" i="25"/>
  <c r="R1860" i="25"/>
  <c r="R1859" i="25"/>
  <c r="R1858" i="25"/>
  <c r="R1857" i="25"/>
  <c r="R1856" i="25"/>
  <c r="R1855" i="25"/>
  <c r="R1854" i="25"/>
  <c r="R1853" i="25"/>
  <c r="R1852" i="25"/>
  <c r="R1851" i="25"/>
  <c r="R1850" i="25"/>
  <c r="R1849" i="25"/>
  <c r="R1848" i="25"/>
  <c r="R1847" i="25"/>
  <c r="R1846" i="25"/>
  <c r="R1845" i="25"/>
  <c r="R1844" i="25"/>
  <c r="R1843" i="25"/>
  <c r="R1842" i="25"/>
  <c r="R1841" i="25"/>
  <c r="R1840" i="25"/>
  <c r="R1839" i="25"/>
  <c r="R1838" i="25"/>
  <c r="R1837" i="25"/>
  <c r="R1835" i="25"/>
  <c r="R1834" i="25"/>
  <c r="R1833" i="25"/>
  <c r="R1832" i="25"/>
  <c r="R1831" i="25"/>
  <c r="R1830" i="25"/>
  <c r="R1827" i="25"/>
  <c r="R1825" i="25"/>
  <c r="R1823" i="25"/>
  <c r="R1821" i="25"/>
  <c r="R1820" i="25"/>
  <c r="R1819" i="25"/>
  <c r="R1818" i="25"/>
  <c r="R1817" i="25"/>
  <c r="R1816" i="25"/>
  <c r="R1815" i="25"/>
  <c r="R1814" i="25"/>
  <c r="R1813" i="25"/>
  <c r="R1812" i="25"/>
  <c r="R1811" i="25"/>
  <c r="R1810" i="25"/>
  <c r="R1809" i="25"/>
  <c r="R1808" i="25"/>
  <c r="R1807" i="25"/>
  <c r="R1806" i="25"/>
  <c r="R1805" i="25"/>
  <c r="R1804" i="25"/>
  <c r="R1803" i="25"/>
  <c r="R1802" i="25"/>
  <c r="R1801" i="25"/>
  <c r="R1800" i="25"/>
  <c r="R1799" i="25"/>
  <c r="R1798" i="25"/>
  <c r="R1797" i="25"/>
  <c r="R1796" i="25"/>
  <c r="R1795" i="25"/>
  <c r="R1794" i="25"/>
  <c r="R1793" i="25"/>
  <c r="R1792" i="25"/>
  <c r="R1791" i="25"/>
  <c r="R1790" i="25"/>
  <c r="R1789" i="25"/>
  <c r="R1788" i="25"/>
  <c r="R1787" i="25"/>
  <c r="R1786" i="25"/>
  <c r="R1785" i="25"/>
  <c r="R1784" i="25"/>
  <c r="R1783" i="25"/>
  <c r="R1782" i="25"/>
  <c r="R1781" i="25"/>
  <c r="R1780" i="25"/>
  <c r="R1779" i="25"/>
  <c r="R1778" i="25"/>
  <c r="R1777" i="25"/>
  <c r="R1776" i="25"/>
  <c r="R1775" i="25"/>
  <c r="R1774" i="25"/>
  <c r="R1773" i="25"/>
  <c r="R1772" i="25"/>
  <c r="R1771" i="25"/>
  <c r="R1770" i="25"/>
  <c r="R1769" i="25"/>
  <c r="R1767" i="25"/>
  <c r="R1766" i="25"/>
  <c r="R1765" i="25"/>
  <c r="R1764" i="25"/>
  <c r="R1763" i="25"/>
  <c r="R1761" i="25"/>
  <c r="R1760" i="25"/>
  <c r="R1759" i="25"/>
  <c r="R1758" i="25"/>
  <c r="R1757" i="25"/>
  <c r="R1756" i="25"/>
  <c r="R1754" i="25"/>
  <c r="R1753" i="25"/>
  <c r="R1752" i="25"/>
  <c r="R1750" i="25"/>
  <c r="R1749" i="25"/>
  <c r="R1748" i="25"/>
  <c r="R1747" i="25"/>
  <c r="R1746" i="25"/>
  <c r="R1745" i="25"/>
  <c r="R1744" i="25"/>
  <c r="R1743" i="25"/>
  <c r="R1742" i="25"/>
  <c r="R1741" i="25"/>
  <c r="R1740" i="25"/>
  <c r="R1739" i="25"/>
  <c r="R1738" i="25"/>
  <c r="R1737" i="25"/>
  <c r="R1736" i="25"/>
  <c r="R1735" i="25"/>
  <c r="R1734" i="25"/>
  <c r="R1733" i="25"/>
  <c r="R1732" i="25"/>
  <c r="R1731" i="25"/>
  <c r="R1730" i="25"/>
  <c r="R1729" i="25"/>
  <c r="R1728" i="25"/>
  <c r="R1727" i="25"/>
  <c r="R1726" i="25"/>
  <c r="R1725" i="25"/>
  <c r="R1724" i="25"/>
  <c r="R1723" i="25"/>
  <c r="R1722" i="25"/>
  <c r="R1721" i="25"/>
  <c r="R1720" i="25"/>
  <c r="R1719" i="25"/>
  <c r="R1718" i="25"/>
  <c r="R1717" i="25"/>
  <c r="R1716" i="25"/>
  <c r="R1715" i="25"/>
  <c r="R1714" i="25"/>
  <c r="R1713" i="25"/>
  <c r="R1712" i="25"/>
  <c r="R1711" i="25"/>
  <c r="R1710" i="25"/>
  <c r="R1709" i="25"/>
  <c r="R1708" i="25"/>
  <c r="R1707" i="25"/>
  <c r="R1706" i="25"/>
  <c r="R1705" i="25"/>
  <c r="R1704" i="25"/>
  <c r="R1703" i="25"/>
  <c r="R1701" i="25"/>
  <c r="R1700" i="25"/>
  <c r="R1699" i="25"/>
  <c r="R1698" i="25"/>
  <c r="R1697" i="25"/>
  <c r="R1696" i="25"/>
  <c r="R1695" i="25"/>
  <c r="R1694" i="25"/>
  <c r="R1693" i="25"/>
  <c r="R1692" i="25"/>
  <c r="R1691" i="25"/>
  <c r="R1690" i="25"/>
  <c r="R1689" i="25"/>
  <c r="R1688" i="25"/>
  <c r="R1687" i="25"/>
  <c r="R1686" i="25"/>
  <c r="R1685" i="25"/>
  <c r="R1684" i="25"/>
  <c r="R1683" i="25"/>
  <c r="R1682" i="25"/>
  <c r="R1681" i="25"/>
  <c r="R1680" i="25"/>
  <c r="R1679" i="25"/>
  <c r="R1678" i="25"/>
  <c r="R1677" i="25"/>
  <c r="R1676" i="25"/>
  <c r="R1675" i="25"/>
  <c r="R1674" i="25"/>
  <c r="R1673" i="25"/>
  <c r="R1672" i="25"/>
  <c r="R1671" i="25"/>
  <c r="R1670" i="25"/>
  <c r="R1669" i="25"/>
  <c r="R1668" i="25"/>
  <c r="R1667" i="25"/>
  <c r="R1666" i="25"/>
  <c r="R1665" i="25"/>
  <c r="R1664" i="25"/>
  <c r="R1663" i="25"/>
  <c r="R1662" i="25"/>
  <c r="R1661" i="25"/>
  <c r="R1660" i="25"/>
  <c r="R1659" i="25"/>
  <c r="R1658" i="25"/>
  <c r="R1657" i="25"/>
  <c r="R1656" i="25"/>
  <c r="R1655" i="25"/>
  <c r="R1654" i="25"/>
  <c r="R1653" i="25"/>
  <c r="R1652" i="25"/>
  <c r="R1651" i="25"/>
  <c r="R1648" i="25"/>
  <c r="R1647" i="25"/>
  <c r="R1646" i="25"/>
  <c r="R1645" i="25"/>
  <c r="R1644" i="25"/>
  <c r="R1643" i="25"/>
  <c r="R1642" i="25"/>
  <c r="R1641" i="25"/>
  <c r="R1640" i="25"/>
  <c r="R1639" i="25"/>
  <c r="R1638" i="25"/>
  <c r="R1637" i="25"/>
  <c r="R1636" i="25"/>
  <c r="R1634" i="25"/>
  <c r="R1633" i="25"/>
  <c r="R1632" i="25"/>
  <c r="R1631" i="25"/>
  <c r="R1630" i="25"/>
  <c r="R1629" i="25"/>
  <c r="R1627" i="25"/>
  <c r="R1626" i="25"/>
  <c r="R1625" i="25"/>
  <c r="R1624" i="25"/>
  <c r="R1623" i="25"/>
  <c r="R1622" i="25"/>
  <c r="R1621" i="25"/>
  <c r="R1620" i="25"/>
  <c r="R1619" i="25"/>
  <c r="R1618" i="25"/>
  <c r="R1617" i="25"/>
  <c r="R1616" i="25"/>
  <c r="R1615" i="25"/>
  <c r="R1614" i="25"/>
  <c r="R1613" i="25"/>
  <c r="R1612" i="25"/>
  <c r="R1611" i="25"/>
  <c r="R1610" i="25"/>
  <c r="R1609" i="25"/>
  <c r="R1608" i="25"/>
  <c r="R1607" i="25"/>
  <c r="R1606" i="25"/>
  <c r="R1605" i="25"/>
  <c r="R1604" i="25"/>
  <c r="R1603" i="25"/>
  <c r="R1602" i="25"/>
  <c r="R1601" i="25"/>
  <c r="R1600" i="25"/>
  <c r="R1599" i="25"/>
  <c r="R1598" i="25"/>
  <c r="R1597" i="25"/>
  <c r="R1596" i="25"/>
  <c r="R1595" i="25"/>
  <c r="R1594" i="25"/>
  <c r="R1593" i="25"/>
  <c r="R1591" i="25"/>
  <c r="R1590" i="25"/>
  <c r="R1589" i="25"/>
  <c r="R1588" i="25"/>
  <c r="R1587" i="25"/>
  <c r="R1586" i="25"/>
  <c r="R1583" i="25"/>
  <c r="R1582" i="25"/>
  <c r="R1581" i="25"/>
  <c r="R1580" i="25"/>
  <c r="R1579" i="25"/>
  <c r="R1578" i="25"/>
  <c r="R1577" i="25"/>
  <c r="R1576" i="25"/>
  <c r="R1575" i="25"/>
  <c r="R1573" i="25"/>
  <c r="R1572" i="25"/>
  <c r="R1571" i="25"/>
  <c r="R1569" i="25"/>
  <c r="R1568" i="25"/>
  <c r="R1567" i="25"/>
  <c r="R1566" i="25"/>
  <c r="R1565" i="25"/>
  <c r="R1564" i="25"/>
  <c r="R1563" i="25"/>
  <c r="R1562" i="25"/>
  <c r="R1561" i="25"/>
  <c r="R1560" i="25"/>
  <c r="R1559" i="25"/>
  <c r="R1558" i="25"/>
  <c r="R1557" i="25"/>
  <c r="R1556" i="25"/>
  <c r="R1555" i="25"/>
  <c r="R1554" i="25"/>
  <c r="R1553" i="25"/>
  <c r="R1552" i="25"/>
  <c r="R1551" i="25"/>
  <c r="R1550" i="25"/>
  <c r="R1548" i="25"/>
  <c r="R1547" i="25"/>
  <c r="R1546" i="25"/>
  <c r="R1545" i="25"/>
  <c r="R1542" i="25"/>
  <c r="R1541" i="25"/>
  <c r="R1540" i="25"/>
  <c r="R1539" i="25"/>
  <c r="R1538" i="25"/>
  <c r="R1537" i="25"/>
  <c r="R1536" i="25"/>
  <c r="R1535" i="25"/>
  <c r="R1534" i="25"/>
  <c r="R1533" i="25"/>
  <c r="R1531" i="25"/>
  <c r="R1530" i="25"/>
  <c r="R1529" i="25"/>
  <c r="R1528" i="25"/>
  <c r="R1527" i="25"/>
  <c r="R1526" i="25"/>
  <c r="R1525" i="25"/>
  <c r="R1524" i="25"/>
  <c r="R1523" i="25"/>
  <c r="R1522" i="25"/>
  <c r="R1521" i="25"/>
  <c r="R1520" i="25"/>
  <c r="R1519" i="25"/>
  <c r="R1518" i="25"/>
  <c r="R1517" i="25"/>
  <c r="R1516" i="25"/>
  <c r="R1515" i="25"/>
  <c r="R1514" i="25"/>
  <c r="R1513" i="25"/>
  <c r="R1512" i="25"/>
  <c r="R1511" i="25"/>
  <c r="R1510" i="25"/>
  <c r="R1509" i="25"/>
  <c r="R1508" i="25"/>
  <c r="R1507" i="25"/>
  <c r="R1506" i="25"/>
  <c r="R1505" i="25"/>
  <c r="R1504" i="25"/>
  <c r="R1503" i="25"/>
  <c r="R1502" i="25"/>
  <c r="R1501" i="25"/>
  <c r="R1500" i="25"/>
  <c r="R1499" i="25"/>
  <c r="R1498" i="25"/>
  <c r="R1497" i="25"/>
  <c r="R1496" i="25"/>
  <c r="R1494" i="25"/>
  <c r="R1493" i="25"/>
  <c r="R1492" i="25"/>
  <c r="R1491" i="25"/>
  <c r="R1490" i="25"/>
  <c r="R1489" i="25"/>
  <c r="R1488" i="25"/>
  <c r="R1487" i="25"/>
  <c r="R1486" i="25"/>
  <c r="R1485" i="25"/>
  <c r="R1484" i="25"/>
  <c r="R1483" i="25"/>
  <c r="R1482" i="25"/>
  <c r="R1481" i="25"/>
  <c r="R1480" i="25"/>
  <c r="R1479" i="25"/>
  <c r="R1478" i="25"/>
  <c r="R1477" i="25"/>
  <c r="R1476" i="25"/>
  <c r="R1475" i="25"/>
  <c r="R1474" i="25"/>
  <c r="R1473" i="25"/>
  <c r="R1472" i="25"/>
  <c r="R1471" i="25"/>
  <c r="R1470" i="25"/>
  <c r="R1469" i="25"/>
  <c r="R1468" i="25"/>
  <c r="R1467" i="25"/>
  <c r="R1466" i="25"/>
  <c r="R1465" i="25"/>
  <c r="R1464" i="25"/>
  <c r="R1463" i="25"/>
  <c r="R1462" i="25"/>
  <c r="R1461" i="25"/>
  <c r="R1460" i="25"/>
  <c r="R1459" i="25"/>
  <c r="R1458" i="25"/>
  <c r="R1457" i="25"/>
  <c r="R1456" i="25"/>
  <c r="R1455" i="25"/>
  <c r="R1454" i="25"/>
  <c r="R1453" i="25"/>
  <c r="R1452" i="25"/>
  <c r="R1451" i="25"/>
  <c r="R1450" i="25"/>
  <c r="R1449" i="25"/>
  <c r="R1448" i="25"/>
  <c r="R1447" i="25"/>
  <c r="R1446" i="25"/>
  <c r="R1445" i="25"/>
  <c r="R1444" i="25"/>
  <c r="R1443" i="25"/>
  <c r="R1442" i="25"/>
  <c r="R1441" i="25"/>
  <c r="R1440" i="25"/>
  <c r="R1439" i="25"/>
  <c r="R1438" i="25"/>
  <c r="R1437" i="25"/>
  <c r="R1436" i="25"/>
  <c r="R1435" i="25"/>
  <c r="R1434" i="25"/>
  <c r="R1433" i="25"/>
  <c r="R1432" i="25"/>
  <c r="R1431" i="25"/>
  <c r="R1430" i="25"/>
  <c r="R1427" i="25"/>
  <c r="R1426" i="25"/>
  <c r="R1425" i="25"/>
  <c r="R1424" i="25"/>
  <c r="R1422" i="25"/>
  <c r="R1420" i="25"/>
  <c r="R1419" i="25"/>
  <c r="R1418" i="25"/>
  <c r="R1416" i="25"/>
  <c r="R1415" i="25"/>
  <c r="R1414" i="25"/>
  <c r="R1413" i="25"/>
  <c r="R1412" i="25"/>
  <c r="R1411" i="25"/>
  <c r="R1410" i="25"/>
  <c r="R1409" i="25"/>
  <c r="R1408" i="25"/>
  <c r="R1407" i="25"/>
  <c r="R1406" i="25"/>
  <c r="R1405" i="25"/>
  <c r="R1404" i="25"/>
  <c r="R1403" i="25"/>
  <c r="R1402" i="25"/>
  <c r="R1401" i="25"/>
  <c r="R1400" i="25"/>
  <c r="R1399" i="25"/>
  <c r="R1398" i="25"/>
  <c r="R1397" i="25"/>
  <c r="R1396" i="25"/>
  <c r="R1395" i="25"/>
  <c r="R1394" i="25"/>
  <c r="R1393" i="25"/>
  <c r="R1392" i="25"/>
  <c r="R1391" i="25"/>
  <c r="R1390" i="25"/>
  <c r="R1389" i="25"/>
  <c r="R1388" i="25"/>
  <c r="R1387" i="25"/>
  <c r="R1386" i="25"/>
  <c r="R1385" i="25"/>
  <c r="R1384" i="25"/>
  <c r="R1383" i="25"/>
  <c r="R1382" i="25"/>
  <c r="R1381" i="25"/>
  <c r="R1380" i="25"/>
  <c r="R1379" i="25"/>
  <c r="R1378" i="25"/>
  <c r="R1377" i="25"/>
  <c r="R1376" i="25"/>
  <c r="R1375" i="25"/>
  <c r="R1371" i="25"/>
  <c r="R1370" i="25"/>
  <c r="R1369" i="25"/>
  <c r="R1368" i="25"/>
  <c r="R1367" i="25"/>
  <c r="R1366" i="25"/>
  <c r="R1365" i="25"/>
  <c r="R1364" i="25"/>
  <c r="R1363" i="25"/>
  <c r="R1362" i="25"/>
  <c r="R1361" i="25"/>
  <c r="R1360" i="25"/>
  <c r="R1358" i="25"/>
  <c r="R1357" i="25"/>
  <c r="R1356" i="25"/>
  <c r="R1355" i="25"/>
  <c r="R1354" i="25"/>
  <c r="R1353" i="25"/>
  <c r="R1352" i="25"/>
  <c r="R1351" i="25"/>
  <c r="R1350" i="25"/>
  <c r="R1349" i="25"/>
  <c r="R1348" i="25"/>
  <c r="R1347" i="25"/>
  <c r="R1346" i="25"/>
  <c r="R1345" i="25"/>
  <c r="R1344" i="25"/>
  <c r="R1343" i="25"/>
  <c r="R1341" i="25"/>
  <c r="R1340" i="25"/>
  <c r="R1339" i="25"/>
  <c r="R1338" i="25"/>
  <c r="R1337" i="25"/>
  <c r="R1336" i="25"/>
  <c r="R1335" i="25"/>
  <c r="R1334" i="25"/>
  <c r="R1333" i="25"/>
  <c r="R1332" i="25"/>
  <c r="R1331" i="25"/>
  <c r="R1330" i="25"/>
  <c r="R1329" i="25"/>
  <c r="R1328" i="25"/>
  <c r="R1327" i="25"/>
  <c r="R1326" i="25"/>
  <c r="R1325" i="25"/>
  <c r="R1324" i="25"/>
  <c r="R1323" i="25"/>
  <c r="R1322" i="25"/>
  <c r="R1321" i="25"/>
  <c r="R1320" i="25"/>
  <c r="R1319" i="25"/>
  <c r="R1316" i="25"/>
  <c r="R1315" i="25"/>
  <c r="R1313" i="25"/>
  <c r="R1311" i="25"/>
  <c r="R1310" i="25"/>
  <c r="R1309" i="25"/>
  <c r="R1308" i="25"/>
  <c r="R1307" i="25"/>
  <c r="R1306" i="25"/>
  <c r="R1305" i="25"/>
  <c r="R1304" i="25"/>
  <c r="R1303" i="25"/>
  <c r="R1302" i="25"/>
  <c r="R1301" i="25"/>
  <c r="R1300" i="25"/>
  <c r="R1299" i="25"/>
  <c r="R1298" i="25"/>
  <c r="R1297" i="25"/>
  <c r="R1296" i="25"/>
  <c r="R1295" i="25"/>
  <c r="R1294" i="25"/>
  <c r="R1293" i="25"/>
  <c r="R1292" i="25"/>
  <c r="R1291" i="25"/>
  <c r="R1290" i="25"/>
  <c r="R1289" i="25"/>
  <c r="R1288" i="25"/>
  <c r="R1287" i="25"/>
  <c r="R1286" i="25"/>
  <c r="R1285" i="25"/>
  <c r="R1284" i="25"/>
  <c r="R1282" i="25"/>
  <c r="R1281" i="25"/>
  <c r="R1280" i="25"/>
  <c r="R1279" i="25"/>
  <c r="R1278" i="25"/>
  <c r="R1277" i="25"/>
  <c r="R1276" i="25"/>
  <c r="R1275" i="25"/>
  <c r="R1274" i="25"/>
  <c r="R1273" i="25"/>
  <c r="R1272" i="25"/>
  <c r="R1271" i="25"/>
  <c r="R1270" i="25"/>
  <c r="R1268" i="25"/>
  <c r="R1267" i="25"/>
  <c r="R1265" i="25"/>
  <c r="R1264" i="25"/>
  <c r="R1263" i="25"/>
  <c r="R1262" i="25"/>
  <c r="R1261" i="25"/>
  <c r="R1259" i="25"/>
  <c r="R1258" i="25"/>
  <c r="R1257" i="25"/>
  <c r="R1256" i="25"/>
  <c r="R1255" i="25"/>
  <c r="R1254" i="25"/>
  <c r="R1251" i="25"/>
  <c r="R1250" i="25"/>
  <c r="R1248" i="25"/>
  <c r="R1247" i="25"/>
  <c r="R1246" i="25"/>
  <c r="R1245" i="25"/>
  <c r="R1244" i="25"/>
  <c r="R1243" i="25"/>
  <c r="R1242" i="25"/>
  <c r="R1241" i="25"/>
  <c r="R1240" i="25"/>
  <c r="R1239" i="25"/>
  <c r="R1238" i="25"/>
  <c r="R1237" i="25"/>
  <c r="R1236" i="25"/>
  <c r="R1235" i="25"/>
  <c r="R1234" i="25"/>
  <c r="R1232" i="25"/>
  <c r="R1231" i="25"/>
  <c r="R1230" i="25"/>
  <c r="R1229" i="25"/>
  <c r="R1227" i="25"/>
  <c r="R1226" i="25"/>
  <c r="R1225" i="25"/>
  <c r="R1224" i="25"/>
  <c r="R1223" i="25"/>
  <c r="R1222" i="25"/>
  <c r="R1221" i="25"/>
  <c r="R1220" i="25"/>
  <c r="R1219" i="25"/>
  <c r="R1218" i="25"/>
  <c r="R1217" i="25"/>
  <c r="R1216" i="25"/>
  <c r="R1215" i="25"/>
  <c r="R1214" i="25"/>
  <c r="R1213" i="25"/>
  <c r="R1212" i="25"/>
  <c r="R1211" i="25"/>
  <c r="R1210" i="25"/>
  <c r="R1209" i="25"/>
  <c r="R1208" i="25"/>
  <c r="R1207" i="25"/>
  <c r="R1206" i="25"/>
  <c r="R1205" i="25"/>
  <c r="R1204" i="25"/>
  <c r="R1203" i="25"/>
  <c r="R1202" i="25"/>
  <c r="R1201" i="25"/>
  <c r="R1200" i="25"/>
  <c r="R1199" i="25"/>
  <c r="R1198" i="25"/>
  <c r="R1197" i="25"/>
  <c r="R1196" i="25"/>
  <c r="R1195" i="25"/>
  <c r="R1194" i="25"/>
  <c r="R1193" i="25"/>
  <c r="R1192" i="25"/>
  <c r="R1191" i="25"/>
  <c r="R1190" i="25"/>
  <c r="R1189" i="25"/>
  <c r="R1188" i="25"/>
  <c r="R1187" i="25"/>
  <c r="R1186" i="25"/>
  <c r="R1185" i="25"/>
  <c r="R1184" i="25"/>
  <c r="R1183" i="25"/>
  <c r="R1182" i="25"/>
  <c r="R1181" i="25"/>
  <c r="R1180" i="25"/>
  <c r="R1179" i="25"/>
  <c r="R1178" i="25"/>
  <c r="R1177" i="25"/>
  <c r="R1175" i="25"/>
  <c r="R1174" i="25"/>
  <c r="R1173" i="25"/>
  <c r="R1172" i="25"/>
  <c r="R1171" i="25"/>
  <c r="R1170" i="25"/>
  <c r="R1168" i="25"/>
  <c r="R1167" i="25"/>
  <c r="R1166" i="25"/>
  <c r="R1165" i="25"/>
  <c r="R1164" i="25"/>
  <c r="R1163" i="25"/>
  <c r="R1162" i="25"/>
  <c r="R1161" i="25"/>
  <c r="R1160" i="25"/>
  <c r="R1159" i="25"/>
  <c r="R1158" i="25"/>
  <c r="R1157" i="25"/>
  <c r="R1156" i="25"/>
  <c r="R1155" i="25"/>
  <c r="R1154" i="25"/>
  <c r="R1153" i="25"/>
  <c r="R1152" i="25"/>
  <c r="R1151" i="25"/>
  <c r="R1150" i="25"/>
  <c r="R1149" i="25"/>
  <c r="R1146" i="25"/>
  <c r="R1141" i="25"/>
  <c r="R1140" i="25"/>
  <c r="R1139" i="25"/>
  <c r="R1137" i="25"/>
  <c r="R1136" i="25"/>
  <c r="R1135" i="25"/>
  <c r="R1132" i="25"/>
  <c r="R1131" i="25"/>
  <c r="R1130" i="25"/>
  <c r="R1128" i="25"/>
  <c r="R1127" i="25"/>
  <c r="R1126" i="25"/>
  <c r="R1125" i="25"/>
  <c r="R1124" i="25"/>
  <c r="R1122" i="25"/>
  <c r="R1121" i="25"/>
  <c r="R1119" i="25"/>
  <c r="R1116" i="25"/>
  <c r="R1114" i="25"/>
  <c r="R1112" i="25"/>
  <c r="R1111" i="25"/>
  <c r="R1110" i="25"/>
  <c r="R1109" i="25"/>
  <c r="R1108" i="25"/>
  <c r="R1107" i="25"/>
  <c r="R1105" i="25"/>
  <c r="R1104" i="25"/>
  <c r="R1103" i="25"/>
  <c r="R1102" i="25"/>
  <c r="R1101" i="25"/>
  <c r="R1100" i="25"/>
  <c r="R1098" i="25"/>
  <c r="R1097" i="25"/>
  <c r="R1096" i="25"/>
  <c r="R1095" i="25"/>
  <c r="R1094" i="25"/>
  <c r="R1093" i="25"/>
  <c r="R1092" i="25"/>
  <c r="R1091" i="25"/>
  <c r="R1090" i="25"/>
  <c r="R1089" i="25"/>
  <c r="R1088" i="25"/>
  <c r="R1087" i="25"/>
  <c r="R1086" i="25"/>
  <c r="R1085" i="25"/>
  <c r="R1084" i="25"/>
  <c r="R1083" i="25"/>
  <c r="R1082" i="25"/>
  <c r="R1081" i="25"/>
  <c r="R1080" i="25"/>
  <c r="R1079" i="25"/>
  <c r="R1078" i="25"/>
  <c r="R1076" i="25"/>
  <c r="R1075" i="25"/>
  <c r="R1074" i="25"/>
  <c r="R1073" i="25"/>
  <c r="R1072" i="25"/>
  <c r="R1071" i="25"/>
  <c r="R1070" i="25"/>
  <c r="R1069" i="25"/>
  <c r="R1067" i="25"/>
  <c r="R1066" i="25"/>
  <c r="R1063" i="25"/>
  <c r="R1061" i="25"/>
  <c r="R1059" i="25"/>
  <c r="R1058" i="25"/>
  <c r="R1057" i="25"/>
  <c r="R1056" i="25"/>
  <c r="R1055" i="25"/>
  <c r="R1054" i="25"/>
  <c r="R1053" i="25"/>
  <c r="R1052" i="25"/>
  <c r="R1049" i="25"/>
  <c r="R1048" i="25"/>
  <c r="R1047" i="25"/>
  <c r="R1046" i="25"/>
  <c r="R1045" i="25"/>
  <c r="R1044" i="25"/>
  <c r="R1043" i="25"/>
  <c r="R1042" i="25"/>
  <c r="R1041" i="25"/>
  <c r="R1040" i="25"/>
  <c r="R1038" i="25"/>
  <c r="R1037" i="25"/>
  <c r="R1036" i="25"/>
  <c r="R1035" i="25"/>
  <c r="R1034" i="25"/>
  <c r="R1033" i="25"/>
  <c r="R1032" i="25"/>
  <c r="R1031" i="25"/>
  <c r="R1030" i="25"/>
  <c r="R1029" i="25"/>
  <c r="R1028" i="25"/>
  <c r="R1027" i="25"/>
  <c r="R1026" i="25"/>
  <c r="R1025" i="25"/>
  <c r="R1024" i="25"/>
  <c r="R1023" i="25"/>
  <c r="R1022" i="25"/>
  <c r="R1021" i="25"/>
  <c r="R1020" i="25"/>
  <c r="R1019" i="25"/>
  <c r="R1018" i="25"/>
  <c r="R1017" i="25"/>
  <c r="R1016" i="25"/>
  <c r="R1015" i="25"/>
  <c r="R1014" i="25"/>
  <c r="R1013" i="25"/>
  <c r="R1012" i="25"/>
  <c r="R1011" i="25"/>
  <c r="R1010" i="25"/>
  <c r="R1009" i="25"/>
  <c r="R1008" i="25"/>
  <c r="R1007" i="25"/>
  <c r="R1006" i="25"/>
  <c r="R1005" i="25"/>
  <c r="R1004" i="25"/>
  <c r="R1003" i="25"/>
  <c r="R1000" i="25"/>
  <c r="R998" i="25"/>
  <c r="R997" i="25"/>
  <c r="R996" i="25"/>
  <c r="R995" i="25"/>
  <c r="R994" i="25"/>
  <c r="R993" i="25"/>
  <c r="R992" i="25"/>
  <c r="R991" i="25"/>
  <c r="R990" i="25"/>
  <c r="R989" i="25"/>
  <c r="R986" i="25"/>
  <c r="R985" i="25"/>
  <c r="R984" i="25"/>
  <c r="R983" i="25"/>
  <c r="R982" i="25"/>
  <c r="R981" i="25"/>
  <c r="R980" i="25"/>
  <c r="R979" i="25"/>
  <c r="R977" i="25"/>
  <c r="R976" i="25"/>
  <c r="R975" i="25"/>
  <c r="R974" i="25"/>
  <c r="R971" i="25"/>
  <c r="R969" i="25"/>
  <c r="R968" i="25"/>
  <c r="R967" i="25"/>
  <c r="R966" i="25"/>
  <c r="R964" i="25"/>
  <c r="R962" i="25"/>
  <c r="R961" i="25"/>
  <c r="R960" i="25"/>
  <c r="R959" i="25"/>
  <c r="R957" i="25"/>
  <c r="R956" i="25"/>
  <c r="R955" i="25"/>
  <c r="R954" i="25"/>
  <c r="R953" i="25"/>
  <c r="R952" i="25"/>
  <c r="R951" i="25"/>
  <c r="R950" i="25"/>
  <c r="R949" i="25"/>
  <c r="R948" i="25"/>
  <c r="R946" i="25"/>
  <c r="R945" i="25"/>
  <c r="R944" i="25"/>
  <c r="R943" i="25"/>
  <c r="R942" i="25"/>
  <c r="R940" i="25"/>
  <c r="R939" i="25"/>
  <c r="R938" i="25"/>
  <c r="R937" i="25"/>
  <c r="R936" i="25"/>
  <c r="R935" i="25"/>
  <c r="R934" i="25"/>
  <c r="R933" i="25"/>
  <c r="R932" i="25"/>
  <c r="R931" i="25"/>
  <c r="R930" i="25"/>
  <c r="R927" i="25"/>
  <c r="R925" i="25"/>
  <c r="R924" i="25"/>
  <c r="R923" i="25"/>
  <c r="R922" i="25"/>
  <c r="R921" i="25"/>
  <c r="R920" i="25"/>
  <c r="R919" i="25"/>
  <c r="R918" i="25"/>
  <c r="R917" i="25"/>
  <c r="R915" i="25"/>
  <c r="R914" i="25"/>
  <c r="R913" i="25"/>
  <c r="R912" i="25"/>
  <c r="R911" i="25"/>
  <c r="R909" i="25"/>
  <c r="R908" i="25"/>
  <c r="R907" i="25"/>
  <c r="R906" i="25"/>
  <c r="R905" i="25"/>
  <c r="R904" i="25"/>
  <c r="R902" i="25"/>
  <c r="R901" i="25"/>
  <c r="R899" i="25"/>
  <c r="R897" i="25"/>
  <c r="R896" i="25"/>
  <c r="R895" i="25"/>
  <c r="R894" i="25"/>
  <c r="R893" i="25"/>
  <c r="R892" i="25"/>
  <c r="R891" i="25"/>
  <c r="R890" i="25"/>
  <c r="R889" i="25"/>
  <c r="R888" i="25"/>
  <c r="R887" i="25"/>
  <c r="R886" i="25"/>
  <c r="R885" i="25"/>
  <c r="R884" i="25"/>
  <c r="R883" i="25"/>
  <c r="R882" i="25"/>
  <c r="R881" i="25"/>
  <c r="R880" i="25"/>
  <c r="R879" i="25"/>
  <c r="R878" i="25"/>
  <c r="R877" i="25"/>
  <c r="R876" i="25"/>
  <c r="R875" i="25"/>
  <c r="R874" i="25"/>
  <c r="R873" i="25"/>
  <c r="R872" i="25"/>
  <c r="R871" i="25"/>
  <c r="R870" i="25"/>
  <c r="R869" i="25"/>
  <c r="R868" i="25"/>
  <c r="R867" i="25"/>
  <c r="R866" i="25"/>
  <c r="R865" i="25"/>
  <c r="R864" i="25"/>
  <c r="R863" i="25"/>
  <c r="R862" i="25"/>
  <c r="R861" i="25"/>
  <c r="R860" i="25"/>
  <c r="R859" i="25"/>
  <c r="R858" i="25"/>
  <c r="R857" i="25"/>
  <c r="R856" i="25"/>
  <c r="R855" i="25"/>
  <c r="R854" i="25"/>
  <c r="R853" i="25"/>
  <c r="R852" i="25"/>
  <c r="R851" i="25"/>
  <c r="R850" i="25"/>
  <c r="R849" i="25"/>
  <c r="R848" i="25"/>
  <c r="R847" i="25"/>
  <c r="R846" i="25"/>
  <c r="R845" i="25"/>
  <c r="R843" i="25"/>
  <c r="R840" i="25"/>
  <c r="R838" i="25"/>
  <c r="R836" i="25"/>
  <c r="R835" i="25"/>
  <c r="R834" i="25"/>
  <c r="R833" i="25"/>
  <c r="R832" i="25"/>
  <c r="R831" i="25"/>
  <c r="R830" i="25"/>
  <c r="R829" i="25"/>
  <c r="R827" i="25"/>
  <c r="R826" i="25"/>
  <c r="R825" i="25"/>
  <c r="R824" i="25"/>
  <c r="R823" i="25"/>
  <c r="R822" i="25"/>
  <c r="R821" i="25"/>
  <c r="R820" i="25"/>
  <c r="R819" i="25"/>
  <c r="R818" i="25"/>
  <c r="R816" i="25"/>
  <c r="R815" i="25"/>
  <c r="R814" i="25"/>
  <c r="R813" i="25"/>
  <c r="R812" i="25"/>
  <c r="R811" i="25"/>
  <c r="R810" i="25"/>
  <c r="R809" i="25"/>
  <c r="R808" i="25"/>
  <c r="R807" i="25"/>
  <c r="R806" i="25"/>
  <c r="R805" i="25"/>
  <c r="R804" i="25"/>
  <c r="R803" i="25"/>
  <c r="R802" i="25"/>
  <c r="R801" i="25"/>
  <c r="R800" i="25"/>
  <c r="R799" i="25"/>
  <c r="R798" i="25"/>
  <c r="R797" i="25"/>
  <c r="R796" i="25"/>
  <c r="R795" i="25"/>
  <c r="R794" i="25"/>
  <c r="R793" i="25"/>
  <c r="R792" i="25"/>
  <c r="R791" i="25"/>
  <c r="R790" i="25"/>
  <c r="R789" i="25"/>
  <c r="R788" i="25"/>
  <c r="R787" i="25"/>
  <c r="R784" i="25"/>
  <c r="R783" i="25"/>
  <c r="R782" i="25"/>
  <c r="R781" i="25"/>
  <c r="R780" i="25"/>
  <c r="R779" i="25"/>
  <c r="R778" i="25"/>
  <c r="R777" i="25"/>
  <c r="R775" i="25"/>
  <c r="R774" i="25"/>
  <c r="R771" i="25"/>
  <c r="R769" i="25"/>
  <c r="R767" i="25"/>
  <c r="R766" i="25"/>
  <c r="R765" i="25"/>
  <c r="R764" i="25"/>
  <c r="R763" i="25"/>
  <c r="R762" i="25"/>
  <c r="R761" i="25"/>
  <c r="R760" i="25"/>
  <c r="R759" i="25"/>
  <c r="R758" i="25"/>
  <c r="R756" i="25"/>
  <c r="R755" i="25"/>
  <c r="R754" i="25"/>
  <c r="R753" i="25"/>
  <c r="R752" i="25"/>
  <c r="R751" i="25"/>
  <c r="R750" i="25"/>
  <c r="R749" i="25"/>
  <c r="R748" i="25"/>
  <c r="R747" i="25"/>
  <c r="R746" i="25"/>
  <c r="R744" i="25"/>
  <c r="R743" i="25"/>
  <c r="R742" i="25"/>
  <c r="R741" i="25"/>
  <c r="R740" i="25"/>
  <c r="R739" i="25"/>
  <c r="R738" i="25"/>
  <c r="R737" i="25"/>
  <c r="R736" i="25"/>
  <c r="R735" i="25"/>
  <c r="R734" i="25"/>
  <c r="R733" i="25"/>
  <c r="R732" i="25"/>
  <c r="R731" i="25"/>
  <c r="R730" i="25"/>
  <c r="R729" i="25"/>
  <c r="R728" i="25"/>
  <c r="R727" i="25"/>
  <c r="R726" i="25"/>
  <c r="R725" i="25"/>
  <c r="R724" i="25"/>
  <c r="R723" i="25"/>
  <c r="R722" i="25"/>
  <c r="R721" i="25"/>
  <c r="R720" i="25"/>
  <c r="R719" i="25"/>
  <c r="R718" i="25"/>
  <c r="R717" i="25"/>
  <c r="R716" i="25"/>
  <c r="R715" i="25"/>
  <c r="R714" i="25"/>
  <c r="R713" i="25"/>
  <c r="R712" i="25"/>
  <c r="R711" i="25"/>
  <c r="R710" i="25"/>
  <c r="R709" i="25"/>
  <c r="R708" i="25"/>
  <c r="R707" i="25"/>
  <c r="R706" i="25"/>
  <c r="R705" i="25"/>
  <c r="R704" i="25"/>
  <c r="R703" i="25"/>
  <c r="R702" i="25"/>
  <c r="R699" i="25"/>
  <c r="R698" i="25"/>
  <c r="R696" i="25"/>
  <c r="R695" i="25"/>
  <c r="R694" i="25"/>
  <c r="R691" i="25"/>
  <c r="R690" i="25"/>
  <c r="R689" i="25"/>
  <c r="R688" i="25"/>
  <c r="R687" i="25"/>
  <c r="R686" i="25"/>
  <c r="R685" i="25"/>
  <c r="R684" i="25"/>
  <c r="R683" i="25"/>
  <c r="R682" i="25"/>
  <c r="R680" i="25"/>
  <c r="R679" i="25"/>
  <c r="R678" i="25"/>
  <c r="R677" i="25"/>
  <c r="R674" i="25"/>
  <c r="R672" i="25"/>
  <c r="R670" i="25"/>
  <c r="R669" i="25"/>
  <c r="R668" i="25"/>
  <c r="R667" i="25"/>
  <c r="R666" i="25"/>
  <c r="R664" i="25"/>
  <c r="R663" i="25"/>
  <c r="R662" i="25"/>
  <c r="R661" i="25"/>
  <c r="R660" i="25"/>
  <c r="R659" i="25"/>
  <c r="R658" i="25"/>
  <c r="R657" i="25"/>
  <c r="R656" i="25"/>
  <c r="R655" i="25"/>
  <c r="R654" i="25"/>
  <c r="R653" i="25"/>
  <c r="R652" i="25"/>
  <c r="R651" i="25"/>
  <c r="R650" i="25"/>
  <c r="R649" i="25"/>
  <c r="R648" i="25"/>
  <c r="R647" i="25"/>
  <c r="R646" i="25"/>
  <c r="R645" i="25"/>
  <c r="R644" i="25"/>
  <c r="R643" i="25"/>
  <c r="R639" i="25"/>
  <c r="R638" i="25"/>
  <c r="R636" i="25"/>
  <c r="R635" i="25"/>
  <c r="R634" i="25"/>
  <c r="R633" i="25"/>
  <c r="R632" i="25"/>
  <c r="R631" i="25"/>
  <c r="R630" i="25"/>
  <c r="R629" i="25"/>
  <c r="R628" i="25"/>
  <c r="R627" i="25"/>
  <c r="R626" i="25"/>
  <c r="R625" i="25"/>
  <c r="R624" i="25"/>
  <c r="R623" i="25"/>
  <c r="R622" i="25"/>
  <c r="R621" i="25"/>
  <c r="R620" i="25"/>
  <c r="R619" i="25"/>
  <c r="R617" i="25"/>
  <c r="R616" i="25"/>
  <c r="R615" i="25"/>
  <c r="R614" i="25"/>
  <c r="R613" i="25"/>
  <c r="R612" i="25"/>
  <c r="R611" i="25"/>
  <c r="R608" i="25"/>
  <c r="R607" i="25"/>
  <c r="R606" i="25"/>
  <c r="R605" i="25"/>
  <c r="R604" i="25"/>
  <c r="R603" i="25"/>
  <c r="R602" i="25"/>
  <c r="R601" i="25"/>
  <c r="R600" i="25"/>
  <c r="R599" i="25"/>
  <c r="R598" i="25"/>
  <c r="R597" i="25"/>
  <c r="R596" i="25"/>
  <c r="R594" i="25"/>
  <c r="R593" i="25"/>
  <c r="R592" i="25"/>
  <c r="R589" i="25"/>
  <c r="R587" i="25"/>
  <c r="R586" i="25"/>
  <c r="R585" i="25"/>
  <c r="R584" i="25"/>
  <c r="R583" i="25"/>
  <c r="R580" i="25"/>
  <c r="R577" i="25"/>
  <c r="R576" i="25"/>
  <c r="R575" i="25"/>
  <c r="R574" i="25"/>
  <c r="R572" i="25"/>
  <c r="R571" i="25"/>
  <c r="R570" i="25"/>
  <c r="R569" i="25"/>
  <c r="R568" i="25"/>
  <c r="R567" i="25"/>
  <c r="R566" i="25"/>
  <c r="R565" i="25"/>
  <c r="R564" i="25"/>
  <c r="R563" i="25"/>
  <c r="R562" i="25"/>
  <c r="R561" i="25"/>
  <c r="R559" i="25"/>
  <c r="R558" i="25"/>
  <c r="R555" i="25"/>
  <c r="R554" i="25"/>
  <c r="R553" i="25"/>
  <c r="R552" i="25"/>
  <c r="R551" i="25"/>
  <c r="R550" i="25"/>
  <c r="R549" i="25"/>
  <c r="R548" i="25"/>
  <c r="R547" i="25"/>
  <c r="R546" i="25"/>
  <c r="R545" i="25"/>
  <c r="R544" i="25"/>
  <c r="R543" i="25"/>
  <c r="R542" i="25"/>
  <c r="R541" i="25"/>
  <c r="R539" i="25"/>
  <c r="R537" i="25"/>
  <c r="R535" i="25"/>
  <c r="R534" i="25"/>
  <c r="R533" i="25"/>
  <c r="R532" i="25"/>
  <c r="R530" i="25"/>
  <c r="R529" i="25"/>
  <c r="R527" i="25"/>
  <c r="R526" i="25"/>
  <c r="R525" i="25"/>
  <c r="R524" i="25"/>
  <c r="R523" i="25"/>
  <c r="R521" i="25"/>
  <c r="R520" i="25"/>
  <c r="R519" i="25"/>
  <c r="R518" i="25"/>
  <c r="R517" i="25"/>
  <c r="R516" i="25"/>
  <c r="R515" i="25"/>
  <c r="R514" i="25"/>
  <c r="R513" i="25"/>
  <c r="R511" i="25"/>
  <c r="R509" i="25"/>
  <c r="R508" i="25"/>
  <c r="R507" i="25"/>
  <c r="R506" i="25"/>
  <c r="R505" i="25"/>
  <c r="R504" i="25"/>
  <c r="R503" i="25"/>
  <c r="R502" i="25"/>
  <c r="R501" i="25"/>
  <c r="R500" i="25"/>
  <c r="R499" i="25"/>
  <c r="R498" i="25"/>
  <c r="R497" i="25"/>
  <c r="R496" i="25"/>
  <c r="R495" i="25"/>
  <c r="R494" i="25"/>
  <c r="R493" i="25"/>
  <c r="R492" i="25"/>
  <c r="R491" i="25"/>
  <c r="R490" i="25"/>
  <c r="R489" i="25"/>
  <c r="R488" i="25"/>
  <c r="R487" i="25"/>
  <c r="R486" i="25"/>
  <c r="R484" i="25"/>
  <c r="R483" i="25"/>
  <c r="R482" i="25"/>
  <c r="R481" i="25"/>
  <c r="R480" i="25"/>
  <c r="R479" i="25"/>
  <c r="R478" i="25"/>
  <c r="R477" i="25"/>
  <c r="R476" i="25"/>
  <c r="R475" i="25"/>
  <c r="R474" i="25"/>
  <c r="R472" i="25"/>
  <c r="R471" i="25"/>
  <c r="R470" i="25"/>
  <c r="R467" i="25"/>
  <c r="R466" i="25"/>
  <c r="R465" i="25"/>
  <c r="R464" i="25"/>
  <c r="R463" i="25"/>
  <c r="R462" i="25"/>
  <c r="R461" i="25"/>
  <c r="R460" i="25"/>
  <c r="R459" i="25"/>
  <c r="R458" i="25"/>
  <c r="R457" i="25"/>
  <c r="R456" i="25"/>
  <c r="R454" i="25"/>
  <c r="R453" i="25"/>
  <c r="R452" i="25"/>
  <c r="R451" i="25"/>
  <c r="R450" i="25"/>
  <c r="R449" i="25"/>
  <c r="R448" i="25"/>
  <c r="R447" i="25"/>
  <c r="R446" i="25"/>
  <c r="R445" i="25"/>
  <c r="R444" i="25"/>
  <c r="R443" i="25"/>
  <c r="R442" i="25"/>
  <c r="R441" i="25"/>
  <c r="R440" i="25"/>
  <c r="R439" i="25"/>
  <c r="R438" i="25"/>
  <c r="R437" i="25"/>
  <c r="R436" i="25"/>
  <c r="R435" i="25"/>
  <c r="R434" i="25"/>
  <c r="R433" i="25"/>
  <c r="R432" i="25"/>
  <c r="R431" i="25"/>
  <c r="R430" i="25"/>
  <c r="R429" i="25"/>
  <c r="R428" i="25"/>
  <c r="R427" i="25"/>
  <c r="R426" i="25"/>
  <c r="R423" i="25"/>
  <c r="R422" i="25"/>
  <c r="R421" i="25"/>
  <c r="R419" i="25"/>
  <c r="R417" i="25"/>
  <c r="R415" i="25"/>
  <c r="R414" i="25"/>
  <c r="R413" i="25"/>
  <c r="R412" i="25"/>
  <c r="R411" i="25"/>
  <c r="R409" i="25"/>
  <c r="R407" i="25"/>
  <c r="R405" i="25"/>
  <c r="R403" i="25"/>
  <c r="R402" i="25"/>
  <c r="R398" i="25"/>
  <c r="R397" i="25"/>
  <c r="R396" i="25"/>
  <c r="R395" i="25"/>
  <c r="R394" i="25"/>
  <c r="R392" i="25"/>
  <c r="R390" i="25"/>
  <c r="R389" i="25"/>
  <c r="R388" i="25"/>
  <c r="R387" i="25"/>
  <c r="R386" i="25"/>
  <c r="R384" i="25"/>
  <c r="R383" i="25"/>
  <c r="R382" i="25"/>
  <c r="R380" i="25"/>
  <c r="R379" i="25"/>
  <c r="R377" i="25"/>
  <c r="R376" i="25"/>
  <c r="R374" i="25"/>
  <c r="R372" i="25"/>
  <c r="R371" i="25"/>
  <c r="R369" i="25"/>
  <c r="R366" i="25"/>
  <c r="R365" i="25"/>
  <c r="R362" i="25"/>
  <c r="R361" i="25"/>
  <c r="R359" i="25"/>
  <c r="R358" i="25"/>
  <c r="R355" i="25"/>
  <c r="R354" i="25"/>
  <c r="R353" i="25"/>
  <c r="R352" i="25"/>
  <c r="R351" i="25"/>
  <c r="R350" i="25"/>
  <c r="R349" i="25"/>
  <c r="R348" i="25"/>
  <c r="R347" i="25"/>
  <c r="R346" i="25"/>
  <c r="R345" i="25"/>
  <c r="R344" i="25"/>
  <c r="R343" i="25"/>
  <c r="R342" i="25"/>
  <c r="R340" i="25"/>
  <c r="R339" i="25"/>
  <c r="R338" i="25"/>
  <c r="R337" i="25"/>
  <c r="R336" i="25"/>
  <c r="R334" i="25"/>
  <c r="R333" i="25"/>
  <c r="R329" i="25"/>
  <c r="R328" i="25"/>
  <c r="R327" i="25"/>
  <c r="R326" i="25"/>
  <c r="R325" i="25"/>
  <c r="R324" i="25"/>
  <c r="R322" i="25"/>
  <c r="R320" i="25"/>
  <c r="R319" i="25"/>
  <c r="R317" i="25"/>
  <c r="R316" i="25"/>
  <c r="R314" i="25"/>
  <c r="R311" i="25"/>
  <c r="R310" i="25"/>
  <c r="R308" i="25"/>
  <c r="R307" i="25"/>
  <c r="R304" i="25"/>
  <c r="R302" i="25"/>
  <c r="R299" i="25"/>
  <c r="R298" i="25"/>
  <c r="R297" i="25"/>
  <c r="R296" i="25"/>
  <c r="R295" i="25"/>
  <c r="R294" i="25"/>
  <c r="R293" i="25"/>
  <c r="R292" i="25"/>
  <c r="R291" i="25"/>
  <c r="R290" i="25"/>
  <c r="R289" i="25"/>
  <c r="R288" i="25"/>
  <c r="R287" i="25"/>
  <c r="R286" i="25"/>
  <c r="R285" i="25"/>
  <c r="R284" i="25"/>
  <c r="R283" i="25"/>
  <c r="R282" i="25"/>
  <c r="R281" i="25"/>
  <c r="R280" i="25"/>
  <c r="R279" i="25"/>
  <c r="R278" i="25"/>
  <c r="R277" i="25"/>
  <c r="R276" i="25"/>
  <c r="R275" i="25"/>
  <c r="R274" i="25"/>
  <c r="R273" i="25"/>
  <c r="R272" i="25"/>
  <c r="R271" i="25"/>
  <c r="R270" i="25"/>
  <c r="R269" i="25"/>
  <c r="R268" i="25"/>
  <c r="R267" i="25"/>
  <c r="R266" i="25"/>
  <c r="R265" i="25"/>
  <c r="R264" i="25"/>
  <c r="R263" i="25"/>
  <c r="R262" i="25"/>
  <c r="R261" i="25"/>
  <c r="R260" i="25"/>
  <c r="R259" i="25"/>
  <c r="R258" i="25"/>
  <c r="R257" i="25"/>
  <c r="R256" i="25"/>
  <c r="R254" i="25"/>
  <c r="R253" i="25"/>
  <c r="R252" i="25"/>
  <c r="R251" i="25"/>
  <c r="R250" i="25"/>
  <c r="R249" i="25"/>
  <c r="R248" i="25"/>
  <c r="R247" i="25"/>
  <c r="R246" i="25"/>
  <c r="R245" i="25"/>
  <c r="R244" i="25"/>
  <c r="R243" i="25"/>
  <c r="R242" i="25"/>
  <c r="R241" i="25"/>
  <c r="R240" i="25"/>
  <c r="R239" i="25"/>
  <c r="R238" i="25"/>
  <c r="R237" i="25"/>
  <c r="R236" i="25"/>
  <c r="R235" i="25"/>
  <c r="R234" i="25"/>
  <c r="R233" i="25"/>
  <c r="R232" i="25"/>
  <c r="R231" i="25"/>
  <c r="R230" i="25"/>
  <c r="R229" i="25"/>
  <c r="R228" i="25"/>
  <c r="R227" i="25"/>
  <c r="R226" i="25"/>
  <c r="R225" i="25"/>
  <c r="R224" i="25"/>
  <c r="R223" i="25"/>
  <c r="R222" i="25"/>
  <c r="R221" i="25"/>
  <c r="R220" i="25"/>
  <c r="R219" i="25"/>
  <c r="R218" i="25"/>
  <c r="R217" i="25"/>
  <c r="R216" i="25"/>
  <c r="R215" i="25"/>
  <c r="R214" i="25"/>
  <c r="R213" i="25"/>
  <c r="R212" i="25"/>
  <c r="R211" i="25"/>
  <c r="R208" i="25"/>
  <c r="R207" i="25"/>
  <c r="R205" i="25"/>
  <c r="R204" i="25"/>
  <c r="R201" i="25"/>
  <c r="R199" i="25"/>
  <c r="R195" i="25"/>
  <c r="R194" i="25"/>
  <c r="R193" i="25"/>
  <c r="R191" i="25"/>
  <c r="R190" i="25"/>
  <c r="R189" i="25"/>
  <c r="R188" i="25"/>
  <c r="R187" i="25"/>
  <c r="R186" i="25"/>
  <c r="R185" i="25"/>
  <c r="R184" i="25"/>
  <c r="R183" i="25"/>
  <c r="R181" i="25"/>
  <c r="R180" i="25"/>
  <c r="R179" i="25"/>
  <c r="R177" i="25"/>
  <c r="R176" i="25"/>
  <c r="R175" i="25"/>
  <c r="R173" i="25"/>
  <c r="R172" i="25"/>
  <c r="R171" i="25"/>
  <c r="R169" i="25"/>
  <c r="R168" i="25"/>
  <c r="R166" i="25"/>
  <c r="R165" i="25"/>
  <c r="R164" i="25"/>
  <c r="R163" i="25"/>
  <c r="R162" i="25"/>
  <c r="R160" i="25"/>
  <c r="R159" i="25"/>
  <c r="R158" i="25"/>
  <c r="R155" i="25"/>
  <c r="R154" i="25"/>
  <c r="R153" i="25"/>
  <c r="R152" i="25"/>
  <c r="R151" i="25"/>
  <c r="R150" i="25"/>
  <c r="R148" i="25"/>
  <c r="R147" i="25"/>
  <c r="R146" i="25"/>
  <c r="R145" i="25"/>
  <c r="R144" i="25"/>
  <c r="R143" i="25"/>
  <c r="R142" i="25"/>
  <c r="R140" i="25"/>
  <c r="R139" i="25"/>
  <c r="R138" i="25"/>
  <c r="R137" i="25"/>
  <c r="R136" i="25"/>
  <c r="R135" i="25"/>
  <c r="R134" i="25"/>
  <c r="R133" i="25"/>
  <c r="R132" i="25"/>
  <c r="R130" i="25"/>
  <c r="R129" i="25"/>
  <c r="R128" i="25"/>
  <c r="R126" i="25"/>
  <c r="R125" i="25"/>
  <c r="R124" i="25"/>
  <c r="R122" i="25"/>
  <c r="R121" i="25"/>
  <c r="R120" i="25"/>
  <c r="R119" i="25"/>
  <c r="R118" i="25"/>
  <c r="R117" i="25"/>
  <c r="R114" i="25"/>
  <c r="R113" i="25"/>
  <c r="R112" i="25"/>
  <c r="R110" i="25"/>
  <c r="R109" i="25"/>
  <c r="R108" i="25"/>
  <c r="R106" i="25"/>
  <c r="R105" i="25"/>
  <c r="R104" i="25"/>
  <c r="R102" i="25"/>
  <c r="R101" i="25"/>
  <c r="R98" i="25"/>
  <c r="R97" i="25"/>
  <c r="R95" i="25"/>
  <c r="R93" i="25"/>
  <c r="R91" i="25"/>
  <c r="R90" i="25"/>
  <c r="R87" i="25"/>
  <c r="R86" i="25"/>
  <c r="R84" i="25"/>
  <c r="R82" i="25"/>
  <c r="R81" i="25"/>
  <c r="R80" i="25"/>
  <c r="R77" i="25"/>
  <c r="R75" i="25"/>
  <c r="R73" i="25"/>
  <c r="R70" i="25"/>
  <c r="R66" i="25"/>
  <c r="R65" i="25"/>
  <c r="R63" i="25"/>
  <c r="R62" i="25"/>
  <c r="R61" i="25"/>
  <c r="R60" i="25"/>
  <c r="R59" i="25"/>
  <c r="R56" i="25"/>
  <c r="R55" i="25"/>
  <c r="R53" i="25"/>
  <c r="R51" i="25"/>
  <c r="R33" i="25"/>
  <c r="R32" i="25"/>
  <c r="R30" i="25"/>
  <c r="R28" i="25"/>
  <c r="R26" i="25"/>
  <c r="R23" i="25"/>
  <c r="R22" i="25"/>
  <c r="S1940" i="25"/>
  <c r="S999" i="25"/>
  <c r="S27" i="25"/>
  <c r="S2248" i="25"/>
  <c r="S1141" i="25"/>
  <c r="S1139" i="25"/>
  <c r="S1137" i="25"/>
  <c r="S355" i="25"/>
  <c r="S354" i="25"/>
  <c r="S353" i="25"/>
  <c r="S352" i="25"/>
  <c r="S351" i="25"/>
  <c r="S350" i="25"/>
  <c r="S349" i="25"/>
  <c r="S348" i="25"/>
  <c r="S347" i="25"/>
  <c r="S346" i="25"/>
  <c r="S345" i="25"/>
  <c r="S344" i="25"/>
  <c r="S343" i="25"/>
  <c r="S342" i="25"/>
  <c r="S340" i="25"/>
  <c r="S339" i="25"/>
  <c r="S338" i="25"/>
  <c r="S337" i="25"/>
  <c r="S336" i="25"/>
  <c r="S334" i="25"/>
  <c r="S333" i="25"/>
  <c r="S195" i="25"/>
  <c r="S194" i="25"/>
  <c r="S193" i="25"/>
  <c r="S191" i="25"/>
  <c r="S190" i="25"/>
  <c r="S189" i="25"/>
  <c r="S188" i="25"/>
  <c r="S187" i="25"/>
  <c r="S186" i="25"/>
  <c r="S185" i="25"/>
  <c r="S184" i="25"/>
  <c r="S183" i="25"/>
  <c r="S181" i="25"/>
  <c r="S180" i="25"/>
  <c r="S179" i="25"/>
  <c r="S177" i="25"/>
  <c r="S176" i="25"/>
  <c r="S175" i="25"/>
  <c r="S173" i="25"/>
  <c r="S172" i="25"/>
  <c r="S171" i="25"/>
  <c r="S169" i="25"/>
  <c r="S168" i="25"/>
  <c r="S166" i="25"/>
  <c r="S165" i="25"/>
  <c r="S164" i="25"/>
  <c r="S163" i="25"/>
  <c r="S162" i="25"/>
  <c r="S160" i="25"/>
  <c r="S159" i="25"/>
  <c r="S158" i="25"/>
  <c r="S155" i="25"/>
  <c r="S154" i="25"/>
  <c r="S153" i="25"/>
  <c r="S152" i="25"/>
  <c r="S151" i="25"/>
  <c r="S150" i="25"/>
  <c r="S148" i="25"/>
  <c r="S147" i="25"/>
  <c r="S146" i="25"/>
  <c r="S145" i="25"/>
  <c r="S144" i="25"/>
  <c r="S143" i="25"/>
  <c r="S142" i="25"/>
  <c r="S140" i="25"/>
  <c r="S139" i="25"/>
  <c r="S138" i="25"/>
  <c r="S137" i="25"/>
  <c r="S136" i="25"/>
  <c r="S135" i="25"/>
  <c r="S134" i="25"/>
  <c r="S133" i="25"/>
  <c r="S132" i="25"/>
  <c r="S130" i="25"/>
  <c r="S129" i="25"/>
  <c r="S128" i="25"/>
  <c r="S126" i="25"/>
  <c r="S125" i="25"/>
  <c r="S124" i="25"/>
  <c r="S122" i="25"/>
  <c r="S121" i="25"/>
  <c r="S120" i="25"/>
  <c r="S119" i="25"/>
  <c r="S118" i="25"/>
  <c r="S117" i="25"/>
  <c r="S114" i="25"/>
  <c r="S113" i="25"/>
  <c r="S112" i="25"/>
  <c r="S110" i="25"/>
  <c r="S109" i="25"/>
  <c r="S108" i="25"/>
  <c r="S106" i="25"/>
  <c r="S105" i="25"/>
  <c r="S104" i="25"/>
  <c r="S102" i="25"/>
  <c r="S101" i="25"/>
  <c r="S98" i="25"/>
  <c r="S97" i="25"/>
  <c r="S93" i="25"/>
  <c r="S92" i="25" s="1"/>
  <c r="S91" i="25"/>
  <c r="S90" i="25"/>
  <c r="S87" i="25"/>
  <c r="S77" i="25"/>
  <c r="S76" i="25" s="1"/>
  <c r="S73" i="25"/>
  <c r="S70" i="25"/>
  <c r="S69" i="25" s="1"/>
  <c r="U2572" i="25"/>
  <c r="U2552" i="25"/>
  <c r="U2550" i="25"/>
  <c r="U2526" i="25"/>
  <c r="U2489" i="25"/>
  <c r="U2483" i="25"/>
  <c r="U2458" i="25"/>
  <c r="U2415" i="25"/>
  <c r="U2414" i="25"/>
  <c r="U2413" i="25"/>
  <c r="U2345" i="25"/>
  <c r="U2339" i="25"/>
  <c r="U2329" i="25"/>
  <c r="U2319" i="25"/>
  <c r="U2247" i="25"/>
  <c r="U2241" i="25"/>
  <c r="U2235" i="25"/>
  <c r="U2016" i="25"/>
  <c r="U2015" i="25"/>
  <c r="U1764" i="25"/>
  <c r="U1763" i="25"/>
  <c r="U1105" i="25"/>
  <c r="U1104" i="25"/>
  <c r="U1103" i="25"/>
  <c r="U1102" i="25"/>
  <c r="U1101" i="25"/>
  <c r="U1100" i="25"/>
  <c r="U1078" i="25"/>
  <c r="U1076" i="25"/>
  <c r="U1075" i="25"/>
  <c r="U1074" i="25"/>
  <c r="U1073" i="25"/>
  <c r="U1072" i="25"/>
  <c r="U1071" i="25"/>
  <c r="U1070" i="25"/>
  <c r="U1069" i="25"/>
  <c r="U1067" i="25"/>
  <c r="U1066" i="25"/>
  <c r="U1055" i="25"/>
  <c r="U1054" i="25"/>
  <c r="U1053" i="25"/>
  <c r="U1052" i="25"/>
  <c r="U1048" i="25"/>
  <c r="U1046" i="25"/>
  <c r="U1038" i="25"/>
  <c r="U1037" i="25"/>
  <c r="U1036" i="25"/>
  <c r="U1034" i="25"/>
  <c r="U1032" i="25"/>
  <c r="U1018" i="25"/>
  <c r="U1011" i="25"/>
  <c r="U1009" i="25"/>
  <c r="U971" i="25"/>
  <c r="U968" i="25"/>
  <c r="U967" i="25"/>
  <c r="U966" i="25"/>
  <c r="U954" i="25"/>
  <c r="U953" i="25"/>
  <c r="U951" i="25"/>
  <c r="U950" i="25"/>
  <c r="U949" i="25"/>
  <c r="U943" i="25"/>
  <c r="U925" i="25"/>
  <c r="U924" i="25"/>
  <c r="U923" i="25"/>
  <c r="U922" i="25"/>
  <c r="U921" i="25"/>
  <c r="U920" i="25"/>
  <c r="U919" i="25"/>
  <c r="U918" i="25"/>
  <c r="U917" i="25"/>
  <c r="U911" i="25"/>
  <c r="U897" i="25"/>
  <c r="U896" i="25"/>
  <c r="U895" i="25"/>
  <c r="U894" i="25"/>
  <c r="U893" i="25"/>
  <c r="U892" i="25"/>
  <c r="U891" i="25"/>
  <c r="U890" i="25"/>
  <c r="U889" i="25"/>
  <c r="U888" i="25"/>
  <c r="U887" i="25"/>
  <c r="U886" i="25"/>
  <c r="U885" i="25"/>
  <c r="U884" i="25"/>
  <c r="U883" i="25"/>
  <c r="U882" i="25"/>
  <c r="U881" i="25"/>
  <c r="U880" i="25"/>
  <c r="U879" i="25"/>
  <c r="U878" i="25"/>
  <c r="U877" i="25"/>
  <c r="U876" i="25"/>
  <c r="U875" i="25"/>
  <c r="U874" i="25"/>
  <c r="U873" i="25"/>
  <c r="U872" i="25"/>
  <c r="U871" i="25"/>
  <c r="U870" i="25"/>
  <c r="U869" i="25"/>
  <c r="U868" i="25"/>
  <c r="U867" i="25"/>
  <c r="U866" i="25"/>
  <c r="U865" i="25"/>
  <c r="U863" i="25"/>
  <c r="U862" i="25"/>
  <c r="U861" i="25"/>
  <c r="U860" i="25"/>
  <c r="U859" i="25"/>
  <c r="U858" i="25"/>
  <c r="U857" i="25"/>
  <c r="U856" i="25"/>
  <c r="U855" i="25"/>
  <c r="U853" i="25"/>
  <c r="U852" i="25"/>
  <c r="U851" i="25"/>
  <c r="U850" i="25"/>
  <c r="U849" i="25"/>
  <c r="U848" i="25"/>
  <c r="U847" i="25"/>
  <c r="U846" i="25"/>
  <c r="U845" i="25"/>
  <c r="U834" i="25"/>
  <c r="U833" i="25"/>
  <c r="U832" i="25"/>
  <c r="U831" i="25"/>
  <c r="U830" i="25"/>
  <c r="U829" i="25"/>
  <c r="U820" i="25"/>
  <c r="U816" i="25"/>
  <c r="U815" i="25"/>
  <c r="U794" i="25"/>
  <c r="U784" i="25"/>
  <c r="U783" i="25"/>
  <c r="U782" i="25"/>
  <c r="U781" i="25"/>
  <c r="U780" i="25"/>
  <c r="U779" i="25"/>
  <c r="U778" i="25"/>
  <c r="U777" i="25"/>
  <c r="U775" i="25"/>
  <c r="U774" i="25"/>
  <c r="U766" i="25"/>
  <c r="U765" i="25"/>
  <c r="U764" i="25"/>
  <c r="U763" i="25"/>
  <c r="U762" i="25"/>
  <c r="U761" i="25"/>
  <c r="U760" i="25"/>
  <c r="U759" i="25"/>
  <c r="U758" i="25"/>
  <c r="U749" i="25"/>
  <c r="U721" i="25"/>
  <c r="U711" i="25"/>
  <c r="U699" i="25"/>
  <c r="U698" i="25"/>
  <c r="U691" i="25"/>
  <c r="U690" i="25"/>
  <c r="U689" i="25"/>
  <c r="U688" i="25"/>
  <c r="U687" i="25"/>
  <c r="U686" i="25"/>
  <c r="U685" i="25"/>
  <c r="U684" i="25"/>
  <c r="U683" i="25"/>
  <c r="U682" i="25"/>
  <c r="U680" i="25"/>
  <c r="U679" i="25"/>
  <c r="U678" i="25"/>
  <c r="U677" i="25"/>
  <c r="U454" i="25"/>
  <c r="U453" i="25"/>
  <c r="U452" i="25"/>
  <c r="U451" i="25"/>
  <c r="U450" i="25"/>
  <c r="U449" i="25"/>
  <c r="U445" i="25"/>
  <c r="U444" i="25"/>
  <c r="U443" i="25"/>
  <c r="U442" i="25"/>
  <c r="U441" i="25"/>
  <c r="U440" i="25"/>
  <c r="U439" i="25"/>
  <c r="U438" i="25"/>
  <c r="U437" i="25"/>
  <c r="U436" i="25"/>
  <c r="U435" i="25"/>
  <c r="U433" i="25"/>
  <c r="U432" i="25"/>
  <c r="U431" i="25"/>
  <c r="U430" i="25"/>
  <c r="U429" i="25"/>
  <c r="U428" i="25"/>
  <c r="U427" i="25"/>
  <c r="U426" i="25"/>
  <c r="U413" i="25"/>
  <c r="U407" i="25"/>
  <c r="U377" i="25"/>
  <c r="U376" i="25"/>
  <c r="U365" i="25"/>
  <c r="T2454" i="25"/>
  <c r="T2348" i="25"/>
  <c r="T2100" i="25"/>
  <c r="T2099" i="25"/>
  <c r="T2095" i="25"/>
  <c r="T2094" i="25"/>
  <c r="T2086" i="25"/>
  <c r="T2083" i="25"/>
  <c r="T2081" i="25"/>
  <c r="T2079" i="25"/>
  <c r="T2078" i="25"/>
  <c r="T2077" i="25"/>
  <c r="T2076" i="25"/>
  <c r="T2075" i="25"/>
  <c r="T2047" i="25"/>
  <c r="T2046" i="25"/>
  <c r="T2045" i="25"/>
  <c r="T2029" i="25"/>
  <c r="T2025" i="25"/>
  <c r="T2024" i="25"/>
  <c r="T2023" i="25"/>
  <c r="T2022" i="25"/>
  <c r="T2021" i="25"/>
  <c r="T2020" i="25"/>
  <c r="T2019" i="25"/>
  <c r="T2011" i="25"/>
  <c r="T1221" i="25"/>
  <c r="T1216" i="25"/>
  <c r="T1205" i="25"/>
  <c r="T1173" i="25"/>
  <c r="T1172" i="25"/>
  <c r="T1171" i="25"/>
  <c r="T1149" i="25"/>
  <c r="T1132" i="25"/>
  <c r="T1127" i="25"/>
  <c r="T1126" i="25"/>
  <c r="T1122" i="25"/>
  <c r="T1121" i="25"/>
  <c r="T1119" i="25"/>
  <c r="T1116" i="25"/>
  <c r="T1096" i="25"/>
  <c r="T1095" i="25"/>
  <c r="T1094" i="25"/>
  <c r="T1093" i="25"/>
  <c r="T1088" i="25"/>
  <c r="T1086" i="25"/>
  <c r="T1082" i="25"/>
  <c r="T1080" i="25"/>
  <c r="T1079" i="25"/>
  <c r="T1049" i="25"/>
  <c r="T1042" i="25"/>
  <c r="T1040" i="25"/>
  <c r="T1031" i="25"/>
  <c r="T1030" i="25"/>
  <c r="T1027" i="25"/>
  <c r="T1025" i="25"/>
  <c r="T1023" i="25"/>
  <c r="T1020" i="25"/>
  <c r="T1019" i="25"/>
  <c r="T1016" i="25"/>
  <c r="T1015" i="25"/>
  <c r="T1010" i="25"/>
  <c r="T1008" i="25"/>
  <c r="T1006" i="25"/>
  <c r="T1005" i="25"/>
  <c r="T1003" i="25"/>
  <c r="T1000" i="25"/>
  <c r="T997" i="25"/>
  <c r="T986" i="25"/>
  <c r="T985" i="25"/>
  <c r="T984" i="25"/>
  <c r="T983" i="25"/>
  <c r="T975" i="25"/>
  <c r="T946" i="25"/>
  <c r="T944" i="25"/>
  <c r="T942" i="25"/>
  <c r="T932" i="25"/>
  <c r="T909" i="25"/>
  <c r="T908" i="25"/>
  <c r="T904" i="25"/>
  <c r="T810" i="25"/>
  <c r="T808" i="25"/>
  <c r="T806" i="25"/>
  <c r="T805" i="25"/>
  <c r="T803" i="25"/>
  <c r="T800" i="25"/>
  <c r="T799" i="25"/>
  <c r="T797" i="25"/>
  <c r="T796" i="25"/>
  <c r="T795" i="25"/>
  <c r="T793" i="25"/>
  <c r="T791" i="25"/>
  <c r="T790" i="25"/>
  <c r="T789" i="25"/>
  <c r="T788" i="25"/>
  <c r="T771" i="25"/>
  <c r="T742" i="25"/>
  <c r="T738" i="25"/>
  <c r="T734" i="25"/>
  <c r="T730" i="25"/>
  <c r="T728" i="25"/>
  <c r="T726" i="25"/>
  <c r="T724" i="25"/>
  <c r="T723" i="25"/>
  <c r="T718" i="25"/>
  <c r="T717" i="25"/>
  <c r="T715" i="25"/>
  <c r="T714" i="25"/>
  <c r="T712" i="25"/>
  <c r="T709" i="25"/>
  <c r="T708" i="25"/>
  <c r="T707" i="25"/>
  <c r="T706" i="25"/>
  <c r="T672" i="25"/>
  <c r="T658" i="25"/>
  <c r="T650" i="25"/>
  <c r="T649" i="25"/>
  <c r="T646" i="25"/>
  <c r="T645" i="25"/>
  <c r="T447" i="25"/>
  <c r="T412" i="25"/>
  <c r="T405" i="25"/>
  <c r="T403" i="25"/>
  <c r="T374" i="25"/>
  <c r="T371" i="25"/>
  <c r="T55" i="25"/>
  <c r="T21" i="25"/>
  <c r="T19" i="25"/>
  <c r="H18" i="25"/>
  <c r="T18" i="25" s="1"/>
  <c r="R1143" i="25"/>
  <c r="R1142" i="25"/>
  <c r="R1138" i="25"/>
  <c r="R1134" i="25"/>
  <c r="R318" i="25"/>
  <c r="R49" i="25"/>
  <c r="R48" i="25"/>
  <c r="R47" i="25"/>
  <c r="R46" i="25"/>
  <c r="R45" i="25"/>
  <c r="R43" i="25"/>
  <c r="R42" i="25"/>
  <c r="R41" i="25"/>
  <c r="R40" i="25"/>
  <c r="R39" i="25"/>
  <c r="R38" i="25"/>
  <c r="R36" i="25"/>
  <c r="R35" i="25"/>
  <c r="R21" i="25"/>
  <c r="R20" i="25"/>
  <c r="R19" i="25"/>
  <c r="S203" i="25" l="1"/>
  <c r="S637" i="25"/>
  <c r="S401" i="25"/>
  <c r="S2161" i="25"/>
  <c r="S2270" i="25"/>
  <c r="S1417" i="25"/>
  <c r="S2063" i="25"/>
  <c r="S1249" i="25"/>
  <c r="S34" i="25"/>
  <c r="S2040" i="25"/>
  <c r="S1755" i="25"/>
  <c r="S1887" i="25"/>
  <c r="S1886" i="25" s="1"/>
  <c r="S309" i="25"/>
  <c r="S167" i="25"/>
  <c r="S1894" i="25"/>
  <c r="S2176" i="25"/>
  <c r="S79" i="25"/>
  <c r="S78" i="25" s="1"/>
  <c r="S360" i="25"/>
  <c r="S900" i="25"/>
  <c r="S973" i="25"/>
  <c r="S2164" i="25"/>
  <c r="S1253" i="25"/>
  <c r="S44" i="25"/>
  <c r="S96" i="25"/>
  <c r="S174" i="25"/>
  <c r="S192" i="25"/>
  <c r="S157" i="25"/>
  <c r="S100" i="25"/>
  <c r="S182" i="25"/>
  <c r="S300" i="25"/>
  <c r="S560" i="25"/>
  <c r="S916" i="25"/>
  <c r="S85" i="25"/>
  <c r="S1650" i="25"/>
  <c r="S2119" i="25"/>
  <c r="S2144" i="25"/>
  <c r="S2243" i="25"/>
  <c r="S2274" i="25"/>
  <c r="S2273" i="25" s="1"/>
  <c r="S29" i="25"/>
  <c r="S50" i="25"/>
  <c r="S1099" i="25"/>
  <c r="S37" i="25"/>
  <c r="S111" i="25"/>
  <c r="S341" i="25"/>
  <c r="S141" i="25"/>
  <c r="S393" i="25"/>
  <c r="S610" i="25"/>
  <c r="S31" i="25"/>
  <c r="S127" i="25"/>
  <c r="S210" i="25"/>
  <c r="S315" i="25"/>
  <c r="S385" i="25"/>
  <c r="S15" i="25"/>
  <c r="S54" i="25"/>
  <c r="S107" i="25"/>
  <c r="S149" i="25"/>
  <c r="S197" i="25"/>
  <c r="S1283" i="25"/>
  <c r="S1957" i="25"/>
  <c r="S58" i="25"/>
  <c r="S178" i="25"/>
  <c r="S381" i="25"/>
  <c r="S64" i="25"/>
  <c r="S72" i="25"/>
  <c r="S71" i="25" s="1"/>
  <c r="S103" i="25"/>
  <c r="S469" i="25"/>
  <c r="S676" i="25"/>
  <c r="S757" i="25"/>
  <c r="S910" i="25"/>
  <c r="S375" i="25"/>
  <c r="S1318" i="25"/>
  <c r="S591" i="25"/>
  <c r="S590" i="25" s="1"/>
  <c r="S958" i="25"/>
  <c r="S947" i="25" s="1"/>
  <c r="S1120" i="25"/>
  <c r="S1129" i="25"/>
  <c r="S745" i="25"/>
  <c r="S1342" i="25"/>
  <c r="S2173" i="25"/>
  <c r="S1148" i="25"/>
  <c r="S2135" i="25"/>
  <c r="S1751" i="25"/>
  <c r="S1228" i="25"/>
  <c r="S2131" i="25"/>
  <c r="S1495" i="25"/>
  <c r="S1635" i="25"/>
  <c r="S1948" i="25"/>
  <c r="S1868" i="25"/>
  <c r="S1917" i="25"/>
  <c r="S2520" i="25"/>
  <c r="S697" i="25"/>
  <c r="S528" i="25"/>
  <c r="S116" i="25"/>
  <c r="S588" i="25"/>
  <c r="S335" i="25"/>
  <c r="S408" i="25"/>
  <c r="S400" i="25" s="1"/>
  <c r="S455" i="25"/>
  <c r="S485" i="25"/>
  <c r="S693" i="25"/>
  <c r="S255" i="25"/>
  <c r="S410" i="25"/>
  <c r="S425" i="25"/>
  <c r="S123" i="25"/>
  <c r="S323" i="25"/>
  <c r="S665" i="25"/>
  <c r="S170" i="25"/>
  <c r="S206" i="25"/>
  <c r="S202" i="25" s="1"/>
  <c r="S512" i="25"/>
  <c r="S522" i="25"/>
  <c r="S595" i="25"/>
  <c r="S131" i="25"/>
  <c r="S83" i="25"/>
  <c r="S306" i="25"/>
  <c r="S357" i="25"/>
  <c r="S364" i="25"/>
  <c r="S370" i="25"/>
  <c r="S420" i="25"/>
  <c r="S416" i="25" s="1"/>
  <c r="S573" i="25"/>
  <c r="S681" i="25"/>
  <c r="S89" i="25"/>
  <c r="S94" i="25"/>
  <c r="S161" i="25"/>
  <c r="S313" i="25"/>
  <c r="S332" i="25"/>
  <c r="S378" i="25"/>
  <c r="S773" i="25"/>
  <c r="S1123" i="25"/>
  <c r="S701" i="25"/>
  <c r="S786" i="25"/>
  <c r="S1065" i="25"/>
  <c r="S531" i="25"/>
  <c r="S844" i="25"/>
  <c r="S473" i="25"/>
  <c r="S642" i="25"/>
  <c r="S510" i="25"/>
  <c r="S557" i="25"/>
  <c r="S768" i="25"/>
  <c r="S776" i="25"/>
  <c r="S817" i="25"/>
  <c r="S828" i="25"/>
  <c r="S540" i="25"/>
  <c r="S582" i="25"/>
  <c r="S581" i="25" s="1"/>
  <c r="S618" i="25"/>
  <c r="S926" i="25"/>
  <c r="S963" i="25"/>
  <c r="S941" i="25"/>
  <c r="S929" i="25" s="1"/>
  <c r="S1039" i="25"/>
  <c r="S1106" i="25"/>
  <c r="S965" i="25"/>
  <c r="S1113" i="25"/>
  <c r="S978" i="25"/>
  <c r="S970" i="25"/>
  <c r="S988" i="25"/>
  <c r="S987" i="25" s="1"/>
  <c r="S1002" i="25"/>
  <c r="S1176" i="25"/>
  <c r="S903" i="25"/>
  <c r="S1051" i="25"/>
  <c r="S1050" i="25" s="1"/>
  <c r="S1077" i="25"/>
  <c r="S1169" i="25"/>
  <c r="S1133" i="25"/>
  <c r="S1068" i="25"/>
  <c r="S1374" i="25"/>
  <c r="S1233" i="25"/>
  <c r="S1260" i="25"/>
  <c r="S1266" i="25"/>
  <c r="S1269" i="25"/>
  <c r="S1314" i="25"/>
  <c r="S1359" i="25"/>
  <c r="S1423" i="25"/>
  <c r="S1549" i="25"/>
  <c r="S1544" i="25"/>
  <c r="S1429" i="25"/>
  <c r="S1532" i="25"/>
  <c r="S1762" i="25"/>
  <c r="S1829" i="25"/>
  <c r="S1628" i="25"/>
  <c r="S2072" i="25"/>
  <c r="S1592" i="25"/>
  <c r="S1574" i="25"/>
  <c r="S1768" i="25"/>
  <c r="S2098" i="25"/>
  <c r="S1921" i="25"/>
  <c r="S1874" i="25"/>
  <c r="S2014" i="25"/>
  <c r="S1945" i="25"/>
  <c r="S2150" i="25"/>
  <c r="S1570" i="25"/>
  <c r="S1585" i="25"/>
  <c r="S1702" i="25"/>
  <c r="S2044" i="25"/>
  <c r="S2187" i="25"/>
  <c r="S1942" i="25"/>
  <c r="S1986" i="25"/>
  <c r="S1899" i="25"/>
  <c r="S1932" i="25"/>
  <c r="S2179" i="25"/>
  <c r="S1836" i="25"/>
  <c r="S2067" i="25"/>
  <c r="S1960" i="25"/>
  <c r="S1973" i="25"/>
  <c r="S1972" i="25" s="1"/>
  <c r="S2106" i="25"/>
  <c r="S2239" i="25"/>
  <c r="S2250" i="25"/>
  <c r="S2127" i="25"/>
  <c r="S2181" i="25"/>
  <c r="S2191" i="25"/>
  <c r="S2190" i="25" s="1"/>
  <c r="S2113" i="25"/>
  <c r="S2088" i="25"/>
  <c r="S2154" i="25"/>
  <c r="S2402" i="25"/>
  <c r="S2058" i="25"/>
  <c r="S2280" i="25"/>
  <c r="S2575" i="25"/>
  <c r="S2648" i="25"/>
  <c r="S2597" i="25"/>
  <c r="S2787" i="25"/>
  <c r="S2697" i="25"/>
  <c r="S2790" i="25"/>
  <c r="S2249" i="25" l="1"/>
  <c r="S305" i="25"/>
  <c r="S2057" i="25"/>
  <c r="S1317" i="25"/>
  <c r="S1373" i="25"/>
  <c r="S356" i="25"/>
  <c r="S641" i="25"/>
  <c r="S2238" i="25"/>
  <c r="S1001" i="25"/>
  <c r="S972" i="25" s="1"/>
  <c r="S1117" i="25"/>
  <c r="S209" i="25"/>
  <c r="S312" i="25"/>
  <c r="S68" i="25"/>
  <c r="S1944" i="25"/>
  <c r="S609" i="25"/>
  <c r="S331" i="25"/>
  <c r="S24" i="25"/>
  <c r="S14" i="25" s="1"/>
  <c r="S1428" i="25"/>
  <c r="S1893" i="25"/>
  <c r="S928" i="25"/>
  <c r="S1649" i="25"/>
  <c r="S700" i="25"/>
  <c r="S367" i="25"/>
  <c r="S363" i="25" s="1"/>
  <c r="S57" i="25"/>
  <c r="S1931" i="25"/>
  <c r="S1252" i="25"/>
  <c r="S1147" i="25" s="1"/>
  <c r="S1584" i="25"/>
  <c r="S692" i="25"/>
  <c r="S156" i="25"/>
  <c r="S468" i="25"/>
  <c r="S841" i="25"/>
  <c r="S115" i="25"/>
  <c r="S1828" i="25"/>
  <c r="S1543" i="25"/>
  <c r="S785" i="25"/>
  <c r="S772" i="25" s="1"/>
  <c r="S88" i="25"/>
  <c r="S2279" i="25"/>
  <c r="S2278" i="25" s="1"/>
  <c r="S1064" i="25"/>
  <c r="S399" i="25"/>
  <c r="S2071" i="25"/>
  <c r="S556" i="25"/>
  <c r="S424" i="25"/>
  <c r="S196" i="25" l="1"/>
  <c r="S1971" i="25"/>
  <c r="S2237" i="25"/>
  <c r="S1372" i="25"/>
  <c r="S1144" i="25" s="1"/>
  <c r="S330" i="25"/>
  <c r="S13" i="25"/>
  <c r="S675" i="25"/>
  <c r="S640" i="25" s="1"/>
  <c r="S99" i="25"/>
  <c r="S67" i="25" l="1"/>
  <c r="S12" i="25" s="1"/>
  <c r="S2850" i="25" s="1"/>
  <c r="U2843" i="25" l="1"/>
  <c r="J1105" i="25"/>
  <c r="J1071" i="25"/>
  <c r="J1037" i="25"/>
  <c r="J967" i="25"/>
  <c r="J953" i="25"/>
  <c r="J921" i="25"/>
  <c r="J918" i="25"/>
  <c r="J891" i="25"/>
  <c r="J888" i="25"/>
  <c r="J879" i="25"/>
  <c r="J876" i="25"/>
  <c r="J867" i="25"/>
  <c r="J863" i="25"/>
  <c r="J853" i="25"/>
  <c r="J850" i="25"/>
  <c r="J848" i="25"/>
  <c r="J833" i="25"/>
  <c r="J820" i="25"/>
  <c r="J794" i="25"/>
  <c r="J779" i="25"/>
  <c r="J775" i="25"/>
  <c r="J765" i="25"/>
  <c r="J762" i="25"/>
  <c r="J759" i="25"/>
  <c r="J721" i="25"/>
  <c r="J699" i="25"/>
  <c r="J698" i="25"/>
  <c r="J683" i="25"/>
  <c r="J680" i="25"/>
  <c r="J679" i="25"/>
  <c r="J453" i="25"/>
  <c r="J452" i="25"/>
  <c r="J451" i="25"/>
  <c r="J445" i="25"/>
  <c r="J443" i="25"/>
  <c r="J442" i="25"/>
  <c r="J438" i="25"/>
  <c r="J436" i="25"/>
  <c r="J432" i="25"/>
  <c r="J428" i="25"/>
  <c r="J427" i="25"/>
  <c r="J377" i="25"/>
  <c r="J2550" i="25"/>
  <c r="J2413" i="25"/>
  <c r="J2261" i="25"/>
  <c r="J2231" i="25"/>
  <c r="J2219" i="25"/>
  <c r="J2207" i="25"/>
  <c r="J2178" i="25"/>
  <c r="J2148" i="25"/>
  <c r="J2134" i="25"/>
  <c r="J2120" i="25"/>
  <c r="J2105" i="25"/>
  <c r="J2064" i="25"/>
  <c r="J2049" i="25"/>
  <c r="J2035" i="25"/>
  <c r="J2010" i="25"/>
  <c r="J1998" i="25"/>
  <c r="J1985" i="25"/>
  <c r="J1970" i="25"/>
  <c r="J1956" i="25"/>
  <c r="J1924" i="25"/>
  <c r="J1910" i="25"/>
  <c r="J1881" i="25"/>
  <c r="J1867" i="25"/>
  <c r="J1855" i="25"/>
  <c r="J1843" i="25"/>
  <c r="J1830" i="25"/>
  <c r="J1813" i="25"/>
  <c r="J1801" i="25"/>
  <c r="J1789" i="25"/>
  <c r="J1764" i="25"/>
  <c r="J1749" i="25"/>
  <c r="J1737" i="25"/>
  <c r="J1725" i="25"/>
  <c r="J1713" i="25"/>
  <c r="J1700" i="25"/>
  <c r="J1688" i="25"/>
  <c r="J1676" i="25"/>
  <c r="J1664" i="25"/>
  <c r="J1652" i="25"/>
  <c r="J1638" i="25"/>
  <c r="J1612" i="25"/>
  <c r="J1600" i="25"/>
  <c r="J1587" i="25"/>
  <c r="J1572" i="25"/>
  <c r="J1559" i="25"/>
  <c r="J1546" i="25"/>
  <c r="J1531" i="25"/>
  <c r="J1519" i="25"/>
  <c r="J1507" i="25"/>
  <c r="J1494" i="25"/>
  <c r="J1482" i="25"/>
  <c r="J1470" i="25"/>
  <c r="J1446" i="25"/>
  <c r="J1434" i="25"/>
  <c r="J1418" i="25"/>
  <c r="J1405" i="25"/>
  <c r="J1393" i="25"/>
  <c r="J1381" i="25"/>
  <c r="J1366" i="25"/>
  <c r="J1353" i="25"/>
  <c r="J1340" i="25"/>
  <c r="J1328" i="25"/>
  <c r="J1313" i="25"/>
  <c r="J1288" i="25"/>
  <c r="J1275" i="25"/>
  <c r="J1261" i="25"/>
  <c r="J1245" i="25"/>
  <c r="J1232" i="25"/>
  <c r="J1224" i="25"/>
  <c r="J1219" i="25"/>
  <c r="J1207" i="25"/>
  <c r="J1195" i="25"/>
  <c r="J1188" i="25"/>
  <c r="J1183" i="25"/>
  <c r="J1175" i="25"/>
  <c r="J1170" i="25"/>
  <c r="J1162" i="25"/>
  <c r="J1157" i="25"/>
  <c r="J1150" i="25"/>
  <c r="J1109" i="25"/>
  <c r="J1101" i="25"/>
  <c r="J1083" i="25"/>
  <c r="J1078" i="25"/>
  <c r="J1075" i="25"/>
  <c r="J1072" i="25"/>
  <c r="J1070" i="25"/>
  <c r="J1066" i="25"/>
  <c r="J1058" i="25"/>
  <c r="J1055" i="25"/>
  <c r="J1053" i="25"/>
  <c r="J1038" i="25"/>
  <c r="J1032" i="25"/>
  <c r="J1026" i="25"/>
  <c r="J1018" i="25"/>
  <c r="J1014" i="25"/>
  <c r="J1007" i="25"/>
  <c r="J992" i="25"/>
  <c r="J977" i="25"/>
  <c r="J969" i="25"/>
  <c r="J966" i="25"/>
  <c r="J960" i="25"/>
  <c r="J954" i="25"/>
  <c r="J949" i="25"/>
  <c r="J940" i="25"/>
  <c r="J933" i="25"/>
  <c r="J925" i="25"/>
  <c r="J924" i="25"/>
  <c r="J923" i="25"/>
  <c r="J922" i="25"/>
  <c r="J920" i="25"/>
  <c r="J917" i="25"/>
  <c r="J896" i="25"/>
  <c r="J893" i="25"/>
  <c r="J892" i="25"/>
  <c r="J890" i="25"/>
  <c r="J889" i="25"/>
  <c r="J887" i="25"/>
  <c r="J884" i="25"/>
  <c r="J882" i="25"/>
  <c r="J881" i="25"/>
  <c r="J880" i="25"/>
  <c r="J878" i="25"/>
  <c r="J875" i="25"/>
  <c r="J872" i="25"/>
  <c r="J870" i="25"/>
  <c r="J869" i="25"/>
  <c r="J868" i="25"/>
  <c r="J866" i="25"/>
  <c r="J865" i="25"/>
  <c r="J860" i="25"/>
  <c r="J857" i="25"/>
  <c r="J856" i="25"/>
  <c r="J855" i="25"/>
  <c r="J852" i="25"/>
  <c r="J849" i="25"/>
  <c r="J836" i="25"/>
  <c r="J834" i="25"/>
  <c r="J832" i="25"/>
  <c r="J831" i="25"/>
  <c r="J823" i="25"/>
  <c r="J818" i="25"/>
  <c r="J798" i="25"/>
  <c r="J784" i="25"/>
  <c r="J783" i="25"/>
  <c r="J778" i="25"/>
  <c r="J766" i="25"/>
  <c r="J764" i="25"/>
  <c r="J763" i="25"/>
  <c r="J749" i="25"/>
  <c r="J736" i="25"/>
  <c r="J691" i="25"/>
  <c r="J690" i="25"/>
  <c r="J687" i="25"/>
  <c r="J678" i="25"/>
  <c r="J677" i="25"/>
  <c r="J666" i="25"/>
  <c r="J653" i="25"/>
  <c r="J638" i="25"/>
  <c r="J625" i="25"/>
  <c r="J617" i="25"/>
  <c r="J612" i="25"/>
  <c r="J603" i="25"/>
  <c r="J598" i="25"/>
  <c r="J597" i="25"/>
  <c r="J587" i="25"/>
  <c r="J580" i="25"/>
  <c r="J570" i="25"/>
  <c r="J565" i="25"/>
  <c r="J555" i="25"/>
  <c r="J550" i="25"/>
  <c r="J549" i="25"/>
  <c r="J543" i="25"/>
  <c r="J535" i="25"/>
  <c r="J534" i="25"/>
  <c r="J526" i="25"/>
  <c r="J520" i="25"/>
  <c r="J519" i="25"/>
  <c r="J513" i="25"/>
  <c r="J506" i="25"/>
  <c r="J499" i="25"/>
  <c r="J495" i="25"/>
  <c r="J494" i="25"/>
  <c r="J493" i="25"/>
  <c r="J491" i="25"/>
  <c r="J487" i="25"/>
  <c r="J481" i="25"/>
  <c r="J480" i="25"/>
  <c r="J474" i="25"/>
  <c r="J466" i="25"/>
  <c r="J463" i="25"/>
  <c r="J459" i="25"/>
  <c r="J454" i="25"/>
  <c r="J446" i="25"/>
  <c r="J444" i="25"/>
  <c r="J441" i="25"/>
  <c r="J440" i="25"/>
  <c r="J439" i="25"/>
  <c r="J434" i="25"/>
  <c r="J431" i="25"/>
  <c r="J430" i="25"/>
  <c r="J429" i="25"/>
  <c r="J426" i="25"/>
  <c r="J419" i="25"/>
  <c r="J398" i="25"/>
  <c r="J392" i="25"/>
  <c r="J388" i="25"/>
  <c r="J383" i="25"/>
  <c r="J376" i="25"/>
  <c r="J362" i="25"/>
  <c r="J325" i="25"/>
  <c r="J324" i="25"/>
  <c r="J320" i="25"/>
  <c r="J316" i="25"/>
  <c r="J307" i="25"/>
  <c r="J299" i="25"/>
  <c r="J295" i="25"/>
  <c r="J290" i="25"/>
  <c r="J289" i="25"/>
  <c r="J283" i="25"/>
  <c r="J279" i="25"/>
  <c r="J278" i="25"/>
  <c r="J277" i="25"/>
  <c r="J275" i="25"/>
  <c r="J271" i="25"/>
  <c r="J266" i="25"/>
  <c r="J263" i="25"/>
  <c r="J259" i="25"/>
  <c r="J254" i="25"/>
  <c r="J253" i="25"/>
  <c r="J252" i="25"/>
  <c r="J250" i="25"/>
  <c r="J246" i="25"/>
  <c r="J242" i="25"/>
  <c r="J241" i="25"/>
  <c r="J240" i="25"/>
  <c r="J238" i="25"/>
  <c r="J234" i="25"/>
  <c r="J230" i="25"/>
  <c r="J229" i="25"/>
  <c r="J228" i="25"/>
  <c r="J226" i="25"/>
  <c r="J222" i="25"/>
  <c r="J218" i="25"/>
  <c r="J217" i="25"/>
  <c r="J216" i="25"/>
  <c r="J214" i="25"/>
  <c r="J211" i="25"/>
  <c r="J208" i="25"/>
  <c r="J201" i="25"/>
  <c r="J199" i="25"/>
  <c r="J95" i="25"/>
  <c r="J86" i="25"/>
  <c r="J84" i="25"/>
  <c r="J81" i="25"/>
  <c r="J75" i="25"/>
  <c r="J62" i="25"/>
  <c r="J59" i="25"/>
  <c r="J56" i="25"/>
  <c r="J32" i="25"/>
  <c r="J28" i="25"/>
  <c r="J26" i="25"/>
  <c r="J23" i="25"/>
  <c r="J22" i="25"/>
  <c r="J2454" i="25"/>
  <c r="J2348" i="25"/>
  <c r="J2100" i="25"/>
  <c r="J2099" i="25"/>
  <c r="J2095" i="25"/>
  <c r="J2094" i="25"/>
  <c r="J2086" i="25"/>
  <c r="J2083" i="25"/>
  <c r="J2079" i="25"/>
  <c r="J2078" i="25"/>
  <c r="J2077" i="25"/>
  <c r="J2076" i="25"/>
  <c r="J2075" i="25"/>
  <c r="J2047" i="25"/>
  <c r="J2046" i="25"/>
  <c r="J2045" i="25"/>
  <c r="J2029" i="25"/>
  <c r="J2025" i="25"/>
  <c r="J2024" i="25"/>
  <c r="J2023" i="25"/>
  <c r="J2022" i="25"/>
  <c r="J2021" i="25"/>
  <c r="J2019" i="25"/>
  <c r="J2011" i="25"/>
  <c r="J1221" i="25"/>
  <c r="J1216" i="25"/>
  <c r="J1205" i="25"/>
  <c r="J1173" i="25"/>
  <c r="J1172" i="25"/>
  <c r="J1171" i="25"/>
  <c r="J1132" i="25"/>
  <c r="J1126" i="25"/>
  <c r="J1122" i="25"/>
  <c r="J1121" i="25"/>
  <c r="J1119" i="25"/>
  <c r="J1116" i="25"/>
  <c r="J1096" i="25"/>
  <c r="J1095" i="25"/>
  <c r="J1094" i="25"/>
  <c r="J1093" i="25"/>
  <c r="J1086" i="25"/>
  <c r="J1082" i="25"/>
  <c r="J1079" i="25"/>
  <c r="J1049" i="25"/>
  <c r="J1042" i="25"/>
  <c r="J1040" i="25"/>
  <c r="J1030" i="25"/>
  <c r="J1027" i="25"/>
  <c r="J1025" i="25"/>
  <c r="J1023" i="25"/>
  <c r="J1020" i="25"/>
  <c r="J1019" i="25"/>
  <c r="J1016" i="25"/>
  <c r="J1015" i="25"/>
  <c r="J1010" i="25"/>
  <c r="J1008" i="25"/>
  <c r="J1006" i="25"/>
  <c r="J1005" i="25"/>
  <c r="J1003" i="25"/>
  <c r="J997" i="25"/>
  <c r="J986" i="25"/>
  <c r="J985" i="25"/>
  <c r="J983" i="25"/>
  <c r="J975" i="25"/>
  <c r="J942" i="25"/>
  <c r="J939" i="25"/>
  <c r="J912" i="25"/>
  <c r="J909" i="25"/>
  <c r="J908" i="25"/>
  <c r="J895" i="25"/>
  <c r="J883" i="25"/>
  <c r="J871" i="25"/>
  <c r="J859" i="25"/>
  <c r="J858" i="25"/>
  <c r="J847" i="25"/>
  <c r="J846" i="25"/>
  <c r="J830" i="25"/>
  <c r="J816" i="25"/>
  <c r="J808" i="25"/>
  <c r="J806" i="25"/>
  <c r="J804" i="25"/>
  <c r="J803" i="25"/>
  <c r="J800" i="25"/>
  <c r="J799" i="25"/>
  <c r="J797" i="25"/>
  <c r="J796" i="25"/>
  <c r="J795" i="25"/>
  <c r="J792" i="25"/>
  <c r="J791" i="25"/>
  <c r="J790" i="25"/>
  <c r="J789" i="25"/>
  <c r="J788" i="25"/>
  <c r="J777" i="25"/>
  <c r="J771" i="25"/>
  <c r="J760" i="25"/>
  <c r="J748" i="25"/>
  <c r="J747" i="25"/>
  <c r="J742" i="25"/>
  <c r="J738" i="25"/>
  <c r="J735" i="25"/>
  <c r="J734" i="25"/>
  <c r="J730" i="25"/>
  <c r="J728" i="25"/>
  <c r="J726" i="25"/>
  <c r="J724" i="25"/>
  <c r="J723" i="25"/>
  <c r="J722" i="25"/>
  <c r="J718" i="25"/>
  <c r="J715" i="25"/>
  <c r="J714" i="25"/>
  <c r="J712" i="25"/>
  <c r="J711" i="25"/>
  <c r="J710" i="25"/>
  <c r="J709" i="25"/>
  <c r="J708" i="25"/>
  <c r="J707" i="25"/>
  <c r="J706" i="25"/>
  <c r="J696" i="25"/>
  <c r="J695" i="25"/>
  <c r="J682" i="25"/>
  <c r="J664" i="25"/>
  <c r="J652" i="25"/>
  <c r="J649" i="25"/>
  <c r="J645" i="25"/>
  <c r="J636" i="25"/>
  <c r="J635" i="25"/>
  <c r="J624" i="25"/>
  <c r="J623" i="25"/>
  <c r="J611" i="25"/>
  <c r="J608" i="25"/>
  <c r="J576" i="25"/>
  <c r="J564" i="25"/>
  <c r="J563" i="25"/>
  <c r="J533" i="25"/>
  <c r="J518" i="25"/>
  <c r="J505" i="25"/>
  <c r="J504" i="25"/>
  <c r="J479" i="25"/>
  <c r="J465" i="25"/>
  <c r="J464" i="25"/>
  <c r="J447" i="25"/>
  <c r="J412" i="25"/>
  <c r="J411" i="25"/>
  <c r="J409" i="25"/>
  <c r="J405" i="25"/>
  <c r="J403" i="25"/>
  <c r="J394" i="25"/>
  <c r="J390" i="25"/>
  <c r="J389" i="25"/>
  <c r="J372" i="25"/>
  <c r="J371" i="25"/>
  <c r="J326" i="25"/>
  <c r="J322" i="25"/>
  <c r="J308" i="25"/>
  <c r="J304" i="25"/>
  <c r="J302" i="25"/>
  <c r="J288" i="25"/>
  <c r="J284" i="25"/>
  <c r="J276" i="25"/>
  <c r="J272" i="25"/>
  <c r="J267" i="25"/>
  <c r="J265" i="25"/>
  <c r="J264" i="25"/>
  <c r="J260" i="25"/>
  <c r="J251" i="25"/>
  <c r="J239" i="25"/>
  <c r="J227" i="25"/>
  <c r="J215" i="25"/>
  <c r="J82" i="25"/>
  <c r="J80" i="25"/>
  <c r="J63" i="25"/>
  <c r="J61" i="25"/>
  <c r="J60" i="25"/>
  <c r="J55" i="25"/>
  <c r="J53" i="25"/>
  <c r="H17" i="25"/>
  <c r="T17" i="25" s="1"/>
  <c r="H16" i="25"/>
  <c r="T16" i="25" s="1"/>
  <c r="J2327" i="25"/>
  <c r="J2315" i="25"/>
  <c r="J2303" i="25"/>
  <c r="J2291" i="25"/>
  <c r="J2276" i="25"/>
  <c r="J2247" i="25"/>
  <c r="J2195" i="25"/>
  <c r="J2163" i="25"/>
  <c r="J1938" i="25"/>
  <c r="J1897" i="25"/>
  <c r="J1777" i="25"/>
  <c r="J1624" i="25"/>
  <c r="J1458" i="25"/>
  <c r="J1300" i="25"/>
  <c r="J1217" i="25"/>
  <c r="J1181" i="25"/>
  <c r="J1167" i="25"/>
  <c r="J1125" i="25"/>
  <c r="J1081" i="25"/>
  <c r="J1012" i="25"/>
  <c r="J938" i="25"/>
  <c r="J894" i="25"/>
  <c r="J829" i="25"/>
  <c r="J815" i="25"/>
  <c r="J663" i="25"/>
  <c r="J651" i="25"/>
  <c r="J606" i="25"/>
  <c r="J596" i="25"/>
  <c r="J593" i="25"/>
  <c r="J548" i="25"/>
  <c r="J546" i="25"/>
  <c r="J530" i="25"/>
  <c r="J516" i="25"/>
  <c r="J502" i="25"/>
  <c r="J492" i="25"/>
  <c r="J477" i="25"/>
  <c r="J449" i="25"/>
  <c r="J437" i="25"/>
  <c r="J423" i="25"/>
  <c r="J387" i="25"/>
  <c r="J369" i="25"/>
  <c r="J339" i="25"/>
  <c r="J319" i="25"/>
  <c r="J298" i="25"/>
  <c r="J286" i="25"/>
  <c r="J274" i="25"/>
  <c r="J262" i="25"/>
  <c r="J249" i="25"/>
  <c r="J237" i="25"/>
  <c r="J213" i="25"/>
  <c r="J51" i="25"/>
  <c r="J2840" i="25"/>
  <c r="J2839" i="25"/>
  <c r="J2827" i="25"/>
  <c r="J2815" i="25"/>
  <c r="J2804" i="25"/>
  <c r="J2803" i="25"/>
  <c r="J2792" i="25"/>
  <c r="J2791" i="25"/>
  <c r="J2777" i="25"/>
  <c r="J2765" i="25"/>
  <c r="J2753" i="25"/>
  <c r="J2742" i="25"/>
  <c r="J2741" i="25"/>
  <c r="J2730" i="25"/>
  <c r="J2729" i="25"/>
  <c r="J2718" i="25"/>
  <c r="J2717" i="25"/>
  <c r="J2706" i="25"/>
  <c r="J2705" i="25"/>
  <c r="J2693" i="25"/>
  <c r="J2692" i="25"/>
  <c r="J2681" i="25"/>
  <c r="J2680" i="25"/>
  <c r="J2668" i="25"/>
  <c r="J2657" i="25"/>
  <c r="J2656" i="25"/>
  <c r="J2644" i="25"/>
  <c r="J2643" i="25"/>
  <c r="J2631" i="25"/>
  <c r="J2619" i="25"/>
  <c r="J2608" i="25"/>
  <c r="J2607" i="25"/>
  <c r="J2595" i="25"/>
  <c r="J2594" i="25"/>
  <c r="J2583" i="25"/>
  <c r="J2582" i="25"/>
  <c r="J2570" i="25"/>
  <c r="J2569" i="25"/>
  <c r="J2558" i="25"/>
  <c r="J2557" i="25"/>
  <c r="J2546" i="25"/>
  <c r="J2545" i="25"/>
  <c r="J2534" i="25"/>
  <c r="J2533" i="25"/>
  <c r="J2521" i="25"/>
  <c r="J2509" i="25"/>
  <c r="J2508" i="25"/>
  <c r="J2497" i="25"/>
  <c r="J2496" i="25"/>
  <c r="J2484" i="25"/>
  <c r="J2469" i="25"/>
  <c r="J2461" i="25"/>
  <c r="J2460" i="25"/>
  <c r="J2457" i="25"/>
  <c r="J2449" i="25"/>
  <c r="J2448" i="25"/>
  <c r="J2437" i="25"/>
  <c r="J2436" i="25"/>
  <c r="J2425" i="25"/>
  <c r="J2424" i="25"/>
  <c r="J2421" i="25"/>
  <c r="J2412" i="25"/>
  <c r="J2409" i="25"/>
  <c r="J2400" i="25"/>
  <c r="J2399" i="25"/>
  <c r="J2396" i="25"/>
  <c r="J2388" i="25"/>
  <c r="J2387" i="25"/>
  <c r="J2384" i="25"/>
  <c r="J2375" i="25"/>
  <c r="J2372" i="25"/>
  <c r="J2364" i="25"/>
  <c r="J2363" i="25"/>
  <c r="J2360" i="25"/>
  <c r="J2352" i="25"/>
  <c r="J2351" i="25"/>
  <c r="J2339" i="25"/>
  <c r="J2324" i="25"/>
  <c r="J2316" i="25"/>
  <c r="J2312" i="25"/>
  <c r="J2304" i="25"/>
  <c r="J2292" i="25"/>
  <c r="J2277" i="25"/>
  <c r="J2271" i="25"/>
  <c r="J2262" i="25"/>
  <c r="J2258" i="25"/>
  <c r="J2244" i="25"/>
  <c r="J2232" i="25"/>
  <c r="J2228" i="25"/>
  <c r="J2216" i="25"/>
  <c r="J2208" i="25"/>
  <c r="J2204" i="25"/>
  <c r="J2196" i="25"/>
  <c r="J2192" i="25"/>
  <c r="J2159" i="25"/>
  <c r="J2149" i="25"/>
  <c r="J2145" i="25"/>
  <c r="J2136" i="25"/>
  <c r="J2121" i="25"/>
  <c r="J2107" i="25"/>
  <c r="J2102" i="25"/>
  <c r="J2093" i="25"/>
  <c r="J2092" i="25"/>
  <c r="J2089" i="25"/>
  <c r="J2080" i="25"/>
  <c r="J2065" i="25"/>
  <c r="J2060" i="25"/>
  <c r="J2036" i="25"/>
  <c r="J2032" i="25"/>
  <c r="J2020" i="25"/>
  <c r="J1995" i="25"/>
  <c r="J1987" i="25"/>
  <c r="J1982" i="25"/>
  <c r="J1974" i="25"/>
  <c r="J1958" i="25"/>
  <c r="J1939" i="25"/>
  <c r="J1935" i="25"/>
  <c r="J1925" i="25"/>
  <c r="J1920" i="25"/>
  <c r="J1911" i="25"/>
  <c r="J1907" i="25"/>
  <c r="J1898" i="25"/>
  <c r="J1892" i="25"/>
  <c r="J1878" i="25"/>
  <c r="J1869" i="25"/>
  <c r="J1864" i="25"/>
  <c r="J1856" i="25"/>
  <c r="J1852" i="25"/>
  <c r="J1823" i="25"/>
  <c r="J1814" i="25"/>
  <c r="J1810" i="25"/>
  <c r="J1802" i="25"/>
  <c r="J1790" i="25"/>
  <c r="J1778" i="25"/>
  <c r="J1774" i="25"/>
  <c r="J1765" i="25"/>
  <c r="J1760" i="25"/>
  <c r="J1750" i="25"/>
  <c r="J1746" i="25"/>
  <c r="J1734" i="25"/>
  <c r="J1726" i="25"/>
  <c r="J1722" i="25"/>
  <c r="J1714" i="25"/>
  <c r="J1710" i="25"/>
  <c r="J1685" i="25"/>
  <c r="J1677" i="25"/>
  <c r="J1673" i="25"/>
  <c r="J1665" i="25"/>
  <c r="J1653" i="25"/>
  <c r="J1639" i="25"/>
  <c r="J1634" i="25"/>
  <c r="J1625" i="25"/>
  <c r="J1621" i="25"/>
  <c r="J1613" i="25"/>
  <c r="J1609" i="25"/>
  <c r="J1601" i="25"/>
  <c r="J1597" i="25"/>
  <c r="J1582" i="25"/>
  <c r="J1573" i="25"/>
  <c r="J1568" i="25"/>
  <c r="J1560" i="25"/>
  <c r="J1556" i="25"/>
  <c r="J1528" i="25"/>
  <c r="J1520" i="25"/>
  <c r="J1516" i="25"/>
  <c r="J1508" i="25"/>
  <c r="J1496" i="25"/>
  <c r="J1483" i="25"/>
  <c r="J1479" i="25"/>
  <c r="J1471" i="25"/>
  <c r="J1467" i="25"/>
  <c r="J1459" i="25"/>
  <c r="J1455" i="25"/>
  <c r="J1447" i="25"/>
  <c r="J1443" i="25"/>
  <c r="J1431" i="25"/>
  <c r="J1419" i="25"/>
  <c r="J1414" i="25"/>
  <c r="J1406" i="25"/>
  <c r="J1402" i="25"/>
  <c r="J1378" i="25"/>
  <c r="J1367" i="25"/>
  <c r="J1363" i="25"/>
  <c r="J1354" i="25"/>
  <c r="J1341" i="25"/>
  <c r="J1337" i="25"/>
  <c r="J1329" i="25"/>
  <c r="J1325" i="25"/>
  <c r="J1315" i="25"/>
  <c r="J1309" i="25"/>
  <c r="J1301" i="25"/>
  <c r="J1297" i="25"/>
  <c r="J1289" i="25"/>
  <c r="J1285" i="25"/>
  <c r="J1272" i="25"/>
  <c r="J1262" i="25"/>
  <c r="J1257" i="25"/>
  <c r="J1246" i="25"/>
  <c r="J1242" i="25"/>
  <c r="J1229" i="25"/>
  <c r="J1208" i="25"/>
  <c r="J1204" i="25"/>
  <c r="J1196" i="25"/>
  <c r="J1192" i="25"/>
  <c r="J1184" i="25"/>
  <c r="J1177" i="25"/>
  <c r="J1166" i="25"/>
  <c r="J1163" i="25"/>
  <c r="J1158" i="25"/>
  <c r="J1155" i="25"/>
  <c r="J1154" i="25"/>
  <c r="J1151" i="25"/>
  <c r="J1135" i="25"/>
  <c r="J1128" i="25"/>
  <c r="J1124" i="25"/>
  <c r="J1102" i="25"/>
  <c r="J1092" i="25"/>
  <c r="J1089" i="25"/>
  <c r="J1084" i="25"/>
  <c r="J1080" i="25"/>
  <c r="J1067" i="25"/>
  <c r="J1059" i="25"/>
  <c r="J1045" i="25"/>
  <c r="J1035" i="25"/>
  <c r="J1024" i="25"/>
  <c r="J996" i="25"/>
  <c r="J993" i="25"/>
  <c r="J982" i="25"/>
  <c r="J979" i="25"/>
  <c r="J971" i="25"/>
  <c r="J961" i="25"/>
  <c r="J955" i="25"/>
  <c r="J952" i="25"/>
  <c r="J951" i="25"/>
  <c r="J948" i="25"/>
  <c r="J937" i="25"/>
  <c r="J927" i="25"/>
  <c r="J919" i="25"/>
  <c r="J913" i="25"/>
  <c r="J873" i="25"/>
  <c r="J861" i="25"/>
  <c r="J838" i="25"/>
  <c r="J827" i="25"/>
  <c r="J824" i="25"/>
  <c r="J819" i="25"/>
  <c r="J814" i="25"/>
  <c r="J811" i="25"/>
  <c r="J802" i="25"/>
  <c r="J787" i="25"/>
  <c r="J769" i="25"/>
  <c r="J755" i="25"/>
  <c r="J750" i="25"/>
  <c r="J746" i="25"/>
  <c r="J733" i="25"/>
  <c r="J713" i="25"/>
  <c r="J694" i="25"/>
  <c r="J684" i="25"/>
  <c r="J674" i="25"/>
  <c r="J667" i="25"/>
  <c r="J662" i="25"/>
  <c r="J659" i="25"/>
  <c r="J654" i="25"/>
  <c r="J650" i="25"/>
  <c r="J647" i="25"/>
  <c r="J639" i="25"/>
  <c r="J634" i="25"/>
  <c r="J631" i="25"/>
  <c r="J626" i="25"/>
  <c r="J622" i="25"/>
  <c r="J619" i="25"/>
  <c r="J607" i="25"/>
  <c r="J599" i="25"/>
  <c r="J594" i="25"/>
  <c r="J589" i="25"/>
  <c r="J583" i="25"/>
  <c r="J575" i="25"/>
  <c r="J562" i="25"/>
  <c r="J558" i="25"/>
  <c r="J537" i="25"/>
  <c r="J532" i="25"/>
  <c r="J527" i="25"/>
  <c r="J521" i="25"/>
  <c r="J517" i="25"/>
  <c r="J507" i="25"/>
  <c r="J500" i="25"/>
  <c r="J488" i="25"/>
  <c r="J482" i="25"/>
  <c r="J478" i="25"/>
  <c r="J475" i="25"/>
  <c r="J467" i="25"/>
  <c r="J460" i="25"/>
  <c r="J450" i="25"/>
  <c r="J435" i="25"/>
  <c r="J421" i="25"/>
  <c r="J413" i="25"/>
  <c r="J407" i="25"/>
  <c r="J384" i="25"/>
  <c r="J365" i="25"/>
  <c r="J318" i="25"/>
  <c r="J317" i="25"/>
  <c r="J296" i="25"/>
  <c r="J291" i="25"/>
  <c r="J287" i="25"/>
  <c r="J235" i="25"/>
  <c r="J48" i="25"/>
  <c r="J39" i="25"/>
  <c r="J36" i="25"/>
  <c r="J35" i="25"/>
  <c r="J30" i="25"/>
  <c r="R17" i="25"/>
  <c r="R16" i="25"/>
  <c r="J2838" i="25"/>
  <c r="J2826" i="25"/>
  <c r="J2814" i="25"/>
  <c r="J2802" i="25"/>
  <c r="J2789" i="25"/>
  <c r="J2776" i="25"/>
  <c r="J2764" i="25"/>
  <c r="J2752" i="25"/>
  <c r="J2740" i="25"/>
  <c r="J2728" i="25"/>
  <c r="J2716" i="25"/>
  <c r="J2704" i="25"/>
  <c r="J2691" i="25"/>
  <c r="J2679" i="25"/>
  <c r="J2667" i="25"/>
  <c r="J2655" i="25"/>
  <c r="J2642" i="25"/>
  <c r="J2630" i="25"/>
  <c r="J2618" i="25"/>
  <c r="J2606" i="25"/>
  <c r="J2593" i="25"/>
  <c r="J2581" i="25"/>
  <c r="J2568" i="25"/>
  <c r="J2556" i="25"/>
  <c r="J2544" i="25"/>
  <c r="J2532" i="25"/>
  <c r="J2519" i="25"/>
  <c r="J2507" i="25"/>
  <c r="J2495" i="25"/>
  <c r="J2483" i="25"/>
  <c r="J2471" i="25"/>
  <c r="J2459" i="25"/>
  <c r="J2447" i="25"/>
  <c r="J2435" i="25"/>
  <c r="J2423" i="25"/>
  <c r="J2411" i="25"/>
  <c r="J2398" i="25"/>
  <c r="J2386" i="25"/>
  <c r="J2374" i="25"/>
  <c r="J2362" i="25"/>
  <c r="J2350" i="25"/>
  <c r="J2338" i="25"/>
  <c r="J2326" i="25"/>
  <c r="J2314" i="25"/>
  <c r="J2302" i="25"/>
  <c r="J2290" i="25"/>
  <c r="J2275" i="25"/>
  <c r="J2260" i="25"/>
  <c r="J2246" i="25"/>
  <c r="J2230" i="25"/>
  <c r="J2218" i="25"/>
  <c r="J2206" i="25"/>
  <c r="J2194" i="25"/>
  <c r="J2177" i="25"/>
  <c r="J2162" i="25"/>
  <c r="J2147" i="25"/>
  <c r="J2133" i="25"/>
  <c r="J2118" i="25"/>
  <c r="J2104" i="25"/>
  <c r="J2091" i="25"/>
  <c r="J2062" i="25"/>
  <c r="J2048" i="25"/>
  <c r="J2034" i="25"/>
  <c r="J2009" i="25"/>
  <c r="J1997" i="25"/>
  <c r="J1984" i="25"/>
  <c r="J1969" i="25"/>
  <c r="J1954" i="25"/>
  <c r="J1937" i="25"/>
  <c r="J1923" i="25"/>
  <c r="J1909" i="25"/>
  <c r="J1896" i="25"/>
  <c r="J1880" i="25"/>
  <c r="J1866" i="25"/>
  <c r="J1854" i="25"/>
  <c r="J1842" i="25"/>
  <c r="J1827" i="25"/>
  <c r="J1812" i="25"/>
  <c r="J1800" i="25"/>
  <c r="J1788" i="25"/>
  <c r="J1776" i="25"/>
  <c r="J1770" i="25"/>
  <c r="J1763" i="25"/>
  <c r="J1748" i="25"/>
  <c r="J1736" i="25"/>
  <c r="J1724" i="25"/>
  <c r="J1712" i="25"/>
  <c r="J1699" i="25"/>
  <c r="J1687" i="25"/>
  <c r="J1675" i="25"/>
  <c r="J1663" i="25"/>
  <c r="J1651" i="25"/>
  <c r="J1637" i="25"/>
  <c r="J1623" i="25"/>
  <c r="J1611" i="25"/>
  <c r="J1599" i="25"/>
  <c r="J1586" i="25"/>
  <c r="J1571" i="25"/>
  <c r="J1558" i="25"/>
  <c r="J1545" i="25"/>
  <c r="J1530" i="25"/>
  <c r="J1518" i="25"/>
  <c r="J1506" i="25"/>
  <c r="J1493" i="25"/>
  <c r="J1481" i="25"/>
  <c r="J1469" i="25"/>
  <c r="J1457" i="25"/>
  <c r="J1445" i="25"/>
  <c r="J1433" i="25"/>
  <c r="J1416" i="25"/>
  <c r="J1404" i="25"/>
  <c r="J1392" i="25"/>
  <c r="J1380" i="25"/>
  <c r="J1365" i="25"/>
  <c r="J1352" i="25"/>
  <c r="J1339" i="25"/>
  <c r="J1327" i="25"/>
  <c r="J1311" i="25"/>
  <c r="J1299" i="25"/>
  <c r="J1287" i="25"/>
  <c r="J1274" i="25"/>
  <c r="J1259" i="25"/>
  <c r="J1244" i="25"/>
  <c r="J1226" i="25"/>
  <c r="J1214" i="25"/>
  <c r="J1202" i="25"/>
  <c r="J1190" i="25"/>
  <c r="J1178" i="25"/>
  <c r="J1164" i="25"/>
  <c r="J1152" i="25"/>
  <c r="J1136" i="25"/>
  <c r="J1103" i="25"/>
  <c r="J1090" i="25"/>
  <c r="J1061" i="25"/>
  <c r="J1046" i="25"/>
  <c r="J1033" i="25"/>
  <c r="J1021" i="25"/>
  <c r="J1009" i="25"/>
  <c r="J994" i="25"/>
  <c r="J980" i="25"/>
  <c r="J962" i="25"/>
  <c r="J935" i="25"/>
  <c r="J906" i="25"/>
  <c r="J840" i="25"/>
  <c r="J825" i="25"/>
  <c r="J812" i="25"/>
  <c r="J756" i="25"/>
  <c r="J743" i="25"/>
  <c r="J731" i="25"/>
  <c r="J719" i="25"/>
  <c r="J660" i="25"/>
  <c r="J648" i="25"/>
  <c r="J632" i="25"/>
  <c r="J620" i="25"/>
  <c r="J605" i="25"/>
  <c r="J592" i="25"/>
  <c r="J572" i="25"/>
  <c r="J559" i="25"/>
  <c r="J545" i="25"/>
  <c r="J529" i="25"/>
  <c r="J515" i="25"/>
  <c r="J501" i="25"/>
  <c r="J489" i="25"/>
  <c r="J476" i="25"/>
  <c r="J461" i="25"/>
  <c r="J448" i="25"/>
  <c r="J422" i="25"/>
  <c r="J386" i="25"/>
  <c r="J366" i="25"/>
  <c r="J297" i="25"/>
  <c r="J285" i="25"/>
  <c r="J273" i="25"/>
  <c r="J261" i="25"/>
  <c r="J248" i="25"/>
  <c r="J236" i="25"/>
  <c r="J224" i="25"/>
  <c r="J212" i="25"/>
  <c r="J2849" i="25"/>
  <c r="J2848" i="25"/>
  <c r="J2847" i="25"/>
  <c r="J2846" i="25"/>
  <c r="J2845" i="25"/>
  <c r="J2844" i="25"/>
  <c r="J2842" i="25"/>
  <c r="J2841" i="25"/>
  <c r="J2837" i="25"/>
  <c r="J2836" i="25"/>
  <c r="J2835" i="25"/>
  <c r="J2834" i="25"/>
  <c r="J2833" i="25"/>
  <c r="J2832" i="25"/>
  <c r="J2831" i="25"/>
  <c r="J2830" i="25"/>
  <c r="J2829" i="25"/>
  <c r="J2828" i="25"/>
  <c r="J2825" i="25"/>
  <c r="J2824" i="25"/>
  <c r="J2823" i="25"/>
  <c r="J2822" i="25"/>
  <c r="J2821" i="25"/>
  <c r="J2820" i="25"/>
  <c r="J2819" i="25"/>
  <c r="J2818" i="25"/>
  <c r="J2817" i="25"/>
  <c r="J2816" i="25"/>
  <c r="J2813" i="25"/>
  <c r="J2812" i="25"/>
  <c r="J2811" i="25"/>
  <c r="J2810" i="25"/>
  <c r="J2809" i="25"/>
  <c r="J2808" i="25"/>
  <c r="J2807" i="25"/>
  <c r="J2806" i="25"/>
  <c r="J2805" i="25"/>
  <c r="J2801" i="25"/>
  <c r="J2800" i="25"/>
  <c r="J2799" i="25"/>
  <c r="J2798" i="25"/>
  <c r="J2797" i="25"/>
  <c r="J2796" i="25"/>
  <c r="J2795" i="25"/>
  <c r="J2794" i="25"/>
  <c r="J2793" i="25"/>
  <c r="J2788" i="25"/>
  <c r="J2786" i="25"/>
  <c r="J2785" i="25"/>
  <c r="J2784" i="25"/>
  <c r="J2783" i="25"/>
  <c r="J2782" i="25"/>
  <c r="J2781" i="25"/>
  <c r="J2780" i="25"/>
  <c r="J2779" i="25"/>
  <c r="J2778" i="25"/>
  <c r="J2775" i="25"/>
  <c r="J2774" i="25"/>
  <c r="J2773" i="25"/>
  <c r="J2772" i="25"/>
  <c r="J2771" i="25"/>
  <c r="J2770" i="25"/>
  <c r="J2769" i="25"/>
  <c r="J2768" i="25"/>
  <c r="J2767" i="25"/>
  <c r="J2766" i="25"/>
  <c r="J2763" i="25"/>
  <c r="J2762" i="25"/>
  <c r="J2761" i="25"/>
  <c r="J2760" i="25"/>
  <c r="J2759" i="25"/>
  <c r="J2758" i="25"/>
  <c r="J2757" i="25"/>
  <c r="J2756" i="25"/>
  <c r="J2755" i="25"/>
  <c r="J2754" i="25"/>
  <c r="J2751" i="25"/>
  <c r="J2750" i="25"/>
  <c r="J2749" i="25"/>
  <c r="J2748" i="25"/>
  <c r="J2747" i="25"/>
  <c r="J2746" i="25"/>
  <c r="J2745" i="25"/>
  <c r="J2744" i="25"/>
  <c r="J2743" i="25"/>
  <c r="J2739" i="25"/>
  <c r="J2738" i="25"/>
  <c r="J2737" i="25"/>
  <c r="J2736" i="25"/>
  <c r="J2735" i="25"/>
  <c r="J2734" i="25"/>
  <c r="J2733" i="25"/>
  <c r="J2732" i="25"/>
  <c r="J2731" i="25"/>
  <c r="J2727" i="25"/>
  <c r="J2726" i="25"/>
  <c r="J2725" i="25"/>
  <c r="J2724" i="25"/>
  <c r="J2723" i="25"/>
  <c r="J2722" i="25"/>
  <c r="J2721" i="25"/>
  <c r="J2720" i="25"/>
  <c r="J2719" i="25"/>
  <c r="J2715" i="25"/>
  <c r="J2714" i="25"/>
  <c r="J2713" i="25"/>
  <c r="J2712" i="25"/>
  <c r="J2711" i="25"/>
  <c r="J2710" i="25"/>
  <c r="J2709" i="25"/>
  <c r="J2708" i="25"/>
  <c r="J2707" i="25"/>
  <c r="J2703" i="25"/>
  <c r="J2702" i="25"/>
  <c r="J2701" i="25"/>
  <c r="J2700" i="25"/>
  <c r="J2699" i="25"/>
  <c r="J2698" i="25"/>
  <c r="J2696" i="25"/>
  <c r="J2695" i="25"/>
  <c r="J2694" i="25"/>
  <c r="J2690" i="25"/>
  <c r="J2689" i="25"/>
  <c r="J2688" i="25"/>
  <c r="J2687" i="25"/>
  <c r="J2686" i="25"/>
  <c r="J2685" i="25"/>
  <c r="J2684" i="25"/>
  <c r="J2683" i="25"/>
  <c r="J2682" i="25"/>
  <c r="J2678" i="25"/>
  <c r="J2677" i="25"/>
  <c r="J2676" i="25"/>
  <c r="J2675" i="25"/>
  <c r="J2674" i="25"/>
  <c r="J2673" i="25"/>
  <c r="J2672" i="25"/>
  <c r="J2671" i="25"/>
  <c r="J2670" i="25"/>
  <c r="J2669" i="25"/>
  <c r="J2666" i="25"/>
  <c r="J2665" i="25"/>
  <c r="J2664" i="25"/>
  <c r="J2663" i="25"/>
  <c r="J2662" i="25"/>
  <c r="J2661" i="25"/>
  <c r="J2660" i="25"/>
  <c r="J2659" i="25"/>
  <c r="J2658" i="25"/>
  <c r="J2654" i="25"/>
  <c r="J2653" i="25"/>
  <c r="J2652" i="25"/>
  <c r="J2651" i="25"/>
  <c r="J2650" i="25"/>
  <c r="J2649" i="25"/>
  <c r="J2647" i="25"/>
  <c r="J2646" i="25"/>
  <c r="J2645" i="25"/>
  <c r="J2641" i="25"/>
  <c r="J2640" i="25"/>
  <c r="J2639" i="25"/>
  <c r="J2638" i="25"/>
  <c r="J2637" i="25"/>
  <c r="J2636" i="25"/>
  <c r="J2635" i="25"/>
  <c r="J2634" i="25"/>
  <c r="J2633" i="25"/>
  <c r="J2632" i="25"/>
  <c r="J2629" i="25"/>
  <c r="J2628" i="25"/>
  <c r="J2627" i="25"/>
  <c r="J2626" i="25"/>
  <c r="J2625" i="25"/>
  <c r="J2624" i="25"/>
  <c r="J2623" i="25"/>
  <c r="J2622" i="25"/>
  <c r="J2621" i="25"/>
  <c r="J2620" i="25"/>
  <c r="J2617" i="25"/>
  <c r="J2616" i="25"/>
  <c r="J2615" i="25"/>
  <c r="J2614" i="25"/>
  <c r="J2613" i="25"/>
  <c r="J2612" i="25"/>
  <c r="J2611" i="25"/>
  <c r="J2610" i="25"/>
  <c r="J2609" i="25"/>
  <c r="J2605" i="25"/>
  <c r="J2604" i="25"/>
  <c r="J2603" i="25"/>
  <c r="J2602" i="25"/>
  <c r="J2601" i="25"/>
  <c r="J2600" i="25"/>
  <c r="J2599" i="25"/>
  <c r="J2598" i="25"/>
  <c r="J2596" i="25"/>
  <c r="J2592" i="25"/>
  <c r="J2591" i="25"/>
  <c r="J2590" i="25"/>
  <c r="J2589" i="25"/>
  <c r="J2588" i="25"/>
  <c r="J2587" i="25"/>
  <c r="J2586" i="25"/>
  <c r="J2585" i="25"/>
  <c r="J2584" i="25"/>
  <c r="J2580" i="25"/>
  <c r="J2579" i="25"/>
  <c r="J2578" i="25"/>
  <c r="J2577" i="25"/>
  <c r="J2576" i="25"/>
  <c r="J2574" i="25"/>
  <c r="J2573" i="25"/>
  <c r="J2572" i="25"/>
  <c r="J2571" i="25"/>
  <c r="J2567" i="25"/>
  <c r="J2566" i="25"/>
  <c r="J2565" i="25"/>
  <c r="J2564" i="25"/>
  <c r="J2563" i="25"/>
  <c r="J2562" i="25"/>
  <c r="J2561" i="25"/>
  <c r="J2560" i="25"/>
  <c r="J2559" i="25"/>
  <c r="J2555" i="25"/>
  <c r="J2554" i="25"/>
  <c r="J2553" i="25"/>
  <c r="J2552" i="25"/>
  <c r="J2551" i="25"/>
  <c r="J2549" i="25"/>
  <c r="J2548" i="25"/>
  <c r="J2547" i="25"/>
  <c r="J2543" i="25"/>
  <c r="J2542" i="25"/>
  <c r="J2541" i="25"/>
  <c r="J2540" i="25"/>
  <c r="J2539" i="25"/>
  <c r="J2538" i="25"/>
  <c r="J2537" i="25"/>
  <c r="J2536" i="25"/>
  <c r="J2535" i="25"/>
  <c r="J2531" i="25"/>
  <c r="J2530" i="25"/>
  <c r="J2529" i="25"/>
  <c r="J2528" i="25"/>
  <c r="J2527" i="25"/>
  <c r="J2526" i="25"/>
  <c r="J2525" i="25"/>
  <c r="J2524" i="25"/>
  <c r="J2523" i="25"/>
  <c r="J2522" i="25"/>
  <c r="J2518" i="25"/>
  <c r="J2517" i="25"/>
  <c r="J2516" i="25"/>
  <c r="J2515" i="25"/>
  <c r="J2514" i="25"/>
  <c r="J2513" i="25"/>
  <c r="J2512" i="25"/>
  <c r="J2511" i="25"/>
  <c r="J2510" i="25"/>
  <c r="J2506" i="25"/>
  <c r="J2505" i="25"/>
  <c r="J2504" i="25"/>
  <c r="J2503" i="25"/>
  <c r="J2502" i="25"/>
  <c r="J2501" i="25"/>
  <c r="J2500" i="25"/>
  <c r="J2499" i="25"/>
  <c r="J2498" i="25"/>
  <c r="J2494" i="25"/>
  <c r="J2493" i="25"/>
  <c r="J2492" i="25"/>
  <c r="J2491" i="25"/>
  <c r="J2490" i="25"/>
  <c r="J2489" i="25"/>
  <c r="J2488" i="25"/>
  <c r="J2487" i="25"/>
  <c r="J2486" i="25"/>
  <c r="J2485" i="25"/>
  <c r="J2482" i="25"/>
  <c r="J2481" i="25"/>
  <c r="J2480" i="25"/>
  <c r="J2479" i="25"/>
  <c r="J2478" i="25"/>
  <c r="J2477" i="25"/>
  <c r="J2476" i="25"/>
  <c r="J2475" i="25"/>
  <c r="J2474" i="25"/>
  <c r="J2473" i="25"/>
  <c r="J2472" i="25"/>
  <c r="J2470" i="25"/>
  <c r="J2468" i="25"/>
  <c r="J2467" i="25"/>
  <c r="J2466" i="25"/>
  <c r="J2465" i="25"/>
  <c r="J2464" i="25"/>
  <c r="J2463" i="25"/>
  <c r="J2462" i="25"/>
  <c r="J2458" i="25"/>
  <c r="J2456" i="25"/>
  <c r="J2455" i="25"/>
  <c r="J2453" i="25"/>
  <c r="J2452" i="25"/>
  <c r="J2451" i="25"/>
  <c r="J2450" i="25"/>
  <c r="J2446" i="25"/>
  <c r="J2445" i="25"/>
  <c r="J2444" i="25"/>
  <c r="J2443" i="25"/>
  <c r="J2442" i="25"/>
  <c r="J2441" i="25"/>
  <c r="J2440" i="25"/>
  <c r="J2439" i="25"/>
  <c r="J2438" i="25"/>
  <c r="J2434" i="25"/>
  <c r="J2433" i="25"/>
  <c r="J2432" i="25"/>
  <c r="J2431" i="25"/>
  <c r="J2430" i="25"/>
  <c r="J2429" i="25"/>
  <c r="J2428" i="25"/>
  <c r="J2427" i="25"/>
  <c r="J2426" i="25"/>
  <c r="J2422" i="25"/>
  <c r="J2420" i="25"/>
  <c r="J2419" i="25"/>
  <c r="J2418" i="25"/>
  <c r="J2417" i="25"/>
  <c r="J2416" i="25"/>
  <c r="J2415" i="25"/>
  <c r="J2414" i="25"/>
  <c r="J2410" i="25"/>
  <c r="J2408" i="25"/>
  <c r="J2407" i="25"/>
  <c r="J2406" i="25"/>
  <c r="J2405" i="25"/>
  <c r="J2404" i="25"/>
  <c r="J2403" i="25"/>
  <c r="J2401" i="25"/>
  <c r="J2397" i="25"/>
  <c r="J2395" i="25"/>
  <c r="J2394" i="25"/>
  <c r="J2393" i="25"/>
  <c r="J2392" i="25"/>
  <c r="J2391" i="25"/>
  <c r="J2390" i="25"/>
  <c r="J2389" i="25"/>
  <c r="J2385" i="25"/>
  <c r="J2383" i="25"/>
  <c r="J2382" i="25"/>
  <c r="J2381" i="25"/>
  <c r="J2380" i="25"/>
  <c r="J2379" i="25"/>
  <c r="J2378" i="25"/>
  <c r="J2377" i="25"/>
  <c r="J2376" i="25"/>
  <c r="J2373" i="25"/>
  <c r="J2371" i="25"/>
  <c r="J2370" i="25"/>
  <c r="J2369" i="25"/>
  <c r="J2368" i="25"/>
  <c r="J2367" i="25"/>
  <c r="J2366" i="25"/>
  <c r="J2365" i="25"/>
  <c r="J2361" i="25"/>
  <c r="J2359" i="25"/>
  <c r="J2358" i="25"/>
  <c r="J2357" i="25"/>
  <c r="J2356" i="25"/>
  <c r="J2355" i="25"/>
  <c r="J2354" i="25"/>
  <c r="J2353" i="25"/>
  <c r="J2349" i="25"/>
  <c r="J2347" i="25"/>
  <c r="J2346" i="25"/>
  <c r="J2345" i="25"/>
  <c r="J2344" i="25"/>
  <c r="J2343" i="25"/>
  <c r="J2342" i="25"/>
  <c r="J2341" i="25"/>
  <c r="J2340" i="25"/>
  <c r="J2337" i="25"/>
  <c r="J2336" i="25"/>
  <c r="J2335" i="25"/>
  <c r="J2334" i="25"/>
  <c r="J2333" i="25"/>
  <c r="J2332" i="25"/>
  <c r="J2331" i="25"/>
  <c r="J2330" i="25"/>
  <c r="J2329" i="25"/>
  <c r="J2328" i="25"/>
  <c r="J2325" i="25"/>
  <c r="J2323" i="25"/>
  <c r="J2322" i="25"/>
  <c r="J2321" i="25"/>
  <c r="J2320" i="25"/>
  <c r="J2319" i="25"/>
  <c r="J2318" i="25"/>
  <c r="J2317" i="25"/>
  <c r="J2313" i="25"/>
  <c r="J2311" i="25"/>
  <c r="J2310" i="25"/>
  <c r="J2309" i="25"/>
  <c r="J2308" i="25"/>
  <c r="J2307" i="25"/>
  <c r="J2306" i="25"/>
  <c r="J2305" i="25"/>
  <c r="J2301" i="25"/>
  <c r="J2300" i="25"/>
  <c r="J2299" i="25"/>
  <c r="J2298" i="25"/>
  <c r="J2297" i="25"/>
  <c r="J2296" i="25"/>
  <c r="J2295" i="25"/>
  <c r="J2294" i="25"/>
  <c r="J2293" i="25"/>
  <c r="J2289" i="25"/>
  <c r="J2288" i="25"/>
  <c r="J2287" i="25"/>
  <c r="J2286" i="25"/>
  <c r="J2285" i="25"/>
  <c r="J2284" i="25"/>
  <c r="J2283" i="25"/>
  <c r="J2282" i="25"/>
  <c r="J2281" i="25"/>
  <c r="J2272" i="25"/>
  <c r="J2269" i="25"/>
  <c r="J2268" i="25"/>
  <c r="J2267" i="25"/>
  <c r="J2266" i="25"/>
  <c r="J2265" i="25"/>
  <c r="J2264" i="25"/>
  <c r="J2263" i="25"/>
  <c r="J2259" i="25"/>
  <c r="J2257" i="25"/>
  <c r="J2256" i="25"/>
  <c r="J2255" i="25"/>
  <c r="J2254" i="25"/>
  <c r="J2253" i="25"/>
  <c r="J2252" i="25"/>
  <c r="J2251" i="25"/>
  <c r="J2245" i="25"/>
  <c r="J2242" i="25"/>
  <c r="J2241" i="25"/>
  <c r="J2240" i="25"/>
  <c r="J2236" i="25"/>
  <c r="J2235" i="25"/>
  <c r="J2234" i="25"/>
  <c r="J2233" i="25"/>
  <c r="J2229" i="25"/>
  <c r="J2227" i="25"/>
  <c r="J2226" i="25"/>
  <c r="J2225" i="25"/>
  <c r="J2224" i="25"/>
  <c r="J2223" i="25"/>
  <c r="J2222" i="25"/>
  <c r="J2221" i="25"/>
  <c r="J2220" i="25"/>
  <c r="J2217" i="25"/>
  <c r="J2215" i="25"/>
  <c r="J2214" i="25"/>
  <c r="J2213" i="25"/>
  <c r="J2212" i="25"/>
  <c r="J2211" i="25"/>
  <c r="J2210" i="25"/>
  <c r="J2209" i="25"/>
  <c r="J2205" i="25"/>
  <c r="J2203" i="25"/>
  <c r="J2202" i="25"/>
  <c r="J2201" i="25"/>
  <c r="J2200" i="25"/>
  <c r="J2199" i="25"/>
  <c r="J2198" i="25"/>
  <c r="J2197" i="25"/>
  <c r="J2193" i="25"/>
  <c r="J2189" i="25"/>
  <c r="J2188" i="25"/>
  <c r="J2186" i="25"/>
  <c r="J2185" i="25"/>
  <c r="J2184" i="25"/>
  <c r="J2183" i="25"/>
  <c r="J2182" i="25"/>
  <c r="J2180" i="25"/>
  <c r="J2175" i="25"/>
  <c r="J2174" i="25"/>
  <c r="J2172" i="25"/>
  <c r="J2171" i="25"/>
  <c r="J2170" i="25"/>
  <c r="J2169" i="25"/>
  <c r="J2168" i="25"/>
  <c r="J2167" i="25"/>
  <c r="J2166" i="25"/>
  <c r="J2165" i="25"/>
  <c r="J2160" i="25"/>
  <c r="J2158" i="25"/>
  <c r="J2157" i="25"/>
  <c r="J2156" i="25"/>
  <c r="J2155" i="25"/>
  <c r="J2153" i="25"/>
  <c r="J2152" i="25"/>
  <c r="J2151" i="25"/>
  <c r="J2146" i="25"/>
  <c r="J2143" i="25"/>
  <c r="J2142" i="25"/>
  <c r="J2141" i="25"/>
  <c r="J2140" i="25"/>
  <c r="J2139" i="25"/>
  <c r="J2138" i="25"/>
  <c r="J2137" i="25"/>
  <c r="J2132" i="25"/>
  <c r="J2130" i="25"/>
  <c r="J2129" i="25"/>
  <c r="J2128" i="25"/>
  <c r="J2126" i="25"/>
  <c r="J2125" i="25"/>
  <c r="J2124" i="25"/>
  <c r="J2123" i="25"/>
  <c r="J2122" i="25"/>
  <c r="J2117" i="25"/>
  <c r="J2116" i="25"/>
  <c r="J2115" i="25"/>
  <c r="J2114" i="25"/>
  <c r="J2112" i="25"/>
  <c r="J2111" i="25"/>
  <c r="J2110" i="25"/>
  <c r="J2109" i="25"/>
  <c r="J2108" i="25"/>
  <c r="J2103" i="25"/>
  <c r="J2101" i="25"/>
  <c r="J2097" i="25"/>
  <c r="J2096" i="25"/>
  <c r="J2090" i="25"/>
  <c r="J2087" i="25"/>
  <c r="J2085" i="25"/>
  <c r="J2084" i="25"/>
  <c r="J2082" i="25"/>
  <c r="J2081" i="25"/>
  <c r="J2074" i="25"/>
  <c r="J2073" i="25"/>
  <c r="J2070" i="25"/>
  <c r="J2069" i="25"/>
  <c r="J2068" i="25"/>
  <c r="J2066" i="25"/>
  <c r="J2061" i="25"/>
  <c r="J2059" i="25"/>
  <c r="J2056" i="25"/>
  <c r="J2055" i="25"/>
  <c r="J2054" i="25"/>
  <c r="J2053" i="25"/>
  <c r="J2052" i="25"/>
  <c r="J2051" i="25"/>
  <c r="J2050" i="25"/>
  <c r="J2043" i="25"/>
  <c r="J2042" i="25"/>
  <c r="J2041" i="25"/>
  <c r="J2039" i="25"/>
  <c r="J2038" i="25"/>
  <c r="J2037" i="25"/>
  <c r="J2033" i="25"/>
  <c r="J2031" i="25"/>
  <c r="J2030" i="25"/>
  <c r="J2028" i="25"/>
  <c r="J2027" i="25"/>
  <c r="J2026" i="25"/>
  <c r="J2018" i="25"/>
  <c r="J2017" i="25"/>
  <c r="J2016" i="25"/>
  <c r="J2015" i="25"/>
  <c r="J2013" i="25"/>
  <c r="J2012" i="25"/>
  <c r="J2008" i="25"/>
  <c r="J2007" i="25"/>
  <c r="J2006" i="25"/>
  <c r="J2005" i="25"/>
  <c r="J2004" i="25"/>
  <c r="J2003" i="25"/>
  <c r="J2002" i="25"/>
  <c r="J2001" i="25"/>
  <c r="J2000" i="25"/>
  <c r="J1999" i="25"/>
  <c r="J1996" i="25"/>
  <c r="J1994" i="25"/>
  <c r="J1993" i="25"/>
  <c r="J1992" i="25"/>
  <c r="J1991" i="25"/>
  <c r="J1990" i="25"/>
  <c r="J1989" i="25"/>
  <c r="J1988" i="25"/>
  <c r="J1983" i="25"/>
  <c r="J1981" i="25"/>
  <c r="J1980" i="25"/>
  <c r="J1979" i="25"/>
  <c r="J1978" i="25"/>
  <c r="J1977" i="25"/>
  <c r="J1976" i="25"/>
  <c r="J1975" i="25"/>
  <c r="J1968" i="25"/>
  <c r="J1967" i="25"/>
  <c r="J1966" i="25"/>
  <c r="J1965" i="25"/>
  <c r="J1964" i="25"/>
  <c r="J1963" i="25"/>
  <c r="J1962" i="25"/>
  <c r="J1961" i="25"/>
  <c r="J1959" i="25"/>
  <c r="J1953" i="25"/>
  <c r="J1952" i="25"/>
  <c r="J1951" i="25"/>
  <c r="J1950" i="25"/>
  <c r="J1949" i="25"/>
  <c r="J1947" i="25"/>
  <c r="J1946" i="25"/>
  <c r="J1943" i="25"/>
  <c r="J1941" i="25"/>
  <c r="J1936" i="25"/>
  <c r="J1934" i="25"/>
  <c r="J1933" i="25"/>
  <c r="J1930" i="25"/>
  <c r="J1929" i="25"/>
  <c r="J1928" i="25"/>
  <c r="J1927" i="25"/>
  <c r="J1926" i="25"/>
  <c r="J1922" i="25"/>
  <c r="J1919" i="25"/>
  <c r="J1918" i="25"/>
  <c r="J1916" i="25"/>
  <c r="J1915" i="25"/>
  <c r="J1914" i="25"/>
  <c r="J1913" i="25"/>
  <c r="J1912" i="25"/>
  <c r="J1908" i="25"/>
  <c r="J1906" i="25"/>
  <c r="J1905" i="25"/>
  <c r="J1904" i="25"/>
  <c r="J1903" i="25"/>
  <c r="J1902" i="25"/>
  <c r="J1901" i="25"/>
  <c r="J1900" i="25"/>
  <c r="J1895" i="25"/>
  <c r="J1891" i="25"/>
  <c r="J1890" i="25"/>
  <c r="J1889" i="25"/>
  <c r="J1888" i="25"/>
  <c r="J1885" i="25"/>
  <c r="J1884" i="25"/>
  <c r="J1883" i="25"/>
  <c r="J1882" i="25"/>
  <c r="J1879" i="25"/>
  <c r="J1877" i="25"/>
  <c r="J1876" i="25"/>
  <c r="J1875" i="25"/>
  <c r="J1873" i="25"/>
  <c r="J1872" i="25"/>
  <c r="J1871" i="25"/>
  <c r="J1870" i="25"/>
  <c r="J1865" i="25"/>
  <c r="J1863" i="25"/>
  <c r="J1862" i="25"/>
  <c r="J1861" i="25"/>
  <c r="J1860" i="25"/>
  <c r="J1859" i="25"/>
  <c r="J1858" i="25"/>
  <c r="J1857" i="25"/>
  <c r="J1853" i="25"/>
  <c r="J1851" i="25"/>
  <c r="J1850" i="25"/>
  <c r="J1849" i="25"/>
  <c r="J1848" i="25"/>
  <c r="J1847" i="25"/>
  <c r="J1846" i="25"/>
  <c r="J1845" i="25"/>
  <c r="J1844" i="25"/>
  <c r="J1841" i="25"/>
  <c r="J1840" i="25"/>
  <c r="J1839" i="25"/>
  <c r="J1838" i="25"/>
  <c r="J1837" i="25"/>
  <c r="J1835" i="25"/>
  <c r="J1834" i="25"/>
  <c r="J1833" i="25"/>
  <c r="J1832" i="25"/>
  <c r="J1831" i="25"/>
  <c r="J1825" i="25"/>
  <c r="J1821" i="25"/>
  <c r="J1820" i="25"/>
  <c r="J1819" i="25"/>
  <c r="J1818" i="25"/>
  <c r="J1817" i="25"/>
  <c r="J1816" i="25"/>
  <c r="J1815" i="25"/>
  <c r="J1811" i="25"/>
  <c r="J1809" i="25"/>
  <c r="J1808" i="25"/>
  <c r="J1807" i="25"/>
  <c r="J1806" i="25"/>
  <c r="J1805" i="25"/>
  <c r="J1804" i="25"/>
  <c r="J1803" i="25"/>
  <c r="J1799" i="25"/>
  <c r="J1798" i="25"/>
  <c r="J1797" i="25"/>
  <c r="J1796" i="25"/>
  <c r="J1795" i="25"/>
  <c r="J1794" i="25"/>
  <c r="J1793" i="25"/>
  <c r="J1792" i="25"/>
  <c r="J1791" i="25"/>
  <c r="J1787" i="25"/>
  <c r="J1786" i="25"/>
  <c r="J1785" i="25"/>
  <c r="J1784" i="25"/>
  <c r="J1783" i="25"/>
  <c r="J1782" i="25"/>
  <c r="J1781" i="25"/>
  <c r="J1780" i="25"/>
  <c r="J1779" i="25"/>
  <c r="J1775" i="25"/>
  <c r="J1773" i="25"/>
  <c r="J1772" i="25"/>
  <c r="J1771" i="25"/>
  <c r="J1769" i="25"/>
  <c r="J1767" i="25"/>
  <c r="J1766" i="25"/>
  <c r="J1761" i="25"/>
  <c r="J1759" i="25"/>
  <c r="J1758" i="25"/>
  <c r="J1757" i="25"/>
  <c r="J1756" i="25"/>
  <c r="J1754" i="25"/>
  <c r="J1753" i="25"/>
  <c r="J1752" i="25"/>
  <c r="J1747" i="25"/>
  <c r="J1745" i="25"/>
  <c r="J1744" i="25"/>
  <c r="J1743" i="25"/>
  <c r="J1742" i="25"/>
  <c r="J1741" i="25"/>
  <c r="J1740" i="25"/>
  <c r="J1739" i="25"/>
  <c r="J1738" i="25"/>
  <c r="J1735" i="25"/>
  <c r="J1733" i="25"/>
  <c r="J1732" i="25"/>
  <c r="J1731" i="25"/>
  <c r="J1730" i="25"/>
  <c r="J1729" i="25"/>
  <c r="J1728" i="25"/>
  <c r="J1727" i="25"/>
  <c r="J1723" i="25"/>
  <c r="J1721" i="25"/>
  <c r="J1720" i="25"/>
  <c r="J1719" i="25"/>
  <c r="J1718" i="25"/>
  <c r="J1717" i="25"/>
  <c r="J1716" i="25"/>
  <c r="J1715" i="25"/>
  <c r="J1711" i="25"/>
  <c r="J1709" i="25"/>
  <c r="J1708" i="25"/>
  <c r="J1707" i="25"/>
  <c r="J1706" i="25"/>
  <c r="J1705" i="25"/>
  <c r="J1704" i="25"/>
  <c r="J1703" i="25"/>
  <c r="J1701" i="25"/>
  <c r="J1698" i="25"/>
  <c r="J1697" i="25"/>
  <c r="J1696" i="25"/>
  <c r="J1695" i="25"/>
  <c r="J1694" i="25"/>
  <c r="J1693" i="25"/>
  <c r="J1692" i="25"/>
  <c r="J1691" i="25"/>
  <c r="J1690" i="25"/>
  <c r="J1689" i="25"/>
  <c r="J1686" i="25"/>
  <c r="J1684" i="25"/>
  <c r="J1683" i="25"/>
  <c r="J1682" i="25"/>
  <c r="J1681" i="25"/>
  <c r="J1680" i="25"/>
  <c r="J1679" i="25"/>
  <c r="J1678" i="25"/>
  <c r="J1674" i="25"/>
  <c r="J1672" i="25"/>
  <c r="J1671" i="25"/>
  <c r="J1670" i="25"/>
  <c r="J1669" i="25"/>
  <c r="J1668" i="25"/>
  <c r="J1667" i="25"/>
  <c r="J1666" i="25"/>
  <c r="J1662" i="25"/>
  <c r="J1661" i="25"/>
  <c r="J1660" i="25"/>
  <c r="J1659" i="25"/>
  <c r="J1658" i="25"/>
  <c r="J1657" i="25"/>
  <c r="J1656" i="25"/>
  <c r="J1655" i="25"/>
  <c r="J1654" i="25"/>
  <c r="J1648" i="25"/>
  <c r="J1647" i="25"/>
  <c r="J1646" i="25"/>
  <c r="J1645" i="25"/>
  <c r="J1644" i="25"/>
  <c r="J1643" i="25"/>
  <c r="J1642" i="25"/>
  <c r="J1641" i="25"/>
  <c r="J1640" i="25"/>
  <c r="J1636" i="25"/>
  <c r="J1633" i="25"/>
  <c r="J1632" i="25"/>
  <c r="J1631" i="25"/>
  <c r="J1630" i="25"/>
  <c r="J1629" i="25"/>
  <c r="J1627" i="25"/>
  <c r="J1626" i="25"/>
  <c r="J1622" i="25"/>
  <c r="J1620" i="25"/>
  <c r="J1619" i="25"/>
  <c r="J1618" i="25"/>
  <c r="J1617" i="25"/>
  <c r="J1616" i="25"/>
  <c r="J1615" i="25"/>
  <c r="J1614" i="25"/>
  <c r="J1610" i="25"/>
  <c r="J1608" i="25"/>
  <c r="J1607" i="25"/>
  <c r="J1606" i="25"/>
  <c r="J1605" i="25"/>
  <c r="J1604" i="25"/>
  <c r="J1603" i="25"/>
  <c r="J1602" i="25"/>
  <c r="J1598" i="25"/>
  <c r="J1596" i="25"/>
  <c r="J1595" i="25"/>
  <c r="J1594" i="25"/>
  <c r="J1593" i="25"/>
  <c r="J1591" i="25"/>
  <c r="J1590" i="25"/>
  <c r="J1589" i="25"/>
  <c r="J1588" i="25"/>
  <c r="J1583" i="25"/>
  <c r="J1581" i="25"/>
  <c r="J1580" i="25"/>
  <c r="J1579" i="25"/>
  <c r="J1578" i="25"/>
  <c r="J1577" i="25"/>
  <c r="J1576" i="25"/>
  <c r="J1575" i="25"/>
  <c r="J1569" i="25"/>
  <c r="J1567" i="25"/>
  <c r="J1566" i="25"/>
  <c r="J1565" i="25"/>
  <c r="J1564" i="25"/>
  <c r="J1563" i="25"/>
  <c r="J1562" i="25"/>
  <c r="J1561" i="25"/>
  <c r="J1557" i="25"/>
  <c r="J1555" i="25"/>
  <c r="J1554" i="25"/>
  <c r="J1553" i="25"/>
  <c r="J1552" i="25"/>
  <c r="J1551" i="25"/>
  <c r="J1550" i="25"/>
  <c r="J1548" i="25"/>
  <c r="J1547" i="25"/>
  <c r="J1542" i="25"/>
  <c r="J1541" i="25"/>
  <c r="J1540" i="25"/>
  <c r="J1539" i="25"/>
  <c r="J1538" i="25"/>
  <c r="J1537" i="25"/>
  <c r="J1536" i="25"/>
  <c r="J1535" i="25"/>
  <c r="J1534" i="25"/>
  <c r="J1533" i="25"/>
  <c r="J1529" i="25"/>
  <c r="J1527" i="25"/>
  <c r="J1526" i="25"/>
  <c r="J1525" i="25"/>
  <c r="J1524" i="25"/>
  <c r="J1523" i="25"/>
  <c r="J1522" i="25"/>
  <c r="J1521" i="25"/>
  <c r="J1517" i="25"/>
  <c r="J1515" i="25"/>
  <c r="J1514" i="25"/>
  <c r="J1513" i="25"/>
  <c r="J1512" i="25"/>
  <c r="J1511" i="25"/>
  <c r="J1510" i="25"/>
  <c r="J1509" i="25"/>
  <c r="J1505" i="25"/>
  <c r="J1504" i="25"/>
  <c r="J1503" i="25"/>
  <c r="J1502" i="25"/>
  <c r="J1501" i="25"/>
  <c r="J1500" i="25"/>
  <c r="J1499" i="25"/>
  <c r="J1498" i="25"/>
  <c r="J1497" i="25"/>
  <c r="J1492" i="25"/>
  <c r="J1491" i="25"/>
  <c r="J1490" i="25"/>
  <c r="J1489" i="25"/>
  <c r="J1488" i="25"/>
  <c r="J1487" i="25"/>
  <c r="J1486" i="25"/>
  <c r="J1485" i="25"/>
  <c r="J1484" i="25"/>
  <c r="J1480" i="25"/>
  <c r="J1478" i="25"/>
  <c r="J1477" i="25"/>
  <c r="J1476" i="25"/>
  <c r="J1475" i="25"/>
  <c r="J1474" i="25"/>
  <c r="J1473" i="25"/>
  <c r="J1472" i="25"/>
  <c r="J1468" i="25"/>
  <c r="J1466" i="25"/>
  <c r="J1465" i="25"/>
  <c r="J1464" i="25"/>
  <c r="J1463" i="25"/>
  <c r="J1462" i="25"/>
  <c r="J1461" i="25"/>
  <c r="J1460" i="25"/>
  <c r="J1456" i="25"/>
  <c r="J1454" i="25"/>
  <c r="J1453" i="25"/>
  <c r="J1452" i="25"/>
  <c r="J1451" i="25"/>
  <c r="J1450" i="25"/>
  <c r="J1449" i="25"/>
  <c r="J1448" i="25"/>
  <c r="J1444" i="25"/>
  <c r="J1442" i="25"/>
  <c r="J1441" i="25"/>
  <c r="J1440" i="25"/>
  <c r="J1439" i="25"/>
  <c r="J1438" i="25"/>
  <c r="J1437" i="25"/>
  <c r="J1436" i="25"/>
  <c r="J1435" i="25"/>
  <c r="J1432" i="25"/>
  <c r="J1430" i="25"/>
  <c r="J1427" i="25"/>
  <c r="J1426" i="25"/>
  <c r="J1425" i="25"/>
  <c r="J1424" i="25"/>
  <c r="J1422" i="25"/>
  <c r="J1420" i="25"/>
  <c r="J1415" i="25"/>
  <c r="J1413" i="25"/>
  <c r="J1412" i="25"/>
  <c r="J1411" i="25"/>
  <c r="J1410" i="25"/>
  <c r="J1409" i="25"/>
  <c r="J1408" i="25"/>
  <c r="J1407" i="25"/>
  <c r="J1403" i="25"/>
  <c r="J1401" i="25"/>
  <c r="J1400" i="25"/>
  <c r="J1399" i="25"/>
  <c r="J1398" i="25"/>
  <c r="J1397" i="25"/>
  <c r="J1396" i="25"/>
  <c r="J1395" i="25"/>
  <c r="J1394" i="25"/>
  <c r="J1391" i="25"/>
  <c r="J1390" i="25"/>
  <c r="J1389" i="25"/>
  <c r="J1388" i="25"/>
  <c r="J1387" i="25"/>
  <c r="J1386" i="25"/>
  <c r="J1385" i="25"/>
  <c r="J1384" i="25"/>
  <c r="J1383" i="25"/>
  <c r="J1382" i="25"/>
  <c r="J1379" i="25"/>
  <c r="J1377" i="25"/>
  <c r="J1376" i="25"/>
  <c r="J1375" i="25"/>
  <c r="J1371" i="25"/>
  <c r="J1370" i="25"/>
  <c r="J1369" i="25"/>
  <c r="J1368" i="25"/>
  <c r="J1364" i="25"/>
  <c r="J1362" i="25"/>
  <c r="J1361" i="25"/>
  <c r="J1360" i="25"/>
  <c r="J1358" i="25"/>
  <c r="J1357" i="25"/>
  <c r="J1356" i="25"/>
  <c r="J1355" i="25"/>
  <c r="J1351" i="25"/>
  <c r="J1350" i="25"/>
  <c r="J1349" i="25"/>
  <c r="J1348" i="25"/>
  <c r="J1347" i="25"/>
  <c r="J1346" i="25"/>
  <c r="J1345" i="25"/>
  <c r="J1344" i="25"/>
  <c r="J1343" i="25"/>
  <c r="J1338" i="25"/>
  <c r="J1336" i="25"/>
  <c r="J1335" i="25"/>
  <c r="J1334" i="25"/>
  <c r="J1333" i="25"/>
  <c r="J1332" i="25"/>
  <c r="J1331" i="25"/>
  <c r="J1330" i="25"/>
  <c r="J1326" i="25"/>
  <c r="J1324" i="25"/>
  <c r="J1323" i="25"/>
  <c r="J1322" i="25"/>
  <c r="J1321" i="25"/>
  <c r="J1320" i="25"/>
  <c r="J1319" i="25"/>
  <c r="J1316" i="25"/>
  <c r="J1310" i="25"/>
  <c r="J1308" i="25"/>
  <c r="J1307" i="25"/>
  <c r="J1306" i="25"/>
  <c r="J1305" i="25"/>
  <c r="J1304" i="25"/>
  <c r="J1303" i="25"/>
  <c r="J1302" i="25"/>
  <c r="J1298" i="25"/>
  <c r="J1296" i="25"/>
  <c r="J1295" i="25"/>
  <c r="J1294" i="25"/>
  <c r="J1293" i="25"/>
  <c r="J1292" i="25"/>
  <c r="J1291" i="25"/>
  <c r="J1290" i="25"/>
  <c r="J1286" i="25"/>
  <c r="J1284" i="25"/>
  <c r="J1282" i="25"/>
  <c r="J1281" i="25"/>
  <c r="J1280" i="25"/>
  <c r="J1279" i="25"/>
  <c r="J1278" i="25"/>
  <c r="J1277" i="25"/>
  <c r="J1276" i="25"/>
  <c r="J1273" i="25"/>
  <c r="J1271" i="25"/>
  <c r="J1270" i="25"/>
  <c r="J1268" i="25"/>
  <c r="J1267" i="25"/>
  <c r="J1265" i="25"/>
  <c r="J1264" i="25"/>
  <c r="J1263" i="25"/>
  <c r="J1258" i="25"/>
  <c r="J1256" i="25"/>
  <c r="J1255" i="25"/>
  <c r="J1254" i="25"/>
  <c r="J1251" i="25"/>
  <c r="J1250" i="25"/>
  <c r="J1248" i="25"/>
  <c r="J1247" i="25"/>
  <c r="J1243" i="25"/>
  <c r="J1241" i="25"/>
  <c r="J1240" i="25"/>
  <c r="J1239" i="25"/>
  <c r="J1238" i="25"/>
  <c r="J1237" i="25"/>
  <c r="J1236" i="25"/>
  <c r="J1235" i="25"/>
  <c r="J1234" i="25"/>
  <c r="J1231" i="25"/>
  <c r="J1230" i="25"/>
  <c r="J1227" i="25"/>
  <c r="J1225" i="25"/>
  <c r="J1223" i="25"/>
  <c r="J1222" i="25"/>
  <c r="J1220" i="25"/>
  <c r="J1218" i="25"/>
  <c r="J1215" i="25"/>
  <c r="J1213" i="25"/>
  <c r="J1212" i="25"/>
  <c r="J1211" i="25"/>
  <c r="J1210" i="25"/>
  <c r="J1209" i="25"/>
  <c r="J1206" i="25"/>
  <c r="J1203" i="25"/>
  <c r="J1201" i="25"/>
  <c r="J1200" i="25"/>
  <c r="J1199" i="25"/>
  <c r="J1198" i="25"/>
  <c r="J1197" i="25"/>
  <c r="J1194" i="25"/>
  <c r="J1193" i="25"/>
  <c r="J1191" i="25"/>
  <c r="J1189" i="25"/>
  <c r="J1187" i="25"/>
  <c r="J1186" i="25"/>
  <c r="J1185" i="25"/>
  <c r="J1182" i="25"/>
  <c r="J1180" i="25"/>
  <c r="J1179" i="25"/>
  <c r="J1174" i="25"/>
  <c r="J1168" i="25"/>
  <c r="J1165" i="25"/>
  <c r="J1161" i="25"/>
  <c r="J1160" i="25"/>
  <c r="J1159" i="25"/>
  <c r="J1156" i="25"/>
  <c r="J1153" i="25"/>
  <c r="J1149" i="25"/>
  <c r="J1146" i="25"/>
  <c r="J1140" i="25"/>
  <c r="J1131" i="25"/>
  <c r="J1130" i="25"/>
  <c r="J1114" i="25"/>
  <c r="J1112" i="25"/>
  <c r="J1111" i="25"/>
  <c r="J1110" i="25"/>
  <c r="J1108" i="25"/>
  <c r="J1107" i="25"/>
  <c r="J1104" i="25"/>
  <c r="J1100" i="25"/>
  <c r="J1098" i="25"/>
  <c r="J1097" i="25"/>
  <c r="J1091" i="25"/>
  <c r="J1087" i="25"/>
  <c r="J1085" i="25"/>
  <c r="J1076" i="25"/>
  <c r="J1074" i="25"/>
  <c r="J1073" i="25"/>
  <c r="J1069" i="25"/>
  <c r="J1063" i="25"/>
  <c r="J1057" i="25"/>
  <c r="J1056" i="25"/>
  <c r="J1054" i="25"/>
  <c r="J1052" i="25"/>
  <c r="J1048" i="25"/>
  <c r="J1047" i="25"/>
  <c r="J1044" i="25"/>
  <c r="J1043" i="25"/>
  <c r="J1041" i="25"/>
  <c r="J1036" i="25"/>
  <c r="J1034" i="25"/>
  <c r="J1029" i="25"/>
  <c r="J1028" i="25"/>
  <c r="J1022" i="25"/>
  <c r="J1017" i="25"/>
  <c r="J1013" i="25"/>
  <c r="J1011" i="25"/>
  <c r="J1004" i="25"/>
  <c r="J998" i="25"/>
  <c r="J995" i="25"/>
  <c r="J991" i="25"/>
  <c r="J990" i="25"/>
  <c r="J989" i="25"/>
  <c r="J984" i="25"/>
  <c r="J981" i="25"/>
  <c r="J976" i="25"/>
  <c r="J974" i="25"/>
  <c r="J968" i="25"/>
  <c r="J964" i="25"/>
  <c r="J959" i="25"/>
  <c r="J957" i="25"/>
  <c r="J956" i="25"/>
  <c r="J950" i="25"/>
  <c r="J945" i="25"/>
  <c r="J944" i="25"/>
  <c r="J943" i="25"/>
  <c r="J936" i="25"/>
  <c r="J934" i="25"/>
  <c r="J932" i="25"/>
  <c r="J931" i="25"/>
  <c r="J930" i="25"/>
  <c r="J915" i="25"/>
  <c r="J914" i="25"/>
  <c r="J911" i="25"/>
  <c r="J907" i="25"/>
  <c r="J905" i="25"/>
  <c r="J902" i="25"/>
  <c r="J901" i="25"/>
  <c r="J899" i="25"/>
  <c r="J897" i="25"/>
  <c r="J886" i="25"/>
  <c r="J885" i="25"/>
  <c r="J877" i="25"/>
  <c r="J874" i="25"/>
  <c r="J864" i="25"/>
  <c r="J862" i="25"/>
  <c r="J854" i="25"/>
  <c r="J851" i="25"/>
  <c r="J845" i="25"/>
  <c r="J843" i="25"/>
  <c r="J835" i="25"/>
  <c r="J826" i="25"/>
  <c r="J822" i="25"/>
  <c r="J821" i="25"/>
  <c r="J813" i="25"/>
  <c r="J809" i="25"/>
  <c r="J807" i="25"/>
  <c r="J801" i="25"/>
  <c r="J782" i="25"/>
  <c r="J781" i="25"/>
  <c r="J780" i="25"/>
  <c r="J774" i="25"/>
  <c r="J767" i="25"/>
  <c r="J761" i="25"/>
  <c r="J758" i="25"/>
  <c r="J754" i="25"/>
  <c r="J753" i="25"/>
  <c r="J752" i="25"/>
  <c r="J751" i="25"/>
  <c r="J744" i="25"/>
  <c r="J741" i="25"/>
  <c r="J740" i="25"/>
  <c r="J739" i="25"/>
  <c r="J737" i="25"/>
  <c r="J732" i="25"/>
  <c r="J729" i="25"/>
  <c r="J727" i="25"/>
  <c r="J725" i="25"/>
  <c r="J720" i="25"/>
  <c r="J716" i="25"/>
  <c r="J705" i="25"/>
  <c r="J704" i="25"/>
  <c r="J703" i="25"/>
  <c r="J702" i="25"/>
  <c r="J689" i="25"/>
  <c r="J688" i="25"/>
  <c r="J686" i="25"/>
  <c r="J685" i="25"/>
  <c r="J670" i="25"/>
  <c r="J669" i="25"/>
  <c r="J668" i="25"/>
  <c r="J661" i="25"/>
  <c r="J657" i="25"/>
  <c r="J656" i="25"/>
  <c r="J655" i="25"/>
  <c r="J644" i="25"/>
  <c r="J643" i="25"/>
  <c r="J633" i="25"/>
  <c r="J630" i="25"/>
  <c r="J629" i="25"/>
  <c r="J628" i="25"/>
  <c r="J627" i="25"/>
  <c r="J621" i="25"/>
  <c r="J616" i="25"/>
  <c r="J615" i="25"/>
  <c r="J614" i="25"/>
  <c r="J613" i="25"/>
  <c r="J604" i="25"/>
  <c r="J602" i="25"/>
  <c r="J601" i="25"/>
  <c r="J600" i="25"/>
  <c r="J586" i="25"/>
  <c r="J585" i="25"/>
  <c r="J584" i="25"/>
  <c r="J577" i="25"/>
  <c r="J574" i="25"/>
  <c r="J571" i="25"/>
  <c r="J569" i="25"/>
  <c r="J568" i="25"/>
  <c r="J567" i="25"/>
  <c r="J566" i="25"/>
  <c r="J561" i="25"/>
  <c r="J554" i="25"/>
  <c r="J553" i="25"/>
  <c r="J552" i="25"/>
  <c r="J551" i="25"/>
  <c r="J547" i="25"/>
  <c r="J544" i="25"/>
  <c r="J542" i="25"/>
  <c r="J541" i="25"/>
  <c r="J539" i="25"/>
  <c r="J525" i="25"/>
  <c r="J524" i="25"/>
  <c r="J523" i="25"/>
  <c r="J514" i="25"/>
  <c r="J511" i="25"/>
  <c r="J509" i="25"/>
  <c r="J508" i="25"/>
  <c r="J503" i="25"/>
  <c r="J498" i="25"/>
  <c r="J497" i="25"/>
  <c r="J496" i="25"/>
  <c r="J490" i="25"/>
  <c r="J486" i="25"/>
  <c r="J484" i="25"/>
  <c r="J483" i="25"/>
  <c r="J472" i="25"/>
  <c r="J471" i="25"/>
  <c r="J470" i="25"/>
  <c r="J462" i="25"/>
  <c r="J458" i="25"/>
  <c r="J457" i="25"/>
  <c r="J456" i="25"/>
  <c r="J433" i="25"/>
  <c r="J417" i="25"/>
  <c r="J415" i="25"/>
  <c r="J414" i="25"/>
  <c r="J402" i="25"/>
  <c r="J397" i="25"/>
  <c r="J396" i="25"/>
  <c r="J395" i="25"/>
  <c r="J382" i="25"/>
  <c r="J380" i="25"/>
  <c r="J379" i="25"/>
  <c r="J361" i="25"/>
  <c r="J359" i="25"/>
  <c r="J358" i="25"/>
  <c r="J329" i="25"/>
  <c r="J328" i="25"/>
  <c r="J327" i="25"/>
  <c r="J314" i="25"/>
  <c r="J311" i="25"/>
  <c r="J310" i="25"/>
  <c r="J294" i="25"/>
  <c r="J293" i="25"/>
  <c r="J292" i="25"/>
  <c r="J282" i="25"/>
  <c r="J281" i="25"/>
  <c r="J280" i="25"/>
  <c r="J270" i="25"/>
  <c r="J269" i="25"/>
  <c r="J268" i="25"/>
  <c r="J258" i="25"/>
  <c r="J257" i="25"/>
  <c r="J256" i="25"/>
  <c r="J247" i="25"/>
  <c r="J245" i="25"/>
  <c r="J244" i="25"/>
  <c r="J243" i="25"/>
  <c r="J233" i="25"/>
  <c r="J232" i="25"/>
  <c r="J231" i="25"/>
  <c r="J225" i="25"/>
  <c r="J223" i="25"/>
  <c r="J221" i="25"/>
  <c r="J220" i="25"/>
  <c r="J219" i="25"/>
  <c r="J207" i="25"/>
  <c r="J205" i="25"/>
  <c r="J204" i="25"/>
  <c r="J66" i="25"/>
  <c r="J65" i="25"/>
  <c r="J33" i="25"/>
  <c r="O2849" i="25"/>
  <c r="O2848" i="25"/>
  <c r="O2847" i="25"/>
  <c r="O2846" i="25"/>
  <c r="O2845" i="25"/>
  <c r="O2844" i="25"/>
  <c r="O2843" i="25"/>
  <c r="O2842" i="25"/>
  <c r="O2841" i="25"/>
  <c r="O2840" i="25"/>
  <c r="O2839" i="25"/>
  <c r="O2838" i="25"/>
  <c r="O2837" i="25"/>
  <c r="O2836" i="25"/>
  <c r="O2835" i="25"/>
  <c r="O2834" i="25"/>
  <c r="O2833" i="25"/>
  <c r="O2832" i="25"/>
  <c r="O2831" i="25"/>
  <c r="O2830" i="25"/>
  <c r="O2829" i="25"/>
  <c r="O2828" i="25"/>
  <c r="O2827" i="25"/>
  <c r="O2826" i="25"/>
  <c r="O2825" i="25"/>
  <c r="O2824" i="25"/>
  <c r="O2823" i="25"/>
  <c r="O2822" i="25"/>
  <c r="O2821" i="25"/>
  <c r="O2820" i="25"/>
  <c r="O2819" i="25"/>
  <c r="O2818" i="25"/>
  <c r="O2817" i="25"/>
  <c r="O2816" i="25"/>
  <c r="O2815" i="25"/>
  <c r="O2814" i="25"/>
  <c r="O2813" i="25"/>
  <c r="O2812" i="25"/>
  <c r="O2811" i="25"/>
  <c r="O2810" i="25"/>
  <c r="O2809" i="25"/>
  <c r="O2808" i="25"/>
  <c r="O2807" i="25"/>
  <c r="O2806" i="25"/>
  <c r="O2805" i="25"/>
  <c r="O2804" i="25"/>
  <c r="O2803" i="25"/>
  <c r="O2802" i="25"/>
  <c r="O2801" i="25"/>
  <c r="O2800" i="25"/>
  <c r="O2799" i="25"/>
  <c r="O2798" i="25"/>
  <c r="O2797" i="25"/>
  <c r="O2796" i="25"/>
  <c r="O2795" i="25"/>
  <c r="O2794" i="25"/>
  <c r="O2793" i="25"/>
  <c r="O2792" i="25"/>
  <c r="O2791" i="25"/>
  <c r="O2789" i="25"/>
  <c r="O2788" i="25"/>
  <c r="O2786" i="25"/>
  <c r="O2785" i="25"/>
  <c r="O2784" i="25"/>
  <c r="O2783" i="25"/>
  <c r="O2782" i="25"/>
  <c r="O2781" i="25"/>
  <c r="O2780" i="25"/>
  <c r="O2779" i="25"/>
  <c r="O2778" i="25"/>
  <c r="O2777" i="25"/>
  <c r="O2776" i="25"/>
  <c r="O2775" i="25"/>
  <c r="O2774" i="25"/>
  <c r="O2773" i="25"/>
  <c r="O2772" i="25"/>
  <c r="O2771" i="25"/>
  <c r="O2770" i="25"/>
  <c r="O2769" i="25"/>
  <c r="O2768" i="25"/>
  <c r="O2767" i="25"/>
  <c r="O2766" i="25"/>
  <c r="O2765" i="25"/>
  <c r="O2764" i="25"/>
  <c r="O2763" i="25"/>
  <c r="O2762" i="25"/>
  <c r="O2761" i="25"/>
  <c r="O2760" i="25"/>
  <c r="O2759" i="25"/>
  <c r="O2758" i="25"/>
  <c r="O2757" i="25"/>
  <c r="O2756" i="25"/>
  <c r="O2755" i="25"/>
  <c r="O2754" i="25"/>
  <c r="O2753" i="25"/>
  <c r="O2752" i="25"/>
  <c r="O2751" i="25"/>
  <c r="O2750" i="25"/>
  <c r="O2749" i="25"/>
  <c r="O2748" i="25"/>
  <c r="O2747" i="25"/>
  <c r="O2746" i="25"/>
  <c r="O2745" i="25"/>
  <c r="O2744" i="25"/>
  <c r="O2743" i="25"/>
  <c r="O2742" i="25"/>
  <c r="O2741" i="25"/>
  <c r="O2740" i="25"/>
  <c r="O2739" i="25"/>
  <c r="O2738" i="25"/>
  <c r="O2737" i="25"/>
  <c r="O2736" i="25"/>
  <c r="O2735" i="25"/>
  <c r="O2734" i="25"/>
  <c r="O2733" i="25"/>
  <c r="O2732" i="25"/>
  <c r="O2731" i="25"/>
  <c r="O2730" i="25"/>
  <c r="O2729" i="25"/>
  <c r="O2728" i="25"/>
  <c r="O2727" i="25"/>
  <c r="O2726" i="25"/>
  <c r="O2725" i="25"/>
  <c r="O2724" i="25"/>
  <c r="O2723" i="25"/>
  <c r="O2722" i="25"/>
  <c r="O2721" i="25"/>
  <c r="O2720" i="25"/>
  <c r="O2719" i="25"/>
  <c r="O2718" i="25"/>
  <c r="O2717" i="25"/>
  <c r="O2716" i="25"/>
  <c r="O2715" i="25"/>
  <c r="O2714" i="25"/>
  <c r="O2713" i="25"/>
  <c r="O2712" i="25"/>
  <c r="O2711" i="25"/>
  <c r="O2710" i="25"/>
  <c r="O2709" i="25"/>
  <c r="O2708" i="25"/>
  <c r="O2707" i="25"/>
  <c r="O2706" i="25"/>
  <c r="O2705" i="25"/>
  <c r="O2704" i="25"/>
  <c r="O2703" i="25"/>
  <c r="O2702" i="25"/>
  <c r="O2701" i="25"/>
  <c r="O2700" i="25"/>
  <c r="O2699" i="25"/>
  <c r="O2698" i="25"/>
  <c r="O2696" i="25"/>
  <c r="O2695" i="25"/>
  <c r="O2694" i="25"/>
  <c r="O2693" i="25"/>
  <c r="O2692" i="25"/>
  <c r="O2691" i="25"/>
  <c r="O2690" i="25"/>
  <c r="O2689" i="25"/>
  <c r="O2688" i="25"/>
  <c r="O2687" i="25"/>
  <c r="O2686" i="25"/>
  <c r="O2685" i="25"/>
  <c r="O2684" i="25"/>
  <c r="O2683" i="25"/>
  <c r="O2682" i="25"/>
  <c r="O2681" i="25"/>
  <c r="O2680" i="25"/>
  <c r="O2679" i="25"/>
  <c r="O2678" i="25"/>
  <c r="O2677" i="25"/>
  <c r="O2676" i="25"/>
  <c r="O2675" i="25"/>
  <c r="O2674" i="25"/>
  <c r="O2673" i="25"/>
  <c r="O2672" i="25"/>
  <c r="O2671" i="25"/>
  <c r="O2670" i="25"/>
  <c r="O2669" i="25"/>
  <c r="O2668" i="25"/>
  <c r="O2667" i="25"/>
  <c r="O2666" i="25"/>
  <c r="O2665" i="25"/>
  <c r="O2664" i="25"/>
  <c r="O2663" i="25"/>
  <c r="O2662" i="25"/>
  <c r="O2661" i="25"/>
  <c r="O2660" i="25"/>
  <c r="O2659" i="25"/>
  <c r="O2658" i="25"/>
  <c r="O2657" i="25"/>
  <c r="O2656" i="25"/>
  <c r="O2655" i="25"/>
  <c r="O2654" i="25"/>
  <c r="O2653" i="25"/>
  <c r="O2652" i="25"/>
  <c r="O2651" i="25"/>
  <c r="O2650" i="25"/>
  <c r="O2649" i="25"/>
  <c r="O2647" i="25"/>
  <c r="O2646" i="25"/>
  <c r="O2645" i="25"/>
  <c r="O2644" i="25"/>
  <c r="O2643" i="25"/>
  <c r="O2642" i="25"/>
  <c r="O2641" i="25"/>
  <c r="O2640" i="25"/>
  <c r="O2639" i="25"/>
  <c r="O2638" i="25"/>
  <c r="O2637" i="25"/>
  <c r="O2636" i="25"/>
  <c r="O2635" i="25"/>
  <c r="O2634" i="25"/>
  <c r="O2633" i="25"/>
  <c r="O2632" i="25"/>
  <c r="O2631" i="25"/>
  <c r="O2630" i="25"/>
  <c r="O2629" i="25"/>
  <c r="O2628" i="25"/>
  <c r="O2627" i="25"/>
  <c r="O2626" i="25"/>
  <c r="O2625" i="25"/>
  <c r="O2624" i="25"/>
  <c r="O2623" i="25"/>
  <c r="O2622" i="25"/>
  <c r="O2621" i="25"/>
  <c r="O2620" i="25"/>
  <c r="O2619" i="25"/>
  <c r="O2618" i="25"/>
  <c r="O2617" i="25"/>
  <c r="O2616" i="25"/>
  <c r="O2615" i="25"/>
  <c r="O2614" i="25"/>
  <c r="O2613" i="25"/>
  <c r="O2612" i="25"/>
  <c r="O2611" i="25"/>
  <c r="O2610" i="25"/>
  <c r="O2609" i="25"/>
  <c r="O2608" i="25"/>
  <c r="O2607" i="25"/>
  <c r="O2606" i="25"/>
  <c r="O2605" i="25"/>
  <c r="O2604" i="25"/>
  <c r="O2603" i="25"/>
  <c r="O2602" i="25"/>
  <c r="O2601" i="25"/>
  <c r="O2600" i="25"/>
  <c r="O2599" i="25"/>
  <c r="O2598" i="25"/>
  <c r="O2596" i="25"/>
  <c r="O2595" i="25"/>
  <c r="O2594" i="25"/>
  <c r="O2593" i="25"/>
  <c r="O2592" i="25"/>
  <c r="O2591" i="25"/>
  <c r="O2590" i="25"/>
  <c r="O2589" i="25"/>
  <c r="O2588" i="25"/>
  <c r="O2587" i="25"/>
  <c r="O2586" i="25"/>
  <c r="O2585" i="25"/>
  <c r="O2584" i="25"/>
  <c r="O2583" i="25"/>
  <c r="O2582" i="25"/>
  <c r="O2581" i="25"/>
  <c r="O2580" i="25"/>
  <c r="O2579" i="25"/>
  <c r="O2578" i="25"/>
  <c r="O2577" i="25"/>
  <c r="O2576" i="25"/>
  <c r="O2574" i="25"/>
  <c r="O2573" i="25"/>
  <c r="O2572" i="25"/>
  <c r="O2571" i="25"/>
  <c r="O2570" i="25"/>
  <c r="O2569" i="25"/>
  <c r="O2568" i="25"/>
  <c r="O2567" i="25"/>
  <c r="O2566" i="25"/>
  <c r="O2565" i="25"/>
  <c r="O2564" i="25"/>
  <c r="O2563" i="25"/>
  <c r="O2562" i="25"/>
  <c r="O2561" i="25"/>
  <c r="O2560" i="25"/>
  <c r="O2559" i="25"/>
  <c r="O2558" i="25"/>
  <c r="O2557" i="25"/>
  <c r="O2556" i="25"/>
  <c r="O2555" i="25"/>
  <c r="O2554" i="25"/>
  <c r="O2553" i="25"/>
  <c r="O2552" i="25"/>
  <c r="O2551" i="25"/>
  <c r="O2550" i="25"/>
  <c r="O2549" i="25"/>
  <c r="O2548" i="25"/>
  <c r="O2547" i="25"/>
  <c r="O2546" i="25"/>
  <c r="O2545" i="25"/>
  <c r="O2544" i="25"/>
  <c r="O2543" i="25"/>
  <c r="O2542" i="25"/>
  <c r="O2541" i="25"/>
  <c r="O2540" i="25"/>
  <c r="O2539" i="25"/>
  <c r="O2538" i="25"/>
  <c r="O2537" i="25"/>
  <c r="O2536" i="25"/>
  <c r="O2535" i="25"/>
  <c r="O2534" i="25"/>
  <c r="O2533" i="25"/>
  <c r="O2532" i="25"/>
  <c r="O2531" i="25"/>
  <c r="O2530" i="25"/>
  <c r="O2529" i="25"/>
  <c r="O2528" i="25"/>
  <c r="O2527" i="25"/>
  <c r="O2526" i="25"/>
  <c r="O2525" i="25"/>
  <c r="O2524" i="25"/>
  <c r="O2523" i="25"/>
  <c r="O2522" i="25"/>
  <c r="O2521" i="25"/>
  <c r="O2519" i="25"/>
  <c r="O2518" i="25"/>
  <c r="O2517" i="25"/>
  <c r="O2516" i="25"/>
  <c r="O2515" i="25"/>
  <c r="O2514" i="25"/>
  <c r="O2513" i="25"/>
  <c r="O2512" i="25"/>
  <c r="O2511" i="25"/>
  <c r="O2510" i="25"/>
  <c r="O2509" i="25"/>
  <c r="O2508" i="25"/>
  <c r="O2507" i="25"/>
  <c r="O2506" i="25"/>
  <c r="O2505" i="25"/>
  <c r="O2504" i="25"/>
  <c r="O2503" i="25"/>
  <c r="O2502" i="25"/>
  <c r="O2501" i="25"/>
  <c r="O2500" i="25"/>
  <c r="O2499" i="25"/>
  <c r="O2498" i="25"/>
  <c r="O2497" i="25"/>
  <c r="O2496" i="25"/>
  <c r="O2495" i="25"/>
  <c r="O2494" i="25"/>
  <c r="O2493" i="25"/>
  <c r="O2492" i="25"/>
  <c r="O2491" i="25"/>
  <c r="O2490" i="25"/>
  <c r="O2489" i="25"/>
  <c r="O2488" i="25"/>
  <c r="O2487" i="25"/>
  <c r="O2486" i="25"/>
  <c r="O2485" i="25"/>
  <c r="O2484" i="25"/>
  <c r="O2483" i="25"/>
  <c r="O2482" i="25"/>
  <c r="O2481" i="25"/>
  <c r="O2480" i="25"/>
  <c r="O2479" i="25"/>
  <c r="O2478" i="25"/>
  <c r="O2477" i="25"/>
  <c r="O2476" i="25"/>
  <c r="O2475" i="25"/>
  <c r="O2474" i="25"/>
  <c r="O2473" i="25"/>
  <c r="O2472" i="25"/>
  <c r="O2471" i="25"/>
  <c r="O2470" i="25"/>
  <c r="O2469" i="25"/>
  <c r="O2468" i="25"/>
  <c r="O2467" i="25"/>
  <c r="O2466" i="25"/>
  <c r="O2465" i="25"/>
  <c r="O2464" i="25"/>
  <c r="O2463" i="25"/>
  <c r="O2462" i="25"/>
  <c r="O2461" i="25"/>
  <c r="O2460" i="25"/>
  <c r="O2459" i="25"/>
  <c r="O2458" i="25"/>
  <c r="O2457" i="25"/>
  <c r="O2456" i="25"/>
  <c r="O2455" i="25"/>
  <c r="O2454" i="25"/>
  <c r="O2453" i="25"/>
  <c r="O2452" i="25"/>
  <c r="O2451" i="25"/>
  <c r="O2450" i="25"/>
  <c r="O2449" i="25"/>
  <c r="O2448" i="25"/>
  <c r="O2447" i="25"/>
  <c r="O2446" i="25"/>
  <c r="O2445" i="25"/>
  <c r="O2444" i="25"/>
  <c r="O2443" i="25"/>
  <c r="O2442" i="25"/>
  <c r="O2441" i="25"/>
  <c r="O2440" i="25"/>
  <c r="O2439" i="25"/>
  <c r="O2438" i="25"/>
  <c r="O2437" i="25"/>
  <c r="O2436" i="25"/>
  <c r="O2435" i="25"/>
  <c r="O2434" i="25"/>
  <c r="O2433" i="25"/>
  <c r="O2432" i="25"/>
  <c r="O2431" i="25"/>
  <c r="O2430" i="25"/>
  <c r="O2429" i="25"/>
  <c r="O2428" i="25"/>
  <c r="O2427" i="25"/>
  <c r="O2426" i="25"/>
  <c r="O2425" i="25"/>
  <c r="O2424" i="25"/>
  <c r="O2423" i="25"/>
  <c r="O2422" i="25"/>
  <c r="O2421" i="25"/>
  <c r="O2420" i="25"/>
  <c r="O2419" i="25"/>
  <c r="O2418" i="25"/>
  <c r="O2417" i="25"/>
  <c r="O2416" i="25"/>
  <c r="O2415" i="25"/>
  <c r="O2414" i="25"/>
  <c r="O2413" i="25"/>
  <c r="O2412" i="25"/>
  <c r="O2411" i="25"/>
  <c r="O2410" i="25"/>
  <c r="O2409" i="25"/>
  <c r="O2408" i="25"/>
  <c r="O2407" i="25"/>
  <c r="O2406" i="25"/>
  <c r="O2405" i="25"/>
  <c r="O2404" i="25"/>
  <c r="O2403" i="25"/>
  <c r="O2401" i="25"/>
  <c r="O2400" i="25"/>
  <c r="O2399" i="25"/>
  <c r="O2398" i="25"/>
  <c r="O2397" i="25"/>
  <c r="O2396" i="25"/>
  <c r="O2395" i="25"/>
  <c r="O2394" i="25"/>
  <c r="O2393" i="25"/>
  <c r="O2392" i="25"/>
  <c r="O2391" i="25"/>
  <c r="O2390" i="25"/>
  <c r="O2389" i="25"/>
  <c r="O2388" i="25"/>
  <c r="O2387" i="25"/>
  <c r="O2386" i="25"/>
  <c r="O2385" i="25"/>
  <c r="O2384" i="25"/>
  <c r="O2383" i="25"/>
  <c r="O2382" i="25"/>
  <c r="O2381" i="25"/>
  <c r="O2380" i="25"/>
  <c r="O2379" i="25"/>
  <c r="O2378" i="25"/>
  <c r="O2377" i="25"/>
  <c r="O2376" i="25"/>
  <c r="O2375" i="25"/>
  <c r="O2374" i="25"/>
  <c r="O2373" i="25"/>
  <c r="O2372" i="25"/>
  <c r="O2371" i="25"/>
  <c r="O2370" i="25"/>
  <c r="O2369" i="25"/>
  <c r="O2368" i="25"/>
  <c r="O2367" i="25"/>
  <c r="O2366" i="25"/>
  <c r="O2365" i="25"/>
  <c r="O2364" i="25"/>
  <c r="O2363" i="25"/>
  <c r="O2362" i="25"/>
  <c r="O2361" i="25"/>
  <c r="O2360" i="25"/>
  <c r="O2359" i="25"/>
  <c r="O2358" i="25"/>
  <c r="O2357" i="25"/>
  <c r="O2356" i="25"/>
  <c r="O2355" i="25"/>
  <c r="O2354" i="25"/>
  <c r="O2353" i="25"/>
  <c r="O2352" i="25"/>
  <c r="O2351" i="25"/>
  <c r="O2350" i="25"/>
  <c r="O2349" i="25"/>
  <c r="O2348" i="25"/>
  <c r="O2347" i="25"/>
  <c r="O2346" i="25"/>
  <c r="O2345" i="25"/>
  <c r="O2344" i="25"/>
  <c r="O2343" i="25"/>
  <c r="O2342" i="25"/>
  <c r="O2341" i="25"/>
  <c r="O2340" i="25"/>
  <c r="O2339" i="25"/>
  <c r="O2338" i="25"/>
  <c r="O2337" i="25"/>
  <c r="O2336" i="25"/>
  <c r="O2335" i="25"/>
  <c r="O2334" i="25"/>
  <c r="O2333" i="25"/>
  <c r="O2332" i="25"/>
  <c r="O2331" i="25"/>
  <c r="O2330" i="25"/>
  <c r="O2329" i="25"/>
  <c r="O2328" i="25"/>
  <c r="O2327" i="25"/>
  <c r="O2326" i="25"/>
  <c r="O2325" i="25"/>
  <c r="O2324" i="25"/>
  <c r="O2323" i="25"/>
  <c r="O2322" i="25"/>
  <c r="O2321" i="25"/>
  <c r="O2320" i="25"/>
  <c r="O2319" i="25"/>
  <c r="O2318" i="25"/>
  <c r="O2317" i="25"/>
  <c r="O2316" i="25"/>
  <c r="O2315" i="25"/>
  <c r="O2314" i="25"/>
  <c r="O2313" i="25"/>
  <c r="O2312" i="25"/>
  <c r="O2311" i="25"/>
  <c r="O2310" i="25"/>
  <c r="O2309" i="25"/>
  <c r="O2308" i="25"/>
  <c r="O2307" i="25"/>
  <c r="O2306" i="25"/>
  <c r="O2305" i="25"/>
  <c r="O2304" i="25"/>
  <c r="O2303" i="25"/>
  <c r="O2302" i="25"/>
  <c r="O2301" i="25"/>
  <c r="O2300" i="25"/>
  <c r="O2299" i="25"/>
  <c r="O2298" i="25"/>
  <c r="O2297" i="25"/>
  <c r="O2296" i="25"/>
  <c r="O2295" i="25"/>
  <c r="O2294" i="25"/>
  <c r="O2293" i="25"/>
  <c r="O2292" i="25"/>
  <c r="O2291" i="25"/>
  <c r="O2290" i="25"/>
  <c r="O2289" i="25"/>
  <c r="O2288" i="25"/>
  <c r="O2287" i="25"/>
  <c r="O2286" i="25"/>
  <c r="O2285" i="25"/>
  <c r="O2284" i="25"/>
  <c r="O2283" i="25"/>
  <c r="O2282" i="25"/>
  <c r="O2281" i="25"/>
  <c r="O2277" i="25"/>
  <c r="O2276" i="25"/>
  <c r="O2275" i="25"/>
  <c r="O2272" i="25"/>
  <c r="O2271" i="25"/>
  <c r="O2269" i="25"/>
  <c r="O2268" i="25"/>
  <c r="O2267" i="25"/>
  <c r="O2266" i="25"/>
  <c r="O2265" i="25"/>
  <c r="O2264" i="25"/>
  <c r="O2263" i="25"/>
  <c r="O2262" i="25"/>
  <c r="O2261" i="25"/>
  <c r="O2260" i="25"/>
  <c r="O2259" i="25"/>
  <c r="O2258" i="25"/>
  <c r="O2257" i="25"/>
  <c r="O2256" i="25"/>
  <c r="O2255" i="25"/>
  <c r="O2254" i="25"/>
  <c r="O2253" i="25"/>
  <c r="O2252" i="25"/>
  <c r="O2251" i="25"/>
  <c r="O2248" i="25"/>
  <c r="O2247" i="25"/>
  <c r="O2246" i="25"/>
  <c r="O2245" i="25"/>
  <c r="O2244" i="25"/>
  <c r="O2242" i="25"/>
  <c r="O2241" i="25"/>
  <c r="O2240" i="25"/>
  <c r="O2236" i="25"/>
  <c r="O2235" i="25"/>
  <c r="O2234" i="25"/>
  <c r="O2233" i="25"/>
  <c r="O2232" i="25"/>
  <c r="O2231" i="25"/>
  <c r="O2230" i="25"/>
  <c r="O2229" i="25"/>
  <c r="O2228" i="25"/>
  <c r="O2227" i="25"/>
  <c r="O2226" i="25"/>
  <c r="O2225" i="25"/>
  <c r="O2224" i="25"/>
  <c r="O2223" i="25"/>
  <c r="O2222" i="25"/>
  <c r="O2221" i="25"/>
  <c r="O2220" i="25"/>
  <c r="O2219" i="25"/>
  <c r="O2218" i="25"/>
  <c r="O2217" i="25"/>
  <c r="O2216" i="25"/>
  <c r="O2215" i="25"/>
  <c r="O2214" i="25"/>
  <c r="O2213" i="25"/>
  <c r="O2212" i="25"/>
  <c r="O2211" i="25"/>
  <c r="O2210" i="25"/>
  <c r="O2209" i="25"/>
  <c r="O2208" i="25"/>
  <c r="O2207" i="25"/>
  <c r="O2206" i="25"/>
  <c r="O2205" i="25"/>
  <c r="O2204" i="25"/>
  <c r="O2203" i="25"/>
  <c r="O2202" i="25"/>
  <c r="O2201" i="25"/>
  <c r="O2200" i="25"/>
  <c r="O2199" i="25"/>
  <c r="O2198" i="25"/>
  <c r="O2197" i="25"/>
  <c r="O2196" i="25"/>
  <c r="O2195" i="25"/>
  <c r="O2194" i="25"/>
  <c r="O2193" i="25"/>
  <c r="O2192" i="25"/>
  <c r="O2189" i="25"/>
  <c r="O2188" i="25"/>
  <c r="O2186" i="25"/>
  <c r="O2185" i="25"/>
  <c r="O2184" i="25"/>
  <c r="O2183" i="25"/>
  <c r="O2182" i="25"/>
  <c r="O2180" i="25"/>
  <c r="O2178" i="25"/>
  <c r="O2177" i="25"/>
  <c r="O2175" i="25"/>
  <c r="O2174" i="25"/>
  <c r="O2172" i="25"/>
  <c r="O2171" i="25"/>
  <c r="O2170" i="25"/>
  <c r="O2169" i="25"/>
  <c r="O2168" i="25"/>
  <c r="O2167" i="25"/>
  <c r="O2166" i="25"/>
  <c r="O2165" i="25"/>
  <c r="O2163" i="25"/>
  <c r="O2162" i="25"/>
  <c r="O2160" i="25"/>
  <c r="O2159" i="25"/>
  <c r="O2158" i="25"/>
  <c r="O2157" i="25"/>
  <c r="O2156" i="25"/>
  <c r="O2155" i="25"/>
  <c r="O2153" i="25"/>
  <c r="O2152" i="25"/>
  <c r="O2151" i="25"/>
  <c r="O2149" i="25"/>
  <c r="O2148" i="25"/>
  <c r="O2147" i="25"/>
  <c r="O2146" i="25"/>
  <c r="O2145" i="25"/>
  <c r="O2143" i="25"/>
  <c r="O2142" i="25"/>
  <c r="O2141" i="25"/>
  <c r="O2140" i="25"/>
  <c r="O2139" i="25"/>
  <c r="O2138" i="25"/>
  <c r="O2137" i="25"/>
  <c r="O2136" i="25"/>
  <c r="O2134" i="25"/>
  <c r="O2133" i="25"/>
  <c r="O2132" i="25"/>
  <c r="O2130" i="25"/>
  <c r="O2129" i="25"/>
  <c r="O2128" i="25"/>
  <c r="O2126" i="25"/>
  <c r="O2125" i="25"/>
  <c r="O2124" i="25"/>
  <c r="O2123" i="25"/>
  <c r="O2122" i="25"/>
  <c r="O2121" i="25"/>
  <c r="O2120" i="25"/>
  <c r="O2118" i="25"/>
  <c r="O2117" i="25"/>
  <c r="O2116" i="25"/>
  <c r="O2115" i="25"/>
  <c r="O2114" i="25"/>
  <c r="O2112" i="25"/>
  <c r="O2111" i="25"/>
  <c r="O2110" i="25"/>
  <c r="O2109" i="25"/>
  <c r="O2108" i="25"/>
  <c r="O2107" i="25"/>
  <c r="O2105" i="25"/>
  <c r="O2104" i="25"/>
  <c r="O2103" i="25"/>
  <c r="O2102" i="25"/>
  <c r="O2101" i="25"/>
  <c r="O2100" i="25"/>
  <c r="O2099" i="25"/>
  <c r="O2097" i="25"/>
  <c r="O2096" i="25"/>
  <c r="O2095" i="25"/>
  <c r="O2094" i="25"/>
  <c r="O2093" i="25"/>
  <c r="O2092" i="25"/>
  <c r="O2091" i="25"/>
  <c r="O2090" i="25"/>
  <c r="O2089" i="25"/>
  <c r="O2087" i="25"/>
  <c r="O2086" i="25"/>
  <c r="O2085" i="25"/>
  <c r="O2084" i="25"/>
  <c r="O2083" i="25"/>
  <c r="O2082" i="25"/>
  <c r="O2081" i="25"/>
  <c r="O2080" i="25"/>
  <c r="O2079" i="25"/>
  <c r="O2078" i="25"/>
  <c r="O2077" i="25"/>
  <c r="O2076" i="25"/>
  <c r="O2075" i="25"/>
  <c r="O2074" i="25"/>
  <c r="O2073" i="25"/>
  <c r="O2070" i="25"/>
  <c r="O2069" i="25"/>
  <c r="O2068" i="25"/>
  <c r="O2066" i="25"/>
  <c r="O2065" i="25"/>
  <c r="O2064" i="25"/>
  <c r="O2062" i="25"/>
  <c r="O2061" i="25"/>
  <c r="O2060" i="25"/>
  <c r="O2059" i="25"/>
  <c r="O2056" i="25"/>
  <c r="O2055" i="25"/>
  <c r="O2054" i="25"/>
  <c r="O2053" i="25"/>
  <c r="O2052" i="25"/>
  <c r="O2051" i="25"/>
  <c r="O2050" i="25"/>
  <c r="O2049" i="25"/>
  <c r="O2048" i="25"/>
  <c r="O2047" i="25"/>
  <c r="O2046" i="25"/>
  <c r="O2045" i="25"/>
  <c r="O2043" i="25"/>
  <c r="O2042" i="25"/>
  <c r="O2041" i="25"/>
  <c r="O2039" i="25"/>
  <c r="O2038" i="25"/>
  <c r="O2037" i="25"/>
  <c r="O2036" i="25"/>
  <c r="O2035" i="25"/>
  <c r="O2034" i="25"/>
  <c r="O2033" i="25"/>
  <c r="O2032" i="25"/>
  <c r="O2031" i="25"/>
  <c r="O2030" i="25"/>
  <c r="O2029" i="25"/>
  <c r="O2028" i="25"/>
  <c r="O2027" i="25"/>
  <c r="O2026" i="25"/>
  <c r="O2025" i="25"/>
  <c r="O2024" i="25"/>
  <c r="O2023" i="25"/>
  <c r="O2022" i="25"/>
  <c r="O2021" i="25"/>
  <c r="O2020" i="25"/>
  <c r="O2019" i="25"/>
  <c r="O2018" i="25"/>
  <c r="O2017" i="25"/>
  <c r="O2016" i="25"/>
  <c r="O2015" i="25"/>
  <c r="O2013" i="25"/>
  <c r="O2012" i="25"/>
  <c r="O2011" i="25"/>
  <c r="O2010" i="25"/>
  <c r="O2009" i="25"/>
  <c r="O2008" i="25"/>
  <c r="O2007" i="25"/>
  <c r="O2006" i="25"/>
  <c r="O2005" i="25"/>
  <c r="O2004" i="25"/>
  <c r="O2003" i="25"/>
  <c r="O2002" i="25"/>
  <c r="O2001" i="25"/>
  <c r="O2000" i="25"/>
  <c r="O1999" i="25"/>
  <c r="O1998" i="25"/>
  <c r="O1997" i="25"/>
  <c r="O1996" i="25"/>
  <c r="O1995" i="25"/>
  <c r="O1994" i="25"/>
  <c r="O1993" i="25"/>
  <c r="O1992" i="25"/>
  <c r="O1991" i="25"/>
  <c r="O1990" i="25"/>
  <c r="O1989" i="25"/>
  <c r="O1988" i="25"/>
  <c r="O1987" i="25"/>
  <c r="O1985" i="25"/>
  <c r="O1984" i="25"/>
  <c r="O1983" i="25"/>
  <c r="O1982" i="25"/>
  <c r="O1981" i="25"/>
  <c r="O1980" i="25"/>
  <c r="O1979" i="25"/>
  <c r="O1978" i="25"/>
  <c r="O1977" i="25"/>
  <c r="O1976" i="25"/>
  <c r="O1975" i="25"/>
  <c r="O1974" i="25"/>
  <c r="O1970" i="25"/>
  <c r="O1969" i="25"/>
  <c r="O1968" i="25"/>
  <c r="O1967" i="25"/>
  <c r="O1966" i="25"/>
  <c r="O1965" i="25"/>
  <c r="O1964" i="25"/>
  <c r="O1963" i="25"/>
  <c r="O1962" i="25"/>
  <c r="O1961" i="25"/>
  <c r="O1959" i="25"/>
  <c r="O1958" i="25"/>
  <c r="O1956" i="25"/>
  <c r="O1954" i="25"/>
  <c r="O1953" i="25"/>
  <c r="O1952" i="25"/>
  <c r="O1951" i="25"/>
  <c r="O1950" i="25"/>
  <c r="O1949" i="25"/>
  <c r="O1947" i="25"/>
  <c r="O1946" i="25"/>
  <c r="O1943" i="25"/>
  <c r="O1941" i="25"/>
  <c r="O1939" i="25"/>
  <c r="O1938" i="25"/>
  <c r="O1937" i="25"/>
  <c r="O1936" i="25"/>
  <c r="O1935" i="25"/>
  <c r="O1934" i="25"/>
  <c r="O1933" i="25"/>
  <c r="O1930" i="25"/>
  <c r="O1929" i="25"/>
  <c r="O1928" i="25"/>
  <c r="O1927" i="25"/>
  <c r="O1926" i="25"/>
  <c r="O1925" i="25"/>
  <c r="O1924" i="25"/>
  <c r="O1923" i="25"/>
  <c r="O1922" i="25"/>
  <c r="O1920" i="25"/>
  <c r="O1919" i="25"/>
  <c r="O1918" i="25"/>
  <c r="O1916" i="25"/>
  <c r="O1915" i="25"/>
  <c r="O1914" i="25"/>
  <c r="O1913" i="25"/>
  <c r="O1912" i="25"/>
  <c r="O1911" i="25"/>
  <c r="O1910" i="25"/>
  <c r="O1909" i="25"/>
  <c r="O1908" i="25"/>
  <c r="O1907" i="25"/>
  <c r="O1906" i="25"/>
  <c r="O1905" i="25"/>
  <c r="O1904" i="25"/>
  <c r="O1903" i="25"/>
  <c r="O1902" i="25"/>
  <c r="O1901" i="25"/>
  <c r="O1900" i="25"/>
  <c r="O1898" i="25"/>
  <c r="O1897" i="25"/>
  <c r="O1896" i="25"/>
  <c r="O1895" i="25"/>
  <c r="O1892" i="25"/>
  <c r="O1891" i="25"/>
  <c r="O1890" i="25"/>
  <c r="O1889" i="25"/>
  <c r="O1888" i="25"/>
  <c r="O1885" i="25"/>
  <c r="O1884" i="25"/>
  <c r="O1883" i="25"/>
  <c r="O1882" i="25"/>
  <c r="O1881" i="25"/>
  <c r="O1880" i="25"/>
  <c r="O1879" i="25"/>
  <c r="O1878" i="25"/>
  <c r="O1877" i="25"/>
  <c r="O1876" i="25"/>
  <c r="O1875" i="25"/>
  <c r="O1873" i="25"/>
  <c r="O1872" i="25"/>
  <c r="O1871" i="25"/>
  <c r="O1870" i="25"/>
  <c r="O1869" i="25"/>
  <c r="O1867" i="25"/>
  <c r="O1866" i="25"/>
  <c r="O1865" i="25"/>
  <c r="O1864" i="25"/>
  <c r="O1863" i="25"/>
  <c r="O1862" i="25"/>
  <c r="O1861" i="25"/>
  <c r="O1860" i="25"/>
  <c r="O1859" i="25"/>
  <c r="O1858" i="25"/>
  <c r="O1857" i="25"/>
  <c r="O1856" i="25"/>
  <c r="O1855" i="25"/>
  <c r="O1854" i="25"/>
  <c r="O1853" i="25"/>
  <c r="O1852" i="25"/>
  <c r="O1851" i="25"/>
  <c r="O1850" i="25"/>
  <c r="O1849" i="25"/>
  <c r="O1848" i="25"/>
  <c r="O1847" i="25"/>
  <c r="O1846" i="25"/>
  <c r="O1845" i="25"/>
  <c r="O1844" i="25"/>
  <c r="O1843" i="25"/>
  <c r="O1842" i="25"/>
  <c r="O1841" i="25"/>
  <c r="O1840" i="25"/>
  <c r="O1839" i="25"/>
  <c r="O1838" i="25"/>
  <c r="O1837" i="25"/>
  <c r="O1835" i="25"/>
  <c r="O1834" i="25"/>
  <c r="O1833" i="25"/>
  <c r="O1832" i="25"/>
  <c r="O1831" i="25"/>
  <c r="O1830" i="25"/>
  <c r="O1827" i="25"/>
  <c r="O1825" i="25"/>
  <c r="O1823" i="25"/>
  <c r="O1821" i="25"/>
  <c r="O1820" i="25"/>
  <c r="O1819" i="25"/>
  <c r="O1818" i="25"/>
  <c r="O1817" i="25"/>
  <c r="O1816" i="25"/>
  <c r="O1815" i="25"/>
  <c r="O1814" i="25"/>
  <c r="O1813" i="25"/>
  <c r="O1812" i="25"/>
  <c r="O1811" i="25"/>
  <c r="O1810" i="25"/>
  <c r="O1809" i="25"/>
  <c r="O1808" i="25"/>
  <c r="O1807" i="25"/>
  <c r="O1806" i="25"/>
  <c r="O1805" i="25"/>
  <c r="O1804" i="25"/>
  <c r="O1803" i="25"/>
  <c r="O1802" i="25"/>
  <c r="O1801" i="25"/>
  <c r="O1800" i="25"/>
  <c r="O1799" i="25"/>
  <c r="O1798" i="25"/>
  <c r="O1797" i="25"/>
  <c r="O1796" i="25"/>
  <c r="O1795" i="25"/>
  <c r="O1794" i="25"/>
  <c r="O1793" i="25"/>
  <c r="O1792" i="25"/>
  <c r="O1791" i="25"/>
  <c r="O1790" i="25"/>
  <c r="O1789" i="25"/>
  <c r="O1788" i="25"/>
  <c r="O1787" i="25"/>
  <c r="O1786" i="25"/>
  <c r="O1785" i="25"/>
  <c r="O1784" i="25"/>
  <c r="O1783" i="25"/>
  <c r="O1782" i="25"/>
  <c r="O1781" i="25"/>
  <c r="O1780" i="25"/>
  <c r="O1779" i="25"/>
  <c r="O1778" i="25"/>
  <c r="O1777" i="25"/>
  <c r="O1776" i="25"/>
  <c r="O1775" i="25"/>
  <c r="O1774" i="25"/>
  <c r="O1773" i="25"/>
  <c r="O1772" i="25"/>
  <c r="O1771" i="25"/>
  <c r="O1770" i="25"/>
  <c r="O1769" i="25"/>
  <c r="O1767" i="25"/>
  <c r="O1766" i="25"/>
  <c r="O1765" i="25"/>
  <c r="O1764" i="25"/>
  <c r="O1763" i="25"/>
  <c r="O1761" i="25"/>
  <c r="O1760" i="25"/>
  <c r="O1759" i="25"/>
  <c r="O1758" i="25"/>
  <c r="O1757" i="25"/>
  <c r="O1756" i="25"/>
  <c r="O1754" i="25"/>
  <c r="O1753" i="25"/>
  <c r="O1752" i="25"/>
  <c r="O1750" i="25"/>
  <c r="O1749" i="25"/>
  <c r="O1748" i="25"/>
  <c r="O1747" i="25"/>
  <c r="O1746" i="25"/>
  <c r="O1745" i="25"/>
  <c r="O1744" i="25"/>
  <c r="O1743" i="25"/>
  <c r="O1742" i="25"/>
  <c r="O1741" i="25"/>
  <c r="O1740" i="25"/>
  <c r="O1739" i="25"/>
  <c r="O1738" i="25"/>
  <c r="O1737" i="25"/>
  <c r="O1736" i="25"/>
  <c r="O1735" i="25"/>
  <c r="O1734" i="25"/>
  <c r="O1733" i="25"/>
  <c r="O1732" i="25"/>
  <c r="O1731" i="25"/>
  <c r="O1730" i="25"/>
  <c r="O1729" i="25"/>
  <c r="O1728" i="25"/>
  <c r="O1727" i="25"/>
  <c r="O1726" i="25"/>
  <c r="O1725" i="25"/>
  <c r="O1724" i="25"/>
  <c r="O1723" i="25"/>
  <c r="O1722" i="25"/>
  <c r="O1721" i="25"/>
  <c r="O1720" i="25"/>
  <c r="O1719" i="25"/>
  <c r="O1718" i="25"/>
  <c r="O1717" i="25"/>
  <c r="O1716" i="25"/>
  <c r="O1715" i="25"/>
  <c r="O1714" i="25"/>
  <c r="O1713" i="25"/>
  <c r="O1712" i="25"/>
  <c r="O1711" i="25"/>
  <c r="O1710" i="25"/>
  <c r="O1709" i="25"/>
  <c r="O1708" i="25"/>
  <c r="O1707" i="25"/>
  <c r="O1706" i="25"/>
  <c r="O1705" i="25"/>
  <c r="O1704" i="25"/>
  <c r="O1703" i="25"/>
  <c r="O1701" i="25"/>
  <c r="O1700" i="25"/>
  <c r="O1699" i="25"/>
  <c r="O1698" i="25"/>
  <c r="O1697" i="25"/>
  <c r="O1696" i="25"/>
  <c r="O1695" i="25"/>
  <c r="O1694" i="25"/>
  <c r="O1693" i="25"/>
  <c r="O1692" i="25"/>
  <c r="O1691" i="25"/>
  <c r="O1690" i="25"/>
  <c r="O1689" i="25"/>
  <c r="O1688" i="25"/>
  <c r="O1687" i="25"/>
  <c r="O1686" i="25"/>
  <c r="O1685" i="25"/>
  <c r="O1684" i="25"/>
  <c r="O1683" i="25"/>
  <c r="O1682" i="25"/>
  <c r="O1681" i="25"/>
  <c r="O1680" i="25"/>
  <c r="O1679" i="25"/>
  <c r="O1678" i="25"/>
  <c r="O1677" i="25"/>
  <c r="O1676" i="25"/>
  <c r="O1675" i="25"/>
  <c r="O1674" i="25"/>
  <c r="O1673" i="25"/>
  <c r="O1672" i="25"/>
  <c r="O1671" i="25"/>
  <c r="O1670" i="25"/>
  <c r="O1669" i="25"/>
  <c r="O1668" i="25"/>
  <c r="O1667" i="25"/>
  <c r="O1666" i="25"/>
  <c r="O1665" i="25"/>
  <c r="O1664" i="25"/>
  <c r="O1663" i="25"/>
  <c r="O1662" i="25"/>
  <c r="O1661" i="25"/>
  <c r="O1660" i="25"/>
  <c r="O1659" i="25"/>
  <c r="O1658" i="25"/>
  <c r="O1657" i="25"/>
  <c r="O1656" i="25"/>
  <c r="O1655" i="25"/>
  <c r="O1654" i="25"/>
  <c r="O1653" i="25"/>
  <c r="O1652" i="25"/>
  <c r="O1651" i="25"/>
  <c r="O1648" i="25"/>
  <c r="O1647" i="25"/>
  <c r="O1646" i="25"/>
  <c r="O1645" i="25"/>
  <c r="O1644" i="25"/>
  <c r="O1643" i="25"/>
  <c r="O1642" i="25"/>
  <c r="O1641" i="25"/>
  <c r="O1640" i="25"/>
  <c r="O1639" i="25"/>
  <c r="O1638" i="25"/>
  <c r="O1637" i="25"/>
  <c r="O1636" i="25"/>
  <c r="O1634" i="25"/>
  <c r="O1633" i="25"/>
  <c r="O1632" i="25"/>
  <c r="O1631" i="25"/>
  <c r="O1630" i="25"/>
  <c r="O1629" i="25"/>
  <c r="O1627" i="25"/>
  <c r="O1626" i="25"/>
  <c r="O1625" i="25"/>
  <c r="O1624" i="25"/>
  <c r="O1623" i="25"/>
  <c r="O1622" i="25"/>
  <c r="O1621" i="25"/>
  <c r="O1620" i="25"/>
  <c r="O1619" i="25"/>
  <c r="O1618" i="25"/>
  <c r="O1617" i="25"/>
  <c r="O1616" i="25"/>
  <c r="O1615" i="25"/>
  <c r="O1614" i="25"/>
  <c r="O1613" i="25"/>
  <c r="O1612" i="25"/>
  <c r="O1611" i="25"/>
  <c r="O1610" i="25"/>
  <c r="O1609" i="25"/>
  <c r="O1608" i="25"/>
  <c r="O1607" i="25"/>
  <c r="O1606" i="25"/>
  <c r="O1605" i="25"/>
  <c r="O1604" i="25"/>
  <c r="O1603" i="25"/>
  <c r="O1602" i="25"/>
  <c r="O1601" i="25"/>
  <c r="O1600" i="25"/>
  <c r="O1599" i="25"/>
  <c r="O1598" i="25"/>
  <c r="O1597" i="25"/>
  <c r="O1596" i="25"/>
  <c r="O1595" i="25"/>
  <c r="O1594" i="25"/>
  <c r="O1593" i="25"/>
  <c r="O1591" i="25"/>
  <c r="O1590" i="25"/>
  <c r="O1589" i="25"/>
  <c r="O1588" i="25"/>
  <c r="O1587" i="25"/>
  <c r="O1586" i="25"/>
  <c r="O1583" i="25"/>
  <c r="O1582" i="25"/>
  <c r="O1581" i="25"/>
  <c r="O1580" i="25"/>
  <c r="O1579" i="25"/>
  <c r="O1578" i="25"/>
  <c r="O1577" i="25"/>
  <c r="O1576" i="25"/>
  <c r="O1575" i="25"/>
  <c r="O1573" i="25"/>
  <c r="O1572" i="25"/>
  <c r="O1571" i="25"/>
  <c r="O1569" i="25"/>
  <c r="O1568" i="25"/>
  <c r="O1567" i="25"/>
  <c r="O1566" i="25"/>
  <c r="O1565" i="25"/>
  <c r="O1564" i="25"/>
  <c r="O1563" i="25"/>
  <c r="O1562" i="25"/>
  <c r="O1561" i="25"/>
  <c r="O1560" i="25"/>
  <c r="O1559" i="25"/>
  <c r="O1558" i="25"/>
  <c r="O1557" i="25"/>
  <c r="O1556" i="25"/>
  <c r="O1555" i="25"/>
  <c r="O1554" i="25"/>
  <c r="O1553" i="25"/>
  <c r="O1552" i="25"/>
  <c r="O1551" i="25"/>
  <c r="O1550" i="25"/>
  <c r="O1548" i="25"/>
  <c r="O1547" i="25"/>
  <c r="O1546" i="25"/>
  <c r="O1545" i="25"/>
  <c r="O1542" i="25"/>
  <c r="O1541" i="25"/>
  <c r="O1540" i="25"/>
  <c r="O1539" i="25"/>
  <c r="O1538" i="25"/>
  <c r="O1537" i="25"/>
  <c r="O1536" i="25"/>
  <c r="O1535" i="25"/>
  <c r="O1534" i="25"/>
  <c r="O1533" i="25"/>
  <c r="O1531" i="25"/>
  <c r="O1530" i="25"/>
  <c r="O1529" i="25"/>
  <c r="O1528" i="25"/>
  <c r="O1527" i="25"/>
  <c r="O1526" i="25"/>
  <c r="O1525" i="25"/>
  <c r="O1524" i="25"/>
  <c r="O1523" i="25"/>
  <c r="O1522" i="25"/>
  <c r="O1521" i="25"/>
  <c r="O1520" i="25"/>
  <c r="O1519" i="25"/>
  <c r="O1518" i="25"/>
  <c r="O1517" i="25"/>
  <c r="O1516" i="25"/>
  <c r="O1515" i="25"/>
  <c r="O1514" i="25"/>
  <c r="O1513" i="25"/>
  <c r="O1512" i="25"/>
  <c r="O1511" i="25"/>
  <c r="O1510" i="25"/>
  <c r="O1509" i="25"/>
  <c r="O1508" i="25"/>
  <c r="O1507" i="25"/>
  <c r="O1506" i="25"/>
  <c r="O1505" i="25"/>
  <c r="O1504" i="25"/>
  <c r="O1503" i="25"/>
  <c r="O1502" i="25"/>
  <c r="O1501" i="25"/>
  <c r="O1500" i="25"/>
  <c r="O1499" i="25"/>
  <c r="O1498" i="25"/>
  <c r="O1497" i="25"/>
  <c r="O1496" i="25"/>
  <c r="O1494" i="25"/>
  <c r="O1493" i="25"/>
  <c r="O1492" i="25"/>
  <c r="O1491" i="25"/>
  <c r="O1490" i="25"/>
  <c r="O1489" i="25"/>
  <c r="O1488" i="25"/>
  <c r="O1487" i="25"/>
  <c r="O1486" i="25"/>
  <c r="O1485" i="25"/>
  <c r="O1484" i="25"/>
  <c r="O1483" i="25"/>
  <c r="O1482" i="25"/>
  <c r="O1481" i="25"/>
  <c r="O1480" i="25"/>
  <c r="O1479" i="25"/>
  <c r="O1478" i="25"/>
  <c r="O1477" i="25"/>
  <c r="O1476" i="25"/>
  <c r="O1475" i="25"/>
  <c r="O1474" i="25"/>
  <c r="O1473" i="25"/>
  <c r="O1472" i="25"/>
  <c r="O1471" i="25"/>
  <c r="O1470" i="25"/>
  <c r="O1469" i="25"/>
  <c r="O1468" i="25"/>
  <c r="O1467" i="25"/>
  <c r="O1466" i="25"/>
  <c r="O1465" i="25"/>
  <c r="O1464" i="25"/>
  <c r="O1463" i="25"/>
  <c r="O1462" i="25"/>
  <c r="O1461" i="25"/>
  <c r="O1460" i="25"/>
  <c r="O1459" i="25"/>
  <c r="O1458" i="25"/>
  <c r="O1457" i="25"/>
  <c r="O1456" i="25"/>
  <c r="O1455" i="25"/>
  <c r="O1454" i="25"/>
  <c r="O1453" i="25"/>
  <c r="O1452" i="25"/>
  <c r="O1451" i="25"/>
  <c r="O1450" i="25"/>
  <c r="O1449" i="25"/>
  <c r="O1448" i="25"/>
  <c r="O1447" i="25"/>
  <c r="O1446" i="25"/>
  <c r="O1445" i="25"/>
  <c r="O1444" i="25"/>
  <c r="O1443" i="25"/>
  <c r="O1442" i="25"/>
  <c r="O1441" i="25"/>
  <c r="O1440" i="25"/>
  <c r="O1439" i="25"/>
  <c r="O1438" i="25"/>
  <c r="O1437" i="25"/>
  <c r="O1436" i="25"/>
  <c r="O1435" i="25"/>
  <c r="O1434" i="25"/>
  <c r="O1433" i="25"/>
  <c r="O1432" i="25"/>
  <c r="O1431" i="25"/>
  <c r="O1430" i="25"/>
  <c r="O1427" i="25"/>
  <c r="O1426" i="25"/>
  <c r="O1425" i="25"/>
  <c r="O1424" i="25"/>
  <c r="O1422" i="25"/>
  <c r="O1420" i="25"/>
  <c r="O1419" i="25"/>
  <c r="O1418" i="25"/>
  <c r="O1416" i="25"/>
  <c r="O1415" i="25"/>
  <c r="O1414" i="25"/>
  <c r="O1413" i="25"/>
  <c r="O1412" i="25"/>
  <c r="O1411" i="25"/>
  <c r="O1410" i="25"/>
  <c r="O1409" i="25"/>
  <c r="O1408" i="25"/>
  <c r="O1407" i="25"/>
  <c r="O1406" i="25"/>
  <c r="O1405" i="25"/>
  <c r="O1404" i="25"/>
  <c r="O1403" i="25"/>
  <c r="O1402" i="25"/>
  <c r="O1401" i="25"/>
  <c r="O1400" i="25"/>
  <c r="O1399" i="25"/>
  <c r="O1398" i="25"/>
  <c r="O1397" i="25"/>
  <c r="O1396" i="25"/>
  <c r="O1395" i="25"/>
  <c r="O1394" i="25"/>
  <c r="O1393" i="25"/>
  <c r="O1392" i="25"/>
  <c r="O1391" i="25"/>
  <c r="O1390" i="25"/>
  <c r="O1389" i="25"/>
  <c r="O1388" i="25"/>
  <c r="O1387" i="25"/>
  <c r="O1386" i="25"/>
  <c r="O1385" i="25"/>
  <c r="O1384" i="25"/>
  <c r="O1383" i="25"/>
  <c r="O1382" i="25"/>
  <c r="O1381" i="25"/>
  <c r="O1380" i="25"/>
  <c r="O1379" i="25"/>
  <c r="O1378" i="25"/>
  <c r="O1377" i="25"/>
  <c r="O1376" i="25"/>
  <c r="O1375" i="25"/>
  <c r="O1371" i="25"/>
  <c r="O1370" i="25"/>
  <c r="O1369" i="25"/>
  <c r="O1368" i="25"/>
  <c r="O1367" i="25"/>
  <c r="O1366" i="25"/>
  <c r="O1365" i="25"/>
  <c r="O1364" i="25"/>
  <c r="O1363" i="25"/>
  <c r="O1362" i="25"/>
  <c r="O1361" i="25"/>
  <c r="O1360" i="25"/>
  <c r="O1358" i="25"/>
  <c r="O1357" i="25"/>
  <c r="O1356" i="25"/>
  <c r="O1355" i="25"/>
  <c r="O1354" i="25"/>
  <c r="O1353" i="25"/>
  <c r="O1352" i="25"/>
  <c r="O1351" i="25"/>
  <c r="O1350" i="25"/>
  <c r="O1349" i="25"/>
  <c r="O1348" i="25"/>
  <c r="O1347" i="25"/>
  <c r="O1346" i="25"/>
  <c r="O1345" i="25"/>
  <c r="O1344" i="25"/>
  <c r="O1343" i="25"/>
  <c r="O1341" i="25"/>
  <c r="O1340" i="25"/>
  <c r="O1339" i="25"/>
  <c r="O1338" i="25"/>
  <c r="O1337" i="25"/>
  <c r="O1336" i="25"/>
  <c r="O1335" i="25"/>
  <c r="O1334" i="25"/>
  <c r="O1333" i="25"/>
  <c r="O1332" i="25"/>
  <c r="O1331" i="25"/>
  <c r="O1330" i="25"/>
  <c r="O1329" i="25"/>
  <c r="O1328" i="25"/>
  <c r="O1327" i="25"/>
  <c r="O1326" i="25"/>
  <c r="O1325" i="25"/>
  <c r="O1324" i="25"/>
  <c r="O1323" i="25"/>
  <c r="O1322" i="25"/>
  <c r="O1321" i="25"/>
  <c r="O1320" i="25"/>
  <c r="O1319" i="25"/>
  <c r="O1316" i="25"/>
  <c r="O1315" i="25"/>
  <c r="O1313" i="25"/>
  <c r="O1311" i="25"/>
  <c r="O1310" i="25"/>
  <c r="O1309" i="25"/>
  <c r="O1308" i="25"/>
  <c r="O1307" i="25"/>
  <c r="O1306" i="25"/>
  <c r="O1305" i="25"/>
  <c r="O1304" i="25"/>
  <c r="O1303" i="25"/>
  <c r="O1302" i="25"/>
  <c r="O1301" i="25"/>
  <c r="O1300" i="25"/>
  <c r="O1299" i="25"/>
  <c r="O1298" i="25"/>
  <c r="O1297" i="25"/>
  <c r="O1296" i="25"/>
  <c r="O1295" i="25"/>
  <c r="O1294" i="25"/>
  <c r="O1293" i="25"/>
  <c r="O1292" i="25"/>
  <c r="O1291" i="25"/>
  <c r="O1290" i="25"/>
  <c r="O1289" i="25"/>
  <c r="O1288" i="25"/>
  <c r="O1287" i="25"/>
  <c r="O1286" i="25"/>
  <c r="O1285" i="25"/>
  <c r="O1284" i="25"/>
  <c r="O1282" i="25"/>
  <c r="O1281" i="25"/>
  <c r="O1280" i="25"/>
  <c r="O1279" i="25"/>
  <c r="O1278" i="25"/>
  <c r="O1277" i="25"/>
  <c r="O1276" i="25"/>
  <c r="O1275" i="25"/>
  <c r="O1274" i="25"/>
  <c r="O1273" i="25"/>
  <c r="O1272" i="25"/>
  <c r="O1271" i="25"/>
  <c r="O1270" i="25"/>
  <c r="O1268" i="25"/>
  <c r="O1267" i="25"/>
  <c r="O1265" i="25"/>
  <c r="O1264" i="25"/>
  <c r="O1263" i="25"/>
  <c r="O1262" i="25"/>
  <c r="O1261" i="25"/>
  <c r="O1259" i="25"/>
  <c r="O1258" i="25"/>
  <c r="O1257" i="25"/>
  <c r="O1256" i="25"/>
  <c r="O1255" i="25"/>
  <c r="O1254" i="25"/>
  <c r="O1251" i="25"/>
  <c r="O1250" i="25"/>
  <c r="O1248" i="25"/>
  <c r="O1247" i="25"/>
  <c r="O1246" i="25"/>
  <c r="O1245" i="25"/>
  <c r="O1244" i="25"/>
  <c r="O1243" i="25"/>
  <c r="O1242" i="25"/>
  <c r="O1241" i="25"/>
  <c r="O1240" i="25"/>
  <c r="O1239" i="25"/>
  <c r="O1238" i="25"/>
  <c r="O1237" i="25"/>
  <c r="O1236" i="25"/>
  <c r="O1235" i="25"/>
  <c r="O1234" i="25"/>
  <c r="O1232" i="25"/>
  <c r="O1231" i="25"/>
  <c r="O1230" i="25"/>
  <c r="O1229" i="25"/>
  <c r="O1227" i="25"/>
  <c r="O1226" i="25"/>
  <c r="O1225" i="25"/>
  <c r="O1224" i="25"/>
  <c r="O1223" i="25"/>
  <c r="O1222" i="25"/>
  <c r="O1221" i="25"/>
  <c r="O1220" i="25"/>
  <c r="O1219" i="25"/>
  <c r="O1218" i="25"/>
  <c r="O1217" i="25"/>
  <c r="O1216" i="25"/>
  <c r="O1215" i="25"/>
  <c r="O1214" i="25"/>
  <c r="O1213" i="25"/>
  <c r="O1212" i="25"/>
  <c r="O1211" i="25"/>
  <c r="O1210" i="25"/>
  <c r="O1209" i="25"/>
  <c r="O1208" i="25"/>
  <c r="O1207" i="25"/>
  <c r="O1206" i="25"/>
  <c r="O1205" i="25"/>
  <c r="O1204" i="25"/>
  <c r="O1203" i="25"/>
  <c r="O1202" i="25"/>
  <c r="O1201" i="25"/>
  <c r="O1200" i="25"/>
  <c r="O1199" i="25"/>
  <c r="O1198" i="25"/>
  <c r="O1197" i="25"/>
  <c r="O1196" i="25"/>
  <c r="O1195" i="25"/>
  <c r="O1194" i="25"/>
  <c r="O1193" i="25"/>
  <c r="O1192" i="25"/>
  <c r="O1191" i="25"/>
  <c r="O1190" i="25"/>
  <c r="O1189" i="25"/>
  <c r="O1188" i="25"/>
  <c r="O1187" i="25"/>
  <c r="O1186" i="25"/>
  <c r="O1185" i="25"/>
  <c r="O1184" i="25"/>
  <c r="O1183" i="25"/>
  <c r="O1182" i="25"/>
  <c r="O1181" i="25"/>
  <c r="O1180" i="25"/>
  <c r="O1179" i="25"/>
  <c r="O1178" i="25"/>
  <c r="O1177" i="25"/>
  <c r="O1175" i="25"/>
  <c r="O1174" i="25"/>
  <c r="O1173" i="25"/>
  <c r="O1172" i="25"/>
  <c r="O1171" i="25"/>
  <c r="O1170" i="25"/>
  <c r="O1168" i="25"/>
  <c r="O1167" i="25"/>
  <c r="O1166" i="25"/>
  <c r="O1165" i="25"/>
  <c r="O1164" i="25"/>
  <c r="O1163" i="25"/>
  <c r="O1162" i="25"/>
  <c r="O1161" i="25"/>
  <c r="O1160" i="25"/>
  <c r="O1159" i="25"/>
  <c r="O1158" i="25"/>
  <c r="O1157" i="25"/>
  <c r="O1156" i="25"/>
  <c r="O1155" i="25"/>
  <c r="O1154" i="25"/>
  <c r="O1153" i="25"/>
  <c r="O1152" i="25"/>
  <c r="O1151" i="25"/>
  <c r="O1150" i="25"/>
  <c r="O1149" i="25"/>
  <c r="O1146" i="25"/>
  <c r="O1143" i="25"/>
  <c r="O1142" i="25"/>
  <c r="O1141" i="25"/>
  <c r="O1140" i="25"/>
  <c r="O1139" i="25"/>
  <c r="O1138" i="25"/>
  <c r="O1137" i="25"/>
  <c r="O1136" i="25"/>
  <c r="O1135" i="25"/>
  <c r="O1134" i="25"/>
  <c r="O1132" i="25"/>
  <c r="O1131" i="25"/>
  <c r="O1130" i="25"/>
  <c r="O1128" i="25"/>
  <c r="O1127" i="25"/>
  <c r="O1126" i="25"/>
  <c r="O1125" i="25"/>
  <c r="O1124" i="25"/>
  <c r="O1122" i="25"/>
  <c r="O1121" i="25"/>
  <c r="O1119" i="25"/>
  <c r="O1116" i="25"/>
  <c r="O1114" i="25"/>
  <c r="O1112" i="25"/>
  <c r="O1111" i="25"/>
  <c r="O1110" i="25"/>
  <c r="O1109" i="25"/>
  <c r="O1108" i="25"/>
  <c r="O1107" i="25"/>
  <c r="O1105" i="25"/>
  <c r="O1104" i="25"/>
  <c r="O1103" i="25"/>
  <c r="O1102" i="25"/>
  <c r="O1101" i="25"/>
  <c r="O1100" i="25"/>
  <c r="O1098" i="25"/>
  <c r="O1097" i="25"/>
  <c r="O1096" i="25"/>
  <c r="O1095" i="25"/>
  <c r="O1094" i="25"/>
  <c r="O1093" i="25"/>
  <c r="O1092" i="25"/>
  <c r="O1091" i="25"/>
  <c r="O1090" i="25"/>
  <c r="O1089" i="25"/>
  <c r="O1088" i="25"/>
  <c r="O1087" i="25"/>
  <c r="O1086" i="25"/>
  <c r="O1085" i="25"/>
  <c r="O1084" i="25"/>
  <c r="O1083" i="25"/>
  <c r="O1082" i="25"/>
  <c r="O1081" i="25"/>
  <c r="O1080" i="25"/>
  <c r="O1079" i="25"/>
  <c r="O1078" i="25"/>
  <c r="O1076" i="25"/>
  <c r="O1075" i="25"/>
  <c r="O1074" i="25"/>
  <c r="O1073" i="25"/>
  <c r="O1072" i="25"/>
  <c r="O1071" i="25"/>
  <c r="O1070" i="25"/>
  <c r="O1069" i="25"/>
  <c r="O1067" i="25"/>
  <c r="O1066" i="25"/>
  <c r="O1063" i="25"/>
  <c r="O1061" i="25"/>
  <c r="O1059" i="25"/>
  <c r="O1058" i="25"/>
  <c r="O1057" i="25"/>
  <c r="O1056" i="25"/>
  <c r="O1055" i="25"/>
  <c r="O1054" i="25"/>
  <c r="O1053" i="25"/>
  <c r="O1052" i="25"/>
  <c r="O1049" i="25"/>
  <c r="O1048" i="25"/>
  <c r="O1047" i="25"/>
  <c r="O1046" i="25"/>
  <c r="O1045" i="25"/>
  <c r="O1044" i="25"/>
  <c r="O1043" i="25"/>
  <c r="O1042" i="25"/>
  <c r="O1041" i="25"/>
  <c r="O1040" i="25"/>
  <c r="O1038" i="25"/>
  <c r="O1037" i="25"/>
  <c r="O1036" i="25"/>
  <c r="O1035" i="25"/>
  <c r="O1034" i="25"/>
  <c r="O1033" i="25"/>
  <c r="O1032" i="25"/>
  <c r="O1031" i="25"/>
  <c r="O1030" i="25"/>
  <c r="O1029" i="25"/>
  <c r="O1028" i="25"/>
  <c r="O1027" i="25"/>
  <c r="O1026" i="25"/>
  <c r="O1025" i="25"/>
  <c r="O1024" i="25"/>
  <c r="O1023" i="25"/>
  <c r="O1022" i="25"/>
  <c r="O1021" i="25"/>
  <c r="O1020" i="25"/>
  <c r="O1019" i="25"/>
  <c r="O1018" i="25"/>
  <c r="O1017" i="25"/>
  <c r="O1016" i="25"/>
  <c r="O1015" i="25"/>
  <c r="O1014" i="25"/>
  <c r="O1013" i="25"/>
  <c r="O1012" i="25"/>
  <c r="O1011" i="25"/>
  <c r="O1010" i="25"/>
  <c r="O1009" i="25"/>
  <c r="O1008" i="25"/>
  <c r="O1007" i="25"/>
  <c r="O1006" i="25"/>
  <c r="O1005" i="25"/>
  <c r="O1004" i="25"/>
  <c r="O1003" i="25"/>
  <c r="O1000" i="25"/>
  <c r="O998" i="25"/>
  <c r="O997" i="25"/>
  <c r="O996" i="25"/>
  <c r="O995" i="25"/>
  <c r="O994" i="25"/>
  <c r="O993" i="25"/>
  <c r="O992" i="25"/>
  <c r="O991" i="25"/>
  <c r="O990" i="25"/>
  <c r="O989" i="25"/>
  <c r="O986" i="25"/>
  <c r="O985" i="25"/>
  <c r="O984" i="25"/>
  <c r="O983" i="25"/>
  <c r="O982" i="25"/>
  <c r="O981" i="25"/>
  <c r="O980" i="25"/>
  <c r="O979" i="25"/>
  <c r="O977" i="25"/>
  <c r="O976" i="25"/>
  <c r="O975" i="25"/>
  <c r="O974" i="25"/>
  <c r="O971" i="25"/>
  <c r="O969" i="25"/>
  <c r="O968" i="25"/>
  <c r="O967" i="25"/>
  <c r="O966" i="25"/>
  <c r="O964" i="25"/>
  <c r="O962" i="25"/>
  <c r="O961" i="25"/>
  <c r="O960" i="25"/>
  <c r="O959" i="25"/>
  <c r="O957" i="25"/>
  <c r="O956" i="25"/>
  <c r="O955" i="25"/>
  <c r="O954" i="25"/>
  <c r="O953" i="25"/>
  <c r="O952" i="25"/>
  <c r="O951" i="25"/>
  <c r="O950" i="25"/>
  <c r="O949" i="25"/>
  <c r="O948" i="25"/>
  <c r="O946" i="25"/>
  <c r="O945" i="25"/>
  <c r="O944" i="25"/>
  <c r="O943" i="25"/>
  <c r="O942" i="25"/>
  <c r="O940" i="25"/>
  <c r="O939" i="25"/>
  <c r="O938" i="25"/>
  <c r="O937" i="25"/>
  <c r="O936" i="25"/>
  <c r="O935" i="25"/>
  <c r="O934" i="25"/>
  <c r="O933" i="25"/>
  <c r="O932" i="25"/>
  <c r="O931" i="25"/>
  <c r="O930" i="25"/>
  <c r="O927" i="25"/>
  <c r="O925" i="25"/>
  <c r="O924" i="25"/>
  <c r="O923" i="25"/>
  <c r="O922" i="25"/>
  <c r="O921" i="25"/>
  <c r="O920" i="25"/>
  <c r="O919" i="25"/>
  <c r="O918" i="25"/>
  <c r="O917" i="25"/>
  <c r="O915" i="25"/>
  <c r="O914" i="25"/>
  <c r="O913" i="25"/>
  <c r="O912" i="25"/>
  <c r="O911" i="25"/>
  <c r="O909" i="25"/>
  <c r="O908" i="25"/>
  <c r="O907" i="25"/>
  <c r="O906" i="25"/>
  <c r="O905" i="25"/>
  <c r="O904" i="25"/>
  <c r="O902" i="25"/>
  <c r="O901" i="25"/>
  <c r="O899" i="25"/>
  <c r="O897" i="25"/>
  <c r="O896" i="25"/>
  <c r="O895" i="25"/>
  <c r="O894" i="25"/>
  <c r="O893" i="25"/>
  <c r="O892" i="25"/>
  <c r="O891" i="25"/>
  <c r="O890" i="25"/>
  <c r="O889" i="25"/>
  <c r="O888" i="25"/>
  <c r="O887" i="25"/>
  <c r="O886" i="25"/>
  <c r="O885" i="25"/>
  <c r="O884" i="25"/>
  <c r="O883" i="25"/>
  <c r="O882" i="25"/>
  <c r="O881" i="25"/>
  <c r="O880" i="25"/>
  <c r="O879" i="25"/>
  <c r="O878" i="25"/>
  <c r="O877" i="25"/>
  <c r="O876" i="25"/>
  <c r="O875" i="25"/>
  <c r="O874" i="25"/>
  <c r="O873" i="25"/>
  <c r="O872" i="25"/>
  <c r="O871" i="25"/>
  <c r="O870" i="25"/>
  <c r="O869" i="25"/>
  <c r="O868" i="25"/>
  <c r="O867" i="25"/>
  <c r="O866" i="25"/>
  <c r="O865" i="25"/>
  <c r="O864" i="25"/>
  <c r="O863" i="25"/>
  <c r="O862" i="25"/>
  <c r="O861" i="25"/>
  <c r="O860" i="25"/>
  <c r="O859" i="25"/>
  <c r="O858" i="25"/>
  <c r="O857" i="25"/>
  <c r="O856" i="25"/>
  <c r="O855" i="25"/>
  <c r="O854" i="25"/>
  <c r="O853" i="25"/>
  <c r="O852" i="25"/>
  <c r="O851" i="25"/>
  <c r="O850" i="25"/>
  <c r="O849" i="25"/>
  <c r="O848" i="25"/>
  <c r="O847" i="25"/>
  <c r="O846" i="25"/>
  <c r="O845" i="25"/>
  <c r="O843" i="25"/>
  <c r="O840" i="25"/>
  <c r="O838" i="25"/>
  <c r="O836" i="25"/>
  <c r="O835" i="25"/>
  <c r="O834" i="25"/>
  <c r="O833" i="25"/>
  <c r="O832" i="25"/>
  <c r="O831" i="25"/>
  <c r="O830" i="25"/>
  <c r="O829" i="25"/>
  <c r="O827" i="25"/>
  <c r="O826" i="25"/>
  <c r="O825" i="25"/>
  <c r="O824" i="25"/>
  <c r="O823" i="25"/>
  <c r="O822" i="25"/>
  <c r="O821" i="25"/>
  <c r="O820" i="25"/>
  <c r="O819" i="25"/>
  <c r="O818" i="25"/>
  <c r="O816" i="25"/>
  <c r="O815" i="25"/>
  <c r="O814" i="25"/>
  <c r="O813" i="25"/>
  <c r="O812" i="25"/>
  <c r="O811" i="25"/>
  <c r="O810" i="25"/>
  <c r="O809" i="25"/>
  <c r="O808" i="25"/>
  <c r="O807" i="25"/>
  <c r="O806" i="25"/>
  <c r="O805" i="25"/>
  <c r="O804" i="25"/>
  <c r="O803" i="25"/>
  <c r="O802" i="25"/>
  <c r="O801" i="25"/>
  <c r="O800" i="25"/>
  <c r="O799" i="25"/>
  <c r="O798" i="25"/>
  <c r="O797" i="25"/>
  <c r="O796" i="25"/>
  <c r="O795" i="25"/>
  <c r="O794" i="25"/>
  <c r="O793" i="25"/>
  <c r="O792" i="25"/>
  <c r="O791" i="25"/>
  <c r="O790" i="25"/>
  <c r="O789" i="25"/>
  <c r="O788" i="25"/>
  <c r="O787" i="25"/>
  <c r="O784" i="25"/>
  <c r="O783" i="25"/>
  <c r="O782" i="25"/>
  <c r="O781" i="25"/>
  <c r="O780" i="25"/>
  <c r="O779" i="25"/>
  <c r="O778" i="25"/>
  <c r="O777" i="25"/>
  <c r="O775" i="25"/>
  <c r="O774" i="25"/>
  <c r="O771" i="25"/>
  <c r="O769" i="25"/>
  <c r="O767" i="25"/>
  <c r="O766" i="25"/>
  <c r="O765" i="25"/>
  <c r="O764" i="25"/>
  <c r="O763" i="25"/>
  <c r="O762" i="25"/>
  <c r="O761" i="25"/>
  <c r="O760" i="25"/>
  <c r="O759" i="25"/>
  <c r="O758" i="25"/>
  <c r="O756" i="25"/>
  <c r="O755" i="25"/>
  <c r="O754" i="25"/>
  <c r="O753" i="25"/>
  <c r="O752" i="25"/>
  <c r="O751" i="25"/>
  <c r="O750" i="25"/>
  <c r="O749" i="25"/>
  <c r="O748" i="25"/>
  <c r="O747" i="25"/>
  <c r="O746" i="25"/>
  <c r="O744" i="25"/>
  <c r="O743" i="25"/>
  <c r="O742" i="25"/>
  <c r="O741" i="25"/>
  <c r="O740" i="25"/>
  <c r="O739" i="25"/>
  <c r="O738" i="25"/>
  <c r="O737" i="25"/>
  <c r="O736" i="25"/>
  <c r="O735" i="25"/>
  <c r="O734" i="25"/>
  <c r="O733" i="25"/>
  <c r="O732" i="25"/>
  <c r="O731" i="25"/>
  <c r="O730" i="25"/>
  <c r="O729" i="25"/>
  <c r="O728" i="25"/>
  <c r="O727" i="25"/>
  <c r="O726" i="25"/>
  <c r="O725" i="25"/>
  <c r="O724" i="25"/>
  <c r="O723" i="25"/>
  <c r="O722" i="25"/>
  <c r="O721" i="25"/>
  <c r="O720" i="25"/>
  <c r="O719" i="25"/>
  <c r="O718" i="25"/>
  <c r="O717" i="25"/>
  <c r="O716" i="25"/>
  <c r="O715" i="25"/>
  <c r="O714" i="25"/>
  <c r="O713" i="25"/>
  <c r="O712" i="25"/>
  <c r="O711" i="25"/>
  <c r="O710" i="25"/>
  <c r="O709" i="25"/>
  <c r="O708" i="25"/>
  <c r="O707" i="25"/>
  <c r="O706" i="25"/>
  <c r="O705" i="25"/>
  <c r="O704" i="25"/>
  <c r="O703" i="25"/>
  <c r="O702" i="25"/>
  <c r="O699" i="25"/>
  <c r="O698" i="25"/>
  <c r="O696" i="25"/>
  <c r="O695" i="25"/>
  <c r="O694" i="25"/>
  <c r="O691" i="25"/>
  <c r="O690" i="25"/>
  <c r="O689" i="25"/>
  <c r="O688" i="25"/>
  <c r="O687" i="25"/>
  <c r="O686" i="25"/>
  <c r="O685" i="25"/>
  <c r="O684" i="25"/>
  <c r="O683" i="25"/>
  <c r="O682" i="25"/>
  <c r="O680" i="25"/>
  <c r="O679" i="25"/>
  <c r="O678" i="25"/>
  <c r="O677" i="25"/>
  <c r="O674" i="25"/>
  <c r="O672" i="25"/>
  <c r="O670" i="25"/>
  <c r="O669" i="25"/>
  <c r="O668" i="25"/>
  <c r="O667" i="25"/>
  <c r="O666" i="25"/>
  <c r="O664" i="25"/>
  <c r="O663" i="25"/>
  <c r="O662" i="25"/>
  <c r="O661" i="25"/>
  <c r="O660" i="25"/>
  <c r="O659" i="25"/>
  <c r="O658" i="25"/>
  <c r="O657" i="25"/>
  <c r="O656" i="25"/>
  <c r="O655" i="25"/>
  <c r="O654" i="25"/>
  <c r="O653" i="25"/>
  <c r="O652" i="25"/>
  <c r="O651" i="25"/>
  <c r="O650" i="25"/>
  <c r="O649" i="25"/>
  <c r="O648" i="25"/>
  <c r="O647" i="25"/>
  <c r="O646" i="25"/>
  <c r="O645" i="25"/>
  <c r="O644" i="25"/>
  <c r="O643" i="25"/>
  <c r="O639" i="25"/>
  <c r="O638" i="25"/>
  <c r="O636" i="25"/>
  <c r="O635" i="25"/>
  <c r="O634" i="25"/>
  <c r="O633" i="25"/>
  <c r="O632" i="25"/>
  <c r="O631" i="25"/>
  <c r="O630" i="25"/>
  <c r="O629" i="25"/>
  <c r="O628" i="25"/>
  <c r="O627" i="25"/>
  <c r="O626" i="25"/>
  <c r="O625" i="25"/>
  <c r="O624" i="25"/>
  <c r="O623" i="25"/>
  <c r="O622" i="25"/>
  <c r="O621" i="25"/>
  <c r="O620" i="25"/>
  <c r="O619" i="25"/>
  <c r="O617" i="25"/>
  <c r="O616" i="25"/>
  <c r="O615" i="25"/>
  <c r="O614" i="25"/>
  <c r="O613" i="25"/>
  <c r="O612" i="25"/>
  <c r="O611" i="25"/>
  <c r="O608" i="25"/>
  <c r="O607" i="25"/>
  <c r="O606" i="25"/>
  <c r="O605" i="25"/>
  <c r="O604" i="25"/>
  <c r="O603" i="25"/>
  <c r="O602" i="25"/>
  <c r="O601" i="25"/>
  <c r="O600" i="25"/>
  <c r="O599" i="25"/>
  <c r="O598" i="25"/>
  <c r="O597" i="25"/>
  <c r="O596" i="25"/>
  <c r="O594" i="25"/>
  <c r="O593" i="25"/>
  <c r="O592" i="25"/>
  <c r="O589" i="25"/>
  <c r="O587" i="25"/>
  <c r="O586" i="25"/>
  <c r="O585" i="25"/>
  <c r="O584" i="25"/>
  <c r="O583" i="25"/>
  <c r="O580" i="25"/>
  <c r="O577" i="25"/>
  <c r="O576" i="25"/>
  <c r="O575" i="25"/>
  <c r="O574" i="25"/>
  <c r="O572" i="25"/>
  <c r="O571" i="25"/>
  <c r="O570" i="25"/>
  <c r="O569" i="25"/>
  <c r="O568" i="25"/>
  <c r="O567" i="25"/>
  <c r="O566" i="25"/>
  <c r="O565" i="25"/>
  <c r="O564" i="25"/>
  <c r="O563" i="25"/>
  <c r="O562" i="25"/>
  <c r="O561" i="25"/>
  <c r="O559" i="25"/>
  <c r="O558" i="25"/>
  <c r="O555" i="25"/>
  <c r="O554" i="25"/>
  <c r="O553" i="25"/>
  <c r="O552" i="25"/>
  <c r="O551" i="25"/>
  <c r="O550" i="25"/>
  <c r="O549" i="25"/>
  <c r="O548" i="25"/>
  <c r="O547" i="25"/>
  <c r="O546" i="25"/>
  <c r="O545" i="25"/>
  <c r="O544" i="25"/>
  <c r="O543" i="25"/>
  <c r="O542" i="25"/>
  <c r="O541" i="25"/>
  <c r="O539" i="25"/>
  <c r="O537" i="25"/>
  <c r="O535" i="25"/>
  <c r="O534" i="25"/>
  <c r="O533" i="25"/>
  <c r="O532" i="25"/>
  <c r="O530" i="25"/>
  <c r="O529" i="25"/>
  <c r="O527" i="25"/>
  <c r="O526" i="25"/>
  <c r="O525" i="25"/>
  <c r="O524" i="25"/>
  <c r="O523" i="25"/>
  <c r="O521" i="25"/>
  <c r="O520" i="25"/>
  <c r="O519" i="25"/>
  <c r="O518" i="25"/>
  <c r="O517" i="25"/>
  <c r="O516" i="25"/>
  <c r="O515" i="25"/>
  <c r="O514" i="25"/>
  <c r="O513" i="25"/>
  <c r="O511" i="25"/>
  <c r="O509" i="25"/>
  <c r="O508" i="25"/>
  <c r="O507" i="25"/>
  <c r="O506" i="25"/>
  <c r="O505" i="25"/>
  <c r="O504" i="25"/>
  <c r="O503" i="25"/>
  <c r="O502" i="25"/>
  <c r="O501" i="25"/>
  <c r="O500" i="25"/>
  <c r="O499" i="25"/>
  <c r="O498" i="25"/>
  <c r="O497" i="25"/>
  <c r="O496" i="25"/>
  <c r="O495" i="25"/>
  <c r="O494" i="25"/>
  <c r="O493" i="25"/>
  <c r="O492" i="25"/>
  <c r="O491" i="25"/>
  <c r="O490" i="25"/>
  <c r="O489" i="25"/>
  <c r="O488" i="25"/>
  <c r="O487" i="25"/>
  <c r="O486" i="25"/>
  <c r="O484" i="25"/>
  <c r="O483" i="25"/>
  <c r="O482" i="25"/>
  <c r="O481" i="25"/>
  <c r="O480" i="25"/>
  <c r="O479" i="25"/>
  <c r="O478" i="25"/>
  <c r="O477" i="25"/>
  <c r="O476" i="25"/>
  <c r="O475" i="25"/>
  <c r="O474" i="25"/>
  <c r="O472" i="25"/>
  <c r="O471" i="25"/>
  <c r="O470" i="25"/>
  <c r="O467" i="25"/>
  <c r="O466" i="25"/>
  <c r="O465" i="25"/>
  <c r="O464" i="25"/>
  <c r="O463" i="25"/>
  <c r="O462" i="25"/>
  <c r="O461" i="25"/>
  <c r="O460" i="25"/>
  <c r="O459" i="25"/>
  <c r="O458" i="25"/>
  <c r="O457" i="25"/>
  <c r="O456" i="25"/>
  <c r="O454" i="25"/>
  <c r="O453" i="25"/>
  <c r="O452" i="25"/>
  <c r="O451" i="25"/>
  <c r="O450" i="25"/>
  <c r="O449" i="25"/>
  <c r="O448" i="25"/>
  <c r="O447" i="25"/>
  <c r="O446" i="25"/>
  <c r="O445" i="25"/>
  <c r="O444" i="25"/>
  <c r="O443" i="25"/>
  <c r="O442" i="25"/>
  <c r="O441" i="25"/>
  <c r="O440" i="25"/>
  <c r="O439" i="25"/>
  <c r="O438" i="25"/>
  <c r="O437" i="25"/>
  <c r="O436" i="25"/>
  <c r="O435" i="25"/>
  <c r="O434" i="25"/>
  <c r="O433" i="25"/>
  <c r="O432" i="25"/>
  <c r="O431" i="25"/>
  <c r="O430" i="25"/>
  <c r="O429" i="25"/>
  <c r="O428" i="25"/>
  <c r="O427" i="25"/>
  <c r="O426" i="25"/>
  <c r="O423" i="25"/>
  <c r="O422" i="25"/>
  <c r="O421" i="25"/>
  <c r="O419" i="25"/>
  <c r="O417" i="25"/>
  <c r="O415" i="25"/>
  <c r="O414" i="25"/>
  <c r="O413" i="25"/>
  <c r="O412" i="25"/>
  <c r="O411" i="25"/>
  <c r="O409" i="25"/>
  <c r="O407" i="25"/>
  <c r="O405" i="25"/>
  <c r="O403" i="25"/>
  <c r="O402" i="25"/>
  <c r="O398" i="25"/>
  <c r="O397" i="25"/>
  <c r="O396" i="25"/>
  <c r="O395" i="25"/>
  <c r="O394" i="25"/>
  <c r="O392" i="25"/>
  <c r="O390" i="25"/>
  <c r="O389" i="25"/>
  <c r="O388" i="25"/>
  <c r="O387" i="25"/>
  <c r="O386" i="25"/>
  <c r="O384" i="25"/>
  <c r="O383" i="25"/>
  <c r="O382" i="25"/>
  <c r="O380" i="25"/>
  <c r="O379" i="25"/>
  <c r="O377" i="25"/>
  <c r="O376" i="25"/>
  <c r="O374" i="25"/>
  <c r="O372" i="25"/>
  <c r="O371" i="25"/>
  <c r="O369" i="25"/>
  <c r="O366" i="25"/>
  <c r="O365" i="25"/>
  <c r="O362" i="25"/>
  <c r="O361" i="25"/>
  <c r="O359" i="25"/>
  <c r="O358" i="25"/>
  <c r="O355" i="25"/>
  <c r="O354" i="25"/>
  <c r="O353" i="25"/>
  <c r="O352" i="25"/>
  <c r="O351" i="25"/>
  <c r="O350" i="25"/>
  <c r="O349" i="25"/>
  <c r="O348" i="25"/>
  <c r="O347" i="25"/>
  <c r="O346" i="25"/>
  <c r="O345" i="25"/>
  <c r="O344" i="25"/>
  <c r="O343" i="25"/>
  <c r="O342" i="25"/>
  <c r="O340" i="25"/>
  <c r="O339" i="25"/>
  <c r="O338" i="25"/>
  <c r="O337" i="25"/>
  <c r="O336" i="25"/>
  <c r="O334" i="25"/>
  <c r="O333" i="25"/>
  <c r="O329" i="25"/>
  <c r="O328" i="25"/>
  <c r="O327" i="25"/>
  <c r="O326" i="25"/>
  <c r="O325" i="25"/>
  <c r="O324" i="25"/>
  <c r="O322" i="25"/>
  <c r="O320" i="25"/>
  <c r="O319" i="25"/>
  <c r="O318" i="25"/>
  <c r="O317" i="25"/>
  <c r="O316" i="25"/>
  <c r="O314" i="25"/>
  <c r="O311" i="25"/>
  <c r="O310" i="25"/>
  <c r="O308" i="25"/>
  <c r="O307" i="25"/>
  <c r="O304" i="25"/>
  <c r="O302" i="25"/>
  <c r="O299" i="25"/>
  <c r="O298" i="25"/>
  <c r="O297" i="25"/>
  <c r="O296" i="25"/>
  <c r="O295" i="25"/>
  <c r="O294" i="25"/>
  <c r="O293" i="25"/>
  <c r="O292" i="25"/>
  <c r="O291" i="25"/>
  <c r="O290" i="25"/>
  <c r="O289" i="25"/>
  <c r="O288" i="25"/>
  <c r="O287" i="25"/>
  <c r="O286" i="25"/>
  <c r="O285" i="25"/>
  <c r="O284" i="25"/>
  <c r="O283" i="25"/>
  <c r="O282" i="25"/>
  <c r="O281" i="25"/>
  <c r="O280" i="25"/>
  <c r="O279" i="25"/>
  <c r="O278" i="25"/>
  <c r="O277" i="25"/>
  <c r="O276" i="25"/>
  <c r="O275" i="25"/>
  <c r="O274" i="25"/>
  <c r="O273" i="25"/>
  <c r="O272" i="25"/>
  <c r="O271" i="25"/>
  <c r="O270" i="25"/>
  <c r="O269" i="25"/>
  <c r="O268" i="25"/>
  <c r="O267" i="25"/>
  <c r="O266" i="25"/>
  <c r="O265" i="25"/>
  <c r="O264" i="25"/>
  <c r="O263" i="25"/>
  <c r="O262" i="25"/>
  <c r="O261" i="25"/>
  <c r="O260" i="25"/>
  <c r="O259" i="25"/>
  <c r="O258" i="25"/>
  <c r="O257" i="25"/>
  <c r="O256" i="25"/>
  <c r="O254" i="25"/>
  <c r="O253" i="25"/>
  <c r="O252" i="25"/>
  <c r="O251" i="25"/>
  <c r="O250" i="25"/>
  <c r="O249" i="25"/>
  <c r="O248" i="25"/>
  <c r="O247" i="25"/>
  <c r="O246" i="25"/>
  <c r="O245" i="25"/>
  <c r="O244" i="25"/>
  <c r="O243" i="25"/>
  <c r="O242" i="25"/>
  <c r="O241" i="25"/>
  <c r="O240" i="25"/>
  <c r="O239" i="25"/>
  <c r="O238" i="25"/>
  <c r="O237" i="25"/>
  <c r="O236" i="25"/>
  <c r="O235" i="25"/>
  <c r="O234" i="25"/>
  <c r="O233" i="25"/>
  <c r="O232" i="25"/>
  <c r="O231" i="25"/>
  <c r="O230" i="25"/>
  <c r="O229" i="25"/>
  <c r="O228" i="25"/>
  <c r="O227" i="25"/>
  <c r="O226" i="25"/>
  <c r="O225" i="25"/>
  <c r="O224" i="25"/>
  <c r="O223" i="25"/>
  <c r="O222" i="25"/>
  <c r="O221" i="25"/>
  <c r="O220" i="25"/>
  <c r="O219" i="25"/>
  <c r="O218" i="25"/>
  <c r="O217" i="25"/>
  <c r="O216" i="25"/>
  <c r="O215" i="25"/>
  <c r="O214" i="25"/>
  <c r="O213" i="25"/>
  <c r="O212" i="25"/>
  <c r="O211" i="25"/>
  <c r="O208" i="25"/>
  <c r="O207" i="25"/>
  <c r="O205" i="25"/>
  <c r="O204" i="25"/>
  <c r="O201" i="25"/>
  <c r="O199" i="25"/>
  <c r="O195" i="25"/>
  <c r="O194" i="25"/>
  <c r="O193" i="25"/>
  <c r="O191" i="25"/>
  <c r="O190" i="25"/>
  <c r="O189" i="25"/>
  <c r="O188" i="25"/>
  <c r="O187" i="25"/>
  <c r="O186" i="25"/>
  <c r="O185" i="25"/>
  <c r="O184" i="25"/>
  <c r="O183" i="25"/>
  <c r="O181" i="25"/>
  <c r="O180" i="25"/>
  <c r="O179" i="25"/>
  <c r="O177" i="25"/>
  <c r="O176" i="25"/>
  <c r="O175" i="25"/>
  <c r="O173" i="25"/>
  <c r="O172" i="25"/>
  <c r="O171" i="25"/>
  <c r="O169" i="25"/>
  <c r="O168" i="25"/>
  <c r="O166" i="25"/>
  <c r="O165" i="25"/>
  <c r="O164" i="25"/>
  <c r="O163" i="25"/>
  <c r="O162" i="25"/>
  <c r="O160" i="25"/>
  <c r="O159" i="25"/>
  <c r="O158" i="25"/>
  <c r="O155" i="25"/>
  <c r="O154" i="25"/>
  <c r="O153" i="25"/>
  <c r="O152" i="25"/>
  <c r="O151" i="25"/>
  <c r="O150" i="25"/>
  <c r="O148" i="25"/>
  <c r="O147" i="25"/>
  <c r="O146" i="25"/>
  <c r="O145" i="25"/>
  <c r="O144" i="25"/>
  <c r="O143" i="25"/>
  <c r="O142" i="25"/>
  <c r="O140" i="25"/>
  <c r="O139" i="25"/>
  <c r="O138" i="25"/>
  <c r="O137" i="25"/>
  <c r="O136" i="25"/>
  <c r="O135" i="25"/>
  <c r="O134" i="25"/>
  <c r="O133" i="25"/>
  <c r="O132" i="25"/>
  <c r="O130" i="25"/>
  <c r="O129" i="25"/>
  <c r="O128" i="25"/>
  <c r="O126" i="25"/>
  <c r="O125" i="25"/>
  <c r="O124" i="25"/>
  <c r="O122" i="25"/>
  <c r="O121" i="25"/>
  <c r="O120" i="25"/>
  <c r="O119" i="25"/>
  <c r="O118" i="25"/>
  <c r="O117" i="25"/>
  <c r="O114" i="25"/>
  <c r="O113" i="25"/>
  <c r="O112" i="25"/>
  <c r="O110" i="25"/>
  <c r="O109" i="25"/>
  <c r="O108" i="25"/>
  <c r="O106" i="25"/>
  <c r="O105" i="25"/>
  <c r="O104" i="25"/>
  <c r="O102" i="25"/>
  <c r="O101" i="25"/>
  <c r="O98" i="25"/>
  <c r="O97" i="25"/>
  <c r="O95" i="25"/>
  <c r="O93" i="25"/>
  <c r="O91" i="25"/>
  <c r="O90" i="25"/>
  <c r="O87" i="25"/>
  <c r="O86" i="25"/>
  <c r="O84" i="25"/>
  <c r="O82" i="25"/>
  <c r="O81" i="25"/>
  <c r="O80" i="25"/>
  <c r="O77" i="25"/>
  <c r="O75" i="25"/>
  <c r="O73" i="25"/>
  <c r="O70" i="25"/>
  <c r="O66" i="25"/>
  <c r="O65" i="25"/>
  <c r="O63" i="25"/>
  <c r="O62" i="25"/>
  <c r="O61" i="25"/>
  <c r="O60" i="25"/>
  <c r="O59" i="25"/>
  <c r="O56" i="25"/>
  <c r="O55" i="25"/>
  <c r="O53" i="25"/>
  <c r="O51" i="25"/>
  <c r="O49" i="25"/>
  <c r="O48" i="25"/>
  <c r="O47" i="25"/>
  <c r="O46" i="25"/>
  <c r="O45" i="25"/>
  <c r="O43" i="25"/>
  <c r="O42" i="25"/>
  <c r="O41" i="25"/>
  <c r="O40" i="25"/>
  <c r="O39" i="25"/>
  <c r="O38" i="25"/>
  <c r="O36" i="25"/>
  <c r="O35" i="25"/>
  <c r="O33" i="25"/>
  <c r="O32" i="25"/>
  <c r="O30" i="25"/>
  <c r="O28" i="25"/>
  <c r="O26" i="25"/>
  <c r="O23" i="25"/>
  <c r="O22" i="25"/>
  <c r="O21" i="25"/>
  <c r="O20" i="25"/>
  <c r="O19" i="25"/>
  <c r="O18" i="25"/>
  <c r="O17" i="25"/>
  <c r="O16" i="25"/>
  <c r="N716" i="25" l="1"/>
  <c r="N809" i="25"/>
  <c r="N959" i="25"/>
  <c r="N719" i="25"/>
  <c r="N233" i="25"/>
  <c r="N281" i="25"/>
  <c r="N744" i="25"/>
  <c r="N801" i="25"/>
  <c r="N1213" i="25"/>
  <c r="N1255" i="25"/>
  <c r="N1389" i="25"/>
  <c r="N66" i="25"/>
  <c r="N571" i="25"/>
  <c r="N1237" i="25"/>
  <c r="N1390" i="25"/>
  <c r="N1552" i="25"/>
  <c r="N1646" i="25"/>
  <c r="N1752" i="25"/>
  <c r="N1966" i="25"/>
  <c r="N421" i="25"/>
  <c r="N1246" i="25"/>
  <c r="N1556" i="25"/>
  <c r="N265" i="25"/>
  <c r="N59" i="25"/>
  <c r="N216" i="25"/>
  <c r="N242" i="25"/>
  <c r="N278" i="25"/>
  <c r="N362" i="25"/>
  <c r="N487" i="25"/>
  <c r="N535" i="25"/>
  <c r="N612" i="25"/>
  <c r="N960" i="25"/>
  <c r="N1162" i="25"/>
  <c r="N1446" i="25"/>
  <c r="N731" i="25"/>
  <c r="N532" i="25"/>
  <c r="N824" i="25"/>
  <c r="N319" i="25"/>
  <c r="N546" i="25"/>
  <c r="N61" i="25"/>
  <c r="N383" i="25"/>
  <c r="N625" i="25"/>
  <c r="N969" i="25"/>
  <c r="N1175" i="25"/>
  <c r="N1174" i="25"/>
  <c r="N1238" i="25"/>
  <c r="N1773" i="25"/>
  <c r="N1470" i="25"/>
  <c r="N1200" i="25"/>
  <c r="N529" i="25"/>
  <c r="N743" i="25"/>
  <c r="N1084" i="25"/>
  <c r="N1272" i="25"/>
  <c r="N1467" i="25"/>
  <c r="N1673" i="25"/>
  <c r="N1892" i="25"/>
  <c r="N548" i="25"/>
  <c r="N63" i="25"/>
  <c r="N276" i="25"/>
  <c r="N394" i="25"/>
  <c r="N518" i="25"/>
  <c r="N252" i="25"/>
  <c r="N289" i="25"/>
  <c r="N388" i="25"/>
  <c r="N977" i="25"/>
  <c r="N1183" i="25"/>
  <c r="N1328" i="25"/>
  <c r="N1494" i="25"/>
  <c r="N389" i="25"/>
  <c r="N1199" i="25"/>
  <c r="N1280" i="25"/>
  <c r="N1832" i="25"/>
  <c r="N551" i="25"/>
  <c r="N725" i="25"/>
  <c r="N754" i="25"/>
  <c r="N509" i="25"/>
  <c r="N670" i="25"/>
  <c r="N285" i="25"/>
  <c r="N545" i="25"/>
  <c r="N756" i="25"/>
  <c r="N838" i="25"/>
  <c r="N837" i="25" s="1"/>
  <c r="N1177" i="25"/>
  <c r="N1582" i="25"/>
  <c r="N369" i="25"/>
  <c r="N368" i="25" s="1"/>
  <c r="N593" i="25"/>
  <c r="N533" i="25"/>
  <c r="N84" i="25"/>
  <c r="N83" i="25" s="1"/>
  <c r="N226" i="25"/>
  <c r="N253" i="25"/>
  <c r="N290" i="25"/>
  <c r="N392" i="25"/>
  <c r="N446" i="25"/>
  <c r="N495" i="25"/>
  <c r="N555" i="25"/>
  <c r="N653" i="25"/>
  <c r="N1188" i="25"/>
  <c r="N753" i="25"/>
  <c r="N1239" i="25"/>
  <c r="N1521" i="25"/>
  <c r="N396" i="25"/>
  <c r="N471" i="25"/>
  <c r="N511" i="25"/>
  <c r="N510" i="25" s="1"/>
  <c r="N586" i="25"/>
  <c r="N629" i="25"/>
  <c r="N1284" i="25"/>
  <c r="N297" i="25"/>
  <c r="N559" i="25"/>
  <c r="N812" i="25"/>
  <c r="N1184" i="25"/>
  <c r="N387" i="25"/>
  <c r="N563" i="25"/>
  <c r="N86" i="25"/>
  <c r="N228" i="25"/>
  <c r="N254" i="25"/>
  <c r="N295" i="25"/>
  <c r="N398" i="25"/>
  <c r="N499" i="25"/>
  <c r="N565" i="25"/>
  <c r="N666" i="25"/>
  <c r="N1007" i="25"/>
  <c r="N1195" i="25"/>
  <c r="N498" i="25"/>
  <c r="N1733" i="25"/>
  <c r="N1170" i="25"/>
  <c r="N630" i="25"/>
  <c r="N366" i="25"/>
  <c r="N572" i="25"/>
  <c r="N1433" i="25"/>
  <c r="N750" i="25"/>
  <c r="N1710" i="25"/>
  <c r="N215" i="25"/>
  <c r="N302" i="25"/>
  <c r="N301" i="25" s="1"/>
  <c r="N409" i="25"/>
  <c r="N408" i="25" s="1"/>
  <c r="N22" i="25"/>
  <c r="N95" i="25"/>
  <c r="N94" i="25" s="1"/>
  <c r="N229" i="25"/>
  <c r="N259" i="25"/>
  <c r="N299" i="25"/>
  <c r="N419" i="25"/>
  <c r="N418" i="25" s="1"/>
  <c r="N1014" i="25"/>
  <c r="N1207" i="25"/>
  <c r="N1366" i="25"/>
  <c r="N298" i="25"/>
  <c r="N530" i="25"/>
  <c r="N543" i="25"/>
  <c r="N836" i="25"/>
  <c r="N1614" i="25"/>
  <c r="N397" i="25"/>
  <c r="N514" i="25"/>
  <c r="N554" i="25"/>
  <c r="N223" i="25"/>
  <c r="N268" i="25"/>
  <c r="N327" i="25"/>
  <c r="N402" i="25"/>
  <c r="N561" i="25"/>
  <c r="N633" i="25"/>
  <c r="N1491" i="25"/>
  <c r="N2175" i="25"/>
  <c r="N2468" i="25"/>
  <c r="N2847" i="25"/>
  <c r="N386" i="25"/>
  <c r="N592" i="25"/>
  <c r="N1287" i="25"/>
  <c r="N1445" i="25"/>
  <c r="N1896" i="25"/>
  <c r="N482" i="25"/>
  <c r="N583" i="25"/>
  <c r="N755" i="25"/>
  <c r="N1196" i="25"/>
  <c r="N227" i="25"/>
  <c r="N304" i="25"/>
  <c r="N303" i="25" s="1"/>
  <c r="N23" i="25"/>
  <c r="N199" i="25"/>
  <c r="N198" i="25" s="1"/>
  <c r="N230" i="25"/>
  <c r="N263" i="25"/>
  <c r="N307" i="25"/>
  <c r="N798" i="25"/>
  <c r="N1083" i="25"/>
  <c r="N1219" i="25"/>
  <c r="N246" i="25"/>
  <c r="N1321" i="25"/>
  <c r="N1537" i="25"/>
  <c r="N472" i="25"/>
  <c r="N1057" i="25"/>
  <c r="N225" i="25"/>
  <c r="N269" i="25"/>
  <c r="N328" i="25"/>
  <c r="N484" i="25"/>
  <c r="N566" i="25"/>
  <c r="N602" i="25"/>
  <c r="N1368" i="25"/>
  <c r="N2000" i="25"/>
  <c r="N422" i="25"/>
  <c r="N1136" i="25"/>
  <c r="N1299" i="25"/>
  <c r="N1457" i="25"/>
  <c r="N1611" i="25"/>
  <c r="N488" i="25"/>
  <c r="N589" i="25"/>
  <c r="N654" i="25"/>
  <c r="N769" i="25"/>
  <c r="N1128" i="25"/>
  <c r="N239" i="25"/>
  <c r="N308" i="25"/>
  <c r="N26" i="25"/>
  <c r="N25" i="25" s="1"/>
  <c r="N201" i="25"/>
  <c r="N234" i="25"/>
  <c r="N266" i="25"/>
  <c r="N316" i="25"/>
  <c r="N466" i="25"/>
  <c r="N587" i="25"/>
  <c r="N818" i="25"/>
  <c r="N933" i="25"/>
  <c r="N1026" i="25"/>
  <c r="N1967" i="25"/>
  <c r="N1058" i="25"/>
  <c r="N1863" i="25"/>
  <c r="N905" i="25"/>
  <c r="N1110" i="25"/>
  <c r="N1643" i="25"/>
  <c r="N1709" i="25"/>
  <c r="N1785" i="25"/>
  <c r="N935" i="25"/>
  <c r="N1152" i="25"/>
  <c r="N1469" i="25"/>
  <c r="N1770" i="25"/>
  <c r="N30" i="25"/>
  <c r="N29" i="25" s="1"/>
  <c r="N384" i="25"/>
  <c r="N500" i="25"/>
  <c r="N659" i="25"/>
  <c r="N927" i="25"/>
  <c r="N926" i="25" s="1"/>
  <c r="N249" i="25"/>
  <c r="N477" i="25"/>
  <c r="N251" i="25"/>
  <c r="N322" i="25"/>
  <c r="N28" i="25"/>
  <c r="N208" i="25"/>
  <c r="N238" i="25"/>
  <c r="N271" i="25"/>
  <c r="N320" i="25"/>
  <c r="N474" i="25"/>
  <c r="N520" i="25"/>
  <c r="N940" i="25"/>
  <c r="N1109" i="25"/>
  <c r="N1232" i="25"/>
  <c r="N1647" i="25"/>
  <c r="N1926" i="25"/>
  <c r="N217" i="25"/>
  <c r="N279" i="25"/>
  <c r="N491" i="25"/>
  <c r="N617" i="25"/>
  <c r="N720" i="25"/>
  <c r="N1220" i="25"/>
  <c r="N1466" i="25"/>
  <c r="N231" i="25"/>
  <c r="N270" i="25"/>
  <c r="N329" i="25"/>
  <c r="N415" i="25"/>
  <c r="N232" i="25"/>
  <c r="N280" i="25"/>
  <c r="N417" i="25"/>
  <c r="N854" i="25"/>
  <c r="N991" i="25"/>
  <c r="N1254" i="25"/>
  <c r="N1310" i="25"/>
  <c r="N1350" i="25"/>
  <c r="N1370" i="25"/>
  <c r="N1442" i="25"/>
  <c r="N1589" i="25"/>
  <c r="N2101" i="25"/>
  <c r="N962" i="25"/>
  <c r="N1164" i="25"/>
  <c r="N1327" i="25"/>
  <c r="N1481" i="25"/>
  <c r="N507" i="25"/>
  <c r="N599" i="25"/>
  <c r="N260" i="25"/>
  <c r="N326" i="25"/>
  <c r="N464" i="25"/>
  <c r="N32" i="25"/>
  <c r="N211" i="25"/>
  <c r="N240" i="25"/>
  <c r="N275" i="25"/>
  <c r="N324" i="25"/>
  <c r="N526" i="25"/>
  <c r="N598" i="25"/>
  <c r="N1150" i="25"/>
  <c r="N1245" i="25"/>
  <c r="N1418" i="25"/>
  <c r="N62" i="25"/>
  <c r="N1288" i="25"/>
  <c r="N995" i="25"/>
  <c r="N1351" i="25"/>
  <c r="N1681" i="25"/>
  <c r="N1860" i="25"/>
  <c r="N648" i="25"/>
  <c r="N980" i="25"/>
  <c r="N1178" i="25"/>
  <c r="N1339" i="25"/>
  <c r="N1493" i="25"/>
  <c r="N1651" i="25"/>
  <c r="N517" i="25"/>
  <c r="N667" i="25"/>
  <c r="N948" i="25"/>
  <c r="N1443" i="25"/>
  <c r="N53" i="25"/>
  <c r="N52" i="25" s="1"/>
  <c r="N264" i="25"/>
  <c r="N277" i="25"/>
  <c r="N434" i="25"/>
  <c r="N481" i="25"/>
  <c r="N603" i="25"/>
  <c r="N736" i="25"/>
  <c r="N1157" i="25"/>
  <c r="N1261" i="25"/>
  <c r="N730" i="25"/>
  <c r="N1015" i="25"/>
  <c r="N1171" i="25"/>
  <c r="N439" i="25"/>
  <c r="N749" i="25"/>
  <c r="N48" i="25"/>
  <c r="N435" i="25"/>
  <c r="N376" i="25"/>
  <c r="N872" i="25"/>
  <c r="N896" i="25"/>
  <c r="N645" i="25"/>
  <c r="N1019" i="25"/>
  <c r="N888" i="25"/>
  <c r="N339" i="25"/>
  <c r="N649" i="25"/>
  <c r="N712" i="25"/>
  <c r="N1020" i="25"/>
  <c r="N444" i="25"/>
  <c r="N766" i="25"/>
  <c r="N1070" i="25"/>
  <c r="N932" i="25"/>
  <c r="N1054" i="25"/>
  <c r="N403" i="25"/>
  <c r="N742" i="25"/>
  <c r="N985" i="25"/>
  <c r="N855" i="25"/>
  <c r="N880" i="25"/>
  <c r="N453" i="25"/>
  <c r="N794" i="25"/>
  <c r="N918" i="25"/>
  <c r="N1100" i="25"/>
  <c r="N861" i="25"/>
  <c r="N405" i="25"/>
  <c r="N986" i="25"/>
  <c r="N1096" i="25"/>
  <c r="N454" i="25"/>
  <c r="N856" i="25"/>
  <c r="N1075" i="25"/>
  <c r="N1102" i="25"/>
  <c r="N718" i="25"/>
  <c r="N1027" i="25"/>
  <c r="N784" i="25"/>
  <c r="N1078" i="25"/>
  <c r="N427" i="25"/>
  <c r="N1103" i="25"/>
  <c r="N800" i="25"/>
  <c r="N860" i="25"/>
  <c r="N884" i="25"/>
  <c r="N925" i="25"/>
  <c r="N1018" i="25"/>
  <c r="N683" i="25"/>
  <c r="N848" i="25"/>
  <c r="N1763" i="25"/>
  <c r="N365" i="25"/>
  <c r="N449" i="25"/>
  <c r="N412" i="25"/>
  <c r="N1121" i="25"/>
  <c r="N865" i="25"/>
  <c r="N1101" i="25"/>
  <c r="N432" i="25"/>
  <c r="N698" i="25"/>
  <c r="N724" i="25"/>
  <c r="N889" i="25"/>
  <c r="N1032" i="25"/>
  <c r="N699" i="25"/>
  <c r="N1071" i="25"/>
  <c r="N885" i="25"/>
  <c r="N950" i="25"/>
  <c r="N407" i="25"/>
  <c r="N406" i="25" s="1"/>
  <c r="N707" i="25"/>
  <c r="N788" i="25"/>
  <c r="N806" i="25"/>
  <c r="N868" i="25"/>
  <c r="N1038" i="25"/>
  <c r="N413" i="25"/>
  <c r="N371" i="25"/>
  <c r="N708" i="25"/>
  <c r="N728" i="25"/>
  <c r="N789" i="25"/>
  <c r="N1010" i="25"/>
  <c r="N1132" i="25"/>
  <c r="N892" i="25"/>
  <c r="N954" i="25"/>
  <c r="N1053" i="25"/>
  <c r="J2843" i="25"/>
  <c r="N2843" i="25" s="1"/>
  <c r="J130" i="25"/>
  <c r="L130" i="25" s="1"/>
  <c r="J144" i="25"/>
  <c r="J159" i="25"/>
  <c r="L159" i="25" s="1"/>
  <c r="J175" i="25"/>
  <c r="J189" i="25"/>
  <c r="J98" i="25"/>
  <c r="J117" i="25"/>
  <c r="J132" i="25"/>
  <c r="J145" i="25"/>
  <c r="J160" i="25"/>
  <c r="J176" i="25"/>
  <c r="J190" i="25"/>
  <c r="J342" i="25"/>
  <c r="J101" i="25"/>
  <c r="J118" i="25"/>
  <c r="J133" i="25"/>
  <c r="J146" i="25"/>
  <c r="J162" i="25"/>
  <c r="J191" i="25"/>
  <c r="J344" i="25"/>
  <c r="N344" i="25" s="1"/>
  <c r="J1137" i="25"/>
  <c r="J104" i="25"/>
  <c r="J345" i="25"/>
  <c r="J1139" i="25"/>
  <c r="J70" i="25"/>
  <c r="J346" i="25"/>
  <c r="J1141" i="25"/>
  <c r="J2248" i="25"/>
  <c r="J77" i="25"/>
  <c r="N77" i="25" s="1"/>
  <c r="J334" i="25"/>
  <c r="J348" i="25"/>
  <c r="J109" i="25"/>
  <c r="L109" i="25" s="1"/>
  <c r="J125" i="25"/>
  <c r="L125" i="25" s="1"/>
  <c r="J139" i="25"/>
  <c r="J153" i="25"/>
  <c r="J169" i="25"/>
  <c r="J185" i="25"/>
  <c r="L185" i="25" s="1"/>
  <c r="J336" i="25"/>
  <c r="J349" i="25"/>
  <c r="L349" i="25" s="1"/>
  <c r="J90" i="25"/>
  <c r="J110" i="25"/>
  <c r="J126" i="25"/>
  <c r="J140" i="25"/>
  <c r="J154" i="25"/>
  <c r="J171" i="25"/>
  <c r="J186" i="25"/>
  <c r="J337" i="25"/>
  <c r="J350" i="25"/>
  <c r="J91" i="25"/>
  <c r="L91" i="25" s="1"/>
  <c r="J172" i="25"/>
  <c r="J187" i="25"/>
  <c r="J93" i="25"/>
  <c r="L228" i="25"/>
  <c r="L720" i="25"/>
  <c r="L1860" i="25"/>
  <c r="L240" i="25"/>
  <c r="L766" i="25"/>
  <c r="L252" i="25"/>
  <c r="L836" i="25"/>
  <c r="P836" i="25" s="1"/>
  <c r="L304" i="25"/>
  <c r="L303" i="25" s="1"/>
  <c r="L880" i="25"/>
  <c r="L324" i="25"/>
  <c r="L954" i="25"/>
  <c r="L435" i="25"/>
  <c r="L980" i="25"/>
  <c r="L449" i="25"/>
  <c r="L1007" i="25"/>
  <c r="L482" i="25"/>
  <c r="L1196" i="25"/>
  <c r="L26" i="25"/>
  <c r="L25" i="25" s="1"/>
  <c r="L514" i="25"/>
  <c r="L1220" i="25"/>
  <c r="L61" i="25"/>
  <c r="L602" i="25"/>
  <c r="L1284" i="25"/>
  <c r="P1284" i="25" s="1"/>
  <c r="L84" i="25"/>
  <c r="L83" i="25" s="1"/>
  <c r="L625" i="25"/>
  <c r="L1327" i="25"/>
  <c r="L216" i="25"/>
  <c r="P216" i="25" s="1"/>
  <c r="L699" i="25"/>
  <c r="L1328" i="25"/>
  <c r="N2086" i="25"/>
  <c r="L2086" i="25"/>
  <c r="N875" i="25"/>
  <c r="L875" i="25"/>
  <c r="N1072" i="25"/>
  <c r="L1072" i="25"/>
  <c r="N1006" i="25"/>
  <c r="L1006" i="25"/>
  <c r="N2046" i="25"/>
  <c r="L2046" i="25"/>
  <c r="N677" i="25"/>
  <c r="L677" i="25"/>
  <c r="N690" i="25"/>
  <c r="L690" i="25"/>
  <c r="N866" i="25"/>
  <c r="L866" i="25"/>
  <c r="N890" i="25"/>
  <c r="L890" i="25"/>
  <c r="N430" i="25"/>
  <c r="L430" i="25"/>
  <c r="N691" i="25"/>
  <c r="L691" i="25"/>
  <c r="N706" i="25"/>
  <c r="L706" i="25"/>
  <c r="N258" i="25"/>
  <c r="L258" i="25"/>
  <c r="N820" i="25"/>
  <c r="L820" i="25"/>
  <c r="N1223" i="25"/>
  <c r="L1223" i="25"/>
  <c r="N1323" i="25"/>
  <c r="L1323" i="25"/>
  <c r="N1396" i="25"/>
  <c r="L1396" i="25"/>
  <c r="N1472" i="25"/>
  <c r="L1472" i="25"/>
  <c r="N1557" i="25"/>
  <c r="L1557" i="25"/>
  <c r="N1616" i="25"/>
  <c r="L1616" i="25"/>
  <c r="N1689" i="25"/>
  <c r="L1689" i="25"/>
  <c r="N1757" i="25"/>
  <c r="L1757" i="25"/>
  <c r="N1811" i="25"/>
  <c r="L1811" i="25"/>
  <c r="N1908" i="25"/>
  <c r="L1908" i="25"/>
  <c r="N1993" i="25"/>
  <c r="L1993" i="25"/>
  <c r="N2110" i="25"/>
  <c r="L2110" i="25"/>
  <c r="N2210" i="25"/>
  <c r="L2210" i="25"/>
  <c r="N2307" i="25"/>
  <c r="L2307" i="25"/>
  <c r="N2391" i="25"/>
  <c r="L2391" i="25"/>
  <c r="N2463" i="25"/>
  <c r="L2463" i="25"/>
  <c r="N2555" i="25"/>
  <c r="L2555" i="25"/>
  <c r="N2636" i="25"/>
  <c r="L2636" i="25"/>
  <c r="N2733" i="25"/>
  <c r="L2733" i="25"/>
  <c r="N660" i="25"/>
  <c r="L660" i="25"/>
  <c r="N2089" i="25"/>
  <c r="L2089" i="25"/>
  <c r="N82" i="25"/>
  <c r="L82" i="25"/>
  <c r="N288" i="25"/>
  <c r="L288" i="25"/>
  <c r="N902" i="25"/>
  <c r="L902" i="25"/>
  <c r="N1240" i="25"/>
  <c r="L1240" i="25"/>
  <c r="N1379" i="25"/>
  <c r="L1379" i="25"/>
  <c r="N1468" i="25"/>
  <c r="L1468" i="25"/>
  <c r="N1595" i="25"/>
  <c r="L1595" i="25"/>
  <c r="N1703" i="25"/>
  <c r="L1703" i="25"/>
  <c r="N1794" i="25"/>
  <c r="L1794" i="25"/>
  <c r="N1906" i="25"/>
  <c r="L1906" i="25"/>
  <c r="N2054" i="25"/>
  <c r="L2054" i="25"/>
  <c r="N2209" i="25"/>
  <c r="L2209" i="25"/>
  <c r="N2371" i="25"/>
  <c r="L2371" i="25"/>
  <c r="N2794" i="25"/>
  <c r="L2794" i="25"/>
  <c r="N80" i="25"/>
  <c r="L80" i="25"/>
  <c r="N284" i="25"/>
  <c r="L284" i="25"/>
  <c r="N504" i="25"/>
  <c r="L504" i="25"/>
  <c r="N864" i="25"/>
  <c r="L864" i="25"/>
  <c r="N1201" i="25"/>
  <c r="L1201" i="25"/>
  <c r="N1282" i="25"/>
  <c r="L1282" i="25"/>
  <c r="N1360" i="25"/>
  <c r="L1360" i="25"/>
  <c r="N1436" i="25"/>
  <c r="L1436" i="25"/>
  <c r="N1523" i="25"/>
  <c r="L1523" i="25"/>
  <c r="N1633" i="25"/>
  <c r="L1633" i="25"/>
  <c r="N1720" i="25"/>
  <c r="L1720" i="25"/>
  <c r="N1849" i="25"/>
  <c r="L1849" i="25"/>
  <c r="N1976" i="25"/>
  <c r="L1976" i="25"/>
  <c r="N2083" i="25"/>
  <c r="L2083" i="25"/>
  <c r="N2188" i="25"/>
  <c r="L2188" i="25"/>
  <c r="N2267" i="25"/>
  <c r="L2267" i="25"/>
  <c r="N2356" i="25"/>
  <c r="L2356" i="25"/>
  <c r="N2443" i="25"/>
  <c r="L2443" i="25"/>
  <c r="N2524" i="25"/>
  <c r="L2524" i="25"/>
  <c r="N2605" i="25"/>
  <c r="L2605" i="25"/>
  <c r="N2715" i="25"/>
  <c r="L2715" i="25"/>
  <c r="N2748" i="25"/>
  <c r="L2748" i="25"/>
  <c r="N2778" i="25"/>
  <c r="L2778" i="25"/>
  <c r="N2810" i="25"/>
  <c r="L2810" i="25"/>
  <c r="N248" i="25"/>
  <c r="L248" i="25"/>
  <c r="N489" i="25"/>
  <c r="L489" i="25"/>
  <c r="N891" i="25"/>
  <c r="L891" i="25"/>
  <c r="N1154" i="25"/>
  <c r="L1154" i="25"/>
  <c r="N2312" i="25"/>
  <c r="L2312" i="25"/>
  <c r="N2448" i="25"/>
  <c r="L2448" i="25"/>
  <c r="N2533" i="25"/>
  <c r="L2533" i="25"/>
  <c r="N2607" i="25"/>
  <c r="L2607" i="25"/>
  <c r="N2791" i="25"/>
  <c r="L2791" i="25"/>
  <c r="N262" i="25"/>
  <c r="L262" i="25"/>
  <c r="N492" i="25"/>
  <c r="L492" i="25"/>
  <c r="N829" i="25"/>
  <c r="L829" i="25"/>
  <c r="N1777" i="25"/>
  <c r="L1777" i="25"/>
  <c r="N729" i="25"/>
  <c r="L729" i="25"/>
  <c r="N758" i="25"/>
  <c r="L758" i="25"/>
  <c r="N821" i="25"/>
  <c r="L821" i="25"/>
  <c r="N874" i="25"/>
  <c r="L874" i="25"/>
  <c r="N907" i="25"/>
  <c r="L907" i="25"/>
  <c r="N1149" i="25"/>
  <c r="L1149" i="25"/>
  <c r="N1185" i="25"/>
  <c r="L1185" i="25"/>
  <c r="N1203" i="25"/>
  <c r="L1203" i="25"/>
  <c r="N1225" i="25"/>
  <c r="L1225" i="25"/>
  <c r="N1243" i="25"/>
  <c r="L1243" i="25"/>
  <c r="N1267" i="25"/>
  <c r="L1267" i="25"/>
  <c r="N1304" i="25"/>
  <c r="L1304" i="25"/>
  <c r="N1324" i="25"/>
  <c r="L1324" i="25"/>
  <c r="N1345" i="25"/>
  <c r="L1345" i="25"/>
  <c r="N1361" i="25"/>
  <c r="L1361" i="25"/>
  <c r="N1383" i="25"/>
  <c r="L1383" i="25"/>
  <c r="N1397" i="25"/>
  <c r="L1397" i="25"/>
  <c r="N1413" i="25"/>
  <c r="L1413" i="25"/>
  <c r="N1437" i="25"/>
  <c r="L1437" i="25"/>
  <c r="N1453" i="25"/>
  <c r="L1453" i="25"/>
  <c r="N1473" i="25"/>
  <c r="L1473" i="25"/>
  <c r="N1489" i="25"/>
  <c r="L1489" i="25"/>
  <c r="N1505" i="25"/>
  <c r="L1505" i="25"/>
  <c r="N1524" i="25"/>
  <c r="L1524" i="25"/>
  <c r="N1540" i="25"/>
  <c r="L1540" i="25"/>
  <c r="N1561" i="25"/>
  <c r="L1561" i="25"/>
  <c r="N1579" i="25"/>
  <c r="L1579" i="25"/>
  <c r="N1598" i="25"/>
  <c r="L1598" i="25"/>
  <c r="N1617" i="25"/>
  <c r="L1617" i="25"/>
  <c r="N1636" i="25"/>
  <c r="L1636" i="25"/>
  <c r="N1656" i="25"/>
  <c r="L1656" i="25"/>
  <c r="N1671" i="25"/>
  <c r="L1671" i="25"/>
  <c r="N1690" i="25"/>
  <c r="L1690" i="25"/>
  <c r="N1705" i="25"/>
  <c r="L1705" i="25"/>
  <c r="N1721" i="25"/>
  <c r="L1721" i="25"/>
  <c r="N1740" i="25"/>
  <c r="L1740" i="25"/>
  <c r="N1758" i="25"/>
  <c r="L1758" i="25"/>
  <c r="N1781" i="25"/>
  <c r="L1781" i="25"/>
  <c r="N1796" i="25"/>
  <c r="L1796" i="25"/>
  <c r="N1815" i="25"/>
  <c r="L1815" i="25"/>
  <c r="N1835" i="25"/>
  <c r="L1835" i="25"/>
  <c r="N1850" i="25"/>
  <c r="L1850" i="25"/>
  <c r="N1871" i="25"/>
  <c r="L1871" i="25"/>
  <c r="N1889" i="25"/>
  <c r="L1889" i="25"/>
  <c r="N1912" i="25"/>
  <c r="L1912" i="25"/>
  <c r="N1930" i="25"/>
  <c r="L1930" i="25"/>
  <c r="N1953" i="25"/>
  <c r="L1953" i="25"/>
  <c r="N1977" i="25"/>
  <c r="L1977" i="25"/>
  <c r="N1994" i="25"/>
  <c r="L1994" i="25"/>
  <c r="N2012" i="25"/>
  <c r="L2012" i="25"/>
  <c r="N2037" i="25"/>
  <c r="L2037" i="25"/>
  <c r="N2056" i="25"/>
  <c r="L2056" i="25"/>
  <c r="N2084" i="25"/>
  <c r="L2084" i="25"/>
  <c r="N2111" i="25"/>
  <c r="L2111" i="25"/>
  <c r="N2129" i="25"/>
  <c r="L2129" i="25"/>
  <c r="N2152" i="25"/>
  <c r="L2152" i="25"/>
  <c r="N2170" i="25"/>
  <c r="L2170" i="25"/>
  <c r="N2189" i="25"/>
  <c r="L2189" i="25"/>
  <c r="N2211" i="25"/>
  <c r="L2211" i="25"/>
  <c r="N2226" i="25"/>
  <c r="L2226" i="25"/>
  <c r="N2252" i="25"/>
  <c r="L2252" i="25"/>
  <c r="N2268" i="25"/>
  <c r="L2268" i="25"/>
  <c r="N2293" i="25"/>
  <c r="L2293" i="25"/>
  <c r="N2308" i="25"/>
  <c r="L2308" i="25"/>
  <c r="N2325" i="25"/>
  <c r="L2325" i="25"/>
  <c r="N2341" i="25"/>
  <c r="L2341" i="25"/>
  <c r="N2357" i="25"/>
  <c r="L2357" i="25"/>
  <c r="N2376" i="25"/>
  <c r="L2376" i="25"/>
  <c r="N2392" i="25"/>
  <c r="L2392" i="25"/>
  <c r="N2410" i="25"/>
  <c r="L2410" i="25"/>
  <c r="N2429" i="25"/>
  <c r="L2429" i="25"/>
  <c r="N2444" i="25"/>
  <c r="L2444" i="25"/>
  <c r="N2464" i="25"/>
  <c r="L2464" i="25"/>
  <c r="N2478" i="25"/>
  <c r="L2478" i="25"/>
  <c r="N2492" i="25"/>
  <c r="L2492" i="25"/>
  <c r="N2510" i="25"/>
  <c r="L2510" i="25"/>
  <c r="N2525" i="25"/>
  <c r="L2525" i="25"/>
  <c r="N2540" i="25"/>
  <c r="L2540" i="25"/>
  <c r="N2559" i="25"/>
  <c r="L2559" i="25"/>
  <c r="N2574" i="25"/>
  <c r="L2574" i="25"/>
  <c r="N2590" i="25"/>
  <c r="L2590" i="25"/>
  <c r="N2609" i="25"/>
  <c r="L2609" i="25"/>
  <c r="N2623" i="25"/>
  <c r="L2623" i="25"/>
  <c r="N2637" i="25"/>
  <c r="L2637" i="25"/>
  <c r="N2653" i="25"/>
  <c r="L2653" i="25"/>
  <c r="N2670" i="25"/>
  <c r="L2670" i="25"/>
  <c r="N2685" i="25"/>
  <c r="L2685" i="25"/>
  <c r="N2701" i="25"/>
  <c r="L2701" i="25"/>
  <c r="N2719" i="25"/>
  <c r="L2719" i="25"/>
  <c r="N2734" i="25"/>
  <c r="L2734" i="25"/>
  <c r="N2749" i="25"/>
  <c r="L2749" i="25"/>
  <c r="N2763" i="25"/>
  <c r="L2763" i="25"/>
  <c r="N2779" i="25"/>
  <c r="L2779" i="25"/>
  <c r="N2796" i="25"/>
  <c r="L2796" i="25"/>
  <c r="N2811" i="25"/>
  <c r="L2811" i="25"/>
  <c r="N2825" i="25"/>
  <c r="L2825" i="25"/>
  <c r="N2842" i="25"/>
  <c r="L2842" i="25"/>
  <c r="N261" i="25"/>
  <c r="L261" i="25"/>
  <c r="N501" i="25"/>
  <c r="L501" i="25"/>
  <c r="N906" i="25"/>
  <c r="L906" i="25"/>
  <c r="N955" i="25"/>
  <c r="L955" i="25"/>
  <c r="N1067" i="25"/>
  <c r="L1067" i="25"/>
  <c r="N1337" i="25"/>
  <c r="L1337" i="25"/>
  <c r="N1447" i="25"/>
  <c r="L1447" i="25"/>
  <c r="N1639" i="25"/>
  <c r="L1639" i="25"/>
  <c r="N1750" i="25"/>
  <c r="L1750" i="25"/>
  <c r="N1864" i="25"/>
  <c r="L1864" i="25"/>
  <c r="N1974" i="25"/>
  <c r="L1974" i="25"/>
  <c r="N2092" i="25"/>
  <c r="L2092" i="25"/>
  <c r="N2208" i="25"/>
  <c r="L2208" i="25"/>
  <c r="N2316" i="25"/>
  <c r="L2316" i="25"/>
  <c r="N2388" i="25"/>
  <c r="L2388" i="25"/>
  <c r="N2449" i="25"/>
  <c r="L2449" i="25"/>
  <c r="N2534" i="25"/>
  <c r="L2534" i="25"/>
  <c r="N2608" i="25"/>
  <c r="L2608" i="25"/>
  <c r="N2705" i="25"/>
  <c r="L2705" i="25"/>
  <c r="N2792" i="25"/>
  <c r="L2792" i="25"/>
  <c r="N274" i="25"/>
  <c r="L274" i="25"/>
  <c r="N502" i="25"/>
  <c r="L502" i="25"/>
  <c r="N894" i="25"/>
  <c r="L894" i="25"/>
  <c r="N1897" i="25"/>
  <c r="L1897" i="25"/>
  <c r="L265" i="25"/>
  <c r="L464" i="25"/>
  <c r="P464" i="25" s="1"/>
  <c r="N1577" i="25"/>
  <c r="L1577" i="25"/>
  <c r="N2442" i="25"/>
  <c r="L2442" i="25"/>
  <c r="N636" i="25"/>
  <c r="L636" i="25"/>
  <c r="N314" i="25"/>
  <c r="L314" i="25"/>
  <c r="N1303" i="25"/>
  <c r="L1303" i="25"/>
  <c r="N1412" i="25"/>
  <c r="L1412" i="25"/>
  <c r="N1504" i="25"/>
  <c r="L1504" i="25"/>
  <c r="N1596" i="25"/>
  <c r="L1596" i="25"/>
  <c r="N1704" i="25"/>
  <c r="L1704" i="25"/>
  <c r="N1795" i="25"/>
  <c r="L1795" i="25"/>
  <c r="N1870" i="25"/>
  <c r="L1870" i="25"/>
  <c r="N1952" i="25"/>
  <c r="L1952" i="25"/>
  <c r="N2055" i="25"/>
  <c r="L2055" i="25"/>
  <c r="N2169" i="25"/>
  <c r="L2169" i="25"/>
  <c r="N2289" i="25"/>
  <c r="L2289" i="25"/>
  <c r="N2373" i="25"/>
  <c r="L2373" i="25"/>
  <c r="N2491" i="25"/>
  <c r="L2491" i="25"/>
  <c r="N2573" i="25"/>
  <c r="L2573" i="25"/>
  <c r="N2669" i="25"/>
  <c r="L2669" i="25"/>
  <c r="N2795" i="25"/>
  <c r="L2795" i="25"/>
  <c r="N2387" i="25"/>
  <c r="L2387" i="25"/>
  <c r="N33" i="25"/>
  <c r="L33" i="25"/>
  <c r="N688" i="25"/>
  <c r="L688" i="25"/>
  <c r="N732" i="25"/>
  <c r="L732" i="25"/>
  <c r="N761" i="25"/>
  <c r="L761" i="25"/>
  <c r="N822" i="25"/>
  <c r="L822" i="25"/>
  <c r="N911" i="25"/>
  <c r="L911" i="25"/>
  <c r="N1104" i="25"/>
  <c r="L1104" i="25"/>
  <c r="N1153" i="25"/>
  <c r="L1153" i="25"/>
  <c r="N1186" i="25"/>
  <c r="L1186" i="25"/>
  <c r="N1206" i="25"/>
  <c r="L1206" i="25"/>
  <c r="N1227" i="25"/>
  <c r="L1227" i="25"/>
  <c r="N1247" i="25"/>
  <c r="L1247" i="25"/>
  <c r="N1268" i="25"/>
  <c r="L1268" i="25"/>
  <c r="N1286" i="25"/>
  <c r="L1286" i="25"/>
  <c r="N1305" i="25"/>
  <c r="L1305" i="25"/>
  <c r="N1326" i="25"/>
  <c r="L1326" i="25"/>
  <c r="N1346" i="25"/>
  <c r="L1346" i="25"/>
  <c r="N1362" i="25"/>
  <c r="L1362" i="25"/>
  <c r="N1384" i="25"/>
  <c r="L1384" i="25"/>
  <c r="N1398" i="25"/>
  <c r="L1398" i="25"/>
  <c r="N1415" i="25"/>
  <c r="L1415" i="25"/>
  <c r="N1438" i="25"/>
  <c r="L1438" i="25"/>
  <c r="N1454" i="25"/>
  <c r="L1454" i="25"/>
  <c r="N1474" i="25"/>
  <c r="L1474" i="25"/>
  <c r="N1490" i="25"/>
  <c r="L1490" i="25"/>
  <c r="N1509" i="25"/>
  <c r="L1509" i="25"/>
  <c r="N1525" i="25"/>
  <c r="L1525" i="25"/>
  <c r="N1541" i="25"/>
  <c r="L1541" i="25"/>
  <c r="N1562" i="25"/>
  <c r="L1562" i="25"/>
  <c r="N1580" i="25"/>
  <c r="L1580" i="25"/>
  <c r="N1602" i="25"/>
  <c r="L1602" i="25"/>
  <c r="N1618" i="25"/>
  <c r="L1618" i="25"/>
  <c r="N1640" i="25"/>
  <c r="L1640" i="25"/>
  <c r="N1657" i="25"/>
  <c r="L1657" i="25"/>
  <c r="N1672" i="25"/>
  <c r="L1672" i="25"/>
  <c r="N1691" i="25"/>
  <c r="L1691" i="25"/>
  <c r="N1706" i="25"/>
  <c r="L1706" i="25"/>
  <c r="N1723" i="25"/>
  <c r="L1723" i="25"/>
  <c r="N1741" i="25"/>
  <c r="L1741" i="25"/>
  <c r="N1759" i="25"/>
  <c r="L1759" i="25"/>
  <c r="N1782" i="25"/>
  <c r="L1782" i="25"/>
  <c r="N1797" i="25"/>
  <c r="L1797" i="25"/>
  <c r="N1816" i="25"/>
  <c r="L1816" i="25"/>
  <c r="N1837" i="25"/>
  <c r="L1837" i="25"/>
  <c r="N1851" i="25"/>
  <c r="L1851" i="25"/>
  <c r="N1872" i="25"/>
  <c r="L1872" i="25"/>
  <c r="N1890" i="25"/>
  <c r="L1890" i="25"/>
  <c r="N1913" i="25"/>
  <c r="L1913" i="25"/>
  <c r="N1933" i="25"/>
  <c r="L1933" i="25"/>
  <c r="N1959" i="25"/>
  <c r="L1959" i="25"/>
  <c r="N1978" i="25"/>
  <c r="L1978" i="25"/>
  <c r="N1996" i="25"/>
  <c r="L1996" i="25"/>
  <c r="N2013" i="25"/>
  <c r="L2013" i="25"/>
  <c r="N2038" i="25"/>
  <c r="L2038" i="25"/>
  <c r="N2059" i="25"/>
  <c r="L2059" i="25"/>
  <c r="N2085" i="25"/>
  <c r="L2085" i="25"/>
  <c r="N2112" i="25"/>
  <c r="L2112" i="25"/>
  <c r="N2130" i="25"/>
  <c r="L2130" i="25"/>
  <c r="N2153" i="25"/>
  <c r="L2153" i="25"/>
  <c r="N2171" i="25"/>
  <c r="L2171" i="25"/>
  <c r="N2193" i="25"/>
  <c r="L2193" i="25"/>
  <c r="N2212" i="25"/>
  <c r="L2212" i="25"/>
  <c r="N2227" i="25"/>
  <c r="L2227" i="25"/>
  <c r="N2253" i="25"/>
  <c r="L2253" i="25"/>
  <c r="N2269" i="25"/>
  <c r="L2269" i="25"/>
  <c r="N2294" i="25"/>
  <c r="L2294" i="25"/>
  <c r="N2309" i="25"/>
  <c r="L2309" i="25"/>
  <c r="N2328" i="25"/>
  <c r="L2328" i="25"/>
  <c r="N2342" i="25"/>
  <c r="L2342" i="25"/>
  <c r="N2358" i="25"/>
  <c r="L2358" i="25"/>
  <c r="N2377" i="25"/>
  <c r="L2377" i="25"/>
  <c r="N2393" i="25"/>
  <c r="L2393" i="25"/>
  <c r="N2414" i="25"/>
  <c r="L2414" i="25"/>
  <c r="N2430" i="25"/>
  <c r="L2430" i="25"/>
  <c r="N2445" i="25"/>
  <c r="L2445" i="25"/>
  <c r="N2465" i="25"/>
  <c r="L2465" i="25"/>
  <c r="N2479" i="25"/>
  <c r="L2479" i="25"/>
  <c r="N2493" i="25"/>
  <c r="L2493" i="25"/>
  <c r="N2511" i="25"/>
  <c r="L2511" i="25"/>
  <c r="N2526" i="25"/>
  <c r="L2526" i="25"/>
  <c r="N2541" i="25"/>
  <c r="L2541" i="25"/>
  <c r="N2560" i="25"/>
  <c r="L2560" i="25"/>
  <c r="N2576" i="25"/>
  <c r="L2576" i="25"/>
  <c r="N2591" i="25"/>
  <c r="L2591" i="25"/>
  <c r="N2610" i="25"/>
  <c r="L2610" i="25"/>
  <c r="N2624" i="25"/>
  <c r="L2624" i="25"/>
  <c r="N2638" i="25"/>
  <c r="L2638" i="25"/>
  <c r="N2654" i="25"/>
  <c r="L2654" i="25"/>
  <c r="N2671" i="25"/>
  <c r="L2671" i="25"/>
  <c r="N2686" i="25"/>
  <c r="L2686" i="25"/>
  <c r="N2702" i="25"/>
  <c r="L2702" i="25"/>
  <c r="N2720" i="25"/>
  <c r="L2720" i="25"/>
  <c r="N2735" i="25"/>
  <c r="L2735" i="25"/>
  <c r="N2750" i="25"/>
  <c r="L2750" i="25"/>
  <c r="N2766" i="25"/>
  <c r="L2766" i="25"/>
  <c r="N2780" i="25"/>
  <c r="L2780" i="25"/>
  <c r="N2797" i="25"/>
  <c r="L2797" i="25"/>
  <c r="N2812" i="25"/>
  <c r="L2812" i="25"/>
  <c r="N2828" i="25"/>
  <c r="L2828" i="25"/>
  <c r="N273" i="25"/>
  <c r="L273" i="25"/>
  <c r="N515" i="25"/>
  <c r="L515" i="25"/>
  <c r="N961" i="25"/>
  <c r="L961" i="25"/>
  <c r="N1080" i="25"/>
  <c r="L1080" i="25"/>
  <c r="N1158" i="25"/>
  <c r="L1158" i="25"/>
  <c r="N1257" i="25"/>
  <c r="L1257" i="25"/>
  <c r="N1341" i="25"/>
  <c r="L1341" i="25"/>
  <c r="N1455" i="25"/>
  <c r="L1455" i="25"/>
  <c r="N1560" i="25"/>
  <c r="L1560" i="25"/>
  <c r="N1653" i="25"/>
  <c r="L1653" i="25"/>
  <c r="N1760" i="25"/>
  <c r="L1760" i="25"/>
  <c r="N1869" i="25"/>
  <c r="L1869" i="25"/>
  <c r="N1982" i="25"/>
  <c r="L1982" i="25"/>
  <c r="N2093" i="25"/>
  <c r="L2093" i="25"/>
  <c r="N2216" i="25"/>
  <c r="L2216" i="25"/>
  <c r="N2324" i="25"/>
  <c r="L2324" i="25"/>
  <c r="N2396" i="25"/>
  <c r="L2396" i="25"/>
  <c r="N2457" i="25"/>
  <c r="L2457" i="25"/>
  <c r="N2545" i="25"/>
  <c r="L2545" i="25"/>
  <c r="N2619" i="25"/>
  <c r="L2619" i="25"/>
  <c r="N2706" i="25"/>
  <c r="L2706" i="25"/>
  <c r="N2803" i="25"/>
  <c r="L2803" i="25"/>
  <c r="N286" i="25"/>
  <c r="L286" i="25"/>
  <c r="N516" i="25"/>
  <c r="L516" i="25"/>
  <c r="N938" i="25"/>
  <c r="L938" i="25"/>
  <c r="L277" i="25"/>
  <c r="P277" i="25" s="1"/>
  <c r="L742" i="25"/>
  <c r="P742" i="25" s="1"/>
  <c r="L1027" i="25"/>
  <c r="L1368" i="25"/>
  <c r="P1368" i="25" s="1"/>
  <c r="N65" i="25"/>
  <c r="L65" i="25"/>
  <c r="N689" i="25"/>
  <c r="L689" i="25"/>
  <c r="N737" i="25"/>
  <c r="L737" i="25"/>
  <c r="N767" i="25"/>
  <c r="L767" i="25"/>
  <c r="N826" i="25"/>
  <c r="L826" i="25"/>
  <c r="N876" i="25"/>
  <c r="L876" i="25"/>
  <c r="N1107" i="25"/>
  <c r="L1107" i="25"/>
  <c r="N1156" i="25"/>
  <c r="L1156" i="25"/>
  <c r="N1187" i="25"/>
  <c r="L1187" i="25"/>
  <c r="N1209" i="25"/>
  <c r="L1209" i="25"/>
  <c r="N1230" i="25"/>
  <c r="L1230" i="25"/>
  <c r="N1248" i="25"/>
  <c r="L1248" i="25"/>
  <c r="N1270" i="25"/>
  <c r="L1270" i="25"/>
  <c r="N1290" i="25"/>
  <c r="L1290" i="25"/>
  <c r="N1306" i="25"/>
  <c r="L1306" i="25"/>
  <c r="N1330" i="25"/>
  <c r="L1330" i="25"/>
  <c r="N1347" i="25"/>
  <c r="L1347" i="25"/>
  <c r="N1364" i="25"/>
  <c r="L1364" i="25"/>
  <c r="N1385" i="25"/>
  <c r="L1385" i="25"/>
  <c r="N1399" i="25"/>
  <c r="L1399" i="25"/>
  <c r="N1420" i="25"/>
  <c r="L1420" i="25"/>
  <c r="N1439" i="25"/>
  <c r="L1439" i="25"/>
  <c r="N1456" i="25"/>
  <c r="L1456" i="25"/>
  <c r="N1475" i="25"/>
  <c r="L1475" i="25"/>
  <c r="N1510" i="25"/>
  <c r="L1510" i="25"/>
  <c r="N1526" i="25"/>
  <c r="L1526" i="25"/>
  <c r="N1542" i="25"/>
  <c r="L1542" i="25"/>
  <c r="N1563" i="25"/>
  <c r="L1563" i="25"/>
  <c r="N1581" i="25"/>
  <c r="L1581" i="25"/>
  <c r="N1603" i="25"/>
  <c r="L1603" i="25"/>
  <c r="N1619" i="25"/>
  <c r="L1619" i="25"/>
  <c r="N1641" i="25"/>
  <c r="L1641" i="25"/>
  <c r="N1658" i="25"/>
  <c r="L1658" i="25"/>
  <c r="N1674" i="25"/>
  <c r="L1674" i="25"/>
  <c r="N1692" i="25"/>
  <c r="L1692" i="25"/>
  <c r="N1707" i="25"/>
  <c r="L1707" i="25"/>
  <c r="N1727" i="25"/>
  <c r="L1727" i="25"/>
  <c r="N1742" i="25"/>
  <c r="L1742" i="25"/>
  <c r="N1761" i="25"/>
  <c r="L1761" i="25"/>
  <c r="N1783" i="25"/>
  <c r="L1783" i="25"/>
  <c r="N1798" i="25"/>
  <c r="L1798" i="25"/>
  <c r="N1817" i="25"/>
  <c r="L1817" i="25"/>
  <c r="N1838" i="25"/>
  <c r="L1838" i="25"/>
  <c r="N1853" i="25"/>
  <c r="L1853" i="25"/>
  <c r="N1873" i="25"/>
  <c r="L1873" i="25"/>
  <c r="N1891" i="25"/>
  <c r="L1891" i="25"/>
  <c r="N1914" i="25"/>
  <c r="L1914" i="25"/>
  <c r="N1934" i="25"/>
  <c r="L1934" i="25"/>
  <c r="N1961" i="25"/>
  <c r="L1961" i="25"/>
  <c r="N1979" i="25"/>
  <c r="L1979" i="25"/>
  <c r="N1999" i="25"/>
  <c r="L1999" i="25"/>
  <c r="N2015" i="25"/>
  <c r="L2015" i="25"/>
  <c r="N2039" i="25"/>
  <c r="L2039" i="25"/>
  <c r="N2061" i="25"/>
  <c r="L2061" i="25"/>
  <c r="N2114" i="25"/>
  <c r="L2114" i="25"/>
  <c r="N2132" i="25"/>
  <c r="L2132" i="25"/>
  <c r="N2155" i="25"/>
  <c r="L2155" i="25"/>
  <c r="N2172" i="25"/>
  <c r="L2172" i="25"/>
  <c r="N2197" i="25"/>
  <c r="L2197" i="25"/>
  <c r="N2213" i="25"/>
  <c r="L2213" i="25"/>
  <c r="N2229" i="25"/>
  <c r="L2229" i="25"/>
  <c r="N2254" i="25"/>
  <c r="L2254" i="25"/>
  <c r="N2272" i="25"/>
  <c r="L2272" i="25"/>
  <c r="N2295" i="25"/>
  <c r="L2295" i="25"/>
  <c r="N2310" i="25"/>
  <c r="L2310" i="25"/>
  <c r="N2329" i="25"/>
  <c r="L2329" i="25"/>
  <c r="N2343" i="25"/>
  <c r="L2343" i="25"/>
  <c r="N2359" i="25"/>
  <c r="L2359" i="25"/>
  <c r="N2378" i="25"/>
  <c r="L2378" i="25"/>
  <c r="N2394" i="25"/>
  <c r="L2394" i="25"/>
  <c r="N2415" i="25"/>
  <c r="L2415" i="25"/>
  <c r="N2431" i="25"/>
  <c r="L2431" i="25"/>
  <c r="N2446" i="25"/>
  <c r="L2446" i="25"/>
  <c r="N2466" i="25"/>
  <c r="L2466" i="25"/>
  <c r="N2480" i="25"/>
  <c r="L2480" i="25"/>
  <c r="N2494" i="25"/>
  <c r="L2494" i="25"/>
  <c r="N2512" i="25"/>
  <c r="L2512" i="25"/>
  <c r="N2527" i="25"/>
  <c r="L2527" i="25"/>
  <c r="N2542" i="25"/>
  <c r="L2542" i="25"/>
  <c r="N775" i="25"/>
  <c r="L775" i="25"/>
  <c r="N873" i="25"/>
  <c r="L873" i="25"/>
  <c r="N971" i="25"/>
  <c r="N970" i="25" s="1"/>
  <c r="L971" i="25"/>
  <c r="N1163" i="25"/>
  <c r="L1163" i="25"/>
  <c r="N1262" i="25"/>
  <c r="L1262" i="25"/>
  <c r="N1354" i="25"/>
  <c r="L1354" i="25"/>
  <c r="N1459" i="25"/>
  <c r="L1459" i="25"/>
  <c r="N1568" i="25"/>
  <c r="L1568" i="25"/>
  <c r="N1665" i="25"/>
  <c r="L1665" i="25"/>
  <c r="N1765" i="25"/>
  <c r="L1765" i="25"/>
  <c r="N1878" i="25"/>
  <c r="L1878" i="25"/>
  <c r="N1987" i="25"/>
  <c r="L1987" i="25"/>
  <c r="L289" i="25"/>
  <c r="P289" i="25" s="1"/>
  <c r="L498" i="25"/>
  <c r="L1054" i="25"/>
  <c r="L1433" i="25"/>
  <c r="P1433" i="25" s="1"/>
  <c r="N311" i="25"/>
  <c r="L311" i="25"/>
  <c r="N863" i="25"/>
  <c r="L863" i="25"/>
  <c r="N1264" i="25"/>
  <c r="L1264" i="25"/>
  <c r="N1358" i="25"/>
  <c r="L1358" i="25"/>
  <c r="N1435" i="25"/>
  <c r="L1435" i="25"/>
  <c r="N1538" i="25"/>
  <c r="L1538" i="25"/>
  <c r="N1632" i="25"/>
  <c r="L1632" i="25"/>
  <c r="N1738" i="25"/>
  <c r="L1738" i="25"/>
  <c r="N1848" i="25"/>
  <c r="L1848" i="25"/>
  <c r="N1975" i="25"/>
  <c r="L1975" i="25"/>
  <c r="N2082" i="25"/>
  <c r="L2082" i="25"/>
  <c r="N2186" i="25"/>
  <c r="L2186" i="25"/>
  <c r="N2266" i="25"/>
  <c r="L2266" i="25"/>
  <c r="N2337" i="25"/>
  <c r="L2337" i="25"/>
  <c r="N2427" i="25"/>
  <c r="L2427" i="25"/>
  <c r="N2490" i="25"/>
  <c r="L2490" i="25"/>
  <c r="N2538" i="25"/>
  <c r="L2538" i="25"/>
  <c r="N2572" i="25"/>
  <c r="L2572" i="25"/>
  <c r="N2635" i="25"/>
  <c r="L2635" i="25"/>
  <c r="N2683" i="25"/>
  <c r="L2683" i="25"/>
  <c r="N2714" i="25"/>
  <c r="L2714" i="25"/>
  <c r="N2761" i="25"/>
  <c r="L2761" i="25"/>
  <c r="N2809" i="25"/>
  <c r="L2809" i="25"/>
  <c r="N2837" i="25"/>
  <c r="L2837" i="25"/>
  <c r="N879" i="25"/>
  <c r="L879" i="25"/>
  <c r="N1586" i="25"/>
  <c r="L1586" i="25"/>
  <c r="N1736" i="25"/>
  <c r="L1736" i="25"/>
  <c r="N2062" i="25"/>
  <c r="L2062" i="25"/>
  <c r="N2398" i="25"/>
  <c r="L2398" i="25"/>
  <c r="N2544" i="25"/>
  <c r="L2544" i="25"/>
  <c r="N2691" i="25"/>
  <c r="L2691" i="25"/>
  <c r="N2838" i="25"/>
  <c r="L2838" i="25"/>
  <c r="N575" i="25"/>
  <c r="L575" i="25"/>
  <c r="N1229" i="25"/>
  <c r="L1229" i="25"/>
  <c r="N1431" i="25"/>
  <c r="L1431" i="25"/>
  <c r="N1734" i="25"/>
  <c r="L1734" i="25"/>
  <c r="N1624" i="25"/>
  <c r="L1624" i="25"/>
  <c r="N390" i="25"/>
  <c r="L390" i="25"/>
  <c r="N221" i="25"/>
  <c r="L221" i="25"/>
  <c r="N945" i="25"/>
  <c r="L945" i="25"/>
  <c r="N1241" i="25"/>
  <c r="L1241" i="25"/>
  <c r="N1344" i="25"/>
  <c r="L1344" i="25"/>
  <c r="N1452" i="25"/>
  <c r="L1452" i="25"/>
  <c r="N1539" i="25"/>
  <c r="L1539" i="25"/>
  <c r="N1655" i="25"/>
  <c r="L1655" i="25"/>
  <c r="N1739" i="25"/>
  <c r="L1739" i="25"/>
  <c r="N1834" i="25"/>
  <c r="L1834" i="25"/>
  <c r="N1929" i="25"/>
  <c r="L1929" i="25"/>
  <c r="N2033" i="25"/>
  <c r="L2033" i="25"/>
  <c r="N2128" i="25"/>
  <c r="L2128" i="25"/>
  <c r="N2225" i="25"/>
  <c r="L2225" i="25"/>
  <c r="N2323" i="25"/>
  <c r="L2323" i="25"/>
  <c r="N2408" i="25"/>
  <c r="L2408" i="25"/>
  <c r="N2477" i="25"/>
  <c r="L2477" i="25"/>
  <c r="N2539" i="25"/>
  <c r="L2539" i="25"/>
  <c r="N2622" i="25"/>
  <c r="L2622" i="25"/>
  <c r="N2700" i="25"/>
  <c r="L2700" i="25"/>
  <c r="N2824" i="25"/>
  <c r="L2824" i="25"/>
  <c r="N358" i="25"/>
  <c r="L358" i="25"/>
  <c r="N486" i="25"/>
  <c r="L486" i="25"/>
  <c r="N525" i="25"/>
  <c r="L525" i="25"/>
  <c r="N567" i="25"/>
  <c r="L567" i="25"/>
  <c r="N604" i="25"/>
  <c r="L604" i="25"/>
  <c r="N644" i="25"/>
  <c r="L644" i="25"/>
  <c r="N738" i="25"/>
  <c r="L738" i="25"/>
  <c r="N774" i="25"/>
  <c r="L774" i="25"/>
  <c r="N835" i="25"/>
  <c r="L835" i="25"/>
  <c r="N877" i="25"/>
  <c r="L877" i="25"/>
  <c r="N1041" i="25"/>
  <c r="L1041" i="25"/>
  <c r="N1108" i="25"/>
  <c r="L1108" i="25"/>
  <c r="N1159" i="25"/>
  <c r="L1159" i="25"/>
  <c r="N1189" i="25"/>
  <c r="L1189" i="25"/>
  <c r="N1210" i="25"/>
  <c r="L1210" i="25"/>
  <c r="N1231" i="25"/>
  <c r="L1231" i="25"/>
  <c r="N1250" i="25"/>
  <c r="L1250" i="25"/>
  <c r="N1271" i="25"/>
  <c r="L1271" i="25"/>
  <c r="N1291" i="25"/>
  <c r="L1291" i="25"/>
  <c r="N1307" i="25"/>
  <c r="L1307" i="25"/>
  <c r="N1331" i="25"/>
  <c r="L1331" i="25"/>
  <c r="N1348" i="25"/>
  <c r="L1348" i="25"/>
  <c r="N1386" i="25"/>
  <c r="L1386" i="25"/>
  <c r="N1400" i="25"/>
  <c r="L1400" i="25"/>
  <c r="N1422" i="25"/>
  <c r="L1422" i="25"/>
  <c r="L1421" i="25" s="1"/>
  <c r="N1440" i="25"/>
  <c r="L1440" i="25"/>
  <c r="N1460" i="25"/>
  <c r="L1460" i="25"/>
  <c r="N1476" i="25"/>
  <c r="L1476" i="25"/>
  <c r="N1492" i="25"/>
  <c r="L1492" i="25"/>
  <c r="N1511" i="25"/>
  <c r="L1511" i="25"/>
  <c r="N1527" i="25"/>
  <c r="L1527" i="25"/>
  <c r="N1547" i="25"/>
  <c r="L1547" i="25"/>
  <c r="N1564" i="25"/>
  <c r="L1564" i="25"/>
  <c r="N1583" i="25"/>
  <c r="L1583" i="25"/>
  <c r="N1604" i="25"/>
  <c r="L1604" i="25"/>
  <c r="N1620" i="25"/>
  <c r="L1620" i="25"/>
  <c r="N1642" i="25"/>
  <c r="L1642" i="25"/>
  <c r="N1659" i="25"/>
  <c r="L1659" i="25"/>
  <c r="N1678" i="25"/>
  <c r="L1678" i="25"/>
  <c r="N1693" i="25"/>
  <c r="L1693" i="25"/>
  <c r="N1708" i="25"/>
  <c r="L1708" i="25"/>
  <c r="N1728" i="25"/>
  <c r="L1728" i="25"/>
  <c r="N1743" i="25"/>
  <c r="L1743" i="25"/>
  <c r="N1766" i="25"/>
  <c r="L1766" i="25"/>
  <c r="N1784" i="25"/>
  <c r="L1784" i="25"/>
  <c r="N1799" i="25"/>
  <c r="L1799" i="25"/>
  <c r="N1818" i="25"/>
  <c r="L1818" i="25"/>
  <c r="N1839" i="25"/>
  <c r="L1839" i="25"/>
  <c r="N1857" i="25"/>
  <c r="L1857" i="25"/>
  <c r="N1875" i="25"/>
  <c r="L1875" i="25"/>
  <c r="N1895" i="25"/>
  <c r="L1895" i="25"/>
  <c r="N1915" i="25"/>
  <c r="L1915" i="25"/>
  <c r="N1936" i="25"/>
  <c r="L1936" i="25"/>
  <c r="N1962" i="25"/>
  <c r="L1962" i="25"/>
  <c r="N1980" i="25"/>
  <c r="L1980" i="25"/>
  <c r="N2016" i="25"/>
  <c r="L2016" i="25"/>
  <c r="N2041" i="25"/>
  <c r="L2041" i="25"/>
  <c r="N2066" i="25"/>
  <c r="L2066" i="25"/>
  <c r="N2087" i="25"/>
  <c r="L2087" i="25"/>
  <c r="N787" i="25"/>
  <c r="L787" i="25"/>
  <c r="N979" i="25"/>
  <c r="L979" i="25"/>
  <c r="N1089" i="25"/>
  <c r="L1089" i="25"/>
  <c r="N1166" i="25"/>
  <c r="L1166" i="25"/>
  <c r="L1084" i="25"/>
  <c r="P1084" i="25" s="1"/>
  <c r="L1491" i="25"/>
  <c r="P1491" i="25" s="1"/>
  <c r="N1182" i="25"/>
  <c r="L1182" i="25"/>
  <c r="N1265" i="25"/>
  <c r="L1265" i="25"/>
  <c r="N1382" i="25"/>
  <c r="L1382" i="25"/>
  <c r="N1488" i="25"/>
  <c r="L1488" i="25"/>
  <c r="N1578" i="25"/>
  <c r="L1578" i="25"/>
  <c r="N1670" i="25"/>
  <c r="L1670" i="25"/>
  <c r="N1780" i="25"/>
  <c r="L1780" i="25"/>
  <c r="N1888" i="25"/>
  <c r="L1888" i="25"/>
  <c r="N2008" i="25"/>
  <c r="L2008" i="25"/>
  <c r="N2151" i="25"/>
  <c r="L2151" i="25"/>
  <c r="N2251" i="25"/>
  <c r="L2251" i="25"/>
  <c r="N2340" i="25"/>
  <c r="L2340" i="25"/>
  <c r="N2428" i="25"/>
  <c r="L2428" i="25"/>
  <c r="N2506" i="25"/>
  <c r="L2506" i="25"/>
  <c r="N2589" i="25"/>
  <c r="L2589" i="25"/>
  <c r="N2652" i="25"/>
  <c r="L2652" i="25"/>
  <c r="N2684" i="25"/>
  <c r="L2684" i="25"/>
  <c r="N2762" i="25"/>
  <c r="L2762" i="25"/>
  <c r="N2841" i="25"/>
  <c r="L2841" i="25"/>
  <c r="N1059" i="25"/>
  <c r="L1059" i="25"/>
  <c r="N2204" i="25"/>
  <c r="L2204" i="25"/>
  <c r="N2693" i="25"/>
  <c r="L2693" i="25"/>
  <c r="N359" i="25"/>
  <c r="L359" i="25"/>
  <c r="N433" i="25"/>
  <c r="L433" i="25"/>
  <c r="N490" i="25"/>
  <c r="L490" i="25"/>
  <c r="N539" i="25"/>
  <c r="N538" i="25" s="1"/>
  <c r="L539" i="25"/>
  <c r="N568" i="25"/>
  <c r="L568" i="25"/>
  <c r="N613" i="25"/>
  <c r="L613" i="25"/>
  <c r="N655" i="25"/>
  <c r="L655" i="25"/>
  <c r="N702" i="25"/>
  <c r="L702" i="25"/>
  <c r="N739" i="25"/>
  <c r="L739" i="25"/>
  <c r="N780" i="25"/>
  <c r="L780" i="25"/>
  <c r="N843" i="25"/>
  <c r="N842" i="25" s="1"/>
  <c r="L843" i="25"/>
  <c r="N964" i="25"/>
  <c r="N963" i="25" s="1"/>
  <c r="L964" i="25"/>
  <c r="N1043" i="25"/>
  <c r="L1043" i="25"/>
  <c r="N1073" i="25"/>
  <c r="L1073" i="25"/>
  <c r="N1160" i="25"/>
  <c r="L1160" i="25"/>
  <c r="N1191" i="25"/>
  <c r="L1191" i="25"/>
  <c r="N1211" i="25"/>
  <c r="L1211" i="25"/>
  <c r="N1234" i="25"/>
  <c r="L1234" i="25"/>
  <c r="N1251" i="25"/>
  <c r="L1251" i="25"/>
  <c r="N1273" i="25"/>
  <c r="L1273" i="25"/>
  <c r="N1292" i="25"/>
  <c r="L1292" i="25"/>
  <c r="N1308" i="25"/>
  <c r="L1308" i="25"/>
  <c r="N1332" i="25"/>
  <c r="L1332" i="25"/>
  <c r="N1349" i="25"/>
  <c r="L1349" i="25"/>
  <c r="N1369" i="25"/>
  <c r="L1369" i="25"/>
  <c r="N1387" i="25"/>
  <c r="L1387" i="25"/>
  <c r="N1401" i="25"/>
  <c r="L1401" i="25"/>
  <c r="N1424" i="25"/>
  <c r="L1424" i="25"/>
  <c r="N1441" i="25"/>
  <c r="L1441" i="25"/>
  <c r="N1461" i="25"/>
  <c r="L1461" i="25"/>
  <c r="N1477" i="25"/>
  <c r="L1477" i="25"/>
  <c r="N1497" i="25"/>
  <c r="L1497" i="25"/>
  <c r="N1512" i="25"/>
  <c r="L1512" i="25"/>
  <c r="N1529" i="25"/>
  <c r="L1529" i="25"/>
  <c r="N1548" i="25"/>
  <c r="L1548" i="25"/>
  <c r="N1565" i="25"/>
  <c r="L1565" i="25"/>
  <c r="N1588" i="25"/>
  <c r="L1588" i="25"/>
  <c r="N1605" i="25"/>
  <c r="L1605" i="25"/>
  <c r="N1622" i="25"/>
  <c r="L1622" i="25"/>
  <c r="N1660" i="25"/>
  <c r="L1660" i="25"/>
  <c r="N1679" i="25"/>
  <c r="L1679" i="25"/>
  <c r="N1694" i="25"/>
  <c r="L1694" i="25"/>
  <c r="N1729" i="25"/>
  <c r="L1729" i="25"/>
  <c r="N1744" i="25"/>
  <c r="L1744" i="25"/>
  <c r="N1767" i="25"/>
  <c r="L1767" i="25"/>
  <c r="N1803" i="25"/>
  <c r="L1803" i="25"/>
  <c r="N1819" i="25"/>
  <c r="L1819" i="25"/>
  <c r="N1840" i="25"/>
  <c r="L1840" i="25"/>
  <c r="N1858" i="25"/>
  <c r="L1858" i="25"/>
  <c r="N1876" i="25"/>
  <c r="L1876" i="25"/>
  <c r="N1900" i="25"/>
  <c r="L1900" i="25"/>
  <c r="N1916" i="25"/>
  <c r="L1916" i="25"/>
  <c r="N1941" i="25"/>
  <c r="N1940" i="25" s="1"/>
  <c r="L1941" i="25"/>
  <c r="N1963" i="25"/>
  <c r="L1963" i="25"/>
  <c r="N1981" i="25"/>
  <c r="L1981" i="25"/>
  <c r="N2001" i="25"/>
  <c r="L2001" i="25"/>
  <c r="N2017" i="25"/>
  <c r="L2017" i="25"/>
  <c r="N994" i="25"/>
  <c r="L994" i="25"/>
  <c r="N1190" i="25"/>
  <c r="L1190" i="25"/>
  <c r="N1352" i="25"/>
  <c r="L1352" i="25"/>
  <c r="N1506" i="25"/>
  <c r="L1506" i="25"/>
  <c r="N1663" i="25"/>
  <c r="L1663" i="25"/>
  <c r="N1800" i="25"/>
  <c r="L1800" i="25"/>
  <c r="N1969" i="25"/>
  <c r="L1969" i="25"/>
  <c r="N2162" i="25"/>
  <c r="L2162" i="25"/>
  <c r="N2326" i="25"/>
  <c r="L2326" i="25"/>
  <c r="N2471" i="25"/>
  <c r="L2471" i="25"/>
  <c r="N2618" i="25"/>
  <c r="L2618" i="25"/>
  <c r="N2764" i="25"/>
  <c r="L2764" i="25"/>
  <c r="N35" i="25"/>
  <c r="L35" i="25"/>
  <c r="N521" i="25"/>
  <c r="L521" i="25"/>
  <c r="N619" i="25"/>
  <c r="L619" i="25"/>
  <c r="N674" i="25"/>
  <c r="L674" i="25"/>
  <c r="N790" i="25"/>
  <c r="L790" i="25"/>
  <c r="N909" i="25"/>
  <c r="L909" i="25"/>
  <c r="N982" i="25"/>
  <c r="L982" i="25"/>
  <c r="N1092" i="25"/>
  <c r="L1092" i="25"/>
  <c r="N997" i="25"/>
  <c r="L997" i="25"/>
  <c r="N1093" i="25"/>
  <c r="L1093" i="25"/>
  <c r="N2024" i="25"/>
  <c r="L2024" i="25"/>
  <c r="N778" i="25"/>
  <c r="L778" i="25"/>
  <c r="L532" i="25"/>
  <c r="L812" i="25"/>
  <c r="L1110" i="25"/>
  <c r="L1556" i="25"/>
  <c r="P1556" i="25" s="1"/>
  <c r="N220" i="25"/>
  <c r="L220" i="25"/>
  <c r="N944" i="25"/>
  <c r="L944" i="25"/>
  <c r="N1222" i="25"/>
  <c r="L1222" i="25"/>
  <c r="N1343" i="25"/>
  <c r="L1343" i="25"/>
  <c r="N1451" i="25"/>
  <c r="L1451" i="25"/>
  <c r="N1555" i="25"/>
  <c r="L1555" i="25"/>
  <c r="N1669" i="25"/>
  <c r="L1669" i="25"/>
  <c r="N1779" i="25"/>
  <c r="L1779" i="25"/>
  <c r="N1885" i="25"/>
  <c r="L1885" i="25"/>
  <c r="N2031" i="25"/>
  <c r="L2031" i="25"/>
  <c r="N2168" i="25"/>
  <c r="L2168" i="25"/>
  <c r="N2355" i="25"/>
  <c r="L2355" i="25"/>
  <c r="N2651" i="25"/>
  <c r="L2651" i="25"/>
  <c r="N647" i="25"/>
  <c r="L647" i="25"/>
  <c r="N1045" i="25"/>
  <c r="L1045" i="25"/>
  <c r="N1325" i="25"/>
  <c r="L1325" i="25"/>
  <c r="N1520" i="25"/>
  <c r="L1520" i="25"/>
  <c r="N1939" i="25"/>
  <c r="L1939" i="25"/>
  <c r="N771" i="25"/>
  <c r="N770" i="25" s="1"/>
  <c r="L771" i="25"/>
  <c r="N243" i="25"/>
  <c r="L243" i="25"/>
  <c r="N282" i="25"/>
  <c r="L282" i="25"/>
  <c r="N361" i="25"/>
  <c r="N360" i="25" s="1"/>
  <c r="L361" i="25"/>
  <c r="N445" i="25"/>
  <c r="L445" i="25"/>
  <c r="N496" i="25"/>
  <c r="L496" i="25"/>
  <c r="N541" i="25"/>
  <c r="L541" i="25"/>
  <c r="N569" i="25"/>
  <c r="L569" i="25"/>
  <c r="N614" i="25"/>
  <c r="L614" i="25"/>
  <c r="N656" i="25"/>
  <c r="L656" i="25"/>
  <c r="N703" i="25"/>
  <c r="L703" i="25"/>
  <c r="N740" i="25"/>
  <c r="L740" i="25"/>
  <c r="N781" i="25"/>
  <c r="L781" i="25"/>
  <c r="N931" i="25"/>
  <c r="L931" i="25"/>
  <c r="N968" i="25"/>
  <c r="L968" i="25"/>
  <c r="N1011" i="25"/>
  <c r="L1011" i="25"/>
  <c r="N1044" i="25"/>
  <c r="L1044" i="25"/>
  <c r="N1074" i="25"/>
  <c r="L1074" i="25"/>
  <c r="N1111" i="25"/>
  <c r="L1111" i="25"/>
  <c r="N1161" i="25"/>
  <c r="L1161" i="25"/>
  <c r="N1193" i="25"/>
  <c r="L1193" i="25"/>
  <c r="N1212" i="25"/>
  <c r="L1212" i="25"/>
  <c r="N1009" i="25"/>
  <c r="L1009" i="25"/>
  <c r="N1202" i="25"/>
  <c r="L1202" i="25"/>
  <c r="N1365" i="25"/>
  <c r="L1365" i="25"/>
  <c r="N1518" i="25"/>
  <c r="L1518" i="25"/>
  <c r="N1675" i="25"/>
  <c r="L1675" i="25"/>
  <c r="N1812" i="25"/>
  <c r="L1812" i="25"/>
  <c r="N1984" i="25"/>
  <c r="L1984" i="25"/>
  <c r="N2177" i="25"/>
  <c r="L2177" i="25"/>
  <c r="N2338" i="25"/>
  <c r="L2338" i="25"/>
  <c r="N2483" i="25"/>
  <c r="L2483" i="25"/>
  <c r="N2630" i="25"/>
  <c r="L2630" i="25"/>
  <c r="N2776" i="25"/>
  <c r="L2776" i="25"/>
  <c r="N36" i="25"/>
  <c r="L36" i="25"/>
  <c r="N235" i="25"/>
  <c r="L235" i="25"/>
  <c r="N527" i="25"/>
  <c r="L527" i="25"/>
  <c r="N622" i="25"/>
  <c r="L622" i="25"/>
  <c r="N684" i="25"/>
  <c r="L684" i="25"/>
  <c r="N802" i="25"/>
  <c r="L802" i="25"/>
  <c r="N913" i="25"/>
  <c r="L913" i="25"/>
  <c r="N983" i="25"/>
  <c r="L983" i="25"/>
  <c r="N447" i="25"/>
  <c r="L447" i="25"/>
  <c r="N608" i="25"/>
  <c r="L608" i="25"/>
  <c r="N664" i="25"/>
  <c r="L664" i="25"/>
  <c r="N714" i="25"/>
  <c r="L714" i="25"/>
  <c r="N816" i="25"/>
  <c r="L816" i="25"/>
  <c r="N912" i="25"/>
  <c r="L912" i="25"/>
  <c r="N1094" i="25"/>
  <c r="L1094" i="25"/>
  <c r="N1172" i="25"/>
  <c r="L1172" i="25"/>
  <c r="N2025" i="25"/>
  <c r="L2025" i="25"/>
  <c r="N56" i="25"/>
  <c r="L56" i="25"/>
  <c r="N214" i="25"/>
  <c r="L214" i="25"/>
  <c r="N241" i="25"/>
  <c r="L241" i="25"/>
  <c r="N325" i="25"/>
  <c r="L325" i="25"/>
  <c r="N426" i="25"/>
  <c r="L426" i="25"/>
  <c r="N438" i="25"/>
  <c r="L438" i="25"/>
  <c r="N452" i="25"/>
  <c r="L452" i="25"/>
  <c r="N494" i="25"/>
  <c r="L494" i="25"/>
  <c r="N550" i="25"/>
  <c r="L550" i="25"/>
  <c r="N638" i="25"/>
  <c r="L638" i="25"/>
  <c r="N687" i="25"/>
  <c r="L687" i="25"/>
  <c r="N759" i="25"/>
  <c r="L759" i="25"/>
  <c r="N779" i="25"/>
  <c r="L779" i="25"/>
  <c r="N823" i="25"/>
  <c r="L823" i="25"/>
  <c r="N849" i="25"/>
  <c r="L849" i="25"/>
  <c r="N887" i="25"/>
  <c r="L887" i="25"/>
  <c r="N917" i="25"/>
  <c r="L917" i="25"/>
  <c r="N949" i="25"/>
  <c r="L949" i="25"/>
  <c r="N992" i="25"/>
  <c r="L992" i="25"/>
  <c r="N1105" i="25"/>
  <c r="L1105" i="25"/>
  <c r="N1224" i="25"/>
  <c r="L1224" i="25"/>
  <c r="N1393" i="25"/>
  <c r="L1393" i="25"/>
  <c r="N1559" i="25"/>
  <c r="L1559" i="25"/>
  <c r="N1725" i="25"/>
  <c r="L1725" i="25"/>
  <c r="N1881" i="25"/>
  <c r="L1881" i="25"/>
  <c r="N2064" i="25"/>
  <c r="L2064" i="25"/>
  <c r="N2261" i="25"/>
  <c r="L2261" i="25"/>
  <c r="N2550" i="25"/>
  <c r="L2550" i="25"/>
  <c r="L551" i="25"/>
  <c r="P551" i="25" s="1"/>
  <c r="L1643" i="25"/>
  <c r="P1643" i="25" s="1"/>
  <c r="N204" i="25"/>
  <c r="L204" i="25"/>
  <c r="N244" i="25"/>
  <c r="L244" i="25"/>
  <c r="N292" i="25"/>
  <c r="L292" i="25"/>
  <c r="N379" i="25"/>
  <c r="L379" i="25"/>
  <c r="N456" i="25"/>
  <c r="L456" i="25"/>
  <c r="N497" i="25"/>
  <c r="L497" i="25"/>
  <c r="N542" i="25"/>
  <c r="L542" i="25"/>
  <c r="N615" i="25"/>
  <c r="L615" i="25"/>
  <c r="N657" i="25"/>
  <c r="L657" i="25"/>
  <c r="N704" i="25"/>
  <c r="L704" i="25"/>
  <c r="N741" i="25"/>
  <c r="L741" i="25"/>
  <c r="N782" i="25"/>
  <c r="L782" i="25"/>
  <c r="N974" i="25"/>
  <c r="L974" i="25"/>
  <c r="N1013" i="25"/>
  <c r="L1013" i="25"/>
  <c r="N1047" i="25"/>
  <c r="L1047" i="25"/>
  <c r="N1076" i="25"/>
  <c r="L1076" i="25"/>
  <c r="N1112" i="25"/>
  <c r="L1112" i="25"/>
  <c r="N1165" i="25"/>
  <c r="L1165" i="25"/>
  <c r="N1021" i="25"/>
  <c r="L1021" i="25"/>
  <c r="N1214" i="25"/>
  <c r="L1214" i="25"/>
  <c r="N1380" i="25"/>
  <c r="L1380" i="25"/>
  <c r="N1530" i="25"/>
  <c r="L1530" i="25"/>
  <c r="N1687" i="25"/>
  <c r="L1687" i="25"/>
  <c r="N1827" i="25"/>
  <c r="N1826" i="25" s="1"/>
  <c r="L1827" i="25"/>
  <c r="N1997" i="25"/>
  <c r="L1997" i="25"/>
  <c r="N2194" i="25"/>
  <c r="L2194" i="25"/>
  <c r="N2350" i="25"/>
  <c r="L2350" i="25"/>
  <c r="N2495" i="25"/>
  <c r="L2495" i="25"/>
  <c r="N2642" i="25"/>
  <c r="L2642" i="25"/>
  <c r="N2789" i="25"/>
  <c r="L2789" i="25"/>
  <c r="N287" i="25"/>
  <c r="L287" i="25"/>
  <c r="N450" i="25"/>
  <c r="L450" i="25"/>
  <c r="N626" i="25"/>
  <c r="L626" i="25"/>
  <c r="N694" i="25"/>
  <c r="L694" i="25"/>
  <c r="N811" i="25"/>
  <c r="L811" i="25"/>
  <c r="N919" i="25"/>
  <c r="L919" i="25"/>
  <c r="N993" i="25"/>
  <c r="L993" i="25"/>
  <c r="N1181" i="25"/>
  <c r="L1181" i="25"/>
  <c r="N2291" i="25"/>
  <c r="L2291" i="25"/>
  <c r="N55" i="25"/>
  <c r="L55" i="25"/>
  <c r="N372" i="25"/>
  <c r="L372" i="25"/>
  <c r="N451" i="25"/>
  <c r="L451" i="25"/>
  <c r="N611" i="25"/>
  <c r="L611" i="25"/>
  <c r="N715" i="25"/>
  <c r="L715" i="25"/>
  <c r="N795" i="25"/>
  <c r="L795" i="25"/>
  <c r="N830" i="25"/>
  <c r="L830" i="25"/>
  <c r="N1003" i="25"/>
  <c r="L1003" i="25"/>
  <c r="N1030" i="25"/>
  <c r="L1030" i="25"/>
  <c r="N1095" i="25"/>
  <c r="L1095" i="25"/>
  <c r="L571" i="25"/>
  <c r="L861" i="25"/>
  <c r="P861" i="25" s="1"/>
  <c r="L1171" i="25"/>
  <c r="L1709" i="25"/>
  <c r="P1709" i="25" s="1"/>
  <c r="N813" i="25"/>
  <c r="L813" i="25"/>
  <c r="N1281" i="25"/>
  <c r="L1281" i="25"/>
  <c r="N1395" i="25"/>
  <c r="L1395" i="25"/>
  <c r="N1522" i="25"/>
  <c r="L1522" i="25"/>
  <c r="N1654" i="25"/>
  <c r="L1654" i="25"/>
  <c r="N1756" i="25"/>
  <c r="L1756" i="25"/>
  <c r="N1865" i="25"/>
  <c r="L1865" i="25"/>
  <c r="N2007" i="25"/>
  <c r="L2007" i="25"/>
  <c r="N2146" i="25"/>
  <c r="L2146" i="25"/>
  <c r="N2245" i="25"/>
  <c r="L2245" i="25"/>
  <c r="N2306" i="25"/>
  <c r="L2306" i="25"/>
  <c r="N2407" i="25"/>
  <c r="L2407" i="25"/>
  <c r="N2462" i="25"/>
  <c r="L2462" i="25"/>
  <c r="N2505" i="25"/>
  <c r="L2505" i="25"/>
  <c r="N2554" i="25"/>
  <c r="L2554" i="25"/>
  <c r="N2621" i="25"/>
  <c r="L2621" i="25"/>
  <c r="N2699" i="25"/>
  <c r="L2699" i="25"/>
  <c r="N2732" i="25"/>
  <c r="L2732" i="25"/>
  <c r="N2775" i="25"/>
  <c r="L2775" i="25"/>
  <c r="N2823" i="25"/>
  <c r="L2823" i="25"/>
  <c r="N236" i="25"/>
  <c r="L236" i="25"/>
  <c r="N476" i="25"/>
  <c r="L476" i="25"/>
  <c r="N1090" i="25"/>
  <c r="L1090" i="25"/>
  <c r="N1880" i="25"/>
  <c r="L1880" i="25"/>
  <c r="N723" i="25"/>
  <c r="L723" i="25"/>
  <c r="N205" i="25"/>
  <c r="L205" i="25"/>
  <c r="N245" i="25"/>
  <c r="L245" i="25"/>
  <c r="N293" i="25"/>
  <c r="L293" i="25"/>
  <c r="N380" i="25"/>
  <c r="L380" i="25"/>
  <c r="N457" i="25"/>
  <c r="L457" i="25"/>
  <c r="N544" i="25"/>
  <c r="L544" i="25"/>
  <c r="N574" i="25"/>
  <c r="L574" i="25"/>
  <c r="N616" i="25"/>
  <c r="L616" i="25"/>
  <c r="N661" i="25"/>
  <c r="L661" i="25"/>
  <c r="N705" i="25"/>
  <c r="L705" i="25"/>
  <c r="N897" i="25"/>
  <c r="L897" i="25"/>
  <c r="N934" i="25"/>
  <c r="L934" i="25"/>
  <c r="N976" i="25"/>
  <c r="L976" i="25"/>
  <c r="N1017" i="25"/>
  <c r="L1017" i="25"/>
  <c r="N1048" i="25"/>
  <c r="L1048" i="25"/>
  <c r="N1085" i="25"/>
  <c r="L1085" i="25"/>
  <c r="N1114" i="25"/>
  <c r="N1113" i="25" s="1"/>
  <c r="L1114" i="25"/>
  <c r="N2551" i="25"/>
  <c r="L2551" i="25"/>
  <c r="N2566" i="25"/>
  <c r="L2566" i="25"/>
  <c r="N2585" i="25"/>
  <c r="L2585" i="25"/>
  <c r="N2601" i="25"/>
  <c r="L2601" i="25"/>
  <c r="N2616" i="25"/>
  <c r="L2616" i="25"/>
  <c r="N2632" i="25"/>
  <c r="L2632" i="25"/>
  <c r="N2647" i="25"/>
  <c r="L2647" i="25"/>
  <c r="N2663" i="25"/>
  <c r="L2663" i="25"/>
  <c r="N2677" i="25"/>
  <c r="L2677" i="25"/>
  <c r="N2695" i="25"/>
  <c r="L2695" i="25"/>
  <c r="N2711" i="25"/>
  <c r="L2711" i="25"/>
  <c r="N2726" i="25"/>
  <c r="L2726" i="25"/>
  <c r="N2744" i="25"/>
  <c r="L2744" i="25"/>
  <c r="N2758" i="25"/>
  <c r="L2758" i="25"/>
  <c r="N2772" i="25"/>
  <c r="L2772" i="25"/>
  <c r="N2786" i="25"/>
  <c r="L2786" i="25"/>
  <c r="N2806" i="25"/>
  <c r="L2806" i="25"/>
  <c r="N2820" i="25"/>
  <c r="L2820" i="25"/>
  <c r="N2834" i="25"/>
  <c r="L2834" i="25"/>
  <c r="N2849" i="25"/>
  <c r="L2849" i="25"/>
  <c r="N436" i="25"/>
  <c r="L436" i="25"/>
  <c r="N605" i="25"/>
  <c r="L605" i="25"/>
  <c r="N825" i="25"/>
  <c r="L825" i="25"/>
  <c r="N1033" i="25"/>
  <c r="L1033" i="25"/>
  <c r="N1226" i="25"/>
  <c r="L1226" i="25"/>
  <c r="N1392" i="25"/>
  <c r="L1392" i="25"/>
  <c r="N1545" i="25"/>
  <c r="L1545" i="25"/>
  <c r="N1699" i="25"/>
  <c r="L1699" i="25"/>
  <c r="N1842" i="25"/>
  <c r="L1842" i="25"/>
  <c r="N2009" i="25"/>
  <c r="L2009" i="25"/>
  <c r="N2206" i="25"/>
  <c r="L2206" i="25"/>
  <c r="N2362" i="25"/>
  <c r="L2362" i="25"/>
  <c r="N2507" i="25"/>
  <c r="L2507" i="25"/>
  <c r="N2655" i="25"/>
  <c r="L2655" i="25"/>
  <c r="N2802" i="25"/>
  <c r="L2802" i="25"/>
  <c r="N39" i="25"/>
  <c r="L39" i="25"/>
  <c r="N291" i="25"/>
  <c r="L291" i="25"/>
  <c r="N460" i="25"/>
  <c r="L460" i="25"/>
  <c r="N537" i="25"/>
  <c r="N536" i="25" s="1"/>
  <c r="L537" i="25"/>
  <c r="N631" i="25"/>
  <c r="L631" i="25"/>
  <c r="N814" i="25"/>
  <c r="L814" i="25"/>
  <c r="N2149" i="25"/>
  <c r="L2149" i="25"/>
  <c r="N2271" i="25"/>
  <c r="L2271" i="25"/>
  <c r="N2364" i="25"/>
  <c r="L2364" i="25"/>
  <c r="N2424" i="25"/>
  <c r="L2424" i="25"/>
  <c r="N2497" i="25"/>
  <c r="L2497" i="25"/>
  <c r="N2582" i="25"/>
  <c r="L2582" i="25"/>
  <c r="N2668" i="25"/>
  <c r="L2668" i="25"/>
  <c r="N2742" i="25"/>
  <c r="L2742" i="25"/>
  <c r="N51" i="25"/>
  <c r="N50" i="25" s="1"/>
  <c r="L51" i="25"/>
  <c r="N423" i="25"/>
  <c r="L423" i="25"/>
  <c r="N606" i="25"/>
  <c r="L606" i="25"/>
  <c r="N1217" i="25"/>
  <c r="L1217" i="25"/>
  <c r="N2303" i="25"/>
  <c r="L2303" i="25"/>
  <c r="N101" i="25"/>
  <c r="L101" i="25"/>
  <c r="N133" i="25"/>
  <c r="L133" i="25"/>
  <c r="N60" i="25"/>
  <c r="L60" i="25"/>
  <c r="N267" i="25"/>
  <c r="L267" i="25"/>
  <c r="N623" i="25"/>
  <c r="L623" i="25"/>
  <c r="N682" i="25"/>
  <c r="L682" i="25"/>
  <c r="N747" i="25"/>
  <c r="L747" i="25"/>
  <c r="L376" i="25"/>
  <c r="L1785" i="25"/>
  <c r="N1028" i="25"/>
  <c r="L1028" i="25"/>
  <c r="N1302" i="25"/>
  <c r="L1302" i="25"/>
  <c r="N1487" i="25"/>
  <c r="L1487" i="25"/>
  <c r="N1686" i="25"/>
  <c r="L1686" i="25"/>
  <c r="N1809" i="25"/>
  <c r="L1809" i="25"/>
  <c r="N1951" i="25"/>
  <c r="L1951" i="25"/>
  <c r="N2126" i="25"/>
  <c r="L2126" i="25"/>
  <c r="N2288" i="25"/>
  <c r="L2288" i="25"/>
  <c r="N2390" i="25"/>
  <c r="L2390" i="25"/>
  <c r="N2476" i="25"/>
  <c r="L2476" i="25"/>
  <c r="N2523" i="25"/>
  <c r="L2523" i="25"/>
  <c r="N2588" i="25"/>
  <c r="L2588" i="25"/>
  <c r="N2666" i="25"/>
  <c r="L2666" i="25"/>
  <c r="N2747" i="25"/>
  <c r="L2747" i="25"/>
  <c r="N1274" i="25"/>
  <c r="L1274" i="25"/>
  <c r="N2246" i="25"/>
  <c r="L2246" i="25"/>
  <c r="N478" i="25"/>
  <c r="L478" i="25"/>
  <c r="N1852" i="25"/>
  <c r="L1852" i="25"/>
  <c r="N207" i="25"/>
  <c r="N206" i="25" s="1"/>
  <c r="L207" i="25"/>
  <c r="N247" i="25"/>
  <c r="L247" i="25"/>
  <c r="N294" i="25"/>
  <c r="L294" i="25"/>
  <c r="N382" i="25"/>
  <c r="L382" i="25"/>
  <c r="N458" i="25"/>
  <c r="L458" i="25"/>
  <c r="N503" i="25"/>
  <c r="L503" i="25"/>
  <c r="N547" i="25"/>
  <c r="L547" i="25"/>
  <c r="N577" i="25"/>
  <c r="L577" i="25"/>
  <c r="N621" i="25"/>
  <c r="L621" i="25"/>
  <c r="N668" i="25"/>
  <c r="L668" i="25"/>
  <c r="N899" i="25"/>
  <c r="N898" i="25" s="1"/>
  <c r="L899" i="25"/>
  <c r="N936" i="25"/>
  <c r="L936" i="25"/>
  <c r="N981" i="25"/>
  <c r="L981" i="25"/>
  <c r="N1022" i="25"/>
  <c r="L1022" i="25"/>
  <c r="N1052" i="25"/>
  <c r="L1052" i="25"/>
  <c r="N1087" i="25"/>
  <c r="L1087" i="25"/>
  <c r="N2103" i="25"/>
  <c r="L2103" i="25"/>
  <c r="N2124" i="25"/>
  <c r="L2124" i="25"/>
  <c r="N2142" i="25"/>
  <c r="L2142" i="25"/>
  <c r="N2166" i="25"/>
  <c r="L2166" i="25"/>
  <c r="N2184" i="25"/>
  <c r="L2184" i="25"/>
  <c r="N2203" i="25"/>
  <c r="L2203" i="25"/>
  <c r="N2222" i="25"/>
  <c r="L2222" i="25"/>
  <c r="N2241" i="25"/>
  <c r="L2241" i="25"/>
  <c r="N2264" i="25"/>
  <c r="L2264" i="25"/>
  <c r="N2286" i="25"/>
  <c r="L2286" i="25"/>
  <c r="N2301" i="25"/>
  <c r="L2301" i="25"/>
  <c r="N2320" i="25"/>
  <c r="L2320" i="25"/>
  <c r="N2335" i="25"/>
  <c r="L2335" i="25"/>
  <c r="N2353" i="25"/>
  <c r="L2353" i="25"/>
  <c r="N2369" i="25"/>
  <c r="L2369" i="25"/>
  <c r="N2385" i="25"/>
  <c r="L2385" i="25"/>
  <c r="N2405" i="25"/>
  <c r="L2405" i="25"/>
  <c r="N2422" i="25"/>
  <c r="L2422" i="25"/>
  <c r="N2440" i="25"/>
  <c r="L2440" i="25"/>
  <c r="N2456" i="25"/>
  <c r="L2456" i="25"/>
  <c r="N2474" i="25"/>
  <c r="L2474" i="25"/>
  <c r="N2488" i="25"/>
  <c r="L2488" i="25"/>
  <c r="N2503" i="25"/>
  <c r="L2503" i="25"/>
  <c r="N2518" i="25"/>
  <c r="L2518" i="25"/>
  <c r="N2536" i="25"/>
  <c r="L2536" i="25"/>
  <c r="N2552" i="25"/>
  <c r="L2552" i="25"/>
  <c r="N2567" i="25"/>
  <c r="L2567" i="25"/>
  <c r="N2586" i="25"/>
  <c r="L2586" i="25"/>
  <c r="N2602" i="25"/>
  <c r="L2602" i="25"/>
  <c r="N2617" i="25"/>
  <c r="L2617" i="25"/>
  <c r="N2633" i="25"/>
  <c r="L2633" i="25"/>
  <c r="N2649" i="25"/>
  <c r="L2649" i="25"/>
  <c r="N2664" i="25"/>
  <c r="L2664" i="25"/>
  <c r="N2678" i="25"/>
  <c r="L2678" i="25"/>
  <c r="N2696" i="25"/>
  <c r="L2696" i="25"/>
  <c r="N2712" i="25"/>
  <c r="L2712" i="25"/>
  <c r="N2727" i="25"/>
  <c r="L2727" i="25"/>
  <c r="N2745" i="25"/>
  <c r="L2745" i="25"/>
  <c r="N2759" i="25"/>
  <c r="L2759" i="25"/>
  <c r="N2773" i="25"/>
  <c r="L2773" i="25"/>
  <c r="N2788" i="25"/>
  <c r="L2788" i="25"/>
  <c r="N2807" i="25"/>
  <c r="L2807" i="25"/>
  <c r="N2821" i="25"/>
  <c r="L2821" i="25"/>
  <c r="N2835" i="25"/>
  <c r="L2835" i="25"/>
  <c r="N212" i="25"/>
  <c r="L212" i="25"/>
  <c r="N448" i="25"/>
  <c r="L448" i="25"/>
  <c r="N620" i="25"/>
  <c r="L620" i="25"/>
  <c r="N840" i="25"/>
  <c r="N839" i="25" s="1"/>
  <c r="L840" i="25"/>
  <c r="N1046" i="25"/>
  <c r="L1046" i="25"/>
  <c r="N1244" i="25"/>
  <c r="L1244" i="25"/>
  <c r="N1404" i="25"/>
  <c r="L1404" i="25"/>
  <c r="N1558" i="25"/>
  <c r="L1558" i="25"/>
  <c r="N1712" i="25"/>
  <c r="L1712" i="25"/>
  <c r="N1854" i="25"/>
  <c r="L1854" i="25"/>
  <c r="N2034" i="25"/>
  <c r="L2034" i="25"/>
  <c r="N2218" i="25"/>
  <c r="L2218" i="25"/>
  <c r="N2374" i="25"/>
  <c r="L2374" i="25"/>
  <c r="N2519" i="25"/>
  <c r="L2519" i="25"/>
  <c r="N2667" i="25"/>
  <c r="L2667" i="25"/>
  <c r="N2814" i="25"/>
  <c r="L2814" i="25"/>
  <c r="N296" i="25"/>
  <c r="L296" i="25"/>
  <c r="N467" i="25"/>
  <c r="L467" i="25"/>
  <c r="N558" i="25"/>
  <c r="N557" i="25" s="1"/>
  <c r="L558" i="25"/>
  <c r="N634" i="25"/>
  <c r="L634" i="25"/>
  <c r="N713" i="25"/>
  <c r="L713" i="25"/>
  <c r="N819" i="25"/>
  <c r="L819" i="25"/>
  <c r="N1204" i="25"/>
  <c r="L1204" i="25"/>
  <c r="N1309" i="25"/>
  <c r="L1309" i="25"/>
  <c r="N1414" i="25"/>
  <c r="L1414" i="25"/>
  <c r="N1508" i="25"/>
  <c r="L1508" i="25"/>
  <c r="N1613" i="25"/>
  <c r="L1613" i="25"/>
  <c r="N1722" i="25"/>
  <c r="L1722" i="25"/>
  <c r="N1814" i="25"/>
  <c r="L1814" i="25"/>
  <c r="N1925" i="25"/>
  <c r="L1925" i="25"/>
  <c r="N2060" i="25"/>
  <c r="L2060" i="25"/>
  <c r="N2159" i="25"/>
  <c r="L2159" i="25"/>
  <c r="N2277" i="25"/>
  <c r="L2277" i="25"/>
  <c r="N2372" i="25"/>
  <c r="L2372" i="25"/>
  <c r="N2425" i="25"/>
  <c r="L2425" i="25"/>
  <c r="N2508" i="25"/>
  <c r="L2508" i="25"/>
  <c r="N2583" i="25"/>
  <c r="L2583" i="25"/>
  <c r="N2680" i="25"/>
  <c r="L2680" i="25"/>
  <c r="N2753" i="25"/>
  <c r="L2753" i="25"/>
  <c r="N213" i="25"/>
  <c r="L213" i="25"/>
  <c r="N437" i="25"/>
  <c r="L437" i="25"/>
  <c r="N651" i="25"/>
  <c r="L651" i="25"/>
  <c r="N1300" i="25"/>
  <c r="L1300" i="25"/>
  <c r="N2315" i="25"/>
  <c r="L2315" i="25"/>
  <c r="N272" i="25"/>
  <c r="L272" i="25"/>
  <c r="N377" i="25"/>
  <c r="L377" i="25"/>
  <c r="N797" i="25"/>
  <c r="L797" i="25"/>
  <c r="N847" i="25"/>
  <c r="L847" i="25"/>
  <c r="N942" i="25"/>
  <c r="L942" i="25"/>
  <c r="N1040" i="25"/>
  <c r="L1040" i="25"/>
  <c r="N1116" i="25"/>
  <c r="L1116" i="25"/>
  <c r="N1216" i="25"/>
  <c r="L1216" i="25"/>
  <c r="N2099" i="25"/>
  <c r="L2099" i="25"/>
  <c r="N75" i="25"/>
  <c r="N74" i="25" s="1"/>
  <c r="L75" i="25"/>
  <c r="N218" i="25"/>
  <c r="L218" i="25"/>
  <c r="N250" i="25"/>
  <c r="L250" i="25"/>
  <c r="N283" i="25"/>
  <c r="L283" i="25"/>
  <c r="N429" i="25"/>
  <c r="L429" i="25"/>
  <c r="N441" i="25"/>
  <c r="L441" i="25"/>
  <c r="N459" i="25"/>
  <c r="L459" i="25"/>
  <c r="N506" i="25"/>
  <c r="L506" i="25"/>
  <c r="N570" i="25"/>
  <c r="L570" i="25"/>
  <c r="N762" i="25"/>
  <c r="L762" i="25"/>
  <c r="N831" i="25"/>
  <c r="L831" i="25"/>
  <c r="N852" i="25"/>
  <c r="L852" i="25"/>
  <c r="N878" i="25"/>
  <c r="L878" i="25"/>
  <c r="N920" i="25"/>
  <c r="L920" i="25"/>
  <c r="N953" i="25"/>
  <c r="L953" i="25"/>
  <c r="L394" i="25"/>
  <c r="L905" i="25"/>
  <c r="P905" i="25" s="1"/>
  <c r="N257" i="25"/>
  <c r="L257" i="25"/>
  <c r="N989" i="25"/>
  <c r="L989" i="25"/>
  <c r="N1322" i="25"/>
  <c r="L1322" i="25"/>
  <c r="N1411" i="25"/>
  <c r="L1411" i="25"/>
  <c r="N1503" i="25"/>
  <c r="L1503" i="25"/>
  <c r="N1615" i="25"/>
  <c r="L1615" i="25"/>
  <c r="N1719" i="25"/>
  <c r="L1719" i="25"/>
  <c r="N1833" i="25"/>
  <c r="L1833" i="25"/>
  <c r="N1928" i="25"/>
  <c r="L1928" i="25"/>
  <c r="N1992" i="25"/>
  <c r="L1992" i="25"/>
  <c r="N2109" i="25"/>
  <c r="L2109" i="25"/>
  <c r="N2224" i="25"/>
  <c r="L2224" i="25"/>
  <c r="N2322" i="25"/>
  <c r="L2322" i="25"/>
  <c r="N2604" i="25"/>
  <c r="L2604" i="25"/>
  <c r="N318" i="25"/>
  <c r="L318" i="25"/>
  <c r="N746" i="25"/>
  <c r="L746" i="25"/>
  <c r="N1151" i="25"/>
  <c r="L1151" i="25"/>
  <c r="N1625" i="25"/>
  <c r="L1625" i="25"/>
  <c r="N219" i="25"/>
  <c r="L219" i="25"/>
  <c r="N256" i="25"/>
  <c r="L256" i="25"/>
  <c r="N310" i="25"/>
  <c r="L310" i="25"/>
  <c r="N395" i="25"/>
  <c r="L395" i="25"/>
  <c r="N462" i="25"/>
  <c r="L462" i="25"/>
  <c r="N508" i="25"/>
  <c r="L508" i="25"/>
  <c r="N584" i="25"/>
  <c r="L584" i="25"/>
  <c r="N627" i="25"/>
  <c r="L627" i="25"/>
  <c r="N669" i="25"/>
  <c r="L669" i="25"/>
  <c r="N862" i="25"/>
  <c r="L862" i="25"/>
  <c r="N901" i="25"/>
  <c r="L901" i="25"/>
  <c r="N943" i="25"/>
  <c r="L943" i="25"/>
  <c r="N984" i="25"/>
  <c r="L984" i="25"/>
  <c r="N1025" i="25"/>
  <c r="L1025" i="25"/>
  <c r="N1091" i="25"/>
  <c r="L1091" i="25"/>
  <c r="N2030" i="25"/>
  <c r="L2030" i="25"/>
  <c r="N2053" i="25"/>
  <c r="L2053" i="25"/>
  <c r="N2081" i="25"/>
  <c r="L2081" i="25"/>
  <c r="N2108" i="25"/>
  <c r="L2108" i="25"/>
  <c r="N2125" i="25"/>
  <c r="L2125" i="25"/>
  <c r="N2143" i="25"/>
  <c r="L2143" i="25"/>
  <c r="N2167" i="25"/>
  <c r="L2167" i="25"/>
  <c r="N2185" i="25"/>
  <c r="L2185" i="25"/>
  <c r="N2205" i="25"/>
  <c r="L2205" i="25"/>
  <c r="N2223" i="25"/>
  <c r="L2223" i="25"/>
  <c r="N2242" i="25"/>
  <c r="L2242" i="25"/>
  <c r="N2265" i="25"/>
  <c r="L2265" i="25"/>
  <c r="N2287" i="25"/>
  <c r="L2287" i="25"/>
  <c r="N2305" i="25"/>
  <c r="L2305" i="25"/>
  <c r="N2321" i="25"/>
  <c r="L2321" i="25"/>
  <c r="N2336" i="25"/>
  <c r="L2336" i="25"/>
  <c r="N2354" i="25"/>
  <c r="L2354" i="25"/>
  <c r="N2370" i="25"/>
  <c r="L2370" i="25"/>
  <c r="N2389" i="25"/>
  <c r="L2389" i="25"/>
  <c r="N2406" i="25"/>
  <c r="L2406" i="25"/>
  <c r="N2426" i="25"/>
  <c r="L2426" i="25"/>
  <c r="N2441" i="25"/>
  <c r="L2441" i="25"/>
  <c r="N2458" i="25"/>
  <c r="L2458" i="25"/>
  <c r="N2475" i="25"/>
  <c r="L2475" i="25"/>
  <c r="N2489" i="25"/>
  <c r="L2489" i="25"/>
  <c r="N2504" i="25"/>
  <c r="L2504" i="25"/>
  <c r="N2522" i="25"/>
  <c r="L2522" i="25"/>
  <c r="N2537" i="25"/>
  <c r="L2537" i="25"/>
  <c r="N2553" i="25"/>
  <c r="L2553" i="25"/>
  <c r="N2571" i="25"/>
  <c r="L2571" i="25"/>
  <c r="N2587" i="25"/>
  <c r="L2587" i="25"/>
  <c r="N2603" i="25"/>
  <c r="L2603" i="25"/>
  <c r="N2620" i="25"/>
  <c r="L2620" i="25"/>
  <c r="N2634" i="25"/>
  <c r="L2634" i="25"/>
  <c r="N2650" i="25"/>
  <c r="L2650" i="25"/>
  <c r="N2665" i="25"/>
  <c r="L2665" i="25"/>
  <c r="N2682" i="25"/>
  <c r="L2682" i="25"/>
  <c r="N2698" i="25"/>
  <c r="L2698" i="25"/>
  <c r="N2713" i="25"/>
  <c r="L2713" i="25"/>
  <c r="N2731" i="25"/>
  <c r="L2731" i="25"/>
  <c r="N2746" i="25"/>
  <c r="L2746" i="25"/>
  <c r="N2760" i="25"/>
  <c r="L2760" i="25"/>
  <c r="N2774" i="25"/>
  <c r="L2774" i="25"/>
  <c r="N2793" i="25"/>
  <c r="L2793" i="25"/>
  <c r="N2808" i="25"/>
  <c r="L2808" i="25"/>
  <c r="N2822" i="25"/>
  <c r="L2822" i="25"/>
  <c r="N2836" i="25"/>
  <c r="L2836" i="25"/>
  <c r="N224" i="25"/>
  <c r="L224" i="25"/>
  <c r="N461" i="25"/>
  <c r="L461" i="25"/>
  <c r="N632" i="25"/>
  <c r="L632" i="25"/>
  <c r="N867" i="25"/>
  <c r="L867" i="25"/>
  <c r="N1061" i="25"/>
  <c r="N1060" i="25" s="1"/>
  <c r="L1061" i="25"/>
  <c r="N1259" i="25"/>
  <c r="L1259" i="25"/>
  <c r="N1416" i="25"/>
  <c r="L1416" i="25"/>
  <c r="N1571" i="25"/>
  <c r="L1571" i="25"/>
  <c r="N1724" i="25"/>
  <c r="L1724" i="25"/>
  <c r="N1866" i="25"/>
  <c r="L1866" i="25"/>
  <c r="N2048" i="25"/>
  <c r="L2048" i="25"/>
  <c r="N2230" i="25"/>
  <c r="L2230" i="25"/>
  <c r="N2386" i="25"/>
  <c r="L2386" i="25"/>
  <c r="N2532" i="25"/>
  <c r="L2532" i="25"/>
  <c r="N2679" i="25"/>
  <c r="L2679" i="25"/>
  <c r="N2826" i="25"/>
  <c r="L2826" i="25"/>
  <c r="N317" i="25"/>
  <c r="L317" i="25"/>
  <c r="N475" i="25"/>
  <c r="L475" i="25"/>
  <c r="N562" i="25"/>
  <c r="L562" i="25"/>
  <c r="N639" i="25"/>
  <c r="L639" i="25"/>
  <c r="N733" i="25"/>
  <c r="L733" i="25"/>
  <c r="N1135" i="25"/>
  <c r="L1135" i="25"/>
  <c r="N1208" i="25"/>
  <c r="L1208" i="25"/>
  <c r="N1315" i="25"/>
  <c r="L1315" i="25"/>
  <c r="N1419" i="25"/>
  <c r="L1419" i="25"/>
  <c r="N1516" i="25"/>
  <c r="L1516" i="25"/>
  <c r="N1621" i="25"/>
  <c r="L1621" i="25"/>
  <c r="N1726" i="25"/>
  <c r="L1726" i="25"/>
  <c r="N1823" i="25"/>
  <c r="L1823" i="25"/>
  <c r="L1822" i="25" s="1"/>
  <c r="N1935" i="25"/>
  <c r="L1935" i="25"/>
  <c r="N2065" i="25"/>
  <c r="L2065" i="25"/>
  <c r="N2192" i="25"/>
  <c r="L2192" i="25"/>
  <c r="N2292" i="25"/>
  <c r="L2292" i="25"/>
  <c r="N2375" i="25"/>
  <c r="L2375" i="25"/>
  <c r="N2436" i="25"/>
  <c r="L2436" i="25"/>
  <c r="N2509" i="25"/>
  <c r="L2509" i="25"/>
  <c r="N2594" i="25"/>
  <c r="L2594" i="25"/>
  <c r="N2681" i="25"/>
  <c r="L2681" i="25"/>
  <c r="N2765" i="25"/>
  <c r="L2765" i="25"/>
  <c r="N237" i="25"/>
  <c r="L237" i="25"/>
  <c r="N663" i="25"/>
  <c r="L663" i="25"/>
  <c r="N479" i="25"/>
  <c r="L479" i="25"/>
  <c r="N635" i="25"/>
  <c r="L635" i="25"/>
  <c r="N696" i="25"/>
  <c r="L696" i="25"/>
  <c r="N722" i="25"/>
  <c r="L722" i="25"/>
  <c r="N760" i="25"/>
  <c r="L760" i="25"/>
  <c r="N799" i="25"/>
  <c r="L799" i="25"/>
  <c r="N858" i="25"/>
  <c r="L858" i="25"/>
  <c r="N1008" i="25"/>
  <c r="L1008" i="25"/>
  <c r="N1042" i="25"/>
  <c r="L1042" i="25"/>
  <c r="N1119" i="25"/>
  <c r="L1119" i="25"/>
  <c r="N1221" i="25"/>
  <c r="L1221" i="25"/>
  <c r="N2047" i="25"/>
  <c r="L2047" i="25"/>
  <c r="N2100" i="25"/>
  <c r="L2100" i="25"/>
  <c r="N81" i="25"/>
  <c r="L81" i="25"/>
  <c r="N222" i="25"/>
  <c r="L222" i="25"/>
  <c r="N442" i="25"/>
  <c r="L442" i="25"/>
  <c r="N463" i="25"/>
  <c r="L463" i="25"/>
  <c r="N513" i="25"/>
  <c r="L513" i="25"/>
  <c r="N580" i="25"/>
  <c r="N579" i="25" s="1"/>
  <c r="N578" i="25" s="1"/>
  <c r="L580" i="25"/>
  <c r="N678" i="25"/>
  <c r="L678" i="25"/>
  <c r="N763" i="25"/>
  <c r="L763" i="25"/>
  <c r="N783" i="25"/>
  <c r="L783" i="25"/>
  <c r="N832" i="25"/>
  <c r="L832" i="25"/>
  <c r="N853" i="25"/>
  <c r="L853" i="25"/>
  <c r="N921" i="25"/>
  <c r="L921" i="25"/>
  <c r="L417" i="25"/>
  <c r="L648" i="25"/>
  <c r="P648" i="25" s="1"/>
  <c r="L932" i="25"/>
  <c r="P932" i="25" s="1"/>
  <c r="L1246" i="25"/>
  <c r="P1246" i="25" s="1"/>
  <c r="L2000" i="25"/>
  <c r="N792" i="25"/>
  <c r="L792" i="25"/>
  <c r="N493" i="25"/>
  <c r="L493" i="25"/>
  <c r="N549" i="25"/>
  <c r="L549" i="25"/>
  <c r="N1381" i="25"/>
  <c r="L1381" i="25"/>
  <c r="N1546" i="25"/>
  <c r="L1546" i="25"/>
  <c r="N1713" i="25"/>
  <c r="L1713" i="25"/>
  <c r="N1867" i="25"/>
  <c r="L1867" i="25"/>
  <c r="N2049" i="25"/>
  <c r="L2049" i="25"/>
  <c r="L23" i="25"/>
  <c r="P23" i="25" s="1"/>
  <c r="L215" i="25"/>
  <c r="P215" i="25" s="1"/>
  <c r="L227" i="25"/>
  <c r="P227" i="25" s="1"/>
  <c r="L239" i="25"/>
  <c r="L251" i="25"/>
  <c r="L264" i="25"/>
  <c r="L276" i="25"/>
  <c r="P276" i="25" s="1"/>
  <c r="L302" i="25"/>
  <c r="L301" i="25" s="1"/>
  <c r="L322" i="25"/>
  <c r="L339" i="25"/>
  <c r="L392" i="25"/>
  <c r="L415" i="25"/>
  <c r="L434" i="25"/>
  <c r="P434" i="25" s="1"/>
  <c r="L481" i="25"/>
  <c r="P481" i="25" s="1"/>
  <c r="L530" i="25"/>
  <c r="L599" i="25"/>
  <c r="L670" i="25"/>
  <c r="P670" i="25" s="1"/>
  <c r="L698" i="25"/>
  <c r="L719" i="25"/>
  <c r="P719" i="25" s="1"/>
  <c r="L789" i="25"/>
  <c r="L860" i="25"/>
  <c r="L927" i="25"/>
  <c r="L926" i="25" s="1"/>
  <c r="L950" i="25"/>
  <c r="P950" i="25" s="1"/>
  <c r="L1026" i="25"/>
  <c r="P1026" i="25" s="1"/>
  <c r="L1053" i="25"/>
  <c r="L1083" i="25"/>
  <c r="P1083" i="25" s="1"/>
  <c r="L1109" i="25"/>
  <c r="P1109" i="25" s="1"/>
  <c r="L1170" i="25"/>
  <c r="L1195" i="25"/>
  <c r="P1195" i="25" s="1"/>
  <c r="L1219" i="25"/>
  <c r="L1245" i="25"/>
  <c r="L1280" i="25"/>
  <c r="P1280" i="25" s="1"/>
  <c r="L1321" i="25"/>
  <c r="L1366" i="25"/>
  <c r="P1366" i="25" s="1"/>
  <c r="L1418" i="25"/>
  <c r="L1773" i="25"/>
  <c r="P1773" i="25" s="1"/>
  <c r="N1173" i="25"/>
  <c r="L1173" i="25"/>
  <c r="N2029" i="25"/>
  <c r="L2029" i="25"/>
  <c r="N2094" i="25"/>
  <c r="L2094" i="25"/>
  <c r="N1405" i="25"/>
  <c r="L1405" i="25"/>
  <c r="N1572" i="25"/>
  <c r="L1572" i="25"/>
  <c r="N1737" i="25"/>
  <c r="L1737" i="25"/>
  <c r="N1910" i="25"/>
  <c r="L1910" i="25"/>
  <c r="N2105" i="25"/>
  <c r="L2105" i="25"/>
  <c r="L28" i="25"/>
  <c r="L27" i="25" s="1"/>
  <c r="L62" i="25"/>
  <c r="P62" i="25" s="1"/>
  <c r="L86" i="25"/>
  <c r="L199" i="25"/>
  <c r="L198" i="25" s="1"/>
  <c r="L217" i="25"/>
  <c r="L229" i="25"/>
  <c r="L253" i="25"/>
  <c r="P253" i="25" s="1"/>
  <c r="L266" i="25"/>
  <c r="P266" i="25" s="1"/>
  <c r="L278" i="25"/>
  <c r="P278" i="25" s="1"/>
  <c r="L290" i="25"/>
  <c r="L307" i="25"/>
  <c r="L396" i="25"/>
  <c r="P396" i="25" s="1"/>
  <c r="L419" i="25"/>
  <c r="L418" i="25" s="1"/>
  <c r="L466" i="25"/>
  <c r="L484" i="25"/>
  <c r="P484" i="25" s="1"/>
  <c r="L499" i="25"/>
  <c r="P499" i="25" s="1"/>
  <c r="L533" i="25"/>
  <c r="L554" i="25"/>
  <c r="L572" i="25"/>
  <c r="P572" i="25" s="1"/>
  <c r="L603" i="25"/>
  <c r="P603" i="25" s="1"/>
  <c r="L649" i="25"/>
  <c r="P649" i="25" s="1"/>
  <c r="L724" i="25"/>
  <c r="L743" i="25"/>
  <c r="P743" i="25" s="1"/>
  <c r="L794" i="25"/>
  <c r="P794" i="25" s="1"/>
  <c r="L838" i="25"/>
  <c r="L837" i="25" s="1"/>
  <c r="L884" i="25"/>
  <c r="P884" i="25" s="1"/>
  <c r="L933" i="25"/>
  <c r="P933" i="25" s="1"/>
  <c r="L1057" i="25"/>
  <c r="P1057" i="25" s="1"/>
  <c r="L1174" i="25"/>
  <c r="P1174" i="25" s="1"/>
  <c r="L1199" i="25"/>
  <c r="L1287" i="25"/>
  <c r="P1287" i="25" s="1"/>
  <c r="L1370" i="25"/>
  <c r="P1370" i="25" s="1"/>
  <c r="L1442" i="25"/>
  <c r="P1442" i="25" s="1"/>
  <c r="L1493" i="25"/>
  <c r="L1646" i="25"/>
  <c r="P1646" i="25" s="1"/>
  <c r="L1710" i="25"/>
  <c r="P1710" i="25" s="1"/>
  <c r="L1863" i="25"/>
  <c r="P1863" i="25" s="1"/>
  <c r="N1155" i="25"/>
  <c r="L1155" i="25"/>
  <c r="N1242" i="25"/>
  <c r="L1242" i="25"/>
  <c r="N1329" i="25"/>
  <c r="L1329" i="25"/>
  <c r="N1528" i="25"/>
  <c r="L1528" i="25"/>
  <c r="N1634" i="25"/>
  <c r="L1634" i="25"/>
  <c r="N1746" i="25"/>
  <c r="L1746" i="25"/>
  <c r="N1856" i="25"/>
  <c r="L1856" i="25"/>
  <c r="N1958" i="25"/>
  <c r="L1958" i="25"/>
  <c r="N2080" i="25"/>
  <c r="L2080" i="25"/>
  <c r="N2196" i="25"/>
  <c r="L2196" i="25"/>
  <c r="N2304" i="25"/>
  <c r="L2304" i="25"/>
  <c r="N2384" i="25"/>
  <c r="L2384" i="25"/>
  <c r="N2437" i="25"/>
  <c r="L2437" i="25"/>
  <c r="N2521" i="25"/>
  <c r="L2521" i="25"/>
  <c r="N2595" i="25"/>
  <c r="L2595" i="25"/>
  <c r="N2692" i="25"/>
  <c r="L2692" i="25"/>
  <c r="N2777" i="25"/>
  <c r="L2777" i="25"/>
  <c r="N815" i="25"/>
  <c r="L815" i="25"/>
  <c r="N1458" i="25"/>
  <c r="L1458" i="25"/>
  <c r="N2327" i="25"/>
  <c r="L2327" i="25"/>
  <c r="N465" i="25"/>
  <c r="L465" i="25"/>
  <c r="N624" i="25"/>
  <c r="L624" i="25"/>
  <c r="N695" i="25"/>
  <c r="L695" i="25"/>
  <c r="N748" i="25"/>
  <c r="L748" i="25"/>
  <c r="N796" i="25"/>
  <c r="L796" i="25"/>
  <c r="N846" i="25"/>
  <c r="L846" i="25"/>
  <c r="N939" i="25"/>
  <c r="L939" i="25"/>
  <c r="N1005" i="25"/>
  <c r="L1005" i="25"/>
  <c r="N1205" i="25"/>
  <c r="L1205" i="25"/>
  <c r="N2045" i="25"/>
  <c r="L2045" i="25"/>
  <c r="N2095" i="25"/>
  <c r="L2095" i="25"/>
  <c r="N428" i="25"/>
  <c r="L428" i="25"/>
  <c r="N440" i="25"/>
  <c r="L440" i="25"/>
  <c r="N1587" i="25"/>
  <c r="L1587" i="25"/>
  <c r="N1749" i="25"/>
  <c r="L1749" i="25"/>
  <c r="N1924" i="25"/>
  <c r="L1924" i="25"/>
  <c r="N2120" i="25"/>
  <c r="L2120" i="25"/>
  <c r="L30" i="25"/>
  <c r="L29" i="25" s="1"/>
  <c r="L63" i="25"/>
  <c r="L201" i="25"/>
  <c r="L230" i="25"/>
  <c r="L242" i="25"/>
  <c r="P242" i="25" s="1"/>
  <c r="L254" i="25"/>
  <c r="L279" i="25"/>
  <c r="P279" i="25" s="1"/>
  <c r="L308" i="25"/>
  <c r="L326" i="25"/>
  <c r="L397" i="25"/>
  <c r="P397" i="25" s="1"/>
  <c r="L421" i="25"/>
  <c r="P421" i="25" s="1"/>
  <c r="L500" i="25"/>
  <c r="P500" i="25" s="1"/>
  <c r="L535" i="25"/>
  <c r="L555" i="25"/>
  <c r="P555" i="25" s="1"/>
  <c r="L629" i="25"/>
  <c r="P629" i="25" s="1"/>
  <c r="L653" i="25"/>
  <c r="P653" i="25" s="1"/>
  <c r="L725" i="25"/>
  <c r="P725" i="25" s="1"/>
  <c r="L744" i="25"/>
  <c r="P744" i="25" s="1"/>
  <c r="L769" i="25"/>
  <c r="L768" i="25" s="1"/>
  <c r="L818" i="25"/>
  <c r="P818" i="25" s="1"/>
  <c r="L865" i="25"/>
  <c r="L885" i="25"/>
  <c r="L959" i="25"/>
  <c r="L985" i="25"/>
  <c r="L1058" i="25"/>
  <c r="L1150" i="25"/>
  <c r="L1175" i="25"/>
  <c r="L1200" i="25"/>
  <c r="P1200" i="25" s="1"/>
  <c r="L1288" i="25"/>
  <c r="P1288" i="25" s="1"/>
  <c r="L1443" i="25"/>
  <c r="P1443" i="25" s="1"/>
  <c r="L1494" i="25"/>
  <c r="P1494" i="25" s="1"/>
  <c r="L1647" i="25"/>
  <c r="N1434" i="25"/>
  <c r="L1434" i="25"/>
  <c r="N1600" i="25"/>
  <c r="L1600" i="25"/>
  <c r="N1956" i="25"/>
  <c r="N1955" i="25" s="1"/>
  <c r="L1956" i="25"/>
  <c r="L1955" i="25" s="1"/>
  <c r="N2134" i="25"/>
  <c r="L2134" i="25"/>
  <c r="L32" i="25"/>
  <c r="P32" i="25" s="1"/>
  <c r="L90" i="25"/>
  <c r="L231" i="25"/>
  <c r="P231" i="25" s="1"/>
  <c r="L268" i="25"/>
  <c r="P268" i="25" s="1"/>
  <c r="L280" i="25"/>
  <c r="L327" i="25"/>
  <c r="L398" i="25"/>
  <c r="P398" i="25" s="1"/>
  <c r="L422" i="25"/>
  <c r="P422" i="25" s="1"/>
  <c r="L453" i="25"/>
  <c r="L471" i="25"/>
  <c r="P471" i="25" s="1"/>
  <c r="L487" i="25"/>
  <c r="P487" i="25" s="1"/>
  <c r="L517" i="25"/>
  <c r="P517" i="25" s="1"/>
  <c r="L630" i="25"/>
  <c r="P630" i="25" s="1"/>
  <c r="L654" i="25"/>
  <c r="L728" i="25"/>
  <c r="P728" i="25" s="1"/>
  <c r="L749" i="25"/>
  <c r="P749" i="25" s="1"/>
  <c r="L798" i="25"/>
  <c r="P798" i="25" s="1"/>
  <c r="L888" i="25"/>
  <c r="P888" i="25" s="1"/>
  <c r="L935" i="25"/>
  <c r="L960" i="25"/>
  <c r="P960" i="25" s="1"/>
  <c r="L986" i="25"/>
  <c r="L1010" i="25"/>
  <c r="P1010" i="25" s="1"/>
  <c r="L1032" i="25"/>
  <c r="L1177" i="25"/>
  <c r="P1177" i="25" s="1"/>
  <c r="L1254" i="25"/>
  <c r="L1389" i="25"/>
  <c r="L1445" i="25"/>
  <c r="P1445" i="25" s="1"/>
  <c r="L1582" i="25"/>
  <c r="P1582" i="25" s="1"/>
  <c r="L1651" i="25"/>
  <c r="P1651" i="25" s="1"/>
  <c r="L1733" i="25"/>
  <c r="P1733" i="25" s="1"/>
  <c r="L1892" i="25"/>
  <c r="L2101" i="25"/>
  <c r="N1275" i="25"/>
  <c r="L1275" i="25"/>
  <c r="N1612" i="25"/>
  <c r="L1612" i="25"/>
  <c r="N1764" i="25"/>
  <c r="L1764" i="25"/>
  <c r="N1970" i="25"/>
  <c r="L1970" i="25"/>
  <c r="N2148" i="25"/>
  <c r="L2148" i="25"/>
  <c r="L48" i="25"/>
  <c r="L66" i="25"/>
  <c r="L154" i="25"/>
  <c r="L232" i="25"/>
  <c r="P232" i="25" s="1"/>
  <c r="L269" i="25"/>
  <c r="L281" i="25"/>
  <c r="L328" i="25"/>
  <c r="P328" i="25" s="1"/>
  <c r="L402" i="25"/>
  <c r="P402" i="25" s="1"/>
  <c r="L439" i="25"/>
  <c r="L454" i="25"/>
  <c r="P454" i="25" s="1"/>
  <c r="L472" i="25"/>
  <c r="P472" i="25" s="1"/>
  <c r="L488" i="25"/>
  <c r="P488" i="25" s="1"/>
  <c r="L518" i="25"/>
  <c r="P518" i="25" s="1"/>
  <c r="L559" i="25"/>
  <c r="P559" i="25" s="1"/>
  <c r="L583" i="25"/>
  <c r="P583" i="25" s="1"/>
  <c r="L683" i="25"/>
  <c r="L707" i="25"/>
  <c r="L750" i="25"/>
  <c r="P750" i="25" s="1"/>
  <c r="L848" i="25"/>
  <c r="L889" i="25"/>
  <c r="P889" i="25" s="1"/>
  <c r="L991" i="25"/>
  <c r="L1014" i="25"/>
  <c r="P1014" i="25" s="1"/>
  <c r="L1121" i="25"/>
  <c r="L1152" i="25"/>
  <c r="P1152" i="25" s="1"/>
  <c r="L1178" i="25"/>
  <c r="L1255" i="25"/>
  <c r="L1339" i="25"/>
  <c r="P1339" i="25" s="1"/>
  <c r="L1390" i="25"/>
  <c r="P1390" i="25" s="1"/>
  <c r="L1446" i="25"/>
  <c r="L1896" i="25"/>
  <c r="N505" i="25"/>
  <c r="L505" i="25"/>
  <c r="N777" i="25"/>
  <c r="L777" i="25"/>
  <c r="N859" i="25"/>
  <c r="L859" i="25"/>
  <c r="N1049" i="25"/>
  <c r="L1049" i="25"/>
  <c r="N2011" i="25"/>
  <c r="L2011" i="25"/>
  <c r="N2075" i="25"/>
  <c r="L2075" i="25"/>
  <c r="N2348" i="25"/>
  <c r="L2348" i="25"/>
  <c r="N431" i="25"/>
  <c r="L431" i="25"/>
  <c r="N443" i="25"/>
  <c r="L443" i="25"/>
  <c r="N519" i="25"/>
  <c r="L519" i="25"/>
  <c r="N679" i="25"/>
  <c r="L679" i="25"/>
  <c r="N764" i="25"/>
  <c r="L764" i="25"/>
  <c r="N833" i="25"/>
  <c r="L833" i="25"/>
  <c r="N922" i="25"/>
  <c r="L922" i="25"/>
  <c r="N1055" i="25"/>
  <c r="L1055" i="25"/>
  <c r="N1638" i="25"/>
  <c r="L1638" i="25"/>
  <c r="N1789" i="25"/>
  <c r="L1789" i="25"/>
  <c r="N1985" i="25"/>
  <c r="L1985" i="25"/>
  <c r="N2178" i="25"/>
  <c r="L2178" i="25"/>
  <c r="N2413" i="25"/>
  <c r="L2413" i="25"/>
  <c r="L93" i="25"/>
  <c r="L92" i="25" s="1"/>
  <c r="L172" i="25"/>
  <c r="L233" i="25"/>
  <c r="P233" i="25" s="1"/>
  <c r="L270" i="25"/>
  <c r="P270" i="25" s="1"/>
  <c r="L329" i="25"/>
  <c r="P329" i="25" s="1"/>
  <c r="L383" i="25"/>
  <c r="P383" i="25" s="1"/>
  <c r="L403" i="25"/>
  <c r="L474" i="25"/>
  <c r="L520" i="25"/>
  <c r="P520" i="25" s="1"/>
  <c r="L543" i="25"/>
  <c r="P543" i="25" s="1"/>
  <c r="L561" i="25"/>
  <c r="P561" i="25" s="1"/>
  <c r="L586" i="25"/>
  <c r="P586" i="25" s="1"/>
  <c r="L612" i="25"/>
  <c r="P612" i="25" s="1"/>
  <c r="L708" i="25"/>
  <c r="L730" i="25"/>
  <c r="P730" i="25" s="1"/>
  <c r="L753" i="25"/>
  <c r="P753" i="25" s="1"/>
  <c r="L800" i="25"/>
  <c r="L868" i="25"/>
  <c r="P868" i="25" s="1"/>
  <c r="L940" i="25"/>
  <c r="L962" i="25"/>
  <c r="P962" i="25" s="1"/>
  <c r="L1015" i="25"/>
  <c r="P1015" i="25" s="1"/>
  <c r="L1038" i="25"/>
  <c r="P1038" i="25" s="1"/>
  <c r="L1070" i="25"/>
  <c r="P1070" i="25" s="1"/>
  <c r="L1157" i="25"/>
  <c r="P1157" i="25" s="1"/>
  <c r="L1183" i="25"/>
  <c r="L1207" i="25"/>
  <c r="P1207" i="25" s="1"/>
  <c r="L1232" i="25"/>
  <c r="L1261" i="25"/>
  <c r="P1261" i="25" s="1"/>
  <c r="L1299" i="25"/>
  <c r="P1299" i="25" s="1"/>
  <c r="L1457" i="25"/>
  <c r="P1457" i="25" s="1"/>
  <c r="L1589" i="25"/>
  <c r="L1673" i="25"/>
  <c r="P1673" i="25" s="1"/>
  <c r="L2175" i="25"/>
  <c r="N470" i="25"/>
  <c r="N469" i="25" s="1"/>
  <c r="L470" i="25"/>
  <c r="N552" i="25"/>
  <c r="L552" i="25"/>
  <c r="N585" i="25"/>
  <c r="L585" i="25"/>
  <c r="N628" i="25"/>
  <c r="L628" i="25"/>
  <c r="N845" i="25"/>
  <c r="L845" i="25"/>
  <c r="N914" i="25"/>
  <c r="L914" i="25"/>
  <c r="N990" i="25"/>
  <c r="L990" i="25"/>
  <c r="N1029" i="25"/>
  <c r="L1029" i="25"/>
  <c r="N1056" i="25"/>
  <c r="L1056" i="25"/>
  <c r="N1168" i="25"/>
  <c r="L1168" i="25"/>
  <c r="N1194" i="25"/>
  <c r="L1194" i="25"/>
  <c r="N1235" i="25"/>
  <c r="L1235" i="25"/>
  <c r="N1276" i="25"/>
  <c r="L1276" i="25"/>
  <c r="N1293" i="25"/>
  <c r="L1293" i="25"/>
  <c r="N1333" i="25"/>
  <c r="L1333" i="25"/>
  <c r="N1388" i="25"/>
  <c r="L1388" i="25"/>
  <c r="N1403" i="25"/>
  <c r="L1403" i="25"/>
  <c r="N1425" i="25"/>
  <c r="L1425" i="25"/>
  <c r="N1462" i="25"/>
  <c r="L1462" i="25"/>
  <c r="N1478" i="25"/>
  <c r="L1478" i="25"/>
  <c r="N1498" i="25"/>
  <c r="L1498" i="25"/>
  <c r="N1513" i="25"/>
  <c r="L1513" i="25"/>
  <c r="N1533" i="25"/>
  <c r="L1533" i="25"/>
  <c r="N1550" i="25"/>
  <c r="L1550" i="25"/>
  <c r="N1566" i="25"/>
  <c r="L1566" i="25"/>
  <c r="N1606" i="25"/>
  <c r="L1606" i="25"/>
  <c r="N1626" i="25"/>
  <c r="L1626" i="25"/>
  <c r="N1644" i="25"/>
  <c r="L1644" i="25"/>
  <c r="N1661" i="25"/>
  <c r="L1661" i="25"/>
  <c r="N1680" i="25"/>
  <c r="L1680" i="25"/>
  <c r="N1695" i="25"/>
  <c r="L1695" i="25"/>
  <c r="N1711" i="25"/>
  <c r="L1711" i="25"/>
  <c r="N1730" i="25"/>
  <c r="L1730" i="25"/>
  <c r="N1745" i="25"/>
  <c r="L1745" i="25"/>
  <c r="N1769" i="25"/>
  <c r="L1769" i="25"/>
  <c r="N1786" i="25"/>
  <c r="L1786" i="25"/>
  <c r="N1804" i="25"/>
  <c r="L1804" i="25"/>
  <c r="N1820" i="25"/>
  <c r="L1820" i="25"/>
  <c r="N1841" i="25"/>
  <c r="L1841" i="25"/>
  <c r="N1859" i="25"/>
  <c r="L1859" i="25"/>
  <c r="N1877" i="25"/>
  <c r="L1877" i="25"/>
  <c r="N1901" i="25"/>
  <c r="L1901" i="25"/>
  <c r="N1918" i="25"/>
  <c r="L1918" i="25"/>
  <c r="N1943" i="25"/>
  <c r="N1942" i="25" s="1"/>
  <c r="L1943" i="25"/>
  <c r="N1964" i="25"/>
  <c r="L1964" i="25"/>
  <c r="N1983" i="25"/>
  <c r="L1983" i="25"/>
  <c r="N2002" i="25"/>
  <c r="L2002" i="25"/>
  <c r="N2018" i="25"/>
  <c r="L2018" i="25"/>
  <c r="N2042" i="25"/>
  <c r="L2042" i="25"/>
  <c r="N2068" i="25"/>
  <c r="L2068" i="25"/>
  <c r="N2090" i="25"/>
  <c r="L2090" i="25"/>
  <c r="N2115" i="25"/>
  <c r="L2115" i="25"/>
  <c r="N2137" i="25"/>
  <c r="L2137" i="25"/>
  <c r="N2156" i="25"/>
  <c r="L2156" i="25"/>
  <c r="N2174" i="25"/>
  <c r="N2173" i="25" s="1"/>
  <c r="L2174" i="25"/>
  <c r="N2198" i="25"/>
  <c r="L2198" i="25"/>
  <c r="N2214" i="25"/>
  <c r="L2214" i="25"/>
  <c r="N2233" i="25"/>
  <c r="L2233" i="25"/>
  <c r="N2255" i="25"/>
  <c r="L2255" i="25"/>
  <c r="N2281" i="25"/>
  <c r="L2281" i="25"/>
  <c r="N2296" i="25"/>
  <c r="L2296" i="25"/>
  <c r="N2311" i="25"/>
  <c r="L2311" i="25"/>
  <c r="N2330" i="25"/>
  <c r="L2330" i="25"/>
  <c r="N2344" i="25"/>
  <c r="L2344" i="25"/>
  <c r="N2361" i="25"/>
  <c r="L2361" i="25"/>
  <c r="N2379" i="25"/>
  <c r="L2379" i="25"/>
  <c r="N2395" i="25"/>
  <c r="L2395" i="25"/>
  <c r="N2416" i="25"/>
  <c r="L2416" i="25"/>
  <c r="N2432" i="25"/>
  <c r="L2432" i="25"/>
  <c r="N2450" i="25"/>
  <c r="L2450" i="25"/>
  <c r="N2467" i="25"/>
  <c r="L2467" i="25"/>
  <c r="N2481" i="25"/>
  <c r="L2481" i="25"/>
  <c r="N2498" i="25"/>
  <c r="L2498" i="25"/>
  <c r="N2513" i="25"/>
  <c r="L2513" i="25"/>
  <c r="N2528" i="25"/>
  <c r="L2528" i="25"/>
  <c r="N2543" i="25"/>
  <c r="L2543" i="25"/>
  <c r="N2561" i="25"/>
  <c r="L2561" i="25"/>
  <c r="N2577" i="25"/>
  <c r="L2577" i="25"/>
  <c r="N2592" i="25"/>
  <c r="L2592" i="25"/>
  <c r="N2611" i="25"/>
  <c r="L2611" i="25"/>
  <c r="N2625" i="25"/>
  <c r="L2625" i="25"/>
  <c r="N2639" i="25"/>
  <c r="L2639" i="25"/>
  <c r="N2658" i="25"/>
  <c r="L2658" i="25"/>
  <c r="N2672" i="25"/>
  <c r="L2672" i="25"/>
  <c r="N2687" i="25"/>
  <c r="L2687" i="25"/>
  <c r="N2703" i="25"/>
  <c r="L2703" i="25"/>
  <c r="N2721" i="25"/>
  <c r="L2721" i="25"/>
  <c r="N2736" i="25"/>
  <c r="L2736" i="25"/>
  <c r="N2751" i="25"/>
  <c r="L2751" i="25"/>
  <c r="N2767" i="25"/>
  <c r="L2767" i="25"/>
  <c r="N2781" i="25"/>
  <c r="L2781" i="25"/>
  <c r="N2798" i="25"/>
  <c r="L2798" i="25"/>
  <c r="N2813" i="25"/>
  <c r="L2813" i="25"/>
  <c r="N2829" i="25"/>
  <c r="L2829" i="25"/>
  <c r="N2844" i="25"/>
  <c r="L2844" i="25"/>
  <c r="N1599" i="25"/>
  <c r="L1599" i="25"/>
  <c r="N1748" i="25"/>
  <c r="L1748" i="25"/>
  <c r="N2091" i="25"/>
  <c r="L2091" i="25"/>
  <c r="N2260" i="25"/>
  <c r="L2260" i="25"/>
  <c r="N2411" i="25"/>
  <c r="L2411" i="25"/>
  <c r="N2556" i="25"/>
  <c r="L2556" i="25"/>
  <c r="N2704" i="25"/>
  <c r="L2704" i="25"/>
  <c r="N650" i="25"/>
  <c r="L650" i="25"/>
  <c r="N996" i="25"/>
  <c r="L996" i="25"/>
  <c r="N1363" i="25"/>
  <c r="L1363" i="25"/>
  <c r="N1573" i="25"/>
  <c r="L1573" i="25"/>
  <c r="N1774" i="25"/>
  <c r="L1774" i="25"/>
  <c r="N1995" i="25"/>
  <c r="L1995" i="25"/>
  <c r="N2102" i="25"/>
  <c r="L2102" i="25"/>
  <c r="N2228" i="25"/>
  <c r="L2228" i="25"/>
  <c r="N2339" i="25"/>
  <c r="L2339" i="25"/>
  <c r="N2399" i="25"/>
  <c r="L2399" i="25"/>
  <c r="N2460" i="25"/>
  <c r="L2460" i="25"/>
  <c r="N2546" i="25"/>
  <c r="L2546" i="25"/>
  <c r="N2631" i="25"/>
  <c r="L2631" i="25"/>
  <c r="N2717" i="25"/>
  <c r="L2717" i="25"/>
  <c r="N2804" i="25"/>
  <c r="L2804" i="25"/>
  <c r="N1938" i="25"/>
  <c r="L1938" i="25"/>
  <c r="N726" i="25"/>
  <c r="L726" i="25"/>
  <c r="N803" i="25"/>
  <c r="L803" i="25"/>
  <c r="N871" i="25"/>
  <c r="L871" i="25"/>
  <c r="N975" i="25"/>
  <c r="L975" i="25"/>
  <c r="N1079" i="25"/>
  <c r="L1079" i="25"/>
  <c r="N1122" i="25"/>
  <c r="N1120" i="25" s="1"/>
  <c r="L1122" i="25"/>
  <c r="N2019" i="25"/>
  <c r="L2019" i="25"/>
  <c r="N2076" i="25"/>
  <c r="L2076" i="25"/>
  <c r="N2454" i="25"/>
  <c r="L2454" i="25"/>
  <c r="N597" i="25"/>
  <c r="L597" i="25"/>
  <c r="N680" i="25"/>
  <c r="L680" i="25"/>
  <c r="N765" i="25"/>
  <c r="L765" i="25"/>
  <c r="N834" i="25"/>
  <c r="L834" i="25"/>
  <c r="N869" i="25"/>
  <c r="L869" i="25"/>
  <c r="N881" i="25"/>
  <c r="L881" i="25"/>
  <c r="N893" i="25"/>
  <c r="L893" i="25"/>
  <c r="N923" i="25"/>
  <c r="L923" i="25"/>
  <c r="N966" i="25"/>
  <c r="L966" i="25"/>
  <c r="N1313" i="25"/>
  <c r="L1313" i="25"/>
  <c r="N1482" i="25"/>
  <c r="L1482" i="25"/>
  <c r="N1652" i="25"/>
  <c r="L1652" i="25"/>
  <c r="N1801" i="25"/>
  <c r="L1801" i="25"/>
  <c r="N1998" i="25"/>
  <c r="L1998" i="25"/>
  <c r="N2207" i="25"/>
  <c r="L2207" i="25"/>
  <c r="L95" i="25"/>
  <c r="L94" i="25" s="1"/>
  <c r="L208" i="25"/>
  <c r="L234" i="25"/>
  <c r="P234" i="25" s="1"/>
  <c r="L246" i="25"/>
  <c r="L259" i="25"/>
  <c r="P259" i="25" s="1"/>
  <c r="L271" i="25"/>
  <c r="P271" i="25" s="1"/>
  <c r="L295" i="25"/>
  <c r="P295" i="25" s="1"/>
  <c r="L316" i="25"/>
  <c r="L362" i="25"/>
  <c r="P362" i="25" s="1"/>
  <c r="L384" i="25"/>
  <c r="L405" i="25"/>
  <c r="L404" i="25" s="1"/>
  <c r="L427" i="25"/>
  <c r="P427" i="25" s="1"/>
  <c r="L587" i="25"/>
  <c r="P587" i="25" s="1"/>
  <c r="L633" i="25"/>
  <c r="L659" i="25"/>
  <c r="L712" i="25"/>
  <c r="L731" i="25"/>
  <c r="P731" i="25" s="1"/>
  <c r="L754" i="25"/>
  <c r="P754" i="25" s="1"/>
  <c r="L801" i="25"/>
  <c r="P801" i="25" s="1"/>
  <c r="L824" i="25"/>
  <c r="P824" i="25" s="1"/>
  <c r="L872" i="25"/>
  <c r="P872" i="25" s="1"/>
  <c r="L918" i="25"/>
  <c r="L1018" i="25"/>
  <c r="P1018" i="25" s="1"/>
  <c r="L1071" i="25"/>
  <c r="P1071" i="25" s="1"/>
  <c r="L1096" i="25"/>
  <c r="P1096" i="25" s="1"/>
  <c r="L1128" i="25"/>
  <c r="L1184" i="25"/>
  <c r="P1184" i="25" s="1"/>
  <c r="L1466" i="25"/>
  <c r="P1466" i="25" s="1"/>
  <c r="L1521" i="25"/>
  <c r="P1521" i="25" s="1"/>
  <c r="L1926" i="25"/>
  <c r="P1926" i="25" s="1"/>
  <c r="N553" i="25"/>
  <c r="L553" i="25"/>
  <c r="N751" i="25"/>
  <c r="L751" i="25"/>
  <c r="N850" i="25"/>
  <c r="L850" i="25"/>
  <c r="N915" i="25"/>
  <c r="L915" i="25"/>
  <c r="N1130" i="25"/>
  <c r="L1130" i="25"/>
  <c r="N1197" i="25"/>
  <c r="L1197" i="25"/>
  <c r="N1215" i="25"/>
  <c r="L1215" i="25"/>
  <c r="N1236" i="25"/>
  <c r="L1236" i="25"/>
  <c r="N1277" i="25"/>
  <c r="L1277" i="25"/>
  <c r="N1294" i="25"/>
  <c r="L1294" i="25"/>
  <c r="N1316" i="25"/>
  <c r="L1316" i="25"/>
  <c r="N1334" i="25"/>
  <c r="L1334" i="25"/>
  <c r="N1371" i="25"/>
  <c r="L1371" i="25"/>
  <c r="N1407" i="25"/>
  <c r="L1407" i="25"/>
  <c r="N1426" i="25"/>
  <c r="L1426" i="25"/>
  <c r="N1444" i="25"/>
  <c r="L1444" i="25"/>
  <c r="N1463" i="25"/>
  <c r="L1463" i="25"/>
  <c r="N1480" i="25"/>
  <c r="L1480" i="25"/>
  <c r="N1499" i="25"/>
  <c r="L1499" i="25"/>
  <c r="N1514" i="25"/>
  <c r="L1514" i="25"/>
  <c r="N1534" i="25"/>
  <c r="L1534" i="25"/>
  <c r="N1551" i="25"/>
  <c r="L1551" i="25"/>
  <c r="N1567" i="25"/>
  <c r="L1567" i="25"/>
  <c r="N1590" i="25"/>
  <c r="L1590" i="25"/>
  <c r="N1607" i="25"/>
  <c r="L1607" i="25"/>
  <c r="N1627" i="25"/>
  <c r="L1627" i="25"/>
  <c r="N1645" i="25"/>
  <c r="L1645" i="25"/>
  <c r="N1662" i="25"/>
  <c r="L1662" i="25"/>
  <c r="N1696" i="25"/>
  <c r="L1696" i="25"/>
  <c r="N1715" i="25"/>
  <c r="L1715" i="25"/>
  <c r="N1731" i="25"/>
  <c r="L1731" i="25"/>
  <c r="N1747" i="25"/>
  <c r="L1747" i="25"/>
  <c r="N1771" i="25"/>
  <c r="L1771" i="25"/>
  <c r="N1787" i="25"/>
  <c r="L1787" i="25"/>
  <c r="N1805" i="25"/>
  <c r="L1805" i="25"/>
  <c r="N1821" i="25"/>
  <c r="L1821" i="25"/>
  <c r="N1844" i="25"/>
  <c r="L1844" i="25"/>
  <c r="N1879" i="25"/>
  <c r="L1879" i="25"/>
  <c r="N1902" i="25"/>
  <c r="L1902" i="25"/>
  <c r="N1919" i="25"/>
  <c r="L1919" i="25"/>
  <c r="N1946" i="25"/>
  <c r="L1946" i="25"/>
  <c r="N1965" i="25"/>
  <c r="L1965" i="25"/>
  <c r="N1988" i="25"/>
  <c r="L1988" i="25"/>
  <c r="N2003" i="25"/>
  <c r="L2003" i="25"/>
  <c r="N2043" i="25"/>
  <c r="L2043" i="25"/>
  <c r="N2069" i="25"/>
  <c r="L2069" i="25"/>
  <c r="N2096" i="25"/>
  <c r="L2096" i="25"/>
  <c r="N2116" i="25"/>
  <c r="L2116" i="25"/>
  <c r="N2138" i="25"/>
  <c r="L2138" i="25"/>
  <c r="N2157" i="25"/>
  <c r="L2157" i="25"/>
  <c r="N2199" i="25"/>
  <c r="L2199" i="25"/>
  <c r="N2215" i="25"/>
  <c r="L2215" i="25"/>
  <c r="N2234" i="25"/>
  <c r="L2234" i="25"/>
  <c r="N2256" i="25"/>
  <c r="L2256" i="25"/>
  <c r="N2282" i="25"/>
  <c r="L2282" i="25"/>
  <c r="N2297" i="25"/>
  <c r="L2297" i="25"/>
  <c r="N2313" i="25"/>
  <c r="L2313" i="25"/>
  <c r="N2331" i="25"/>
  <c r="L2331" i="25"/>
  <c r="N2345" i="25"/>
  <c r="L2345" i="25"/>
  <c r="N2365" i="25"/>
  <c r="L2365" i="25"/>
  <c r="N2380" i="25"/>
  <c r="L2380" i="25"/>
  <c r="N2397" i="25"/>
  <c r="L2397" i="25"/>
  <c r="N2417" i="25"/>
  <c r="L2417" i="25"/>
  <c r="N2433" i="25"/>
  <c r="L2433" i="25"/>
  <c r="N2451" i="25"/>
  <c r="L2451" i="25"/>
  <c r="N2482" i="25"/>
  <c r="L2482" i="25"/>
  <c r="N2499" i="25"/>
  <c r="L2499" i="25"/>
  <c r="N2514" i="25"/>
  <c r="L2514" i="25"/>
  <c r="N2529" i="25"/>
  <c r="L2529" i="25"/>
  <c r="N2547" i="25"/>
  <c r="L2547" i="25"/>
  <c r="N2562" i="25"/>
  <c r="L2562" i="25"/>
  <c r="N2578" i="25"/>
  <c r="L2578" i="25"/>
  <c r="N2596" i="25"/>
  <c r="L2596" i="25"/>
  <c r="N2612" i="25"/>
  <c r="L2612" i="25"/>
  <c r="N2626" i="25"/>
  <c r="L2626" i="25"/>
  <c r="N2640" i="25"/>
  <c r="L2640" i="25"/>
  <c r="N2659" i="25"/>
  <c r="L2659" i="25"/>
  <c r="N2673" i="25"/>
  <c r="L2673" i="25"/>
  <c r="N2688" i="25"/>
  <c r="L2688" i="25"/>
  <c r="N2707" i="25"/>
  <c r="L2707" i="25"/>
  <c r="N2722" i="25"/>
  <c r="L2722" i="25"/>
  <c r="N2737" i="25"/>
  <c r="L2737" i="25"/>
  <c r="N2754" i="25"/>
  <c r="L2754" i="25"/>
  <c r="N2768" i="25"/>
  <c r="L2768" i="25"/>
  <c r="N2782" i="25"/>
  <c r="L2782" i="25"/>
  <c r="N2799" i="25"/>
  <c r="L2799" i="25"/>
  <c r="N2816" i="25"/>
  <c r="L2816" i="25"/>
  <c r="N2830" i="25"/>
  <c r="L2830" i="25"/>
  <c r="N2845" i="25"/>
  <c r="L2845" i="25"/>
  <c r="N1909" i="25"/>
  <c r="L1909" i="25"/>
  <c r="N2104" i="25"/>
  <c r="L2104" i="25"/>
  <c r="N2275" i="25"/>
  <c r="L2275" i="25"/>
  <c r="N2423" i="25"/>
  <c r="L2423" i="25"/>
  <c r="N2568" i="25"/>
  <c r="L2568" i="25"/>
  <c r="N2716" i="25"/>
  <c r="L2716" i="25"/>
  <c r="N827" i="25"/>
  <c r="L827" i="25"/>
  <c r="N937" i="25"/>
  <c r="L937" i="25"/>
  <c r="N1285" i="25"/>
  <c r="L1285" i="25"/>
  <c r="N1367" i="25"/>
  <c r="L1367" i="25"/>
  <c r="N1471" i="25"/>
  <c r="L1471" i="25"/>
  <c r="N1677" i="25"/>
  <c r="L1677" i="25"/>
  <c r="N1778" i="25"/>
  <c r="L1778" i="25"/>
  <c r="N1898" i="25"/>
  <c r="L1898" i="25"/>
  <c r="N2020" i="25"/>
  <c r="L2020" i="25"/>
  <c r="N2107" i="25"/>
  <c r="L2107" i="25"/>
  <c r="N2232" i="25"/>
  <c r="L2232" i="25"/>
  <c r="N2351" i="25"/>
  <c r="L2351" i="25"/>
  <c r="N2400" i="25"/>
  <c r="L2400" i="25"/>
  <c r="N2461" i="25"/>
  <c r="L2461" i="25"/>
  <c r="N2557" i="25"/>
  <c r="L2557" i="25"/>
  <c r="N2643" i="25"/>
  <c r="L2643" i="25"/>
  <c r="N2718" i="25"/>
  <c r="L2718" i="25"/>
  <c r="N2815" i="25"/>
  <c r="L2815" i="25"/>
  <c r="N1012" i="25"/>
  <c r="L1012" i="25"/>
  <c r="N2163" i="25"/>
  <c r="L2163" i="25"/>
  <c r="N709" i="25"/>
  <c r="L709" i="25"/>
  <c r="N804" i="25"/>
  <c r="L804" i="25"/>
  <c r="N883" i="25"/>
  <c r="L883" i="25"/>
  <c r="N1016" i="25"/>
  <c r="L1016" i="25"/>
  <c r="N1126" i="25"/>
  <c r="L1126" i="25"/>
  <c r="N2077" i="25"/>
  <c r="L2077" i="25"/>
  <c r="N480" i="25"/>
  <c r="L480" i="25"/>
  <c r="N857" i="25"/>
  <c r="L857" i="25"/>
  <c r="N870" i="25"/>
  <c r="L870" i="25"/>
  <c r="N882" i="25"/>
  <c r="L882" i="25"/>
  <c r="N924" i="25"/>
  <c r="L924" i="25"/>
  <c r="N967" i="25"/>
  <c r="L967" i="25"/>
  <c r="N1066" i="25"/>
  <c r="L1066" i="25"/>
  <c r="N1664" i="25"/>
  <c r="L1664" i="25"/>
  <c r="N1813" i="25"/>
  <c r="L1813" i="25"/>
  <c r="N2010" i="25"/>
  <c r="L2010" i="25"/>
  <c r="N2219" i="25"/>
  <c r="L2219" i="25"/>
  <c r="L53" i="25"/>
  <c r="L52" i="25" s="1"/>
  <c r="L144" i="25"/>
  <c r="L175" i="25"/>
  <c r="L211" i="25"/>
  <c r="L223" i="25"/>
  <c r="P223" i="25" s="1"/>
  <c r="L260" i="25"/>
  <c r="P260" i="25" s="1"/>
  <c r="L365" i="25"/>
  <c r="P365" i="25" s="1"/>
  <c r="L386" i="25"/>
  <c r="L407" i="25"/>
  <c r="L444" i="25"/>
  <c r="P444" i="25" s="1"/>
  <c r="L491" i="25"/>
  <c r="P491" i="25" s="1"/>
  <c r="L545" i="25"/>
  <c r="P545" i="25" s="1"/>
  <c r="L563" i="25"/>
  <c r="P563" i="25" s="1"/>
  <c r="L589" i="25"/>
  <c r="L588" i="25" s="1"/>
  <c r="L755" i="25"/>
  <c r="L892" i="25"/>
  <c r="L969" i="25"/>
  <c r="P969" i="25" s="1"/>
  <c r="L1019" i="25"/>
  <c r="P1019" i="25" s="1"/>
  <c r="L1100" i="25"/>
  <c r="P1100" i="25" s="1"/>
  <c r="L1132" i="25"/>
  <c r="L1237" i="25"/>
  <c r="P1237" i="25" s="1"/>
  <c r="L1350" i="25"/>
  <c r="P1350" i="25" s="1"/>
  <c r="L1467" i="25"/>
  <c r="L1611" i="25"/>
  <c r="P1611" i="25" s="1"/>
  <c r="L1752" i="25"/>
  <c r="N600" i="25"/>
  <c r="L600" i="25"/>
  <c r="N685" i="25"/>
  <c r="L685" i="25"/>
  <c r="N752" i="25"/>
  <c r="L752" i="25"/>
  <c r="N851" i="25"/>
  <c r="L851" i="25"/>
  <c r="N886" i="25"/>
  <c r="L886" i="25"/>
  <c r="N956" i="25"/>
  <c r="L956" i="25"/>
  <c r="N1034" i="25"/>
  <c r="L1034" i="25"/>
  <c r="N1063" i="25"/>
  <c r="N1062" i="25" s="1"/>
  <c r="L1063" i="25"/>
  <c r="N1097" i="25"/>
  <c r="L1097" i="25"/>
  <c r="N1131" i="25"/>
  <c r="L1131" i="25"/>
  <c r="N1198" i="25"/>
  <c r="L1198" i="25"/>
  <c r="N1256" i="25"/>
  <c r="L1256" i="25"/>
  <c r="N1278" i="25"/>
  <c r="L1278" i="25"/>
  <c r="N1295" i="25"/>
  <c r="L1295" i="25"/>
  <c r="N1319" i="25"/>
  <c r="L1319" i="25"/>
  <c r="N1335" i="25"/>
  <c r="L1335" i="25"/>
  <c r="N1355" i="25"/>
  <c r="L1355" i="25"/>
  <c r="N1375" i="25"/>
  <c r="L1375" i="25"/>
  <c r="N1408" i="25"/>
  <c r="L1408" i="25"/>
  <c r="N1427" i="25"/>
  <c r="L1427" i="25"/>
  <c r="N1448" i="25"/>
  <c r="L1448" i="25"/>
  <c r="N1464" i="25"/>
  <c r="L1464" i="25"/>
  <c r="N1484" i="25"/>
  <c r="L1484" i="25"/>
  <c r="N1500" i="25"/>
  <c r="L1500" i="25"/>
  <c r="N1515" i="25"/>
  <c r="L1515" i="25"/>
  <c r="N1535" i="25"/>
  <c r="L1535" i="25"/>
  <c r="N1569" i="25"/>
  <c r="L1569" i="25"/>
  <c r="N1591" i="25"/>
  <c r="L1591" i="25"/>
  <c r="N1608" i="25"/>
  <c r="L1608" i="25"/>
  <c r="N1629" i="25"/>
  <c r="L1629" i="25"/>
  <c r="N1666" i="25"/>
  <c r="L1666" i="25"/>
  <c r="N1682" i="25"/>
  <c r="L1682" i="25"/>
  <c r="N1697" i="25"/>
  <c r="L1697" i="25"/>
  <c r="N1716" i="25"/>
  <c r="L1716" i="25"/>
  <c r="N1732" i="25"/>
  <c r="L1732" i="25"/>
  <c r="N1772" i="25"/>
  <c r="L1772" i="25"/>
  <c r="N1791" i="25"/>
  <c r="L1791" i="25"/>
  <c r="N1806" i="25"/>
  <c r="L1806" i="25"/>
  <c r="N1825" i="25"/>
  <c r="N1824" i="25" s="1"/>
  <c r="L1825" i="25"/>
  <c r="N1845" i="25"/>
  <c r="L1845" i="25"/>
  <c r="N1861" i="25"/>
  <c r="L1861" i="25"/>
  <c r="N1882" i="25"/>
  <c r="L1882" i="25"/>
  <c r="N1903" i="25"/>
  <c r="L1903" i="25"/>
  <c r="N1922" i="25"/>
  <c r="L1922" i="25"/>
  <c r="N1947" i="25"/>
  <c r="L1947" i="25"/>
  <c r="N1989" i="25"/>
  <c r="L1989" i="25"/>
  <c r="N2004" i="25"/>
  <c r="L2004" i="25"/>
  <c r="N2026" i="25"/>
  <c r="L2026" i="25"/>
  <c r="N2050" i="25"/>
  <c r="L2050" i="25"/>
  <c r="N2070" i="25"/>
  <c r="L2070" i="25"/>
  <c r="N2097" i="25"/>
  <c r="L2097" i="25"/>
  <c r="N2117" i="25"/>
  <c r="L2117" i="25"/>
  <c r="N2139" i="25"/>
  <c r="L2139" i="25"/>
  <c r="N2158" i="25"/>
  <c r="L2158" i="25"/>
  <c r="N2180" i="25"/>
  <c r="N2179" i="25" s="1"/>
  <c r="L2180" i="25"/>
  <c r="N2200" i="25"/>
  <c r="L2200" i="25"/>
  <c r="N2217" i="25"/>
  <c r="L2217" i="25"/>
  <c r="N2235" i="25"/>
  <c r="L2235" i="25"/>
  <c r="N2257" i="25"/>
  <c r="L2257" i="25"/>
  <c r="N2283" i="25"/>
  <c r="L2283" i="25"/>
  <c r="N2298" i="25"/>
  <c r="L2298" i="25"/>
  <c r="N2317" i="25"/>
  <c r="L2317" i="25"/>
  <c r="N2332" i="25"/>
  <c r="L2332" i="25"/>
  <c r="N2346" i="25"/>
  <c r="L2346" i="25"/>
  <c r="N2366" i="25"/>
  <c r="L2366" i="25"/>
  <c r="N2381" i="25"/>
  <c r="L2381" i="25"/>
  <c r="N2401" i="25"/>
  <c r="L2401" i="25"/>
  <c r="N2418" i="25"/>
  <c r="L2418" i="25"/>
  <c r="N2434" i="25"/>
  <c r="L2434" i="25"/>
  <c r="N2452" i="25"/>
  <c r="L2452" i="25"/>
  <c r="N2470" i="25"/>
  <c r="L2470" i="25"/>
  <c r="N2485" i="25"/>
  <c r="L2485" i="25"/>
  <c r="N2500" i="25"/>
  <c r="L2500" i="25"/>
  <c r="N2515" i="25"/>
  <c r="L2515" i="25"/>
  <c r="N2530" i="25"/>
  <c r="L2530" i="25"/>
  <c r="N2548" i="25"/>
  <c r="L2548" i="25"/>
  <c r="N2563" i="25"/>
  <c r="L2563" i="25"/>
  <c r="N2579" i="25"/>
  <c r="L2579" i="25"/>
  <c r="N2598" i="25"/>
  <c r="L2598" i="25"/>
  <c r="N2613" i="25"/>
  <c r="L2613" i="25"/>
  <c r="N2627" i="25"/>
  <c r="L2627" i="25"/>
  <c r="N2641" i="25"/>
  <c r="L2641" i="25"/>
  <c r="N2660" i="25"/>
  <c r="L2660" i="25"/>
  <c r="N2674" i="25"/>
  <c r="L2674" i="25"/>
  <c r="N2689" i="25"/>
  <c r="L2689" i="25"/>
  <c r="N2708" i="25"/>
  <c r="L2708" i="25"/>
  <c r="N2723" i="25"/>
  <c r="L2723" i="25"/>
  <c r="N2738" i="25"/>
  <c r="L2738" i="25"/>
  <c r="N2755" i="25"/>
  <c r="L2755" i="25"/>
  <c r="N2769" i="25"/>
  <c r="L2769" i="25"/>
  <c r="N2783" i="25"/>
  <c r="L2783" i="25"/>
  <c r="N2800" i="25"/>
  <c r="L2800" i="25"/>
  <c r="N2817" i="25"/>
  <c r="L2817" i="25"/>
  <c r="N2831" i="25"/>
  <c r="L2831" i="25"/>
  <c r="N2846" i="25"/>
  <c r="L2846" i="25"/>
  <c r="N1311" i="25"/>
  <c r="L1311" i="25"/>
  <c r="N1623" i="25"/>
  <c r="L1623" i="25"/>
  <c r="N1923" i="25"/>
  <c r="L1923" i="25"/>
  <c r="N2118" i="25"/>
  <c r="L2118" i="25"/>
  <c r="N2290" i="25"/>
  <c r="L2290" i="25"/>
  <c r="N2435" i="25"/>
  <c r="L2435" i="25"/>
  <c r="N2581" i="25"/>
  <c r="L2581" i="25"/>
  <c r="N2728" i="25"/>
  <c r="L2728" i="25"/>
  <c r="N594" i="25"/>
  <c r="L594" i="25"/>
  <c r="N1024" i="25"/>
  <c r="L1024" i="25"/>
  <c r="N1124" i="25"/>
  <c r="L1124" i="25"/>
  <c r="N1289" i="25"/>
  <c r="L1289" i="25"/>
  <c r="N1378" i="25"/>
  <c r="L1378" i="25"/>
  <c r="N1479" i="25"/>
  <c r="L1479" i="25"/>
  <c r="N1597" i="25"/>
  <c r="L1597" i="25"/>
  <c r="N1685" i="25"/>
  <c r="L1685" i="25"/>
  <c r="N1790" i="25"/>
  <c r="L1790" i="25"/>
  <c r="N1907" i="25"/>
  <c r="L1907" i="25"/>
  <c r="N2121" i="25"/>
  <c r="L2121" i="25"/>
  <c r="N2244" i="25"/>
  <c r="L2244" i="25"/>
  <c r="N2352" i="25"/>
  <c r="L2352" i="25"/>
  <c r="N2409" i="25"/>
  <c r="L2409" i="25"/>
  <c r="N2469" i="25"/>
  <c r="L2469" i="25"/>
  <c r="N2558" i="25"/>
  <c r="L2558" i="25"/>
  <c r="N2644" i="25"/>
  <c r="L2644" i="25"/>
  <c r="N2729" i="25"/>
  <c r="L2729" i="25"/>
  <c r="N2827" i="25"/>
  <c r="L2827" i="25"/>
  <c r="N1081" i="25"/>
  <c r="L1081" i="25"/>
  <c r="N2195" i="25"/>
  <c r="L2195" i="25"/>
  <c r="N411" i="25"/>
  <c r="L411" i="25"/>
  <c r="N710" i="25"/>
  <c r="L710" i="25"/>
  <c r="N895" i="25"/>
  <c r="L895" i="25"/>
  <c r="N1082" i="25"/>
  <c r="L1082" i="25"/>
  <c r="N2021" i="25"/>
  <c r="L2021" i="25"/>
  <c r="N2078" i="25"/>
  <c r="L2078" i="25"/>
  <c r="N534" i="25"/>
  <c r="L534" i="25"/>
  <c r="N721" i="25"/>
  <c r="L721" i="25"/>
  <c r="N1340" i="25"/>
  <c r="L1340" i="25"/>
  <c r="N1507" i="25"/>
  <c r="L1507" i="25"/>
  <c r="N1676" i="25"/>
  <c r="L1676" i="25"/>
  <c r="N1830" i="25"/>
  <c r="L1830" i="25"/>
  <c r="N2231" i="25"/>
  <c r="L2231" i="25"/>
  <c r="L285" i="25"/>
  <c r="L297" i="25"/>
  <c r="P297" i="25" s="1"/>
  <c r="L336" i="25"/>
  <c r="L366" i="25"/>
  <c r="L387" i="25"/>
  <c r="L409" i="25"/>
  <c r="L408" i="25" s="1"/>
  <c r="L477" i="25"/>
  <c r="P477" i="25" s="1"/>
  <c r="L507" i="25"/>
  <c r="P507" i="25" s="1"/>
  <c r="L526" i="25"/>
  <c r="L546" i="25"/>
  <c r="P546" i="25" s="1"/>
  <c r="L565" i="25"/>
  <c r="P565" i="25" s="1"/>
  <c r="L592" i="25"/>
  <c r="L617" i="25"/>
  <c r="L716" i="25"/>
  <c r="P716" i="25" s="1"/>
  <c r="L736" i="25"/>
  <c r="L756" i="25"/>
  <c r="L784" i="25"/>
  <c r="L806" i="25"/>
  <c r="P806" i="25" s="1"/>
  <c r="L854" i="25"/>
  <c r="P854" i="25" s="1"/>
  <c r="L896" i="25"/>
  <c r="L995" i="25"/>
  <c r="L1020" i="25"/>
  <c r="P1020" i="25" s="1"/>
  <c r="L1075" i="25"/>
  <c r="P1075" i="25" s="1"/>
  <c r="L1101" i="25"/>
  <c r="L1162" i="25"/>
  <c r="L1188" i="25"/>
  <c r="L1238" i="25"/>
  <c r="L1351" i="25"/>
  <c r="P1351" i="25" s="1"/>
  <c r="L1469" i="25"/>
  <c r="L1537" i="25"/>
  <c r="P1537" i="25" s="1"/>
  <c r="L1614" i="25"/>
  <c r="P1614" i="25" s="1"/>
  <c r="L1681" i="25"/>
  <c r="L1763" i="25"/>
  <c r="L1832" i="25"/>
  <c r="L2468" i="25"/>
  <c r="P2468" i="25" s="1"/>
  <c r="N414" i="25"/>
  <c r="L414" i="25"/>
  <c r="N483" i="25"/>
  <c r="L483" i="25"/>
  <c r="N523" i="25"/>
  <c r="L523" i="25"/>
  <c r="N601" i="25"/>
  <c r="L601" i="25"/>
  <c r="N686" i="25"/>
  <c r="L686" i="25"/>
  <c r="N807" i="25"/>
  <c r="L807" i="25"/>
  <c r="N957" i="25"/>
  <c r="L957" i="25"/>
  <c r="N998" i="25"/>
  <c r="L998" i="25"/>
  <c r="N1036" i="25"/>
  <c r="L1036" i="25"/>
  <c r="N1069" i="25"/>
  <c r="L1069" i="25"/>
  <c r="N1098" i="25"/>
  <c r="L1098" i="25"/>
  <c r="N1140" i="25"/>
  <c r="L1140" i="25"/>
  <c r="N1179" i="25"/>
  <c r="L1179" i="25"/>
  <c r="N1218" i="25"/>
  <c r="L1218" i="25"/>
  <c r="N1258" i="25"/>
  <c r="L1258" i="25"/>
  <c r="N1279" i="25"/>
  <c r="L1279" i="25"/>
  <c r="N1296" i="25"/>
  <c r="L1296" i="25"/>
  <c r="N1320" i="25"/>
  <c r="L1320" i="25"/>
  <c r="N1336" i="25"/>
  <c r="L1336" i="25"/>
  <c r="N1356" i="25"/>
  <c r="L1356" i="25"/>
  <c r="N1376" i="25"/>
  <c r="L1376" i="25"/>
  <c r="N1391" i="25"/>
  <c r="L1391" i="25"/>
  <c r="N1409" i="25"/>
  <c r="L1409" i="25"/>
  <c r="N1430" i="25"/>
  <c r="L1430" i="25"/>
  <c r="N1449" i="25"/>
  <c r="L1449" i="25"/>
  <c r="N1465" i="25"/>
  <c r="L1465" i="25"/>
  <c r="N1485" i="25"/>
  <c r="L1485" i="25"/>
  <c r="N1501" i="25"/>
  <c r="L1501" i="25"/>
  <c r="N1517" i="25"/>
  <c r="L1517" i="25"/>
  <c r="N1536" i="25"/>
  <c r="L1536" i="25"/>
  <c r="N1553" i="25"/>
  <c r="L1553" i="25"/>
  <c r="N1575" i="25"/>
  <c r="L1575" i="25"/>
  <c r="N1593" i="25"/>
  <c r="L1593" i="25"/>
  <c r="N1610" i="25"/>
  <c r="L1610" i="25"/>
  <c r="N1630" i="25"/>
  <c r="L1630" i="25"/>
  <c r="N1667" i="25"/>
  <c r="L1667" i="25"/>
  <c r="N1683" i="25"/>
  <c r="L1683" i="25"/>
  <c r="N1698" i="25"/>
  <c r="L1698" i="25"/>
  <c r="N1717" i="25"/>
  <c r="L1717" i="25"/>
  <c r="N1753" i="25"/>
  <c r="L1753" i="25"/>
  <c r="N1792" i="25"/>
  <c r="L1792" i="25"/>
  <c r="N1807" i="25"/>
  <c r="L1807" i="25"/>
  <c r="N1831" i="25"/>
  <c r="L1831" i="25"/>
  <c r="N1846" i="25"/>
  <c r="L1846" i="25"/>
  <c r="N1862" i="25"/>
  <c r="L1862" i="25"/>
  <c r="N1883" i="25"/>
  <c r="L1883" i="25"/>
  <c r="N1904" i="25"/>
  <c r="L1904" i="25"/>
  <c r="N1949" i="25"/>
  <c r="L1949" i="25"/>
  <c r="N1990" i="25"/>
  <c r="L1990" i="25"/>
  <c r="N2005" i="25"/>
  <c r="L2005" i="25"/>
  <c r="N2027" i="25"/>
  <c r="L2027" i="25"/>
  <c r="N2051" i="25"/>
  <c r="L2051" i="25"/>
  <c r="N2073" i="25"/>
  <c r="L2073" i="25"/>
  <c r="N2122" i="25"/>
  <c r="L2122" i="25"/>
  <c r="N2140" i="25"/>
  <c r="L2140" i="25"/>
  <c r="N2160" i="25"/>
  <c r="L2160" i="25"/>
  <c r="N2182" i="25"/>
  <c r="L2182" i="25"/>
  <c r="N2201" i="25"/>
  <c r="L2201" i="25"/>
  <c r="N2220" i="25"/>
  <c r="L2220" i="25"/>
  <c r="N2236" i="25"/>
  <c r="L2236" i="25"/>
  <c r="N2259" i="25"/>
  <c r="L2259" i="25"/>
  <c r="N2284" i="25"/>
  <c r="L2284" i="25"/>
  <c r="N2299" i="25"/>
  <c r="L2299" i="25"/>
  <c r="N2318" i="25"/>
  <c r="L2318" i="25"/>
  <c r="N2333" i="25"/>
  <c r="L2333" i="25"/>
  <c r="N2347" i="25"/>
  <c r="L2347" i="25"/>
  <c r="N2367" i="25"/>
  <c r="L2367" i="25"/>
  <c r="N2382" i="25"/>
  <c r="L2382" i="25"/>
  <c r="N2403" i="25"/>
  <c r="L2403" i="25"/>
  <c r="N2419" i="25"/>
  <c r="L2419" i="25"/>
  <c r="N2438" i="25"/>
  <c r="L2438" i="25"/>
  <c r="N2453" i="25"/>
  <c r="L2453" i="25"/>
  <c r="N2472" i="25"/>
  <c r="L2472" i="25"/>
  <c r="N2486" i="25"/>
  <c r="L2486" i="25"/>
  <c r="N2501" i="25"/>
  <c r="L2501" i="25"/>
  <c r="N2516" i="25"/>
  <c r="L2516" i="25"/>
  <c r="N2531" i="25"/>
  <c r="L2531" i="25"/>
  <c r="N2549" i="25"/>
  <c r="L2549" i="25"/>
  <c r="N2564" i="25"/>
  <c r="L2564" i="25"/>
  <c r="N2580" i="25"/>
  <c r="L2580" i="25"/>
  <c r="N2599" i="25"/>
  <c r="L2599" i="25"/>
  <c r="N2614" i="25"/>
  <c r="L2614" i="25"/>
  <c r="N2628" i="25"/>
  <c r="L2628" i="25"/>
  <c r="N2645" i="25"/>
  <c r="L2645" i="25"/>
  <c r="N2661" i="25"/>
  <c r="L2661" i="25"/>
  <c r="N2675" i="25"/>
  <c r="L2675" i="25"/>
  <c r="N2690" i="25"/>
  <c r="L2690" i="25"/>
  <c r="N2709" i="25"/>
  <c r="L2709" i="25"/>
  <c r="N2724" i="25"/>
  <c r="L2724" i="25"/>
  <c r="N2739" i="25"/>
  <c r="L2739" i="25"/>
  <c r="N2756" i="25"/>
  <c r="L2756" i="25"/>
  <c r="N2770" i="25"/>
  <c r="L2770" i="25"/>
  <c r="N2784" i="25"/>
  <c r="L2784" i="25"/>
  <c r="N2801" i="25"/>
  <c r="L2801" i="25"/>
  <c r="N2818" i="25"/>
  <c r="L2818" i="25"/>
  <c r="N2832" i="25"/>
  <c r="L2832" i="25"/>
  <c r="N1637" i="25"/>
  <c r="L1637" i="25"/>
  <c r="N1776" i="25"/>
  <c r="L1776" i="25"/>
  <c r="N1937" i="25"/>
  <c r="L1937" i="25"/>
  <c r="N2133" i="25"/>
  <c r="L2133" i="25"/>
  <c r="N2302" i="25"/>
  <c r="L2302" i="25"/>
  <c r="N2447" i="25"/>
  <c r="L2447" i="25"/>
  <c r="N2593" i="25"/>
  <c r="L2593" i="25"/>
  <c r="N2740" i="25"/>
  <c r="L2740" i="25"/>
  <c r="N662" i="25"/>
  <c r="L662" i="25"/>
  <c r="N951" i="25"/>
  <c r="L951" i="25"/>
  <c r="N1035" i="25"/>
  <c r="L1035" i="25"/>
  <c r="N1192" i="25"/>
  <c r="L1192" i="25"/>
  <c r="N1297" i="25"/>
  <c r="L1297" i="25"/>
  <c r="N1402" i="25"/>
  <c r="L1402" i="25"/>
  <c r="N1483" i="25"/>
  <c r="L1483" i="25"/>
  <c r="N1601" i="25"/>
  <c r="L1601" i="25"/>
  <c r="N1802" i="25"/>
  <c r="L1802" i="25"/>
  <c r="N1911" i="25"/>
  <c r="L1911" i="25"/>
  <c r="N2032" i="25"/>
  <c r="L2032" i="25"/>
  <c r="N2136" i="25"/>
  <c r="L2136" i="25"/>
  <c r="N2258" i="25"/>
  <c r="L2258" i="25"/>
  <c r="N2360" i="25"/>
  <c r="L2360" i="25"/>
  <c r="N2412" i="25"/>
  <c r="L2412" i="25"/>
  <c r="N2484" i="25"/>
  <c r="L2484" i="25"/>
  <c r="N2569" i="25"/>
  <c r="L2569" i="25"/>
  <c r="N2656" i="25"/>
  <c r="L2656" i="25"/>
  <c r="N2730" i="25"/>
  <c r="L2730" i="25"/>
  <c r="N2839" i="25"/>
  <c r="L2839" i="25"/>
  <c r="N1125" i="25"/>
  <c r="L1125" i="25"/>
  <c r="N2247" i="25"/>
  <c r="L2247" i="25"/>
  <c r="N564" i="25"/>
  <c r="L564" i="25"/>
  <c r="N652" i="25"/>
  <c r="L652" i="25"/>
  <c r="N711" i="25"/>
  <c r="L711" i="25"/>
  <c r="N734" i="25"/>
  <c r="L734" i="25"/>
  <c r="N1086" i="25"/>
  <c r="L1086" i="25"/>
  <c r="N2022" i="25"/>
  <c r="L2022" i="25"/>
  <c r="N2079" i="25"/>
  <c r="L2079" i="25"/>
  <c r="N1353" i="25"/>
  <c r="L1353" i="25"/>
  <c r="N1519" i="25"/>
  <c r="L1519" i="25"/>
  <c r="N1688" i="25"/>
  <c r="L1688" i="25"/>
  <c r="N1843" i="25"/>
  <c r="L1843" i="25"/>
  <c r="L225" i="25"/>
  <c r="P225" i="25" s="1"/>
  <c r="L249" i="25"/>
  <c r="P249" i="25" s="1"/>
  <c r="L298" i="25"/>
  <c r="P298" i="25" s="1"/>
  <c r="L319" i="25"/>
  <c r="L369" i="25"/>
  <c r="L368" i="25" s="1"/>
  <c r="L388" i="25"/>
  <c r="P388" i="25" s="1"/>
  <c r="L412" i="25"/>
  <c r="P412" i="25" s="1"/>
  <c r="L432" i="25"/>
  <c r="L446" i="25"/>
  <c r="P446" i="25" s="1"/>
  <c r="L509" i="25"/>
  <c r="P509" i="25" s="1"/>
  <c r="L566" i="25"/>
  <c r="P566" i="25" s="1"/>
  <c r="L593" i="25"/>
  <c r="L645" i="25"/>
  <c r="P645" i="25" s="1"/>
  <c r="L666" i="25"/>
  <c r="L809" i="25"/>
  <c r="P809" i="25" s="1"/>
  <c r="L855" i="25"/>
  <c r="L948" i="25"/>
  <c r="P948" i="25" s="1"/>
  <c r="L1102" i="25"/>
  <c r="P1102" i="25" s="1"/>
  <c r="L1213" i="25"/>
  <c r="P1213" i="25" s="1"/>
  <c r="L1239" i="25"/>
  <c r="L1272" i="25"/>
  <c r="P1272" i="25" s="1"/>
  <c r="L1470" i="25"/>
  <c r="L1966" i="25"/>
  <c r="P1966" i="25" s="1"/>
  <c r="N524" i="25"/>
  <c r="L524" i="25"/>
  <c r="N643" i="25"/>
  <c r="L643" i="25"/>
  <c r="N727" i="25"/>
  <c r="L727" i="25"/>
  <c r="N930" i="25"/>
  <c r="L930" i="25"/>
  <c r="N1004" i="25"/>
  <c r="L1004" i="25"/>
  <c r="N1037" i="25"/>
  <c r="L1037" i="25"/>
  <c r="N1146" i="25"/>
  <c r="N1145" i="25" s="1"/>
  <c r="L1146" i="25"/>
  <c r="N1180" i="25"/>
  <c r="L1180" i="25"/>
  <c r="N1263" i="25"/>
  <c r="L1263" i="25"/>
  <c r="N1298" i="25"/>
  <c r="L1298" i="25"/>
  <c r="N1338" i="25"/>
  <c r="L1338" i="25"/>
  <c r="N1357" i="25"/>
  <c r="L1357" i="25"/>
  <c r="N1377" i="25"/>
  <c r="L1377" i="25"/>
  <c r="N1394" i="25"/>
  <c r="L1394" i="25"/>
  <c r="N1410" i="25"/>
  <c r="L1410" i="25"/>
  <c r="N1432" i="25"/>
  <c r="L1432" i="25"/>
  <c r="N1450" i="25"/>
  <c r="L1450" i="25"/>
  <c r="N1486" i="25"/>
  <c r="L1486" i="25"/>
  <c r="N1502" i="25"/>
  <c r="L1502" i="25"/>
  <c r="N1554" i="25"/>
  <c r="L1554" i="25"/>
  <c r="N1576" i="25"/>
  <c r="L1576" i="25"/>
  <c r="N1594" i="25"/>
  <c r="L1594" i="25"/>
  <c r="N1631" i="25"/>
  <c r="L1631" i="25"/>
  <c r="N1648" i="25"/>
  <c r="L1648" i="25"/>
  <c r="N1668" i="25"/>
  <c r="L1668" i="25"/>
  <c r="N1684" i="25"/>
  <c r="L1684" i="25"/>
  <c r="N1701" i="25"/>
  <c r="L1701" i="25"/>
  <c r="N1718" i="25"/>
  <c r="L1718" i="25"/>
  <c r="N1735" i="25"/>
  <c r="L1735" i="25"/>
  <c r="N1754" i="25"/>
  <c r="L1754" i="25"/>
  <c r="N1775" i="25"/>
  <c r="L1775" i="25"/>
  <c r="N1793" i="25"/>
  <c r="L1793" i="25"/>
  <c r="N1808" i="25"/>
  <c r="L1808" i="25"/>
  <c r="N1847" i="25"/>
  <c r="L1847" i="25"/>
  <c r="N1884" i="25"/>
  <c r="L1884" i="25"/>
  <c r="N1905" i="25"/>
  <c r="L1905" i="25"/>
  <c r="N1927" i="25"/>
  <c r="L1927" i="25"/>
  <c r="N1950" i="25"/>
  <c r="L1950" i="25"/>
  <c r="N1968" i="25"/>
  <c r="L1968" i="25"/>
  <c r="N1991" i="25"/>
  <c r="L1991" i="25"/>
  <c r="N2006" i="25"/>
  <c r="L2006" i="25"/>
  <c r="N2028" i="25"/>
  <c r="L2028" i="25"/>
  <c r="N2052" i="25"/>
  <c r="L2052" i="25"/>
  <c r="N2074" i="25"/>
  <c r="L2074" i="25"/>
  <c r="N2123" i="25"/>
  <c r="L2123" i="25"/>
  <c r="N2141" i="25"/>
  <c r="L2141" i="25"/>
  <c r="N2165" i="25"/>
  <c r="L2165" i="25"/>
  <c r="N2183" i="25"/>
  <c r="L2183" i="25"/>
  <c r="N2202" i="25"/>
  <c r="L2202" i="25"/>
  <c r="N2221" i="25"/>
  <c r="L2221" i="25"/>
  <c r="N2240" i="25"/>
  <c r="L2240" i="25"/>
  <c r="N2263" i="25"/>
  <c r="L2263" i="25"/>
  <c r="N2285" i="25"/>
  <c r="L2285" i="25"/>
  <c r="N2300" i="25"/>
  <c r="L2300" i="25"/>
  <c r="N2319" i="25"/>
  <c r="L2319" i="25"/>
  <c r="N2334" i="25"/>
  <c r="L2334" i="25"/>
  <c r="N2349" i="25"/>
  <c r="L2349" i="25"/>
  <c r="N2368" i="25"/>
  <c r="L2368" i="25"/>
  <c r="N2383" i="25"/>
  <c r="L2383" i="25"/>
  <c r="N2404" i="25"/>
  <c r="L2404" i="25"/>
  <c r="N2420" i="25"/>
  <c r="L2420" i="25"/>
  <c r="N2439" i="25"/>
  <c r="L2439" i="25"/>
  <c r="N2455" i="25"/>
  <c r="L2455" i="25"/>
  <c r="N2473" i="25"/>
  <c r="L2473" i="25"/>
  <c r="N2487" i="25"/>
  <c r="L2487" i="25"/>
  <c r="N2502" i="25"/>
  <c r="L2502" i="25"/>
  <c r="N2517" i="25"/>
  <c r="L2517" i="25"/>
  <c r="N2535" i="25"/>
  <c r="L2535" i="25"/>
  <c r="N2565" i="25"/>
  <c r="L2565" i="25"/>
  <c r="N2584" i="25"/>
  <c r="L2584" i="25"/>
  <c r="N2600" i="25"/>
  <c r="L2600" i="25"/>
  <c r="N2615" i="25"/>
  <c r="L2615" i="25"/>
  <c r="N2629" i="25"/>
  <c r="L2629" i="25"/>
  <c r="N2646" i="25"/>
  <c r="L2646" i="25"/>
  <c r="N2662" i="25"/>
  <c r="L2662" i="25"/>
  <c r="N2676" i="25"/>
  <c r="L2676" i="25"/>
  <c r="N2694" i="25"/>
  <c r="L2694" i="25"/>
  <c r="N2710" i="25"/>
  <c r="L2710" i="25"/>
  <c r="N2725" i="25"/>
  <c r="L2725" i="25"/>
  <c r="N2743" i="25"/>
  <c r="L2743" i="25"/>
  <c r="N2757" i="25"/>
  <c r="L2757" i="25"/>
  <c r="N2771" i="25"/>
  <c r="L2771" i="25"/>
  <c r="N2785" i="25"/>
  <c r="L2785" i="25"/>
  <c r="N2805" i="25"/>
  <c r="L2805" i="25"/>
  <c r="N2819" i="25"/>
  <c r="L2819" i="25"/>
  <c r="N2833" i="25"/>
  <c r="L2833" i="25"/>
  <c r="N2848" i="25"/>
  <c r="L2848" i="25"/>
  <c r="N1788" i="25"/>
  <c r="L1788" i="25"/>
  <c r="N1954" i="25"/>
  <c r="L1954" i="25"/>
  <c r="N2147" i="25"/>
  <c r="L2147" i="25"/>
  <c r="N2314" i="25"/>
  <c r="L2314" i="25"/>
  <c r="N2459" i="25"/>
  <c r="L2459" i="25"/>
  <c r="N2606" i="25"/>
  <c r="L2606" i="25"/>
  <c r="N2752" i="25"/>
  <c r="L2752" i="25"/>
  <c r="N607" i="25"/>
  <c r="L607" i="25"/>
  <c r="N952" i="25"/>
  <c r="L952" i="25"/>
  <c r="N1301" i="25"/>
  <c r="L1301" i="25"/>
  <c r="N1406" i="25"/>
  <c r="L1406" i="25"/>
  <c r="N1496" i="25"/>
  <c r="L1496" i="25"/>
  <c r="N1609" i="25"/>
  <c r="L1609" i="25"/>
  <c r="N1714" i="25"/>
  <c r="L1714" i="25"/>
  <c r="N1810" i="25"/>
  <c r="L1810" i="25"/>
  <c r="N1920" i="25"/>
  <c r="L1920" i="25"/>
  <c r="N2036" i="25"/>
  <c r="L2036" i="25"/>
  <c r="N2145" i="25"/>
  <c r="L2145" i="25"/>
  <c r="N2262" i="25"/>
  <c r="L2262" i="25"/>
  <c r="N2363" i="25"/>
  <c r="L2363" i="25"/>
  <c r="N2421" i="25"/>
  <c r="L2421" i="25"/>
  <c r="N2496" i="25"/>
  <c r="L2496" i="25"/>
  <c r="N2570" i="25"/>
  <c r="L2570" i="25"/>
  <c r="N2657" i="25"/>
  <c r="L2657" i="25"/>
  <c r="N2741" i="25"/>
  <c r="L2741" i="25"/>
  <c r="N2840" i="25"/>
  <c r="L2840" i="25"/>
  <c r="N596" i="25"/>
  <c r="L596" i="25"/>
  <c r="N1167" i="25"/>
  <c r="L1167" i="25"/>
  <c r="N2276" i="25"/>
  <c r="L2276" i="25"/>
  <c r="N576" i="25"/>
  <c r="L576" i="25"/>
  <c r="N735" i="25"/>
  <c r="L735" i="25"/>
  <c r="N791" i="25"/>
  <c r="L791" i="25"/>
  <c r="N808" i="25"/>
  <c r="L808" i="25"/>
  <c r="N908" i="25"/>
  <c r="L908" i="25"/>
  <c r="N1023" i="25"/>
  <c r="L1023" i="25"/>
  <c r="N2023" i="25"/>
  <c r="L2023" i="25"/>
  <c r="N1531" i="25"/>
  <c r="L1531" i="25"/>
  <c r="N1700" i="25"/>
  <c r="L1700" i="25"/>
  <c r="N1855" i="25"/>
  <c r="L1855" i="25"/>
  <c r="N2035" i="25"/>
  <c r="L2035" i="25"/>
  <c r="L22" i="25"/>
  <c r="P22" i="25" s="1"/>
  <c r="L59" i="25"/>
  <c r="L226" i="25"/>
  <c r="L238" i="25"/>
  <c r="P238" i="25" s="1"/>
  <c r="L263" i="25"/>
  <c r="P263" i="25" s="1"/>
  <c r="L275" i="25"/>
  <c r="P275" i="25" s="1"/>
  <c r="L299" i="25"/>
  <c r="L320" i="25"/>
  <c r="L371" i="25"/>
  <c r="L389" i="25"/>
  <c r="L413" i="25"/>
  <c r="L495" i="25"/>
  <c r="L511" i="25"/>
  <c r="L529" i="25"/>
  <c r="L548" i="25"/>
  <c r="L598" i="25"/>
  <c r="P598" i="25" s="1"/>
  <c r="L667" i="25"/>
  <c r="P667" i="25" s="1"/>
  <c r="L718" i="25"/>
  <c r="L788" i="25"/>
  <c r="L856" i="25"/>
  <c r="P856" i="25" s="1"/>
  <c r="L925" i="25"/>
  <c r="P925" i="25" s="1"/>
  <c r="L977" i="25"/>
  <c r="P977" i="25" s="1"/>
  <c r="L1078" i="25"/>
  <c r="L1103" i="25"/>
  <c r="P1103" i="25" s="1"/>
  <c r="L1136" i="25"/>
  <c r="P1136" i="25" s="1"/>
  <c r="L1164" i="25"/>
  <c r="P1164" i="25" s="1"/>
  <c r="L1310" i="25"/>
  <c r="L1481" i="25"/>
  <c r="P1481" i="25" s="1"/>
  <c r="L1552" i="25"/>
  <c r="P1552" i="25" s="1"/>
  <c r="L1770" i="25"/>
  <c r="P1770" i="25" s="1"/>
  <c r="L1967" i="25"/>
  <c r="L2847" i="25"/>
  <c r="P2847" i="25" s="1"/>
  <c r="J195" i="25"/>
  <c r="J805" i="25"/>
  <c r="J108" i="25"/>
  <c r="J1000" i="25"/>
  <c r="J1127" i="25"/>
  <c r="J793" i="25"/>
  <c r="J129" i="25"/>
  <c r="J143" i="25"/>
  <c r="J158" i="25"/>
  <c r="J173" i="25"/>
  <c r="J188" i="25"/>
  <c r="J333" i="25"/>
  <c r="J646" i="25"/>
  <c r="J658" i="25"/>
  <c r="J672" i="25"/>
  <c r="J717" i="25"/>
  <c r="J904" i="25"/>
  <c r="J946" i="25"/>
  <c r="J1031" i="25"/>
  <c r="J1088" i="25"/>
  <c r="J177" i="25"/>
  <c r="J112" i="25"/>
  <c r="J128" i="25"/>
  <c r="J142" i="25"/>
  <c r="J155" i="25"/>
  <c r="J338" i="25"/>
  <c r="J351" i="25"/>
  <c r="J1134" i="25"/>
  <c r="J340" i="25"/>
  <c r="J353" i="25"/>
  <c r="J810" i="25"/>
  <c r="J102" i="25"/>
  <c r="J119" i="25"/>
  <c r="J134" i="25"/>
  <c r="J147" i="25"/>
  <c r="J163" i="25"/>
  <c r="J179" i="25"/>
  <c r="J193" i="25"/>
  <c r="J374" i="25"/>
  <c r="J150" i="25"/>
  <c r="J165" i="25"/>
  <c r="J181" i="25"/>
  <c r="J73" i="25"/>
  <c r="J347" i="25"/>
  <c r="J47" i="25"/>
  <c r="J166" i="25"/>
  <c r="J183" i="25"/>
  <c r="J354" i="25"/>
  <c r="J105" i="25"/>
  <c r="J121" i="25"/>
  <c r="J136" i="25"/>
  <c r="J46" i="25"/>
  <c r="J138" i="25"/>
  <c r="J152" i="25"/>
  <c r="J168" i="25"/>
  <c r="J184" i="25"/>
  <c r="J343" i="25"/>
  <c r="J355" i="25"/>
  <c r="J38" i="25"/>
  <c r="J113" i="25"/>
  <c r="J97" i="25"/>
  <c r="J114" i="25"/>
  <c r="J135" i="25"/>
  <c r="J180" i="25"/>
  <c r="J194" i="25"/>
  <c r="J352" i="25"/>
  <c r="J120" i="25"/>
  <c r="J164" i="25"/>
  <c r="J106" i="25"/>
  <c r="J122" i="25"/>
  <c r="J137" i="25"/>
  <c r="J151" i="25"/>
  <c r="J148" i="25"/>
  <c r="J124" i="25"/>
  <c r="J87" i="25"/>
  <c r="J49" i="25"/>
  <c r="J20" i="25"/>
  <c r="J41" i="25"/>
  <c r="J45" i="25"/>
  <c r="J40" i="25"/>
  <c r="J17" i="25"/>
  <c r="J19" i="25"/>
  <c r="J42" i="25"/>
  <c r="J43" i="25"/>
  <c r="J16" i="25"/>
  <c r="P699" i="25"/>
  <c r="P265" i="25"/>
  <c r="P61" i="25"/>
  <c r="N697" i="25"/>
  <c r="P532" i="25"/>
  <c r="N588" i="25"/>
  <c r="N391" i="25"/>
  <c r="P324" i="25"/>
  <c r="P880" i="25"/>
  <c r="P1220" i="25"/>
  <c r="P1328" i="25"/>
  <c r="P304" i="25"/>
  <c r="N420" i="25"/>
  <c r="N416" i="25" s="1"/>
  <c r="N401" i="25"/>
  <c r="N768" i="25"/>
  <c r="P1976" i="25"/>
  <c r="P2636" i="25"/>
  <c r="N27" i="25"/>
  <c r="N404" i="25"/>
  <c r="P80" i="25"/>
  <c r="N200" i="25"/>
  <c r="N197" i="25" s="1"/>
  <c r="N321" i="25"/>
  <c r="P482" i="25"/>
  <c r="P252" i="25" l="1"/>
  <c r="P1245" i="25"/>
  <c r="P498" i="25"/>
  <c r="P945" i="25"/>
  <c r="P571" i="25"/>
  <c r="P698" i="25"/>
  <c r="N1417" i="25"/>
  <c r="P339" i="25"/>
  <c r="N385" i="25"/>
  <c r="P1860" i="25"/>
  <c r="P48" i="25"/>
  <c r="P1892" i="25"/>
  <c r="P954" i="25"/>
  <c r="P1121" i="25"/>
  <c r="P1721" i="25"/>
  <c r="P1178" i="25"/>
  <c r="P935" i="25"/>
  <c r="P239" i="25"/>
  <c r="P991" i="25"/>
  <c r="P2175" i="25"/>
  <c r="N528" i="25"/>
  <c r="P708" i="25"/>
  <c r="P1171" i="25"/>
  <c r="P602" i="25"/>
  <c r="P514" i="25"/>
  <c r="P2111" i="25"/>
  <c r="P659" i="25"/>
  <c r="P474" i="25"/>
  <c r="P1150" i="25"/>
  <c r="P63" i="25"/>
  <c r="P389" i="25"/>
  <c r="P756" i="25"/>
  <c r="P1219" i="25"/>
  <c r="P280" i="25"/>
  <c r="P1238" i="25"/>
  <c r="P316" i="25"/>
  <c r="P326" i="25"/>
  <c r="P1170" i="25"/>
  <c r="P1389" i="25"/>
  <c r="P654" i="25"/>
  <c r="P1413" i="25"/>
  <c r="P1199" i="25"/>
  <c r="P229" i="25"/>
  <c r="P2533" i="25"/>
  <c r="P2637" i="25"/>
  <c r="P264" i="25"/>
  <c r="P228" i="25"/>
  <c r="P1107" i="25"/>
  <c r="P1777" i="25"/>
  <c r="P417" i="25"/>
  <c r="P1327" i="25"/>
  <c r="N132" i="25"/>
  <c r="P1027" i="25"/>
  <c r="P724" i="25"/>
  <c r="P1067" i="25"/>
  <c r="P1053" i="25"/>
  <c r="P683" i="25"/>
  <c r="P86" i="25"/>
  <c r="P885" i="25"/>
  <c r="P376" i="25"/>
  <c r="P1101" i="25"/>
  <c r="P2540" i="25"/>
  <c r="L344" i="25"/>
  <c r="N958" i="25"/>
  <c r="N947" i="25" s="1"/>
  <c r="P2429" i="25"/>
  <c r="P1953" i="25"/>
  <c r="P2624" i="25"/>
  <c r="N1266" i="25"/>
  <c r="P2623" i="25"/>
  <c r="P1196" i="25"/>
  <c r="P694" i="25"/>
  <c r="P720" i="25"/>
  <c r="P980" i="25"/>
  <c r="L132" i="25"/>
  <c r="P2341" i="25"/>
  <c r="P2734" i="25"/>
  <c r="P959" i="25"/>
  <c r="P964" i="25"/>
  <c r="P963" i="25" s="1"/>
  <c r="L2843" i="25"/>
  <c r="P2843" i="25" s="1"/>
  <c r="P449" i="25"/>
  <c r="N2270" i="25"/>
  <c r="P2325" i="25"/>
  <c r="N79" i="25"/>
  <c r="N78" i="25" s="1"/>
  <c r="P766" i="25"/>
  <c r="P2719" i="25"/>
  <c r="P502" i="25"/>
  <c r="P907" i="25"/>
  <c r="P1397" i="25"/>
  <c r="P2449" i="25"/>
  <c r="N306" i="25"/>
  <c r="P1267" i="25"/>
  <c r="P2811" i="25"/>
  <c r="P789" i="25"/>
  <c r="L300" i="25"/>
  <c r="P866" i="25"/>
  <c r="P788" i="25"/>
  <c r="P1239" i="25"/>
  <c r="P432" i="25"/>
  <c r="P413" i="25"/>
  <c r="P1967" i="25"/>
  <c r="P226" i="25"/>
  <c r="P855" i="25"/>
  <c r="P1310" i="25"/>
  <c r="P548" i="25"/>
  <c r="P526" i="25"/>
  <c r="P1132" i="25"/>
  <c r="P1128" i="25"/>
  <c r="P208" i="25"/>
  <c r="P1589" i="25"/>
  <c r="P940" i="25"/>
  <c r="P1446" i="25"/>
  <c r="P1763" i="25"/>
  <c r="P386" i="25"/>
  <c r="L1312" i="25"/>
  <c r="P1078" i="25"/>
  <c r="P1469" i="25"/>
  <c r="P387" i="25"/>
  <c r="P211" i="25"/>
  <c r="L579" i="25"/>
  <c r="L578" i="25" s="1"/>
  <c r="L673" i="25"/>
  <c r="L970" i="25"/>
  <c r="L1060" i="25"/>
  <c r="P619" i="25"/>
  <c r="P1089" i="25"/>
  <c r="P2016" i="25"/>
  <c r="P1344" i="25"/>
  <c r="P2272" i="25"/>
  <c r="P1658" i="25"/>
  <c r="P737" i="25"/>
  <c r="P2465" i="25"/>
  <c r="P2358" i="25"/>
  <c r="P2130" i="25"/>
  <c r="P1996" i="25"/>
  <c r="P1872" i="25"/>
  <c r="P1759" i="25"/>
  <c r="P1206" i="25"/>
  <c r="P761" i="25"/>
  <c r="L898" i="25"/>
  <c r="L770" i="25"/>
  <c r="P2651" i="25"/>
  <c r="P1234" i="25"/>
  <c r="L963" i="25"/>
  <c r="P613" i="25"/>
  <c r="P2151" i="25"/>
  <c r="P1538" i="25"/>
  <c r="P1438" i="25"/>
  <c r="L1145" i="25"/>
  <c r="N54" i="25"/>
  <c r="N300" i="25"/>
  <c r="L1115" i="25"/>
  <c r="L839" i="25"/>
  <c r="L1113" i="25"/>
  <c r="L842" i="25"/>
  <c r="P2396" i="25"/>
  <c r="L1940" i="25"/>
  <c r="P979" i="25"/>
  <c r="P2541" i="25"/>
  <c r="P1415" i="25"/>
  <c r="P1257" i="25"/>
  <c r="L1824" i="25"/>
  <c r="P435" i="25"/>
  <c r="L1118" i="25"/>
  <c r="P2506" i="25"/>
  <c r="P1229" i="25"/>
  <c r="P2720" i="25"/>
  <c r="P1906" i="25"/>
  <c r="P1240" i="25"/>
  <c r="P2733" i="25"/>
  <c r="P2210" i="25"/>
  <c r="P1689" i="25"/>
  <c r="P1223" i="25"/>
  <c r="P2114" i="25"/>
  <c r="L1062" i="25"/>
  <c r="L313" i="25"/>
  <c r="P1974" i="25"/>
  <c r="P2226" i="25"/>
  <c r="P1850" i="25"/>
  <c r="P1524" i="25"/>
  <c r="P1304" i="25"/>
  <c r="P1149" i="25"/>
  <c r="P248" i="25"/>
  <c r="P2524" i="25"/>
  <c r="P1360" i="25"/>
  <c r="P1794" i="25"/>
  <c r="L2179" i="25"/>
  <c r="L74" i="25"/>
  <c r="P1864" i="25"/>
  <c r="P955" i="25"/>
  <c r="P2211" i="25"/>
  <c r="P2084" i="25"/>
  <c r="P1835" i="25"/>
  <c r="P1505" i="25"/>
  <c r="P1849" i="25"/>
  <c r="P1282" i="25"/>
  <c r="L1942" i="25"/>
  <c r="L50" i="25"/>
  <c r="L1826" i="25"/>
  <c r="P2510" i="25"/>
  <c r="P2410" i="25"/>
  <c r="P2189" i="25"/>
  <c r="P1930" i="25"/>
  <c r="P1705" i="25"/>
  <c r="P1489" i="25"/>
  <c r="P492" i="25"/>
  <c r="P2356" i="25"/>
  <c r="P1720" i="25"/>
  <c r="P1530" i="25"/>
  <c r="P1224" i="25"/>
  <c r="P849" i="25"/>
  <c r="P912" i="25"/>
  <c r="P2177" i="25"/>
  <c r="P1202" i="25"/>
  <c r="P740" i="25"/>
  <c r="P496" i="25"/>
  <c r="P2277" i="25"/>
  <c r="P2184" i="25"/>
  <c r="N2127" i="25"/>
  <c r="L528" i="25"/>
  <c r="P2304" i="25"/>
  <c r="L697" i="25"/>
  <c r="P1669" i="25"/>
  <c r="P997" i="25"/>
  <c r="P2326" i="25"/>
  <c r="P1963" i="25"/>
  <c r="P1840" i="25"/>
  <c r="P1565" i="25"/>
  <c r="P1929" i="25"/>
  <c r="P2837" i="25"/>
  <c r="P2572" i="25"/>
  <c r="P873" i="25"/>
  <c r="P1577" i="25"/>
  <c r="P2779" i="25"/>
  <c r="P262" i="25"/>
  <c r="P2748" i="25"/>
  <c r="P2267" i="25"/>
  <c r="P1054" i="25"/>
  <c r="P240" i="25"/>
  <c r="N364" i="25"/>
  <c r="L773" i="25"/>
  <c r="L357" i="25"/>
  <c r="P913" i="25"/>
  <c r="N2161" i="25"/>
  <c r="P2408" i="25"/>
  <c r="P2735" i="25"/>
  <c r="L1065" i="25"/>
  <c r="P1511" i="25"/>
  <c r="P1271" i="25"/>
  <c r="P2490" i="25"/>
  <c r="P2229" i="25"/>
  <c r="P1723" i="25"/>
  <c r="N1868" i="25"/>
  <c r="L309" i="25"/>
  <c r="L2058" i="25"/>
  <c r="L191" i="25"/>
  <c r="P1188" i="25"/>
  <c r="P384" i="25"/>
  <c r="P1058" i="25"/>
  <c r="P535" i="25"/>
  <c r="N1957" i="25"/>
  <c r="P2000" i="25"/>
  <c r="P1007" i="25"/>
  <c r="L58" i="25"/>
  <c r="P592" i="25"/>
  <c r="P466" i="25"/>
  <c r="N378" i="25"/>
  <c r="P1939" i="25"/>
  <c r="P1555" i="25"/>
  <c r="L1106" i="25"/>
  <c r="P1092" i="25"/>
  <c r="P521" i="25"/>
  <c r="P1190" i="25"/>
  <c r="P1819" i="25"/>
  <c r="P1548" i="25"/>
  <c r="P1332" i="25"/>
  <c r="P1211" i="25"/>
  <c r="P2204" i="25"/>
  <c r="P2589" i="25"/>
  <c r="P1382" i="25"/>
  <c r="P1980" i="25"/>
  <c r="P1857" i="25"/>
  <c r="P1743" i="25"/>
  <c r="P1642" i="25"/>
  <c r="P1527" i="25"/>
  <c r="P1422" i="25"/>
  <c r="P1421" i="25" s="1"/>
  <c r="P1291" i="25"/>
  <c r="P1159" i="25"/>
  <c r="P358" i="25"/>
  <c r="P1834" i="25"/>
  <c r="P1241" i="25"/>
  <c r="P1431" i="25"/>
  <c r="P2398" i="25"/>
  <c r="P2809" i="25"/>
  <c r="P2538" i="25"/>
  <c r="P2082" i="25"/>
  <c r="P1435" i="25"/>
  <c r="P1459" i="25"/>
  <c r="P2359" i="25"/>
  <c r="P2254" i="25"/>
  <c r="P2132" i="25"/>
  <c r="P1979" i="25"/>
  <c r="P1853" i="25"/>
  <c r="P1742" i="25"/>
  <c r="P1641" i="25"/>
  <c r="P1526" i="25"/>
  <c r="P1399" i="25"/>
  <c r="P1290" i="25"/>
  <c r="P1156" i="25"/>
  <c r="P286" i="25"/>
  <c r="P1760" i="25"/>
  <c r="P1158" i="25"/>
  <c r="P2828" i="25"/>
  <c r="P2638" i="25"/>
  <c r="P2445" i="25"/>
  <c r="P2342" i="25"/>
  <c r="P2227" i="25"/>
  <c r="P2112" i="25"/>
  <c r="P1978" i="25"/>
  <c r="P1851" i="25"/>
  <c r="P1741" i="25"/>
  <c r="P1640" i="25"/>
  <c r="P1525" i="25"/>
  <c r="P1305" i="25"/>
  <c r="P1186" i="25"/>
  <c r="P732" i="25"/>
  <c r="P2573" i="25"/>
  <c r="P1952" i="25"/>
  <c r="P1412" i="25"/>
  <c r="P625" i="25"/>
  <c r="P285" i="25"/>
  <c r="P1183" i="25"/>
  <c r="N393" i="25"/>
  <c r="P2466" i="25"/>
  <c r="P1467" i="25"/>
  <c r="P251" i="25"/>
  <c r="P2291" i="25"/>
  <c r="P626" i="25"/>
  <c r="P2350" i="25"/>
  <c r="P1380" i="25"/>
  <c r="P1047" i="25"/>
  <c r="P657" i="25"/>
  <c r="P292" i="25"/>
  <c r="P2064" i="25"/>
  <c r="P823" i="25"/>
  <c r="P494" i="25"/>
  <c r="P1984" i="25"/>
  <c r="P703" i="25"/>
  <c r="P812" i="25"/>
  <c r="L348" i="25"/>
  <c r="P439" i="25"/>
  <c r="P865" i="25"/>
  <c r="P599" i="25"/>
  <c r="N64" i="25"/>
  <c r="P771" i="25"/>
  <c r="P770" i="25" s="1"/>
  <c r="P1647" i="25"/>
  <c r="P308" i="25"/>
  <c r="P530" i="25"/>
  <c r="N2058" i="25"/>
  <c r="P1681" i="25"/>
  <c r="P712" i="25"/>
  <c r="P1832" i="25"/>
  <c r="P896" i="25"/>
  <c r="P246" i="25"/>
  <c r="N2176" i="25"/>
  <c r="P848" i="25"/>
  <c r="P1254" i="25"/>
  <c r="P1493" i="25"/>
  <c r="P290" i="25"/>
  <c r="P1785" i="25"/>
  <c r="P1470" i="25"/>
  <c r="P281" i="25"/>
  <c r="P254" i="25"/>
  <c r="P2534" i="25"/>
  <c r="P633" i="25"/>
  <c r="P707" i="25"/>
  <c r="P269" i="25"/>
  <c r="P1032" i="25"/>
  <c r="P415" i="25"/>
  <c r="N531" i="25"/>
  <c r="P320" i="25"/>
  <c r="L118" i="25"/>
  <c r="P299" i="25"/>
  <c r="P230" i="25"/>
  <c r="P2794" i="25"/>
  <c r="P1703" i="25"/>
  <c r="P892" i="25"/>
  <c r="P800" i="25"/>
  <c r="P453" i="25"/>
  <c r="P554" i="25"/>
  <c r="P718" i="25"/>
  <c r="P986" i="25"/>
  <c r="P736" i="25"/>
  <c r="P755" i="25"/>
  <c r="P66" i="25"/>
  <c r="P2101" i="25"/>
  <c r="L900" i="25"/>
  <c r="L1137" i="25"/>
  <c r="N381" i="25"/>
  <c r="L145" i="25"/>
  <c r="L117" i="25"/>
  <c r="L70" i="25"/>
  <c r="L69" i="25" s="1"/>
  <c r="L342" i="25"/>
  <c r="L1141" i="25"/>
  <c r="P894" i="25"/>
  <c r="N337" i="25"/>
  <c r="N153" i="25"/>
  <c r="N345" i="25"/>
  <c r="N176" i="25"/>
  <c r="N1137" i="25"/>
  <c r="N118" i="25"/>
  <c r="P1105" i="25"/>
  <c r="P1009" i="25"/>
  <c r="P738" i="25"/>
  <c r="P775" i="25"/>
  <c r="P689" i="25"/>
  <c r="P690" i="25"/>
  <c r="N186" i="25"/>
  <c r="N139" i="25"/>
  <c r="N104" i="25"/>
  <c r="N160" i="25"/>
  <c r="N171" i="25"/>
  <c r="N125" i="25"/>
  <c r="P125" i="25" s="1"/>
  <c r="N154" i="25"/>
  <c r="P154" i="25" s="1"/>
  <c r="N109" i="25"/>
  <c r="P109" i="25" s="1"/>
  <c r="N140" i="25"/>
  <c r="N342" i="25"/>
  <c r="N348" i="25"/>
  <c r="N126" i="25"/>
  <c r="N334" i="25"/>
  <c r="N162" i="25"/>
  <c r="N98" i="25"/>
  <c r="N110" i="25"/>
  <c r="L77" i="25"/>
  <c r="L76" i="25" s="1"/>
  <c r="N146" i="25"/>
  <c r="N189" i="25"/>
  <c r="L171" i="25"/>
  <c r="N145" i="25"/>
  <c r="N93" i="25"/>
  <c r="N92" i="25" s="1"/>
  <c r="N90" i="25"/>
  <c r="P90" i="25" s="1"/>
  <c r="L2248" i="25"/>
  <c r="L2243" i="25" s="1"/>
  <c r="N175" i="25"/>
  <c r="P175" i="25" s="1"/>
  <c r="N187" i="25"/>
  <c r="N349" i="25"/>
  <c r="P349" i="25" s="1"/>
  <c r="N159" i="25"/>
  <c r="P159" i="25" s="1"/>
  <c r="L187" i="25"/>
  <c r="L140" i="25"/>
  <c r="N70" i="25"/>
  <c r="N69" i="25" s="1"/>
  <c r="N191" i="25"/>
  <c r="N1141" i="25"/>
  <c r="N172" i="25"/>
  <c r="P172" i="25" s="1"/>
  <c r="N336" i="25"/>
  <c r="P336" i="25" s="1"/>
  <c r="N346" i="25"/>
  <c r="N144" i="25"/>
  <c r="P144" i="25" s="1"/>
  <c r="N91" i="25"/>
  <c r="P91" i="25" s="1"/>
  <c r="N185" i="25"/>
  <c r="P185" i="25" s="1"/>
  <c r="N130" i="25"/>
  <c r="P130" i="25" s="1"/>
  <c r="N117" i="25"/>
  <c r="L346" i="25"/>
  <c r="N350" i="25"/>
  <c r="N169" i="25"/>
  <c r="L1139" i="25"/>
  <c r="N190" i="25"/>
  <c r="N1421" i="25"/>
  <c r="L186" i="25"/>
  <c r="L139" i="25"/>
  <c r="P1110" i="25"/>
  <c r="P1941" i="25"/>
  <c r="P1940" i="25" s="1"/>
  <c r="L160" i="25"/>
  <c r="P2162" i="25"/>
  <c r="N773" i="25"/>
  <c r="L104" i="25"/>
  <c r="P843" i="25"/>
  <c r="P842" i="25" s="1"/>
  <c r="P26" i="25"/>
  <c r="P25" i="25" s="1"/>
  <c r="P2825" i="25"/>
  <c r="R697" i="25"/>
  <c r="P303" i="25"/>
  <c r="R89" i="25"/>
  <c r="T89" i="25"/>
  <c r="L1417" i="25"/>
  <c r="R1266" i="25"/>
  <c r="P2444" i="25"/>
  <c r="P1977" i="25"/>
  <c r="P1740" i="25"/>
  <c r="P1636" i="25"/>
  <c r="N2787" i="25"/>
  <c r="N1228" i="25"/>
  <c r="L1868" i="25"/>
  <c r="L1755" i="25"/>
  <c r="N1945" i="25"/>
  <c r="P2495" i="25"/>
  <c r="P1076" i="25"/>
  <c r="P704" i="25"/>
  <c r="P379" i="25"/>
  <c r="P2261" i="25"/>
  <c r="P550" i="25"/>
  <c r="P241" i="25"/>
  <c r="P983" i="25"/>
  <c r="P235" i="25"/>
  <c r="P1074" i="25"/>
  <c r="P220" i="25"/>
  <c r="P1352" i="25"/>
  <c r="P1694" i="25"/>
  <c r="P1461" i="25"/>
  <c r="P1349" i="25"/>
  <c r="P2693" i="25"/>
  <c r="P2652" i="25"/>
  <c r="P1488" i="25"/>
  <c r="P1875" i="25"/>
  <c r="P1766" i="25"/>
  <c r="P1659" i="25"/>
  <c r="P1547" i="25"/>
  <c r="P1440" i="25"/>
  <c r="P1307" i="25"/>
  <c r="P1189" i="25"/>
  <c r="P774" i="25"/>
  <c r="P486" i="25"/>
  <c r="P2477" i="25"/>
  <c r="P1734" i="25"/>
  <c r="P2544" i="25"/>
  <c r="P2186" i="25"/>
  <c r="P1568" i="25"/>
  <c r="P2480" i="25"/>
  <c r="P2378" i="25"/>
  <c r="P2155" i="25"/>
  <c r="P1999" i="25"/>
  <c r="P1873" i="25"/>
  <c r="P1761" i="25"/>
  <c r="P1542" i="25"/>
  <c r="P1420" i="25"/>
  <c r="P1306" i="25"/>
  <c r="P1187" i="25"/>
  <c r="P516" i="25"/>
  <c r="P2457" i="25"/>
  <c r="P1869" i="25"/>
  <c r="P2750" i="25"/>
  <c r="P2654" i="25"/>
  <c r="P2560" i="25"/>
  <c r="P2253" i="25"/>
  <c r="P1657" i="25"/>
  <c r="P1541" i="25"/>
  <c r="P1326" i="25"/>
  <c r="P2669" i="25"/>
  <c r="P2055" i="25"/>
  <c r="P1504" i="25"/>
  <c r="P2442" i="25"/>
  <c r="P2437" i="25"/>
  <c r="P1983" i="25"/>
  <c r="N1065" i="25"/>
  <c r="L64" i="25"/>
  <c r="P2806" i="25"/>
  <c r="P2025" i="25"/>
  <c r="P1602" i="25"/>
  <c r="N1099" i="25"/>
  <c r="L2150" i="25"/>
  <c r="L2187" i="25"/>
  <c r="L375" i="25"/>
  <c r="N2187" i="25"/>
  <c r="P199" i="25"/>
  <c r="L2176" i="25"/>
  <c r="N357" i="25"/>
  <c r="N356" i="25" s="1"/>
  <c r="P30" i="25"/>
  <c r="P302" i="25"/>
  <c r="P746" i="25"/>
  <c r="L420" i="25"/>
  <c r="L416" i="25" s="1"/>
  <c r="P84" i="25"/>
  <c r="N1960" i="25"/>
  <c r="L2127" i="25"/>
  <c r="L378" i="25"/>
  <c r="N1129" i="25"/>
  <c r="P966" i="25"/>
  <c r="N2113" i="25"/>
  <c r="P2577" i="25"/>
  <c r="N1751" i="25"/>
  <c r="P1956" i="25"/>
  <c r="P1217" i="25"/>
  <c r="P2582" i="25"/>
  <c r="P814" i="25"/>
  <c r="P2802" i="25"/>
  <c r="P1842" i="25"/>
  <c r="P825" i="25"/>
  <c r="P2711" i="25"/>
  <c r="P2616" i="25"/>
  <c r="P1085" i="25"/>
  <c r="P705" i="25"/>
  <c r="P1090" i="25"/>
  <c r="P2699" i="25"/>
  <c r="P2306" i="25"/>
  <c r="P1654" i="25"/>
  <c r="P715" i="25"/>
  <c r="P1997" i="25"/>
  <c r="P1021" i="25"/>
  <c r="P1725" i="25"/>
  <c r="L89" i="25"/>
  <c r="P53" i="25"/>
  <c r="N988" i="25"/>
  <c r="N1051" i="25"/>
  <c r="N1050" i="25" s="1"/>
  <c r="N693" i="25"/>
  <c r="N692" i="25" s="1"/>
  <c r="L203" i="25"/>
  <c r="P664" i="25"/>
  <c r="P2630" i="25"/>
  <c r="P614" i="25"/>
  <c r="P1800" i="25"/>
  <c r="P2017" i="25"/>
  <c r="P739" i="25"/>
  <c r="P2841" i="25"/>
  <c r="P2428" i="25"/>
  <c r="P1604" i="25"/>
  <c r="P1492" i="25"/>
  <c r="P1386" i="25"/>
  <c r="L1249" i="25"/>
  <c r="P1264" i="25"/>
  <c r="P2329" i="25"/>
  <c r="P1603" i="25"/>
  <c r="L958" i="25"/>
  <c r="L947" i="25" s="1"/>
  <c r="P2797" i="25"/>
  <c r="P2702" i="25"/>
  <c r="P2193" i="25"/>
  <c r="P2059" i="25"/>
  <c r="P1816" i="25"/>
  <c r="P1706" i="25"/>
  <c r="P1384" i="25"/>
  <c r="P1268" i="25"/>
  <c r="P1266" i="25" s="1"/>
  <c r="P1104" i="25"/>
  <c r="N410" i="25"/>
  <c r="L469" i="25"/>
  <c r="P2842" i="25"/>
  <c r="P2653" i="25"/>
  <c r="P2559" i="25"/>
  <c r="P1436" i="25"/>
  <c r="L1945" i="25"/>
  <c r="P2307" i="25"/>
  <c r="P430" i="25"/>
  <c r="P380" i="25"/>
  <c r="P961" i="25"/>
  <c r="L34" i="25"/>
  <c r="L573" i="25"/>
  <c r="N2088" i="25"/>
  <c r="L1544" i="25"/>
  <c r="L637" i="25"/>
  <c r="L1129" i="25"/>
  <c r="N1544" i="25"/>
  <c r="P2627" i="25"/>
  <c r="P1697" i="25"/>
  <c r="L1266" i="25"/>
  <c r="L54" i="25"/>
  <c r="N745" i="25"/>
  <c r="L1887" i="25"/>
  <c r="L1886" i="25" s="1"/>
  <c r="L2144" i="25"/>
  <c r="L306" i="25"/>
  <c r="P2089" i="25"/>
  <c r="P2391" i="25"/>
  <c r="P1811" i="25"/>
  <c r="P1396" i="25"/>
  <c r="P691" i="25"/>
  <c r="P2046" i="25"/>
  <c r="P1897" i="25"/>
  <c r="P2608" i="25"/>
  <c r="P2092" i="25"/>
  <c r="P1337" i="25"/>
  <c r="P2749" i="25"/>
  <c r="P2464" i="25"/>
  <c r="P2357" i="25"/>
  <c r="P2252" i="25"/>
  <c r="P2129" i="25"/>
  <c r="P1994" i="25"/>
  <c r="P1871" i="25"/>
  <c r="P1758" i="25"/>
  <c r="P1656" i="25"/>
  <c r="P1540" i="25"/>
  <c r="P1437" i="25"/>
  <c r="P1324" i="25"/>
  <c r="P1185" i="25"/>
  <c r="P729" i="25"/>
  <c r="P2607" i="25"/>
  <c r="P489" i="25"/>
  <c r="P2605" i="25"/>
  <c r="P2083" i="25"/>
  <c r="P284" i="25"/>
  <c r="P2054" i="25"/>
  <c r="P803" i="25"/>
  <c r="P2348" i="25"/>
  <c r="N1068" i="25"/>
  <c r="P2217" i="25"/>
  <c r="P1947" i="25"/>
  <c r="P1448" i="25"/>
  <c r="P1319" i="25"/>
  <c r="P1097" i="25"/>
  <c r="P2765" i="25"/>
  <c r="P1724" i="25"/>
  <c r="P2603" i="25"/>
  <c r="P2504" i="25"/>
  <c r="P2305" i="25"/>
  <c r="P2185" i="25"/>
  <c r="P462" i="25"/>
  <c r="P1151" i="25"/>
  <c r="P2109" i="25"/>
  <c r="P1503" i="25"/>
  <c r="P953" i="25"/>
  <c r="P570" i="25"/>
  <c r="P1040" i="25"/>
  <c r="P213" i="25"/>
  <c r="P2372" i="25"/>
  <c r="P1722" i="25"/>
  <c r="P819" i="25"/>
  <c r="P2807" i="25"/>
  <c r="P2422" i="25"/>
  <c r="P2320" i="25"/>
  <c r="P2203" i="25"/>
  <c r="P1087" i="25"/>
  <c r="P668" i="25"/>
  <c r="P993" i="25"/>
  <c r="P287" i="25"/>
  <c r="P542" i="25"/>
  <c r="P949" i="25"/>
  <c r="P759" i="25"/>
  <c r="P438" i="25"/>
  <c r="P684" i="25"/>
  <c r="P1675" i="25"/>
  <c r="P1193" i="25"/>
  <c r="P282" i="25"/>
  <c r="P1325" i="25"/>
  <c r="P2031" i="25"/>
  <c r="P1343" i="25"/>
  <c r="P778" i="25"/>
  <c r="P2764" i="25"/>
  <c r="P1900" i="25"/>
  <c r="P1622" i="25"/>
  <c r="P1512" i="25"/>
  <c r="P1401" i="25"/>
  <c r="P1292" i="25"/>
  <c r="P1160" i="25"/>
  <c r="P490" i="25"/>
  <c r="P1780" i="25"/>
  <c r="P1182" i="25"/>
  <c r="P2087" i="25"/>
  <c r="P1936" i="25"/>
  <c r="N2248" i="25"/>
  <c r="N2243" i="25" s="1"/>
  <c r="P1699" i="25"/>
  <c r="P2695" i="25"/>
  <c r="P2601" i="25"/>
  <c r="P661" i="25"/>
  <c r="P293" i="25"/>
  <c r="P2621" i="25"/>
  <c r="P2245" i="25"/>
  <c r="P1522" i="25"/>
  <c r="P611" i="25"/>
  <c r="P1135" i="25"/>
  <c r="P867" i="25"/>
  <c r="P437" i="25"/>
  <c r="P1204" i="25"/>
  <c r="P1046" i="25"/>
  <c r="P2727" i="25"/>
  <c r="P2633" i="25"/>
  <c r="P2536" i="25"/>
  <c r="P2440" i="25"/>
  <c r="P2335" i="25"/>
  <c r="P2222" i="25"/>
  <c r="P2103" i="25"/>
  <c r="P458" i="25"/>
  <c r="P1852" i="25"/>
  <c r="P2588" i="25"/>
  <c r="P1951" i="25"/>
  <c r="P1034" i="25"/>
  <c r="P1818" i="25"/>
  <c r="P1708" i="25"/>
  <c r="P1250" i="25"/>
  <c r="P1041" i="25"/>
  <c r="P604" i="25"/>
  <c r="P2700" i="25"/>
  <c r="P2225" i="25"/>
  <c r="P1655" i="25"/>
  <c r="P221" i="25"/>
  <c r="P2497" i="25"/>
  <c r="P631" i="25"/>
  <c r="P2482" i="25"/>
  <c r="P1334" i="25"/>
  <c r="P2815" i="25"/>
  <c r="P2351" i="25"/>
  <c r="P2716" i="25"/>
  <c r="P2845" i="25"/>
  <c r="P2451" i="25"/>
  <c r="P2234" i="25"/>
  <c r="P2096" i="25"/>
  <c r="P1696" i="25"/>
  <c r="P1463" i="25"/>
  <c r="P1482" i="25"/>
  <c r="P869" i="25"/>
  <c r="P2546" i="25"/>
  <c r="P2704" i="25"/>
  <c r="P2672" i="25"/>
  <c r="P2281" i="25"/>
  <c r="P2156" i="25"/>
  <c r="P2018" i="25"/>
  <c r="P1901" i="25"/>
  <c r="P1786" i="25"/>
  <c r="P1425" i="25"/>
  <c r="P1235" i="25"/>
  <c r="P914" i="25"/>
  <c r="P833" i="25"/>
  <c r="P505" i="25"/>
  <c r="P2475" i="25"/>
  <c r="P1812" i="25"/>
  <c r="P1191" i="25"/>
  <c r="P787" i="25"/>
  <c r="P2777" i="25"/>
  <c r="P1634" i="25"/>
  <c r="P1381" i="25"/>
  <c r="P1130" i="25"/>
  <c r="L153" i="25"/>
  <c r="P222" i="25"/>
  <c r="P1042" i="25"/>
  <c r="P2760" i="25"/>
  <c r="P2370" i="25"/>
  <c r="P459" i="25"/>
  <c r="P1013" i="25"/>
  <c r="P1520" i="25"/>
  <c r="P2168" i="25"/>
  <c r="P982" i="25"/>
  <c r="P1969" i="25"/>
  <c r="P994" i="25"/>
  <c r="P1916" i="25"/>
  <c r="P1888" i="25"/>
  <c r="P1962" i="25"/>
  <c r="P1839" i="25"/>
  <c r="P1728" i="25"/>
  <c r="P1620" i="25"/>
  <c r="P1400" i="25"/>
  <c r="P644" i="25"/>
  <c r="P2824" i="25"/>
  <c r="P2323" i="25"/>
  <c r="P2761" i="25"/>
  <c r="P1987" i="25"/>
  <c r="P1354" i="25"/>
  <c r="P2343" i="25"/>
  <c r="P1838" i="25"/>
  <c r="P1727" i="25"/>
  <c r="P1510" i="25"/>
  <c r="P2803" i="25"/>
  <c r="P2324" i="25"/>
  <c r="P1080" i="25"/>
  <c r="P2812" i="25"/>
  <c r="P2328" i="25"/>
  <c r="P2212" i="25"/>
  <c r="P1959" i="25"/>
  <c r="P1837" i="25"/>
  <c r="P1618" i="25"/>
  <c r="P1398" i="25"/>
  <c r="P1286" i="25"/>
  <c r="P1153" i="25"/>
  <c r="P1587" i="25"/>
  <c r="P1005" i="25"/>
  <c r="P624" i="25"/>
  <c r="P361" i="25"/>
  <c r="P927" i="25"/>
  <c r="P1379" i="25"/>
  <c r="P660" i="25"/>
  <c r="P1757" i="25"/>
  <c r="P1323" i="25"/>
  <c r="P1006" i="25"/>
  <c r="L2040" i="25"/>
  <c r="P101" i="25"/>
  <c r="P65" i="25"/>
  <c r="P2183" i="25"/>
  <c r="P2010" i="25"/>
  <c r="P2742" i="25"/>
  <c r="P2271" i="25"/>
  <c r="P291" i="25"/>
  <c r="P2206" i="25"/>
  <c r="P1226" i="25"/>
  <c r="P2647" i="25"/>
  <c r="P2551" i="25"/>
  <c r="P934" i="25"/>
  <c r="P723" i="25"/>
  <c r="P2775" i="25"/>
  <c r="P2462" i="25"/>
  <c r="P1865" i="25"/>
  <c r="P813" i="25"/>
  <c r="L1574" i="25"/>
  <c r="P1333" i="25"/>
  <c r="P2231" i="25"/>
  <c r="P569" i="25"/>
  <c r="P1045" i="25"/>
  <c r="P1876" i="25"/>
  <c r="P1744" i="25"/>
  <c r="P1605" i="25"/>
  <c r="P2683" i="25"/>
  <c r="P2197" i="25"/>
  <c r="P2289" i="25"/>
  <c r="L31" i="25"/>
  <c r="L24" i="25" s="1"/>
  <c r="P423" i="25"/>
  <c r="P420" i="25" s="1"/>
  <c r="P2174" i="25"/>
  <c r="P478" i="25"/>
  <c r="P2523" i="25"/>
  <c r="P1809" i="25"/>
  <c r="P747" i="25"/>
  <c r="P2364" i="25"/>
  <c r="P460" i="25"/>
  <c r="P2362" i="25"/>
  <c r="P1392" i="25"/>
  <c r="P2849" i="25"/>
  <c r="P2758" i="25"/>
  <c r="P2663" i="25"/>
  <c r="P2566" i="25"/>
  <c r="P976" i="25"/>
  <c r="P205" i="25"/>
  <c r="P2823" i="25"/>
  <c r="P2505" i="25"/>
  <c r="P2007" i="25"/>
  <c r="P1281" i="25"/>
  <c r="P1519" i="25"/>
  <c r="P711" i="25"/>
  <c r="P2730" i="25"/>
  <c r="P2258" i="25"/>
  <c r="P1483" i="25"/>
  <c r="P662" i="25"/>
  <c r="P1937" i="25"/>
  <c r="P2784" i="25"/>
  <c r="P2690" i="25"/>
  <c r="P2599" i="25"/>
  <c r="P2501" i="25"/>
  <c r="P2403" i="25"/>
  <c r="P2299" i="25"/>
  <c r="P1924" i="25"/>
  <c r="P2384" i="25"/>
  <c r="P639" i="25"/>
  <c r="P942" i="25"/>
  <c r="P1613" i="25"/>
  <c r="P1008" i="25"/>
  <c r="P2282" i="25"/>
  <c r="P1607" i="25"/>
  <c r="P1499" i="25"/>
  <c r="P1055" i="25"/>
  <c r="L337" i="25"/>
  <c r="P2832" i="25"/>
  <c r="L110" i="25"/>
  <c r="P318" i="25"/>
  <c r="L345" i="25"/>
  <c r="P2149" i="25"/>
  <c r="P307" i="25"/>
  <c r="L176" i="25"/>
  <c r="L146" i="25"/>
  <c r="P1496" i="25"/>
  <c r="P2240" i="25"/>
  <c r="P2123" i="25"/>
  <c r="P1410" i="25"/>
  <c r="P727" i="25"/>
  <c r="L189" i="25"/>
  <c r="P838" i="25"/>
  <c r="N900" i="25"/>
  <c r="P901" i="25"/>
  <c r="P419" i="25"/>
  <c r="P840" i="25"/>
  <c r="P1545" i="25"/>
  <c r="P919" i="25"/>
  <c r="P2789" i="25"/>
  <c r="P1165" i="25"/>
  <c r="P782" i="25"/>
  <c r="P497" i="25"/>
  <c r="P1559" i="25"/>
  <c r="P917" i="25"/>
  <c r="P687" i="25"/>
  <c r="P426" i="25"/>
  <c r="P1172" i="25"/>
  <c r="P608" i="25"/>
  <c r="P622" i="25"/>
  <c r="P2483" i="25"/>
  <c r="P1518" i="25"/>
  <c r="P1161" i="25"/>
  <c r="P931" i="25"/>
  <c r="P243" i="25"/>
  <c r="P1885" i="25"/>
  <c r="P1222" i="25"/>
  <c r="P2024" i="25"/>
  <c r="P790" i="25"/>
  <c r="P2618" i="25"/>
  <c r="P1663" i="25"/>
  <c r="P2001" i="25"/>
  <c r="P1497" i="25"/>
  <c r="P1387" i="25"/>
  <c r="P1273" i="25"/>
  <c r="P1073" i="25"/>
  <c r="P702" i="25"/>
  <c r="P433" i="25"/>
  <c r="P2762" i="25"/>
  <c r="P2340" i="25"/>
  <c r="P1670" i="25"/>
  <c r="P1915" i="25"/>
  <c r="P1799" i="25"/>
  <c r="P1693" i="25"/>
  <c r="P1583" i="25"/>
  <c r="P1476" i="25"/>
  <c r="P1348" i="25"/>
  <c r="P1231" i="25"/>
  <c r="P877" i="25"/>
  <c r="P567" i="25"/>
  <c r="P2622" i="25"/>
  <c r="P1539" i="25"/>
  <c r="P390" i="25"/>
  <c r="P2838" i="25"/>
  <c r="P1586" i="25"/>
  <c r="P2337" i="25"/>
  <c r="P1738" i="25"/>
  <c r="P863" i="25"/>
  <c r="P1765" i="25"/>
  <c r="P1163" i="25"/>
  <c r="P2512" i="25"/>
  <c r="P2415" i="25"/>
  <c r="P2310" i="25"/>
  <c r="P2039" i="25"/>
  <c r="P1914" i="25"/>
  <c r="P1798" i="25"/>
  <c r="P1692" i="25"/>
  <c r="P1581" i="25"/>
  <c r="P1456" i="25"/>
  <c r="P1347" i="25"/>
  <c r="P1230" i="25"/>
  <c r="P826" i="25"/>
  <c r="P2619" i="25"/>
  <c r="P2093" i="25"/>
  <c r="P1455" i="25"/>
  <c r="P515" i="25"/>
  <c r="P2780" i="25"/>
  <c r="P2686" i="25"/>
  <c r="P2591" i="25"/>
  <c r="P2493" i="25"/>
  <c r="P2393" i="25"/>
  <c r="P2294" i="25"/>
  <c r="P2171" i="25"/>
  <c r="P2038" i="25"/>
  <c r="P1913" i="25"/>
  <c r="P1797" i="25"/>
  <c r="P1691" i="25"/>
  <c r="P1580" i="25"/>
  <c r="P1474" i="25"/>
  <c r="P2105" i="25"/>
  <c r="P2029" i="25"/>
  <c r="P81" i="25"/>
  <c r="P2681" i="25"/>
  <c r="P2192" i="25"/>
  <c r="P1516" i="25"/>
  <c r="P461" i="25"/>
  <c r="P2774" i="25"/>
  <c r="P2587" i="25"/>
  <c r="P2489" i="25"/>
  <c r="P2030" i="25"/>
  <c r="P862" i="25"/>
  <c r="P1992" i="25"/>
  <c r="P1411" i="25"/>
  <c r="P506" i="25"/>
  <c r="P218" i="25"/>
  <c r="P344" i="25"/>
  <c r="P2753" i="25"/>
  <c r="P713" i="25"/>
  <c r="P2667" i="25"/>
  <c r="P2788" i="25"/>
  <c r="P2696" i="25"/>
  <c r="P2602" i="25"/>
  <c r="P2503" i="25"/>
  <c r="P2405" i="25"/>
  <c r="P2301" i="25"/>
  <c r="P1052" i="25"/>
  <c r="P621" i="25"/>
  <c r="P294" i="25"/>
  <c r="P2246" i="25"/>
  <c r="P2476" i="25"/>
  <c r="P1003" i="25"/>
  <c r="P1779" i="25"/>
  <c r="P1632" i="25"/>
  <c r="P1173" i="25"/>
  <c r="P2100" i="25"/>
  <c r="P858" i="25"/>
  <c r="P2594" i="25"/>
  <c r="P2065" i="25"/>
  <c r="P1419" i="25"/>
  <c r="P2386" i="25"/>
  <c r="P1416" i="25"/>
  <c r="P224" i="25"/>
  <c r="P2665" i="25"/>
  <c r="P2571" i="25"/>
  <c r="P2265" i="25"/>
  <c r="P2143" i="25"/>
  <c r="P1091" i="25"/>
  <c r="P669" i="25"/>
  <c r="P310" i="25"/>
  <c r="P1928" i="25"/>
  <c r="P1322" i="25"/>
  <c r="P878" i="25"/>
  <c r="P847" i="25"/>
  <c r="P2315" i="25"/>
  <c r="P2680" i="25"/>
  <c r="P1508" i="25"/>
  <c r="P634" i="25"/>
  <c r="P2519" i="25"/>
  <c r="P1558" i="25"/>
  <c r="P448" i="25"/>
  <c r="P2773" i="25"/>
  <c r="P2678" i="25"/>
  <c r="P2586" i="25"/>
  <c r="P2488" i="25"/>
  <c r="P2385" i="25"/>
  <c r="P2286" i="25"/>
  <c r="P2166" i="25"/>
  <c r="P1022" i="25"/>
  <c r="P577" i="25"/>
  <c r="P247" i="25"/>
  <c r="P1274" i="25"/>
  <c r="P2390" i="25"/>
  <c r="P1487" i="25"/>
  <c r="P623" i="25"/>
  <c r="P2502" i="25"/>
  <c r="P2230" i="25"/>
  <c r="P2836" i="25"/>
  <c r="P2650" i="25"/>
  <c r="P2553" i="25"/>
  <c r="P2458" i="25"/>
  <c r="P2125" i="25"/>
  <c r="P2604" i="25"/>
  <c r="P989" i="25"/>
  <c r="P852" i="25"/>
  <c r="P441" i="25"/>
  <c r="P2099" i="25"/>
  <c r="P797" i="25"/>
  <c r="P1300" i="25"/>
  <c r="P2583" i="25"/>
  <c r="P1414" i="25"/>
  <c r="P558" i="25"/>
  <c r="P1404" i="25"/>
  <c r="P212" i="25"/>
  <c r="P2759" i="25"/>
  <c r="P2664" i="25"/>
  <c r="P2567" i="25"/>
  <c r="P2369" i="25"/>
  <c r="P2142" i="25"/>
  <c r="P2747" i="25"/>
  <c r="P2288" i="25"/>
  <c r="P1302" i="25"/>
  <c r="P267" i="25"/>
  <c r="P2649" i="25"/>
  <c r="N910" i="25"/>
  <c r="N1139" i="25"/>
  <c r="L169" i="25"/>
  <c r="L162" i="25"/>
  <c r="L190" i="25"/>
  <c r="L98" i="25"/>
  <c r="L126" i="25"/>
  <c r="P2818" i="25"/>
  <c r="P2628" i="25"/>
  <c r="P2220" i="25"/>
  <c r="P1904" i="25"/>
  <c r="P2078" i="25"/>
  <c r="P1790" i="25"/>
  <c r="P1464" i="25"/>
  <c r="P827" i="25"/>
  <c r="P1909" i="25"/>
  <c r="P2768" i="25"/>
  <c r="P2673" i="25"/>
  <c r="P1821" i="25"/>
  <c r="P1480" i="25"/>
  <c r="P2631" i="25"/>
  <c r="P2102" i="25"/>
  <c r="P2687" i="25"/>
  <c r="P2592" i="25"/>
  <c r="P2498" i="25"/>
  <c r="P2296" i="25"/>
  <c r="P1804" i="25"/>
  <c r="P1462" i="25"/>
  <c r="P470" i="25"/>
  <c r="P469" i="25" s="1"/>
  <c r="P922" i="25"/>
  <c r="P777" i="25"/>
  <c r="P695" i="25"/>
  <c r="P1546" i="25"/>
  <c r="P735" i="25"/>
  <c r="P1910" i="25"/>
  <c r="L334" i="25"/>
  <c r="L350" i="25"/>
  <c r="P2840" i="25"/>
  <c r="P607" i="25"/>
  <c r="P1954" i="25"/>
  <c r="P2785" i="25"/>
  <c r="P2694" i="25"/>
  <c r="P1884" i="25"/>
  <c r="P1631" i="25"/>
  <c r="P1450" i="25"/>
  <c r="P1004" i="25"/>
  <c r="P1686" i="25"/>
  <c r="P682" i="25"/>
  <c r="P133" i="25"/>
  <c r="P2424" i="25"/>
  <c r="P537" i="25"/>
  <c r="P2507" i="25"/>
  <c r="P436" i="25"/>
  <c r="P2772" i="25"/>
  <c r="P2677" i="25"/>
  <c r="P2585" i="25"/>
  <c r="P1017" i="25"/>
  <c r="P616" i="25"/>
  <c r="P245" i="25"/>
  <c r="P236" i="25"/>
  <c r="P2554" i="25"/>
  <c r="P2146" i="25"/>
  <c r="P1395" i="25"/>
  <c r="P1030" i="25"/>
  <c r="P451" i="25"/>
  <c r="P1181" i="25"/>
  <c r="P2194" i="25"/>
  <c r="P1214" i="25"/>
  <c r="P615" i="25"/>
  <c r="P244" i="25"/>
  <c r="P1881" i="25"/>
  <c r="P992" i="25"/>
  <c r="P779" i="25"/>
  <c r="P452" i="25"/>
  <c r="P1362" i="25"/>
  <c r="P714" i="25"/>
  <c r="P802" i="25"/>
  <c r="P2776" i="25"/>
  <c r="P1212" i="25"/>
  <c r="P1011" i="25"/>
  <c r="P656" i="25"/>
  <c r="P1451" i="25"/>
  <c r="P1803" i="25"/>
  <c r="P1660" i="25"/>
  <c r="P1529" i="25"/>
  <c r="P1424" i="25"/>
  <c r="P1308" i="25"/>
  <c r="P1059" i="25"/>
  <c r="P1265" i="25"/>
  <c r="P1108" i="25"/>
  <c r="P1739" i="25"/>
  <c r="P2062" i="25"/>
  <c r="P1975" i="25"/>
  <c r="P1358" i="25"/>
  <c r="P2542" i="25"/>
  <c r="P2446" i="25"/>
  <c r="P1961" i="25"/>
  <c r="P1619" i="25"/>
  <c r="P1385" i="25"/>
  <c r="P1270" i="25"/>
  <c r="P1653" i="25"/>
  <c r="P2430" i="25"/>
  <c r="P2085" i="25"/>
  <c r="P1509" i="25"/>
  <c r="P2491" i="25"/>
  <c r="P1870" i="25"/>
  <c r="P1303" i="25"/>
  <c r="P2525" i="25"/>
  <c r="P1617" i="25"/>
  <c r="P2448" i="25"/>
  <c r="P2810" i="25"/>
  <c r="P2443" i="25"/>
  <c r="P902" i="25"/>
  <c r="P1688" i="25"/>
  <c r="P2201" i="25"/>
  <c r="P1883" i="25"/>
  <c r="P1610" i="25"/>
  <c r="P601" i="25"/>
  <c r="P2409" i="25"/>
  <c r="P2817" i="25"/>
  <c r="P2434" i="25"/>
  <c r="P752" i="25"/>
  <c r="P1016" i="25"/>
  <c r="P2659" i="25"/>
  <c r="P2562" i="25"/>
  <c r="P2345" i="25"/>
  <c r="P1946" i="25"/>
  <c r="P1805" i="25"/>
  <c r="P1567" i="25"/>
  <c r="P1316" i="25"/>
  <c r="P1995" i="25"/>
  <c r="P1599" i="25"/>
  <c r="P2767" i="25"/>
  <c r="P2481" i="25"/>
  <c r="P2379" i="25"/>
  <c r="P1680" i="25"/>
  <c r="P1550" i="25"/>
  <c r="P2178" i="25"/>
  <c r="P1247" i="25"/>
  <c r="P575" i="25"/>
  <c r="P1736" i="25"/>
  <c r="P2714" i="25"/>
  <c r="P2427" i="25"/>
  <c r="P1848" i="25"/>
  <c r="P1878" i="25"/>
  <c r="P2527" i="25"/>
  <c r="P2431" i="25"/>
  <c r="P2213" i="25"/>
  <c r="P2061" i="25"/>
  <c r="P1934" i="25"/>
  <c r="P1817" i="25"/>
  <c r="P1707" i="25"/>
  <c r="P1475" i="25"/>
  <c r="P1364" i="25"/>
  <c r="P1248" i="25"/>
  <c r="P876" i="25"/>
  <c r="P2706" i="25"/>
  <c r="P911" i="25"/>
  <c r="P2387" i="25"/>
  <c r="P1704" i="25"/>
  <c r="P56" i="25"/>
  <c r="P2655" i="25"/>
  <c r="P605" i="25"/>
  <c r="P2786" i="25"/>
  <c r="P1048" i="25"/>
  <c r="P476" i="25"/>
  <c r="P1095" i="25"/>
  <c r="P214" i="25"/>
  <c r="P816" i="25"/>
  <c r="P36" i="25"/>
  <c r="P1044" i="25"/>
  <c r="P445" i="25"/>
  <c r="P2355" i="25"/>
  <c r="P1679" i="25"/>
  <c r="P1441" i="25"/>
  <c r="P2008" i="25"/>
  <c r="P1714" i="25"/>
  <c r="P2216" i="25"/>
  <c r="P1560" i="25"/>
  <c r="P2610" i="25"/>
  <c r="P2511" i="25"/>
  <c r="P2414" i="25"/>
  <c r="P2309" i="25"/>
  <c r="P1933" i="25"/>
  <c r="P1490" i="25"/>
  <c r="P2373" i="25"/>
  <c r="P1795" i="25"/>
  <c r="P274" i="25"/>
  <c r="P2388" i="25"/>
  <c r="P1750" i="25"/>
  <c r="P906" i="25"/>
  <c r="P2796" i="25"/>
  <c r="P2701" i="25"/>
  <c r="P2609" i="25"/>
  <c r="P2308" i="25"/>
  <c r="P2056" i="25"/>
  <c r="P1815" i="25"/>
  <c r="L538" i="25"/>
  <c r="P539" i="25"/>
  <c r="P635" i="25"/>
  <c r="P2532" i="25"/>
  <c r="P1571" i="25"/>
  <c r="P2682" i="25"/>
  <c r="P2389" i="25"/>
  <c r="P2287" i="25"/>
  <c r="P2167" i="25"/>
  <c r="P395" i="25"/>
  <c r="P1712" i="25"/>
  <c r="P620" i="25"/>
  <c r="P769" i="25"/>
  <c r="L536" i="25"/>
  <c r="P35" i="25"/>
  <c r="P734" i="25"/>
  <c r="P2839" i="25"/>
  <c r="P2360" i="25"/>
  <c r="P1601" i="25"/>
  <c r="P2133" i="25"/>
  <c r="P2709" i="25"/>
  <c r="P2614" i="25"/>
  <c r="P2516" i="25"/>
  <c r="P2318" i="25"/>
  <c r="P2051" i="25"/>
  <c r="P1753" i="25"/>
  <c r="P1501" i="25"/>
  <c r="P1391" i="25"/>
  <c r="P1279" i="25"/>
  <c r="P1676" i="25"/>
  <c r="P1081" i="25"/>
  <c r="P1685" i="25"/>
  <c r="P1024" i="25"/>
  <c r="P2118" i="25"/>
  <c r="P2332" i="25"/>
  <c r="P2097" i="25"/>
  <c r="P1677" i="25"/>
  <c r="P2754" i="25"/>
  <c r="P1598" i="25"/>
  <c r="P2027" i="25"/>
  <c r="P1862" i="25"/>
  <c r="P1717" i="25"/>
  <c r="P1593" i="25"/>
  <c r="P1485" i="25"/>
  <c r="P1376" i="25"/>
  <c r="P1258" i="25"/>
  <c r="P1036" i="25"/>
  <c r="P523" i="25"/>
  <c r="P1507" i="25"/>
  <c r="P2827" i="25"/>
  <c r="P2352" i="25"/>
  <c r="L1169" i="25"/>
  <c r="L360" i="25"/>
  <c r="P2022" i="25"/>
  <c r="P2247" i="25"/>
  <c r="P2484" i="25"/>
  <c r="P1911" i="25"/>
  <c r="P1192" i="25"/>
  <c r="P2447" i="25"/>
  <c r="P2739" i="25"/>
  <c r="P2645" i="25"/>
  <c r="P2549" i="25"/>
  <c r="P2453" i="25"/>
  <c r="P2347" i="25"/>
  <c r="P2236" i="25"/>
  <c r="P2122" i="25"/>
  <c r="P1807" i="25"/>
  <c r="P1667" i="25"/>
  <c r="P1536" i="25"/>
  <c r="P1430" i="25"/>
  <c r="P1320" i="25"/>
  <c r="P1140" i="25"/>
  <c r="P807" i="25"/>
  <c r="P534" i="25"/>
  <c r="P411" i="25"/>
  <c r="P2846" i="25"/>
  <c r="P2755" i="25"/>
  <c r="P2470" i="25"/>
  <c r="P2366" i="25"/>
  <c r="P2257" i="25"/>
  <c r="P2139" i="25"/>
  <c r="P1861" i="25"/>
  <c r="P1732" i="25"/>
  <c r="P1608" i="25"/>
  <c r="P1484" i="25"/>
  <c r="P1355" i="25"/>
  <c r="P2077" i="25"/>
  <c r="P2461" i="25"/>
  <c r="P1898" i="25"/>
  <c r="P937" i="25"/>
  <c r="P2104" i="25"/>
  <c r="P2782" i="25"/>
  <c r="P2688" i="25"/>
  <c r="P2596" i="25"/>
  <c r="P2499" i="25"/>
  <c r="P2380" i="25"/>
  <c r="P2138" i="25"/>
  <c r="P1988" i="25"/>
  <c r="P1844" i="25"/>
  <c r="P1731" i="25"/>
  <c r="P1371" i="25"/>
  <c r="P1215" i="25"/>
  <c r="P553" i="25"/>
  <c r="P1801" i="25"/>
  <c r="P893" i="25"/>
  <c r="P597" i="25"/>
  <c r="P975" i="25"/>
  <c r="P2717" i="25"/>
  <c r="P2228" i="25"/>
  <c r="P996" i="25"/>
  <c r="P2091" i="25"/>
  <c r="P2798" i="25"/>
  <c r="P2703" i="25"/>
  <c r="P2611" i="25"/>
  <c r="P2513" i="25"/>
  <c r="P2416" i="25"/>
  <c r="P2311" i="25"/>
  <c r="P2198" i="25"/>
  <c r="P2068" i="25"/>
  <c r="P1820" i="25"/>
  <c r="P1711" i="25"/>
  <c r="P1606" i="25"/>
  <c r="P1478" i="25"/>
  <c r="P1293" i="25"/>
  <c r="P1029" i="25"/>
  <c r="P552" i="25"/>
  <c r="P443" i="25"/>
  <c r="P859" i="25"/>
  <c r="P1612" i="25"/>
  <c r="P1434" i="25"/>
  <c r="P2045" i="25"/>
  <c r="P748" i="25"/>
  <c r="P1458" i="25"/>
  <c r="P1856" i="25"/>
  <c r="P1155" i="25"/>
  <c r="P382" i="25"/>
  <c r="P606" i="25"/>
  <c r="P1383" i="25"/>
  <c r="P1597" i="25"/>
  <c r="P1923" i="25"/>
  <c r="P2800" i="25"/>
  <c r="P2708" i="25"/>
  <c r="P2613" i="25"/>
  <c r="P2515" i="25"/>
  <c r="P2418" i="25"/>
  <c r="P2317" i="25"/>
  <c r="P2070" i="25"/>
  <c r="P1922" i="25"/>
  <c r="P636" i="25"/>
  <c r="P2792" i="25"/>
  <c r="P2316" i="25"/>
  <c r="P1639" i="25"/>
  <c r="P501" i="25"/>
  <c r="P2685" i="25"/>
  <c r="P2590" i="25"/>
  <c r="P2492" i="25"/>
  <c r="P2392" i="25"/>
  <c r="P2293" i="25"/>
  <c r="P2037" i="25"/>
  <c r="P1912" i="25"/>
  <c r="P808" i="25"/>
  <c r="P2421" i="25"/>
  <c r="P1810" i="25"/>
  <c r="P952" i="25"/>
  <c r="P2805" i="25"/>
  <c r="P2710" i="25"/>
  <c r="P2404" i="25"/>
  <c r="P2300" i="25"/>
  <c r="P2028" i="25"/>
  <c r="P1648" i="25"/>
  <c r="P1486" i="25"/>
  <c r="P1357" i="25"/>
  <c r="P2076" i="25"/>
  <c r="P1243" i="25"/>
  <c r="P874" i="25"/>
  <c r="P2312" i="25"/>
  <c r="P2778" i="25"/>
  <c r="P1796" i="25"/>
  <c r="P1690" i="25"/>
  <c r="P1579" i="25"/>
  <c r="P1473" i="25"/>
  <c r="P1361" i="25"/>
  <c r="P1225" i="25"/>
  <c r="P821" i="25"/>
  <c r="P1154" i="25"/>
  <c r="P1633" i="25"/>
  <c r="P864" i="25"/>
  <c r="P2371" i="25"/>
  <c r="P1595" i="25"/>
  <c r="P82" i="25"/>
  <c r="P2555" i="25"/>
  <c r="P1993" i="25"/>
  <c r="P1557" i="25"/>
  <c r="P258" i="25"/>
  <c r="P1713" i="25"/>
  <c r="P409" i="25"/>
  <c r="P2195" i="25"/>
  <c r="P2469" i="25"/>
  <c r="P1124" i="25"/>
  <c r="P2290" i="25"/>
  <c r="P2831" i="25"/>
  <c r="P2738" i="25"/>
  <c r="P2641" i="25"/>
  <c r="P2452" i="25"/>
  <c r="P1989" i="25"/>
  <c r="P1716" i="25"/>
  <c r="P2219" i="25"/>
  <c r="P1012" i="25"/>
  <c r="P2400" i="25"/>
  <c r="P1778" i="25"/>
  <c r="P2578" i="25"/>
  <c r="P2365" i="25"/>
  <c r="P2256" i="25"/>
  <c r="P2116" i="25"/>
  <c r="P1965" i="25"/>
  <c r="P1715" i="25"/>
  <c r="P1590" i="25"/>
  <c r="P1197" i="25"/>
  <c r="P1652" i="25"/>
  <c r="P1748" i="25"/>
  <c r="P2395" i="25"/>
  <c r="P2042" i="25"/>
  <c r="P1695" i="25"/>
  <c r="P1276" i="25"/>
  <c r="P1069" i="25"/>
  <c r="P2526" i="25"/>
  <c r="P688" i="25"/>
  <c r="P829" i="25"/>
  <c r="P890" i="25"/>
  <c r="P951" i="25"/>
  <c r="P2801" i="25"/>
  <c r="P2419" i="25"/>
  <c r="P2021" i="25"/>
  <c r="P1569" i="25"/>
  <c r="P882" i="25"/>
  <c r="P1531" i="25"/>
  <c r="P2741" i="25"/>
  <c r="P2262" i="25"/>
  <c r="P1609" i="25"/>
  <c r="P2752" i="25"/>
  <c r="P1788" i="25"/>
  <c r="P2771" i="25"/>
  <c r="P2676" i="25"/>
  <c r="P2584" i="25"/>
  <c r="P2473" i="25"/>
  <c r="P2368" i="25"/>
  <c r="P2263" i="25"/>
  <c r="P2141" i="25"/>
  <c r="P1991" i="25"/>
  <c r="P1847" i="25"/>
  <c r="P1718" i="25"/>
  <c r="P1594" i="25"/>
  <c r="P1432" i="25"/>
  <c r="P1298" i="25"/>
  <c r="P930" i="25"/>
  <c r="P1201" i="25"/>
  <c r="P2086" i="25"/>
  <c r="P1402" i="25"/>
  <c r="P2740" i="25"/>
  <c r="P2486" i="25"/>
  <c r="P1356" i="25"/>
  <c r="P998" i="25"/>
  <c r="P895" i="25"/>
  <c r="P2729" i="25"/>
  <c r="P2244" i="25"/>
  <c r="P2401" i="25"/>
  <c r="P1666" i="25"/>
  <c r="P857" i="25"/>
  <c r="P1367" i="25"/>
  <c r="P2423" i="25"/>
  <c r="P2529" i="25"/>
  <c r="P2043" i="25"/>
  <c r="P1902" i="25"/>
  <c r="P1771" i="25"/>
  <c r="P1645" i="25"/>
  <c r="P1426" i="25"/>
  <c r="P1938" i="25"/>
  <c r="P2399" i="25"/>
  <c r="P1573" i="25"/>
  <c r="P2411" i="25"/>
  <c r="P1644" i="25"/>
  <c r="P1388" i="25"/>
  <c r="P628" i="25"/>
  <c r="P679" i="25"/>
  <c r="P2035" i="25"/>
  <c r="P1301" i="25"/>
  <c r="P2314" i="25"/>
  <c r="P2725" i="25"/>
  <c r="P2202" i="25"/>
  <c r="P2052" i="25"/>
  <c r="P1377" i="25"/>
  <c r="P1405" i="25"/>
  <c r="P783" i="25"/>
  <c r="P442" i="25"/>
  <c r="P722" i="25"/>
  <c r="P237" i="25"/>
  <c r="P2375" i="25"/>
  <c r="P1726" i="25"/>
  <c r="P2826" i="25"/>
  <c r="P1866" i="25"/>
  <c r="P2808" i="25"/>
  <c r="P2713" i="25"/>
  <c r="P2620" i="25"/>
  <c r="P2522" i="25"/>
  <c r="P2426" i="25"/>
  <c r="P2205" i="25"/>
  <c r="P943" i="25"/>
  <c r="P508" i="25"/>
  <c r="P1625" i="25"/>
  <c r="P2224" i="25"/>
  <c r="P1615" i="25"/>
  <c r="P762" i="25"/>
  <c r="P283" i="25"/>
  <c r="P272" i="25"/>
  <c r="P2425" i="25"/>
  <c r="P1814" i="25"/>
  <c r="P296" i="25"/>
  <c r="P2034" i="25"/>
  <c r="P2821" i="25"/>
  <c r="P1825" i="25"/>
  <c r="P529" i="25"/>
  <c r="P1843" i="25"/>
  <c r="P1125" i="25"/>
  <c r="P2412" i="25"/>
  <c r="P1802" i="25"/>
  <c r="P1035" i="25"/>
  <c r="P2302" i="25"/>
  <c r="P2724" i="25"/>
  <c r="P2531" i="25"/>
  <c r="P2438" i="25"/>
  <c r="P2333" i="25"/>
  <c r="P1792" i="25"/>
  <c r="P1630" i="25"/>
  <c r="P1517" i="25"/>
  <c r="P1409" i="25"/>
  <c r="P1296" i="25"/>
  <c r="P1098" i="25"/>
  <c r="P1830" i="25"/>
  <c r="P2548" i="25"/>
  <c r="P2346" i="25"/>
  <c r="P1845" i="25"/>
  <c r="P1335" i="25"/>
  <c r="P1131" i="25"/>
  <c r="P2781" i="25"/>
  <c r="P1566" i="25"/>
  <c r="P990" i="25"/>
  <c r="P678" i="25"/>
  <c r="P920" i="25"/>
  <c r="P450" i="25"/>
  <c r="P780" i="25"/>
  <c r="P1700" i="25"/>
  <c r="P2363" i="25"/>
  <c r="P2600" i="25"/>
  <c r="P2487" i="25"/>
  <c r="P2383" i="25"/>
  <c r="P2285" i="25"/>
  <c r="P2165" i="25"/>
  <c r="P2006" i="25"/>
  <c r="P1735" i="25"/>
  <c r="P1338" i="25"/>
  <c r="P2723" i="25"/>
  <c r="P2530" i="25"/>
  <c r="L2181" i="25"/>
  <c r="L2131" i="25"/>
  <c r="L455" i="25"/>
  <c r="N610" i="25"/>
  <c r="P288" i="25"/>
  <c r="P2110" i="25"/>
  <c r="P1616" i="25"/>
  <c r="P820" i="25"/>
  <c r="N2181" i="25"/>
  <c r="P1082" i="25"/>
  <c r="P2200" i="25"/>
  <c r="P1806" i="25"/>
  <c r="P1682" i="25"/>
  <c r="P1535" i="25"/>
  <c r="N1423" i="25"/>
  <c r="P1295" i="25"/>
  <c r="P685" i="25"/>
  <c r="P1813" i="25"/>
  <c r="P870" i="25"/>
  <c r="P883" i="25"/>
  <c r="P2718" i="25"/>
  <c r="P2232" i="25"/>
  <c r="P1471" i="25"/>
  <c r="P2568" i="25"/>
  <c r="P2830" i="25"/>
  <c r="P2737" i="25"/>
  <c r="P2640" i="25"/>
  <c r="P2547" i="25"/>
  <c r="P2433" i="25"/>
  <c r="P2331" i="25"/>
  <c r="P2215" i="25"/>
  <c r="P1919" i="25"/>
  <c r="P1787" i="25"/>
  <c r="P1662" i="25"/>
  <c r="P1551" i="25"/>
  <c r="P1444" i="25"/>
  <c r="P1294" i="25"/>
  <c r="P834" i="25"/>
  <c r="P2019" i="25"/>
  <c r="P726" i="25"/>
  <c r="P2460" i="25"/>
  <c r="P1774" i="25"/>
  <c r="P2556" i="25"/>
  <c r="P2844" i="25"/>
  <c r="P2751" i="25"/>
  <c r="P2658" i="25"/>
  <c r="P2561" i="25"/>
  <c r="P2467" i="25"/>
  <c r="P2361" i="25"/>
  <c r="P2255" i="25"/>
  <c r="P2137" i="25"/>
  <c r="P2002" i="25"/>
  <c r="P1877" i="25"/>
  <c r="P1769" i="25"/>
  <c r="P1661" i="25"/>
  <c r="P1403" i="25"/>
  <c r="P1194" i="25"/>
  <c r="P845" i="25"/>
  <c r="P1985" i="25"/>
  <c r="P764" i="25"/>
  <c r="P2148" i="25"/>
  <c r="P2134" i="25"/>
  <c r="P440" i="25"/>
  <c r="P939" i="25"/>
  <c r="P465" i="25"/>
  <c r="P2692" i="25"/>
  <c r="P2196" i="25"/>
  <c r="P1528" i="25"/>
  <c r="P1737" i="25"/>
  <c r="P549" i="25"/>
  <c r="P853" i="25"/>
  <c r="P513" i="25"/>
  <c r="P799" i="25"/>
  <c r="P2509" i="25"/>
  <c r="L1932" i="25"/>
  <c r="L206" i="25"/>
  <c r="L2063" i="25"/>
  <c r="L2164" i="25"/>
  <c r="P1353" i="25"/>
  <c r="P652" i="25"/>
  <c r="P2656" i="25"/>
  <c r="P2136" i="25"/>
  <c r="P1776" i="25"/>
  <c r="P2770" i="25"/>
  <c r="P2675" i="25"/>
  <c r="P2580" i="25"/>
  <c r="P2382" i="25"/>
  <c r="P2284" i="25"/>
  <c r="P2160" i="25"/>
  <c r="P2005" i="25"/>
  <c r="P1846" i="25"/>
  <c r="P1698" i="25"/>
  <c r="P1575" i="25"/>
  <c r="P1465" i="25"/>
  <c r="P1218" i="25"/>
  <c r="P483" i="25"/>
  <c r="P1340" i="25"/>
  <c r="P1479" i="25"/>
  <c r="P2728" i="25"/>
  <c r="P1623" i="25"/>
  <c r="P2783" i="25"/>
  <c r="P2689" i="25"/>
  <c r="P2598" i="25"/>
  <c r="P2500" i="25"/>
  <c r="P2298" i="25"/>
  <c r="P2050" i="25"/>
  <c r="P1903" i="25"/>
  <c r="P1791" i="25"/>
  <c r="P1515" i="25"/>
  <c r="P1408" i="25"/>
  <c r="P1278" i="25"/>
  <c r="P600" i="25"/>
  <c r="P1664" i="25"/>
  <c r="P804" i="25"/>
  <c r="P2643" i="25"/>
  <c r="P2107" i="25"/>
  <c r="P2816" i="25"/>
  <c r="P2722" i="25"/>
  <c r="P2626" i="25"/>
  <c r="P2417" i="25"/>
  <c r="P2313" i="25"/>
  <c r="P2199" i="25"/>
  <c r="P1534" i="25"/>
  <c r="P1277" i="25"/>
  <c r="P850" i="25"/>
  <c r="P2207" i="25"/>
  <c r="P765" i="25"/>
  <c r="L1570" i="25"/>
  <c r="P2829" i="25"/>
  <c r="P2736" i="25"/>
  <c r="P2639" i="25"/>
  <c r="P2543" i="25"/>
  <c r="P2450" i="25"/>
  <c r="P2344" i="25"/>
  <c r="P2233" i="25"/>
  <c r="P2115" i="25"/>
  <c r="P1859" i="25"/>
  <c r="P1745" i="25"/>
  <c r="P1513" i="25"/>
  <c r="P1168" i="25"/>
  <c r="P1789" i="25"/>
  <c r="P1970" i="25"/>
  <c r="P428" i="25"/>
  <c r="P846" i="25"/>
  <c r="P2595" i="25"/>
  <c r="P2080" i="25"/>
  <c r="P1329" i="25"/>
  <c r="P2049" i="25"/>
  <c r="P493" i="25"/>
  <c r="N512" i="25"/>
  <c r="N1314" i="25"/>
  <c r="P2374" i="25"/>
  <c r="N1269" i="25"/>
  <c r="N1829" i="25"/>
  <c r="P2558" i="25"/>
  <c r="P1907" i="25"/>
  <c r="P1289" i="25"/>
  <c r="P2435" i="25"/>
  <c r="P2660" i="25"/>
  <c r="P2563" i="25"/>
  <c r="P2004" i="25"/>
  <c r="P1198" i="25"/>
  <c r="P886" i="25"/>
  <c r="P2321" i="25"/>
  <c r="P1086" i="25"/>
  <c r="P1126" i="25"/>
  <c r="P2454" i="25"/>
  <c r="P650" i="25"/>
  <c r="P791" i="25"/>
  <c r="P909" i="25"/>
  <c r="P2075" i="25"/>
  <c r="P1122" i="25"/>
  <c r="P2011" i="25"/>
  <c r="P2081" i="25"/>
  <c r="L1921" i="25"/>
  <c r="L1532" i="25"/>
  <c r="L1423" i="25"/>
  <c r="L910" i="25"/>
  <c r="N473" i="25"/>
  <c r="P981" i="25"/>
  <c r="P580" i="25"/>
  <c r="P405" i="25"/>
  <c r="P59" i="25"/>
  <c r="P2276" i="25"/>
  <c r="P2570" i="25"/>
  <c r="P2036" i="25"/>
  <c r="P1406" i="25"/>
  <c r="P2459" i="25"/>
  <c r="P2833" i="25"/>
  <c r="P2743" i="25"/>
  <c r="P2646" i="25"/>
  <c r="P2535" i="25"/>
  <c r="P2439" i="25"/>
  <c r="P2334" i="25"/>
  <c r="P2221" i="25"/>
  <c r="P1793" i="25"/>
  <c r="P1684" i="25"/>
  <c r="P1394" i="25"/>
  <c r="P1180" i="25"/>
  <c r="P2079" i="25"/>
  <c r="P2032" i="25"/>
  <c r="P2593" i="25"/>
  <c r="P2756" i="25"/>
  <c r="P2472" i="25"/>
  <c r="P2367" i="25"/>
  <c r="P957" i="25"/>
  <c r="P710" i="25"/>
  <c r="P1378" i="25"/>
  <c r="P2581" i="25"/>
  <c r="P1311" i="25"/>
  <c r="P2769" i="25"/>
  <c r="P2674" i="25"/>
  <c r="P2485" i="25"/>
  <c r="P2381" i="25"/>
  <c r="P2158" i="25"/>
  <c r="P2026" i="25"/>
  <c r="P1882" i="25"/>
  <c r="P1629" i="25"/>
  <c r="P1256" i="25"/>
  <c r="P956" i="25"/>
  <c r="P709" i="25"/>
  <c r="P2557" i="25"/>
  <c r="P2514" i="25"/>
  <c r="P2397" i="25"/>
  <c r="P2297" i="25"/>
  <c r="P2003" i="25"/>
  <c r="P1747" i="25"/>
  <c r="P1627" i="25"/>
  <c r="P1514" i="25"/>
  <c r="P1407" i="25"/>
  <c r="P1236" i="25"/>
  <c r="P1998" i="25"/>
  <c r="P923" i="25"/>
  <c r="P680" i="25"/>
  <c r="P2804" i="25"/>
  <c r="P2339" i="25"/>
  <c r="P1363" i="25"/>
  <c r="P2260" i="25"/>
  <c r="P2813" i="25"/>
  <c r="P2721" i="25"/>
  <c r="P2625" i="25"/>
  <c r="P2528" i="25"/>
  <c r="P2432" i="25"/>
  <c r="P2330" i="25"/>
  <c r="P1626" i="25"/>
  <c r="L1228" i="25"/>
  <c r="P1638" i="25"/>
  <c r="P1600" i="25"/>
  <c r="P2120" i="25"/>
  <c r="P2095" i="25"/>
  <c r="P796" i="25"/>
  <c r="P2327" i="25"/>
  <c r="P1242" i="25"/>
  <c r="P1867" i="25"/>
  <c r="P832" i="25"/>
  <c r="P463" i="25"/>
  <c r="P760" i="25"/>
  <c r="P663" i="25"/>
  <c r="P2436" i="25"/>
  <c r="P1208" i="25"/>
  <c r="P2048" i="25"/>
  <c r="P1061" i="25"/>
  <c r="P2822" i="25"/>
  <c r="P2731" i="25"/>
  <c r="P2634" i="25"/>
  <c r="P2537" i="25"/>
  <c r="P2441" i="25"/>
  <c r="P2322" i="25"/>
  <c r="P831" i="25"/>
  <c r="P1216" i="25"/>
  <c r="P377" i="25"/>
  <c r="P651" i="25"/>
  <c r="P2508" i="25"/>
  <c r="P1925" i="25"/>
  <c r="P467" i="25"/>
  <c r="P2218" i="25"/>
  <c r="P1244" i="25"/>
  <c r="P2835" i="25"/>
  <c r="P2745" i="25"/>
  <c r="P2124" i="25"/>
  <c r="P2666" i="25"/>
  <c r="P2126" i="25"/>
  <c r="P1028" i="25"/>
  <c r="P2303" i="25"/>
  <c r="P2009" i="25"/>
  <c r="P2726" i="25"/>
  <c r="P2632" i="25"/>
  <c r="P897" i="25"/>
  <c r="P457" i="25"/>
  <c r="P2732" i="25"/>
  <c r="P2407" i="25"/>
  <c r="P1756" i="25"/>
  <c r="P2170" i="25"/>
  <c r="P2180" i="25"/>
  <c r="P2128" i="25"/>
  <c r="P1418" i="25"/>
  <c r="L79" i="25"/>
  <c r="L78" i="25" s="1"/>
  <c r="P589" i="25"/>
  <c r="P915" i="25"/>
  <c r="L2067" i="25"/>
  <c r="L2113" i="25"/>
  <c r="L2173" i="25"/>
  <c r="P1275" i="25"/>
  <c r="P1749" i="25"/>
  <c r="P1205" i="25"/>
  <c r="L693" i="25"/>
  <c r="P1746" i="25"/>
  <c r="P2094" i="25"/>
  <c r="P763" i="25"/>
  <c r="P696" i="25"/>
  <c r="P2292" i="25"/>
  <c r="P1621" i="25"/>
  <c r="P733" i="25"/>
  <c r="P2679" i="25"/>
  <c r="P632" i="25"/>
  <c r="P2793" i="25"/>
  <c r="P2698" i="25"/>
  <c r="P2406" i="25"/>
  <c r="P2053" i="25"/>
  <c r="P250" i="25"/>
  <c r="P2814" i="25"/>
  <c r="P1854" i="25"/>
  <c r="P2712" i="25"/>
  <c r="P2617" i="25"/>
  <c r="P2518" i="25"/>
  <c r="L2239" i="25"/>
  <c r="P899" i="25"/>
  <c r="L2787" i="25"/>
  <c r="N681" i="25"/>
  <c r="L1120" i="25"/>
  <c r="P2066" i="25"/>
  <c r="P1827" i="25"/>
  <c r="P811" i="25"/>
  <c r="P2642" i="25"/>
  <c r="P1687" i="25"/>
  <c r="P1112" i="25"/>
  <c r="P741" i="25"/>
  <c r="P2550" i="25"/>
  <c r="P1393" i="25"/>
  <c r="P887" i="25"/>
  <c r="P1094" i="25"/>
  <c r="P447" i="25"/>
  <c r="P527" i="25"/>
  <c r="P2338" i="25"/>
  <c r="P541" i="25"/>
  <c r="P647" i="25"/>
  <c r="P944" i="25"/>
  <c r="P1093" i="25"/>
  <c r="P2471" i="25"/>
  <c r="P1506" i="25"/>
  <c r="P1981" i="25"/>
  <c r="P1858" i="25"/>
  <c r="P1729" i="25"/>
  <c r="P1477" i="25"/>
  <c r="P1369" i="25"/>
  <c r="P1251" i="25"/>
  <c r="P655" i="25"/>
  <c r="P2684" i="25"/>
  <c r="P2251" i="25"/>
  <c r="P2041" i="25"/>
  <c r="P1784" i="25"/>
  <c r="P1678" i="25"/>
  <c r="P1564" i="25"/>
  <c r="P1460" i="25"/>
  <c r="P1331" i="25"/>
  <c r="P1210" i="25"/>
  <c r="P835" i="25"/>
  <c r="P2539" i="25"/>
  <c r="P2033" i="25"/>
  <c r="P1452" i="25"/>
  <c r="P2691" i="25"/>
  <c r="P879" i="25"/>
  <c r="P2635" i="25"/>
  <c r="P2266" i="25"/>
  <c r="P311" i="25"/>
  <c r="P2494" i="25"/>
  <c r="P2394" i="25"/>
  <c r="P2172" i="25"/>
  <c r="P2015" i="25"/>
  <c r="P1891" i="25"/>
  <c r="P1783" i="25"/>
  <c r="P1674" i="25"/>
  <c r="P1563" i="25"/>
  <c r="P1330" i="25"/>
  <c r="P1209" i="25"/>
  <c r="P767" i="25"/>
  <c r="P938" i="25"/>
  <c r="P2545" i="25"/>
  <c r="P1982" i="25"/>
  <c r="P1341" i="25"/>
  <c r="P273" i="25"/>
  <c r="P2766" i="25"/>
  <c r="P2671" i="25"/>
  <c r="P2479" i="25"/>
  <c r="P2377" i="25"/>
  <c r="P2269" i="25"/>
  <c r="P2153" i="25"/>
  <c r="P2013" i="25"/>
  <c r="P1890" i="25"/>
  <c r="P1782" i="25"/>
  <c r="P1672" i="25"/>
  <c r="P1562" i="25"/>
  <c r="P1454" i="25"/>
  <c r="P2208" i="25"/>
  <c r="P1447" i="25"/>
  <c r="P261" i="25"/>
  <c r="P2763" i="25"/>
  <c r="P2670" i="25"/>
  <c r="P2574" i="25"/>
  <c r="P2478" i="25"/>
  <c r="P2376" i="25"/>
  <c r="P2268" i="25"/>
  <c r="P2152" i="25"/>
  <c r="P2012" i="25"/>
  <c r="P1889" i="25"/>
  <c r="P1781" i="25"/>
  <c r="P568" i="25"/>
  <c r="P1072" i="25"/>
  <c r="L1068" i="25"/>
  <c r="L1099" i="25"/>
  <c r="L757" i="25"/>
  <c r="P921" i="25"/>
  <c r="P875" i="25"/>
  <c r="L828" i="25"/>
  <c r="P1037" i="25"/>
  <c r="P686" i="25"/>
  <c r="P2235" i="25"/>
  <c r="P851" i="25"/>
  <c r="P924" i="25"/>
  <c r="P881" i="25"/>
  <c r="P871" i="25"/>
  <c r="P2413" i="25"/>
  <c r="P431" i="25"/>
  <c r="P815" i="25"/>
  <c r="P1063" i="25"/>
  <c r="P784" i="25"/>
  <c r="L776" i="25"/>
  <c r="L401" i="25"/>
  <c r="P403" i="25"/>
  <c r="P401" i="25" s="1"/>
  <c r="P1896" i="25"/>
  <c r="L1894" i="25"/>
  <c r="P327" i="25"/>
  <c r="L323" i="25"/>
  <c r="P562" i="25"/>
  <c r="N560" i="25"/>
  <c r="P2159" i="25"/>
  <c r="N2154" i="25"/>
  <c r="P574" i="25"/>
  <c r="N573" i="25"/>
  <c r="P372" i="25"/>
  <c r="N370" i="25"/>
  <c r="N973" i="25"/>
  <c r="P974" i="25"/>
  <c r="P204" i="25"/>
  <c r="N203" i="25"/>
  <c r="N202" i="25" s="1"/>
  <c r="N965" i="25"/>
  <c r="P968" i="25"/>
  <c r="N1762" i="25"/>
  <c r="P1767" i="25"/>
  <c r="P1262" i="25"/>
  <c r="N1260" i="25"/>
  <c r="P33" i="25"/>
  <c r="N31" i="25"/>
  <c r="N24" i="25" s="1"/>
  <c r="P314" i="25"/>
  <c r="N313" i="25"/>
  <c r="L2270" i="25"/>
  <c r="P1808" i="25"/>
  <c r="N2098" i="25"/>
  <c r="L973" i="25"/>
  <c r="P967" i="25"/>
  <c r="L965" i="25"/>
  <c r="N1118" i="25"/>
  <c r="P1119" i="25"/>
  <c r="L393" i="25"/>
  <c r="P394" i="25"/>
  <c r="N1115" i="25"/>
  <c r="P1116" i="25"/>
  <c r="P1533" i="25"/>
  <c r="N1532" i="25"/>
  <c r="L200" i="25"/>
  <c r="L197" i="25" s="1"/>
  <c r="P201" i="25"/>
  <c r="L1314" i="25"/>
  <c r="P1315" i="25"/>
  <c r="P1968" i="25"/>
  <c r="P576" i="25"/>
  <c r="N618" i="25"/>
  <c r="P830" i="25"/>
  <c r="P369" i="25"/>
  <c r="P55" i="25"/>
  <c r="L618" i="25"/>
  <c r="P544" i="25"/>
  <c r="L540" i="25"/>
  <c r="P627" i="25"/>
  <c r="P1175" i="25"/>
  <c r="P2145" i="25"/>
  <c r="P2349" i="25"/>
  <c r="P1701" i="25"/>
  <c r="P1935" i="25"/>
  <c r="N1932" i="25"/>
  <c r="N1931" i="25" s="1"/>
  <c r="L817" i="25"/>
  <c r="P1949" i="25"/>
  <c r="L1948" i="25"/>
  <c r="N1169" i="25"/>
  <c r="N916" i="25"/>
  <c r="L1342" i="25"/>
  <c r="P479" i="25"/>
  <c r="P1427" i="25"/>
  <c r="N591" i="25"/>
  <c r="N590" i="25" s="1"/>
  <c r="P594" i="25"/>
  <c r="N1312" i="25"/>
  <c r="P1313" i="25"/>
  <c r="P2848" i="25"/>
  <c r="P2455" i="25"/>
  <c r="N1917" i="25"/>
  <c r="P2182" i="25"/>
  <c r="P2163" i="25"/>
  <c r="L2161" i="25"/>
  <c r="P1943" i="25"/>
  <c r="N2135" i="25"/>
  <c r="N2063" i="25"/>
  <c r="L2098" i="25"/>
  <c r="P75" i="25"/>
  <c r="P95" i="25"/>
  <c r="L1260" i="25"/>
  <c r="P1263" i="25"/>
  <c r="P366" i="25"/>
  <c r="L364" i="25"/>
  <c r="P2069" i="25"/>
  <c r="N2067" i="25"/>
  <c r="L2648" i="25"/>
  <c r="P2662" i="25"/>
  <c r="P1576" i="25"/>
  <c r="P2047" i="25"/>
  <c r="P475" i="25"/>
  <c r="P1025" i="25"/>
  <c r="L591" i="25"/>
  <c r="L590" i="25" s="1"/>
  <c r="P593" i="25"/>
  <c r="L595" i="25"/>
  <c r="N2131" i="25"/>
  <c r="N1253" i="25"/>
  <c r="L385" i="25"/>
  <c r="N665" i="25"/>
  <c r="P51" i="25"/>
  <c r="P2023" i="25"/>
  <c r="P2657" i="25"/>
  <c r="P2606" i="25"/>
  <c r="P2757" i="25"/>
  <c r="P2565" i="25"/>
  <c r="L1973" i="25"/>
  <c r="L1972" i="25" s="1"/>
  <c r="L391" i="25"/>
  <c r="P392" i="25"/>
  <c r="P1259" i="25"/>
  <c r="P2746" i="25"/>
  <c r="P2354" i="25"/>
  <c r="P2242" i="25"/>
  <c r="P256" i="25"/>
  <c r="P1833" i="25"/>
  <c r="P2060" i="25"/>
  <c r="P2474" i="25"/>
  <c r="P2264" i="25"/>
  <c r="P547" i="25"/>
  <c r="P207" i="25"/>
  <c r="P2834" i="25"/>
  <c r="P2744" i="25"/>
  <c r="P28" i="25"/>
  <c r="N34" i="25"/>
  <c r="L1585" i="25"/>
  <c r="L1917" i="25"/>
  <c r="N595" i="25"/>
  <c r="L1899" i="25"/>
  <c r="L406" i="25"/>
  <c r="P407" i="25"/>
  <c r="N1635" i="25"/>
  <c r="L425" i="25"/>
  <c r="L1269" i="25"/>
  <c r="L988" i="25"/>
  <c r="L2106" i="25"/>
  <c r="L315" i="25"/>
  <c r="L2250" i="25"/>
  <c r="L1986" i="25"/>
  <c r="L1829" i="25"/>
  <c r="L1650" i="25"/>
  <c r="L1549" i="25"/>
  <c r="L1429" i="25"/>
  <c r="L1176" i="25"/>
  <c r="L410" i="25"/>
  <c r="L610" i="25"/>
  <c r="L1768" i="25"/>
  <c r="L1751" i="25"/>
  <c r="L1960" i="25"/>
  <c r="L1836" i="25"/>
  <c r="L531" i="25"/>
  <c r="P1221" i="25"/>
  <c r="P2336" i="25"/>
  <c r="P2223" i="25"/>
  <c r="P1719" i="25"/>
  <c r="N2648" i="25"/>
  <c r="P2552" i="25"/>
  <c r="P2456" i="25"/>
  <c r="P2353" i="25"/>
  <c r="P936" i="25"/>
  <c r="P2668" i="25"/>
  <c r="P39" i="25"/>
  <c r="P1033" i="25"/>
  <c r="P2820" i="25"/>
  <c r="P795" i="25"/>
  <c r="N1359" i="25"/>
  <c r="N1106" i="25"/>
  <c r="N1585" i="25"/>
  <c r="P1624" i="25"/>
  <c r="N1628" i="25"/>
  <c r="P1346" i="25"/>
  <c r="P1227" i="25"/>
  <c r="P2795" i="25"/>
  <c r="P2169" i="25"/>
  <c r="P1671" i="25"/>
  <c r="P1561" i="25"/>
  <c r="P1453" i="25"/>
  <c r="N1342" i="25"/>
  <c r="P1203" i="25"/>
  <c r="P891" i="25"/>
  <c r="P2715" i="25"/>
  <c r="P2188" i="25"/>
  <c r="P2187" i="25" s="1"/>
  <c r="P1523" i="25"/>
  <c r="P504" i="25"/>
  <c r="P2209" i="25"/>
  <c r="P1468" i="25"/>
  <c r="P2463" i="25"/>
  <c r="P1908" i="25"/>
  <c r="P1472" i="25"/>
  <c r="P706" i="25"/>
  <c r="P908" i="25"/>
  <c r="P1167" i="25"/>
  <c r="P2496" i="25"/>
  <c r="P1920" i="25"/>
  <c r="P2819" i="25"/>
  <c r="P2629" i="25"/>
  <c r="P2517" i="25"/>
  <c r="P2420" i="25"/>
  <c r="P2319" i="25"/>
  <c r="L2044" i="25"/>
  <c r="P1927" i="25"/>
  <c r="P1775" i="25"/>
  <c r="P1668" i="25"/>
  <c r="P1502" i="25"/>
  <c r="P524" i="25"/>
  <c r="N165" i="25"/>
  <c r="L165" i="25"/>
  <c r="L2274" i="25"/>
  <c r="L2273" i="25" s="1"/>
  <c r="P2275" i="25"/>
  <c r="N2274" i="25"/>
  <c r="N2273" i="25" s="1"/>
  <c r="P1179" i="25"/>
  <c r="L557" i="25"/>
  <c r="N540" i="25"/>
  <c r="P1841" i="25"/>
  <c r="N41" i="25"/>
  <c r="L41" i="25"/>
  <c r="N20" i="25"/>
  <c r="L20" i="25"/>
  <c r="P643" i="25"/>
  <c r="L2597" i="25"/>
  <c r="L916" i="25"/>
  <c r="P918" i="25"/>
  <c r="P1079" i="25"/>
  <c r="P2090" i="25"/>
  <c r="L2088" i="25"/>
  <c r="P217" i="25"/>
  <c r="L210" i="25"/>
  <c r="L844" i="25"/>
  <c r="P860" i="25"/>
  <c r="P792" i="25"/>
  <c r="P2108" i="25"/>
  <c r="N2106" i="25"/>
  <c r="P219" i="25"/>
  <c r="N210" i="25"/>
  <c r="N255" i="25"/>
  <c r="P257" i="25"/>
  <c r="P2241" i="25"/>
  <c r="N2239" i="25"/>
  <c r="N485" i="25"/>
  <c r="P503" i="25"/>
  <c r="N637" i="25"/>
  <c r="P638" i="25"/>
  <c r="N1039" i="25"/>
  <c r="P1043" i="25"/>
  <c r="P2576" i="25"/>
  <c r="N2575" i="25"/>
  <c r="N817" i="25"/>
  <c r="P822" i="25"/>
  <c r="P1596" i="25"/>
  <c r="N1592" i="25"/>
  <c r="P2705" i="25"/>
  <c r="N2697" i="25"/>
  <c r="N757" i="25"/>
  <c r="P758" i="25"/>
  <c r="N2790" i="25"/>
  <c r="N676" i="25"/>
  <c r="P677" i="25"/>
  <c r="N2191" i="25"/>
  <c r="N2190" i="25" s="1"/>
  <c r="L1628" i="25"/>
  <c r="P1114" i="25"/>
  <c r="N375" i="25"/>
  <c r="L485" i="25"/>
  <c r="P564" i="25"/>
  <c r="P2569" i="25"/>
  <c r="P1297" i="25"/>
  <c r="P2661" i="25"/>
  <c r="P2564" i="25"/>
  <c r="P2259" i="25"/>
  <c r="P1990" i="25"/>
  <c r="P1831" i="25"/>
  <c r="P1683" i="25"/>
  <c r="P1449" i="25"/>
  <c r="P1336" i="25"/>
  <c r="P721" i="25"/>
  <c r="P2644" i="25"/>
  <c r="N2119" i="25"/>
  <c r="P2579" i="25"/>
  <c r="P2283" i="25"/>
  <c r="P1772" i="25"/>
  <c r="P1500" i="25"/>
  <c r="N138" i="25"/>
  <c r="L138" i="25"/>
  <c r="P2074" i="25"/>
  <c r="N2072" i="25"/>
  <c r="L1148" i="25"/>
  <c r="P1162" i="25"/>
  <c r="L1874" i="25"/>
  <c r="P1730" i="25"/>
  <c r="L1702" i="25"/>
  <c r="P1056" i="25"/>
  <c r="L1051" i="25"/>
  <c r="L1050" i="25" s="1"/>
  <c r="P519" i="25"/>
  <c r="L512" i="25"/>
  <c r="P1764" i="25"/>
  <c r="L1762" i="25"/>
  <c r="L978" i="25"/>
  <c r="P985" i="25"/>
  <c r="L2520" i="25"/>
  <c r="P2521" i="25"/>
  <c r="P1572" i="25"/>
  <c r="N1570" i="25"/>
  <c r="L321" i="25"/>
  <c r="P322" i="25"/>
  <c r="N1822" i="25"/>
  <c r="P1823" i="25"/>
  <c r="P584" i="25"/>
  <c r="N582" i="25"/>
  <c r="N581" i="25" s="1"/>
  <c r="P429" i="25"/>
  <c r="N425" i="25"/>
  <c r="P456" i="25"/>
  <c r="N455" i="25"/>
  <c r="P1166" i="25"/>
  <c r="N1148" i="25"/>
  <c r="P2295" i="25"/>
  <c r="N2280" i="25"/>
  <c r="P1439" i="25"/>
  <c r="N1429" i="25"/>
  <c r="N2150" i="25"/>
  <c r="L1592" i="25"/>
  <c r="N828" i="25"/>
  <c r="P319" i="25"/>
  <c r="P1232" i="25"/>
  <c r="L510" i="25"/>
  <c r="P511" i="25"/>
  <c r="N1948" i="25"/>
  <c r="P1950" i="25"/>
  <c r="P666" i="25"/>
  <c r="L665" i="25"/>
  <c r="L2135" i="25"/>
  <c r="P2140" i="25"/>
  <c r="L745" i="25"/>
  <c r="P751" i="25"/>
  <c r="L2191" i="25"/>
  <c r="L2190" i="25" s="1"/>
  <c r="P2214" i="25"/>
  <c r="L1495" i="25"/>
  <c r="P1498" i="25"/>
  <c r="P1255" i="25"/>
  <c r="L1253" i="25"/>
  <c r="L1957" i="25"/>
  <c r="P1958" i="25"/>
  <c r="L1318" i="25"/>
  <c r="P1321" i="25"/>
  <c r="N315" i="25"/>
  <c r="P317" i="25"/>
  <c r="N978" i="25"/>
  <c r="P984" i="25"/>
  <c r="N1283" i="25"/>
  <c r="P1309" i="25"/>
  <c r="N58" i="25"/>
  <c r="N57" i="25" s="1"/>
  <c r="P60" i="25"/>
  <c r="P1880" i="25"/>
  <c r="N1874" i="25"/>
  <c r="N323" i="25"/>
  <c r="P325" i="25"/>
  <c r="N776" i="25"/>
  <c r="P781" i="25"/>
  <c r="N1768" i="25"/>
  <c r="N673" i="25"/>
  <c r="P674" i="25"/>
  <c r="P1578" i="25"/>
  <c r="N1574" i="25"/>
  <c r="P1895" i="25"/>
  <c r="N1894" i="25"/>
  <c r="N522" i="25"/>
  <c r="P525" i="25"/>
  <c r="P1665" i="25"/>
  <c r="N1650" i="25"/>
  <c r="N2044" i="25"/>
  <c r="L2119" i="25"/>
  <c r="N1233" i="25"/>
  <c r="N844" i="25"/>
  <c r="L381" i="25"/>
  <c r="P617" i="25"/>
  <c r="N2040" i="25"/>
  <c r="P2612" i="25"/>
  <c r="P1752" i="25"/>
  <c r="P533" i="25"/>
  <c r="L582" i="25"/>
  <c r="L581" i="25" s="1"/>
  <c r="P585" i="25"/>
  <c r="N2250" i="25"/>
  <c r="N1702" i="25"/>
  <c r="N2014" i="25"/>
  <c r="P971" i="25"/>
  <c r="N148" i="25"/>
  <c r="L148" i="25"/>
  <c r="N97" i="25"/>
  <c r="L97" i="25"/>
  <c r="N105" i="25"/>
  <c r="L105" i="25"/>
  <c r="N179" i="25"/>
  <c r="L179" i="25"/>
  <c r="N155" i="25"/>
  <c r="L155" i="25"/>
  <c r="N646" i="25"/>
  <c r="L646" i="25"/>
  <c r="N195" i="25"/>
  <c r="L195" i="25"/>
  <c r="L370" i="25"/>
  <c r="P371" i="25"/>
  <c r="N1836" i="25"/>
  <c r="P1855" i="25"/>
  <c r="N2144" i="25"/>
  <c r="P2147" i="25"/>
  <c r="P2615" i="25"/>
  <c r="N2597" i="25"/>
  <c r="P1905" i="25"/>
  <c r="N1899" i="25"/>
  <c r="L2402" i="25"/>
  <c r="L2072" i="25"/>
  <c r="L560" i="25"/>
  <c r="N340" i="25"/>
  <c r="L340" i="25"/>
  <c r="P2020" i="25"/>
  <c r="L2014" i="25"/>
  <c r="P1553" i="25"/>
  <c r="N1127" i="25"/>
  <c r="L1127" i="25"/>
  <c r="L1123" i="25" s="1"/>
  <c r="L2575" i="25"/>
  <c r="L1374" i="25"/>
  <c r="L1373" i="25" s="1"/>
  <c r="P1375" i="25"/>
  <c r="L473" i="25"/>
  <c r="P480" i="25"/>
  <c r="P2799" i="25"/>
  <c r="L2790" i="25"/>
  <c r="P2157" i="25"/>
  <c r="L2154" i="25"/>
  <c r="N2164" i="25"/>
  <c r="P1111" i="25"/>
  <c r="N1887" i="25"/>
  <c r="N1886" i="25" s="1"/>
  <c r="P414" i="25"/>
  <c r="P1754" i="25"/>
  <c r="P1285" i="25"/>
  <c r="L1283" i="25"/>
  <c r="N2520" i="25"/>
  <c r="N1973" i="25"/>
  <c r="N1972" i="25" s="1"/>
  <c r="N1249" i="25"/>
  <c r="N1176" i="25"/>
  <c r="N76" i="25"/>
  <c r="P1345" i="25"/>
  <c r="L676" i="25"/>
  <c r="N40" i="25"/>
  <c r="L40" i="25"/>
  <c r="N904" i="25"/>
  <c r="L904" i="25"/>
  <c r="L903" i="25" s="1"/>
  <c r="N1755" i="25"/>
  <c r="P1066" i="25"/>
  <c r="N1921" i="25"/>
  <c r="P1365" i="25"/>
  <c r="P1588" i="25"/>
  <c r="P596" i="25"/>
  <c r="N1495" i="25"/>
  <c r="N1549" i="25"/>
  <c r="P1554" i="25"/>
  <c r="L2280" i="25"/>
  <c r="L1039" i="25"/>
  <c r="P1049" i="25"/>
  <c r="P2791" i="25"/>
  <c r="P1879" i="25"/>
  <c r="N1318" i="25"/>
  <c r="P359" i="25"/>
  <c r="N309" i="25"/>
  <c r="N194" i="25"/>
  <c r="L194" i="25"/>
  <c r="P1023" i="25"/>
  <c r="L1635" i="25"/>
  <c r="P1637" i="25"/>
  <c r="P2707" i="25"/>
  <c r="L2697" i="25"/>
  <c r="N2402" i="25"/>
  <c r="L1233" i="25"/>
  <c r="P1964" i="25"/>
  <c r="N1374" i="25"/>
  <c r="L1359" i="25"/>
  <c r="L681" i="25"/>
  <c r="N1986" i="25"/>
  <c r="P2117" i="25"/>
  <c r="P2073" i="25"/>
  <c r="P1146" i="25"/>
  <c r="P1918" i="25"/>
  <c r="N17" i="25"/>
  <c r="L17" i="25"/>
  <c r="N352" i="25"/>
  <c r="L352" i="25"/>
  <c r="N152" i="25"/>
  <c r="L152" i="25"/>
  <c r="N181" i="25"/>
  <c r="L181" i="25"/>
  <c r="N353" i="25"/>
  <c r="L353" i="25"/>
  <c r="N946" i="25"/>
  <c r="L946" i="25"/>
  <c r="L941" i="25" s="1"/>
  <c r="L929" i="25" s="1"/>
  <c r="N793" i="25"/>
  <c r="L793" i="25"/>
  <c r="N45" i="25"/>
  <c r="L45" i="25"/>
  <c r="N49" i="25"/>
  <c r="L49" i="25"/>
  <c r="N180" i="25"/>
  <c r="L180" i="25"/>
  <c r="N46" i="25"/>
  <c r="L46" i="25"/>
  <c r="N150" i="25"/>
  <c r="L150" i="25"/>
  <c r="N1134" i="25"/>
  <c r="L1134" i="25"/>
  <c r="N717" i="25"/>
  <c r="N701" i="25" s="1"/>
  <c r="L717" i="25"/>
  <c r="L701" i="25" s="1"/>
  <c r="N1000" i="25"/>
  <c r="L1000" i="25"/>
  <c r="L999" i="25" s="1"/>
  <c r="P995" i="25"/>
  <c r="L255" i="25"/>
  <c r="N87" i="25"/>
  <c r="L87" i="25"/>
  <c r="L85" i="25" s="1"/>
  <c r="N135" i="25"/>
  <c r="L135" i="25"/>
  <c r="N136" i="25"/>
  <c r="L136" i="25"/>
  <c r="N374" i="25"/>
  <c r="L374" i="25"/>
  <c r="L373" i="25" s="1"/>
  <c r="N351" i="25"/>
  <c r="L351" i="25"/>
  <c r="N672" i="25"/>
  <c r="L672" i="25"/>
  <c r="L671" i="25" s="1"/>
  <c r="N108" i="25"/>
  <c r="L108" i="25"/>
  <c r="P495" i="25"/>
  <c r="N124" i="25"/>
  <c r="L124" i="25"/>
  <c r="N114" i="25"/>
  <c r="L114" i="25"/>
  <c r="N121" i="25"/>
  <c r="L121" i="25"/>
  <c r="N193" i="25"/>
  <c r="L193" i="25"/>
  <c r="N338" i="25"/>
  <c r="L338" i="25"/>
  <c r="N658" i="25"/>
  <c r="L658" i="25"/>
  <c r="N805" i="25"/>
  <c r="L805" i="25"/>
  <c r="N151" i="25"/>
  <c r="L151" i="25"/>
  <c r="N113" i="25"/>
  <c r="L113" i="25"/>
  <c r="N354" i="25"/>
  <c r="L354" i="25"/>
  <c r="N163" i="25"/>
  <c r="L163" i="25"/>
  <c r="N142" i="25"/>
  <c r="L142" i="25"/>
  <c r="N333" i="25"/>
  <c r="L333" i="25"/>
  <c r="N137" i="25"/>
  <c r="L137" i="25"/>
  <c r="N38" i="25"/>
  <c r="L38" i="25"/>
  <c r="N183" i="25"/>
  <c r="L183" i="25"/>
  <c r="N147" i="25"/>
  <c r="L147" i="25"/>
  <c r="N128" i="25"/>
  <c r="L128" i="25"/>
  <c r="N188" i="25"/>
  <c r="L188" i="25"/>
  <c r="P2121" i="25"/>
  <c r="N16" i="25"/>
  <c r="L16" i="25"/>
  <c r="N122" i="25"/>
  <c r="L122" i="25"/>
  <c r="N355" i="25"/>
  <c r="L355" i="25"/>
  <c r="N166" i="25"/>
  <c r="L166" i="25"/>
  <c r="N134" i="25"/>
  <c r="L134" i="25"/>
  <c r="N112" i="25"/>
  <c r="L112" i="25"/>
  <c r="N173" i="25"/>
  <c r="L173" i="25"/>
  <c r="P1591" i="25"/>
  <c r="N43" i="25"/>
  <c r="L43" i="25"/>
  <c r="N106" i="25"/>
  <c r="L106" i="25"/>
  <c r="N343" i="25"/>
  <c r="L343" i="25"/>
  <c r="N47" i="25"/>
  <c r="L47" i="25"/>
  <c r="N119" i="25"/>
  <c r="L119" i="25"/>
  <c r="N177" i="25"/>
  <c r="L177" i="25"/>
  <c r="N158" i="25"/>
  <c r="L158" i="25"/>
  <c r="L522" i="25"/>
  <c r="N42" i="25"/>
  <c r="L42" i="25"/>
  <c r="N164" i="25"/>
  <c r="L164" i="25"/>
  <c r="N184" i="25"/>
  <c r="L184" i="25"/>
  <c r="N347" i="25"/>
  <c r="L347" i="25"/>
  <c r="N102" i="25"/>
  <c r="L102" i="25"/>
  <c r="L100" i="25" s="1"/>
  <c r="N1088" i="25"/>
  <c r="L1088" i="25"/>
  <c r="L1077" i="25" s="1"/>
  <c r="N143" i="25"/>
  <c r="L143" i="25"/>
  <c r="N19" i="25"/>
  <c r="L19" i="25"/>
  <c r="N120" i="25"/>
  <c r="L120" i="25"/>
  <c r="N168" i="25"/>
  <c r="L168" i="25"/>
  <c r="N73" i="25"/>
  <c r="L73" i="25"/>
  <c r="L72" i="25" s="1"/>
  <c r="L71" i="25" s="1"/>
  <c r="N810" i="25"/>
  <c r="L810" i="25"/>
  <c r="N1031" i="25"/>
  <c r="L1031" i="25"/>
  <c r="L1002" i="25" s="1"/>
  <c r="N129" i="25"/>
  <c r="L129" i="25"/>
  <c r="N400" i="25"/>
  <c r="P697" i="25"/>
  <c r="P958" i="25" l="1"/>
  <c r="P947" i="25" s="1"/>
  <c r="N305" i="25"/>
  <c r="N2249" i="25"/>
  <c r="P381" i="25"/>
  <c r="P337" i="25"/>
  <c r="P132" i="25"/>
  <c r="P118" i="25"/>
  <c r="L1931" i="25"/>
  <c r="L170" i="25"/>
  <c r="P1139" i="25"/>
  <c r="P334" i="25"/>
  <c r="P1141" i="25"/>
  <c r="L305" i="25"/>
  <c r="P378" i="25"/>
  <c r="P162" i="25"/>
  <c r="P169" i="25"/>
  <c r="L356" i="25"/>
  <c r="P348" i="25"/>
  <c r="P1137" i="25"/>
  <c r="P64" i="25"/>
  <c r="P1099" i="25"/>
  <c r="P171" i="25"/>
  <c r="P191" i="25"/>
  <c r="P189" i="25"/>
  <c r="L692" i="25"/>
  <c r="P126" i="25"/>
  <c r="P345" i="25"/>
  <c r="P70" i="25"/>
  <c r="P69" i="25" s="1"/>
  <c r="L174" i="25"/>
  <c r="N1373" i="25"/>
  <c r="P77" i="25"/>
  <c r="P76" i="25" s="1"/>
  <c r="P350" i="25"/>
  <c r="P1945" i="25"/>
  <c r="P190" i="25"/>
  <c r="P153" i="25"/>
  <c r="P186" i="25"/>
  <c r="N2057" i="25"/>
  <c r="P110" i="25"/>
  <c r="N1944" i="25"/>
  <c r="P160" i="25"/>
  <c r="L57" i="25"/>
  <c r="P2176" i="25"/>
  <c r="P146" i="25"/>
  <c r="N399" i="25"/>
  <c r="P117" i="25"/>
  <c r="P342" i="25"/>
  <c r="P139" i="25"/>
  <c r="P93" i="25"/>
  <c r="P92" i="25" s="1"/>
  <c r="L202" i="25"/>
  <c r="L2057" i="25"/>
  <c r="L157" i="25"/>
  <c r="P176" i="25"/>
  <c r="P145" i="25"/>
  <c r="P773" i="25"/>
  <c r="P98" i="25"/>
  <c r="P104" i="25"/>
  <c r="P187" i="25"/>
  <c r="L96" i="25"/>
  <c r="L88" i="25" s="1"/>
  <c r="P346" i="25"/>
  <c r="P89" i="25"/>
  <c r="P140" i="25"/>
  <c r="N89" i="25"/>
  <c r="P1145" i="25"/>
  <c r="R1374" i="25"/>
  <c r="R757" i="25"/>
  <c r="P637" i="25"/>
  <c r="P1942" i="25"/>
  <c r="R2697" i="25"/>
  <c r="R1592" i="25"/>
  <c r="R681" i="25"/>
  <c r="R2648" i="25"/>
  <c r="P557" i="25"/>
  <c r="R2787" i="25"/>
  <c r="P360" i="25"/>
  <c r="R1318" i="25"/>
  <c r="R2088" i="25"/>
  <c r="P198" i="25"/>
  <c r="T401" i="25"/>
  <c r="U401" i="25"/>
  <c r="U1266" i="25"/>
  <c r="T1266" i="25"/>
  <c r="U560" i="25"/>
  <c r="T560" i="25"/>
  <c r="T315" i="25"/>
  <c r="U315" i="25"/>
  <c r="T420" i="25"/>
  <c r="U420" i="25"/>
  <c r="R2072" i="25"/>
  <c r="P970" i="25"/>
  <c r="P673" i="25"/>
  <c r="R2187" i="25"/>
  <c r="P27" i="25"/>
  <c r="P200" i="25"/>
  <c r="R1755" i="25"/>
  <c r="P1120" i="25"/>
  <c r="R1868" i="25"/>
  <c r="T1283" i="25"/>
  <c r="U1283" i="25"/>
  <c r="R1421" i="25"/>
  <c r="R591" i="25"/>
  <c r="R590" i="25" s="1"/>
  <c r="R817" i="25"/>
  <c r="R1702" i="25"/>
  <c r="R420" i="25"/>
  <c r="R58" i="25"/>
  <c r="R1570" i="25"/>
  <c r="R473" i="25"/>
  <c r="R2402" i="25"/>
  <c r="R2280" i="25"/>
  <c r="R1283" i="25"/>
  <c r="R978" i="25"/>
  <c r="U591" i="25"/>
  <c r="U590" i="25" s="1"/>
  <c r="T591" i="25"/>
  <c r="T590" i="25" s="1"/>
  <c r="U817" i="25"/>
  <c r="T817" i="25"/>
  <c r="U1702" i="25"/>
  <c r="T1702" i="25"/>
  <c r="R210" i="25"/>
  <c r="R1359" i="25"/>
  <c r="R2520" i="25"/>
  <c r="P391" i="25"/>
  <c r="R2181" i="25"/>
  <c r="R1628" i="25"/>
  <c r="P404" i="25"/>
  <c r="P408" i="25"/>
  <c r="R1921" i="25"/>
  <c r="R381" i="25"/>
  <c r="R64" i="25"/>
  <c r="R1874" i="25"/>
  <c r="R79" i="25"/>
  <c r="R78" i="25" s="1"/>
  <c r="T1973" i="25"/>
  <c r="T1972" i="25" s="1"/>
  <c r="U1973" i="25"/>
  <c r="U1972" i="25" s="1"/>
  <c r="U1169" i="25"/>
  <c r="T1169" i="25"/>
  <c r="T1359" i="25"/>
  <c r="P510" i="25"/>
  <c r="R455" i="25"/>
  <c r="T210" i="25"/>
  <c r="U210" i="25"/>
  <c r="P206" i="25"/>
  <c r="P364" i="25"/>
  <c r="R1532" i="25"/>
  <c r="P203" i="25"/>
  <c r="R2040" i="25"/>
  <c r="P579" i="25"/>
  <c r="P578" i="25" s="1"/>
  <c r="R410" i="25"/>
  <c r="P34" i="25"/>
  <c r="P693" i="25"/>
  <c r="P692" i="25" s="1"/>
  <c r="R2191" i="25"/>
  <c r="R2190" i="25" s="1"/>
  <c r="R2239" i="25"/>
  <c r="T79" i="25"/>
  <c r="T78" i="25" s="1"/>
  <c r="U79" i="25"/>
  <c r="U78" i="25" s="1"/>
  <c r="R1762" i="25"/>
  <c r="R1228" i="25"/>
  <c r="R1973" i="25"/>
  <c r="R1972" i="25" s="1"/>
  <c r="R469" i="25"/>
  <c r="R1169" i="25"/>
  <c r="R323" i="25"/>
  <c r="T1570" i="25"/>
  <c r="P2161" i="25"/>
  <c r="R595" i="25"/>
  <c r="T582" i="25"/>
  <c r="U582" i="25"/>
  <c r="R1948" i="25"/>
  <c r="P54" i="25"/>
  <c r="P1115" i="25"/>
  <c r="R2250" i="25"/>
  <c r="T978" i="25"/>
  <c r="U978" i="25"/>
  <c r="R512" i="25"/>
  <c r="R1829" i="25"/>
  <c r="P531" i="25"/>
  <c r="P538" i="25"/>
  <c r="R1945" i="25"/>
  <c r="R776" i="25"/>
  <c r="R2098" i="25"/>
  <c r="R1495" i="25"/>
  <c r="P745" i="25"/>
  <c r="T1874" i="25"/>
  <c r="U1874" i="25"/>
  <c r="P83" i="25"/>
  <c r="R770" i="25"/>
  <c r="U1762" i="25"/>
  <c r="T1762" i="25"/>
  <c r="U1228" i="25"/>
  <c r="T1228" i="25"/>
  <c r="U1176" i="25"/>
  <c r="T1176" i="25"/>
  <c r="U1253" i="25"/>
  <c r="T1253" i="25"/>
  <c r="U323" i="25"/>
  <c r="T323" i="25"/>
  <c r="U531" i="25"/>
  <c r="T1650" i="25"/>
  <c r="U1650" i="25"/>
  <c r="P1113" i="25"/>
  <c r="P406" i="25"/>
  <c r="P368" i="25"/>
  <c r="P313" i="25"/>
  <c r="P768" i="25"/>
  <c r="R309" i="25"/>
  <c r="R1051" i="25"/>
  <c r="R1544" i="25"/>
  <c r="R378" i="25"/>
  <c r="R2150" i="25"/>
  <c r="R1176" i="25"/>
  <c r="R1253" i="25"/>
  <c r="U2131" i="25"/>
  <c r="T2131" i="25"/>
  <c r="R842" i="25"/>
  <c r="T958" i="25"/>
  <c r="T947" i="25" s="1"/>
  <c r="U958" i="25"/>
  <c r="U947" i="25" s="1"/>
  <c r="P898" i="25"/>
  <c r="P357" i="25"/>
  <c r="P94" i="25"/>
  <c r="P1312" i="25"/>
  <c r="R393" i="25"/>
  <c r="P588" i="25"/>
  <c r="P1060" i="25"/>
  <c r="R2135" i="25"/>
  <c r="R844" i="25"/>
  <c r="R828" i="25"/>
  <c r="R522" i="25"/>
  <c r="R1549" i="25"/>
  <c r="T469" i="25"/>
  <c r="U469" i="25"/>
  <c r="R1585" i="25"/>
  <c r="P839" i="25"/>
  <c r="R973" i="25"/>
  <c r="R1887" i="25"/>
  <c r="R1886" i="25" s="1"/>
  <c r="R1899" i="25"/>
  <c r="T2697" i="25"/>
  <c r="P1955" i="25"/>
  <c r="R745" i="25"/>
  <c r="R485" i="25"/>
  <c r="R1635" i="25"/>
  <c r="U2063" i="25"/>
  <c r="T2063" i="25"/>
  <c r="T2150" i="25"/>
  <c r="U2150" i="25"/>
  <c r="R2131" i="25"/>
  <c r="R958" i="25"/>
  <c r="R947" i="25" s="1"/>
  <c r="R1751" i="25"/>
  <c r="P74" i="25"/>
  <c r="P31" i="25"/>
  <c r="P1249" i="25"/>
  <c r="R540" i="25"/>
  <c r="R2119" i="25"/>
  <c r="U1359" i="25"/>
  <c r="R1574" i="25"/>
  <c r="R2044" i="25"/>
  <c r="R2067" i="25"/>
  <c r="R1932" i="25"/>
  <c r="R1269" i="25"/>
  <c r="R988" i="25"/>
  <c r="P418" i="25"/>
  <c r="P416" i="25" s="1"/>
  <c r="P306" i="25"/>
  <c r="R1836" i="25"/>
  <c r="P301" i="25"/>
  <c r="P300" i="25" s="1"/>
  <c r="R773" i="25"/>
  <c r="R2063" i="25"/>
  <c r="R963" i="25"/>
  <c r="R1233" i="25"/>
  <c r="R25" i="25"/>
  <c r="R1260" i="25"/>
  <c r="R618" i="25"/>
  <c r="P1065" i="25"/>
  <c r="R676" i="25"/>
  <c r="R2575" i="25"/>
  <c r="P1118" i="25"/>
  <c r="R2014" i="25"/>
  <c r="P1826" i="25"/>
  <c r="R1417" i="25"/>
  <c r="R2106" i="25"/>
  <c r="R1429" i="25"/>
  <c r="P536" i="25"/>
  <c r="P385" i="25"/>
  <c r="U425" i="25"/>
  <c r="R425" i="25"/>
  <c r="R900" i="25"/>
  <c r="P2173" i="25"/>
  <c r="R1986" i="25"/>
  <c r="R1129" i="25"/>
  <c r="P29" i="25"/>
  <c r="R1148" i="25"/>
  <c r="U1233" i="25"/>
  <c r="T1233" i="25"/>
  <c r="R1099" i="25"/>
  <c r="R303" i="25"/>
  <c r="R2113" i="25"/>
  <c r="R582" i="25"/>
  <c r="U1260" i="25"/>
  <c r="T1260" i="25"/>
  <c r="U618" i="25"/>
  <c r="T618" i="25"/>
  <c r="R370" i="25"/>
  <c r="P1822" i="25"/>
  <c r="U2790" i="25"/>
  <c r="R2790" i="25"/>
  <c r="R1894" i="25"/>
  <c r="P1957" i="25"/>
  <c r="R2274" i="25"/>
  <c r="R2273" i="25" s="1"/>
  <c r="R255" i="25"/>
  <c r="R573" i="25"/>
  <c r="T522" i="25"/>
  <c r="P2127" i="25"/>
  <c r="P375" i="25"/>
  <c r="R2597" i="25"/>
  <c r="R2164" i="25"/>
  <c r="P528" i="25"/>
  <c r="R1068" i="25"/>
  <c r="R910" i="25"/>
  <c r="R1423" i="25"/>
  <c r="T1628" i="25"/>
  <c r="R1342" i="25"/>
  <c r="R1039" i="25"/>
  <c r="R2058" i="25"/>
  <c r="P52" i="25"/>
  <c r="T1148" i="25"/>
  <c r="U1148" i="25"/>
  <c r="U1106" i="25"/>
  <c r="T1106" i="25"/>
  <c r="U1099" i="25"/>
  <c r="T1099" i="25"/>
  <c r="U89" i="25"/>
  <c r="U2113" i="25"/>
  <c r="T2113" i="25"/>
  <c r="R2176" i="25"/>
  <c r="U473" i="25"/>
  <c r="R1917" i="25"/>
  <c r="R665" i="25"/>
  <c r="P321" i="25"/>
  <c r="P50" i="25"/>
  <c r="R2144" i="25"/>
  <c r="R1314" i="25"/>
  <c r="P1062" i="25"/>
  <c r="P2179" i="25"/>
  <c r="R1768" i="25"/>
  <c r="P1824" i="25"/>
  <c r="R1960" i="25"/>
  <c r="R916" i="25"/>
  <c r="P837" i="25"/>
  <c r="P2270" i="25"/>
  <c r="P926" i="25"/>
  <c r="R610" i="25"/>
  <c r="U965" i="25"/>
  <c r="R965" i="25"/>
  <c r="R2154" i="25"/>
  <c r="R401" i="25"/>
  <c r="R1650" i="25"/>
  <c r="R1106" i="25"/>
  <c r="R560" i="25"/>
  <c r="R315" i="25"/>
  <c r="R1940" i="25"/>
  <c r="T2176" i="25"/>
  <c r="U2176" i="25"/>
  <c r="U697" i="25"/>
  <c r="T697" i="25"/>
  <c r="T473" i="25"/>
  <c r="P323" i="25"/>
  <c r="N700" i="25"/>
  <c r="N675" i="25" s="1"/>
  <c r="P2058" i="25"/>
  <c r="P1417" i="25"/>
  <c r="P79" i="25"/>
  <c r="P78" i="25" s="1"/>
  <c r="P512" i="25"/>
  <c r="P2063" i="25"/>
  <c r="P2239" i="25"/>
  <c r="L123" i="25"/>
  <c r="P410" i="25"/>
  <c r="P1106" i="25"/>
  <c r="P393" i="25"/>
  <c r="P1917" i="25"/>
  <c r="P2248" i="25"/>
  <c r="P2243" i="25" s="1"/>
  <c r="P1051" i="25"/>
  <c r="P2150" i="25"/>
  <c r="L1428" i="25"/>
  <c r="P1532" i="25"/>
  <c r="P1228" i="25"/>
  <c r="P2181" i="25"/>
  <c r="L424" i="25"/>
  <c r="P1894" i="25"/>
  <c r="P1314" i="25"/>
  <c r="P2040" i="25"/>
  <c r="P2131" i="25"/>
  <c r="P2787" i="25"/>
  <c r="P1921" i="25"/>
  <c r="L1543" i="25"/>
  <c r="L1117" i="25"/>
  <c r="P1762" i="25"/>
  <c r="P610" i="25"/>
  <c r="P665" i="25"/>
  <c r="P2106" i="25"/>
  <c r="P1260" i="25"/>
  <c r="P591" i="25"/>
  <c r="P590" i="25" s="1"/>
  <c r="L332" i="25"/>
  <c r="L107" i="25"/>
  <c r="P2067" i="25"/>
  <c r="P973" i="25"/>
  <c r="P1233" i="25"/>
  <c r="P1868" i="25"/>
  <c r="P1650" i="25"/>
  <c r="P1755" i="25"/>
  <c r="N1584" i="25"/>
  <c r="P485" i="25"/>
  <c r="P1829" i="25"/>
  <c r="P817" i="25"/>
  <c r="P900" i="25"/>
  <c r="P1574" i="25"/>
  <c r="P2191" i="25"/>
  <c r="P2190" i="25" s="1"/>
  <c r="P1899" i="25"/>
  <c r="P315" i="25"/>
  <c r="P370" i="25"/>
  <c r="P676" i="25"/>
  <c r="L1893" i="25"/>
  <c r="P560" i="25"/>
  <c r="L335" i="25"/>
  <c r="L1944" i="25"/>
  <c r="L167" i="25"/>
  <c r="P1585" i="25"/>
  <c r="P1169" i="25"/>
  <c r="P1129" i="25"/>
  <c r="P1960" i="25"/>
  <c r="P1359" i="25"/>
  <c r="P2144" i="25"/>
  <c r="P618" i="25"/>
  <c r="P1628" i="25"/>
  <c r="P1068" i="25"/>
  <c r="P1283" i="25"/>
  <c r="P2072" i="25"/>
  <c r="P1635" i="25"/>
  <c r="P1253" i="25"/>
  <c r="P1570" i="25"/>
  <c r="P2098" i="25"/>
  <c r="P2135" i="25"/>
  <c r="P1544" i="25"/>
  <c r="P2648" i="25"/>
  <c r="P540" i="25"/>
  <c r="P2014" i="25"/>
  <c r="P1932" i="25"/>
  <c r="P988" i="25"/>
  <c r="P573" i="25"/>
  <c r="P910" i="25"/>
  <c r="P1423" i="25"/>
  <c r="P1874" i="25"/>
  <c r="P582" i="25"/>
  <c r="P978" i="25"/>
  <c r="P1318" i="25"/>
  <c r="P1148" i="25"/>
  <c r="P1887" i="25"/>
  <c r="P1886" i="25" s="1"/>
  <c r="P1973" i="25"/>
  <c r="P1972" i="25" s="1"/>
  <c r="P1702" i="25"/>
  <c r="P1986" i="25"/>
  <c r="N1252" i="25"/>
  <c r="N1147" i="25" s="1"/>
  <c r="L1064" i="25"/>
  <c r="L2249" i="25"/>
  <c r="L1584" i="25"/>
  <c r="N1317" i="25"/>
  <c r="L2238" i="25"/>
  <c r="P309" i="25"/>
  <c r="P1269" i="25"/>
  <c r="P776" i="25"/>
  <c r="N1828" i="25"/>
  <c r="P681" i="25"/>
  <c r="P58" i="25"/>
  <c r="N609" i="25"/>
  <c r="L312" i="25"/>
  <c r="P119" i="25"/>
  <c r="L556" i="25"/>
  <c r="N312" i="25"/>
  <c r="P2250" i="25"/>
  <c r="P1948" i="25"/>
  <c r="P194" i="25"/>
  <c r="L1828" i="25"/>
  <c r="N468" i="25"/>
  <c r="L609" i="25"/>
  <c r="N556" i="25"/>
  <c r="L1317" i="25"/>
  <c r="P2790" i="25"/>
  <c r="P455" i="25"/>
  <c r="P1374" i="25"/>
  <c r="P595" i="25"/>
  <c r="P255" i="25"/>
  <c r="P47" i="25"/>
  <c r="P522" i="25"/>
  <c r="P1342" i="25"/>
  <c r="P965" i="25"/>
  <c r="P2154" i="25"/>
  <c r="P1768" i="25"/>
  <c r="P1836" i="25"/>
  <c r="P2164" i="25"/>
  <c r="P828" i="25"/>
  <c r="P757" i="25"/>
  <c r="P1592" i="25"/>
  <c r="P2119" i="25"/>
  <c r="P425" i="25"/>
  <c r="P138" i="25"/>
  <c r="P1429" i="25"/>
  <c r="P1495" i="25"/>
  <c r="L68" i="25"/>
  <c r="L2071" i="25"/>
  <c r="P916" i="25"/>
  <c r="P2113" i="25"/>
  <c r="P1549" i="25"/>
  <c r="L1252" i="25"/>
  <c r="L1147" i="25" s="1"/>
  <c r="P2274" i="25"/>
  <c r="P2273" i="25" s="1"/>
  <c r="L209" i="25"/>
  <c r="N1893" i="25"/>
  <c r="P2044" i="25"/>
  <c r="P2088" i="25"/>
  <c r="N424" i="25"/>
  <c r="P2597" i="25"/>
  <c r="P1176" i="25"/>
  <c r="P1039" i="25"/>
  <c r="N2071" i="25"/>
  <c r="L1001" i="25"/>
  <c r="N209" i="25"/>
  <c r="L468" i="25"/>
  <c r="P2575" i="25"/>
  <c r="N1649" i="25"/>
  <c r="P106" i="25"/>
  <c r="P473" i="25"/>
  <c r="P166" i="25"/>
  <c r="L367" i="25"/>
  <c r="L363" i="25" s="1"/>
  <c r="P844" i="25"/>
  <c r="L700" i="25"/>
  <c r="P2402" i="25"/>
  <c r="P2280" i="25"/>
  <c r="L1649" i="25"/>
  <c r="L841" i="25"/>
  <c r="L2279" i="25"/>
  <c r="L2278" i="25" s="1"/>
  <c r="N2279" i="25"/>
  <c r="N2278" i="25" s="1"/>
  <c r="P2520" i="25"/>
  <c r="N2238" i="25"/>
  <c r="N2237" i="25" s="1"/>
  <c r="P810" i="25"/>
  <c r="P40" i="25"/>
  <c r="N1543" i="25"/>
  <c r="L642" i="25"/>
  <c r="L641" i="25" s="1"/>
  <c r="P354" i="25"/>
  <c r="P180" i="25"/>
  <c r="P181" i="25"/>
  <c r="L987" i="25"/>
  <c r="L928" i="25"/>
  <c r="P155" i="25"/>
  <c r="L178" i="25"/>
  <c r="P120" i="25"/>
  <c r="P184" i="25"/>
  <c r="L111" i="25"/>
  <c r="N341" i="25"/>
  <c r="P210" i="25"/>
  <c r="L786" i="25"/>
  <c r="L785" i="25" s="1"/>
  <c r="L772" i="25" s="1"/>
  <c r="L400" i="25"/>
  <c r="L399" i="25" s="1"/>
  <c r="P129" i="25"/>
  <c r="P19" i="25"/>
  <c r="P164" i="25"/>
  <c r="P1751" i="25"/>
  <c r="N1428" i="25"/>
  <c r="P2697" i="25"/>
  <c r="P112" i="25"/>
  <c r="N111" i="25"/>
  <c r="P1127" i="25"/>
  <c r="N1123" i="25"/>
  <c r="N1117" i="25" s="1"/>
  <c r="L341" i="25"/>
  <c r="L131" i="25"/>
  <c r="P188" i="25"/>
  <c r="N332" i="25"/>
  <c r="P333" i="25"/>
  <c r="P805" i="25"/>
  <c r="P124" i="25"/>
  <c r="N123" i="25"/>
  <c r="P136" i="25"/>
  <c r="P1134" i="25"/>
  <c r="P793" i="25"/>
  <c r="N786" i="25"/>
  <c r="N785" i="25" s="1"/>
  <c r="N772" i="25" s="1"/>
  <c r="P17" i="25"/>
  <c r="P646" i="25"/>
  <c r="P41" i="25"/>
  <c r="P1031" i="25"/>
  <c r="P143" i="25"/>
  <c r="P42" i="25"/>
  <c r="P343" i="25"/>
  <c r="P134" i="25"/>
  <c r="N131" i="25"/>
  <c r="L127" i="25"/>
  <c r="L141" i="25"/>
  <c r="L149" i="25"/>
  <c r="P128" i="25"/>
  <c r="N127" i="25"/>
  <c r="P142" i="25"/>
  <c r="N141" i="25"/>
  <c r="P658" i="25"/>
  <c r="P135" i="25"/>
  <c r="N149" i="25"/>
  <c r="P150" i="25"/>
  <c r="N941" i="25"/>
  <c r="N929" i="25" s="1"/>
  <c r="N928" i="25" s="1"/>
  <c r="P946" i="25"/>
  <c r="P1088" i="25"/>
  <c r="N1077" i="25"/>
  <c r="N1064" i="25" s="1"/>
  <c r="P147" i="25"/>
  <c r="P163" i="25"/>
  <c r="N161" i="25"/>
  <c r="P338" i="25"/>
  <c r="N335" i="25"/>
  <c r="N107" i="25"/>
  <c r="P108" i="25"/>
  <c r="P87" i="25"/>
  <c r="N85" i="25"/>
  <c r="P46" i="25"/>
  <c r="P353" i="25"/>
  <c r="P904" i="25"/>
  <c r="N903" i="25"/>
  <c r="N841" i="25" s="1"/>
  <c r="P340" i="25"/>
  <c r="P179" i="25"/>
  <c r="N178" i="25"/>
  <c r="L161" i="25"/>
  <c r="N72" i="25"/>
  <c r="N71" i="25" s="1"/>
  <c r="P73" i="25"/>
  <c r="P102" i="25"/>
  <c r="N100" i="25"/>
  <c r="P158" i="25"/>
  <c r="N157" i="25"/>
  <c r="P43" i="25"/>
  <c r="P355" i="25"/>
  <c r="L182" i="25"/>
  <c r="L192" i="25"/>
  <c r="L103" i="25"/>
  <c r="N116" i="25"/>
  <c r="N182" i="25"/>
  <c r="P183" i="25"/>
  <c r="P193" i="25"/>
  <c r="N192" i="25"/>
  <c r="N103" i="25"/>
  <c r="P105" i="25"/>
  <c r="P347" i="25"/>
  <c r="N174" i="25"/>
  <c r="P177" i="25"/>
  <c r="P122" i="25"/>
  <c r="L37" i="25"/>
  <c r="N1002" i="25"/>
  <c r="N1001" i="25" s="1"/>
  <c r="N642" i="25"/>
  <c r="P672" i="25"/>
  <c r="N671" i="25"/>
  <c r="P168" i="25"/>
  <c r="N167" i="25"/>
  <c r="L116" i="25"/>
  <c r="P38" i="25"/>
  <c r="N37" i="25"/>
  <c r="P113" i="25"/>
  <c r="P121" i="25"/>
  <c r="P351" i="25"/>
  <c r="N999" i="25"/>
  <c r="N987" i="25" s="1"/>
  <c r="P1000" i="25"/>
  <c r="P49" i="25"/>
  <c r="P152" i="25"/>
  <c r="N96" i="25"/>
  <c r="P97" i="25"/>
  <c r="N170" i="25"/>
  <c r="P173" i="25"/>
  <c r="P16" i="25"/>
  <c r="L44" i="25"/>
  <c r="P137" i="25"/>
  <c r="P151" i="25"/>
  <c r="P114" i="25"/>
  <c r="N373" i="25"/>
  <c r="N367" i="25" s="1"/>
  <c r="N363" i="25" s="1"/>
  <c r="P374" i="25"/>
  <c r="P717" i="25"/>
  <c r="P45" i="25"/>
  <c r="N44" i="25"/>
  <c r="P352" i="25"/>
  <c r="P195" i="25"/>
  <c r="P148" i="25"/>
  <c r="P20" i="25"/>
  <c r="P165" i="25"/>
  <c r="N196" i="25" l="1"/>
  <c r="P1050" i="25"/>
  <c r="L675" i="25"/>
  <c r="P1931" i="25"/>
  <c r="P57" i="25"/>
  <c r="L196" i="25"/>
  <c r="N1971" i="25"/>
  <c r="P2057" i="25"/>
  <c r="P609" i="25"/>
  <c r="P400" i="25"/>
  <c r="P399" i="25" s="1"/>
  <c r="P356" i="25"/>
  <c r="L1971" i="25"/>
  <c r="P2238" i="25"/>
  <c r="P1373" i="25"/>
  <c r="P202" i="25"/>
  <c r="P1944" i="25"/>
  <c r="P581" i="25"/>
  <c r="N88" i="25"/>
  <c r="P24" i="25"/>
  <c r="P197" i="25"/>
  <c r="L156" i="25"/>
  <c r="R424" i="25"/>
  <c r="R1428" i="25"/>
  <c r="P2249" i="25"/>
  <c r="P305" i="25"/>
  <c r="P312" i="25"/>
  <c r="R178" i="25"/>
  <c r="R141" i="25"/>
  <c r="T1314" i="25"/>
  <c r="U1314" i="25"/>
  <c r="U1986" i="25"/>
  <c r="T1986" i="25"/>
  <c r="R536" i="25"/>
  <c r="R1118" i="25"/>
  <c r="T25" i="25"/>
  <c r="U25" i="25"/>
  <c r="R301" i="25"/>
  <c r="R300" i="25" s="1"/>
  <c r="R1060" i="25"/>
  <c r="R1050" i="25" s="1"/>
  <c r="R406" i="25"/>
  <c r="U2239" i="25"/>
  <c r="T2239" i="25"/>
  <c r="T2040" i="25"/>
  <c r="U2040" i="25"/>
  <c r="U2181" i="25"/>
  <c r="T2181" i="25"/>
  <c r="U786" i="25"/>
  <c r="U785" i="25" s="1"/>
  <c r="T786" i="25"/>
  <c r="T785" i="25" s="1"/>
  <c r="R970" i="25"/>
  <c r="U642" i="25"/>
  <c r="T642" i="25"/>
  <c r="T1940" i="25"/>
  <c r="U1940" i="25"/>
  <c r="T2058" i="25"/>
  <c r="T2057" i="25" s="1"/>
  <c r="U2058" i="25"/>
  <c r="U2057" i="25" s="1"/>
  <c r="U988" i="25"/>
  <c r="T988" i="25"/>
  <c r="U1574" i="25"/>
  <c r="T1574" i="25"/>
  <c r="T1751" i="25"/>
  <c r="U1751" i="25"/>
  <c r="T1899" i="25"/>
  <c r="U1899" i="25"/>
  <c r="R898" i="25"/>
  <c r="U309" i="25"/>
  <c r="T309" i="25"/>
  <c r="U776" i="25"/>
  <c r="T776" i="25"/>
  <c r="R203" i="25"/>
  <c r="R391" i="25"/>
  <c r="T2790" i="25"/>
  <c r="R642" i="25"/>
  <c r="U127" i="25"/>
  <c r="R127" i="25"/>
  <c r="U2144" i="25"/>
  <c r="T2144" i="25"/>
  <c r="T1068" i="25"/>
  <c r="U1068" i="25"/>
  <c r="T303" i="25"/>
  <c r="U303" i="25"/>
  <c r="R2173" i="25"/>
  <c r="R76" i="25"/>
  <c r="T335" i="25"/>
  <c r="R161" i="25"/>
  <c r="U1549" i="25"/>
  <c r="T1549" i="25"/>
  <c r="R588" i="25"/>
  <c r="R581" i="25" s="1"/>
  <c r="R1113" i="25"/>
  <c r="R83" i="25"/>
  <c r="T1945" i="25"/>
  <c r="U1945" i="25"/>
  <c r="U2191" i="25"/>
  <c r="U2190" i="25" s="1"/>
  <c r="T2191" i="25"/>
  <c r="T2190" i="25" s="1"/>
  <c r="U455" i="25"/>
  <c r="U424" i="25" s="1"/>
  <c r="T455" i="25"/>
  <c r="U1921" i="25"/>
  <c r="T1921" i="25"/>
  <c r="T2787" i="25"/>
  <c r="U2787" i="25"/>
  <c r="T1592" i="25"/>
  <c r="U1592" i="25"/>
  <c r="R637" i="25"/>
  <c r="R609" i="25" s="1"/>
  <c r="R37" i="25"/>
  <c r="P903" i="25"/>
  <c r="P841" i="25" s="1"/>
  <c r="U610" i="25"/>
  <c r="T610" i="25"/>
  <c r="R1824" i="25"/>
  <c r="R50" i="25"/>
  <c r="T1039" i="25"/>
  <c r="U1039" i="25"/>
  <c r="R528" i="25"/>
  <c r="R1822" i="25"/>
  <c r="U1429" i="25"/>
  <c r="T1429" i="25"/>
  <c r="U335" i="25"/>
  <c r="T540" i="25"/>
  <c r="U161" i="25"/>
  <c r="T161" i="25"/>
  <c r="R341" i="25"/>
  <c r="T1887" i="25"/>
  <c r="T1886" i="25" s="1"/>
  <c r="U1887" i="25"/>
  <c r="U1886" i="25" s="1"/>
  <c r="U378" i="25"/>
  <c r="T378" i="25"/>
  <c r="R768" i="25"/>
  <c r="U2250" i="25"/>
  <c r="T2250" i="25"/>
  <c r="R693" i="25"/>
  <c r="R692" i="25" s="1"/>
  <c r="R510" i="25"/>
  <c r="R408" i="25"/>
  <c r="T2520" i="25"/>
  <c r="U2520" i="25"/>
  <c r="T131" i="25"/>
  <c r="U131" i="25"/>
  <c r="T965" i="25"/>
  <c r="T2072" i="25"/>
  <c r="U2072" i="25"/>
  <c r="P170" i="25"/>
  <c r="R103" i="25"/>
  <c r="P1077" i="25"/>
  <c r="P1064" i="25" s="1"/>
  <c r="P1123" i="25"/>
  <c r="P1117" i="25" s="1"/>
  <c r="U573" i="25"/>
  <c r="T573" i="25"/>
  <c r="T2106" i="25"/>
  <c r="U2106" i="25"/>
  <c r="U1635" i="25"/>
  <c r="T1635" i="25"/>
  <c r="U393" i="25"/>
  <c r="T393" i="25"/>
  <c r="R538" i="25"/>
  <c r="U973" i="25"/>
  <c r="T1421" i="25"/>
  <c r="U1421" i="25"/>
  <c r="R131" i="25"/>
  <c r="R200" i="25"/>
  <c r="T425" i="25"/>
  <c r="P96" i="25"/>
  <c r="P88" i="25" s="1"/>
  <c r="P157" i="25"/>
  <c r="P941" i="25"/>
  <c r="P929" i="25" s="1"/>
  <c r="P928" i="25" s="1"/>
  <c r="R926" i="25"/>
  <c r="R321" i="25"/>
  <c r="U1342" i="25"/>
  <c r="T1342" i="25"/>
  <c r="T2164" i="25"/>
  <c r="U2164" i="25"/>
  <c r="T370" i="25"/>
  <c r="U370" i="25"/>
  <c r="U2575" i="25"/>
  <c r="T2575" i="25"/>
  <c r="T1836" i="25"/>
  <c r="U1836" i="25"/>
  <c r="U1269" i="25"/>
  <c r="U1252" i="25" s="1"/>
  <c r="T1269" i="25"/>
  <c r="T1252" i="25" s="1"/>
  <c r="T485" i="25"/>
  <c r="U485" i="25"/>
  <c r="U522" i="25"/>
  <c r="T842" i="25"/>
  <c r="U842" i="25"/>
  <c r="U1894" i="25"/>
  <c r="T973" i="25"/>
  <c r="U595" i="25"/>
  <c r="T595" i="25"/>
  <c r="R34" i="25"/>
  <c r="R364" i="25"/>
  <c r="R116" i="25"/>
  <c r="U1532" i="25"/>
  <c r="U2119" i="25"/>
  <c r="R198" i="25"/>
  <c r="R557" i="25"/>
  <c r="R556" i="25" s="1"/>
  <c r="U757" i="25"/>
  <c r="T757" i="25"/>
  <c r="P167" i="25"/>
  <c r="R111" i="25"/>
  <c r="U1768" i="25"/>
  <c r="T1768" i="25"/>
  <c r="U255" i="25"/>
  <c r="U209" i="25" s="1"/>
  <c r="T255" i="25"/>
  <c r="T209" i="25" s="1"/>
  <c r="U540" i="25"/>
  <c r="R1312" i="25"/>
  <c r="T1894" i="25"/>
  <c r="U2243" i="25"/>
  <c r="T2243" i="25"/>
  <c r="R1115" i="25"/>
  <c r="R2161" i="25"/>
  <c r="T1532" i="25"/>
  <c r="R209" i="25"/>
  <c r="R92" i="25"/>
  <c r="U1570" i="25"/>
  <c r="T2119" i="25"/>
  <c r="R27" i="25"/>
  <c r="R69" i="25"/>
  <c r="P174" i="25"/>
  <c r="P701" i="25"/>
  <c r="P700" i="25" s="1"/>
  <c r="P675" i="25" s="1"/>
  <c r="R149" i="25"/>
  <c r="R192" i="25"/>
  <c r="P100" i="25"/>
  <c r="P85" i="25"/>
  <c r="T116" i="25"/>
  <c r="U116" i="25"/>
  <c r="R2270" i="25"/>
  <c r="R2249" i="25" s="1"/>
  <c r="R2179" i="25"/>
  <c r="U900" i="25"/>
  <c r="T900" i="25"/>
  <c r="U1417" i="25"/>
  <c r="T1417" i="25"/>
  <c r="T676" i="25"/>
  <c r="U676" i="25"/>
  <c r="T963" i="25"/>
  <c r="U963" i="25"/>
  <c r="T1932" i="25"/>
  <c r="U1932" i="25"/>
  <c r="R335" i="25"/>
  <c r="R839" i="25"/>
  <c r="U828" i="25"/>
  <c r="T828" i="25"/>
  <c r="U1960" i="25"/>
  <c r="R2243" i="25"/>
  <c r="R2238" i="25" s="1"/>
  <c r="T531" i="25"/>
  <c r="R206" i="25"/>
  <c r="R1249" i="25"/>
  <c r="R404" i="25"/>
  <c r="T2648" i="25"/>
  <c r="U2648" i="25"/>
  <c r="P373" i="25"/>
  <c r="P367" i="25" s="1"/>
  <c r="P363" i="25" s="1"/>
  <c r="P671" i="25"/>
  <c r="R182" i="25"/>
  <c r="P72" i="25"/>
  <c r="P71" i="25" s="1"/>
  <c r="P107" i="25"/>
  <c r="T341" i="25"/>
  <c r="U341" i="25"/>
  <c r="P123" i="25"/>
  <c r="U665" i="25"/>
  <c r="T665" i="25"/>
  <c r="U2597" i="25"/>
  <c r="T2597" i="25"/>
  <c r="T2274" i="25"/>
  <c r="T2273" i="25" s="1"/>
  <c r="U2274" i="25"/>
  <c r="U2273" i="25" s="1"/>
  <c r="R29" i="25"/>
  <c r="R1826" i="25"/>
  <c r="R1065" i="25"/>
  <c r="R306" i="25"/>
  <c r="R305" i="25" s="1"/>
  <c r="U745" i="25"/>
  <c r="T745" i="25"/>
  <c r="R94" i="25"/>
  <c r="T1960" i="25"/>
  <c r="R313" i="25"/>
  <c r="T1829" i="25"/>
  <c r="U1829" i="25"/>
  <c r="R54" i="25"/>
  <c r="U410" i="25"/>
  <c r="T410" i="25"/>
  <c r="T1249" i="25"/>
  <c r="U1249" i="25"/>
  <c r="U2280" i="25"/>
  <c r="T2280" i="25"/>
  <c r="T58" i="25"/>
  <c r="U58" i="25"/>
  <c r="R1120" i="25"/>
  <c r="U2088" i="25"/>
  <c r="T2088" i="25"/>
  <c r="U2697" i="25"/>
  <c r="T1374" i="25"/>
  <c r="U1374" i="25"/>
  <c r="R837" i="25"/>
  <c r="R1062" i="25"/>
  <c r="T1423" i="25"/>
  <c r="U1423" i="25"/>
  <c r="R375" i="25"/>
  <c r="R1957" i="25"/>
  <c r="R2057" i="25"/>
  <c r="T2067" i="25"/>
  <c r="U2067" i="25"/>
  <c r="R31" i="25"/>
  <c r="R1955" i="25"/>
  <c r="R1584" i="25"/>
  <c r="U844" i="25"/>
  <c r="T844" i="25"/>
  <c r="R1252" i="25"/>
  <c r="U1544" i="25"/>
  <c r="T1544" i="25"/>
  <c r="U1495" i="25"/>
  <c r="T1495" i="25"/>
  <c r="R1828" i="25"/>
  <c r="R579" i="25"/>
  <c r="R578" i="25" s="1"/>
  <c r="T64" i="25"/>
  <c r="U64" i="25"/>
  <c r="R2279" i="25"/>
  <c r="R2278" i="25" s="1"/>
  <c r="R57" i="25"/>
  <c r="U1868" i="25"/>
  <c r="T1868" i="25"/>
  <c r="T2187" i="25"/>
  <c r="U2187" i="25"/>
  <c r="U1318" i="25"/>
  <c r="T1318" i="25"/>
  <c r="R1373" i="25"/>
  <c r="R44" i="25"/>
  <c r="P999" i="25"/>
  <c r="P987" i="25" s="1"/>
  <c r="P332" i="25"/>
  <c r="U2154" i="25"/>
  <c r="T2154" i="25"/>
  <c r="T1917" i="25"/>
  <c r="U1917" i="25"/>
  <c r="T1129" i="25"/>
  <c r="U1129" i="25"/>
  <c r="R385" i="25"/>
  <c r="R418" i="25"/>
  <c r="R416" i="25" s="1"/>
  <c r="U2044" i="25"/>
  <c r="T2044" i="25"/>
  <c r="U1585" i="25"/>
  <c r="T1585" i="25"/>
  <c r="T2135" i="25"/>
  <c r="U2135" i="25"/>
  <c r="R357" i="25"/>
  <c r="R1543" i="25"/>
  <c r="R368" i="25"/>
  <c r="T770" i="25"/>
  <c r="U770" i="25"/>
  <c r="T512" i="25"/>
  <c r="U512" i="25"/>
  <c r="R531" i="25"/>
  <c r="U1628" i="25"/>
  <c r="U2402" i="25"/>
  <c r="T2402" i="25"/>
  <c r="T1755" i="25"/>
  <c r="U1755" i="25"/>
  <c r="R673" i="25"/>
  <c r="R1317" i="25"/>
  <c r="U681" i="25"/>
  <c r="T681" i="25"/>
  <c r="R1942" i="25"/>
  <c r="R1931" i="25" s="1"/>
  <c r="R1145" i="25"/>
  <c r="T111" i="25"/>
  <c r="P1002" i="25"/>
  <c r="P1001" i="25" s="1"/>
  <c r="T916" i="25"/>
  <c r="U916" i="25"/>
  <c r="R52" i="25"/>
  <c r="T910" i="25"/>
  <c r="U910" i="25"/>
  <c r="R2127" i="25"/>
  <c r="R1893" i="25"/>
  <c r="U2014" i="25"/>
  <c r="T2014" i="25"/>
  <c r="T773" i="25"/>
  <c r="U773" i="25"/>
  <c r="R74" i="25"/>
  <c r="U1051" i="25"/>
  <c r="T1051" i="25"/>
  <c r="T2098" i="25"/>
  <c r="U2098" i="25"/>
  <c r="T1948" i="25"/>
  <c r="U1948" i="25"/>
  <c r="T381" i="25"/>
  <c r="U381" i="25"/>
  <c r="R786" i="25"/>
  <c r="R785" i="25" s="1"/>
  <c r="R360" i="25"/>
  <c r="P209" i="25"/>
  <c r="P1893" i="25"/>
  <c r="L331" i="25"/>
  <c r="L330" i="25" s="1"/>
  <c r="P1252" i="25"/>
  <c r="P1147" i="25" s="1"/>
  <c r="P335" i="25"/>
  <c r="P1543" i="25"/>
  <c r="P1317" i="25"/>
  <c r="P1584" i="25"/>
  <c r="L115" i="25"/>
  <c r="P1828" i="25"/>
  <c r="P1649" i="25"/>
  <c r="P468" i="25"/>
  <c r="P556" i="25"/>
  <c r="P127" i="25"/>
  <c r="L2237" i="25"/>
  <c r="P103" i="25"/>
  <c r="P1428" i="25"/>
  <c r="P116" i="25"/>
  <c r="L1372" i="25"/>
  <c r="L1144" i="25" s="1"/>
  <c r="P2071" i="25"/>
  <c r="P424" i="25"/>
  <c r="N1372" i="25"/>
  <c r="N1144" i="25" s="1"/>
  <c r="P44" i="25"/>
  <c r="N115" i="25"/>
  <c r="L972" i="25"/>
  <c r="P2279" i="25"/>
  <c r="P2278" i="25" s="1"/>
  <c r="N972" i="25"/>
  <c r="P178" i="25"/>
  <c r="P161" i="25"/>
  <c r="P341" i="25"/>
  <c r="P192" i="25"/>
  <c r="P141" i="25"/>
  <c r="N331" i="25"/>
  <c r="N330" i="25" s="1"/>
  <c r="P642" i="25"/>
  <c r="P37" i="25"/>
  <c r="P786" i="25"/>
  <c r="P785" i="25" s="1"/>
  <c r="P772" i="25" s="1"/>
  <c r="P149" i="25"/>
  <c r="P131" i="25"/>
  <c r="N156" i="25"/>
  <c r="P182" i="25"/>
  <c r="P111" i="25"/>
  <c r="N641" i="25"/>
  <c r="N68" i="25"/>
  <c r="T424" i="25" l="1"/>
  <c r="P1971" i="25"/>
  <c r="T1317" i="25"/>
  <c r="P2237" i="25"/>
  <c r="T1584" i="25"/>
  <c r="U1317" i="25"/>
  <c r="R312" i="25"/>
  <c r="R400" i="25"/>
  <c r="R399" i="25" s="1"/>
  <c r="P641" i="25"/>
  <c r="R468" i="25"/>
  <c r="R772" i="25"/>
  <c r="L99" i="25"/>
  <c r="L67" i="25" s="1"/>
  <c r="R1944" i="25"/>
  <c r="U1543" i="25"/>
  <c r="R202" i="25"/>
  <c r="R1147" i="25"/>
  <c r="P196" i="25"/>
  <c r="R356" i="25"/>
  <c r="P68" i="25"/>
  <c r="P972" i="25"/>
  <c r="R1649" i="25"/>
  <c r="R197" i="25"/>
  <c r="T1373" i="25"/>
  <c r="R2071" i="25"/>
  <c r="R1971" i="25" s="1"/>
  <c r="U1373" i="25"/>
  <c r="U1147" i="25"/>
  <c r="U192" i="25"/>
  <c r="T192" i="25"/>
  <c r="T1147" i="25"/>
  <c r="T57" i="25"/>
  <c r="U149" i="25"/>
  <c r="R24" i="25"/>
  <c r="T418" i="25"/>
  <c r="T416" i="25" s="1"/>
  <c r="U418" i="25"/>
  <c r="U416" i="25" s="1"/>
  <c r="T1543" i="25"/>
  <c r="T313" i="25"/>
  <c r="U313" i="25"/>
  <c r="R167" i="25"/>
  <c r="U637" i="25"/>
  <c r="U609" i="25" s="1"/>
  <c r="T637" i="25"/>
  <c r="T609" i="25" s="1"/>
  <c r="R85" i="25"/>
  <c r="R157" i="25"/>
  <c r="T536" i="25"/>
  <c r="U536" i="25"/>
  <c r="T2279" i="25"/>
  <c r="T2278" i="25" s="1"/>
  <c r="R332" i="25"/>
  <c r="R331" i="25" s="1"/>
  <c r="U2279" i="25"/>
  <c r="U2278" i="25" s="1"/>
  <c r="R107" i="25"/>
  <c r="T839" i="25"/>
  <c r="U839" i="25"/>
  <c r="T69" i="25"/>
  <c r="U69" i="25"/>
  <c r="U364" i="25"/>
  <c r="T364" i="25"/>
  <c r="U693" i="25"/>
  <c r="U692" i="25" s="1"/>
  <c r="T693" i="25"/>
  <c r="T692" i="25" s="1"/>
  <c r="T50" i="25"/>
  <c r="U50" i="25"/>
  <c r="T1060" i="25"/>
  <c r="T1050" i="25" s="1"/>
  <c r="U1060" i="25"/>
  <c r="U1050" i="25" s="1"/>
  <c r="T837" i="25"/>
  <c r="T772" i="25" s="1"/>
  <c r="U837" i="25"/>
  <c r="U772" i="25" s="1"/>
  <c r="U1145" i="25"/>
  <c r="T1145" i="25"/>
  <c r="T94" i="25"/>
  <c r="U94" i="25"/>
  <c r="R100" i="25"/>
  <c r="U2161" i="25"/>
  <c r="T2161" i="25"/>
  <c r="T34" i="25"/>
  <c r="U34" i="25"/>
  <c r="R96" i="25"/>
  <c r="R88" i="25" s="1"/>
  <c r="T1942" i="25"/>
  <c r="T1931" i="25" s="1"/>
  <c r="U1942" i="25"/>
  <c r="U1931" i="25" s="1"/>
  <c r="R999" i="25"/>
  <c r="R987" i="25" s="1"/>
  <c r="U1957" i="25"/>
  <c r="T1957" i="25"/>
  <c r="R72" i="25"/>
  <c r="R71" i="25" s="1"/>
  <c r="T404" i="25"/>
  <c r="U404" i="25"/>
  <c r="U1115" i="25"/>
  <c r="T1115" i="25"/>
  <c r="R1123" i="25"/>
  <c r="R1117" i="25" s="1"/>
  <c r="U357" i="25"/>
  <c r="T357" i="25"/>
  <c r="T2179" i="25"/>
  <c r="U2179" i="25"/>
  <c r="T1824" i="25"/>
  <c r="U1824" i="25"/>
  <c r="P331" i="25"/>
  <c r="P330" i="25" s="1"/>
  <c r="T52" i="25"/>
  <c r="U52" i="25"/>
  <c r="T1955" i="25"/>
  <c r="U1955" i="25"/>
  <c r="U375" i="25"/>
  <c r="T375" i="25"/>
  <c r="T557" i="25"/>
  <c r="T556" i="25" s="1"/>
  <c r="U557" i="25"/>
  <c r="U556" i="25" s="1"/>
  <c r="T1828" i="25"/>
  <c r="T321" i="25"/>
  <c r="U321" i="25"/>
  <c r="R1077" i="25"/>
  <c r="R1064" i="25" s="1"/>
  <c r="T1428" i="25"/>
  <c r="T76" i="25"/>
  <c r="U76" i="25"/>
  <c r="T898" i="25"/>
  <c r="U898" i="25"/>
  <c r="T301" i="25"/>
  <c r="T300" i="25" s="1"/>
  <c r="U301" i="25"/>
  <c r="U300" i="25" s="1"/>
  <c r="T538" i="25"/>
  <c r="U538" i="25"/>
  <c r="T2127" i="25"/>
  <c r="U2127" i="25"/>
  <c r="T74" i="25"/>
  <c r="U74" i="25"/>
  <c r="T44" i="25"/>
  <c r="U44" i="25"/>
  <c r="U579" i="25"/>
  <c r="U578" i="25" s="1"/>
  <c r="T579" i="25"/>
  <c r="T578" i="25" s="1"/>
  <c r="T306" i="25"/>
  <c r="T305" i="25" s="1"/>
  <c r="U306" i="25"/>
  <c r="U305" i="25" s="1"/>
  <c r="U182" i="25"/>
  <c r="T182" i="25"/>
  <c r="T206" i="25"/>
  <c r="U206" i="25"/>
  <c r="U2270" i="25"/>
  <c r="U2249" i="25" s="1"/>
  <c r="T2270" i="25"/>
  <c r="T2249" i="25" s="1"/>
  <c r="T27" i="25"/>
  <c r="U27" i="25"/>
  <c r="T200" i="25"/>
  <c r="U200" i="25"/>
  <c r="T768" i="25"/>
  <c r="U768" i="25"/>
  <c r="U1428" i="25"/>
  <c r="T83" i="25"/>
  <c r="U83" i="25"/>
  <c r="T2238" i="25"/>
  <c r="T127" i="25"/>
  <c r="T368" i="25"/>
  <c r="U368" i="25"/>
  <c r="U385" i="25"/>
  <c r="T385" i="25"/>
  <c r="T54" i="25"/>
  <c r="U54" i="25"/>
  <c r="R671" i="25"/>
  <c r="R641" i="25" s="1"/>
  <c r="T198" i="25"/>
  <c r="U198" i="25"/>
  <c r="T926" i="25"/>
  <c r="U926" i="25"/>
  <c r="T408" i="25"/>
  <c r="U408" i="25"/>
  <c r="T1822" i="25"/>
  <c r="U1822" i="25"/>
  <c r="R903" i="25"/>
  <c r="R841" i="25" s="1"/>
  <c r="T2173" i="25"/>
  <c r="U2173" i="25"/>
  <c r="T391" i="25"/>
  <c r="U391" i="25"/>
  <c r="U1893" i="25"/>
  <c r="U2238" i="25"/>
  <c r="P156" i="25"/>
  <c r="U1584" i="25"/>
  <c r="U1120" i="25"/>
  <c r="T1120" i="25"/>
  <c r="U1828" i="25"/>
  <c r="R701" i="25"/>
  <c r="R700" i="25" s="1"/>
  <c r="R675" i="25" s="1"/>
  <c r="T1893" i="25"/>
  <c r="U103" i="25"/>
  <c r="T103" i="25"/>
  <c r="U141" i="25"/>
  <c r="T141" i="25"/>
  <c r="U360" i="25"/>
  <c r="T360" i="25"/>
  <c r="T29" i="25"/>
  <c r="U29" i="25"/>
  <c r="R1002" i="25"/>
  <c r="R1001" i="25" s="1"/>
  <c r="T673" i="25"/>
  <c r="U673" i="25"/>
  <c r="U31" i="25"/>
  <c r="T31" i="25"/>
  <c r="T1062" i="25"/>
  <c r="U1062" i="25"/>
  <c r="U1065" i="25"/>
  <c r="T1065" i="25"/>
  <c r="R123" i="25"/>
  <c r="R115" i="25" s="1"/>
  <c r="R373" i="25"/>
  <c r="R367" i="25" s="1"/>
  <c r="R363" i="25" s="1"/>
  <c r="T92" i="25"/>
  <c r="U92" i="25"/>
  <c r="R170" i="25"/>
  <c r="T37" i="25"/>
  <c r="U37" i="25"/>
  <c r="T1113" i="25"/>
  <c r="U1113" i="25"/>
  <c r="T203" i="25"/>
  <c r="U203" i="25"/>
  <c r="R2237" i="25"/>
  <c r="U57" i="25"/>
  <c r="T1826" i="25"/>
  <c r="U1826" i="25"/>
  <c r="T149" i="25"/>
  <c r="R174" i="25"/>
  <c r="T1312" i="25"/>
  <c r="U1312" i="25"/>
  <c r="U111" i="25"/>
  <c r="R941" i="25"/>
  <c r="R929" i="25" s="1"/>
  <c r="R928" i="25" s="1"/>
  <c r="T510" i="25"/>
  <c r="U510" i="25"/>
  <c r="T528" i="25"/>
  <c r="U528" i="25"/>
  <c r="T588" i="25"/>
  <c r="T581" i="25" s="1"/>
  <c r="U588" i="25"/>
  <c r="U581" i="25" s="1"/>
  <c r="T970" i="25"/>
  <c r="U970" i="25"/>
  <c r="T406" i="25"/>
  <c r="U406" i="25"/>
  <c r="U1118" i="25"/>
  <c r="T1118" i="25"/>
  <c r="U178" i="25"/>
  <c r="T178" i="25"/>
  <c r="P1372" i="25"/>
  <c r="P1144" i="25" s="1"/>
  <c r="P115" i="25"/>
  <c r="N99" i="25"/>
  <c r="N67" i="25" s="1"/>
  <c r="R972" i="25" l="1"/>
  <c r="R196" i="25"/>
  <c r="R1372" i="25"/>
  <c r="R1144" i="25" s="1"/>
  <c r="U2071" i="25"/>
  <c r="U1971" i="25" s="1"/>
  <c r="P99" i="25"/>
  <c r="P67" i="25" s="1"/>
  <c r="R68" i="25"/>
  <c r="U1944" i="25"/>
  <c r="T312" i="25"/>
  <c r="U312" i="25"/>
  <c r="T1649" i="25"/>
  <c r="U24" i="25"/>
  <c r="R156" i="25"/>
  <c r="R99" i="25" s="1"/>
  <c r="T24" i="25"/>
  <c r="U468" i="25"/>
  <c r="T1944" i="25"/>
  <c r="T468" i="25"/>
  <c r="U197" i="25"/>
  <c r="T197" i="25"/>
  <c r="T2071" i="25"/>
  <c r="T1971" i="25" s="1"/>
  <c r="T400" i="25"/>
  <c r="T399" i="25" s="1"/>
  <c r="U1649" i="25"/>
  <c r="U174" i="25"/>
  <c r="T174" i="25"/>
  <c r="T167" i="25"/>
  <c r="U167" i="25"/>
  <c r="U701" i="25"/>
  <c r="U700" i="25" s="1"/>
  <c r="U675" i="25" s="1"/>
  <c r="T701" i="25"/>
  <c r="T700" i="25" s="1"/>
  <c r="T675" i="25" s="1"/>
  <c r="T2237" i="25"/>
  <c r="T999" i="25"/>
  <c r="T987" i="25" s="1"/>
  <c r="U999" i="25"/>
  <c r="U987" i="25" s="1"/>
  <c r="U170" i="25"/>
  <c r="T170" i="25"/>
  <c r="U1123" i="25"/>
  <c r="U1117" i="25" s="1"/>
  <c r="T1123" i="25"/>
  <c r="T1117" i="25" s="1"/>
  <c r="U157" i="25"/>
  <c r="T157" i="25"/>
  <c r="T671" i="25"/>
  <c r="T641" i="25" s="1"/>
  <c r="U671" i="25"/>
  <c r="U641" i="25" s="1"/>
  <c r="U941" i="25"/>
  <c r="U929" i="25" s="1"/>
  <c r="U928" i="25" s="1"/>
  <c r="T941" i="25"/>
  <c r="T929" i="25" s="1"/>
  <c r="T928" i="25" s="1"/>
  <c r="U1077" i="25"/>
  <c r="U1064" i="25" s="1"/>
  <c r="T1077" i="25"/>
  <c r="T1064" i="25" s="1"/>
  <c r="U100" i="25"/>
  <c r="T100" i="25"/>
  <c r="U903" i="25"/>
  <c r="U841" i="25" s="1"/>
  <c r="T903" i="25"/>
  <c r="T841" i="25" s="1"/>
  <c r="U107" i="25"/>
  <c r="T107" i="25"/>
  <c r="U85" i="25"/>
  <c r="T85" i="25"/>
  <c r="T373" i="25"/>
  <c r="T367" i="25" s="1"/>
  <c r="T363" i="25" s="1"/>
  <c r="U373" i="25"/>
  <c r="U367" i="25" s="1"/>
  <c r="U363" i="25" s="1"/>
  <c r="U400" i="25"/>
  <c r="U399" i="25" s="1"/>
  <c r="U202" i="25"/>
  <c r="U1002" i="25"/>
  <c r="U1001" i="25" s="1"/>
  <c r="T1002" i="25"/>
  <c r="T1001" i="25" s="1"/>
  <c r="T356" i="25"/>
  <c r="T96" i="25"/>
  <c r="T88" i="25" s="1"/>
  <c r="U96" i="25"/>
  <c r="U88" i="25" s="1"/>
  <c r="R330" i="25"/>
  <c r="T202" i="25"/>
  <c r="U356" i="25"/>
  <c r="T72" i="25"/>
  <c r="T71" i="25" s="1"/>
  <c r="U72" i="25"/>
  <c r="U71" i="25" s="1"/>
  <c r="T332" i="25"/>
  <c r="T331" i="25" s="1"/>
  <c r="U332" i="25"/>
  <c r="U331" i="25" s="1"/>
  <c r="T123" i="25"/>
  <c r="T115" i="25" s="1"/>
  <c r="U123" i="25"/>
  <c r="U115" i="25" s="1"/>
  <c r="U2237" i="25"/>
  <c r="I4219" i="2" l="1"/>
  <c r="I4213" i="2"/>
  <c r="I4152" i="2"/>
  <c r="I4027" i="2"/>
  <c r="I1447" i="2"/>
  <c r="I1855" i="2"/>
  <c r="I2124" i="2"/>
  <c r="I862" i="2"/>
  <c r="I1342" i="2"/>
  <c r="I861" i="2"/>
  <c r="I1346" i="2"/>
  <c r="I2059" i="2"/>
  <c r="I3751" i="2"/>
  <c r="I1879" i="2"/>
  <c r="I1756" i="2"/>
  <c r="I2971" i="2"/>
  <c r="I1906" i="2"/>
  <c r="I1438" i="2"/>
  <c r="I425" i="2"/>
  <c r="J3428" i="2"/>
  <c r="J4213" i="2"/>
  <c r="J4152" i="2"/>
  <c r="J4027" i="2"/>
  <c r="J4219" i="2"/>
  <c r="J3510" i="2"/>
  <c r="J1261" i="2"/>
  <c r="J1346" i="2"/>
  <c r="J2059" i="2"/>
  <c r="J3751" i="2"/>
  <c r="J963" i="2"/>
  <c r="J1879" i="2"/>
  <c r="J1988" i="2"/>
  <c r="J3600" i="2"/>
  <c r="J1756" i="2"/>
  <c r="J2971" i="2"/>
  <c r="J1906" i="2"/>
  <c r="J1438" i="2"/>
  <c r="J425" i="2"/>
  <c r="J1447" i="2"/>
  <c r="J1855" i="2"/>
  <c r="J2124" i="2"/>
  <c r="J862" i="2"/>
  <c r="J1342" i="2"/>
  <c r="J861" i="2"/>
  <c r="T1372" i="25"/>
  <c r="T1144" i="25" s="1"/>
  <c r="R67" i="25"/>
  <c r="T68" i="25"/>
  <c r="U1372" i="25"/>
  <c r="U1144" i="25" s="1"/>
  <c r="T196" i="25"/>
  <c r="U196" i="25"/>
  <c r="U68" i="25"/>
  <c r="U330" i="25"/>
  <c r="U972" i="25"/>
  <c r="T972" i="25"/>
  <c r="T330" i="25"/>
  <c r="T156" i="25"/>
  <c r="T99" i="25" s="1"/>
  <c r="U156" i="25"/>
  <c r="U99" i="25" s="1"/>
  <c r="I863" i="2" l="1"/>
  <c r="I965" i="2"/>
  <c r="I871" i="2"/>
  <c r="I1241" i="2"/>
  <c r="I1269" i="2"/>
  <c r="I1439" i="2"/>
  <c r="I1442" i="2"/>
  <c r="I1470" i="2"/>
  <c r="I1480" i="2"/>
  <c r="I1494" i="2"/>
  <c r="I1499" i="2"/>
  <c r="I1495" i="2"/>
  <c r="I1545" i="2"/>
  <c r="I1550" i="2"/>
  <c r="I1615" i="2"/>
  <c r="I1619" i="2"/>
  <c r="I1612" i="2"/>
  <c r="I1766" i="2"/>
  <c r="I1792" i="2"/>
  <c r="I1871" i="2"/>
  <c r="I1865" i="2"/>
  <c r="I1891" i="2"/>
  <c r="I1958" i="2"/>
  <c r="I1951" i="2"/>
  <c r="I1952" i="2"/>
  <c r="I1882" i="2"/>
  <c r="I1977" i="2"/>
  <c r="I2008" i="2"/>
  <c r="I2027" i="2"/>
  <c r="I2106" i="2"/>
  <c r="I2110" i="2"/>
  <c r="I2133" i="2"/>
  <c r="I2966" i="2"/>
  <c r="J3601" i="2"/>
  <c r="I3896" i="2"/>
  <c r="I4153" i="2"/>
  <c r="I4156" i="2"/>
  <c r="I4032" i="2"/>
  <c r="I4029" i="2"/>
  <c r="I4154" i="2"/>
  <c r="I4214" i="2"/>
  <c r="I4155" i="2"/>
  <c r="I1709" i="2"/>
  <c r="I1725" i="2"/>
  <c r="I1789" i="2"/>
  <c r="I1639" i="2"/>
  <c r="I981" i="2"/>
  <c r="I982" i="2"/>
  <c r="I4030" i="2"/>
  <c r="I1754" i="2"/>
  <c r="I1852" i="2"/>
  <c r="I4158" i="2"/>
  <c r="I1547" i="2"/>
  <c r="I1468" i="2"/>
  <c r="I4028" i="2"/>
  <c r="I4031" i="2"/>
  <c r="I1471" i="2"/>
  <c r="I1546" i="2"/>
  <c r="I507" i="2"/>
  <c r="I338" i="2"/>
  <c r="I1773" i="2"/>
  <c r="I1718" i="2"/>
  <c r="I1955" i="2"/>
  <c r="I973" i="2"/>
  <c r="I1745" i="2"/>
  <c r="I2105" i="2"/>
  <c r="I1720" i="2"/>
  <c r="I1726" i="2"/>
  <c r="I1266" i="2"/>
  <c r="I1344" i="2"/>
  <c r="I1714" i="2"/>
  <c r="I804" i="2"/>
  <c r="I1498" i="2"/>
  <c r="I1867" i="2"/>
  <c r="I2107" i="2"/>
  <c r="I2138" i="2"/>
  <c r="I1341" i="2"/>
  <c r="I866" i="2"/>
  <c r="I1853" i="2"/>
  <c r="I3569" i="2"/>
  <c r="I1744" i="2"/>
  <c r="I1446" i="2"/>
  <c r="I2023" i="2"/>
  <c r="I1703" i="2"/>
  <c r="I1469" i="2"/>
  <c r="I1764" i="2"/>
  <c r="I2022" i="2"/>
  <c r="I1976" i="2"/>
  <c r="I1746" i="2"/>
  <c r="I1722" i="2"/>
  <c r="I1723" i="2"/>
  <c r="I1242" i="2"/>
  <c r="I1854" i="2"/>
  <c r="I987" i="2"/>
  <c r="I2975" i="2"/>
  <c r="I2067" i="2"/>
  <c r="I2157" i="2"/>
  <c r="I1990" i="2"/>
  <c r="I2125" i="2"/>
  <c r="I2063" i="2"/>
  <c r="I980" i="2"/>
  <c r="I2025" i="2"/>
  <c r="I1788" i="2"/>
  <c r="I1907" i="2"/>
  <c r="I3753" i="2"/>
  <c r="I964" i="2"/>
  <c r="I1957" i="2"/>
  <c r="I3756" i="2"/>
  <c r="I1265" i="2"/>
  <c r="I1343" i="2"/>
  <c r="I970" i="2"/>
  <c r="I2969" i="2"/>
  <c r="I966" i="2"/>
  <c r="I1441" i="2"/>
  <c r="I2159" i="2"/>
  <c r="I2064" i="2"/>
  <c r="I2135" i="2"/>
  <c r="I1705" i="2"/>
  <c r="I1733" i="2"/>
  <c r="I2132" i="2"/>
  <c r="I1706" i="2"/>
  <c r="I1717" i="2"/>
  <c r="I1700" i="2"/>
  <c r="I1752" i="2"/>
  <c r="I1347" i="2"/>
  <c r="I805" i="2"/>
  <c r="I1348" i="2"/>
  <c r="I1743" i="2"/>
  <c r="I1765" i="2"/>
  <c r="I2028" i="2"/>
  <c r="I3864" i="2"/>
  <c r="I972" i="2"/>
  <c r="I1755" i="2"/>
  <c r="I1796" i="2"/>
  <c r="I2136" i="2"/>
  <c r="I763" i="2"/>
  <c r="I1790" i="2"/>
  <c r="I1340" i="2"/>
  <c r="I1737" i="2"/>
  <c r="I3752" i="2"/>
  <c r="I1351" i="2"/>
  <c r="I1715" i="2"/>
  <c r="I2967" i="2"/>
  <c r="I1716" i="2"/>
  <c r="I1736" i="2"/>
  <c r="I1636" i="2"/>
  <c r="I851" i="2"/>
  <c r="I1751" i="2"/>
  <c r="I1908" i="2"/>
  <c r="I2061" i="2"/>
  <c r="I1730" i="2"/>
  <c r="I1710" i="2"/>
  <c r="I2134" i="2"/>
  <c r="I1731" i="2"/>
  <c r="I1543" i="2"/>
  <c r="I1268" i="2"/>
  <c r="I1638" i="2"/>
  <c r="I976" i="2"/>
  <c r="I1835" i="2"/>
  <c r="I3754" i="2"/>
  <c r="I1753" i="2"/>
  <c r="I1345" i="2"/>
  <c r="I1740" i="2"/>
  <c r="I2108" i="2"/>
  <c r="I1699" i="2"/>
  <c r="I510" i="2"/>
  <c r="I1243" i="2"/>
  <c r="I2970" i="2"/>
  <c r="I1548" i="2"/>
  <c r="I1267" i="2"/>
  <c r="I1702" i="2"/>
  <c r="I986" i="2"/>
  <c r="I1735" i="2"/>
  <c r="I978" i="2"/>
  <c r="I1544" i="2"/>
  <c r="I1785" i="2"/>
  <c r="I2060" i="2"/>
  <c r="I2066" i="2"/>
  <c r="I1263" i="2"/>
  <c r="I1613" i="2"/>
  <c r="I1614" i="2"/>
  <c r="I1732" i="2"/>
  <c r="I1467" i="2"/>
  <c r="I2026" i="2"/>
  <c r="I1445" i="2"/>
  <c r="I1496" i="2"/>
  <c r="I1742" i="2"/>
  <c r="I1721" i="2"/>
  <c r="I975" i="2"/>
  <c r="I1727" i="2"/>
  <c r="I2974" i="2"/>
  <c r="I977" i="2"/>
  <c r="I1712" i="2"/>
  <c r="I1707" i="2"/>
  <c r="I850" i="2"/>
  <c r="I2065" i="2"/>
  <c r="I1617" i="2"/>
  <c r="I2062" i="2"/>
  <c r="I1444" i="2"/>
  <c r="I1244" i="2"/>
  <c r="I1475" i="2"/>
  <c r="I781" i="2"/>
  <c r="I1641" i="2"/>
  <c r="I3830" i="2"/>
  <c r="I1448" i="2"/>
  <c r="I2109" i="2"/>
  <c r="I1880" i="2"/>
  <c r="I1262" i="2"/>
  <c r="I985" i="2"/>
  <c r="I974" i="2"/>
  <c r="I1549" i="2"/>
  <c r="I3842" i="2"/>
  <c r="I971" i="2"/>
  <c r="I1637" i="2"/>
  <c r="I1713" i="2"/>
  <c r="I1729" i="2"/>
  <c r="I1864" i="2"/>
  <c r="I2973" i="2"/>
  <c r="I1954" i="2"/>
  <c r="I508" i="2"/>
  <c r="I1618" i="2"/>
  <c r="I1989" i="2"/>
  <c r="I967" i="2"/>
  <c r="I968" i="2"/>
  <c r="I1440" i="2"/>
  <c r="I1738" i="2"/>
  <c r="I984" i="2"/>
  <c r="I1734" i="2"/>
  <c r="I1711" i="2"/>
  <c r="I1953" i="2"/>
  <c r="I3755" i="2"/>
  <c r="I1350" i="2"/>
  <c r="I1473" i="2"/>
  <c r="I1701" i="2"/>
  <c r="I1797" i="2"/>
  <c r="I1264" i="2"/>
  <c r="I1349" i="2"/>
  <c r="I1472" i="2"/>
  <c r="I969" i="2"/>
  <c r="I1339" i="2"/>
  <c r="I1739" i="2"/>
  <c r="I1708" i="2"/>
  <c r="I1791" i="2"/>
  <c r="I1975" i="2"/>
  <c r="I1741" i="2"/>
  <c r="I2024" i="2"/>
  <c r="I1724" i="2"/>
  <c r="I385" i="2"/>
  <c r="I1635" i="2"/>
  <c r="I1787" i="2"/>
  <c r="I1881" i="2"/>
  <c r="I1443" i="2"/>
  <c r="I1616" i="2"/>
  <c r="I1719" i="2"/>
  <c r="I1497" i="2"/>
  <c r="I1866" i="2"/>
  <c r="I1873" i="2"/>
  <c r="I983" i="2"/>
  <c r="I979" i="2"/>
  <c r="I1786" i="2"/>
  <c r="I1728" i="2"/>
  <c r="I1956" i="2"/>
  <c r="I1704" i="2"/>
  <c r="I2968" i="2"/>
  <c r="J3431" i="2"/>
  <c r="J1619" i="2"/>
  <c r="J1891" i="2"/>
  <c r="J1442" i="2"/>
  <c r="J4155" i="2"/>
  <c r="J4030" i="2"/>
  <c r="J507" i="2"/>
  <c r="J338" i="2"/>
  <c r="J4158" i="2"/>
  <c r="J1494" i="2"/>
  <c r="J1499" i="2"/>
  <c r="J1792" i="2"/>
  <c r="J1951" i="2"/>
  <c r="J2110" i="2"/>
  <c r="J1754" i="2"/>
  <c r="J1241" i="2"/>
  <c r="J1269" i="2"/>
  <c r="J1495" i="2"/>
  <c r="J4215" i="2"/>
  <c r="J1725" i="2"/>
  <c r="J1852" i="2"/>
  <c r="J863" i="2"/>
  <c r="J1290" i="2"/>
  <c r="J1470" i="2"/>
  <c r="J1882" i="2"/>
  <c r="J1639" i="2"/>
  <c r="J1480" i="2"/>
  <c r="J1871" i="2"/>
  <c r="J1977" i="2"/>
  <c r="J1709" i="2"/>
  <c r="J1612" i="2"/>
  <c r="J1766" i="2"/>
  <c r="J1958" i="2"/>
  <c r="J2106" i="2"/>
  <c r="J1952" i="2"/>
  <c r="J4153" i="2"/>
  <c r="J1789" i="2"/>
  <c r="J1547" i="2"/>
  <c r="J4031" i="2"/>
  <c r="J1439" i="2"/>
  <c r="J1550" i="2"/>
  <c r="J2027" i="2"/>
  <c r="J4029" i="2"/>
  <c r="J981" i="2"/>
  <c r="J1468" i="2"/>
  <c r="J1471" i="2"/>
  <c r="J965" i="2"/>
  <c r="J871" i="2"/>
  <c r="J2133" i="2"/>
  <c r="J2966" i="2"/>
  <c r="J982" i="2"/>
  <c r="J1545" i="2"/>
  <c r="J1865" i="2"/>
  <c r="J2008" i="2"/>
  <c r="J1240" i="2"/>
  <c r="J1698" i="2"/>
  <c r="J1615" i="2"/>
  <c r="J4156" i="2"/>
  <c r="J4154" i="2"/>
  <c r="J4028" i="2"/>
  <c r="J1546" i="2"/>
  <c r="J3896" i="2"/>
  <c r="J4032" i="2"/>
  <c r="J4214" i="2"/>
  <c r="J1243" i="2"/>
  <c r="J2970" i="2"/>
  <c r="J1548" i="2"/>
  <c r="J1267" i="2"/>
  <c r="J1702" i="2"/>
  <c r="J986" i="2"/>
  <c r="J1735" i="2"/>
  <c r="J978" i="2"/>
  <c r="J1544" i="2"/>
  <c r="J1785" i="2"/>
  <c r="J2060" i="2"/>
  <c r="J2066" i="2"/>
  <c r="J1263" i="2"/>
  <c r="J1613" i="2"/>
  <c r="J1614" i="2"/>
  <c r="J1732" i="2"/>
  <c r="J1244" i="2"/>
  <c r="J1467" i="2"/>
  <c r="J2026" i="2"/>
  <c r="J1445" i="2"/>
  <c r="J1496" i="2"/>
  <c r="J1742" i="2"/>
  <c r="J1721" i="2"/>
  <c r="J975" i="2"/>
  <c r="J1727" i="2"/>
  <c r="J2974" i="2"/>
  <c r="J977" i="2"/>
  <c r="J1712" i="2"/>
  <c r="J1707" i="2"/>
  <c r="J850" i="2"/>
  <c r="J2065" i="2"/>
  <c r="J1784" i="2"/>
  <c r="J1617" i="2"/>
  <c r="J2062" i="2"/>
  <c r="J1444" i="2"/>
  <c r="J1641" i="2"/>
  <c r="J2067" i="2"/>
  <c r="J2157" i="2"/>
  <c r="J3830" i="2"/>
  <c r="J1448" i="2"/>
  <c r="J2109" i="2"/>
  <c r="J1880" i="2"/>
  <c r="J1262" i="2"/>
  <c r="J985" i="2"/>
  <c r="J974" i="2"/>
  <c r="J1549" i="2"/>
  <c r="J3842" i="2"/>
  <c r="J971" i="2"/>
  <c r="J1637" i="2"/>
  <c r="J1713" i="2"/>
  <c r="J1729" i="2"/>
  <c r="J1864" i="2"/>
  <c r="J3900" i="2"/>
  <c r="J2973" i="2"/>
  <c r="J2104" i="2"/>
  <c r="J1954" i="2"/>
  <c r="J508" i="2"/>
  <c r="J2135" i="2"/>
  <c r="J3511" i="2"/>
  <c r="J781" i="2"/>
  <c r="J1618" i="2"/>
  <c r="J1989" i="2"/>
  <c r="J967" i="2"/>
  <c r="J1542" i="2"/>
  <c r="J968" i="2"/>
  <c r="J1440" i="2"/>
  <c r="J1738" i="2"/>
  <c r="J984" i="2"/>
  <c r="J1734" i="2"/>
  <c r="J1711" i="2"/>
  <c r="J1953" i="2"/>
  <c r="J3755" i="2"/>
  <c r="J1350" i="2"/>
  <c r="J1473" i="2"/>
  <c r="J1701" i="2"/>
  <c r="J2064" i="2"/>
  <c r="J1341" i="2"/>
  <c r="J1797" i="2"/>
  <c r="J1264" i="2"/>
  <c r="J1349" i="2"/>
  <c r="J1472" i="2"/>
  <c r="J3432" i="2"/>
  <c r="J969" i="2"/>
  <c r="J1339" i="2"/>
  <c r="J1739" i="2"/>
  <c r="J1708" i="2"/>
  <c r="J1791" i="2"/>
  <c r="J1975" i="2"/>
  <c r="J1741" i="2"/>
  <c r="J2024" i="2"/>
  <c r="J1724" i="2"/>
  <c r="J385" i="2"/>
  <c r="J1773" i="2"/>
  <c r="J2107" i="2"/>
  <c r="J2138" i="2"/>
  <c r="J1635" i="2"/>
  <c r="J3429" i="2"/>
  <c r="J1787" i="2"/>
  <c r="J1881" i="2"/>
  <c r="J1443" i="2"/>
  <c r="J1616" i="2"/>
  <c r="J1719" i="2"/>
  <c r="J1497" i="2"/>
  <c r="J1866" i="2"/>
  <c r="J1873" i="2"/>
  <c r="J983" i="2"/>
  <c r="J1493" i="2"/>
  <c r="J979" i="2"/>
  <c r="J1786" i="2"/>
  <c r="J1728" i="2"/>
  <c r="J1956" i="2"/>
  <c r="J1704" i="2"/>
  <c r="J2968" i="2"/>
  <c r="J866" i="2"/>
  <c r="J1718" i="2"/>
  <c r="J1955" i="2"/>
  <c r="J973" i="2"/>
  <c r="J1745" i="2"/>
  <c r="J2105" i="2"/>
  <c r="J1720" i="2"/>
  <c r="J1726" i="2"/>
  <c r="J1266" i="2"/>
  <c r="J1344" i="2"/>
  <c r="J1714" i="2"/>
  <c r="J804" i="2"/>
  <c r="J1498" i="2"/>
  <c r="J1867" i="2"/>
  <c r="J1853" i="2"/>
  <c r="J3569" i="2"/>
  <c r="J1744" i="2"/>
  <c r="J1446" i="2"/>
  <c r="J2023" i="2"/>
  <c r="J1703" i="2"/>
  <c r="J1469" i="2"/>
  <c r="J1764" i="2"/>
  <c r="J2022" i="2"/>
  <c r="J1976" i="2"/>
  <c r="J1746" i="2"/>
  <c r="J1722" i="2"/>
  <c r="J1723" i="2"/>
  <c r="J1242" i="2"/>
  <c r="J1854" i="2"/>
  <c r="J987" i="2"/>
  <c r="J2975" i="2"/>
  <c r="J1475" i="2"/>
  <c r="J1990" i="2"/>
  <c r="J2125" i="2"/>
  <c r="J2063" i="2"/>
  <c r="J980" i="2"/>
  <c r="J2025" i="2"/>
  <c r="J3430" i="2"/>
  <c r="J1788" i="2"/>
  <c r="J1907" i="2"/>
  <c r="J3753" i="2"/>
  <c r="J964" i="2"/>
  <c r="J1957" i="2"/>
  <c r="J3756" i="2"/>
  <c r="J1265" i="2"/>
  <c r="J1343" i="2"/>
  <c r="J970" i="2"/>
  <c r="J2969" i="2"/>
  <c r="J966" i="2"/>
  <c r="J1441" i="2"/>
  <c r="J2159" i="2"/>
  <c r="J1705" i="2"/>
  <c r="J1950" i="2"/>
  <c r="J1733" i="2"/>
  <c r="J2021" i="2"/>
  <c r="J2007" i="2"/>
  <c r="J2132" i="2"/>
  <c r="J1706" i="2"/>
  <c r="J1717" i="2"/>
  <c r="J1700" i="2"/>
  <c r="J1752" i="2"/>
  <c r="J1347" i="2"/>
  <c r="J805" i="2"/>
  <c r="J1348" i="2"/>
  <c r="J1743" i="2"/>
  <c r="J1765" i="2"/>
  <c r="J2028" i="2"/>
  <c r="J3864" i="2"/>
  <c r="J972" i="2"/>
  <c r="J1755" i="2"/>
  <c r="J1796" i="2"/>
  <c r="J2136" i="2"/>
  <c r="J763" i="2"/>
  <c r="J1790" i="2"/>
  <c r="J1479" i="2"/>
  <c r="J1340" i="2"/>
  <c r="J1737" i="2"/>
  <c r="J3752" i="2"/>
  <c r="J1351" i="2"/>
  <c r="J1715" i="2"/>
  <c r="J2967" i="2"/>
  <c r="J1716" i="2"/>
  <c r="J1736" i="2"/>
  <c r="J1636" i="2"/>
  <c r="J851" i="2"/>
  <c r="J1751" i="2"/>
  <c r="J1908" i="2"/>
  <c r="J2061" i="2"/>
  <c r="J1730" i="2"/>
  <c r="J1710" i="2"/>
  <c r="J2134" i="2"/>
  <c r="J1731" i="2"/>
  <c r="J1543" i="2"/>
  <c r="J1268" i="2"/>
  <c r="J1638" i="2"/>
  <c r="J976" i="2"/>
  <c r="J1835" i="2"/>
  <c r="J3754" i="2"/>
  <c r="J3427" i="2"/>
  <c r="J1753" i="2"/>
  <c r="J1345" i="2"/>
  <c r="J1740" i="2"/>
  <c r="J2108" i="2"/>
  <c r="J1699" i="2"/>
  <c r="J510" i="2"/>
  <c r="U67" i="25"/>
  <c r="T67" i="25"/>
  <c r="I132" i="2" l="1"/>
  <c r="I299" i="2"/>
  <c r="I141" i="2"/>
  <c r="I139" i="2"/>
  <c r="J132" i="2"/>
  <c r="J299" i="2"/>
  <c r="J141" i="2"/>
  <c r="J139" i="2"/>
  <c r="J138" i="2" l="1"/>
  <c r="I155" i="2"/>
  <c r="I112" i="2"/>
  <c r="I131" i="2"/>
  <c r="I300" i="2"/>
  <c r="I171" i="2"/>
  <c r="I66" i="2"/>
  <c r="I136" i="2"/>
  <c r="I71" i="2"/>
  <c r="I76" i="2"/>
  <c r="I67" i="2"/>
  <c r="J67" i="2"/>
  <c r="I303" i="2"/>
  <c r="I143" i="2"/>
  <c r="I144" i="2"/>
  <c r="I293" i="2"/>
  <c r="I137" i="2"/>
  <c r="I316" i="2"/>
  <c r="I59" i="2"/>
  <c r="I172" i="2"/>
  <c r="I120" i="2"/>
  <c r="I122" i="2"/>
  <c r="I58" i="2"/>
  <c r="I305" i="2"/>
  <c r="I118" i="2"/>
  <c r="I124" i="2"/>
  <c r="I291" i="2"/>
  <c r="I162" i="2"/>
  <c r="I301" i="2"/>
  <c r="I169" i="2"/>
  <c r="I158" i="2"/>
  <c r="I57" i="2"/>
  <c r="I165" i="2"/>
  <c r="I73" i="2"/>
  <c r="I81" i="2"/>
  <c r="I142" i="2"/>
  <c r="I174" i="2"/>
  <c r="I159" i="2"/>
  <c r="I116" i="2"/>
  <c r="I302" i="2"/>
  <c r="I55" i="2"/>
  <c r="I134" i="2"/>
  <c r="I175" i="2"/>
  <c r="I170" i="2"/>
  <c r="I294" i="2"/>
  <c r="I152" i="2"/>
  <c r="I173" i="2"/>
  <c r="I295" i="2"/>
  <c r="I161" i="2"/>
  <c r="I287" i="2"/>
  <c r="I306" i="2"/>
  <c r="I188" i="2"/>
  <c r="I135" i="2"/>
  <c r="I138" i="2"/>
  <c r="I133" i="2"/>
  <c r="I163" i="2"/>
  <c r="I160" i="2"/>
  <c r="I289" i="2"/>
  <c r="I140" i="2"/>
  <c r="I297" i="2"/>
  <c r="I78" i="2"/>
  <c r="I69" i="2"/>
  <c r="I296" i="2"/>
  <c r="I298" i="2"/>
  <c r="I168" i="2"/>
  <c r="I74" i="2"/>
  <c r="I292" i="2"/>
  <c r="I304" i="2"/>
  <c r="I167" i="2"/>
  <c r="I190" i="2"/>
  <c r="I290" i="2"/>
  <c r="I56" i="2"/>
  <c r="J112" i="2"/>
  <c r="J66" i="2"/>
  <c r="J136" i="2"/>
  <c r="J76" i="2"/>
  <c r="J171" i="2"/>
  <c r="J71" i="2"/>
  <c r="J300" i="2"/>
  <c r="J296" i="2"/>
  <c r="J298" i="2"/>
  <c r="J168" i="2"/>
  <c r="J74" i="2"/>
  <c r="J304" i="2"/>
  <c r="J167" i="2"/>
  <c r="J190" i="2"/>
  <c r="J290" i="2"/>
  <c r="J56" i="2"/>
  <c r="J303" i="2"/>
  <c r="J143" i="2"/>
  <c r="J144" i="2"/>
  <c r="J293" i="2"/>
  <c r="J137" i="2"/>
  <c r="J316" i="2"/>
  <c r="J59" i="2"/>
  <c r="J172" i="2"/>
  <c r="J120" i="2"/>
  <c r="J122" i="2"/>
  <c r="J58" i="2"/>
  <c r="J287" i="2"/>
  <c r="J305" i="2"/>
  <c r="J118" i="2"/>
  <c r="J124" i="2"/>
  <c r="J291" i="2"/>
  <c r="J162" i="2"/>
  <c r="J301" i="2"/>
  <c r="J165" i="2"/>
  <c r="J169" i="2"/>
  <c r="J158" i="2"/>
  <c r="J57" i="2"/>
  <c r="J73" i="2"/>
  <c r="J81" i="2"/>
  <c r="J142" i="2"/>
  <c r="J174" i="2"/>
  <c r="J159" i="2"/>
  <c r="J155" i="2"/>
  <c r="J116" i="2"/>
  <c r="J302" i="2"/>
  <c r="J55" i="2"/>
  <c r="J292" i="2"/>
  <c r="J170" i="2"/>
  <c r="J294" i="2"/>
  <c r="J152" i="2"/>
  <c r="J173" i="2"/>
  <c r="J295" i="2"/>
  <c r="J161" i="2"/>
  <c r="J134" i="2"/>
  <c r="J175" i="2"/>
  <c r="J306" i="2"/>
  <c r="J188" i="2"/>
  <c r="J135" i="2"/>
  <c r="J133" i="2"/>
  <c r="J163" i="2"/>
  <c r="J160" i="2"/>
  <c r="J131" i="2"/>
  <c r="J289" i="2"/>
  <c r="J140" i="2"/>
  <c r="J297" i="2"/>
  <c r="J78" i="2"/>
  <c r="J69" i="2"/>
  <c r="I18" i="22" l="1"/>
  <c r="G18" i="22"/>
  <c r="E17" i="12"/>
  <c r="R18" i="25" s="1"/>
  <c r="E20" i="12"/>
  <c r="J21" i="25" s="1"/>
  <c r="G280" i="24"/>
  <c r="G279" i="24" s="1"/>
  <c r="G278" i="24"/>
  <c r="G277" i="24"/>
  <c r="G276" i="24"/>
  <c r="G275" i="24"/>
  <c r="G273" i="24"/>
  <c r="G272" i="24"/>
  <c r="G271" i="24"/>
  <c r="G270" i="24"/>
  <c r="G269" i="24"/>
  <c r="G268" i="24"/>
  <c r="G266" i="24"/>
  <c r="G265" i="24"/>
  <c r="G264" i="24"/>
  <c r="G263" i="24"/>
  <c r="G259" i="24"/>
  <c r="G258" i="24"/>
  <c r="G254" i="24"/>
  <c r="G253" i="24" s="1"/>
  <c r="G252" i="24" s="1"/>
  <c r="G251" i="24"/>
  <c r="G250" i="24"/>
  <c r="G247" i="24"/>
  <c r="G246" i="24"/>
  <c r="G241" i="24"/>
  <c r="G240" i="24"/>
  <c r="G239" i="24"/>
  <c r="G238" i="24"/>
  <c r="G237" i="24"/>
  <c r="G236" i="24"/>
  <c r="G234" i="24"/>
  <c r="G233" i="24" s="1"/>
  <c r="G232" i="24"/>
  <c r="G231" i="24"/>
  <c r="G230" i="24"/>
  <c r="G229" i="24"/>
  <c r="G228" i="24"/>
  <c r="G227" i="24"/>
  <c r="G226" i="24"/>
  <c r="G225" i="24"/>
  <c r="G223" i="24"/>
  <c r="G222" i="24"/>
  <c r="G219" i="24"/>
  <c r="G218" i="24"/>
  <c r="G217" i="24"/>
  <c r="G216" i="24"/>
  <c r="G213" i="24"/>
  <c r="G212" i="24"/>
  <c r="G211" i="24" s="1"/>
  <c r="G210" i="24"/>
  <c r="G209" i="24"/>
  <c r="G208" i="24"/>
  <c r="G207" i="24"/>
  <c r="G206" i="24"/>
  <c r="G205" i="24"/>
  <c r="G204" i="24"/>
  <c r="G203" i="24"/>
  <c r="G199" i="24"/>
  <c r="G198" i="24" s="1"/>
  <c r="G197" i="24"/>
  <c r="G196" i="24"/>
  <c r="G195" i="24"/>
  <c r="G193" i="24"/>
  <c r="G192" i="24"/>
  <c r="G191" i="24"/>
  <c r="G190" i="24"/>
  <c r="G189" i="24"/>
  <c r="G187" i="24"/>
  <c r="G186" i="24" s="1"/>
  <c r="G185" i="24" s="1"/>
  <c r="G183" i="24"/>
  <c r="G182" i="24"/>
  <c r="G181" i="24"/>
  <c r="G180" i="24"/>
  <c r="G179" i="24"/>
  <c r="G178" i="24"/>
  <c r="G177" i="24"/>
  <c r="G176" i="24"/>
  <c r="G175" i="24"/>
  <c r="G173" i="24"/>
  <c r="G172" i="24" s="1"/>
  <c r="G171" i="24"/>
  <c r="G170" i="24"/>
  <c r="G169" i="24"/>
  <c r="G168" i="24"/>
  <c r="G167" i="24"/>
  <c r="G166" i="24"/>
  <c r="G165" i="24"/>
  <c r="G164" i="24"/>
  <c r="G163" i="24"/>
  <c r="G162" i="24"/>
  <c r="G161" i="24"/>
  <c r="G160" i="24"/>
  <c r="G159" i="24"/>
  <c r="G158" i="24"/>
  <c r="G157" i="24"/>
  <c r="G156" i="24"/>
  <c r="G155" i="24"/>
  <c r="G154" i="24"/>
  <c r="G153" i="24"/>
  <c r="G152" i="24"/>
  <c r="G151" i="24"/>
  <c r="G150" i="24"/>
  <c r="G149" i="24"/>
  <c r="G148" i="24"/>
  <c r="G147" i="24"/>
  <c r="G146" i="24"/>
  <c r="G145" i="24"/>
  <c r="G144" i="24"/>
  <c r="G143" i="24"/>
  <c r="G142" i="24"/>
  <c r="G141" i="24"/>
  <c r="G140" i="24"/>
  <c r="G139" i="24"/>
  <c r="G138" i="24"/>
  <c r="G137" i="24"/>
  <c r="G136" i="24"/>
  <c r="G135" i="24"/>
  <c r="G134" i="24"/>
  <c r="G133" i="24"/>
  <c r="G132" i="24"/>
  <c r="G131" i="24"/>
  <c r="G130" i="24"/>
  <c r="G129" i="24"/>
  <c r="G128" i="24"/>
  <c r="G127" i="24"/>
  <c r="G126" i="24"/>
  <c r="G125" i="24"/>
  <c r="G124" i="24"/>
  <c r="G123" i="24"/>
  <c r="G122" i="24"/>
  <c r="G121" i="24"/>
  <c r="G118" i="24"/>
  <c r="G117" i="24"/>
  <c r="G116" i="24"/>
  <c r="G115" i="24"/>
  <c r="G114" i="24"/>
  <c r="G113" i="24"/>
  <c r="G111" i="24"/>
  <c r="G110" i="24" s="1"/>
  <c r="G109" i="24"/>
  <c r="G108" i="24"/>
  <c r="G107" i="24"/>
  <c r="G104" i="24"/>
  <c r="G103" i="24"/>
  <c r="G102" i="24"/>
  <c r="G101" i="24"/>
  <c r="G100" i="24"/>
  <c r="G99" i="24"/>
  <c r="G98" i="24"/>
  <c r="G97" i="24"/>
  <c r="G95" i="24"/>
  <c r="G94" i="24"/>
  <c r="G91" i="24"/>
  <c r="G90" i="24"/>
  <c r="G89" i="24"/>
  <c r="G88" i="24"/>
  <c r="G87" i="24"/>
  <c r="G86" i="24"/>
  <c r="G85" i="24"/>
  <c r="G84" i="24"/>
  <c r="G83" i="24"/>
  <c r="G81" i="24"/>
  <c r="G80" i="24" s="1"/>
  <c r="G79" i="24"/>
  <c r="G78" i="24"/>
  <c r="G75" i="24"/>
  <c r="G74" i="24"/>
  <c r="G71" i="24"/>
  <c r="G70" i="24"/>
  <c r="G69" i="24"/>
  <c r="G68" i="24"/>
  <c r="G67" i="24"/>
  <c r="G66" i="24"/>
  <c r="G65" i="24"/>
  <c r="G64" i="24"/>
  <c r="G63" i="24"/>
  <c r="G62" i="24"/>
  <c r="G60" i="24"/>
  <c r="G59" i="24"/>
  <c r="G58" i="24"/>
  <c r="G57" i="24"/>
  <c r="G53" i="24"/>
  <c r="G52" i="24"/>
  <c r="G51" i="24"/>
  <c r="G50" i="24"/>
  <c r="G49" i="24"/>
  <c r="G48" i="24"/>
  <c r="G47" i="24"/>
  <c r="G46" i="24"/>
  <c r="G45" i="24"/>
  <c r="G44" i="24"/>
  <c r="G43" i="24"/>
  <c r="G42" i="24"/>
  <c r="G41" i="24"/>
  <c r="G40" i="24"/>
  <c r="G39" i="24"/>
  <c r="G38" i="24"/>
  <c r="G37" i="24"/>
  <c r="G36" i="24"/>
  <c r="G35" i="24"/>
  <c r="G34" i="24"/>
  <c r="G33" i="24"/>
  <c r="G32" i="24"/>
  <c r="G31" i="24"/>
  <c r="G30" i="24"/>
  <c r="G29" i="24"/>
  <c r="G26" i="24"/>
  <c r="G25" i="24" s="1"/>
  <c r="G24" i="24"/>
  <c r="G23" i="24" s="1"/>
  <c r="G22" i="24" s="1"/>
  <c r="G20" i="24"/>
  <c r="G19" i="24"/>
  <c r="G16" i="24"/>
  <c r="G15" i="24" s="1"/>
  <c r="G577" i="23"/>
  <c r="G576" i="23"/>
  <c r="G575" i="23"/>
  <c r="G573" i="23"/>
  <c r="G572" i="23"/>
  <c r="G571" i="23"/>
  <c r="G570" i="23"/>
  <c r="G569" i="23"/>
  <c r="G567" i="23"/>
  <c r="G566" i="23"/>
  <c r="G565" i="23"/>
  <c r="G564" i="23"/>
  <c r="G563" i="23"/>
  <c r="G562" i="23"/>
  <c r="G558" i="23"/>
  <c r="G557" i="23" s="1"/>
  <c r="G556" i="23"/>
  <c r="G555" i="23" s="1"/>
  <c r="G554" i="23" s="1"/>
  <c r="G553" i="23"/>
  <c r="G552" i="23" s="1"/>
  <c r="G551" i="23"/>
  <c r="G550" i="23" s="1"/>
  <c r="G547" i="23"/>
  <c r="G546" i="23" s="1"/>
  <c r="G545" i="23" s="1"/>
  <c r="G544" i="23"/>
  <c r="G543" i="23"/>
  <c r="G542" i="23"/>
  <c r="G541" i="23"/>
  <c r="G540" i="23"/>
  <c r="G539" i="23"/>
  <c r="G536" i="23"/>
  <c r="G535" i="23"/>
  <c r="G533" i="23"/>
  <c r="G532" i="23" s="1"/>
  <c r="G531" i="23"/>
  <c r="G530" i="23"/>
  <c r="G528" i="23"/>
  <c r="G527" i="23"/>
  <c r="G526" i="23"/>
  <c r="G525" i="23"/>
  <c r="G524" i="23"/>
  <c r="G523" i="23"/>
  <c r="G520" i="23"/>
  <c r="G519" i="23"/>
  <c r="G518" i="23"/>
  <c r="G517" i="23"/>
  <c r="G515" i="23"/>
  <c r="G514" i="23"/>
  <c r="G513" i="23"/>
  <c r="G512" i="23"/>
  <c r="G511" i="23"/>
  <c r="G506" i="23"/>
  <c r="G505" i="23" s="1"/>
  <c r="G504" i="23"/>
  <c r="G503" i="23" s="1"/>
  <c r="G501" i="23"/>
  <c r="G500" i="23" s="1"/>
  <c r="G499" i="23"/>
  <c r="G498" i="23"/>
  <c r="G497" i="23"/>
  <c r="G496" i="23"/>
  <c r="G495" i="23"/>
  <c r="G493" i="23"/>
  <c r="G492" i="23"/>
  <c r="G490" i="23"/>
  <c r="G489" i="23"/>
  <c r="G488" i="23"/>
  <c r="G487" i="23"/>
  <c r="G486" i="23"/>
  <c r="G485" i="23"/>
  <c r="G483" i="23"/>
  <c r="G482" i="23"/>
  <c r="G481" i="23"/>
  <c r="G480" i="23"/>
  <c r="G479" i="23"/>
  <c r="G478" i="23"/>
  <c r="G477" i="23"/>
  <c r="G476" i="23"/>
  <c r="G474" i="23"/>
  <c r="G473" i="23"/>
  <c r="G472" i="23"/>
  <c r="G471" i="23"/>
  <c r="G470" i="23"/>
  <c r="G469" i="23"/>
  <c r="G468" i="23"/>
  <c r="G466" i="23"/>
  <c r="G465" i="23"/>
  <c r="G462" i="23"/>
  <c r="G461" i="23"/>
  <c r="G460" i="23"/>
  <c r="G457" i="23"/>
  <c r="G456" i="23"/>
  <c r="G455" i="23"/>
  <c r="G453" i="23"/>
  <c r="G452" i="23"/>
  <c r="G451" i="23"/>
  <c r="G450" i="23"/>
  <c r="G449" i="23"/>
  <c r="G448" i="23"/>
  <c r="G447" i="23"/>
  <c r="G446" i="23"/>
  <c r="G445" i="23"/>
  <c r="G442" i="23"/>
  <c r="G441" i="23"/>
  <c r="G440" i="23"/>
  <c r="G437" i="23"/>
  <c r="G436" i="23" s="1"/>
  <c r="G435" i="23"/>
  <c r="G434" i="23"/>
  <c r="G433" i="23"/>
  <c r="G430" i="23"/>
  <c r="G429" i="23" s="1"/>
  <c r="G428" i="23"/>
  <c r="G427" i="23" s="1"/>
  <c r="G426" i="23"/>
  <c r="G425" i="23"/>
  <c r="G424" i="23"/>
  <c r="G422" i="23"/>
  <c r="G421" i="23"/>
  <c r="G420" i="23"/>
  <c r="G419" i="23"/>
  <c r="G417" i="23"/>
  <c r="G416" i="23" s="1"/>
  <c r="G415" i="23"/>
  <c r="G414" i="23"/>
  <c r="G410" i="23"/>
  <c r="G409" i="23"/>
  <c r="G408" i="23"/>
  <c r="G407" i="23"/>
  <c r="G406" i="23"/>
  <c r="G405" i="23"/>
  <c r="G404" i="23"/>
  <c r="G403" i="23"/>
  <c r="G402" i="23"/>
  <c r="G400" i="23"/>
  <c r="G399" i="23"/>
  <c r="G397" i="23"/>
  <c r="G396" i="23"/>
  <c r="G395" i="23"/>
  <c r="G394" i="23"/>
  <c r="G393" i="23"/>
  <c r="G392" i="23"/>
  <c r="G391" i="23"/>
  <c r="G390" i="23"/>
  <c r="G388" i="23"/>
  <c r="G387" i="23" s="1"/>
  <c r="G386" i="23"/>
  <c r="G385" i="23"/>
  <c r="G384" i="23"/>
  <c r="G382" i="23"/>
  <c r="G381" i="23"/>
  <c r="G380" i="23"/>
  <c r="G379" i="23"/>
  <c r="G378" i="23"/>
  <c r="G377" i="23"/>
  <c r="G375" i="23"/>
  <c r="G374" i="23"/>
  <c r="G373" i="23"/>
  <c r="G372" i="23"/>
  <c r="G371" i="23"/>
  <c r="G370" i="23"/>
  <c r="G369" i="23"/>
  <c r="G368" i="23"/>
  <c r="G367" i="23"/>
  <c r="G366" i="23"/>
  <c r="G365" i="23"/>
  <c r="G364" i="23"/>
  <c r="G363"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8" i="23"/>
  <c r="G325" i="23"/>
  <c r="G324" i="23" s="1"/>
  <c r="G323" i="23"/>
  <c r="G322" i="23"/>
  <c r="G321" i="23"/>
  <c r="G320" i="23"/>
  <c r="G319" i="23"/>
  <c r="G317" i="23"/>
  <c r="G316" i="23"/>
  <c r="G315" i="23"/>
  <c r="G314" i="23"/>
  <c r="G313" i="23"/>
  <c r="G312" i="23"/>
  <c r="G311" i="23"/>
  <c r="G310" i="23"/>
  <c r="G308" i="23"/>
  <c r="G307" i="23"/>
  <c r="G306" i="23"/>
  <c r="G304" i="23"/>
  <c r="G303" i="23"/>
  <c r="G302" i="23"/>
  <c r="G301" i="23"/>
  <c r="G300" i="23"/>
  <c r="G299" i="23"/>
  <c r="G298" i="23"/>
  <c r="G297" i="23"/>
  <c r="G296" i="23"/>
  <c r="G293" i="23"/>
  <c r="G292" i="23"/>
  <c r="G291" i="23"/>
  <c r="G290" i="23"/>
  <c r="G289" i="23"/>
  <c r="G288" i="23"/>
  <c r="G287" i="23"/>
  <c r="G285" i="23"/>
  <c r="G284" i="23"/>
  <c r="G281" i="23"/>
  <c r="G280" i="23" s="1"/>
  <c r="G279" i="23"/>
  <c r="G278" i="23"/>
  <c r="G277" i="23"/>
  <c r="G276" i="23"/>
  <c r="G275" i="23"/>
  <c r="G274" i="23"/>
  <c r="G273" i="23"/>
  <c r="G271" i="23"/>
  <c r="G270" i="23"/>
  <c r="G269" i="23"/>
  <c r="G268" i="23"/>
  <c r="G267" i="23"/>
  <c r="G266" i="23"/>
  <c r="G265" i="23"/>
  <c r="G264" i="23"/>
  <c r="G263" i="23"/>
  <c r="G262" i="23"/>
  <c r="G261" i="23"/>
  <c r="G259" i="23"/>
  <c r="G258" i="23"/>
  <c r="G257" i="23"/>
  <c r="G256" i="23"/>
  <c r="G255" i="23"/>
  <c r="G254" i="23"/>
  <c r="G252" i="23"/>
  <c r="G251" i="23"/>
  <c r="G250" i="23"/>
  <c r="G249" i="23"/>
  <c r="G248" i="23"/>
  <c r="G247" i="23"/>
  <c r="G246" i="23"/>
  <c r="G245" i="23"/>
  <c r="G244" i="23"/>
  <c r="G243" i="23"/>
  <c r="G242" i="23"/>
  <c r="G241" i="23"/>
  <c r="G240" i="23"/>
  <c r="G237" i="23"/>
  <c r="G236" i="23" s="1"/>
  <c r="G235" i="23" s="1"/>
  <c r="G234" i="23"/>
  <c r="G233" i="23"/>
  <c r="G232" i="23"/>
  <c r="G231" i="23"/>
  <c r="G230" i="23"/>
  <c r="G229" i="23"/>
  <c r="G228" i="23"/>
  <c r="G227" i="23"/>
  <c r="G226" i="23"/>
  <c r="G224" i="23"/>
  <c r="G223" i="23"/>
  <c r="G222" i="23"/>
  <c r="G221"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0" i="23"/>
  <c r="G189" i="23" s="1"/>
  <c r="G188" i="23" s="1"/>
  <c r="G187" i="23"/>
  <c r="G186" i="23" s="1"/>
  <c r="G185" i="23"/>
  <c r="G184" i="23"/>
  <c r="G181" i="23"/>
  <c r="G179" i="23"/>
  <c r="G177" i="23"/>
  <c r="G176" i="23"/>
  <c r="G172" i="23"/>
  <c r="G171" i="23" s="1"/>
  <c r="G170" i="23"/>
  <c r="G169" i="23" s="1"/>
  <c r="G165" i="23"/>
  <c r="G164" i="23" s="1"/>
  <c r="G162" i="23"/>
  <c r="G161" i="23"/>
  <c r="G159" i="23"/>
  <c r="G144" i="23"/>
  <c r="G142" i="23" s="1"/>
  <c r="G128" i="23"/>
  <c r="G127" i="23"/>
  <c r="G123" i="23"/>
  <c r="G122" i="23"/>
  <c r="G121" i="23"/>
  <c r="G120" i="23"/>
  <c r="G119" i="23"/>
  <c r="G118" i="23"/>
  <c r="G117" i="23"/>
  <c r="G116" i="23"/>
  <c r="G115" i="23"/>
  <c r="G114" i="23"/>
  <c r="G113" i="23"/>
  <c r="G112" i="23"/>
  <c r="G111" i="23"/>
  <c r="G110" i="23"/>
  <c r="G109" i="23"/>
  <c r="G108" i="23"/>
  <c r="G107" i="23"/>
  <c r="G106" i="23"/>
  <c r="G104" i="23"/>
  <c r="G103" i="23" s="1"/>
  <c r="G102" i="23" s="1"/>
  <c r="G101" i="23"/>
  <c r="G100" i="23"/>
  <c r="G98" i="23"/>
  <c r="G97" i="23"/>
  <c r="G96" i="23"/>
  <c r="G95" i="23"/>
  <c r="G94" i="23"/>
  <c r="G93" i="23"/>
  <c r="G92" i="23"/>
  <c r="G91" i="23"/>
  <c r="G90" i="23"/>
  <c r="G89" i="23"/>
  <c r="G87" i="23"/>
  <c r="G86" i="23" s="1"/>
  <c r="G85" i="23"/>
  <c r="G84" i="23"/>
  <c r="G83" i="23"/>
  <c r="G82" i="23"/>
  <c r="G81" i="23"/>
  <c r="G80" i="23"/>
  <c r="G77" i="23"/>
  <c r="G76" i="23"/>
  <c r="G73" i="23"/>
  <c r="G72" i="23"/>
  <c r="G71" i="23"/>
  <c r="G70" i="23"/>
  <c r="G69" i="23"/>
  <c r="G68" i="23"/>
  <c r="G67" i="23"/>
  <c r="G66" i="23"/>
  <c r="G65" i="23"/>
  <c r="G64" i="23"/>
  <c r="G63" i="23"/>
  <c r="G62" i="23"/>
  <c r="G61" i="23"/>
  <c r="G58" i="23"/>
  <c r="G57" i="23" s="1"/>
  <c r="G56" i="23"/>
  <c r="G55" i="23" s="1"/>
  <c r="G54" i="23"/>
  <c r="G53" i="23" s="1"/>
  <c r="G52" i="23"/>
  <c r="G51" i="23" s="1"/>
  <c r="G50" i="23"/>
  <c r="G49" i="23"/>
  <c r="G47" i="23"/>
  <c r="G46" i="23"/>
  <c r="G44" i="23"/>
  <c r="G42" i="23"/>
  <c r="G41" i="23"/>
  <c r="G39" i="23"/>
  <c r="G38" i="23"/>
  <c r="G37" i="23"/>
  <c r="G35" i="23"/>
  <c r="G32" i="23"/>
  <c r="G31" i="23"/>
  <c r="G30" i="23"/>
  <c r="G29" i="23"/>
  <c r="G28" i="23"/>
  <c r="G25" i="23"/>
  <c r="G24" i="23"/>
  <c r="G22" i="23"/>
  <c r="G21" i="23"/>
  <c r="G20" i="23"/>
  <c r="G18" i="23"/>
  <c r="G17" i="23"/>
  <c r="I255" i="22"/>
  <c r="G255" i="22"/>
  <c r="G254" i="22" s="1"/>
  <c r="I253" i="22"/>
  <c r="G253" i="22"/>
  <c r="G252" i="22" s="1"/>
  <c r="I249" i="22"/>
  <c r="G249" i="22"/>
  <c r="I248" i="22"/>
  <c r="G248" i="22"/>
  <c r="I246" i="22"/>
  <c r="G246" i="22"/>
  <c r="I245" i="22"/>
  <c r="G245" i="22"/>
  <c r="I243" i="22"/>
  <c r="G243" i="22"/>
  <c r="I242" i="22"/>
  <c r="G242" i="22"/>
  <c r="I241" i="22"/>
  <c r="G241" i="22"/>
  <c r="I240" i="22"/>
  <c r="G240" i="22"/>
  <c r="I239" i="22"/>
  <c r="G239" i="22"/>
  <c r="I238" i="22"/>
  <c r="G238" i="22"/>
  <c r="I237" i="22"/>
  <c r="G237" i="22"/>
  <c r="I236" i="22"/>
  <c r="G236" i="22"/>
  <c r="I233" i="22"/>
  <c r="G233" i="22"/>
  <c r="I232" i="22"/>
  <c r="G232" i="22"/>
  <c r="I231" i="22"/>
  <c r="G231" i="22"/>
  <c r="I229" i="22"/>
  <c r="G229" i="22"/>
  <c r="I228" i="22"/>
  <c r="G228" i="22"/>
  <c r="I227" i="22"/>
  <c r="G227" i="22"/>
  <c r="I226" i="22"/>
  <c r="G226" i="22"/>
  <c r="I225" i="22"/>
  <c r="G225" i="22"/>
  <c r="I224" i="22"/>
  <c r="G224" i="22"/>
  <c r="I223" i="22"/>
  <c r="G223" i="22"/>
  <c r="I222" i="22"/>
  <c r="G222" i="22"/>
  <c r="I220" i="22"/>
  <c r="G220" i="22"/>
  <c r="G219" i="22" s="1"/>
  <c r="I217" i="22"/>
  <c r="G217" i="22"/>
  <c r="I216" i="22"/>
  <c r="G216" i="22"/>
  <c r="I215" i="22"/>
  <c r="G215" i="22"/>
  <c r="I213" i="22"/>
  <c r="G213" i="22"/>
  <c r="I212" i="22"/>
  <c r="G212" i="22"/>
  <c r="I211" i="22"/>
  <c r="G211" i="22"/>
  <c r="I209" i="22"/>
  <c r="G209" i="22"/>
  <c r="G208" i="22" s="1"/>
  <c r="I205" i="22"/>
  <c r="G205" i="22"/>
  <c r="G204" i="22" s="1"/>
  <c r="I203" i="22"/>
  <c r="G203" i="22"/>
  <c r="I201" i="22"/>
  <c r="G201" i="22"/>
  <c r="I200" i="22"/>
  <c r="G200" i="22"/>
  <c r="I198" i="22"/>
  <c r="G198" i="22"/>
  <c r="G197" i="22" s="1"/>
  <c r="I195" i="22"/>
  <c r="G195" i="22"/>
  <c r="G194" i="22" s="1"/>
  <c r="I193" i="22"/>
  <c r="G193" i="22"/>
  <c r="I192" i="22"/>
  <c r="G192" i="22"/>
  <c r="I191" i="22"/>
  <c r="G191" i="22"/>
  <c r="I190" i="22"/>
  <c r="G190" i="22"/>
  <c r="I189" i="22"/>
  <c r="G189" i="22"/>
  <c r="I188" i="22"/>
  <c r="G188" i="22"/>
  <c r="I187" i="22"/>
  <c r="G187" i="22"/>
  <c r="I186" i="22"/>
  <c r="G186" i="22"/>
  <c r="I183" i="22"/>
  <c r="G183" i="22"/>
  <c r="I182" i="22"/>
  <c r="G182" i="22"/>
  <c r="I181" i="22"/>
  <c r="G181" i="22"/>
  <c r="I179" i="22"/>
  <c r="G179" i="22"/>
  <c r="I178" i="22"/>
  <c r="G178" i="22"/>
  <c r="I177" i="22"/>
  <c r="G177" i="22"/>
  <c r="I176" i="22"/>
  <c r="G176" i="22"/>
  <c r="I175" i="22"/>
  <c r="G175" i="22"/>
  <c r="I174" i="22"/>
  <c r="G174" i="22"/>
  <c r="I173" i="22"/>
  <c r="G173" i="22"/>
  <c r="I172" i="22"/>
  <c r="G172" i="22"/>
  <c r="I171" i="22"/>
  <c r="G171" i="22"/>
  <c r="I170" i="22"/>
  <c r="G170" i="22"/>
  <c r="I169" i="22"/>
  <c r="G169" i="22"/>
  <c r="I168" i="22"/>
  <c r="G168" i="22"/>
  <c r="I165" i="22"/>
  <c r="G165" i="22"/>
  <c r="G164" i="22" s="1"/>
  <c r="I163" i="22"/>
  <c r="G163" i="22"/>
  <c r="G162" i="22" s="1"/>
  <c r="I160" i="22"/>
  <c r="G160" i="22"/>
  <c r="I159" i="22"/>
  <c r="G159" i="22"/>
  <c r="I156" i="22"/>
  <c r="G156" i="22"/>
  <c r="I155" i="22"/>
  <c r="G155" i="22"/>
  <c r="I154" i="22"/>
  <c r="G154" i="22"/>
  <c r="I152" i="22"/>
  <c r="G152" i="22"/>
  <c r="I149" i="22"/>
  <c r="G149" i="22"/>
  <c r="I148" i="22"/>
  <c r="G148" i="22"/>
  <c r="I147" i="22"/>
  <c r="G147" i="22"/>
  <c r="I144" i="22"/>
  <c r="G144" i="22"/>
  <c r="I143" i="22"/>
  <c r="G143" i="22"/>
  <c r="I142" i="22"/>
  <c r="G142" i="22"/>
  <c r="I141" i="22"/>
  <c r="G141" i="22"/>
  <c r="I140" i="22"/>
  <c r="G140" i="22"/>
  <c r="I139" i="22"/>
  <c r="G139" i="22"/>
  <c r="I138" i="22"/>
  <c r="G138" i="22"/>
  <c r="I137" i="22"/>
  <c r="G137" i="22"/>
  <c r="I136" i="22"/>
  <c r="G136" i="22"/>
  <c r="I135" i="22"/>
  <c r="G135" i="22"/>
  <c r="I134" i="22"/>
  <c r="G134" i="22"/>
  <c r="I133" i="22"/>
  <c r="G133" i="22"/>
  <c r="I132" i="22"/>
  <c r="G132" i="22"/>
  <c r="I131" i="22"/>
  <c r="G131" i="22"/>
  <c r="I130" i="22"/>
  <c r="G130" i="22"/>
  <c r="I126" i="22"/>
  <c r="G126" i="22"/>
  <c r="G125" i="22" s="1"/>
  <c r="I124" i="22"/>
  <c r="G124" i="22"/>
  <c r="I123" i="22"/>
  <c r="G123" i="22"/>
  <c r="I122" i="22"/>
  <c r="G122" i="22"/>
  <c r="I121" i="22"/>
  <c r="G121" i="22"/>
  <c r="I120" i="22"/>
  <c r="G120" i="22"/>
  <c r="I119" i="22"/>
  <c r="G119" i="22"/>
  <c r="I118" i="22"/>
  <c r="G118" i="22"/>
  <c r="I117" i="22"/>
  <c r="G117" i="22"/>
  <c r="I116" i="22"/>
  <c r="G116" i="22"/>
  <c r="I115" i="22"/>
  <c r="G115" i="22"/>
  <c r="I114" i="22"/>
  <c r="G114" i="22"/>
  <c r="I113" i="22"/>
  <c r="G113" i="22"/>
  <c r="I112" i="22"/>
  <c r="G112" i="22"/>
  <c r="I111" i="22"/>
  <c r="G111" i="22"/>
  <c r="I110" i="22"/>
  <c r="G110" i="22"/>
  <c r="I109" i="22"/>
  <c r="G109" i="22"/>
  <c r="I108" i="22"/>
  <c r="G108" i="22"/>
  <c r="I104" i="22"/>
  <c r="G104" i="22"/>
  <c r="G103" i="22" s="1"/>
  <c r="I102" i="22"/>
  <c r="G102" i="22"/>
  <c r="I101" i="22"/>
  <c r="G101" i="22"/>
  <c r="I100" i="22"/>
  <c r="G100" i="22"/>
  <c r="I99" i="22"/>
  <c r="G99" i="22"/>
  <c r="I98" i="22"/>
  <c r="G98" i="22"/>
  <c r="I94" i="22"/>
  <c r="G94" i="22"/>
  <c r="G93" i="22" s="1"/>
  <c r="G92" i="22" s="1"/>
  <c r="I91" i="22"/>
  <c r="G91" i="22"/>
  <c r="G90" i="22" s="1"/>
  <c r="I89" i="22"/>
  <c r="G89" i="22"/>
  <c r="G88" i="22" s="1"/>
  <c r="I87" i="22"/>
  <c r="G87" i="22"/>
  <c r="G86" i="22" s="1"/>
  <c r="I83" i="22"/>
  <c r="G83" i="22"/>
  <c r="G82" i="22" s="1"/>
  <c r="I81" i="22"/>
  <c r="G81" i="22"/>
  <c r="G80" i="22" s="1"/>
  <c r="I34" i="22"/>
  <c r="G34" i="22"/>
  <c r="G30" i="22" s="1"/>
  <c r="I29" i="22"/>
  <c r="G29" i="22"/>
  <c r="I28" i="22"/>
  <c r="G28" i="22"/>
  <c r="I20" i="22"/>
  <c r="G20" i="22"/>
  <c r="I19" i="22"/>
  <c r="G19" i="22"/>
  <c r="I17" i="22"/>
  <c r="G17" i="22"/>
  <c r="I16" i="22"/>
  <c r="G16" i="22"/>
  <c r="G245" i="24" l="1"/>
  <c r="G244" i="24" s="1"/>
  <c r="G243" i="24" s="1"/>
  <c r="G242" i="24" s="1"/>
  <c r="G163" i="23"/>
  <c r="G413" i="23"/>
  <c r="G534" i="23"/>
  <c r="G257" i="24"/>
  <c r="G256" i="24" s="1"/>
  <c r="G255" i="24" s="1"/>
  <c r="G180" i="22"/>
  <c r="G247" i="22"/>
  <c r="G194" i="24"/>
  <c r="G249" i="24"/>
  <c r="G248" i="24" s="1"/>
  <c r="G215" i="24"/>
  <c r="G214" i="24" s="1"/>
  <c r="G221" i="24"/>
  <c r="G77" i="24"/>
  <c r="G76" i="24" s="1"/>
  <c r="G56" i="24"/>
  <c r="G73" i="24"/>
  <c r="G72" i="24" s="1"/>
  <c r="G93" i="24"/>
  <c r="G224" i="24"/>
  <c r="G188" i="24"/>
  <c r="G184" i="24" s="1"/>
  <c r="G112" i="24"/>
  <c r="G529" i="23"/>
  <c r="G48" i="23"/>
  <c r="G75" i="23"/>
  <c r="G199" i="22"/>
  <c r="G244" i="22"/>
  <c r="G251" i="22"/>
  <c r="G250" i="22" s="1"/>
  <c r="G214" i="22"/>
  <c r="G516" i="23"/>
  <c r="G510" i="23" s="1"/>
  <c r="G509" i="23" s="1"/>
  <c r="G508" i="23" s="1"/>
  <c r="G507" i="23" s="1"/>
  <c r="G23" i="23"/>
  <c r="G45" i="23"/>
  <c r="G88" i="23"/>
  <c r="G398" i="23"/>
  <c r="G574" i="23"/>
  <c r="G126" i="23"/>
  <c r="G125" i="23" s="1"/>
  <c r="G522" i="23"/>
  <c r="G99" i="23"/>
  <c r="G253" i="23"/>
  <c r="G423" i="23"/>
  <c r="G183" i="23"/>
  <c r="G182" i="23" s="1"/>
  <c r="G491" i="23"/>
  <c r="G158" i="23"/>
  <c r="G157" i="23" s="1"/>
  <c r="G141" i="23" s="1"/>
  <c r="G175" i="23"/>
  <c r="G174" i="23" s="1"/>
  <c r="G418" i="23"/>
  <c r="G60" i="23"/>
  <c r="G283" i="23"/>
  <c r="G475" i="23"/>
  <c r="G538" i="23"/>
  <c r="G537" i="23" s="1"/>
  <c r="G502" i="23"/>
  <c r="G286" i="23"/>
  <c r="G464" i="23"/>
  <c r="G27" i="23"/>
  <c r="G26" i="23" s="1"/>
  <c r="G79" i="23"/>
  <c r="G78" i="23" s="1"/>
  <c r="G105" i="23"/>
  <c r="G494" i="23"/>
  <c r="G561" i="23"/>
  <c r="G318" i="23"/>
  <c r="G383" i="23"/>
  <c r="G192" i="23"/>
  <c r="G191" i="23" s="1"/>
  <c r="G305" i="23"/>
  <c r="G454" i="23"/>
  <c r="G220" i="23"/>
  <c r="G549" i="23"/>
  <c r="G548" i="23" s="1"/>
  <c r="G568" i="23"/>
  <c r="G19" i="23"/>
  <c r="J18" i="25"/>
  <c r="G146" i="22"/>
  <c r="G145" i="22" s="1"/>
  <c r="G161" i="22"/>
  <c r="G79" i="22"/>
  <c r="G78" i="22" s="1"/>
  <c r="G210" i="22"/>
  <c r="G484" i="23"/>
  <c r="G467" i="23"/>
  <c r="G459" i="23"/>
  <c r="G458" i="23" s="1"/>
  <c r="G444" i="23"/>
  <c r="G439" i="23"/>
  <c r="G438" i="23" s="1"/>
  <c r="G432" i="23"/>
  <c r="G401" i="23"/>
  <c r="G389" i="23"/>
  <c r="G376" i="23"/>
  <c r="G327" i="23"/>
  <c r="G309" i="23"/>
  <c r="G295" i="23"/>
  <c r="G272" i="23"/>
  <c r="G260" i="23"/>
  <c r="G239" i="23"/>
  <c r="G225" i="23"/>
  <c r="G178" i="23"/>
  <c r="G40" i="23"/>
  <c r="G34" i="23"/>
  <c r="G16" i="23"/>
  <c r="N21" i="25"/>
  <c r="L21" i="25"/>
  <c r="G28" i="24"/>
  <c r="G27" i="24" s="1"/>
  <c r="G267" i="24"/>
  <c r="G274" i="24"/>
  <c r="G61" i="24"/>
  <c r="G202" i="24"/>
  <c r="G201" i="24" s="1"/>
  <c r="G200" i="24" s="1"/>
  <c r="G18" i="24"/>
  <c r="G17" i="24" s="1"/>
  <c r="G14" i="24" s="1"/>
  <c r="G106" i="24"/>
  <c r="G105" i="24" s="1"/>
  <c r="G120" i="24"/>
  <c r="G262" i="24"/>
  <c r="G174" i="24"/>
  <c r="G235" i="24"/>
  <c r="G82" i="24"/>
  <c r="G96" i="24"/>
  <c r="G85" i="22"/>
  <c r="G84" i="22" s="1"/>
  <c r="G107" i="22"/>
  <c r="G106" i="22" s="1"/>
  <c r="G105" i="22" s="1"/>
  <c r="G158" i="22"/>
  <c r="G167" i="22"/>
  <c r="G185" i="22"/>
  <c r="G184" i="22" s="1"/>
  <c r="G230" i="22"/>
  <c r="G97" i="22"/>
  <c r="G96" i="22" s="1"/>
  <c r="G153" i="22"/>
  <c r="G151" i="22" s="1"/>
  <c r="G150" i="22" s="1"/>
  <c r="G202" i="22"/>
  <c r="G129" i="22"/>
  <c r="G128" i="22" s="1"/>
  <c r="G127" i="22" s="1"/>
  <c r="G235" i="22"/>
  <c r="G15" i="22"/>
  <c r="G14" i="22" s="1"/>
  <c r="G13" i="22" s="1"/>
  <c r="G221" i="22"/>
  <c r="G21" i="24"/>
  <c r="I32" i="2" l="1"/>
  <c r="J32" i="2"/>
  <c r="G412" i="23"/>
  <c r="G411" i="23" s="1"/>
  <c r="G55" i="24"/>
  <c r="G124" i="23"/>
  <c r="I124" i="23" s="1"/>
  <c r="G196" i="22"/>
  <c r="G166" i="22"/>
  <c r="G157" i="22" s="1"/>
  <c r="G234" i="22"/>
  <c r="G218" i="22" s="1"/>
  <c r="G77" i="22"/>
  <c r="G220" i="24"/>
  <c r="G261" i="24"/>
  <c r="G260" i="24" s="1"/>
  <c r="G119" i="24"/>
  <c r="G92" i="24"/>
  <c r="G560" i="23"/>
  <c r="G559" i="23" s="1"/>
  <c r="I559" i="23" s="1"/>
  <c r="G59" i="23"/>
  <c r="G207" i="22"/>
  <c r="G206" i="22" s="1"/>
  <c r="G294" i="23"/>
  <c r="G282" i="23" s="1"/>
  <c r="G238" i="23"/>
  <c r="G219" i="23" s="1"/>
  <c r="G443" i="23"/>
  <c r="G431" i="23" s="1"/>
  <c r="G173" i="23"/>
  <c r="G521" i="23"/>
  <c r="G326" i="23"/>
  <c r="G463" i="23"/>
  <c r="G15" i="23"/>
  <c r="L18" i="25"/>
  <c r="L15" i="25" s="1"/>
  <c r="L14" i="25" s="1"/>
  <c r="L13" i="25" s="1"/>
  <c r="N18" i="25"/>
  <c r="G33" i="23"/>
  <c r="P21" i="25"/>
  <c r="G13" i="24"/>
  <c r="H2934" i="21"/>
  <c r="H2933" i="21"/>
  <c r="H2930" i="21" s="1"/>
  <c r="H2929" i="21" s="1"/>
  <c r="H2935" i="21" s="1"/>
  <c r="H2932" i="21"/>
  <c r="H2931" i="21"/>
  <c r="K2929" i="21"/>
  <c r="K2926" i="21"/>
  <c r="K2927" i="21" s="1"/>
  <c r="J2926" i="21"/>
  <c r="K2925" i="21"/>
  <c r="M2925" i="21" s="1"/>
  <c r="H2925" i="21"/>
  <c r="H2924" i="21" s="1"/>
  <c r="K2924" i="21"/>
  <c r="M2924" i="21" s="1"/>
  <c r="M2923" i="21"/>
  <c r="K2923" i="21"/>
  <c r="H2923" i="21"/>
  <c r="M2922" i="21"/>
  <c r="K2922" i="21"/>
  <c r="H2922" i="21"/>
  <c r="K2921" i="21"/>
  <c r="M2921" i="21" s="1"/>
  <c r="H2921" i="21"/>
  <c r="M2920" i="21"/>
  <c r="K2920" i="21"/>
  <c r="H2920" i="21"/>
  <c r="M2919" i="21"/>
  <c r="K2919" i="21"/>
  <c r="H2919" i="21"/>
  <c r="M2918" i="21"/>
  <c r="K2918" i="21"/>
  <c r="H2918" i="21"/>
  <c r="K2917" i="21"/>
  <c r="M2917" i="21" s="1"/>
  <c r="H2917" i="21"/>
  <c r="M2916" i="21"/>
  <c r="K2916" i="21"/>
  <c r="H2916" i="21"/>
  <c r="M2915" i="21"/>
  <c r="K2915" i="21"/>
  <c r="H2915" i="21"/>
  <c r="H2913" i="21" s="1"/>
  <c r="M2914" i="21"/>
  <c r="K2914" i="21"/>
  <c r="H2914" i="21"/>
  <c r="K2913" i="21"/>
  <c r="M2913" i="21" s="1"/>
  <c r="M2912" i="21"/>
  <c r="K2912" i="21"/>
  <c r="H2912" i="21"/>
  <c r="M2911" i="21"/>
  <c r="K2911" i="21"/>
  <c r="H2911" i="21"/>
  <c r="H2909" i="21" s="1"/>
  <c r="M2910" i="21"/>
  <c r="K2910" i="21"/>
  <c r="H2910" i="21"/>
  <c r="K2909" i="21"/>
  <c r="M2909" i="21" s="1"/>
  <c r="K2908" i="21"/>
  <c r="M2908" i="21" s="1"/>
  <c r="H2908" i="21"/>
  <c r="M2907" i="21"/>
  <c r="K2907" i="21"/>
  <c r="H2907" i="21"/>
  <c r="H2905" i="21" s="1"/>
  <c r="M2906" i="21"/>
  <c r="K2906" i="21"/>
  <c r="H2906" i="21"/>
  <c r="K2905" i="21"/>
  <c r="M2905" i="21" s="1"/>
  <c r="K2904" i="21"/>
  <c r="M2904" i="21" s="1"/>
  <c r="H2904" i="21"/>
  <c r="M2903" i="21"/>
  <c r="K2903" i="21"/>
  <c r="H2903" i="21"/>
  <c r="H2900" i="21" s="1"/>
  <c r="M2902" i="21"/>
  <c r="K2902" i="21"/>
  <c r="H2902" i="21"/>
  <c r="K2901" i="21"/>
  <c r="M2901" i="21" s="1"/>
  <c r="H2901" i="21"/>
  <c r="K2900" i="21"/>
  <c r="M2900" i="21" s="1"/>
  <c r="M2899" i="21"/>
  <c r="K2899" i="21"/>
  <c r="H2899" i="21"/>
  <c r="M2898" i="21"/>
  <c r="K2898" i="21"/>
  <c r="H2898" i="21"/>
  <c r="K2897" i="21"/>
  <c r="M2897" i="21" s="1"/>
  <c r="H2897" i="21"/>
  <c r="K2896" i="21"/>
  <c r="M2896" i="21" s="1"/>
  <c r="H2896" i="21"/>
  <c r="M2895" i="21"/>
  <c r="K2895" i="21"/>
  <c r="H2895" i="21"/>
  <c r="M2894" i="21"/>
  <c r="K2894" i="21"/>
  <c r="H2894" i="21"/>
  <c r="K2893" i="21"/>
  <c r="M2893" i="21" s="1"/>
  <c r="H2893" i="21"/>
  <c r="K2892" i="21"/>
  <c r="M2892" i="21" s="1"/>
  <c r="H2892" i="21"/>
  <c r="M2891" i="21"/>
  <c r="K2891" i="21"/>
  <c r="H2891" i="21"/>
  <c r="M2890" i="21"/>
  <c r="K2890" i="21"/>
  <c r="H2890" i="21"/>
  <c r="K2889" i="21"/>
  <c r="M2889" i="21" s="1"/>
  <c r="H2889" i="21"/>
  <c r="K2888" i="21"/>
  <c r="M2888" i="21" s="1"/>
  <c r="H2888" i="21"/>
  <c r="M2887" i="21"/>
  <c r="K2887" i="21"/>
  <c r="H2887" i="21"/>
  <c r="M2886" i="21"/>
  <c r="K2886" i="21"/>
  <c r="H2886" i="21"/>
  <c r="K2885" i="21"/>
  <c r="M2885" i="21" s="1"/>
  <c r="H2885" i="21"/>
  <c r="K2884" i="21"/>
  <c r="M2884" i="21" s="1"/>
  <c r="H2884" i="21"/>
  <c r="M2883" i="21"/>
  <c r="K2883" i="21"/>
  <c r="H2883" i="21"/>
  <c r="H2882" i="21" s="1"/>
  <c r="M2882" i="21"/>
  <c r="K2882" i="21"/>
  <c r="K2881" i="21"/>
  <c r="M2881" i="21" s="1"/>
  <c r="H2881" i="21"/>
  <c r="K2880" i="21"/>
  <c r="M2880" i="21" s="1"/>
  <c r="H2880" i="21"/>
  <c r="M2879" i="21"/>
  <c r="K2879" i="21"/>
  <c r="H2879" i="21"/>
  <c r="H2876" i="21" s="1"/>
  <c r="M2878" i="21"/>
  <c r="K2878" i="21"/>
  <c r="H2878" i="21"/>
  <c r="K2877" i="21"/>
  <c r="M2877" i="21" s="1"/>
  <c r="H2877" i="21"/>
  <c r="K2876" i="21"/>
  <c r="M2876" i="21" s="1"/>
  <c r="M2875" i="21"/>
  <c r="K2875" i="21"/>
  <c r="H2875" i="21"/>
  <c r="H2873" i="21" s="1"/>
  <c r="M2874" i="21"/>
  <c r="K2874" i="21"/>
  <c r="H2874" i="21"/>
  <c r="K2873" i="21"/>
  <c r="M2873" i="21" s="1"/>
  <c r="K2872" i="21"/>
  <c r="M2872" i="21" s="1"/>
  <c r="H2872" i="21"/>
  <c r="M2871" i="21"/>
  <c r="K2871" i="21"/>
  <c r="H2871" i="21"/>
  <c r="H2868" i="21" s="1"/>
  <c r="M2870" i="21"/>
  <c r="K2870" i="21"/>
  <c r="H2870" i="21"/>
  <c r="K2869" i="21"/>
  <c r="M2869" i="21" s="1"/>
  <c r="H2869" i="21"/>
  <c r="K2868" i="21"/>
  <c r="M2868" i="21" s="1"/>
  <c r="M2867" i="21"/>
  <c r="K2867" i="21"/>
  <c r="H2867" i="21"/>
  <c r="M2866" i="21"/>
  <c r="K2866" i="21"/>
  <c r="H2866" i="21"/>
  <c r="K2865" i="21"/>
  <c r="M2865" i="21" s="1"/>
  <c r="H2865" i="21"/>
  <c r="K2864" i="21"/>
  <c r="M2864" i="21" s="1"/>
  <c r="H2864" i="21"/>
  <c r="M2863" i="21"/>
  <c r="K2863" i="21"/>
  <c r="H2863" i="21"/>
  <c r="M2862" i="21"/>
  <c r="K2862" i="21"/>
  <c r="H2862" i="21"/>
  <c r="K2861" i="21"/>
  <c r="M2861" i="21" s="1"/>
  <c r="H2861" i="21"/>
  <c r="K2860" i="21"/>
  <c r="M2860" i="21" s="1"/>
  <c r="H2860" i="21"/>
  <c r="M2859" i="21"/>
  <c r="K2859" i="21"/>
  <c r="H2859" i="21"/>
  <c r="M2858" i="21"/>
  <c r="K2858" i="21"/>
  <c r="H2858" i="21"/>
  <c r="K2857" i="21"/>
  <c r="M2857" i="21" s="1"/>
  <c r="H2857" i="21"/>
  <c r="K2856" i="21"/>
  <c r="M2856" i="21" s="1"/>
  <c r="H2856" i="21"/>
  <c r="M2855" i="21"/>
  <c r="K2855" i="21"/>
  <c r="H2855" i="21"/>
  <c r="M2854" i="21"/>
  <c r="K2854" i="21"/>
  <c r="H2854" i="21"/>
  <c r="K2853" i="21"/>
  <c r="M2853" i="21" s="1"/>
  <c r="H2853" i="21"/>
  <c r="K2852" i="21"/>
  <c r="M2852" i="21" s="1"/>
  <c r="H2852" i="21"/>
  <c r="M2851" i="21"/>
  <c r="K2851" i="21"/>
  <c r="H2851" i="21"/>
  <c r="H2850" i="21"/>
  <c r="K2848" i="21"/>
  <c r="H2844" i="21"/>
  <c r="H2843" i="21"/>
  <c r="H2842" i="21"/>
  <c r="H2841" i="21"/>
  <c r="H2840" i="21"/>
  <c r="H2839" i="21"/>
  <c r="H2838" i="21"/>
  <c r="H2837" i="21"/>
  <c r="H2836" i="21"/>
  <c r="H2835" i="21"/>
  <c r="H2834" i="21"/>
  <c r="H2833" i="21"/>
  <c r="H2832" i="21"/>
  <c r="H2831" i="21"/>
  <c r="H2830" i="21"/>
  <c r="H2829" i="21"/>
  <c r="H2828" i="21"/>
  <c r="H2827" i="21"/>
  <c r="H2826" i="21"/>
  <c r="H2825" i="21"/>
  <c r="H2824" i="21"/>
  <c r="H2823" i="21"/>
  <c r="H2822" i="21"/>
  <c r="H2821" i="21"/>
  <c r="H2820" i="21"/>
  <c r="H2819" i="21"/>
  <c r="H2818" i="21"/>
  <c r="H2817" i="21"/>
  <c r="H2816" i="21"/>
  <c r="H2815" i="21"/>
  <c r="H2814" i="21"/>
  <c r="H2813" i="21"/>
  <c r="H2812" i="21"/>
  <c r="H2811" i="21"/>
  <c r="H2810" i="21"/>
  <c r="H2809" i="21"/>
  <c r="H2808" i="21"/>
  <c r="H2807" i="21"/>
  <c r="H2806" i="21"/>
  <c r="H2805" i="21"/>
  <c r="H2804" i="21"/>
  <c r="H2803" i="21"/>
  <c r="H2802" i="21"/>
  <c r="H2801" i="21"/>
  <c r="H2800" i="21"/>
  <c r="H2799" i="21"/>
  <c r="H2798" i="21"/>
  <c r="H2797" i="21"/>
  <c r="H2796" i="21"/>
  <c r="H2795" i="21"/>
  <c r="H2794" i="21"/>
  <c r="H2793" i="21"/>
  <c r="H2792" i="21"/>
  <c r="H2791" i="21"/>
  <c r="H2790" i="21"/>
  <c r="H2789" i="21"/>
  <c r="H2788" i="21"/>
  <c r="H2785" i="21" s="1"/>
  <c r="H2787" i="21"/>
  <c r="H2786" i="21"/>
  <c r="H2784" i="21"/>
  <c r="H2782" i="21" s="1"/>
  <c r="H2783" i="21"/>
  <c r="H2781" i="21"/>
  <c r="H2780" i="21"/>
  <c r="H2779" i="21"/>
  <c r="H2778" i="21"/>
  <c r="H2777" i="21"/>
  <c r="H2776" i="21"/>
  <c r="H2775" i="21"/>
  <c r="H2774" i="21"/>
  <c r="H2773" i="21"/>
  <c r="H2772" i="21"/>
  <c r="H2771" i="21"/>
  <c r="H2770" i="21"/>
  <c r="H2769" i="21"/>
  <c r="H2768" i="21"/>
  <c r="H2767" i="21"/>
  <c r="H2766" i="21"/>
  <c r="H2765" i="21"/>
  <c r="H2764" i="21"/>
  <c r="H2763" i="21"/>
  <c r="H2762" i="21"/>
  <c r="H2761" i="21"/>
  <c r="H2760" i="21"/>
  <c r="H2759" i="21"/>
  <c r="H2758" i="21"/>
  <c r="H2757" i="21"/>
  <c r="H2756" i="21"/>
  <c r="H2755" i="21"/>
  <c r="H2754" i="21"/>
  <c r="H2753" i="21"/>
  <c r="H2752" i="21"/>
  <c r="H2751" i="21"/>
  <c r="H2750" i="21"/>
  <c r="H2749" i="21"/>
  <c r="H2748" i="21"/>
  <c r="H2747" i="21"/>
  <c r="H2746" i="21"/>
  <c r="H2745" i="21"/>
  <c r="H2744" i="21"/>
  <c r="H2743" i="21"/>
  <c r="H2742" i="21"/>
  <c r="H2741" i="21"/>
  <c r="H2740" i="21"/>
  <c r="H2739" i="21"/>
  <c r="H2738" i="21"/>
  <c r="H2737" i="21"/>
  <c r="H2736" i="21"/>
  <c r="H2735" i="21"/>
  <c r="H2734" i="21"/>
  <c r="H2733" i="21"/>
  <c r="H2732" i="21"/>
  <c r="H2731" i="21"/>
  <c r="H2730" i="21"/>
  <c r="H2729" i="21"/>
  <c r="H2728" i="21"/>
  <c r="H2727" i="21"/>
  <c r="H2726" i="21"/>
  <c r="H2725" i="21"/>
  <c r="H2724" i="21"/>
  <c r="H2723" i="21"/>
  <c r="H2722" i="21"/>
  <c r="H2721" i="21"/>
  <c r="H2720" i="21"/>
  <c r="H2719" i="21"/>
  <c r="H2718" i="21"/>
  <c r="H2717" i="21"/>
  <c r="H2716" i="21"/>
  <c r="H2715" i="21"/>
  <c r="H2714" i="21"/>
  <c r="H2713" i="21"/>
  <c r="H2712" i="21"/>
  <c r="H2711" i="21"/>
  <c r="H2710" i="21"/>
  <c r="H2709" i="21"/>
  <c r="H2708" i="21"/>
  <c r="H2707" i="21"/>
  <c r="H2706" i="21"/>
  <c r="H2705" i="21"/>
  <c r="H2704" i="21"/>
  <c r="H2703" i="21"/>
  <c r="H2702" i="21"/>
  <c r="H2701" i="21"/>
  <c r="H2700" i="21"/>
  <c r="H2699" i="21"/>
  <c r="H2698" i="21"/>
  <c r="H2697" i="21"/>
  <c r="H2696" i="21"/>
  <c r="H2695" i="21"/>
  <c r="H2694" i="21"/>
  <c r="H2693" i="21"/>
  <c r="H2692" i="21" s="1"/>
  <c r="H2691" i="21"/>
  <c r="H2690" i="21"/>
  <c r="H2689" i="21"/>
  <c r="H2688" i="21"/>
  <c r="H2687" i="21"/>
  <c r="H2686" i="21"/>
  <c r="H2685" i="21"/>
  <c r="H2684" i="21"/>
  <c r="H2683" i="21"/>
  <c r="H2682" i="21"/>
  <c r="H2681" i="21"/>
  <c r="H2680" i="21"/>
  <c r="H2679" i="21"/>
  <c r="H2678" i="21"/>
  <c r="H2677" i="21"/>
  <c r="H2676" i="21"/>
  <c r="H2675" i="21"/>
  <c r="H2674" i="21"/>
  <c r="H2673" i="21"/>
  <c r="H2672" i="21"/>
  <c r="H2671" i="21"/>
  <c r="H2670" i="21"/>
  <c r="H2669" i="21"/>
  <c r="H2668" i="21"/>
  <c r="H2667" i="21"/>
  <c r="H2666" i="21"/>
  <c r="H2665" i="21"/>
  <c r="H2664" i="21"/>
  <c r="H2663" i="21"/>
  <c r="H2662" i="21"/>
  <c r="H2661" i="21"/>
  <c r="H2660" i="21"/>
  <c r="H2659" i="21"/>
  <c r="H2658" i="21"/>
  <c r="H2657" i="21"/>
  <c r="H2656" i="21"/>
  <c r="H2655" i="21"/>
  <c r="H2654" i="21"/>
  <c r="H2653" i="21"/>
  <c r="H2652" i="21"/>
  <c r="H2651" i="21"/>
  <c r="H2650" i="21"/>
  <c r="H2649" i="21"/>
  <c r="H2648" i="21"/>
  <c r="H2647" i="21"/>
  <c r="H2646" i="21"/>
  <c r="H2645" i="21"/>
  <c r="H2644" i="21"/>
  <c r="H2643" i="21" s="1"/>
  <c r="H2642" i="21"/>
  <c r="H2641" i="21"/>
  <c r="H2640" i="21"/>
  <c r="H2639" i="21"/>
  <c r="H2638" i="21"/>
  <c r="H2637" i="21"/>
  <c r="H2636" i="21"/>
  <c r="H2635" i="21"/>
  <c r="H2634" i="21"/>
  <c r="H2633" i="21"/>
  <c r="H2632" i="21"/>
  <c r="H2631" i="21"/>
  <c r="H2630" i="21"/>
  <c r="H2629" i="21"/>
  <c r="H2628" i="21"/>
  <c r="H2627" i="21"/>
  <c r="H2626" i="21"/>
  <c r="H2625" i="21"/>
  <c r="H2624" i="21"/>
  <c r="H2623" i="21"/>
  <c r="H2622" i="21"/>
  <c r="H2621" i="21"/>
  <c r="H2620" i="21"/>
  <c r="H2619" i="21"/>
  <c r="H2618" i="21"/>
  <c r="H2617" i="21"/>
  <c r="H2616" i="21"/>
  <c r="H2615" i="21"/>
  <c r="H2614" i="21"/>
  <c r="H2613" i="21"/>
  <c r="H2612" i="21"/>
  <c r="H2611" i="21"/>
  <c r="H2610" i="21"/>
  <c r="H2609" i="21"/>
  <c r="H2608" i="21"/>
  <c r="H2607" i="21"/>
  <c r="H2606" i="21"/>
  <c r="H2605" i="21"/>
  <c r="H2604" i="21"/>
  <c r="H2603" i="21"/>
  <c r="H2602" i="21"/>
  <c r="H2601" i="21"/>
  <c r="H2600" i="21"/>
  <c r="H2599" i="21"/>
  <c r="H2598" i="21"/>
  <c r="H2597" i="21"/>
  <c r="H2596" i="21"/>
  <c r="H2595" i="21"/>
  <c r="H2592" i="21" s="1"/>
  <c r="H2594" i="21"/>
  <c r="H2593" i="21"/>
  <c r="H2591" i="21"/>
  <c r="H2590" i="21"/>
  <c r="H2589" i="21"/>
  <c r="H2588" i="21"/>
  <c r="H2587" i="21"/>
  <c r="H2586" i="21"/>
  <c r="H2585" i="21"/>
  <c r="H2584" i="21"/>
  <c r="H2583" i="21"/>
  <c r="H2582" i="21"/>
  <c r="H2581" i="21"/>
  <c r="H2580" i="21"/>
  <c r="H2579" i="21"/>
  <c r="H2578" i="21"/>
  <c r="H2577" i="21"/>
  <c r="H2576" i="21"/>
  <c r="H2575" i="21"/>
  <c r="H2574" i="21"/>
  <c r="H2573" i="21"/>
  <c r="H2572" i="21"/>
  <c r="H2571" i="21"/>
  <c r="H2570" i="21" s="1"/>
  <c r="H2569" i="21"/>
  <c r="H2568" i="21"/>
  <c r="H2567" i="21"/>
  <c r="H2566" i="21"/>
  <c r="H2565" i="21"/>
  <c r="H2564" i="21"/>
  <c r="H2563" i="21"/>
  <c r="H2562" i="21"/>
  <c r="H2561" i="21"/>
  <c r="H2560" i="21"/>
  <c r="H2559" i="21"/>
  <c r="H2558" i="21"/>
  <c r="H2557" i="21"/>
  <c r="H2556" i="21"/>
  <c r="H2555" i="21"/>
  <c r="H2554" i="21"/>
  <c r="H2553" i="21"/>
  <c r="H2552" i="21"/>
  <c r="H2551" i="21"/>
  <c r="H2550" i="21"/>
  <c r="H2549" i="21"/>
  <c r="H2548" i="21"/>
  <c r="H2547" i="21"/>
  <c r="H2546" i="21"/>
  <c r="H2545" i="21"/>
  <c r="H2544" i="21"/>
  <c r="H2543" i="21"/>
  <c r="H2542" i="21"/>
  <c r="H2541" i="21"/>
  <c r="H2540" i="21"/>
  <c r="H2539" i="21"/>
  <c r="H2538" i="21"/>
  <c r="H2537" i="21"/>
  <c r="H2536" i="21"/>
  <c r="H2535" i="21"/>
  <c r="H2534" i="21"/>
  <c r="H2533" i="21"/>
  <c r="H2532" i="21"/>
  <c r="H2531" i="21"/>
  <c r="H2530" i="21"/>
  <c r="H2529" i="21"/>
  <c r="H2528" i="21"/>
  <c r="H2527" i="21"/>
  <c r="H2526" i="21"/>
  <c r="H2525" i="21"/>
  <c r="H2524" i="21"/>
  <c r="H2523" i="21"/>
  <c r="H2522" i="21"/>
  <c r="H2521" i="21"/>
  <c r="H2520" i="21"/>
  <c r="H2519" i="21"/>
  <c r="H2518" i="21"/>
  <c r="H2517" i="21"/>
  <c r="H2516" i="21"/>
  <c r="H2515" i="21" s="1"/>
  <c r="H2514" i="21"/>
  <c r="H2513" i="21"/>
  <c r="H2512" i="21"/>
  <c r="H2511" i="21"/>
  <c r="H2510" i="21"/>
  <c r="H2509" i="21"/>
  <c r="H2508" i="21"/>
  <c r="H2507" i="21"/>
  <c r="H2506" i="21"/>
  <c r="H2505" i="21"/>
  <c r="H2504" i="21"/>
  <c r="H2503" i="21"/>
  <c r="H2502" i="21"/>
  <c r="H2501" i="21"/>
  <c r="H2500" i="21"/>
  <c r="H2499" i="21"/>
  <c r="H2498" i="21"/>
  <c r="H2497" i="21"/>
  <c r="H2496" i="21"/>
  <c r="H2495" i="21"/>
  <c r="H2494" i="21"/>
  <c r="H2493" i="21"/>
  <c r="H2492" i="21"/>
  <c r="H2491" i="21"/>
  <c r="H2490" i="21"/>
  <c r="H2489" i="21"/>
  <c r="H2488" i="21"/>
  <c r="H2487" i="21"/>
  <c r="H2486" i="21"/>
  <c r="H2485" i="21"/>
  <c r="H2484" i="21"/>
  <c r="H2483" i="21"/>
  <c r="H2482" i="21"/>
  <c r="H2481" i="21"/>
  <c r="H2480" i="21"/>
  <c r="H2479" i="21"/>
  <c r="H2478" i="21"/>
  <c r="H2477" i="21"/>
  <c r="H2476" i="21"/>
  <c r="H2475" i="21"/>
  <c r="H2474" i="21"/>
  <c r="H2473" i="21"/>
  <c r="H2472" i="21"/>
  <c r="H2471" i="21"/>
  <c r="H2470" i="21"/>
  <c r="H2469" i="21"/>
  <c r="H2468" i="21"/>
  <c r="H2467" i="21"/>
  <c r="H2466" i="21"/>
  <c r="H2465" i="21"/>
  <c r="H2464" i="21"/>
  <c r="H2463" i="21"/>
  <c r="H2462" i="21"/>
  <c r="H2461" i="21"/>
  <c r="H2460" i="21"/>
  <c r="H2459" i="21"/>
  <c r="H2458" i="21"/>
  <c r="H2457" i="21"/>
  <c r="H2456" i="21"/>
  <c r="H2455" i="21"/>
  <c r="H2454" i="21"/>
  <c r="H2453" i="21"/>
  <c r="H2452" i="21"/>
  <c r="H2451" i="21"/>
  <c r="H2450" i="21"/>
  <c r="H2449" i="21"/>
  <c r="H2448" i="21"/>
  <c r="H2447" i="21"/>
  <c r="H2446" i="21"/>
  <c r="H2445" i="21"/>
  <c r="H2444" i="21"/>
  <c r="H2443" i="21"/>
  <c r="H2442" i="21"/>
  <c r="H2441" i="21"/>
  <c r="H2440" i="21"/>
  <c r="H2439" i="21"/>
  <c r="H2438" i="21"/>
  <c r="H2437" i="21"/>
  <c r="H2436" i="21"/>
  <c r="H2435" i="21"/>
  <c r="H2434" i="21"/>
  <c r="H2433" i="21"/>
  <c r="H2432" i="21"/>
  <c r="H2431" i="21"/>
  <c r="H2430" i="21"/>
  <c r="H2429" i="21"/>
  <c r="H2428" i="21"/>
  <c r="H2427" i="21"/>
  <c r="H2426" i="21"/>
  <c r="H2425" i="21"/>
  <c r="H2424" i="21"/>
  <c r="H2423" i="21"/>
  <c r="H2422" i="21"/>
  <c r="H2421" i="21"/>
  <c r="H2420" i="21"/>
  <c r="H2419" i="21"/>
  <c r="H2418" i="21"/>
  <c r="H2417" i="21"/>
  <c r="H2416" i="21"/>
  <c r="H2415" i="21"/>
  <c r="H2414" i="21"/>
  <c r="H2413" i="21"/>
  <c r="H2412" i="21"/>
  <c r="H2411" i="21"/>
  <c r="H2410" i="21"/>
  <c r="H2409" i="21"/>
  <c r="H2408" i="21"/>
  <c r="H2407" i="21"/>
  <c r="H2406" i="21"/>
  <c r="H2405" i="21"/>
  <c r="H2404" i="21"/>
  <c r="H2403" i="21"/>
  <c r="H2397" i="21" s="1"/>
  <c r="H2402" i="21"/>
  <c r="H2401" i="21"/>
  <c r="H2400" i="21"/>
  <c r="H2399" i="21"/>
  <c r="H2398" i="21"/>
  <c r="H2396" i="21"/>
  <c r="H2395" i="21"/>
  <c r="H2394" i="21"/>
  <c r="H2393" i="21"/>
  <c r="H2392" i="21"/>
  <c r="H2391" i="21"/>
  <c r="H2390" i="21"/>
  <c r="H2389" i="21"/>
  <c r="H2388" i="21"/>
  <c r="H2387" i="21"/>
  <c r="H2386" i="21"/>
  <c r="H2385" i="21"/>
  <c r="H2384" i="21"/>
  <c r="H2383" i="21"/>
  <c r="H2382" i="21"/>
  <c r="H2381" i="21"/>
  <c r="H2380" i="21"/>
  <c r="H2379" i="21"/>
  <c r="H2378" i="21"/>
  <c r="H2377" i="21"/>
  <c r="H2376" i="21"/>
  <c r="H2375" i="21"/>
  <c r="H2374" i="21"/>
  <c r="H2373" i="21"/>
  <c r="H2372" i="21"/>
  <c r="H2371" i="21"/>
  <c r="H2370" i="21"/>
  <c r="H2369" i="21"/>
  <c r="H2368" i="21"/>
  <c r="H2367" i="21"/>
  <c r="H2366" i="21"/>
  <c r="H2365" i="21"/>
  <c r="H2364" i="21"/>
  <c r="H2363" i="21"/>
  <c r="H2362" i="21"/>
  <c r="H2361" i="21"/>
  <c r="H2360" i="21"/>
  <c r="H2359" i="21"/>
  <c r="H2358" i="21"/>
  <c r="H2357" i="21"/>
  <c r="H2356" i="21"/>
  <c r="H2355" i="21"/>
  <c r="H2354" i="21"/>
  <c r="H2353" i="21"/>
  <c r="H2352" i="21"/>
  <c r="H2351" i="21"/>
  <c r="H2350" i="21"/>
  <c r="H2349" i="21"/>
  <c r="H2348" i="21"/>
  <c r="H2347" i="21"/>
  <c r="H2346" i="21"/>
  <c r="H2345" i="21"/>
  <c r="H2344" i="21"/>
  <c r="H2343" i="21"/>
  <c r="H2342" i="21"/>
  <c r="H2341" i="21"/>
  <c r="H2340" i="21"/>
  <c r="H2339" i="21"/>
  <c r="H2338" i="21"/>
  <c r="H2337" i="21"/>
  <c r="H2336" i="21"/>
  <c r="H2335" i="21"/>
  <c r="H2334" i="21"/>
  <c r="H2333" i="21"/>
  <c r="H2332" i="21"/>
  <c r="H2331" i="21"/>
  <c r="H2330" i="21"/>
  <c r="H2329" i="21"/>
  <c r="H2328" i="21"/>
  <c r="H2327" i="21"/>
  <c r="H2326" i="21"/>
  <c r="H2325" i="21"/>
  <c r="H2324" i="21"/>
  <c r="H2323" i="21"/>
  <c r="H2322" i="21"/>
  <c r="H2321" i="21"/>
  <c r="H2320" i="21"/>
  <c r="H2319" i="21"/>
  <c r="H2318" i="21"/>
  <c r="H2317" i="21"/>
  <c r="H2316" i="21"/>
  <c r="H2315" i="21"/>
  <c r="H2314" i="21"/>
  <c r="H2313" i="21"/>
  <c r="H2312" i="21"/>
  <c r="H2311" i="21"/>
  <c r="H2310" i="21"/>
  <c r="H2309" i="21"/>
  <c r="H2308" i="21"/>
  <c r="H2307" i="21"/>
  <c r="H2306" i="21"/>
  <c r="H2305" i="21"/>
  <c r="H2304" i="21"/>
  <c r="H2303" i="21"/>
  <c r="H2302" i="21"/>
  <c r="H2301" i="21"/>
  <c r="H2300" i="21"/>
  <c r="H2299" i="21"/>
  <c r="H2298" i="21"/>
  <c r="H2297" i="21"/>
  <c r="H2296" i="21"/>
  <c r="H2295" i="21"/>
  <c r="H2294" i="21"/>
  <c r="H2293" i="21"/>
  <c r="H2292" i="21"/>
  <c r="H2291" i="21"/>
  <c r="H2290" i="21"/>
  <c r="H2289" i="21"/>
  <c r="H2288" i="21"/>
  <c r="H2287" i="21"/>
  <c r="H2286" i="21"/>
  <c r="H2285" i="21"/>
  <c r="H2284" i="21"/>
  <c r="H2283" i="21"/>
  <c r="H2282" i="21"/>
  <c r="H2281" i="21"/>
  <c r="H2280" i="21"/>
  <c r="H2279" i="21"/>
  <c r="H2278" i="21"/>
  <c r="H2277" i="21"/>
  <c r="H2276" i="21"/>
  <c r="H2275" i="21" s="1"/>
  <c r="H2274" i="21" s="1"/>
  <c r="H2273" i="21" s="1"/>
  <c r="I36" i="2" l="1"/>
  <c r="I42" i="2"/>
  <c r="I35" i="2"/>
  <c r="I31" i="2"/>
  <c r="I34" i="2"/>
  <c r="I38" i="2"/>
  <c r="I29" i="2"/>
  <c r="J29" i="2"/>
  <c r="J36" i="2"/>
  <c r="J42" i="2"/>
  <c r="J35" i="2"/>
  <c r="J31" i="2"/>
  <c r="J34" i="2"/>
  <c r="J38" i="2"/>
  <c r="G54" i="24"/>
  <c r="G95" i="22"/>
  <c r="G12" i="22" s="1"/>
  <c r="G256" i="22" s="1"/>
  <c r="P18" i="25"/>
  <c r="P15" i="25" s="1"/>
  <c r="P14" i="25" s="1"/>
  <c r="P13" i="25" s="1"/>
  <c r="N15" i="25"/>
  <c r="N14" i="25" s="1"/>
  <c r="N13" i="25" s="1"/>
  <c r="G218" i="23"/>
  <c r="I218" i="23" s="1"/>
  <c r="G14" i="23"/>
  <c r="G13" i="23" s="1"/>
  <c r="I13" i="23" s="1"/>
  <c r="R15" i="25"/>
  <c r="R14" i="25" s="1"/>
  <c r="R13" i="25" s="1"/>
  <c r="H2849" i="21"/>
  <c r="H2848" i="21" s="1"/>
  <c r="H2926" i="21" s="1"/>
  <c r="G307" i="20"/>
  <c r="G304" i="20"/>
  <c r="G302" i="20"/>
  <c r="G295" i="20"/>
  <c r="G288" i="20"/>
  <c r="G276" i="20"/>
  <c r="G274" i="20"/>
  <c r="G272" i="20"/>
  <c r="G270" i="20"/>
  <c r="G182" i="20"/>
  <c r="G104" i="20"/>
  <c r="G178" i="20"/>
  <c r="G148" i="20"/>
  <c r="G105" i="20"/>
  <c r="G101" i="20"/>
  <c r="G92" i="20"/>
  <c r="G75" i="20"/>
  <c r="G55" i="20"/>
  <c r="G49" i="20"/>
  <c r="G41" i="20"/>
  <c r="G38" i="20"/>
  <c r="G35" i="20"/>
  <c r="G25" i="20"/>
  <c r="G21" i="20"/>
  <c r="G18" i="20"/>
  <c r="G17" i="20"/>
  <c r="G14" i="20"/>
  <c r="G13" i="20" s="1"/>
  <c r="G314" i="20"/>
  <c r="G312" i="20"/>
  <c r="G310" i="20"/>
  <c r="G309" i="20"/>
  <c r="G306" i="20"/>
  <c r="G305" i="20"/>
  <c r="G303" i="20"/>
  <c r="G300" i="20"/>
  <c r="G299" i="20"/>
  <c r="G298" i="20"/>
  <c r="G297" i="20"/>
  <c r="G294" i="20"/>
  <c r="G293" i="20"/>
  <c r="G291" i="20"/>
  <c r="G290" i="20"/>
  <c r="G287" i="20"/>
  <c r="G286" i="20"/>
  <c r="G285" i="20"/>
  <c r="G284" i="20"/>
  <c r="G283" i="20"/>
  <c r="G282" i="20"/>
  <c r="G281" i="20"/>
  <c r="G280" i="20"/>
  <c r="G279" i="20"/>
  <c r="G278" i="20"/>
  <c r="G275" i="20"/>
  <c r="G273" i="20"/>
  <c r="G271" i="20"/>
  <c r="G269" i="20"/>
  <c r="G268" i="20"/>
  <c r="G267" i="20"/>
  <c r="G266" i="20"/>
  <c r="G265" i="20"/>
  <c r="G264" i="20"/>
  <c r="G263" i="20"/>
  <c r="G262" i="20"/>
  <c r="G261" i="20"/>
  <c r="G260" i="20"/>
  <c r="G259" i="20"/>
  <c r="G258" i="20"/>
  <c r="G256" i="20"/>
  <c r="G255" i="20"/>
  <c r="G254" i="20"/>
  <c r="G253" i="20"/>
  <c r="G252" i="20"/>
  <c r="G251" i="20"/>
  <c r="G250" i="20"/>
  <c r="G249" i="20"/>
  <c r="G248" i="20"/>
  <c r="G247" i="20"/>
  <c r="G246" i="20"/>
  <c r="G245" i="20"/>
  <c r="G244" i="20"/>
  <c r="G243" i="20"/>
  <c r="G242" i="20"/>
  <c r="G241" i="20"/>
  <c r="G240" i="20"/>
  <c r="G238" i="20"/>
  <c r="G236" i="20"/>
  <c r="G235" i="20"/>
  <c r="G233" i="20"/>
  <c r="G232" i="20"/>
  <c r="G231" i="20"/>
  <c r="G230" i="20"/>
  <c r="G229" i="20"/>
  <c r="G228" i="20"/>
  <c r="G227" i="20"/>
  <c r="G225" i="20"/>
  <c r="G224" i="20"/>
  <c r="G223" i="20"/>
  <c r="G222" i="20"/>
  <c r="G221" i="20"/>
  <c r="G220" i="20"/>
  <c r="G219" i="20"/>
  <c r="G218" i="20"/>
  <c r="G217" i="20"/>
  <c r="G216" i="20"/>
  <c r="G215" i="20"/>
  <c r="G214" i="20"/>
  <c r="G213" i="20"/>
  <c r="G212" i="20"/>
  <c r="G211" i="20"/>
  <c r="G210" i="20"/>
  <c r="G208" i="20"/>
  <c r="G206" i="20"/>
  <c r="G205" i="20"/>
  <c r="G203" i="20"/>
  <c r="G202" i="20"/>
  <c r="G200" i="20"/>
  <c r="G199" i="20"/>
  <c r="G197" i="20"/>
  <c r="G192" i="20"/>
  <c r="G189" i="20"/>
  <c r="G188" i="20"/>
  <c r="G187" i="20"/>
  <c r="G184" i="20"/>
  <c r="G181" i="20"/>
  <c r="G180" i="20"/>
  <c r="G177" i="20"/>
  <c r="G175" i="20"/>
  <c r="G174" i="20"/>
  <c r="G173" i="20"/>
  <c r="G172" i="20"/>
  <c r="G171" i="20"/>
  <c r="G170" i="20"/>
  <c r="G169" i="20"/>
  <c r="G168" i="20"/>
  <c r="G167" i="20"/>
  <c r="G166" i="20"/>
  <c r="G165" i="20"/>
  <c r="G163" i="20"/>
  <c r="G162" i="20"/>
  <c r="G161" i="20"/>
  <c r="G159" i="20"/>
  <c r="G158" i="20"/>
  <c r="G157" i="20"/>
  <c r="G156" i="20"/>
  <c r="G153" i="20"/>
  <c r="G151" i="20"/>
  <c r="G150" i="20"/>
  <c r="G147" i="20"/>
  <c r="G146" i="20"/>
  <c r="G145" i="20"/>
  <c r="G143" i="20"/>
  <c r="G142" i="20"/>
  <c r="G141" i="20"/>
  <c r="G139" i="20"/>
  <c r="G138" i="20"/>
  <c r="G136" i="20"/>
  <c r="G133" i="20"/>
  <c r="G132" i="20"/>
  <c r="G131" i="20"/>
  <c r="G129" i="20"/>
  <c r="G126" i="20"/>
  <c r="G125" i="20"/>
  <c r="G124" i="20"/>
  <c r="G122" i="20"/>
  <c r="G121" i="20"/>
  <c r="G120" i="20"/>
  <c r="G118" i="20"/>
  <c r="G117" i="20"/>
  <c r="G115" i="20"/>
  <c r="G112" i="20"/>
  <c r="G111" i="20"/>
  <c r="G110" i="20"/>
  <c r="G108" i="20"/>
  <c r="G103" i="20"/>
  <c r="G100" i="20"/>
  <c r="G98" i="20"/>
  <c r="G97" i="20"/>
  <c r="G96" i="20"/>
  <c r="G95" i="20"/>
  <c r="G94" i="20"/>
  <c r="G91" i="20"/>
  <c r="G90" i="20"/>
  <c r="G88" i="20"/>
  <c r="G86" i="20"/>
  <c r="G84" i="20"/>
  <c r="G83" i="20"/>
  <c r="G82" i="20"/>
  <c r="G81" i="20"/>
  <c r="G79" i="20"/>
  <c r="G78" i="20"/>
  <c r="G77" i="20"/>
  <c r="G74" i="20"/>
  <c r="G73" i="20"/>
  <c r="G72" i="20"/>
  <c r="G71" i="20"/>
  <c r="G70" i="20"/>
  <c r="G69" i="20"/>
  <c r="G68" i="20"/>
  <c r="G67" i="20"/>
  <c r="G66" i="20"/>
  <c r="G65" i="20"/>
  <c r="G64" i="20"/>
  <c r="G62" i="20"/>
  <c r="G61" i="20"/>
  <c r="G60" i="20"/>
  <c r="G59" i="20"/>
  <c r="G58" i="20"/>
  <c r="G57" i="20"/>
  <c r="G54" i="20"/>
  <c r="G52" i="20"/>
  <c r="G51" i="20"/>
  <c r="G48" i="20"/>
  <c r="G46" i="20"/>
  <c r="G43" i="20"/>
  <c r="G40" i="20"/>
  <c r="G37" i="20"/>
  <c r="G33" i="20"/>
  <c r="G31" i="20"/>
  <c r="G30" i="20"/>
  <c r="G29" i="20"/>
  <c r="G27" i="20"/>
  <c r="G24" i="20"/>
  <c r="G23" i="20"/>
  <c r="G20" i="20"/>
  <c r="G16" i="20"/>
  <c r="G281" i="24" l="1"/>
  <c r="G259" i="22"/>
  <c r="G12" i="23"/>
  <c r="G578" i="23" s="1"/>
  <c r="U15" i="25"/>
  <c r="U14" i="25" s="1"/>
  <c r="U13" i="25" s="1"/>
  <c r="T15" i="25"/>
  <c r="T14" i="25" s="1"/>
  <c r="T13" i="25" s="1"/>
  <c r="H2845" i="21"/>
  <c r="H2938" i="21" s="1"/>
  <c r="G194" i="20"/>
  <c r="G193" i="20" s="1"/>
  <c r="G315" i="20" s="1"/>
  <c r="G319" i="20" s="1"/>
  <c r="H229" i="20" s="1"/>
  <c r="G301" i="20"/>
  <c r="G34" i="20"/>
  <c r="G285" i="24" l="1"/>
  <c r="I12" i="23"/>
  <c r="G582" i="23" l="1"/>
  <c r="G126" i="18" l="1"/>
  <c r="G218" i="18"/>
  <c r="G217" i="18"/>
  <c r="G215" i="18"/>
  <c r="G214" i="18"/>
  <c r="G213" i="18"/>
  <c r="G212" i="18" s="1"/>
  <c r="G210" i="18"/>
  <c r="G209" i="18" s="1"/>
  <c r="G208" i="18"/>
  <c r="G207" i="18"/>
  <c r="G205" i="18"/>
  <c r="G203" i="18"/>
  <c r="G202" i="18" s="1"/>
  <c r="G201" i="18"/>
  <c r="G200" i="18"/>
  <c r="G199" i="18"/>
  <c r="G198" i="18"/>
  <c r="G197" i="18"/>
  <c r="G195" i="18"/>
  <c r="G194" i="18"/>
  <c r="G193" i="18"/>
  <c r="G192" i="18"/>
  <c r="G191" i="18"/>
  <c r="G190" i="18"/>
  <c r="G189" i="18"/>
  <c r="G188" i="18"/>
  <c r="G187" i="18"/>
  <c r="G186" i="18"/>
  <c r="G185" i="18"/>
  <c r="G184" i="18"/>
  <c r="G182" i="18"/>
  <c r="G181" i="18"/>
  <c r="G180" i="18"/>
  <c r="G176" i="18"/>
  <c r="G175" i="18" s="1"/>
  <c r="G174" i="18"/>
  <c r="G173" i="18"/>
  <c r="G172" i="18"/>
  <c r="G171" i="18"/>
  <c r="G169" i="18"/>
  <c r="G168" i="18"/>
  <c r="G167" i="18"/>
  <c r="G165" i="18"/>
  <c r="G164" i="18" s="1"/>
  <c r="G163" i="18"/>
  <c r="G162" i="18"/>
  <c r="G161" i="18" s="1"/>
  <c r="G160" i="18"/>
  <c r="G159" i="18" s="1"/>
  <c r="G158" i="18"/>
  <c r="G157" i="18"/>
  <c r="G152" i="18"/>
  <c r="G151" i="18"/>
  <c r="G149" i="18"/>
  <c r="G148" i="18"/>
  <c r="G147" i="18" s="1"/>
  <c r="G146" i="18" s="1"/>
  <c r="G145" i="18"/>
  <c r="G144" i="18" s="1"/>
  <c r="G143" i="18"/>
  <c r="G142" i="18"/>
  <c r="G141" i="18" s="1"/>
  <c r="G140" i="18"/>
  <c r="G139" i="18"/>
  <c r="G138" i="18"/>
  <c r="G137" i="18"/>
  <c r="G136" i="18" s="1"/>
  <c r="G134" i="18"/>
  <c r="G133" i="18"/>
  <c r="G132" i="18" s="1"/>
  <c r="G131" i="18"/>
  <c r="G130" i="18"/>
  <c r="G127" i="18"/>
  <c r="G124" i="18"/>
  <c r="G123" i="18" s="1"/>
  <c r="G122" i="18" s="1"/>
  <c r="G121" i="18"/>
  <c r="G120" i="18"/>
  <c r="G118" i="18"/>
  <c r="G117" i="18"/>
  <c r="G116" i="18"/>
  <c r="G115" i="18"/>
  <c r="G114" i="18" s="1"/>
  <c r="G113" i="18"/>
  <c r="G112" i="18"/>
  <c r="G111" i="18"/>
  <c r="G110" i="18"/>
  <c r="G108" i="18"/>
  <c r="G107" i="18" s="1"/>
  <c r="G104" i="18"/>
  <c r="G103" i="18" s="1"/>
  <c r="G102" i="18" s="1"/>
  <c r="G101" i="18"/>
  <c r="G100" i="18" s="1"/>
  <c r="G99" i="18"/>
  <c r="G98" i="18" s="1"/>
  <c r="G96" i="18"/>
  <c r="G95" i="18" s="1"/>
  <c r="G94" i="18" s="1"/>
  <c r="G93" i="18"/>
  <c r="G92" i="18" s="1"/>
  <c r="G91" i="18"/>
  <c r="G90" i="18" s="1"/>
  <c r="G86" i="18"/>
  <c r="G85" i="18"/>
  <c r="G83" i="18"/>
  <c r="G82" i="18"/>
  <c r="G80" i="18"/>
  <c r="G79" i="18"/>
  <c r="G76" i="18"/>
  <c r="G75" i="18" s="1"/>
  <c r="G74" i="18" s="1"/>
  <c r="G73" i="18"/>
  <c r="G72" i="18" s="1"/>
  <c r="G71" i="18" s="1"/>
  <c r="G70" i="18"/>
  <c r="G69" i="18" s="1"/>
  <c r="G68" i="18" s="1"/>
  <c r="G67" i="18"/>
  <c r="G66" i="18" s="1"/>
  <c r="G65" i="18" s="1"/>
  <c r="G64" i="18"/>
  <c r="G63" i="18" s="1"/>
  <c r="G61" i="18"/>
  <c r="G60" i="18" s="1"/>
  <c r="G59" i="18" s="1"/>
  <c r="G58" i="18"/>
  <c r="G57" i="18"/>
  <c r="G56" i="18"/>
  <c r="G55" i="18"/>
  <c r="G52" i="18"/>
  <c r="G51" i="18" s="1"/>
  <c r="G50" i="18" s="1"/>
  <c r="G48" i="18"/>
  <c r="G47" i="18"/>
  <c r="G46" i="18"/>
  <c r="G45" i="18"/>
  <c r="G43" i="18"/>
  <c r="G42" i="18"/>
  <c r="G41" i="18"/>
  <c r="G40" i="18"/>
  <c r="G39" i="18" s="1"/>
  <c r="G37" i="18"/>
  <c r="G36" i="18"/>
  <c r="G34" i="18"/>
  <c r="G33" i="18" s="1"/>
  <c r="G31" i="18"/>
  <c r="G30" i="18"/>
  <c r="G29" i="18"/>
  <c r="G25" i="18"/>
  <c r="G24" i="18" s="1"/>
  <c r="G23" i="18"/>
  <c r="G22" i="18"/>
  <c r="G21" i="18"/>
  <c r="G20" i="18"/>
  <c r="G17" i="18"/>
  <c r="G16" i="18"/>
  <c r="G15" i="18" l="1"/>
  <c r="G35" i="18"/>
  <c r="G32" i="18" s="1"/>
  <c r="G27" i="18" s="1"/>
  <c r="G26" i="18" s="1"/>
  <c r="G206" i="18"/>
  <c r="G204" i="18" s="1"/>
  <c r="G44" i="18"/>
  <c r="G196" i="18"/>
  <c r="G166" i="18"/>
  <c r="G216" i="18"/>
  <c r="G211" i="18" s="1"/>
  <c r="G177" i="18" s="1"/>
  <c r="G28" i="18"/>
  <c r="G78" i="18"/>
  <c r="G77" i="18" s="1"/>
  <c r="G129" i="18"/>
  <c r="G150" i="18"/>
  <c r="G38" i="18"/>
  <c r="G19" i="18"/>
  <c r="G18" i="18" s="1"/>
  <c r="G179" i="18"/>
  <c r="G178" i="18" s="1"/>
  <c r="G84" i="18"/>
  <c r="G81" i="18" s="1"/>
  <c r="G156" i="18"/>
  <c r="G155" i="18" s="1"/>
  <c r="G154" i="18" s="1"/>
  <c r="G153" i="18" s="1"/>
  <c r="G97" i="18"/>
  <c r="G119" i="18"/>
  <c r="G183" i="18"/>
  <c r="G135" i="18"/>
  <c r="G128" i="18" s="1"/>
  <c r="G109" i="18"/>
  <c r="G106" i="18" s="1"/>
  <c r="G105" i="18" s="1"/>
  <c r="G89" i="18"/>
  <c r="G88" i="18" s="1"/>
  <c r="G54" i="18"/>
  <c r="G170" i="18"/>
  <c r="G125" i="18"/>
  <c r="G62" i="18"/>
  <c r="G53" i="18"/>
  <c r="G49" i="18" s="1"/>
  <c r="G14" i="18"/>
  <c r="G13" i="18" s="1"/>
  <c r="G87" i="18" l="1"/>
  <c r="G219" i="18"/>
  <c r="G350" i="17" l="1"/>
  <c r="G357" i="17"/>
  <c r="G353" i="17"/>
  <c r="G351" i="17"/>
  <c r="G347" i="17"/>
  <c r="G345" i="17"/>
  <c r="G342" i="17"/>
  <c r="G341" i="17" s="1"/>
  <c r="G335" i="17"/>
  <c r="G332" i="17"/>
  <c r="G329" i="17"/>
  <c r="G322" i="17"/>
  <c r="G318" i="17"/>
  <c r="G319" i="17"/>
  <c r="G298" i="17"/>
  <c r="G309" i="17"/>
  <c r="G310" i="17"/>
  <c r="G299" i="17"/>
  <c r="G296" i="17"/>
  <c r="G294" i="17"/>
  <c r="G285" i="17"/>
  <c r="G264" i="17"/>
  <c r="G262" i="17"/>
  <c r="G258" i="17"/>
  <c r="G254" i="17"/>
  <c r="G233" i="17"/>
  <c r="G220" i="17"/>
  <c r="G230" i="17"/>
  <c r="G223" i="17"/>
  <c r="G221" i="17"/>
  <c r="G213" i="17"/>
  <c r="G214" i="17"/>
  <c r="G201" i="17"/>
  <c r="G204" i="17"/>
  <c r="G202" i="17"/>
  <c r="G193" i="17"/>
  <c r="G184" i="17"/>
  <c r="G180" i="17"/>
  <c r="G177" i="17" s="1"/>
  <c r="G178" i="17"/>
  <c r="G172" i="17"/>
  <c r="G135" i="17"/>
  <c r="G133" i="17"/>
  <c r="G129" i="17"/>
  <c r="G126" i="17"/>
  <c r="G123" i="17"/>
  <c r="G130" i="17"/>
  <c r="G127" i="17"/>
  <c r="G124" i="17"/>
  <c r="G120" i="17"/>
  <c r="G121" i="17"/>
  <c r="G216" i="17"/>
  <c r="G108" i="17"/>
  <c r="G103" i="17"/>
  <c r="G107" i="17"/>
  <c r="G98" i="17"/>
  <c r="G95" i="17" s="1"/>
  <c r="G96" i="17"/>
  <c r="G90" i="17"/>
  <c r="G88" i="17"/>
  <c r="G78" i="17"/>
  <c r="G68" i="17"/>
  <c r="G63" i="17"/>
  <c r="G60" i="17"/>
  <c r="G42" i="17" s="1"/>
  <c r="G43" i="17"/>
  <c r="G40" i="17"/>
  <c r="G36" i="17"/>
  <c r="G37" i="17"/>
  <c r="G33" i="17"/>
  <c r="G30" i="17"/>
  <c r="G26" i="17"/>
  <c r="G25" i="17"/>
  <c r="G21" i="17"/>
  <c r="G15" i="17"/>
  <c r="G29" i="17"/>
  <c r="G111" i="17"/>
  <c r="G102" i="17"/>
  <c r="G39" i="17"/>
  <c r="G32" i="17"/>
  <c r="G20" i="17"/>
  <c r="G14" i="17"/>
  <c r="G18" i="17"/>
  <c r="G16" i="17"/>
  <c r="G358" i="17"/>
  <c r="G356" i="17"/>
  <c r="G355" i="17"/>
  <c r="G354" i="17"/>
  <c r="G352" i="17"/>
  <c r="G349" i="17"/>
  <c r="G348" i="17"/>
  <c r="G346" i="17"/>
  <c r="G344" i="17"/>
  <c r="G343" i="17"/>
  <c r="G340" i="17"/>
  <c r="G339" i="17"/>
  <c r="G338" i="17"/>
  <c r="G337" i="17"/>
  <c r="G336" i="17"/>
  <c r="G334" i="17"/>
  <c r="G333" i="17"/>
  <c r="G331" i="17"/>
  <c r="G330" i="17"/>
  <c r="G328" i="17"/>
  <c r="G327" i="17"/>
  <c r="G326" i="17"/>
  <c r="G325" i="17"/>
  <c r="G324" i="17"/>
  <c r="G323" i="17"/>
  <c r="G321" i="17"/>
  <c r="G320" i="17"/>
  <c r="G316" i="17"/>
  <c r="G315" i="17"/>
  <c r="G314" i="17"/>
  <c r="G313" i="17"/>
  <c r="G312" i="17"/>
  <c r="G311" i="17"/>
  <c r="G308" i="17"/>
  <c r="G307" i="17"/>
  <c r="G306" i="17"/>
  <c r="G305" i="17"/>
  <c r="G304" i="17"/>
  <c r="G303" i="17"/>
  <c r="G302" i="17"/>
  <c r="G301" i="17"/>
  <c r="G300" i="17"/>
  <c r="G297" i="17"/>
  <c r="G295" i="17"/>
  <c r="G293" i="17"/>
  <c r="G292" i="17"/>
  <c r="G291" i="17"/>
  <c r="G290" i="17"/>
  <c r="G289" i="17"/>
  <c r="G288" i="17"/>
  <c r="G287" i="17"/>
  <c r="G286" i="17"/>
  <c r="G284" i="17"/>
  <c r="G283" i="17"/>
  <c r="G282" i="17"/>
  <c r="G281" i="17"/>
  <c r="G280" i="17"/>
  <c r="G279" i="17"/>
  <c r="G278" i="17"/>
  <c r="G277" i="17"/>
  <c r="G276" i="17"/>
  <c r="G275" i="17"/>
  <c r="G274" i="17"/>
  <c r="G273" i="17"/>
  <c r="G272" i="17"/>
  <c r="G271" i="17"/>
  <c r="G270" i="17"/>
  <c r="G269" i="17"/>
  <c r="G268" i="17"/>
  <c r="G267" i="17"/>
  <c r="G266" i="17"/>
  <c r="G265" i="17"/>
  <c r="G263" i="17"/>
  <c r="G261" i="17"/>
  <c r="G260" i="17"/>
  <c r="G259" i="17"/>
  <c r="G257" i="17"/>
  <c r="G256" i="17"/>
  <c r="G255" i="17"/>
  <c r="G253" i="17"/>
  <c r="G252" i="17"/>
  <c r="G251" i="17"/>
  <c r="G250" i="17"/>
  <c r="G249" i="17"/>
  <c r="G248" i="17"/>
  <c r="G247" i="17"/>
  <c r="G246" i="17"/>
  <c r="G245" i="17"/>
  <c r="G244" i="17"/>
  <c r="G243" i="17"/>
  <c r="G242" i="17"/>
  <c r="G241" i="17"/>
  <c r="G240" i="17"/>
  <c r="G239" i="17"/>
  <c r="G238" i="17"/>
  <c r="G237" i="17"/>
  <c r="G236" i="17"/>
  <c r="G235" i="17"/>
  <c r="G234" i="17"/>
  <c r="G232" i="17"/>
  <c r="G231" i="17"/>
  <c r="G229" i="17"/>
  <c r="G228" i="17"/>
  <c r="G227" i="17"/>
  <c r="G226" i="17"/>
  <c r="G225" i="17"/>
  <c r="G224" i="17"/>
  <c r="G222" i="17"/>
  <c r="G217" i="17"/>
  <c r="G215" i="17"/>
  <c r="G212" i="17"/>
  <c r="G211" i="17"/>
  <c r="G210" i="17"/>
  <c r="G209" i="17"/>
  <c r="G208" i="17"/>
  <c r="G207" i="17"/>
  <c r="G206" i="17"/>
  <c r="G205" i="17"/>
  <c r="G203" i="17"/>
  <c r="G200" i="17"/>
  <c r="G199" i="17"/>
  <c r="G198" i="17"/>
  <c r="G197" i="17"/>
  <c r="G196" i="17"/>
  <c r="G195" i="17"/>
  <c r="G194" i="17"/>
  <c r="G192" i="17"/>
  <c r="G191" i="17"/>
  <c r="G190" i="17"/>
  <c r="G189" i="17"/>
  <c r="G188" i="17"/>
  <c r="G187" i="17"/>
  <c r="G186" i="17"/>
  <c r="G185" i="17"/>
  <c r="G182" i="17"/>
  <c r="G181" i="17"/>
  <c r="G179" i="17"/>
  <c r="G176" i="17"/>
  <c r="G175" i="17"/>
  <c r="G174" i="17"/>
  <c r="G173"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4" i="17"/>
  <c r="G131" i="17"/>
  <c r="G128" i="17"/>
  <c r="G125" i="17"/>
  <c r="G122" i="17"/>
  <c r="G117" i="17"/>
  <c r="G116" i="17"/>
  <c r="G115" i="17"/>
  <c r="G114" i="17"/>
  <c r="G113" i="17"/>
  <c r="G112" i="17"/>
  <c r="G110" i="17"/>
  <c r="G109" i="17"/>
  <c r="G106" i="17"/>
  <c r="G105" i="17"/>
  <c r="G104" i="17"/>
  <c r="G101" i="17"/>
  <c r="G100" i="17"/>
  <c r="G99" i="17"/>
  <c r="G97" i="17"/>
  <c r="G94" i="17"/>
  <c r="G93" i="17"/>
  <c r="G92" i="17"/>
  <c r="G91" i="17"/>
  <c r="G89" i="17"/>
  <c r="G87" i="17"/>
  <c r="G86" i="17"/>
  <c r="G85" i="17"/>
  <c r="G84" i="17"/>
  <c r="G83" i="17"/>
  <c r="G82" i="17"/>
  <c r="G81" i="17"/>
  <c r="G80" i="17"/>
  <c r="G79" i="17"/>
  <c r="G77" i="17"/>
  <c r="G76" i="17"/>
  <c r="G75" i="17"/>
  <c r="G74" i="17"/>
  <c r="G73" i="17"/>
  <c r="G72" i="17"/>
  <c r="G71" i="17"/>
  <c r="G70" i="17"/>
  <c r="G69" i="17"/>
  <c r="G67" i="17"/>
  <c r="G66" i="17"/>
  <c r="G65" i="17"/>
  <c r="G64" i="17"/>
  <c r="G61" i="17"/>
  <c r="G59" i="17"/>
  <c r="G58" i="17"/>
  <c r="G57" i="17"/>
  <c r="G56" i="17"/>
  <c r="G55" i="17"/>
  <c r="G54" i="17"/>
  <c r="G53" i="17"/>
  <c r="G52" i="17"/>
  <c r="G51" i="17"/>
  <c r="G50" i="17"/>
  <c r="G49" i="17"/>
  <c r="G48" i="17"/>
  <c r="G47" i="17"/>
  <c r="G46" i="17"/>
  <c r="G45" i="17"/>
  <c r="G44" i="17"/>
  <c r="G41" i="17"/>
  <c r="G38" i="17"/>
  <c r="G34" i="17"/>
  <c r="G31" i="17"/>
  <c r="G28" i="17"/>
  <c r="G27" i="17"/>
  <c r="G23" i="17"/>
  <c r="G22" i="17"/>
  <c r="G19" i="17"/>
  <c r="G17" i="17"/>
  <c r="G223" i="18" l="1"/>
  <c r="G317" i="17"/>
  <c r="G359" i="17" s="1"/>
  <c r="G219" i="17"/>
  <c r="G218" i="17" s="1"/>
  <c r="G183" i="17"/>
  <c r="G132" i="17"/>
  <c r="G119" i="17"/>
  <c r="G62" i="17"/>
  <c r="G24" i="17" s="1"/>
  <c r="G35" i="17"/>
  <c r="G13" i="17"/>
  <c r="G118" i="17" l="1"/>
  <c r="G14" i="16" l="1"/>
  <c r="G17" i="16"/>
  <c r="G16" i="16" s="1"/>
  <c r="G22" i="16"/>
  <c r="G21" i="16" s="1"/>
  <c r="G20" i="16" s="1"/>
  <c r="G19" i="16"/>
  <c r="G15" i="16"/>
  <c r="G13" i="16" l="1"/>
  <c r="G23" i="16" s="1"/>
  <c r="G29" i="15" l="1"/>
  <c r="G32" i="15"/>
  <c r="G105" i="14"/>
  <c r="G98" i="13" l="1"/>
  <c r="G117" i="11" l="1"/>
  <c r="I108" i="2" l="1"/>
  <c r="I12" i="2"/>
  <c r="I3839" i="2"/>
  <c r="I335" i="2"/>
  <c r="J108" i="2"/>
  <c r="J3649" i="2"/>
  <c r="J3839" i="2"/>
  <c r="J12" i="2"/>
  <c r="J335" i="2"/>
  <c r="I3846" i="2"/>
  <c r="I857" i="2"/>
  <c r="E46" i="12"/>
  <c r="E45" i="12"/>
  <c r="E44" i="12"/>
  <c r="G229" i="11"/>
  <c r="G106" i="11"/>
  <c r="J350" i="2" l="1"/>
  <c r="I97" i="2"/>
  <c r="I98" i="2"/>
  <c r="I13" i="2"/>
  <c r="I16" i="2"/>
  <c r="I19" i="2"/>
  <c r="I54" i="2"/>
  <c r="I18" i="2"/>
  <c r="I14" i="2"/>
  <c r="I99" i="2"/>
  <c r="I552" i="2"/>
  <c r="I236" i="2"/>
  <c r="I2172" i="2"/>
  <c r="I465" i="2"/>
  <c r="I397" i="2"/>
  <c r="I2175" i="2"/>
  <c r="I377" i="2"/>
  <c r="I109" i="2"/>
  <c r="I2177" i="2"/>
  <c r="I541" i="2"/>
  <c r="I518" i="2"/>
  <c r="I242" i="2"/>
  <c r="I393" i="2"/>
  <c r="I553" i="2"/>
  <c r="I407" i="2"/>
  <c r="I359" i="2"/>
  <c r="I3857" i="2"/>
  <c r="I517" i="2"/>
  <c r="I110" i="2"/>
  <c r="I801" i="2"/>
  <c r="I254" i="2"/>
  <c r="I2193" i="2"/>
  <c r="I426" i="2"/>
  <c r="I239" i="2"/>
  <c r="I2198" i="2"/>
  <c r="I432" i="2"/>
  <c r="I241" i="2"/>
  <c r="I2201" i="2"/>
  <c r="I382" i="2"/>
  <c r="I247" i="2"/>
  <c r="I568" i="2"/>
  <c r="I569" i="2"/>
  <c r="I848" i="2"/>
  <c r="I556" i="2"/>
  <c r="I562" i="2"/>
  <c r="I464" i="2"/>
  <c r="I846" i="2"/>
  <c r="I843" i="2"/>
  <c r="I270" i="2"/>
  <c r="I3841" i="2"/>
  <c r="I469" i="2"/>
  <c r="I257" i="2"/>
  <c r="I235" i="2"/>
  <c r="I264" i="2"/>
  <c r="I230" i="2"/>
  <c r="I841" i="2"/>
  <c r="I374" i="2"/>
  <c r="I468" i="2"/>
  <c r="I394" i="2"/>
  <c r="I2182" i="2"/>
  <c r="I840" i="2"/>
  <c r="I496" i="2"/>
  <c r="I559" i="2"/>
  <c r="I802" i="2"/>
  <c r="I479" i="2"/>
  <c r="I2183" i="2"/>
  <c r="I2171" i="2"/>
  <c r="I530" i="2"/>
  <c r="I277" i="2"/>
  <c r="I261" i="2"/>
  <c r="I2202" i="2"/>
  <c r="I327" i="2"/>
  <c r="I248" i="2"/>
  <c r="I2181" i="2"/>
  <c r="I842" i="2"/>
  <c r="I503" i="2"/>
  <c r="I481" i="2"/>
  <c r="I418" i="2"/>
  <c r="I506" i="2"/>
  <c r="I844" i="2"/>
  <c r="I555" i="2"/>
  <c r="I339" i="2"/>
  <c r="I557" i="2"/>
  <c r="I406" i="2"/>
  <c r="I278" i="2"/>
  <c r="I491" i="2"/>
  <c r="I513" i="2"/>
  <c r="I351" i="2"/>
  <c r="I265" i="2"/>
  <c r="I567" i="2"/>
  <c r="I433" i="2"/>
  <c r="I252" i="2"/>
  <c r="I269" i="2"/>
  <c r="I2176" i="2"/>
  <c r="I375" i="2"/>
  <c r="I231" i="2"/>
  <c r="I388" i="2"/>
  <c r="I849" i="2"/>
  <c r="I2180" i="2"/>
  <c r="I492" i="2"/>
  <c r="I268" i="2"/>
  <c r="I384" i="2"/>
  <c r="I2200" i="2"/>
  <c r="I803" i="2"/>
  <c r="I431" i="2"/>
  <c r="I477" i="2"/>
  <c r="I409" i="2"/>
  <c r="I353" i="2"/>
  <c r="I793" i="2"/>
  <c r="I558" i="2"/>
  <c r="I845" i="2"/>
  <c r="I2174" i="2"/>
  <c r="I365" i="2"/>
  <c r="I480" i="2"/>
  <c r="I266" i="2"/>
  <c r="I539" i="2"/>
  <c r="I258" i="2"/>
  <c r="I839" i="2"/>
  <c r="I255" i="2"/>
  <c r="I2194" i="2"/>
  <c r="I3840" i="2"/>
  <c r="I3858" i="2"/>
  <c r="I791" i="2"/>
  <c r="I243" i="2"/>
  <c r="I554" i="2"/>
  <c r="I271" i="2"/>
  <c r="I2179" i="2"/>
  <c r="I462" i="2"/>
  <c r="I837" i="2"/>
  <c r="I523" i="2"/>
  <c r="I764" i="2"/>
  <c r="I2203" i="2"/>
  <c r="I27" i="2"/>
  <c r="I2191" i="2"/>
  <c r="I260" i="2"/>
  <c r="I233" i="2"/>
  <c r="I285" i="2"/>
  <c r="I478" i="2"/>
  <c r="I275" i="2"/>
  <c r="I25" i="2"/>
  <c r="I524" i="2"/>
  <c r="I23" i="2"/>
  <c r="I20" i="2"/>
  <c r="I504" i="2"/>
  <c r="I423" i="2"/>
  <c r="I250" i="2"/>
  <c r="I424" i="2"/>
  <c r="I538" i="2"/>
  <c r="I337" i="2"/>
  <c r="I101" i="2"/>
  <c r="I28" i="2"/>
  <c r="I2178" i="2"/>
  <c r="I283" i="2"/>
  <c r="I240" i="2"/>
  <c r="I60" i="2"/>
  <c r="I17" i="2"/>
  <c r="I363" i="2"/>
  <c r="I408" i="2"/>
  <c r="I317" i="2"/>
  <c r="I26" i="2"/>
  <c r="I463" i="2"/>
  <c r="I533" i="2"/>
  <c r="I24" i="2"/>
  <c r="I838" i="2"/>
  <c r="I273" i="2"/>
  <c r="I253" i="2"/>
  <c r="I237" i="2"/>
  <c r="I22" i="2"/>
  <c r="I15" i="2"/>
  <c r="I281" i="2"/>
  <c r="I800" i="2"/>
  <c r="I3855" i="2"/>
  <c r="I3861" i="2"/>
  <c r="I21" i="2"/>
  <c r="I346" i="2"/>
  <c r="I505" i="2"/>
  <c r="I262" i="2"/>
  <c r="I49" i="2"/>
  <c r="I383" i="2"/>
  <c r="J16" i="2"/>
  <c r="J99" i="2"/>
  <c r="J2177" i="2"/>
  <c r="J517" i="2"/>
  <c r="J857" i="2"/>
  <c r="J846" i="2"/>
  <c r="J230" i="2"/>
  <c r="J2183" i="2"/>
  <c r="J842" i="2"/>
  <c r="J406" i="2"/>
  <c r="J2176" i="2"/>
  <c r="J384" i="2"/>
  <c r="J845" i="2"/>
  <c r="J2179" i="2"/>
  <c r="J19" i="2"/>
  <c r="J110" i="2"/>
  <c r="J382" i="2"/>
  <c r="J843" i="2"/>
  <c r="J841" i="2"/>
  <c r="J503" i="2"/>
  <c r="J278" i="2"/>
  <c r="J2200" i="2"/>
  <c r="J255" i="2"/>
  <c r="J462" i="2"/>
  <c r="J801" i="2"/>
  <c r="J247" i="2"/>
  <c r="J270" i="2"/>
  <c r="J481" i="2"/>
  <c r="J375" i="2"/>
  <c r="J803" i="2"/>
  <c r="J2174" i="2"/>
  <c r="J2194" i="2"/>
  <c r="J847" i="2"/>
  <c r="J552" i="2"/>
  <c r="J541" i="2"/>
  <c r="J254" i="2"/>
  <c r="J568" i="2"/>
  <c r="J3841" i="2"/>
  <c r="J374" i="2"/>
  <c r="J2171" i="2"/>
  <c r="J418" i="2"/>
  <c r="J491" i="2"/>
  <c r="J431" i="2"/>
  <c r="J3840" i="2"/>
  <c r="J236" i="2"/>
  <c r="J518" i="2"/>
  <c r="J2193" i="2"/>
  <c r="J569" i="2"/>
  <c r="J469" i="2"/>
  <c r="J468" i="2"/>
  <c r="J530" i="2"/>
  <c r="J506" i="2"/>
  <c r="J477" i="2"/>
  <c r="J365" i="2"/>
  <c r="J3858" i="2"/>
  <c r="J837" i="2"/>
  <c r="J799" i="2"/>
  <c r="J54" i="2"/>
  <c r="J2172" i="2"/>
  <c r="J242" i="2"/>
  <c r="J257" i="2"/>
  <c r="J394" i="2"/>
  <c r="J277" i="2"/>
  <c r="J351" i="2"/>
  <c r="J409" i="2"/>
  <c r="J523" i="2"/>
  <c r="J18" i="2"/>
  <c r="J465" i="2"/>
  <c r="J393" i="2"/>
  <c r="J426" i="2"/>
  <c r="J235" i="2"/>
  <c r="J2182" i="2"/>
  <c r="J261" i="2"/>
  <c r="J844" i="2"/>
  <c r="J265" i="2"/>
  <c r="J231" i="2"/>
  <c r="J353" i="2"/>
  <c r="J480" i="2"/>
  <c r="J791" i="2"/>
  <c r="J764" i="2"/>
  <c r="J397" i="2"/>
  <c r="J553" i="2"/>
  <c r="J239" i="2"/>
  <c r="J848" i="2"/>
  <c r="J840" i="2"/>
  <c r="J2202" i="2"/>
  <c r="J567" i="2"/>
  <c r="J388" i="2"/>
  <c r="J266" i="2"/>
  <c r="J243" i="2"/>
  <c r="J2203" i="2"/>
  <c r="J836" i="2"/>
  <c r="J98" i="2"/>
  <c r="J14" i="2"/>
  <c r="J407" i="2"/>
  <c r="J2198" i="2"/>
  <c r="J556" i="2"/>
  <c r="J496" i="2"/>
  <c r="J327" i="2"/>
  <c r="J849" i="2"/>
  <c r="J793" i="2"/>
  <c r="J539" i="2"/>
  <c r="J554" i="2"/>
  <c r="J2175" i="2"/>
  <c r="J359" i="2"/>
  <c r="J432" i="2"/>
  <c r="J559" i="2"/>
  <c r="J555" i="2"/>
  <c r="J433" i="2"/>
  <c r="J2180" i="2"/>
  <c r="J258" i="2"/>
  <c r="J271" i="2"/>
  <c r="J377" i="2"/>
  <c r="J241" i="2"/>
  <c r="J562" i="2"/>
  <c r="J802" i="2"/>
  <c r="J248" i="2"/>
  <c r="J339" i="2"/>
  <c r="J252" i="2"/>
  <c r="J492" i="2"/>
  <c r="J839" i="2"/>
  <c r="J13" i="2"/>
  <c r="J109" i="2"/>
  <c r="J3857" i="2"/>
  <c r="J2201" i="2"/>
  <c r="J464" i="2"/>
  <c r="J264" i="2"/>
  <c r="J479" i="2"/>
  <c r="J2181" i="2"/>
  <c r="J557" i="2"/>
  <c r="J269" i="2"/>
  <c r="J268" i="2"/>
  <c r="J558" i="2"/>
  <c r="J362" i="2"/>
  <c r="J529" i="2"/>
  <c r="J24" i="2"/>
  <c r="J838" i="2"/>
  <c r="J273" i="2"/>
  <c r="J253" i="2"/>
  <c r="J237" i="2"/>
  <c r="J522" i="2"/>
  <c r="J22" i="2"/>
  <c r="J15" i="2"/>
  <c r="J281" i="2"/>
  <c r="J800" i="2"/>
  <c r="J3855" i="2"/>
  <c r="J3861" i="2"/>
  <c r="J490" i="2"/>
  <c r="J430" i="2"/>
  <c r="J21" i="2"/>
  <c r="J346" i="2"/>
  <c r="J505" i="2"/>
  <c r="J262" i="2"/>
  <c r="J502" i="2"/>
  <c r="J373" i="2"/>
  <c r="J49" i="2"/>
  <c r="J513" i="2"/>
  <c r="J383" i="2"/>
  <c r="J551" i="2"/>
  <c r="J381" i="2"/>
  <c r="J27" i="2"/>
  <c r="J2191" i="2"/>
  <c r="J260" i="2"/>
  <c r="J233" i="2"/>
  <c r="J285" i="2"/>
  <c r="J478" i="2"/>
  <c r="J275" i="2"/>
  <c r="J405" i="2"/>
  <c r="J461" i="2"/>
  <c r="J25" i="2"/>
  <c r="J524" i="2"/>
  <c r="J97" i="2"/>
  <c r="J476" i="2"/>
  <c r="J23" i="2"/>
  <c r="J20" i="2"/>
  <c r="J504" i="2"/>
  <c r="J423" i="2"/>
  <c r="J250" i="2"/>
  <c r="J566" i="2"/>
  <c r="J422" i="2"/>
  <c r="J424" i="2"/>
  <c r="J538" i="2"/>
  <c r="J337" i="2"/>
  <c r="J537" i="2"/>
  <c r="J101" i="2"/>
  <c r="J28" i="2"/>
  <c r="J2178" i="2"/>
  <c r="J283" i="2"/>
  <c r="J240" i="2"/>
  <c r="J790" i="2"/>
  <c r="J60" i="2"/>
  <c r="J17" i="2"/>
  <c r="J363" i="2"/>
  <c r="J408" i="2"/>
  <c r="J317" i="2"/>
  <c r="J3846" i="2"/>
  <c r="J392" i="2"/>
  <c r="J344" i="2"/>
  <c r="J516" i="2"/>
  <c r="J26" i="2"/>
  <c r="J463" i="2"/>
  <c r="J533" i="2"/>
  <c r="J1138" i="25"/>
  <c r="J1142" i="25"/>
  <c r="J1143" i="25"/>
  <c r="G29" i="11"/>
  <c r="N1143" i="25" l="1"/>
  <c r="L1143" i="25"/>
  <c r="N1142" i="25"/>
  <c r="L1142" i="25"/>
  <c r="N1138" i="25"/>
  <c r="L1138" i="25"/>
  <c r="G46" i="12"/>
  <c r="G45" i="12"/>
  <c r="G44" i="12"/>
  <c r="G43" i="12"/>
  <c r="G159" i="6"/>
  <c r="G158" i="6"/>
  <c r="G157" i="6"/>
  <c r="L1133" i="25" l="1"/>
  <c r="L640" i="25" s="1"/>
  <c r="L12" i="25" s="1"/>
  <c r="L2850" i="25" s="1"/>
  <c r="P1143" i="25"/>
  <c r="P1138" i="25"/>
  <c r="N1133" i="25"/>
  <c r="N640" i="25" s="1"/>
  <c r="N12" i="25" s="1"/>
  <c r="N2850" i="25" s="1"/>
  <c r="P1142" i="25"/>
  <c r="G42" i="12"/>
  <c r="G41" i="12" s="1"/>
  <c r="G156" i="6"/>
  <c r="G155" i="6" s="1"/>
  <c r="R1133" i="25" l="1"/>
  <c r="R640" i="25" s="1"/>
  <c r="R12" i="25" s="1"/>
  <c r="R2850" i="25" s="1"/>
  <c r="P1133" i="25"/>
  <c r="P640" i="25" s="1"/>
  <c r="P12" i="25" s="1"/>
  <c r="G260" i="11"/>
  <c r="G262" i="11"/>
  <c r="G261" i="11"/>
  <c r="G243" i="11"/>
  <c r="G244" i="11"/>
  <c r="G245" i="11"/>
  <c r="G246" i="11"/>
  <c r="G247" i="11"/>
  <c r="G248" i="11"/>
  <c r="G249" i="11"/>
  <c r="G250" i="11"/>
  <c r="G239" i="11"/>
  <c r="G238" i="11"/>
  <c r="G180" i="11"/>
  <c r="G179" i="11"/>
  <c r="P2850" i="25" l="1"/>
  <c r="U1133" i="25"/>
  <c r="U640" i="25" s="1"/>
  <c r="U12" i="25" s="1"/>
  <c r="U2850" i="25" s="1"/>
  <c r="T1133" i="25"/>
  <c r="T640" i="25" s="1"/>
  <c r="T12" i="25" s="1"/>
  <c r="T2850" i="25" s="1"/>
  <c r="G237" i="11"/>
  <c r="G132" i="11"/>
  <c r="G105" i="11"/>
  <c r="G163" i="6" l="1"/>
  <c r="G162" i="6" s="1"/>
  <c r="G161" i="6" s="1"/>
  <c r="G160" i="6" s="1"/>
  <c r="J17" i="6" l="1"/>
  <c r="J49" i="6"/>
  <c r="J56" i="6"/>
  <c r="J60" i="6"/>
  <c r="J64" i="6"/>
  <c r="J90" i="6"/>
  <c r="J94" i="6"/>
  <c r="J100" i="6"/>
  <c r="J103" i="6"/>
  <c r="J107" i="6"/>
  <c r="G276" i="11"/>
  <c r="G275" i="11" s="1"/>
  <c r="G272" i="11"/>
  <c r="G274" i="11"/>
  <c r="G273" i="11"/>
  <c r="G270" i="11"/>
  <c r="G269" i="11" s="1"/>
  <c r="G268" i="11"/>
  <c r="G267" i="11"/>
  <c r="G266" i="11"/>
  <c r="G259" i="11"/>
  <c r="G258" i="11" s="1"/>
  <c r="G257" i="11"/>
  <c r="G256" i="11"/>
  <c r="G255" i="11"/>
  <c r="G253" i="11"/>
  <c r="G252" i="11" s="1"/>
  <c r="G242" i="11"/>
  <c r="G37" i="11"/>
  <c r="G154" i="6"/>
  <c r="G153" i="6"/>
  <c r="G152" i="6"/>
  <c r="G151" i="6"/>
  <c r="G150" i="6"/>
  <c r="G149" i="6"/>
  <c r="G148" i="6"/>
  <c r="G147" i="6"/>
  <c r="G146" i="6"/>
  <c r="G145" i="6"/>
  <c r="G144" i="6"/>
  <c r="G143" i="6"/>
  <c r="G142" i="6"/>
  <c r="G141" i="6"/>
  <c r="G139" i="6"/>
  <c r="G138" i="6"/>
  <c r="G137" i="6"/>
  <c r="G136" i="6"/>
  <c r="G135" i="6"/>
  <c r="G133" i="6"/>
  <c r="G132" i="6"/>
  <c r="G222" i="11"/>
  <c r="G235" i="11"/>
  <c r="G234" i="11"/>
  <c r="G233" i="11"/>
  <c r="G232" i="11"/>
  <c r="G231" i="11"/>
  <c r="G230" i="11"/>
  <c r="G228" i="11"/>
  <c r="G227" i="11"/>
  <c r="G226" i="11"/>
  <c r="G225" i="11"/>
  <c r="G224" i="11"/>
  <c r="G223" i="11"/>
  <c r="G220" i="11"/>
  <c r="G219" i="11"/>
  <c r="G218" i="11"/>
  <c r="G217" i="11"/>
  <c r="G216" i="11"/>
  <c r="G214" i="11"/>
  <c r="G213" i="11"/>
  <c r="G131" i="6" l="1"/>
  <c r="G271" i="11"/>
  <c r="G265" i="11"/>
  <c r="G264" i="11" s="1"/>
  <c r="G263" i="11" s="1"/>
  <c r="G254" i="11"/>
  <c r="G251" i="11" s="1"/>
  <c r="G140" i="6"/>
  <c r="G134" i="6"/>
  <c r="G212" i="11"/>
  <c r="G215" i="11"/>
  <c r="G221" i="11"/>
  <c r="G130" i="6" l="1"/>
  <c r="G129" i="6" s="1"/>
  <c r="G211" i="11"/>
  <c r="G210" i="11" s="1"/>
  <c r="G17" i="12"/>
  <c r="G18" i="12"/>
  <c r="G19" i="12"/>
  <c r="G128" i="6"/>
  <c r="J128" i="6" s="1"/>
  <c r="G127" i="6"/>
  <c r="J127" i="6" s="1"/>
  <c r="G126" i="6"/>
  <c r="J126" i="6" s="1"/>
  <c r="G124" i="6"/>
  <c r="J124" i="6" s="1"/>
  <c r="G123" i="6"/>
  <c r="J123" i="6" s="1"/>
  <c r="G122" i="6"/>
  <c r="J122" i="6" s="1"/>
  <c r="G121" i="6"/>
  <c r="J121" i="6" s="1"/>
  <c r="G120" i="6"/>
  <c r="J120" i="6" s="1"/>
  <c r="G119" i="6"/>
  <c r="J119" i="6" s="1"/>
  <c r="G118" i="6"/>
  <c r="J118" i="6" s="1"/>
  <c r="G117" i="6"/>
  <c r="J117" i="6" s="1"/>
  <c r="G116" i="6"/>
  <c r="J116" i="6" s="1"/>
  <c r="G114" i="6"/>
  <c r="J114" i="6" s="1"/>
  <c r="G113" i="6"/>
  <c r="J113" i="6" s="1"/>
  <c r="G112" i="6"/>
  <c r="J112" i="6" s="1"/>
  <c r="G110" i="6"/>
  <c r="J110" i="6" s="1"/>
  <c r="G109" i="6"/>
  <c r="J109" i="6" s="1"/>
  <c r="G108" i="6"/>
  <c r="J108" i="6" s="1"/>
  <c r="G106" i="6"/>
  <c r="J106" i="6" s="1"/>
  <c r="G105" i="6"/>
  <c r="J105" i="6" s="1"/>
  <c r="G104" i="6"/>
  <c r="J104" i="6" s="1"/>
  <c r="G102" i="6"/>
  <c r="J102" i="6" s="1"/>
  <c r="G101" i="6"/>
  <c r="J101" i="6" s="1"/>
  <c r="G99" i="6"/>
  <c r="J99" i="6" s="1"/>
  <c r="G98" i="6"/>
  <c r="J98" i="6" s="1"/>
  <c r="G97" i="6"/>
  <c r="J97" i="6" s="1"/>
  <c r="G96" i="6"/>
  <c r="J96" i="6" s="1"/>
  <c r="G95" i="6"/>
  <c r="J95" i="6" s="1"/>
  <c r="G93" i="6"/>
  <c r="J93" i="6" s="1"/>
  <c r="G92" i="6"/>
  <c r="J92" i="6" s="1"/>
  <c r="G91" i="6"/>
  <c r="J91" i="6" s="1"/>
  <c r="G88" i="6"/>
  <c r="J88" i="6" s="1"/>
  <c r="G87" i="6"/>
  <c r="J87" i="6" s="1"/>
  <c r="G86" i="6"/>
  <c r="J86" i="6" s="1"/>
  <c r="G85" i="6"/>
  <c r="J85" i="6" s="1"/>
  <c r="G84" i="6"/>
  <c r="J84" i="6" s="1"/>
  <c r="G83" i="6"/>
  <c r="J83" i="6" s="1"/>
  <c r="G81" i="6"/>
  <c r="J81" i="6" s="1"/>
  <c r="G80" i="6"/>
  <c r="J80" i="6" s="1"/>
  <c r="G79" i="6"/>
  <c r="J79" i="6" s="1"/>
  <c r="G78" i="6"/>
  <c r="J78" i="6" s="1"/>
  <c r="G77" i="6"/>
  <c r="J77" i="6" s="1"/>
  <c r="G76" i="6"/>
  <c r="J76" i="6" s="1"/>
  <c r="G75" i="6"/>
  <c r="J75" i="6" s="1"/>
  <c r="G73" i="6"/>
  <c r="J73" i="6" s="1"/>
  <c r="G72" i="6"/>
  <c r="J72" i="6" s="1"/>
  <c r="G71" i="6"/>
  <c r="J71" i="6" s="1"/>
  <c r="G70" i="6"/>
  <c r="J70" i="6" s="1"/>
  <c r="G69" i="6"/>
  <c r="J69" i="6" s="1"/>
  <c r="G68" i="6"/>
  <c r="J68" i="6" s="1"/>
  <c r="G67" i="6"/>
  <c r="J67" i="6" s="1"/>
  <c r="G66" i="6"/>
  <c r="J66" i="6" s="1"/>
  <c r="G65" i="6"/>
  <c r="J65" i="6" s="1"/>
  <c r="G63" i="6"/>
  <c r="J63" i="6" s="1"/>
  <c r="G62" i="6"/>
  <c r="J62" i="6" s="1"/>
  <c r="G61" i="6"/>
  <c r="J61" i="6" s="1"/>
  <c r="G59" i="6"/>
  <c r="J59" i="6" s="1"/>
  <c r="G58" i="6"/>
  <c r="J58" i="6" s="1"/>
  <c r="G57" i="6"/>
  <c r="J57" i="6" s="1"/>
  <c r="G55" i="6"/>
  <c r="J55" i="6" s="1"/>
  <c r="G54" i="6"/>
  <c r="J54" i="6" s="1"/>
  <c r="G53" i="6"/>
  <c r="J53" i="6" s="1"/>
  <c r="G52" i="6"/>
  <c r="J52" i="6" s="1"/>
  <c r="G51" i="6"/>
  <c r="J51" i="6" s="1"/>
  <c r="G50" i="6"/>
  <c r="J50" i="6" s="1"/>
  <c r="G47" i="6"/>
  <c r="J47" i="6" s="1"/>
  <c r="G46" i="6"/>
  <c r="J46" i="6" s="1"/>
  <c r="G45" i="6"/>
  <c r="J45" i="6" s="1"/>
  <c r="G43" i="6"/>
  <c r="J43" i="6" s="1"/>
  <c r="G42" i="6"/>
  <c r="J42" i="6" s="1"/>
  <c r="G41" i="6"/>
  <c r="J41" i="6" s="1"/>
  <c r="G39" i="6"/>
  <c r="J39" i="6" s="1"/>
  <c r="G38" i="6"/>
  <c r="J38" i="6" s="1"/>
  <c r="G37" i="6"/>
  <c r="J37" i="6" s="1"/>
  <c r="G35" i="6"/>
  <c r="J35" i="6" s="1"/>
  <c r="G34" i="6"/>
  <c r="J34" i="6" s="1"/>
  <c r="G31" i="6"/>
  <c r="J31" i="6" s="1"/>
  <c r="G30" i="6"/>
  <c r="J30" i="6" s="1"/>
  <c r="G28" i="6"/>
  <c r="G26" i="6"/>
  <c r="J26" i="6" s="1"/>
  <c r="G25" i="6"/>
  <c r="J25" i="6" s="1"/>
  <c r="G22" i="6"/>
  <c r="J22" i="6" s="1"/>
  <c r="G20" i="6"/>
  <c r="G18" i="6"/>
  <c r="J18" i="6" s="1"/>
  <c r="G15" i="6"/>
  <c r="G170" i="11"/>
  <c r="G205" i="11"/>
  <c r="G206" i="11"/>
  <c r="G195" i="11"/>
  <c r="G196" i="11"/>
  <c r="G197" i="11"/>
  <c r="G198" i="11"/>
  <c r="G199" i="11"/>
  <c r="G200" i="11"/>
  <c r="G201" i="11"/>
  <c r="G202" i="11"/>
  <c r="G192" i="11"/>
  <c r="G191" i="11"/>
  <c r="G184" i="11"/>
  <c r="G183" i="11"/>
  <c r="G182" i="11"/>
  <c r="G187" i="11"/>
  <c r="G188" i="11"/>
  <c r="G174" i="11"/>
  <c r="G175" i="11"/>
  <c r="G176" i="11"/>
  <c r="G177" i="11"/>
  <c r="G162" i="11"/>
  <c r="G163" i="11"/>
  <c r="G164" i="11"/>
  <c r="G165" i="11"/>
  <c r="G155" i="11"/>
  <c r="G156" i="11"/>
  <c r="G157" i="11"/>
  <c r="G158" i="11"/>
  <c r="G151" i="11"/>
  <c r="G152" i="11"/>
  <c r="G148" i="11"/>
  <c r="G147" i="11"/>
  <c r="G141" i="11"/>
  <c r="G142" i="11"/>
  <c r="G143" i="11"/>
  <c r="G144" i="11"/>
  <c r="G136" i="11"/>
  <c r="G137" i="11"/>
  <c r="G131" i="11"/>
  <c r="G133" i="11"/>
  <c r="G14" i="6" l="1"/>
  <c r="J15" i="6"/>
  <c r="G19" i="6"/>
  <c r="J19" i="6" s="1"/>
  <c r="J20" i="6"/>
  <c r="G27" i="6"/>
  <c r="J27" i="6" s="1"/>
  <c r="J28" i="6"/>
  <c r="G29" i="6"/>
  <c r="J29" i="6" s="1"/>
  <c r="G36" i="6"/>
  <c r="J36" i="6" s="1"/>
  <c r="G40" i="6"/>
  <c r="J40" i="6" s="1"/>
  <c r="G111" i="6"/>
  <c r="J111" i="6" s="1"/>
  <c r="G125" i="6"/>
  <c r="J125" i="6" s="1"/>
  <c r="G115" i="6"/>
  <c r="J115" i="6" s="1"/>
  <c r="G33" i="6"/>
  <c r="J33" i="6" s="1"/>
  <c r="G24" i="6"/>
  <c r="G44" i="6"/>
  <c r="J44" i="6" s="1"/>
  <c r="G74" i="6"/>
  <c r="J74" i="6" s="1"/>
  <c r="G48" i="6"/>
  <c r="J48" i="6" s="1"/>
  <c r="G89" i="6"/>
  <c r="J89" i="6" s="1"/>
  <c r="G82" i="6"/>
  <c r="J82" i="6" s="1"/>
  <c r="G21" i="6"/>
  <c r="J21" i="6" s="1"/>
  <c r="G16" i="6"/>
  <c r="J16" i="6" s="1"/>
  <c r="G127" i="11"/>
  <c r="G123" i="11"/>
  <c r="G120" i="11"/>
  <c r="G119" i="11" s="1"/>
  <c r="G118" i="11"/>
  <c r="G116" i="11" s="1"/>
  <c r="G114" i="11"/>
  <c r="G112" i="11"/>
  <c r="G111" i="11"/>
  <c r="G108" i="11"/>
  <c r="G107" i="11" s="1"/>
  <c r="G65" i="11"/>
  <c r="G44" i="11"/>
  <c r="J24" i="6" l="1"/>
  <c r="G23" i="6"/>
  <c r="G13" i="6"/>
  <c r="J14" i="6"/>
  <c r="J13" i="6"/>
  <c r="J23" i="6"/>
  <c r="G32" i="6"/>
  <c r="J32" i="6" s="1"/>
  <c r="G113" i="11"/>
  <c r="G109" i="11"/>
  <c r="G104" i="11" s="1"/>
  <c r="G87" i="11"/>
  <c r="G88" i="11"/>
  <c r="G82" i="11"/>
  <c r="G83" i="11"/>
  <c r="G78" i="11"/>
  <c r="G79" i="11"/>
  <c r="G75" i="11"/>
  <c r="G71" i="11"/>
  <c r="G72" i="11"/>
  <c r="G70" i="11"/>
  <c r="G60" i="11"/>
  <c r="G59" i="11"/>
  <c r="G58" i="11"/>
  <c r="G57" i="11"/>
  <c r="G56" i="11"/>
  <c r="G54" i="11"/>
  <c r="G53" i="11"/>
  <c r="G52" i="11"/>
  <c r="G27" i="11"/>
  <c r="G28" i="11"/>
  <c r="G30" i="11"/>
  <c r="G31" i="11"/>
  <c r="G50" i="11"/>
  <c r="G40" i="11"/>
  <c r="G41" i="11"/>
  <c r="G36" i="11"/>
  <c r="G34" i="11"/>
  <c r="G17" i="11"/>
  <c r="G18" i="11"/>
  <c r="G19" i="11"/>
  <c r="G20" i="11"/>
  <c r="G21" i="11"/>
  <c r="G22" i="11"/>
  <c r="G23" i="11"/>
  <c r="G24" i="11"/>
  <c r="G25" i="11"/>
  <c r="G26" i="11"/>
  <c r="G32" i="11" l="1"/>
  <c r="G12" i="6"/>
  <c r="G55" i="11"/>
  <c r="G51" i="11"/>
  <c r="J349" i="2" l="1"/>
  <c r="G164" i="6"/>
  <c r="J12" i="6"/>
  <c r="G40" i="12" l="1"/>
  <c r="G39" i="12" s="1"/>
  <c r="G38" i="12" s="1"/>
  <c r="G37" i="12" s="1"/>
  <c r="G36" i="12"/>
  <c r="G35" i="12"/>
  <c r="G34" i="12"/>
  <c r="G33" i="12"/>
  <c r="G32" i="12"/>
  <c r="G30" i="12"/>
  <c r="G29" i="12"/>
  <c r="G28" i="12"/>
  <c r="G27" i="12"/>
  <c r="G26" i="12"/>
  <c r="G25" i="12"/>
  <c r="G23" i="12"/>
  <c r="G22" i="12"/>
  <c r="G16" i="12"/>
  <c r="G20" i="12"/>
  <c r="G15" i="12"/>
  <c r="G241" i="11"/>
  <c r="G240" i="11" s="1"/>
  <c r="G236" i="11" s="1"/>
  <c r="G209" i="11"/>
  <c r="G208" i="11" s="1"/>
  <c r="G207" i="11" s="1"/>
  <c r="G204" i="11"/>
  <c r="G194" i="11"/>
  <c r="G190" i="11"/>
  <c r="G186" i="11"/>
  <c r="G173" i="11"/>
  <c r="G171" i="11"/>
  <c r="G169" i="11"/>
  <c r="G166" i="11"/>
  <c r="G161" i="11"/>
  <c r="G159" i="11"/>
  <c r="G154" i="11"/>
  <c r="G150" i="11"/>
  <c r="G146" i="11"/>
  <c r="G140" i="11"/>
  <c r="G135" i="11"/>
  <c r="G130" i="11"/>
  <c r="G128" i="11"/>
  <c r="G126" i="11"/>
  <c r="G122" i="11"/>
  <c r="G121" i="11" s="1"/>
  <c r="G102" i="11"/>
  <c r="G101" i="11" s="1"/>
  <c r="G100" i="11"/>
  <c r="G99" i="11" s="1"/>
  <c r="G98" i="11"/>
  <c r="G97" i="11" s="1"/>
  <c r="G95" i="11"/>
  <c r="G94" i="11"/>
  <c r="G92" i="11"/>
  <c r="G90" i="11"/>
  <c r="G86" i="11"/>
  <c r="G85" i="11"/>
  <c r="G81" i="11"/>
  <c r="G77" i="11"/>
  <c r="G74" i="11"/>
  <c r="G69" i="11"/>
  <c r="G67" i="11"/>
  <c r="G64" i="11"/>
  <c r="G49" i="11"/>
  <c r="G48" i="11"/>
  <c r="G47" i="11"/>
  <c r="G43" i="11"/>
  <c r="G42" i="11" s="1"/>
  <c r="G39" i="11"/>
  <c r="G38" i="11" s="1"/>
  <c r="G16" i="11"/>
  <c r="G15" i="11"/>
  <c r="G115" i="11" l="1"/>
  <c r="G125" i="11"/>
  <c r="G31" i="12"/>
  <c r="G21" i="12"/>
  <c r="G24" i="12"/>
  <c r="G14" i="12"/>
  <c r="G46" i="11"/>
  <c r="G45" i="11" s="1"/>
  <c r="G160" i="11"/>
  <c r="G189" i="11"/>
  <c r="G93" i="11"/>
  <c r="G134" i="11"/>
  <c r="G203" i="11"/>
  <c r="G129" i="11"/>
  <c r="G193" i="11"/>
  <c r="G167" i="11"/>
  <c r="G62" i="11"/>
  <c r="G138" i="11"/>
  <c r="G153" i="11"/>
  <c r="G96" i="11"/>
  <c r="G14" i="11"/>
  <c r="G124" i="11" l="1"/>
  <c r="G103" i="11" s="1"/>
  <c r="G13" i="11"/>
  <c r="G13" i="12"/>
  <c r="G61" i="11"/>
  <c r="G12" i="12" l="1"/>
  <c r="G47" i="12" s="1"/>
  <c r="G12" i="11"/>
  <c r="G277" i="11" l="1"/>
  <c r="I2213" i="2" l="1"/>
  <c r="I2214" i="2"/>
  <c r="I2265" i="2"/>
  <c r="I2267" i="2" l="1"/>
  <c r="I2268" i="2"/>
  <c r="I324" i="2"/>
  <c r="I4502" i="2"/>
  <c r="I4490" i="2"/>
  <c r="I4466" i="2"/>
  <c r="I4453" i="2"/>
  <c r="I4437" i="2"/>
  <c r="I4425" i="2"/>
  <c r="I4413" i="2"/>
  <c r="I4401" i="2"/>
  <c r="I4389" i="2"/>
  <c r="I4377" i="2"/>
  <c r="I4365" i="2"/>
  <c r="I4350" i="2"/>
  <c r="I4338" i="2"/>
  <c r="I4326" i="2"/>
  <c r="I4314" i="2"/>
  <c r="I4291" i="2"/>
  <c r="I4279" i="2"/>
  <c r="I4267" i="2"/>
  <c r="I4255" i="2"/>
  <c r="I4238" i="2"/>
  <c r="I4226" i="2"/>
  <c r="I4207" i="2"/>
  <c r="I4195" i="2"/>
  <c r="I4183" i="2"/>
  <c r="I4171" i="2"/>
  <c r="I4140" i="2"/>
  <c r="I4128" i="2"/>
  <c r="I4104" i="2"/>
  <c r="I4092" i="2"/>
  <c r="I4080" i="2"/>
  <c r="I4068" i="2"/>
  <c r="I4056" i="2"/>
  <c r="I4044" i="2"/>
  <c r="I4024" i="2"/>
  <c r="I4012" i="2"/>
  <c r="I4000" i="2"/>
  <c r="I3988" i="2"/>
  <c r="I3976" i="2"/>
  <c r="I3964" i="2"/>
  <c r="I3952" i="2"/>
  <c r="I3940" i="2"/>
  <c r="I3928" i="2"/>
  <c r="I3916" i="2"/>
  <c r="I3891" i="2"/>
  <c r="I3876" i="2"/>
  <c r="I3851" i="2"/>
  <c r="I3823" i="2"/>
  <c r="I3811" i="2"/>
  <c r="I3799" i="2"/>
  <c r="I3787" i="2"/>
  <c r="I3757" i="2"/>
  <c r="I3734" i="2"/>
  <c r="I3718" i="2"/>
  <c r="I3675" i="2"/>
  <c r="I3632" i="2"/>
  <c r="I3617" i="2"/>
  <c r="J3421" i="2"/>
  <c r="I3367" i="2"/>
  <c r="I3313" i="2"/>
  <c r="I3296" i="2"/>
  <c r="I3161" i="2"/>
  <c r="I3147" i="2"/>
  <c r="I3041" i="2"/>
  <c r="I3028" i="2"/>
  <c r="I3016" i="2"/>
  <c r="I3004" i="2"/>
  <c r="I2992" i="2"/>
  <c r="I2959" i="2"/>
  <c r="I2945" i="2"/>
  <c r="I2933" i="2"/>
  <c r="I2921" i="2"/>
  <c r="I2909" i="2"/>
  <c r="I2895" i="2"/>
  <c r="I2883" i="2"/>
  <c r="I2871" i="2"/>
  <c r="I2859" i="2"/>
  <c r="I2725" i="2"/>
  <c r="I2711" i="2"/>
  <c r="I2699" i="2"/>
  <c r="I2684" i="2"/>
  <c r="I2671" i="2"/>
  <c r="I2659" i="2"/>
  <c r="I2647" i="2"/>
  <c r="I2634" i="2"/>
  <c r="I2622" i="2"/>
  <c r="I2610" i="2"/>
  <c r="I2598" i="2"/>
  <c r="I2586" i="2"/>
  <c r="I2574" i="2"/>
  <c r="I2557" i="2"/>
  <c r="I2545" i="2"/>
  <c r="I2533" i="2"/>
  <c r="I2506" i="2"/>
  <c r="I2493" i="2"/>
  <c r="I2480" i="2"/>
  <c r="I2446" i="2"/>
  <c r="I2422" i="2"/>
  <c r="I2374" i="2"/>
  <c r="I2294" i="2"/>
  <c r="I2270" i="2"/>
  <c r="I2218" i="2"/>
  <c r="I1328" i="2"/>
  <c r="I1037" i="2"/>
  <c r="I4516" i="2"/>
  <c r="I4501" i="2"/>
  <c r="I4489" i="2"/>
  <c r="I4477" i="2"/>
  <c r="I4465" i="2"/>
  <c r="I4436" i="2"/>
  <c r="I4424" i="2"/>
  <c r="I4412" i="2"/>
  <c r="I4400" i="2"/>
  <c r="I4388" i="2"/>
  <c r="I4376" i="2"/>
  <c r="I4364" i="2"/>
  <c r="I4349" i="2"/>
  <c r="I4337" i="2"/>
  <c r="I4325" i="2"/>
  <c r="I4313" i="2"/>
  <c r="I4290" i="2"/>
  <c r="I4278" i="2"/>
  <c r="I4266" i="2"/>
  <c r="I4254" i="2"/>
  <c r="I4237" i="2"/>
  <c r="I4206" i="2"/>
  <c r="I4194" i="2"/>
  <c r="I4182" i="2"/>
  <c r="I4170" i="2"/>
  <c r="I4151" i="2"/>
  <c r="I4139" i="2"/>
  <c r="I4127" i="2"/>
  <c r="I4115" i="2"/>
  <c r="I4103" i="2"/>
  <c r="I4079" i="2"/>
  <c r="I4067" i="2"/>
  <c r="I4055" i="2"/>
  <c r="I4043" i="2"/>
  <c r="I4023" i="2"/>
  <c r="I4011" i="2"/>
  <c r="I3999" i="2"/>
  <c r="I3987" i="2"/>
  <c r="I3975" i="2"/>
  <c r="I3963" i="2"/>
  <c r="I3951" i="2"/>
  <c r="I3939" i="2"/>
  <c r="I3927" i="2"/>
  <c r="I3915" i="2"/>
  <c r="I3888" i="2"/>
  <c r="I3875" i="2"/>
  <c r="I3849" i="2"/>
  <c r="I3822" i="2"/>
  <c r="I3810" i="2"/>
  <c r="I3798" i="2"/>
  <c r="I3786" i="2"/>
  <c r="I3750" i="2"/>
  <c r="I3733" i="2"/>
  <c r="I3717" i="2"/>
  <c r="I3674" i="2"/>
  <c r="I3616" i="2"/>
  <c r="J3420" i="2"/>
  <c r="J3408" i="2"/>
  <c r="I3366" i="2"/>
  <c r="I3312" i="2"/>
  <c r="I3295" i="2"/>
  <c r="I3160" i="2"/>
  <c r="I3146" i="2"/>
  <c r="I3039" i="2"/>
  <c r="I3027" i="2"/>
  <c r="I3015" i="2"/>
  <c r="I3003" i="2"/>
  <c r="I2991" i="2"/>
  <c r="I2958" i="2"/>
  <c r="I2944" i="2"/>
  <c r="I2932" i="2"/>
  <c r="I2920" i="2"/>
  <c r="I2908" i="2"/>
  <c r="I2894" i="2"/>
  <c r="I2882" i="2"/>
  <c r="I2870" i="2"/>
  <c r="I2858" i="2"/>
  <c r="I2842" i="2"/>
  <c r="I2724" i="2"/>
  <c r="I2710" i="2"/>
  <c r="I2698" i="2"/>
  <c r="I2683" i="2"/>
  <c r="I2670" i="2"/>
  <c r="I2658" i="2"/>
  <c r="I2646" i="2"/>
  <c r="I2633" i="2"/>
  <c r="I2621" i="2"/>
  <c r="I2609" i="2"/>
  <c r="I2597" i="2"/>
  <c r="I2585" i="2"/>
  <c r="I2573" i="2"/>
  <c r="I2556" i="2"/>
  <c r="I2544" i="2"/>
  <c r="I2532" i="2"/>
  <c r="I2520" i="2"/>
  <c r="I2505" i="2"/>
  <c r="I2492" i="2"/>
  <c r="I2479" i="2"/>
  <c r="I2467" i="2"/>
  <c r="I2445" i="2"/>
  <c r="I2433" i="2"/>
  <c r="I2421" i="2"/>
  <c r="I2408" i="2"/>
  <c r="I2393" i="2"/>
  <c r="I2373" i="2"/>
  <c r="I2329" i="2"/>
  <c r="I2305" i="2"/>
  <c r="I2293" i="2"/>
  <c r="I2281" i="2"/>
  <c r="I2269" i="2"/>
  <c r="I2229" i="2"/>
  <c r="I2217" i="2"/>
  <c r="I2052" i="2"/>
  <c r="I2040" i="2"/>
  <c r="I1973" i="2"/>
  <c r="I1934" i="2"/>
  <c r="I1859" i="2"/>
  <c r="I1819" i="2"/>
  <c r="I1762" i="2"/>
  <c r="I1644" i="2"/>
  <c r="I1539" i="2"/>
  <c r="I1527" i="2"/>
  <c r="I1515" i="2"/>
  <c r="I1352" i="2"/>
  <c r="I1327" i="2"/>
  <c r="I1315" i="2"/>
  <c r="I1303" i="2"/>
  <c r="I1270" i="2"/>
  <c r="I1221" i="2"/>
  <c r="I1209" i="2"/>
  <c r="I1187" i="2"/>
  <c r="I1175" i="2"/>
  <c r="I1159" i="2"/>
  <c r="I1146" i="2"/>
  <c r="I1118" i="2"/>
  <c r="I1105" i="2"/>
  <c r="I1090" i="2"/>
  <c r="I1074" i="2"/>
  <c r="I1057" i="2"/>
  <c r="I1036" i="2"/>
  <c r="I1024" i="2"/>
  <c r="I1011" i="2"/>
  <c r="I996" i="2"/>
  <c r="I931" i="2"/>
  <c r="I913" i="2"/>
  <c r="I895" i="2"/>
  <c r="I876" i="2"/>
  <c r="I755" i="2"/>
  <c r="I103" i="2"/>
  <c r="I83" i="2"/>
  <c r="I2043" i="2"/>
  <c r="I1178" i="2"/>
  <c r="I1014" i="2"/>
  <c r="I341" i="2"/>
  <c r="I1528" i="2"/>
  <c r="I1176" i="2"/>
  <c r="I4512" i="2"/>
  <c r="I4500" i="2"/>
  <c r="I4488" i="2"/>
  <c r="I4476" i="2"/>
  <c r="I4464" i="2"/>
  <c r="I4449" i="2"/>
  <c r="I4435" i="2"/>
  <c r="I4423" i="2"/>
  <c r="I4411" i="2"/>
  <c r="I4399" i="2"/>
  <c r="I4387" i="2"/>
  <c r="I4375" i="2"/>
  <c r="I4363" i="2"/>
  <c r="I4348" i="2"/>
  <c r="I4336" i="2"/>
  <c r="I4324" i="2"/>
  <c r="I4312" i="2"/>
  <c r="I4289" i="2"/>
  <c r="I4277" i="2"/>
  <c r="I4265" i="2"/>
  <c r="I4253" i="2"/>
  <c r="I4236" i="2"/>
  <c r="I4224" i="2"/>
  <c r="I4205" i="2"/>
  <c r="I4193" i="2"/>
  <c r="I4181" i="2"/>
  <c r="I4169" i="2"/>
  <c r="I4150" i="2"/>
  <c r="I4138" i="2"/>
  <c r="I4126" i="2"/>
  <c r="I4114" i="2"/>
  <c r="I4102" i="2"/>
  <c r="I4090" i="2"/>
  <c r="I4078" i="2"/>
  <c r="I4066" i="2"/>
  <c r="I4054" i="2"/>
  <c r="I4042" i="2"/>
  <c r="I4022" i="2"/>
  <c r="I4010" i="2"/>
  <c r="I3998" i="2"/>
  <c r="I3986" i="2"/>
  <c r="I3974" i="2"/>
  <c r="I3962" i="2"/>
  <c r="I3938" i="2"/>
  <c r="I3926" i="2"/>
  <c r="I3914" i="2"/>
  <c r="I3887" i="2"/>
  <c r="I3874" i="2"/>
  <c r="I3848" i="2"/>
  <c r="I3821" i="2"/>
  <c r="I3809" i="2"/>
  <c r="I3797" i="2"/>
  <c r="I3732" i="2"/>
  <c r="I3706" i="2"/>
  <c r="I3673" i="2"/>
  <c r="I3627" i="2"/>
  <c r="I3615" i="2"/>
  <c r="I3570" i="2"/>
  <c r="I3556" i="2"/>
  <c r="J3419" i="2"/>
  <c r="J3407" i="2"/>
  <c r="I3365" i="2"/>
  <c r="I3311" i="2"/>
  <c r="I3294" i="2"/>
  <c r="I3159" i="2"/>
  <c r="I3145" i="2"/>
  <c r="I3038" i="2"/>
  <c r="I3026" i="2"/>
  <c r="I3014" i="2"/>
  <c r="I3002" i="2"/>
  <c r="I2990" i="2"/>
  <c r="I2957" i="2"/>
  <c r="I2943" i="2"/>
  <c r="I2931" i="2"/>
  <c r="I2919" i="2"/>
  <c r="I2907" i="2"/>
  <c r="I2893" i="2"/>
  <c r="I2881" i="2"/>
  <c r="I2869" i="2"/>
  <c r="I2857" i="2"/>
  <c r="I2841" i="2"/>
  <c r="I2723" i="2"/>
  <c r="I2709" i="2"/>
  <c r="I2697" i="2"/>
  <c r="I2682" i="2"/>
  <c r="I2669" i="2"/>
  <c r="I2657" i="2"/>
  <c r="I2645" i="2"/>
  <c r="I2632" i="2"/>
  <c r="I2620" i="2"/>
  <c r="I2608" i="2"/>
  <c r="I2596" i="2"/>
  <c r="I2584" i="2"/>
  <c r="I2570" i="2"/>
  <c r="I2555" i="2"/>
  <c r="I2543" i="2"/>
  <c r="I2531" i="2"/>
  <c r="I2519" i="2"/>
  <c r="I2504" i="2"/>
  <c r="I2491" i="2"/>
  <c r="I2478" i="2"/>
  <c r="I2466" i="2"/>
  <c r="I2444" i="2"/>
  <c r="I2432" i="2"/>
  <c r="I2419" i="2"/>
  <c r="I2407" i="2"/>
  <c r="I2392" i="2"/>
  <c r="I2372" i="2"/>
  <c r="I2316" i="2"/>
  <c r="I2304" i="2"/>
  <c r="I2292" i="2"/>
  <c r="I2280" i="2"/>
  <c r="I2228" i="2"/>
  <c r="I2216" i="2"/>
  <c r="I2163" i="2"/>
  <c r="I2143" i="2"/>
  <c r="I2051" i="2"/>
  <c r="I2039" i="2"/>
  <c r="I1993" i="2"/>
  <c r="I1945" i="2"/>
  <c r="I1933" i="2"/>
  <c r="I1902" i="2"/>
  <c r="I1851" i="2"/>
  <c r="I1818" i="2"/>
  <c r="I1761" i="2"/>
  <c r="I1633" i="2"/>
  <c r="I1538" i="2"/>
  <c r="I1526" i="2"/>
  <c r="I1514" i="2"/>
  <c r="I1465" i="2"/>
  <c r="I1338" i="2"/>
  <c r="I1326" i="2"/>
  <c r="I1314" i="2"/>
  <c r="I1302" i="2"/>
  <c r="I1220" i="2"/>
  <c r="I1208" i="2"/>
  <c r="I1174" i="2"/>
  <c r="I1158" i="2"/>
  <c r="I1145" i="2"/>
  <c r="I1116" i="2"/>
  <c r="I1103" i="2"/>
  <c r="I1089" i="2"/>
  <c r="I1073" i="2"/>
  <c r="I1056" i="2"/>
  <c r="I1035" i="2"/>
  <c r="I1023" i="2"/>
  <c r="I1010" i="2"/>
  <c r="I995" i="2"/>
  <c r="I957" i="2"/>
  <c r="I930" i="2"/>
  <c r="I911" i="2"/>
  <c r="I894" i="2"/>
  <c r="I873" i="2"/>
  <c r="I779" i="2"/>
  <c r="I96" i="2"/>
  <c r="I1109" i="2"/>
  <c r="I761" i="2"/>
  <c r="I88" i="2"/>
  <c r="I1318" i="2"/>
  <c r="I1121" i="2"/>
  <c r="I2041" i="2"/>
  <c r="I1119" i="2"/>
  <c r="I330" i="2"/>
  <c r="I4499" i="2"/>
  <c r="I4487" i="2"/>
  <c r="I4475" i="2"/>
  <c r="I4463" i="2"/>
  <c r="I4446" i="2"/>
  <c r="I4434" i="2"/>
  <c r="I4422" i="2"/>
  <c r="I4410" i="2"/>
  <c r="I4398" i="2"/>
  <c r="I4386" i="2"/>
  <c r="I4374" i="2"/>
  <c r="I4362" i="2"/>
  <c r="I4347" i="2"/>
  <c r="I4335" i="2"/>
  <c r="I4323" i="2"/>
  <c r="I4311" i="2"/>
  <c r="I4288" i="2"/>
  <c r="I4264" i="2"/>
  <c r="I4252" i="2"/>
  <c r="I4223" i="2"/>
  <c r="I4204" i="2"/>
  <c r="I4192" i="2"/>
  <c r="I4180" i="2"/>
  <c r="I4168" i="2"/>
  <c r="I4149" i="2"/>
  <c r="I4137" i="2"/>
  <c r="I4125" i="2"/>
  <c r="I4113" i="2"/>
  <c r="I4101" i="2"/>
  <c r="I4089" i="2"/>
  <c r="I4077" i="2"/>
  <c r="I4065" i="2"/>
  <c r="I4053" i="2"/>
  <c r="I4041" i="2"/>
  <c r="I4021" i="2"/>
  <c r="I4009" i="2"/>
  <c r="I3997" i="2"/>
  <c r="I3985" i="2"/>
  <c r="I3973" i="2"/>
  <c r="I3961" i="2"/>
  <c r="I3949" i="2"/>
  <c r="I3937" i="2"/>
  <c r="I3925" i="2"/>
  <c r="I3913" i="2"/>
  <c r="I3885" i="2"/>
  <c r="I3873" i="2"/>
  <c r="I3820" i="2"/>
  <c r="I3808" i="2"/>
  <c r="I3796" i="2"/>
  <c r="I3745" i="2"/>
  <c r="I3731" i="2"/>
  <c r="I3672" i="2"/>
  <c r="I3626" i="2"/>
  <c r="I3614" i="2"/>
  <c r="I3568" i="2"/>
  <c r="J3418" i="2"/>
  <c r="I3364" i="2"/>
  <c r="I3310" i="2"/>
  <c r="I3158" i="2"/>
  <c r="I3037" i="2"/>
  <c r="I3025" i="2"/>
  <c r="I3013" i="2"/>
  <c r="I3001" i="2"/>
  <c r="I2989" i="2"/>
  <c r="I2956" i="2"/>
  <c r="I2942" i="2"/>
  <c r="I2930" i="2"/>
  <c r="I2918" i="2"/>
  <c r="I2906" i="2"/>
  <c r="I2892" i="2"/>
  <c r="I2880" i="2"/>
  <c r="I2868" i="2"/>
  <c r="I2856" i="2"/>
  <c r="I2840" i="2"/>
  <c r="I2722" i="2"/>
  <c r="I2708" i="2"/>
  <c r="I2696" i="2"/>
  <c r="I2681" i="2"/>
  <c r="I2668" i="2"/>
  <c r="I2656" i="2"/>
  <c r="I2644" i="2"/>
  <c r="I2631" i="2"/>
  <c r="I2619" i="2"/>
  <c r="I2607" i="2"/>
  <c r="I2595" i="2"/>
  <c r="I2583" i="2"/>
  <c r="I2569" i="2"/>
  <c r="I2554" i="2"/>
  <c r="I2542" i="2"/>
  <c r="I2530" i="2"/>
  <c r="I2518" i="2"/>
  <c r="I2503" i="2"/>
  <c r="I2490" i="2"/>
  <c r="I2477" i="2"/>
  <c r="I2465" i="2"/>
  <c r="I2443" i="2"/>
  <c r="I2431" i="2"/>
  <c r="I2418" i="2"/>
  <c r="I2405" i="2"/>
  <c r="I2391" i="2"/>
  <c r="I2371" i="2"/>
  <c r="I2315" i="2"/>
  <c r="I2303" i="2"/>
  <c r="I2291" i="2"/>
  <c r="I2279" i="2"/>
  <c r="I2227" i="2"/>
  <c r="I2215" i="2"/>
  <c r="I2162" i="2"/>
  <c r="I2050" i="2"/>
  <c r="I1991" i="2"/>
  <c r="I1971" i="2"/>
  <c r="I1932" i="2"/>
  <c r="I1901" i="2"/>
  <c r="I1850" i="2"/>
  <c r="I1837" i="2"/>
  <c r="I1817" i="2"/>
  <c r="I1760" i="2"/>
  <c r="I1655" i="2"/>
  <c r="I1631" i="2"/>
  <c r="I1537" i="2"/>
  <c r="I1525" i="2"/>
  <c r="I1513" i="2"/>
  <c r="I1463" i="2"/>
  <c r="I1337" i="2"/>
  <c r="I1325" i="2"/>
  <c r="I1313" i="2"/>
  <c r="I1301" i="2"/>
  <c r="I1234" i="2"/>
  <c r="I1219" i="2"/>
  <c r="I1207" i="2"/>
  <c r="I1185" i="2"/>
  <c r="I1173" i="2"/>
  <c r="I1157" i="2"/>
  <c r="I1142" i="2"/>
  <c r="I1115" i="2"/>
  <c r="I1102" i="2"/>
  <c r="I1088" i="2"/>
  <c r="I1055" i="2"/>
  <c r="I1034" i="2"/>
  <c r="I1022" i="2"/>
  <c r="I1009" i="2"/>
  <c r="I994" i="2"/>
  <c r="I956" i="2"/>
  <c r="I929" i="2"/>
  <c r="I910" i="2"/>
  <c r="I892" i="2"/>
  <c r="I95" i="2"/>
  <c r="I1094" i="2"/>
  <c r="I128" i="2"/>
  <c r="I1925" i="2"/>
  <c r="I1190" i="2"/>
  <c r="I1027" i="2"/>
  <c r="I760" i="2"/>
  <c r="I1887" i="2"/>
  <c r="I1481" i="2"/>
  <c r="I1147" i="2"/>
  <c r="I4510" i="2"/>
  <c r="I4498" i="2"/>
  <c r="I4486" i="2"/>
  <c r="I4474" i="2"/>
  <c r="I4462" i="2"/>
  <c r="I4445" i="2"/>
  <c r="I4433" i="2"/>
  <c r="I4421" i="2"/>
  <c r="I4409" i="2"/>
  <c r="I4397" i="2"/>
  <c r="I4385" i="2"/>
  <c r="I4373" i="2"/>
  <c r="I4361" i="2"/>
  <c r="I4346" i="2"/>
  <c r="I4334" i="2"/>
  <c r="I4322" i="2"/>
  <c r="I4310" i="2"/>
  <c r="I4287" i="2"/>
  <c r="I4275" i="2"/>
  <c r="I4263" i="2"/>
  <c r="I4251" i="2"/>
  <c r="I4234" i="2"/>
  <c r="I4222" i="2"/>
  <c r="I4203" i="2"/>
  <c r="I4179" i="2"/>
  <c r="I4167" i="2"/>
  <c r="I4148" i="2"/>
  <c r="I4136" i="2"/>
  <c r="I4124" i="2"/>
  <c r="I4112" i="2"/>
  <c r="I4100" i="2"/>
  <c r="I4088" i="2"/>
  <c r="I4076" i="2"/>
  <c r="I4064" i="2"/>
  <c r="I4052" i="2"/>
  <c r="I4040" i="2"/>
  <c r="I4020" i="2"/>
  <c r="I4008" i="2"/>
  <c r="I3996" i="2"/>
  <c r="I3984" i="2"/>
  <c r="I3972" i="2"/>
  <c r="I3960" i="2"/>
  <c r="I3948" i="2"/>
  <c r="I3936" i="2"/>
  <c r="I3924" i="2"/>
  <c r="I3912" i="2"/>
  <c r="I3884" i="2"/>
  <c r="I3872" i="2"/>
  <c r="I3837" i="2"/>
  <c r="I3819" i="2"/>
  <c r="I3807" i="2"/>
  <c r="I3795" i="2"/>
  <c r="I3768" i="2"/>
  <c r="I3744" i="2"/>
  <c r="I3730" i="2"/>
  <c r="I3684" i="2"/>
  <c r="I3625" i="2"/>
  <c r="J3417" i="2"/>
  <c r="I3363" i="2"/>
  <c r="I3308" i="2"/>
  <c r="I3290" i="2"/>
  <c r="I3157" i="2"/>
  <c r="I3036" i="2"/>
  <c r="I3024" i="2"/>
  <c r="I3012" i="2"/>
  <c r="I3000" i="2"/>
  <c r="I2988" i="2"/>
  <c r="I2955" i="2"/>
  <c r="I2941" i="2"/>
  <c r="I2929" i="2"/>
  <c r="I2917" i="2"/>
  <c r="I2905" i="2"/>
  <c r="I2891" i="2"/>
  <c r="I2879" i="2"/>
  <c r="I2867" i="2"/>
  <c r="I2855" i="2"/>
  <c r="I2839" i="2"/>
  <c r="I2721" i="2"/>
  <c r="I2707" i="2"/>
  <c r="I2695" i="2"/>
  <c r="I2680" i="2"/>
  <c r="I2667" i="2"/>
  <c r="I2655" i="2"/>
  <c r="I2643" i="2"/>
  <c r="I2630" i="2"/>
  <c r="I2618" i="2"/>
  <c r="I2606" i="2"/>
  <c r="I2594" i="2"/>
  <c r="I2582" i="2"/>
  <c r="I2568" i="2"/>
  <c r="I2553" i="2"/>
  <c r="I2541" i="2"/>
  <c r="I2529" i="2"/>
  <c r="I2514" i="2"/>
  <c r="I2501" i="2"/>
  <c r="I2489" i="2"/>
  <c r="I2476" i="2"/>
  <c r="I2464" i="2"/>
  <c r="I2442" i="2"/>
  <c r="I2430" i="2"/>
  <c r="I2417" i="2"/>
  <c r="I2404" i="2"/>
  <c r="I2383" i="2"/>
  <c r="I2370" i="2"/>
  <c r="I2314" i="2"/>
  <c r="I2302" i="2"/>
  <c r="I2290" i="2"/>
  <c r="I2278" i="2"/>
  <c r="I2226" i="2"/>
  <c r="I2130" i="2"/>
  <c r="I2049" i="2"/>
  <c r="I1970" i="2"/>
  <c r="I1943" i="2"/>
  <c r="I1931" i="2"/>
  <c r="I1919" i="2"/>
  <c r="I1900" i="2"/>
  <c r="I1849" i="2"/>
  <c r="I1831" i="2"/>
  <c r="I1816" i="2"/>
  <c r="I1759" i="2"/>
  <c r="I1620" i="2"/>
  <c r="I1536" i="2"/>
  <c r="I1524" i="2"/>
  <c r="I1500" i="2"/>
  <c r="I1449" i="2"/>
  <c r="I1336" i="2"/>
  <c r="I1324" i="2"/>
  <c r="I1312" i="2"/>
  <c r="I1300" i="2"/>
  <c r="I1232" i="2"/>
  <c r="I1218" i="2"/>
  <c r="I1206" i="2"/>
  <c r="I1184" i="2"/>
  <c r="I1171" i="2"/>
  <c r="I1156" i="2"/>
  <c r="I1114" i="2"/>
  <c r="I1099" i="2"/>
  <c r="I1087" i="2"/>
  <c r="I1067" i="2"/>
  <c r="I1054" i="2"/>
  <c r="I1033" i="2"/>
  <c r="I1021" i="2"/>
  <c r="I1008" i="2"/>
  <c r="I993" i="2"/>
  <c r="I955" i="2"/>
  <c r="I943" i="2"/>
  <c r="I927" i="2"/>
  <c r="I906" i="2"/>
  <c r="I891" i="2"/>
  <c r="I867" i="2"/>
  <c r="I773" i="2"/>
  <c r="I150" i="2"/>
  <c r="I94" i="2"/>
  <c r="I53" i="2"/>
  <c r="I1331" i="2"/>
  <c r="I1151" i="2"/>
  <c r="I1530" i="2"/>
  <c r="I1212" i="2"/>
  <c r="I1039" i="2"/>
  <c r="I1947" i="2"/>
  <c r="I1516" i="2"/>
  <c r="I1210" i="2"/>
  <c r="I1012" i="2"/>
  <c r="I4509" i="2"/>
  <c r="I4497" i="2"/>
  <c r="I4485" i="2"/>
  <c r="I4473" i="2"/>
  <c r="I4461" i="2"/>
  <c r="I4444" i="2"/>
  <c r="I4432" i="2"/>
  <c r="I4420" i="2"/>
  <c r="I4408" i="2"/>
  <c r="I4396" i="2"/>
  <c r="I4372" i="2"/>
  <c r="I4360" i="2"/>
  <c r="I4345" i="2"/>
  <c r="I4333" i="2"/>
  <c r="I4321" i="2"/>
  <c r="I4309" i="2"/>
  <c r="I4286" i="2"/>
  <c r="I4274" i="2"/>
  <c r="I4262" i="2"/>
  <c r="I4250" i="2"/>
  <c r="I4233" i="2"/>
  <c r="I4221" i="2"/>
  <c r="I4202" i="2"/>
  <c r="I4190" i="2"/>
  <c r="I4178" i="2"/>
  <c r="I4166" i="2"/>
  <c r="I4147" i="2"/>
  <c r="I4135" i="2"/>
  <c r="I4123" i="2"/>
  <c r="I4111" i="2"/>
  <c r="I4099" i="2"/>
  <c r="I4087" i="2"/>
  <c r="I4075" i="2"/>
  <c r="I4063" i="2"/>
  <c r="I4051" i="2"/>
  <c r="I4039" i="2"/>
  <c r="I4019" i="2"/>
  <c r="I4007" i="2"/>
  <c r="I3995" i="2"/>
  <c r="I3983" i="2"/>
  <c r="I3971" i="2"/>
  <c r="I3959" i="2"/>
  <c r="I3947" i="2"/>
  <c r="I3935" i="2"/>
  <c r="I3923" i="2"/>
  <c r="I3911" i="2"/>
  <c r="I3883" i="2"/>
  <c r="I3871" i="2"/>
  <c r="I3833" i="2"/>
  <c r="I3818" i="2"/>
  <c r="I3806" i="2"/>
  <c r="I3794" i="2"/>
  <c r="I3767" i="2"/>
  <c r="I3729" i="2"/>
  <c r="I3683" i="2"/>
  <c r="I3667" i="2"/>
  <c r="I3639" i="2"/>
  <c r="I3624" i="2"/>
  <c r="I3543" i="2"/>
  <c r="J3404" i="2"/>
  <c r="I3362" i="2"/>
  <c r="I3307" i="2"/>
  <c r="I3289" i="2"/>
  <c r="I3035" i="2"/>
  <c r="I3023" i="2"/>
  <c r="I3011" i="2"/>
  <c r="I2999" i="2"/>
  <c r="I2987" i="2"/>
  <c r="I2953" i="2"/>
  <c r="I2940" i="2"/>
  <c r="I2928" i="2"/>
  <c r="I2916" i="2"/>
  <c r="I2904" i="2"/>
  <c r="I2890" i="2"/>
  <c r="I2878" i="2"/>
  <c r="I2866" i="2"/>
  <c r="I2854" i="2"/>
  <c r="I2838" i="2"/>
  <c r="I2720" i="2"/>
  <c r="I2706" i="2"/>
  <c r="I2694" i="2"/>
  <c r="I2679" i="2"/>
  <c r="I2666" i="2"/>
  <c r="I2654" i="2"/>
  <c r="I2642" i="2"/>
  <c r="I2629" i="2"/>
  <c r="I2617" i="2"/>
  <c r="I2605" i="2"/>
  <c r="I2593" i="2"/>
  <c r="I2581" i="2"/>
  <c r="I2567" i="2"/>
  <c r="I2552" i="2"/>
  <c r="I2540" i="2"/>
  <c r="I2528" i="2"/>
  <c r="I2513" i="2"/>
  <c r="I2500" i="2"/>
  <c r="I2488" i="2"/>
  <c r="I2475" i="2"/>
  <c r="I2463" i="2"/>
  <c r="I2441" i="2"/>
  <c r="I2429" i="2"/>
  <c r="I2416" i="2"/>
  <c r="I2402" i="2"/>
  <c r="I2382" i="2"/>
  <c r="I2369" i="2"/>
  <c r="I2313" i="2"/>
  <c r="I2301" i="2"/>
  <c r="I2289" i="2"/>
  <c r="I2277" i="2"/>
  <c r="I2262" i="2"/>
  <c r="I2225" i="2"/>
  <c r="I2155" i="2"/>
  <c r="I2128" i="2"/>
  <c r="I2048" i="2"/>
  <c r="I1969" i="2"/>
  <c r="I1942" i="2"/>
  <c r="I1899" i="2"/>
  <c r="I1848" i="2"/>
  <c r="I1828" i="2"/>
  <c r="I1815" i="2"/>
  <c r="I1757" i="2"/>
  <c r="I1665" i="2"/>
  <c r="I1611" i="2"/>
  <c r="I1535" i="2"/>
  <c r="I1523" i="2"/>
  <c r="I1335" i="2"/>
  <c r="I1323" i="2"/>
  <c r="I1311" i="2"/>
  <c r="I1299" i="2"/>
  <c r="I1230" i="2"/>
  <c r="I1217" i="2"/>
  <c r="I1205" i="2"/>
  <c r="I1183" i="2"/>
  <c r="I1170" i="2"/>
  <c r="I1155" i="2"/>
  <c r="I1130" i="2"/>
  <c r="I1113" i="2"/>
  <c r="I1098" i="2"/>
  <c r="I1086" i="2"/>
  <c r="I1066" i="2"/>
  <c r="I1052" i="2"/>
  <c r="I1032" i="2"/>
  <c r="I1020" i="2"/>
  <c r="I1006" i="2"/>
  <c r="I992" i="2"/>
  <c r="I925" i="2"/>
  <c r="I905" i="2"/>
  <c r="I890" i="2"/>
  <c r="I865" i="2"/>
  <c r="I772" i="2"/>
  <c r="I149" i="2"/>
  <c r="I93" i="2"/>
  <c r="I51" i="2"/>
  <c r="I1531" i="2"/>
  <c r="I1040" i="2"/>
  <c r="I920" i="2"/>
  <c r="I1937" i="2"/>
  <c r="I1330" i="2"/>
  <c r="I1165" i="2"/>
  <c r="I999" i="2"/>
  <c r="I453" i="2"/>
  <c r="I1222" i="2"/>
  <c r="I1025" i="2"/>
  <c r="I758" i="2"/>
  <c r="I4508" i="2"/>
  <c r="I4496" i="2"/>
  <c r="I4484" i="2"/>
  <c r="I4472" i="2"/>
  <c r="I4460" i="2"/>
  <c r="I4443" i="2"/>
  <c r="I4431" i="2"/>
  <c r="I4419" i="2"/>
  <c r="I4407" i="2"/>
  <c r="I4395" i="2"/>
  <c r="I4383" i="2"/>
  <c r="I4371" i="2"/>
  <c r="I4359" i="2"/>
  <c r="I4344" i="2"/>
  <c r="I4332" i="2"/>
  <c r="I4320" i="2"/>
  <c r="I4308" i="2"/>
  <c r="I4285" i="2"/>
  <c r="I4273" i="2"/>
  <c r="I4261" i="2"/>
  <c r="I4249" i="2"/>
  <c r="I4232" i="2"/>
  <c r="I4201" i="2"/>
  <c r="I4177" i="2"/>
  <c r="I4146" i="2"/>
  <c r="I4134" i="2"/>
  <c r="I4110" i="2"/>
  <c r="I4098" i="2"/>
  <c r="I4086" i="2"/>
  <c r="I4074" i="2"/>
  <c r="I4062" i="2"/>
  <c r="I4050" i="2"/>
  <c r="I4038" i="2"/>
  <c r="I4018" i="2"/>
  <c r="I4006" i="2"/>
  <c r="I3994" i="2"/>
  <c r="I3982" i="2"/>
  <c r="I3970" i="2"/>
  <c r="I3958" i="2"/>
  <c r="I3946" i="2"/>
  <c r="I3934" i="2"/>
  <c r="I3910" i="2"/>
  <c r="I3882" i="2"/>
  <c r="I3870" i="2"/>
  <c r="I3817" i="2"/>
  <c r="I3805" i="2"/>
  <c r="I3793" i="2"/>
  <c r="I3766" i="2"/>
  <c r="I3742" i="2"/>
  <c r="I3727" i="2"/>
  <c r="I3682" i="2"/>
  <c r="I3666" i="2"/>
  <c r="I3638" i="2"/>
  <c r="I3623" i="2"/>
  <c r="J3403" i="2"/>
  <c r="I3361" i="2"/>
  <c r="I3304" i="2"/>
  <c r="I3288" i="2"/>
  <c r="I3153" i="2"/>
  <c r="I3034" i="2"/>
  <c r="I3022" i="2"/>
  <c r="I3010" i="2"/>
  <c r="I2998" i="2"/>
  <c r="I2952" i="2"/>
  <c r="I2939" i="2"/>
  <c r="I2927" i="2"/>
  <c r="I2915" i="2"/>
  <c r="I2903" i="2"/>
  <c r="I2889" i="2"/>
  <c r="I2877" i="2"/>
  <c r="I2865" i="2"/>
  <c r="I2853" i="2"/>
  <c r="I2837" i="2"/>
  <c r="I2719" i="2"/>
  <c r="I2705" i="2"/>
  <c r="I2693" i="2"/>
  <c r="I2678" i="2"/>
  <c r="I2665" i="2"/>
  <c r="I2653" i="2"/>
  <c r="I2641" i="2"/>
  <c r="I2628" i="2"/>
  <c r="I2616" i="2"/>
  <c r="I2604" i="2"/>
  <c r="I2592" i="2"/>
  <c r="I2580" i="2"/>
  <c r="I2565" i="2"/>
  <c r="I2551" i="2"/>
  <c r="I2539" i="2"/>
  <c r="I2527" i="2"/>
  <c r="I2512" i="2"/>
  <c r="I2499" i="2"/>
  <c r="I2487" i="2"/>
  <c r="I2474" i="2"/>
  <c r="I2462" i="2"/>
  <c r="I2440" i="2"/>
  <c r="I2428" i="2"/>
  <c r="I2415" i="2"/>
  <c r="I2401" i="2"/>
  <c r="I2380" i="2"/>
  <c r="I2368" i="2"/>
  <c r="I2312" i="2"/>
  <c r="I2300" i="2"/>
  <c r="I2288" i="2"/>
  <c r="I2276" i="2"/>
  <c r="I2261" i="2"/>
  <c r="I2224" i="2"/>
  <c r="I2210" i="2"/>
  <c r="I2154" i="2"/>
  <c r="I2126" i="2"/>
  <c r="I2047" i="2"/>
  <c r="I1968" i="2"/>
  <c r="I1941" i="2"/>
  <c r="I1929" i="2"/>
  <c r="I1898" i="2"/>
  <c r="I1846" i="2"/>
  <c r="I1827" i="2"/>
  <c r="I1814" i="2"/>
  <c r="I1774" i="2"/>
  <c r="I1750" i="2"/>
  <c r="I1534" i="2"/>
  <c r="I1522" i="2"/>
  <c r="I1334" i="2"/>
  <c r="I1322" i="2"/>
  <c r="I1310" i="2"/>
  <c r="I1298" i="2"/>
  <c r="I1229" i="2"/>
  <c r="I1216" i="2"/>
  <c r="I1204" i="2"/>
  <c r="I1182" i="2"/>
  <c r="I1169" i="2"/>
  <c r="I1154" i="2"/>
  <c r="I1112" i="2"/>
  <c r="I1097" i="2"/>
  <c r="I1085" i="2"/>
  <c r="I1065" i="2"/>
  <c r="I1031" i="2"/>
  <c r="I1018" i="2"/>
  <c r="I1005" i="2"/>
  <c r="I991" i="2"/>
  <c r="I923" i="2"/>
  <c r="I904" i="2"/>
  <c r="I888" i="2"/>
  <c r="I771" i="2"/>
  <c r="I91" i="2"/>
  <c r="I48" i="2"/>
  <c r="I1213" i="2"/>
  <c r="I1192" i="2"/>
  <c r="I1124" i="2"/>
  <c r="I1015" i="2"/>
  <c r="I1287" i="2"/>
  <c r="I1078" i="2"/>
  <c r="I919" i="2"/>
  <c r="I127" i="2"/>
  <c r="I1188" i="2"/>
  <c r="I997" i="2"/>
  <c r="I105" i="2"/>
  <c r="I4495" i="2"/>
  <c r="I4483" i="2"/>
  <c r="I4471" i="2"/>
  <c r="I4459" i="2"/>
  <c r="I4442" i="2"/>
  <c r="I4430" i="2"/>
  <c r="I4418" i="2"/>
  <c r="I4406" i="2"/>
  <c r="I4394" i="2"/>
  <c r="I4382" i="2"/>
  <c r="I4370" i="2"/>
  <c r="I4357" i="2"/>
  <c r="I4343" i="2"/>
  <c r="I4331" i="2"/>
  <c r="I4319" i="2"/>
  <c r="I4284" i="2"/>
  <c r="I4272" i="2"/>
  <c r="I4260" i="2"/>
  <c r="I4248" i="2"/>
  <c r="I4231" i="2"/>
  <c r="I4212" i="2"/>
  <c r="I4200" i="2"/>
  <c r="I4188" i="2"/>
  <c r="I4176" i="2"/>
  <c r="I4164" i="2"/>
  <c r="I4145" i="2"/>
  <c r="I4133" i="2"/>
  <c r="I4121" i="2"/>
  <c r="I4109" i="2"/>
  <c r="I4097" i="2"/>
  <c r="I4085" i="2"/>
  <c r="I4073" i="2"/>
  <c r="I4061" i="2"/>
  <c r="I4049" i="2"/>
  <c r="I4037" i="2"/>
  <c r="I4017" i="2"/>
  <c r="I4005" i="2"/>
  <c r="I3993" i="2"/>
  <c r="I3981" i="2"/>
  <c r="I3969" i="2"/>
  <c r="I3957" i="2"/>
  <c r="I3945" i="2"/>
  <c r="I3933" i="2"/>
  <c r="I3921" i="2"/>
  <c r="I3909" i="2"/>
  <c r="I3881" i="2"/>
  <c r="I3869" i="2"/>
  <c r="I3828" i="2"/>
  <c r="I3816" i="2"/>
  <c r="I3804" i="2"/>
  <c r="I3792" i="2"/>
  <c r="I3765" i="2"/>
  <c r="I3741" i="2"/>
  <c r="I3726" i="2"/>
  <c r="I3681" i="2"/>
  <c r="I3665" i="2"/>
  <c r="I3637" i="2"/>
  <c r="I3622" i="2"/>
  <c r="I3320" i="2"/>
  <c r="I3302" i="2"/>
  <c r="I3287" i="2"/>
  <c r="I3152" i="2"/>
  <c r="I3033" i="2"/>
  <c r="I3021" i="2"/>
  <c r="I3009" i="2"/>
  <c r="I2997" i="2"/>
  <c r="I2965" i="2"/>
  <c r="I2951" i="2"/>
  <c r="I2938" i="2"/>
  <c r="I2926" i="2"/>
  <c r="I2914" i="2"/>
  <c r="I2902" i="2"/>
  <c r="I2888" i="2"/>
  <c r="I2876" i="2"/>
  <c r="I2864" i="2"/>
  <c r="I2852" i="2"/>
  <c r="I2836" i="2"/>
  <c r="I2718" i="2"/>
  <c r="I2704" i="2"/>
  <c r="I2691" i="2"/>
  <c r="I2677" i="2"/>
  <c r="I2664" i="2"/>
  <c r="I2652" i="2"/>
  <c r="I2640" i="2"/>
  <c r="I2627" i="2"/>
  <c r="I2615" i="2"/>
  <c r="I2603" i="2"/>
  <c r="I2591" i="2"/>
  <c r="I2579" i="2"/>
  <c r="I2563" i="2"/>
  <c r="I2550" i="2"/>
  <c r="I2538" i="2"/>
  <c r="I2526" i="2"/>
  <c r="I2511" i="2"/>
  <c r="I2498" i="2"/>
  <c r="I2486" i="2"/>
  <c r="I2473" i="2"/>
  <c r="I2453" i="2"/>
  <c r="I2439" i="2"/>
  <c r="I2427" i="2"/>
  <c r="I2414" i="2"/>
  <c r="I2400" i="2"/>
  <c r="I2379" i="2"/>
  <c r="I2367" i="2"/>
  <c r="I2311" i="2"/>
  <c r="I2299" i="2"/>
  <c r="I2287" i="2"/>
  <c r="I2275" i="2"/>
  <c r="I2260" i="2"/>
  <c r="I2223" i="2"/>
  <c r="I2170" i="2"/>
  <c r="I2153" i="2"/>
  <c r="I2123" i="2"/>
  <c r="I2058" i="2"/>
  <c r="I2046" i="2"/>
  <c r="I1967" i="2"/>
  <c r="I1940" i="2"/>
  <c r="I1916" i="2"/>
  <c r="I1897" i="2"/>
  <c r="I1845" i="2"/>
  <c r="I1813" i="2"/>
  <c r="I1772" i="2"/>
  <c r="I1748" i="2"/>
  <c r="I1533" i="2"/>
  <c r="I1521" i="2"/>
  <c r="I1333" i="2"/>
  <c r="I1321" i="2"/>
  <c r="I1309" i="2"/>
  <c r="I1297" i="2"/>
  <c r="I1228" i="2"/>
  <c r="I1215" i="2"/>
  <c r="I1203" i="2"/>
  <c r="I1168" i="2"/>
  <c r="I1153" i="2"/>
  <c r="I1111" i="2"/>
  <c r="I1096" i="2"/>
  <c r="I1083" i="2"/>
  <c r="I1064" i="2"/>
  <c r="I1030" i="2"/>
  <c r="I1017" i="2"/>
  <c r="I1004" i="2"/>
  <c r="I990" i="2"/>
  <c r="I922" i="2"/>
  <c r="I903" i="2"/>
  <c r="I886" i="2"/>
  <c r="I860" i="2"/>
  <c r="I357" i="2"/>
  <c r="I130" i="2"/>
  <c r="I90" i="2"/>
  <c r="I1319" i="2"/>
  <c r="I1061" i="2"/>
  <c r="I900" i="2"/>
  <c r="I2120" i="2"/>
  <c r="I1160" i="2"/>
  <c r="I84" i="2"/>
  <c r="I4506" i="2"/>
  <c r="I4494" i="2"/>
  <c r="I4482" i="2"/>
  <c r="I4470" i="2"/>
  <c r="I4458" i="2"/>
  <c r="I4441" i="2"/>
  <c r="I4429" i="2"/>
  <c r="I4417" i="2"/>
  <c r="I4405" i="2"/>
  <c r="I4393" i="2"/>
  <c r="I4381" i="2"/>
  <c r="I4369" i="2"/>
  <c r="I4342" i="2"/>
  <c r="I4330" i="2"/>
  <c r="I4318" i="2"/>
  <c r="I4295" i="2"/>
  <c r="I4283" i="2"/>
  <c r="I4271" i="2"/>
  <c r="I4259" i="2"/>
  <c r="I4247" i="2"/>
  <c r="I4230" i="2"/>
  <c r="I4199" i="2"/>
  <c r="I4187" i="2"/>
  <c r="I4175" i="2"/>
  <c r="I4163" i="2"/>
  <c r="I4144" i="2"/>
  <c r="I4132" i="2"/>
  <c r="I4120" i="2"/>
  <c r="I4108" i="2"/>
  <c r="I4096" i="2"/>
  <c r="I4084" i="2"/>
  <c r="I4072" i="2"/>
  <c r="I4060" i="2"/>
  <c r="I4036" i="2"/>
  <c r="I4016" i="2"/>
  <c r="I4004" i="2"/>
  <c r="I3992" i="2"/>
  <c r="I3980" i="2"/>
  <c r="I3968" i="2"/>
  <c r="I3956" i="2"/>
  <c r="I3944" i="2"/>
  <c r="I3932" i="2"/>
  <c r="I3920" i="2"/>
  <c r="I3908" i="2"/>
  <c r="I3880" i="2"/>
  <c r="I3868" i="2"/>
  <c r="I3827" i="2"/>
  <c r="I3815" i="2"/>
  <c r="I3803" i="2"/>
  <c r="I3791" i="2"/>
  <c r="I3764" i="2"/>
  <c r="I3740" i="2"/>
  <c r="I3725" i="2"/>
  <c r="I3680" i="2"/>
  <c r="I3664" i="2"/>
  <c r="I3636" i="2"/>
  <c r="I3621" i="2"/>
  <c r="J3425" i="2"/>
  <c r="I3319" i="2"/>
  <c r="I3300" i="2"/>
  <c r="I3286" i="2"/>
  <c r="I3151" i="2"/>
  <c r="I3032" i="2"/>
  <c r="I3020" i="2"/>
  <c r="I3008" i="2"/>
  <c r="I2996" i="2"/>
  <c r="I2964" i="2"/>
  <c r="I2949" i="2"/>
  <c r="I2937" i="2"/>
  <c r="I2925" i="2"/>
  <c r="I2913" i="2"/>
  <c r="I2900" i="2"/>
  <c r="I2887" i="2"/>
  <c r="I2875" i="2"/>
  <c r="I2863" i="2"/>
  <c r="I2851" i="2"/>
  <c r="I2835" i="2"/>
  <c r="I2716" i="2"/>
  <c r="I2703" i="2"/>
  <c r="I2690" i="2"/>
  <c r="I2676" i="2"/>
  <c r="I2663" i="2"/>
  <c r="I2651" i="2"/>
  <c r="I2639" i="2"/>
  <c r="I2626" i="2"/>
  <c r="I2614" i="2"/>
  <c r="I2602" i="2"/>
  <c r="I2590" i="2"/>
  <c r="I2578" i="2"/>
  <c r="I2562" i="2"/>
  <c r="I2549" i="2"/>
  <c r="I2537" i="2"/>
  <c r="I2525" i="2"/>
  <c r="I2510" i="2"/>
  <c r="I2497" i="2"/>
  <c r="I2484" i="2"/>
  <c r="I2472" i="2"/>
  <c r="I2452" i="2"/>
  <c r="I2438" i="2"/>
  <c r="I2426" i="2"/>
  <c r="I2413" i="2"/>
  <c r="I2399" i="2"/>
  <c r="I2378" i="2"/>
  <c r="I2366" i="2"/>
  <c r="I2310" i="2"/>
  <c r="I2298" i="2"/>
  <c r="I2286" i="2"/>
  <c r="I2274" i="2"/>
  <c r="I2259" i="2"/>
  <c r="I2222" i="2"/>
  <c r="I2122" i="2"/>
  <c r="I2057" i="2"/>
  <c r="I2045" i="2"/>
  <c r="I1966" i="2"/>
  <c r="I1939" i="2"/>
  <c r="I1927" i="2"/>
  <c r="I1892" i="2"/>
  <c r="I1825" i="2"/>
  <c r="I1794" i="2"/>
  <c r="I1771" i="2"/>
  <c r="I1532" i="2"/>
  <c r="I1332" i="2"/>
  <c r="I1320" i="2"/>
  <c r="I1308" i="2"/>
  <c r="I1291" i="2"/>
  <c r="I1227" i="2"/>
  <c r="I1214" i="2"/>
  <c r="I1193" i="2"/>
  <c r="I1180" i="2"/>
  <c r="I1167" i="2"/>
  <c r="I1152" i="2"/>
  <c r="I1110" i="2"/>
  <c r="I1095" i="2"/>
  <c r="I1081" i="2"/>
  <c r="I1062" i="2"/>
  <c r="I1041" i="2"/>
  <c r="I1029" i="2"/>
  <c r="I1016" i="2"/>
  <c r="I1001" i="2"/>
  <c r="I988" i="2"/>
  <c r="I902" i="2"/>
  <c r="I766" i="2"/>
  <c r="I129" i="2"/>
  <c r="I89" i="2"/>
  <c r="I1307" i="2"/>
  <c r="I1166" i="2"/>
  <c r="I1028" i="2"/>
  <c r="I1000" i="2"/>
  <c r="I2055" i="2"/>
  <c r="I1518" i="2"/>
  <c r="I1224" i="2"/>
  <c r="I1093" i="2"/>
  <c r="I2053" i="2"/>
  <c r="I1058" i="2"/>
  <c r="I4505" i="2"/>
  <c r="I4493" i="2"/>
  <c r="I4481" i="2"/>
  <c r="I4469" i="2"/>
  <c r="I4457" i="2"/>
  <c r="I4440" i="2"/>
  <c r="I4428" i="2"/>
  <c r="I4416" i="2"/>
  <c r="I4404" i="2"/>
  <c r="I4392" i="2"/>
  <c r="I4380" i="2"/>
  <c r="I4368" i="2"/>
  <c r="I4353" i="2"/>
  <c r="I4341" i="2"/>
  <c r="I4329" i="2"/>
  <c r="I4317" i="2"/>
  <c r="I4294" i="2"/>
  <c r="I4282" i="2"/>
  <c r="I4270" i="2"/>
  <c r="I4258" i="2"/>
  <c r="I4229" i="2"/>
  <c r="I4210" i="2"/>
  <c r="I4198" i="2"/>
  <c r="I4186" i="2"/>
  <c r="I4174" i="2"/>
  <c r="I4162" i="2"/>
  <c r="I4143" i="2"/>
  <c r="I4131" i="2"/>
  <c r="I4119" i="2"/>
  <c r="I4107" i="2"/>
  <c r="I4095" i="2"/>
  <c r="I4083" i="2"/>
  <c r="I4071" i="2"/>
  <c r="I4059" i="2"/>
  <c r="I4034" i="2"/>
  <c r="I4015" i="2"/>
  <c r="I4003" i="2"/>
  <c r="I3991" i="2"/>
  <c r="I3979" i="2"/>
  <c r="I3967" i="2"/>
  <c r="I3955" i="2"/>
  <c r="I3943" i="2"/>
  <c r="I3931" i="2"/>
  <c r="I3919" i="2"/>
  <c r="I3907" i="2"/>
  <c r="I3879" i="2"/>
  <c r="I3867" i="2"/>
  <c r="I3826" i="2"/>
  <c r="I3814" i="2"/>
  <c r="I3802" i="2"/>
  <c r="I3790" i="2"/>
  <c r="I3762" i="2"/>
  <c r="I3739" i="2"/>
  <c r="I3679" i="2"/>
  <c r="I3663" i="2"/>
  <c r="I3635" i="2"/>
  <c r="I3620" i="2"/>
  <c r="J3424" i="2"/>
  <c r="J3412" i="2"/>
  <c r="I3370" i="2"/>
  <c r="I3317" i="2"/>
  <c r="I3299" i="2"/>
  <c r="I3285" i="2"/>
  <c r="I3150" i="2"/>
  <c r="I3131" i="2"/>
  <c r="I3031" i="2"/>
  <c r="I3019" i="2"/>
  <c r="I3007" i="2"/>
  <c r="I2995" i="2"/>
  <c r="I2948" i="2"/>
  <c r="I2936" i="2"/>
  <c r="I2924" i="2"/>
  <c r="I2912" i="2"/>
  <c r="I2898" i="2"/>
  <c r="I2886" i="2"/>
  <c r="I2874" i="2"/>
  <c r="I2862" i="2"/>
  <c r="I2850" i="2"/>
  <c r="I2834" i="2"/>
  <c r="I2715" i="2"/>
  <c r="I2702" i="2"/>
  <c r="I2689" i="2"/>
  <c r="I2674" i="2"/>
  <c r="I2662" i="2"/>
  <c r="I2650" i="2"/>
  <c r="I2637" i="2"/>
  <c r="I2625" i="2"/>
  <c r="I2613" i="2"/>
  <c r="I2601" i="2"/>
  <c r="I2589" i="2"/>
  <c r="I2577" i="2"/>
  <c r="I2561" i="2"/>
  <c r="I2548" i="2"/>
  <c r="I2536" i="2"/>
  <c r="I2524" i="2"/>
  <c r="I2509" i="2"/>
  <c r="I2496" i="2"/>
  <c r="I2483" i="2"/>
  <c r="I2471" i="2"/>
  <c r="I2450" i="2"/>
  <c r="I2437" i="2"/>
  <c r="I2425" i="2"/>
  <c r="I2412" i="2"/>
  <c r="I2398" i="2"/>
  <c r="I2377" i="2"/>
  <c r="I2309" i="2"/>
  <c r="I2297" i="2"/>
  <c r="I2285" i="2"/>
  <c r="I2273" i="2"/>
  <c r="I2258" i="2"/>
  <c r="I2221" i="2"/>
  <c r="I2121" i="2"/>
  <c r="I2056" i="2"/>
  <c r="I2044" i="2"/>
  <c r="I1964" i="2"/>
  <c r="I1938" i="2"/>
  <c r="I1926" i="2"/>
  <c r="I1912" i="2"/>
  <c r="I1770" i="2"/>
  <c r="I1519" i="2"/>
  <c r="I1226" i="2"/>
  <c r="I1179" i="2"/>
  <c r="I1079" i="2"/>
  <c r="I343" i="2"/>
  <c r="I1910" i="2"/>
  <c r="I1551" i="2"/>
  <c r="I1150" i="2"/>
  <c r="I1060" i="2"/>
  <c r="I898" i="2"/>
  <c r="I87" i="2"/>
  <c r="I1106" i="2"/>
  <c r="I896" i="2"/>
  <c r="I4504" i="2"/>
  <c r="I4492" i="2"/>
  <c r="I4480" i="2"/>
  <c r="I4456" i="2"/>
  <c r="I4439" i="2"/>
  <c r="I4427" i="2"/>
  <c r="I4415" i="2"/>
  <c r="I4403" i="2"/>
  <c r="I4379" i="2"/>
  <c r="I4367" i="2"/>
  <c r="I4352" i="2"/>
  <c r="I4340" i="2"/>
  <c r="I4328" i="2"/>
  <c r="I4316" i="2"/>
  <c r="I4293" i="2"/>
  <c r="I4281" i="2"/>
  <c r="I4269" i="2"/>
  <c r="I4240" i="2"/>
  <c r="I4228" i="2"/>
  <c r="I4209" i="2"/>
  <c r="I4197" i="2"/>
  <c r="I4185" i="2"/>
  <c r="I4173" i="2"/>
  <c r="I4161" i="2"/>
  <c r="I4142" i="2"/>
  <c r="I4130" i="2"/>
  <c r="I4118" i="2"/>
  <c r="I4106" i="2"/>
  <c r="I4094" i="2"/>
  <c r="I4082" i="2"/>
  <c r="I4070" i="2"/>
  <c r="I4058" i="2"/>
  <c r="I4026" i="2"/>
  <c r="I4014" i="2"/>
  <c r="I4002" i="2"/>
  <c r="I3990" i="2"/>
  <c r="I3978" i="2"/>
  <c r="I3966" i="2"/>
  <c r="I3954" i="2"/>
  <c r="I3942" i="2"/>
  <c r="I3930" i="2"/>
  <c r="I3918" i="2"/>
  <c r="I3893" i="2"/>
  <c r="I3878" i="2"/>
  <c r="I3825" i="2"/>
  <c r="I3813" i="2"/>
  <c r="I3801" i="2"/>
  <c r="I3789" i="2"/>
  <c r="I3760" i="2"/>
  <c r="I3737" i="2"/>
  <c r="I3720" i="2"/>
  <c r="I3678" i="2"/>
  <c r="I3634" i="2"/>
  <c r="I3619" i="2"/>
  <c r="I3586" i="2"/>
  <c r="J3423" i="2"/>
  <c r="I3369" i="2"/>
  <c r="I3315" i="2"/>
  <c r="I3298" i="2"/>
  <c r="I3284" i="2"/>
  <c r="I3149" i="2"/>
  <c r="I3049" i="2"/>
  <c r="I3030" i="2"/>
  <c r="I3018" i="2"/>
  <c r="I3006" i="2"/>
  <c r="I2994" i="2"/>
  <c r="I2947" i="2"/>
  <c r="I2935" i="2"/>
  <c r="I2923" i="2"/>
  <c r="I2911" i="2"/>
  <c r="I2897" i="2"/>
  <c r="I2885" i="2"/>
  <c r="I2873" i="2"/>
  <c r="I2861" i="2"/>
  <c r="I2849" i="2"/>
  <c r="I2833" i="2"/>
  <c r="I2714" i="2"/>
  <c r="I2701" i="2"/>
  <c r="I2688" i="2"/>
  <c r="I2673" i="2"/>
  <c r="I2661" i="2"/>
  <c r="I2649" i="2"/>
  <c r="I2636" i="2"/>
  <c r="I2624" i="2"/>
  <c r="I2612" i="2"/>
  <c r="I2600" i="2"/>
  <c r="I2588" i="2"/>
  <c r="I2576" i="2"/>
  <c r="I2559" i="2"/>
  <c r="I2547" i="2"/>
  <c r="I2535" i="2"/>
  <c r="I2523" i="2"/>
  <c r="I2508" i="2"/>
  <c r="I2495" i="2"/>
  <c r="I2482" i="2"/>
  <c r="I2470" i="2"/>
  <c r="I2448" i="2"/>
  <c r="I2436" i="2"/>
  <c r="I2424" i="2"/>
  <c r="I2411" i="2"/>
  <c r="I2396" i="2"/>
  <c r="I2376" i="2"/>
  <c r="I2308" i="2"/>
  <c r="I2296" i="2"/>
  <c r="I2284" i="2"/>
  <c r="I2272" i="2"/>
  <c r="I2234" i="2"/>
  <c r="I2220" i="2"/>
  <c r="I2167" i="2"/>
  <c r="I1889" i="2"/>
  <c r="I1108" i="2"/>
  <c r="I881" i="2"/>
  <c r="I1304" i="2"/>
  <c r="I1091" i="2"/>
  <c r="I878" i="2"/>
  <c r="I4503" i="2"/>
  <c r="I4491" i="2"/>
  <c r="I4479" i="2"/>
  <c r="I4467" i="2"/>
  <c r="I4455" i="2"/>
  <c r="I4438" i="2"/>
  <c r="I4426" i="2"/>
  <c r="I4402" i="2"/>
  <c r="I4390" i="2"/>
  <c r="I4378" i="2"/>
  <c r="I4351" i="2"/>
  <c r="I4339" i="2"/>
  <c r="I4327" i="2"/>
  <c r="I4315" i="2"/>
  <c r="I4292" i="2"/>
  <c r="I4280" i="2"/>
  <c r="I4268" i="2"/>
  <c r="I4256" i="2"/>
  <c r="I4239" i="2"/>
  <c r="I4227" i="2"/>
  <c r="I4196" i="2"/>
  <c r="I4184" i="2"/>
  <c r="I4172" i="2"/>
  <c r="I4160" i="2"/>
  <c r="I4141" i="2"/>
  <c r="I4129" i="2"/>
  <c r="I4117" i="2"/>
  <c r="I4105" i="2"/>
  <c r="I4093" i="2"/>
  <c r="I4081" i="2"/>
  <c r="I4069" i="2"/>
  <c r="I4057" i="2"/>
  <c r="I4045" i="2"/>
  <c r="I4025" i="2"/>
  <c r="I4013" i="2"/>
  <c r="I4001" i="2"/>
  <c r="I3989" i="2"/>
  <c r="I3977" i="2"/>
  <c r="I3953" i="2"/>
  <c r="I3941" i="2"/>
  <c r="I3929" i="2"/>
  <c r="I3917" i="2"/>
  <c r="I3892" i="2"/>
  <c r="I3877" i="2"/>
  <c r="I3824" i="2"/>
  <c r="I3812" i="2"/>
  <c r="I3800" i="2"/>
  <c r="I3788" i="2"/>
  <c r="I3759" i="2"/>
  <c r="I3736" i="2"/>
  <c r="I3719" i="2"/>
  <c r="I3676" i="2"/>
  <c r="I3633" i="2"/>
  <c r="I3618" i="2"/>
  <c r="J3422" i="2"/>
  <c r="I3368" i="2"/>
  <c r="I3314" i="2"/>
  <c r="I3297" i="2"/>
  <c r="I3148" i="2"/>
  <c r="I3043" i="2"/>
  <c r="I3029" i="2"/>
  <c r="I3017" i="2"/>
  <c r="I3005" i="2"/>
  <c r="I2993" i="2"/>
  <c r="I2960" i="2"/>
  <c r="I2946" i="2"/>
  <c r="I2934" i="2"/>
  <c r="I2922" i="2"/>
  <c r="I2910" i="2"/>
  <c r="I2896" i="2"/>
  <c r="I2884" i="2"/>
  <c r="I2872" i="2"/>
  <c r="I2860" i="2"/>
  <c r="I2726" i="2"/>
  <c r="I2712" i="2"/>
  <c r="I2700" i="2"/>
  <c r="I2685" i="2"/>
  <c r="I2672" i="2"/>
  <c r="I2660" i="2"/>
  <c r="I2648" i="2"/>
  <c r="I2635" i="2"/>
  <c r="I2623" i="2"/>
  <c r="I2611" i="2"/>
  <c r="I2599" i="2"/>
  <c r="I2587" i="2"/>
  <c r="I2575" i="2"/>
  <c r="I2558" i="2"/>
  <c r="I2546" i="2"/>
  <c r="I2534" i="2"/>
  <c r="I2522" i="2"/>
  <c r="I2507" i="2"/>
  <c r="I2494" i="2"/>
  <c r="I2481" i="2"/>
  <c r="I2469" i="2"/>
  <c r="I2447" i="2"/>
  <c r="I2435" i="2"/>
  <c r="I2423" i="2"/>
  <c r="I2410" i="2"/>
  <c r="I2395" i="2"/>
  <c r="I2375" i="2"/>
  <c r="I2307" i="2"/>
  <c r="I2295" i="2"/>
  <c r="I2283" i="2"/>
  <c r="I2271" i="2"/>
  <c r="I2231" i="2"/>
  <c r="I2219" i="2"/>
  <c r="I2119" i="2"/>
  <c r="I2054" i="2"/>
  <c r="I2042" i="2"/>
  <c r="I2009" i="2"/>
  <c r="I1978" i="2"/>
  <c r="I1936" i="2"/>
  <c r="I1888" i="2"/>
  <c r="I1767" i="2"/>
  <c r="I1529" i="2"/>
  <c r="I1517" i="2"/>
  <c r="I1329" i="2"/>
  <c r="I1317" i="2"/>
  <c r="I1305" i="2"/>
  <c r="I1286" i="2"/>
  <c r="I1223" i="2"/>
  <c r="I1211" i="2"/>
  <c r="I1189" i="2"/>
  <c r="I1177" i="2"/>
  <c r="I1161" i="2"/>
  <c r="I1149" i="2"/>
  <c r="I1120" i="2"/>
  <c r="I1107" i="2"/>
  <c r="I1092" i="2"/>
  <c r="I1077" i="2"/>
  <c r="I1059" i="2"/>
  <c r="I1038" i="2"/>
  <c r="I1026" i="2"/>
  <c r="I1013" i="2"/>
  <c r="I998" i="2"/>
  <c r="I917" i="2"/>
  <c r="I897" i="2"/>
  <c r="I879" i="2"/>
  <c r="I446" i="2"/>
  <c r="I331" i="2"/>
  <c r="I107" i="2"/>
  <c r="I86" i="2"/>
  <c r="I2843" i="2"/>
  <c r="I2521" i="2"/>
  <c r="I2468" i="2"/>
  <c r="I2434" i="2"/>
  <c r="I2409" i="2"/>
  <c r="I2394" i="2"/>
  <c r="I2306" i="2"/>
  <c r="I2282" i="2"/>
  <c r="I2230" i="2"/>
  <c r="I1935" i="2"/>
  <c r="I1763" i="2"/>
  <c r="I1540" i="2"/>
  <c r="I1285" i="2"/>
  <c r="I1076" i="2"/>
  <c r="I445" i="2"/>
  <c r="I8" i="2"/>
  <c r="I9" i="2"/>
  <c r="I7" i="2"/>
  <c r="I11" i="2"/>
  <c r="I6" i="2"/>
  <c r="I10" i="2"/>
  <c r="I5" i="2"/>
  <c r="J62" i="2"/>
  <c r="I62" i="2"/>
  <c r="I1820" i="2"/>
  <c r="I1905" i="2"/>
  <c r="I1922" i="2"/>
  <c r="I1928" i="2"/>
  <c r="I1890" i="2"/>
  <c r="I2165" i="2"/>
  <c r="I1903" i="2"/>
  <c r="I2147" i="2"/>
  <c r="I1841" i="2"/>
  <c r="I1886" i="2"/>
  <c r="I2141" i="2"/>
  <c r="I2149" i="2"/>
  <c r="I1823" i="2"/>
  <c r="I1822" i="2"/>
  <c r="I1821" i="2"/>
  <c r="I1876" i="2"/>
  <c r="I2144" i="2"/>
  <c r="I1918" i="2"/>
  <c r="I2148" i="2"/>
  <c r="I1181" i="2"/>
  <c r="I1915" i="2"/>
  <c r="I1885" i="2"/>
  <c r="I2161" i="2"/>
  <c r="I1884" i="2"/>
  <c r="I1186" i="2"/>
  <c r="I1878" i="2"/>
  <c r="I2169" i="2"/>
  <c r="J63" i="2"/>
  <c r="I63" i="2"/>
  <c r="I1917" i="2"/>
  <c r="I2151" i="2"/>
  <c r="I1844" i="2"/>
  <c r="I2146" i="2"/>
  <c r="I2000" i="2"/>
  <c r="I1904" i="2"/>
  <c r="I1920" i="2"/>
  <c r="I1877" i="2"/>
  <c r="I1924" i="2"/>
  <c r="J3810" i="2"/>
  <c r="J4502" i="2"/>
  <c r="J4350" i="2"/>
  <c r="J4183" i="2"/>
  <c r="J4012" i="2"/>
  <c r="J3823" i="2"/>
  <c r="J3584" i="2"/>
  <c r="J3147" i="2"/>
  <c r="J2921" i="2"/>
  <c r="J2684" i="2"/>
  <c r="J2533" i="2"/>
  <c r="J1694" i="2"/>
  <c r="J4412" i="2"/>
  <c r="J4254" i="2"/>
  <c r="J4091" i="2"/>
  <c r="J3939" i="2"/>
  <c r="J3717" i="2"/>
  <c r="J3387" i="2"/>
  <c r="J3027" i="2"/>
  <c r="J2858" i="2"/>
  <c r="J2646" i="2"/>
  <c r="J2492" i="2"/>
  <c r="J2281" i="2"/>
  <c r="J1934" i="2"/>
  <c r="J1657" i="2"/>
  <c r="J1270" i="2"/>
  <c r="J1057" i="2"/>
  <c r="J833" i="2"/>
  <c r="J4449" i="2"/>
  <c r="J4289" i="2"/>
  <c r="J4126" i="2"/>
  <c r="J3974" i="2"/>
  <c r="J3771" i="2"/>
  <c r="J3489" i="2"/>
  <c r="J3080" i="2"/>
  <c r="J2893" i="2"/>
  <c r="J2682" i="2"/>
  <c r="J2531" i="2"/>
  <c r="J2316" i="2"/>
  <c r="J1993" i="2"/>
  <c r="J1692" i="2"/>
  <c r="J1326" i="2"/>
  <c r="J1103" i="2"/>
  <c r="J894" i="2"/>
  <c r="J1119" i="2"/>
  <c r="J4410" i="2"/>
  <c r="J4252" i="2"/>
  <c r="J4089" i="2"/>
  <c r="J3937" i="2"/>
  <c r="J3705" i="2"/>
  <c r="J3385" i="2"/>
  <c r="J3001" i="2"/>
  <c r="J2821" i="2"/>
  <c r="J2619" i="2"/>
  <c r="J2465" i="2"/>
  <c r="J2227" i="2"/>
  <c r="J1537" i="2"/>
  <c r="J1207" i="2"/>
  <c r="J994" i="2"/>
  <c r="J4462" i="2"/>
  <c r="J4310" i="2"/>
  <c r="J4136" i="2"/>
  <c r="J3984" i="2"/>
  <c r="J3795" i="2"/>
  <c r="J3487" i="2"/>
  <c r="J2879" i="2"/>
  <c r="J2667" i="2"/>
  <c r="J2514" i="2"/>
  <c r="J2302" i="2"/>
  <c r="J1970" i="2"/>
  <c r="J1666" i="2"/>
  <c r="J1300" i="2"/>
  <c r="J1067" i="2"/>
  <c r="J827" i="2"/>
  <c r="J1212" i="2"/>
  <c r="J4485" i="2"/>
  <c r="J4333" i="2"/>
  <c r="J4166" i="2"/>
  <c r="J4007" i="2"/>
  <c r="J3818" i="2"/>
  <c r="J3566" i="2"/>
  <c r="J3136" i="2"/>
  <c r="J2916" i="2"/>
  <c r="J2694" i="2"/>
  <c r="J2540" i="2"/>
  <c r="J2369" i="2"/>
  <c r="J2019" i="2"/>
  <c r="J1757" i="2"/>
  <c r="J1335" i="2"/>
  <c r="J1113" i="2"/>
  <c r="J905" i="2"/>
  <c r="J1222" i="2"/>
  <c r="J4407" i="2"/>
  <c r="J4249" i="2"/>
  <c r="J4074" i="2"/>
  <c r="J3922" i="2"/>
  <c r="J3682" i="2"/>
  <c r="J3304" i="2"/>
  <c r="J2998" i="2"/>
  <c r="J2754" i="2"/>
  <c r="J2592" i="2"/>
  <c r="J2428" i="2"/>
  <c r="J2154" i="2"/>
  <c r="J1827" i="2"/>
  <c r="J1491" i="2"/>
  <c r="J1169" i="2"/>
  <c r="J941" i="2"/>
  <c r="J1124" i="2"/>
  <c r="J4430" i="2"/>
  <c r="J4260" i="2"/>
  <c r="J4097" i="2"/>
  <c r="J3945" i="2"/>
  <c r="J3726" i="2"/>
  <c r="J3402" i="2"/>
  <c r="J3033" i="2"/>
  <c r="J2864" i="2"/>
  <c r="J2652" i="2"/>
  <c r="J2498" i="2"/>
  <c r="J2287" i="2"/>
  <c r="J1940" i="2"/>
  <c r="J1663" i="2"/>
  <c r="J1297" i="2"/>
  <c r="J1064" i="2"/>
  <c r="J824" i="2"/>
  <c r="J1252" i="2"/>
  <c r="J4470" i="2"/>
  <c r="J4318" i="2"/>
  <c r="J4144" i="2"/>
  <c r="J3992" i="2"/>
  <c r="J3803" i="2"/>
  <c r="J3507" i="2"/>
  <c r="J3086" i="2"/>
  <c r="J2900" i="2"/>
  <c r="J2690" i="2"/>
  <c r="J2537" i="2"/>
  <c r="J2366" i="2"/>
  <c r="J2016" i="2"/>
  <c r="J1686" i="2"/>
  <c r="J1320" i="2"/>
  <c r="J1095" i="2"/>
  <c r="J884" i="2"/>
  <c r="J798" i="2"/>
  <c r="J1658" i="2"/>
  <c r="J4416" i="2"/>
  <c r="J4258" i="2"/>
  <c r="J4083" i="2"/>
  <c r="J3931" i="2"/>
  <c r="J3699" i="2"/>
  <c r="J3370" i="2"/>
  <c r="J3019" i="2"/>
  <c r="J2850" i="2"/>
  <c r="J2637" i="2"/>
  <c r="J2483" i="2"/>
  <c r="J2258" i="2"/>
  <c r="J1912" i="2"/>
  <c r="J1519" i="2"/>
  <c r="J1551" i="2"/>
  <c r="J4504" i="2"/>
  <c r="J4352" i="2"/>
  <c r="J4185" i="2"/>
  <c r="J4026" i="2"/>
  <c r="J3619" i="2"/>
  <c r="J3247" i="2"/>
  <c r="J2947" i="2"/>
  <c r="J2750" i="2"/>
  <c r="J2588" i="2"/>
  <c r="J2424" i="2"/>
  <c r="J2014" i="2"/>
  <c r="J1091" i="2"/>
  <c r="J4390" i="2"/>
  <c r="J4227" i="2"/>
  <c r="J4069" i="2"/>
  <c r="J3917" i="2"/>
  <c r="J3676" i="2"/>
  <c r="J3314" i="2"/>
  <c r="J3005" i="2"/>
  <c r="J2773" i="2"/>
  <c r="J2611" i="2"/>
  <c r="J2447" i="2"/>
  <c r="J2219" i="2"/>
  <c r="J1888" i="2"/>
  <c r="J1541" i="2"/>
  <c r="J1189" i="2"/>
  <c r="J998" i="2"/>
  <c r="J2230" i="2"/>
  <c r="J3692" i="2"/>
  <c r="J2598" i="2"/>
  <c r="J4490" i="2"/>
  <c r="J4338" i="2"/>
  <c r="J4171" i="2"/>
  <c r="J4000" i="2"/>
  <c r="J3811" i="2"/>
  <c r="J3559" i="2"/>
  <c r="J3094" i="2"/>
  <c r="J2909" i="2"/>
  <c r="J2671" i="2"/>
  <c r="J2506" i="2"/>
  <c r="J1328" i="2"/>
  <c r="J4400" i="2"/>
  <c r="J4237" i="2"/>
  <c r="J4079" i="2"/>
  <c r="J3927" i="2"/>
  <c r="J3688" i="2"/>
  <c r="J3366" i="2"/>
  <c r="J3015" i="2"/>
  <c r="J2842" i="2"/>
  <c r="J2633" i="2"/>
  <c r="J2479" i="2"/>
  <c r="J2269" i="2"/>
  <c r="J1644" i="2"/>
  <c r="J1238" i="2"/>
  <c r="J1036" i="2"/>
  <c r="J4435" i="2"/>
  <c r="J4277" i="2"/>
  <c r="J4114" i="2"/>
  <c r="J3962" i="2"/>
  <c r="J3746" i="2"/>
  <c r="J3068" i="2"/>
  <c r="J2881" i="2"/>
  <c r="J2669" i="2"/>
  <c r="J2519" i="2"/>
  <c r="J2304" i="2"/>
  <c r="J1972" i="2"/>
  <c r="J1680" i="2"/>
  <c r="J1314" i="2"/>
  <c r="J1089" i="2"/>
  <c r="J873" i="2"/>
  <c r="J947" i="2"/>
  <c r="J4398" i="2"/>
  <c r="J4235" i="2"/>
  <c r="J4077" i="2"/>
  <c r="J3925" i="2"/>
  <c r="J3686" i="2"/>
  <c r="J3364" i="2"/>
  <c r="J2989" i="2"/>
  <c r="J2769" i="2"/>
  <c r="J2607" i="2"/>
  <c r="J2443" i="2"/>
  <c r="J2215" i="2"/>
  <c r="J1850" i="2"/>
  <c r="J1525" i="2"/>
  <c r="J1185" i="2"/>
  <c r="J956" i="2"/>
  <c r="J1488" i="2"/>
  <c r="J4445" i="2"/>
  <c r="J4287" i="2"/>
  <c r="J4124" i="2"/>
  <c r="J3972" i="2"/>
  <c r="J3768" i="2"/>
  <c r="J3036" i="2"/>
  <c r="J2867" i="2"/>
  <c r="J2655" i="2"/>
  <c r="J2501" i="2"/>
  <c r="J2290" i="2"/>
  <c r="J1943" i="2"/>
  <c r="J1654" i="2"/>
  <c r="J1258" i="2"/>
  <c r="J1054" i="2"/>
  <c r="J1039" i="2"/>
  <c r="J4473" i="2"/>
  <c r="J4321" i="2"/>
  <c r="J4147" i="2"/>
  <c r="J3995" i="2"/>
  <c r="J3806" i="2"/>
  <c r="J3543" i="2"/>
  <c r="J3089" i="2"/>
  <c r="J2904" i="2"/>
  <c r="J2679" i="2"/>
  <c r="J2528" i="2"/>
  <c r="J2313" i="2"/>
  <c r="J1689" i="2"/>
  <c r="J1323" i="2"/>
  <c r="J1098" i="2"/>
  <c r="J890" i="2"/>
  <c r="J1025" i="2"/>
  <c r="J4395" i="2"/>
  <c r="J4232" i="2"/>
  <c r="J4062" i="2"/>
  <c r="J3910" i="2"/>
  <c r="J3666" i="2"/>
  <c r="J3288" i="2"/>
  <c r="J2952" i="2"/>
  <c r="J2733" i="2"/>
  <c r="J2580" i="2"/>
  <c r="J2415" i="2"/>
  <c r="J2126" i="2"/>
  <c r="J1814" i="2"/>
  <c r="J1436" i="2"/>
  <c r="J1154" i="2"/>
  <c r="J923" i="2"/>
  <c r="J1015" i="2"/>
  <c r="J4418" i="2"/>
  <c r="J4248" i="2"/>
  <c r="J4085" i="2"/>
  <c r="J3933" i="2"/>
  <c r="J3701" i="2"/>
  <c r="J3381" i="2"/>
  <c r="J3021" i="2"/>
  <c r="J2852" i="2"/>
  <c r="J2640" i="2"/>
  <c r="J2486" i="2"/>
  <c r="J2275" i="2"/>
  <c r="J1651" i="2"/>
  <c r="J1255" i="2"/>
  <c r="J1042" i="2"/>
  <c r="J937" i="2"/>
  <c r="J4458" i="2"/>
  <c r="J4295" i="2"/>
  <c r="J4132" i="2"/>
  <c r="J3980" i="2"/>
  <c r="J3791" i="2"/>
  <c r="J3495" i="2"/>
  <c r="J3074" i="2"/>
  <c r="J2887" i="2"/>
  <c r="J2676" i="2"/>
  <c r="J2525" i="2"/>
  <c r="J2310" i="2"/>
  <c r="J1983" i="2"/>
  <c r="J1674" i="2"/>
  <c r="J1308" i="2"/>
  <c r="J1081" i="2"/>
  <c r="J835" i="2"/>
  <c r="J1239" i="2"/>
  <c r="J4404" i="2"/>
  <c r="J4229" i="2"/>
  <c r="J4071" i="2"/>
  <c r="J3919" i="2"/>
  <c r="J3679" i="2"/>
  <c r="J3317" i="2"/>
  <c r="J3007" i="2"/>
  <c r="J2834" i="2"/>
  <c r="J2625" i="2"/>
  <c r="J2471" i="2"/>
  <c r="J2221" i="2"/>
  <c r="J1289" i="2"/>
  <c r="J1306" i="2"/>
  <c r="J4492" i="2"/>
  <c r="J4340" i="2"/>
  <c r="J4173" i="2"/>
  <c r="J4014" i="2"/>
  <c r="J3825" i="2"/>
  <c r="J3586" i="2"/>
  <c r="J3228" i="2"/>
  <c r="J2935" i="2"/>
  <c r="J2729" i="2"/>
  <c r="J2576" i="2"/>
  <c r="J2411" i="2"/>
  <c r="J1889" i="2"/>
  <c r="J878" i="2"/>
  <c r="J4378" i="2"/>
  <c r="J4208" i="2"/>
  <c r="J4057" i="2"/>
  <c r="J3892" i="2"/>
  <c r="J3648" i="2"/>
  <c r="J3297" i="2"/>
  <c r="J2993" i="2"/>
  <c r="J2761" i="2"/>
  <c r="J2599" i="2"/>
  <c r="J2435" i="2"/>
  <c r="J2166" i="2"/>
  <c r="J1862" i="2"/>
  <c r="J1529" i="2"/>
  <c r="J1177" i="2"/>
  <c r="J960" i="2"/>
  <c r="J2760" i="2"/>
  <c r="J4478" i="2"/>
  <c r="J4326" i="2"/>
  <c r="J4140" i="2"/>
  <c r="J3988" i="2"/>
  <c r="J3799" i="2"/>
  <c r="J3503" i="2"/>
  <c r="J3082" i="2"/>
  <c r="J2895" i="2"/>
  <c r="J2659" i="2"/>
  <c r="J2493" i="2"/>
  <c r="J1037" i="2"/>
  <c r="J4388" i="2"/>
  <c r="J4225" i="2"/>
  <c r="J4067" i="2"/>
  <c r="J3915" i="2"/>
  <c r="J3674" i="2"/>
  <c r="J3312" i="2"/>
  <c r="J3003" i="2"/>
  <c r="J2823" i="2"/>
  <c r="J2621" i="2"/>
  <c r="J2467" i="2"/>
  <c r="J2229" i="2"/>
  <c r="J1221" i="2"/>
  <c r="J1024" i="2"/>
  <c r="J4423" i="2"/>
  <c r="J4265" i="2"/>
  <c r="J4102" i="2"/>
  <c r="J3950" i="2"/>
  <c r="J3732" i="2"/>
  <c r="J3038" i="2"/>
  <c r="J2869" i="2"/>
  <c r="J2657" i="2"/>
  <c r="J2504" i="2"/>
  <c r="J2292" i="2"/>
  <c r="J1945" i="2"/>
  <c r="J1668" i="2"/>
  <c r="J1302" i="2"/>
  <c r="J1073" i="2"/>
  <c r="J829" i="2"/>
  <c r="J4386" i="2"/>
  <c r="J4223" i="2"/>
  <c r="J4065" i="2"/>
  <c r="J3913" i="2"/>
  <c r="J3672" i="2"/>
  <c r="J3310" i="2"/>
  <c r="J2956" i="2"/>
  <c r="J2757" i="2"/>
  <c r="J2595" i="2"/>
  <c r="J2431" i="2"/>
  <c r="J2162" i="2"/>
  <c r="J1837" i="2"/>
  <c r="J1513" i="2"/>
  <c r="J1173" i="2"/>
  <c r="J944" i="2"/>
  <c r="J1094" i="2"/>
  <c r="J1887" i="2"/>
  <c r="J4433" i="2"/>
  <c r="J4275" i="2"/>
  <c r="J4112" i="2"/>
  <c r="J3960" i="2"/>
  <c r="J3744" i="2"/>
  <c r="J3405" i="2"/>
  <c r="J3024" i="2"/>
  <c r="J2855" i="2"/>
  <c r="J2643" i="2"/>
  <c r="J2489" i="2"/>
  <c r="J2278" i="2"/>
  <c r="J1931" i="2"/>
  <c r="J1620" i="2"/>
  <c r="J1232" i="2"/>
  <c r="J1033" i="2"/>
  <c r="J797" i="2"/>
  <c r="J4461" i="2"/>
  <c r="J4309" i="2"/>
  <c r="J4135" i="2"/>
  <c r="J3983" i="2"/>
  <c r="J3794" i="2"/>
  <c r="J3498" i="2"/>
  <c r="J3077" i="2"/>
  <c r="J2890" i="2"/>
  <c r="J2666" i="2"/>
  <c r="J2513" i="2"/>
  <c r="J2301" i="2"/>
  <c r="J1969" i="2"/>
  <c r="J1677" i="2"/>
  <c r="J1311" i="2"/>
  <c r="J1086" i="2"/>
  <c r="J865" i="2"/>
  <c r="J4383" i="2"/>
  <c r="J4201" i="2"/>
  <c r="J4050" i="2"/>
  <c r="J3882" i="2"/>
  <c r="J3638" i="2"/>
  <c r="J3251" i="2"/>
  <c r="J2939" i="2"/>
  <c r="J2719" i="2"/>
  <c r="J2565" i="2"/>
  <c r="J2401" i="2"/>
  <c r="J2047" i="2"/>
  <c r="J1774" i="2"/>
  <c r="J1129" i="2"/>
  <c r="J904" i="2"/>
  <c r="J834" i="2"/>
  <c r="J1188" i="2"/>
  <c r="J4406" i="2"/>
  <c r="J4231" i="2"/>
  <c r="J4073" i="2"/>
  <c r="J3921" i="2"/>
  <c r="J3681" i="2"/>
  <c r="J3320" i="2"/>
  <c r="J3009" i="2"/>
  <c r="J2836" i="2"/>
  <c r="J2627" i="2"/>
  <c r="J2473" i="2"/>
  <c r="J2260" i="2"/>
  <c r="J1916" i="2"/>
  <c r="J1609" i="2"/>
  <c r="J1228" i="2"/>
  <c r="J1030" i="2"/>
  <c r="J4441" i="2"/>
  <c r="J4283" i="2"/>
  <c r="J4120" i="2"/>
  <c r="J3968" i="2"/>
  <c r="J3764" i="2"/>
  <c r="J3053" i="2"/>
  <c r="J2875" i="2"/>
  <c r="J2663" i="2"/>
  <c r="J2510" i="2"/>
  <c r="J2298" i="2"/>
  <c r="J1966" i="2"/>
  <c r="J1662" i="2"/>
  <c r="J1291" i="2"/>
  <c r="J1062" i="2"/>
  <c r="J823" i="2"/>
  <c r="J1058" i="2"/>
  <c r="J4392" i="2"/>
  <c r="J4210" i="2"/>
  <c r="J4059" i="2"/>
  <c r="J3907" i="2"/>
  <c r="J3663" i="2"/>
  <c r="J3299" i="2"/>
  <c r="J2995" i="2"/>
  <c r="J2775" i="2"/>
  <c r="J2613" i="2"/>
  <c r="J2450" i="2"/>
  <c r="J2168" i="2"/>
  <c r="J1843" i="2"/>
  <c r="J1253" i="2"/>
  <c r="J1150" i="2"/>
  <c r="J4480" i="2"/>
  <c r="J4328" i="2"/>
  <c r="J4161" i="2"/>
  <c r="J4002" i="2"/>
  <c r="J3813" i="2"/>
  <c r="J3561" i="2"/>
  <c r="J3149" i="2"/>
  <c r="J2923" i="2"/>
  <c r="J2714" i="2"/>
  <c r="J2559" i="2"/>
  <c r="J2396" i="2"/>
  <c r="J1863" i="2"/>
  <c r="J4366" i="2"/>
  <c r="J4196" i="2"/>
  <c r="J4045" i="2"/>
  <c r="J3877" i="2"/>
  <c r="J3633" i="2"/>
  <c r="J3283" i="2"/>
  <c r="J2960" i="2"/>
  <c r="J2749" i="2"/>
  <c r="J2587" i="2"/>
  <c r="J2423" i="2"/>
  <c r="J1517" i="2"/>
  <c r="J1161" i="2"/>
  <c r="J948" i="2"/>
  <c r="J1935" i="2"/>
  <c r="J3999" i="2"/>
  <c r="J4466" i="2"/>
  <c r="J4314" i="2"/>
  <c r="J4128" i="2"/>
  <c r="J3976" i="2"/>
  <c r="J3787" i="2"/>
  <c r="J3491" i="2"/>
  <c r="J3070" i="2"/>
  <c r="J2883" i="2"/>
  <c r="J2647" i="2"/>
  <c r="J2480" i="2"/>
  <c r="J4376" i="2"/>
  <c r="J4206" i="2"/>
  <c r="J4055" i="2"/>
  <c r="J3888" i="2"/>
  <c r="J3646" i="2"/>
  <c r="J3295" i="2"/>
  <c r="J2991" i="2"/>
  <c r="J2771" i="2"/>
  <c r="J2609" i="2"/>
  <c r="J2445" i="2"/>
  <c r="J2217" i="2"/>
  <c r="J1539" i="2"/>
  <c r="J1209" i="2"/>
  <c r="J1011" i="2"/>
  <c r="J1528" i="2"/>
  <c r="J4411" i="2"/>
  <c r="J4253" i="2"/>
  <c r="J4090" i="2"/>
  <c r="J3938" i="2"/>
  <c r="J3706" i="2"/>
  <c r="J3386" i="2"/>
  <c r="J3026" i="2"/>
  <c r="J2857" i="2"/>
  <c r="J2645" i="2"/>
  <c r="J2491" i="2"/>
  <c r="J2280" i="2"/>
  <c r="J1933" i="2"/>
  <c r="J1656" i="2"/>
  <c r="J1260" i="2"/>
  <c r="J1056" i="2"/>
  <c r="J779" i="2"/>
  <c r="J1949" i="2"/>
  <c r="J4374" i="2"/>
  <c r="J4204" i="2"/>
  <c r="J4053" i="2"/>
  <c r="J3885" i="2"/>
  <c r="J3644" i="2"/>
  <c r="J3242" i="2"/>
  <c r="J2942" i="2"/>
  <c r="J2745" i="2"/>
  <c r="J2583" i="2"/>
  <c r="J2418" i="2"/>
  <c r="J1817" i="2"/>
  <c r="J1463" i="2"/>
  <c r="J1157" i="2"/>
  <c r="J929" i="2"/>
  <c r="J883" i="2"/>
  <c r="J1481" i="2"/>
  <c r="J4421" i="2"/>
  <c r="J4263" i="2"/>
  <c r="J4100" i="2"/>
  <c r="J3948" i="2"/>
  <c r="J3730" i="2"/>
  <c r="J3384" i="2"/>
  <c r="J3012" i="2"/>
  <c r="J2839" i="2"/>
  <c r="J2630" i="2"/>
  <c r="J2476" i="2"/>
  <c r="J2265" i="2"/>
  <c r="J1919" i="2"/>
  <c r="J1218" i="2"/>
  <c r="J1021" i="2"/>
  <c r="J4444" i="2"/>
  <c r="J4286" i="2"/>
  <c r="J4123" i="2"/>
  <c r="J3971" i="2"/>
  <c r="J3767" i="2"/>
  <c r="J3486" i="2"/>
  <c r="J3056" i="2"/>
  <c r="J2878" i="2"/>
  <c r="J2654" i="2"/>
  <c r="J2500" i="2"/>
  <c r="J2289" i="2"/>
  <c r="J1942" i="2"/>
  <c r="J1665" i="2"/>
  <c r="J1299" i="2"/>
  <c r="J1066" i="2"/>
  <c r="J826" i="2"/>
  <c r="J1937" i="2"/>
  <c r="J4371" i="2"/>
  <c r="J4189" i="2"/>
  <c r="J4038" i="2"/>
  <c r="J3870" i="2"/>
  <c r="J3623" i="2"/>
  <c r="J3239" i="2"/>
  <c r="J2927" i="2"/>
  <c r="J2705" i="2"/>
  <c r="J2551" i="2"/>
  <c r="J2380" i="2"/>
  <c r="J2018" i="2"/>
  <c r="J1750" i="2"/>
  <c r="J1334" i="2"/>
  <c r="J1112" i="2"/>
  <c r="J888" i="2"/>
  <c r="J997" i="2"/>
  <c r="J4394" i="2"/>
  <c r="J4212" i="2"/>
  <c r="J4061" i="2"/>
  <c r="J3909" i="2"/>
  <c r="J3665" i="2"/>
  <c r="J3302" i="2"/>
  <c r="J2997" i="2"/>
  <c r="J2777" i="2"/>
  <c r="J2615" i="2"/>
  <c r="J2453" i="2"/>
  <c r="J2223" i="2"/>
  <c r="J1897" i="2"/>
  <c r="J1215" i="2"/>
  <c r="J1017" i="2"/>
  <c r="J1861" i="2"/>
  <c r="J4429" i="2"/>
  <c r="J4271" i="2"/>
  <c r="J4108" i="2"/>
  <c r="J3956" i="2"/>
  <c r="J3740" i="2"/>
  <c r="J3413" i="2"/>
  <c r="J3032" i="2"/>
  <c r="J2863" i="2"/>
  <c r="J2651" i="2"/>
  <c r="J2497" i="2"/>
  <c r="J2286" i="2"/>
  <c r="J1939" i="2"/>
  <c r="J1650" i="2"/>
  <c r="J1254" i="2"/>
  <c r="J1041" i="2"/>
  <c r="J2055" i="2"/>
  <c r="J831" i="2"/>
  <c r="J4380" i="2"/>
  <c r="J4198" i="2"/>
  <c r="J4047" i="2"/>
  <c r="J3879" i="2"/>
  <c r="J3635" i="2"/>
  <c r="J3285" i="2"/>
  <c r="J2963" i="2"/>
  <c r="J2763" i="2"/>
  <c r="J2601" i="2"/>
  <c r="J2437" i="2"/>
  <c r="J1226" i="2"/>
  <c r="J1060" i="2"/>
  <c r="J4468" i="2"/>
  <c r="J4316" i="2"/>
  <c r="J4142" i="2"/>
  <c r="J3990" i="2"/>
  <c r="J3801" i="2"/>
  <c r="J3505" i="2"/>
  <c r="J3096" i="2"/>
  <c r="J2911" i="2"/>
  <c r="J2701" i="2"/>
  <c r="J2547" i="2"/>
  <c r="J2376" i="2"/>
  <c r="J4503" i="2"/>
  <c r="J4351" i="2"/>
  <c r="J4184" i="2"/>
  <c r="J4025" i="2"/>
  <c r="J3618" i="2"/>
  <c r="J3246" i="2"/>
  <c r="J2946" i="2"/>
  <c r="J2726" i="2"/>
  <c r="J2575" i="2"/>
  <c r="J2410" i="2"/>
  <c r="J2119" i="2"/>
  <c r="J1486" i="2"/>
  <c r="J1149" i="2"/>
  <c r="J936" i="2"/>
  <c r="J2843" i="2"/>
  <c r="J1840" i="2"/>
  <c r="J4413" i="2"/>
  <c r="J4325" i="2"/>
  <c r="J4453" i="2"/>
  <c r="J4291" i="2"/>
  <c r="J4116" i="2"/>
  <c r="J3964" i="2"/>
  <c r="J3757" i="2"/>
  <c r="J3041" i="2"/>
  <c r="J2871" i="2"/>
  <c r="J2634" i="2"/>
  <c r="J2446" i="2"/>
  <c r="J4516" i="2"/>
  <c r="J4364" i="2"/>
  <c r="J4194" i="2"/>
  <c r="J4043" i="2"/>
  <c r="J3875" i="2"/>
  <c r="J3628" i="2"/>
  <c r="J3277" i="2"/>
  <c r="J2958" i="2"/>
  <c r="J2759" i="2"/>
  <c r="J2597" i="2"/>
  <c r="J2433" i="2"/>
  <c r="J2164" i="2"/>
  <c r="J1859" i="2"/>
  <c r="J1527" i="2"/>
  <c r="J1187" i="2"/>
  <c r="J996" i="2"/>
  <c r="J1176" i="2"/>
  <c r="J4399" i="2"/>
  <c r="J4236" i="2"/>
  <c r="J4078" i="2"/>
  <c r="J3926" i="2"/>
  <c r="J3687" i="2"/>
  <c r="J3365" i="2"/>
  <c r="J3014" i="2"/>
  <c r="J2841" i="2"/>
  <c r="J2632" i="2"/>
  <c r="J2478" i="2"/>
  <c r="J2268" i="2"/>
  <c r="J1921" i="2"/>
  <c r="J1633" i="2"/>
  <c r="J1237" i="2"/>
  <c r="J1035" i="2"/>
  <c r="J1606" i="2"/>
  <c r="J4511" i="2"/>
  <c r="J4362" i="2"/>
  <c r="J4192" i="2"/>
  <c r="J4041" i="2"/>
  <c r="J3873" i="2"/>
  <c r="J3626" i="2"/>
  <c r="J3158" i="2"/>
  <c r="J2930" i="2"/>
  <c r="J2722" i="2"/>
  <c r="J2569" i="2"/>
  <c r="J2405" i="2"/>
  <c r="J2101" i="2"/>
  <c r="J1778" i="2"/>
  <c r="J1142" i="2"/>
  <c r="J910" i="2"/>
  <c r="J1147" i="2"/>
  <c r="J4409" i="2"/>
  <c r="J4251" i="2"/>
  <c r="J4088" i="2"/>
  <c r="J3936" i="2"/>
  <c r="J3704" i="2"/>
  <c r="J3363" i="2"/>
  <c r="J3000" i="2"/>
  <c r="J2820" i="2"/>
  <c r="J2618" i="2"/>
  <c r="J2464" i="2"/>
  <c r="J2226" i="2"/>
  <c r="J1900" i="2"/>
  <c r="J1536" i="2"/>
  <c r="J1206" i="2"/>
  <c r="J1008" i="2"/>
  <c r="J1947" i="2"/>
  <c r="J4432" i="2"/>
  <c r="J4274" i="2"/>
  <c r="J4111" i="2"/>
  <c r="J3959" i="2"/>
  <c r="J3743" i="2"/>
  <c r="J3416" i="2"/>
  <c r="J3035" i="2"/>
  <c r="J2866" i="2"/>
  <c r="J2642" i="2"/>
  <c r="J2488" i="2"/>
  <c r="J2277" i="2"/>
  <c r="J1930" i="2"/>
  <c r="J1653" i="2"/>
  <c r="J1257" i="2"/>
  <c r="J1052" i="2"/>
  <c r="J1660" i="2"/>
  <c r="J4508" i="2"/>
  <c r="J4359" i="2"/>
  <c r="J4177" i="2"/>
  <c r="J4018" i="2"/>
  <c r="J3829" i="2"/>
  <c r="J3598" i="2"/>
  <c r="J3153" i="2"/>
  <c r="J2915" i="2"/>
  <c r="J2693" i="2"/>
  <c r="J2539" i="2"/>
  <c r="J2368" i="2"/>
  <c r="J1688" i="2"/>
  <c r="J1322" i="2"/>
  <c r="J1097" i="2"/>
  <c r="J825" i="2"/>
  <c r="J4382" i="2"/>
  <c r="J4200" i="2"/>
  <c r="J4049" i="2"/>
  <c r="J3881" i="2"/>
  <c r="J3637" i="2"/>
  <c r="J3287" i="2"/>
  <c r="J2965" i="2"/>
  <c r="J2765" i="2"/>
  <c r="J2603" i="2"/>
  <c r="J2439" i="2"/>
  <c r="J2170" i="2"/>
  <c r="J1533" i="2"/>
  <c r="J1203" i="2"/>
  <c r="J1004" i="2"/>
  <c r="J4417" i="2"/>
  <c r="J4259" i="2"/>
  <c r="J4096" i="2"/>
  <c r="J3944" i="2"/>
  <c r="J3725" i="2"/>
  <c r="J3401" i="2"/>
  <c r="J3020" i="2"/>
  <c r="J2851" i="2"/>
  <c r="J2639" i="2"/>
  <c r="J2484" i="2"/>
  <c r="J2274" i="2"/>
  <c r="J1927" i="2"/>
  <c r="J1608" i="2"/>
  <c r="J1227" i="2"/>
  <c r="J1029" i="2"/>
  <c r="J1783" i="2"/>
  <c r="J4368" i="2"/>
  <c r="J4186" i="2"/>
  <c r="J4034" i="2"/>
  <c r="J3867" i="2"/>
  <c r="J3620" i="2"/>
  <c r="J3248" i="2"/>
  <c r="J2948" i="2"/>
  <c r="J2751" i="2"/>
  <c r="J2589" i="2"/>
  <c r="J2425" i="2"/>
  <c r="J2121" i="2"/>
  <c r="J1770" i="2"/>
  <c r="J1179" i="2"/>
  <c r="J898" i="2"/>
  <c r="J4456" i="2"/>
  <c r="J4293" i="2"/>
  <c r="J4130" i="2"/>
  <c r="J3978" i="2"/>
  <c r="J3789" i="2"/>
  <c r="J3493" i="2"/>
  <c r="J3084" i="2"/>
  <c r="J2897" i="2"/>
  <c r="J2688" i="2"/>
  <c r="J2535" i="2"/>
  <c r="J2357" i="2"/>
  <c r="J1672" i="2"/>
  <c r="J4491" i="2"/>
  <c r="J4339" i="2"/>
  <c r="J4172" i="2"/>
  <c r="J4013" i="2"/>
  <c r="J3824" i="2"/>
  <c r="J3585" i="2"/>
  <c r="J3227" i="2"/>
  <c r="J2934" i="2"/>
  <c r="J2712" i="2"/>
  <c r="J2558" i="2"/>
  <c r="J2395" i="2"/>
  <c r="J2054" i="2"/>
  <c r="J1782" i="2"/>
  <c r="J1431" i="2"/>
  <c r="J1120" i="2"/>
  <c r="J917" i="2"/>
  <c r="J2521" i="2"/>
  <c r="J1781" i="2"/>
  <c r="J4255" i="2"/>
  <c r="J4477" i="2"/>
  <c r="J4437" i="2"/>
  <c r="J4279" i="2"/>
  <c r="J4104" i="2"/>
  <c r="J3952" i="2"/>
  <c r="J3734" i="2"/>
  <c r="J3409" i="2"/>
  <c r="J3028" i="2"/>
  <c r="J2859" i="2"/>
  <c r="J2622" i="2"/>
  <c r="J2422" i="2"/>
  <c r="J4501" i="2"/>
  <c r="J4349" i="2"/>
  <c r="J4182" i="2"/>
  <c r="J4023" i="2"/>
  <c r="J3849" i="2"/>
  <c r="J3616" i="2"/>
  <c r="J3244" i="2"/>
  <c r="J2944" i="2"/>
  <c r="J2747" i="2"/>
  <c r="J2585" i="2"/>
  <c r="J2421" i="2"/>
  <c r="J1839" i="2"/>
  <c r="J1515" i="2"/>
  <c r="J1175" i="2"/>
  <c r="J958" i="2"/>
  <c r="J935" i="2"/>
  <c r="J4387" i="2"/>
  <c r="J4224" i="2"/>
  <c r="J4066" i="2"/>
  <c r="J3914" i="2"/>
  <c r="J3673" i="2"/>
  <c r="J3311" i="2"/>
  <c r="J3002" i="2"/>
  <c r="J2822" i="2"/>
  <c r="J2620" i="2"/>
  <c r="J2466" i="2"/>
  <c r="J2228" i="2"/>
  <c r="J1902" i="2"/>
  <c r="J1220" i="2"/>
  <c r="J1023" i="2"/>
  <c r="J1318" i="2"/>
  <c r="J4499" i="2"/>
  <c r="J4347" i="2"/>
  <c r="J4180" i="2"/>
  <c r="J4021" i="2"/>
  <c r="J3838" i="2"/>
  <c r="J3614" i="2"/>
  <c r="J3144" i="2"/>
  <c r="J2918" i="2"/>
  <c r="J2708" i="2"/>
  <c r="J2554" i="2"/>
  <c r="J2391" i="2"/>
  <c r="J2050" i="2"/>
  <c r="J1760" i="2"/>
  <c r="J1337" i="2"/>
  <c r="J1115" i="2"/>
  <c r="J892" i="2"/>
  <c r="J915" i="2"/>
  <c r="J4397" i="2"/>
  <c r="J4234" i="2"/>
  <c r="J4076" i="2"/>
  <c r="J3924" i="2"/>
  <c r="J3684" i="2"/>
  <c r="J3308" i="2"/>
  <c r="J2988" i="2"/>
  <c r="J2768" i="2"/>
  <c r="J2606" i="2"/>
  <c r="J2442" i="2"/>
  <c r="J2214" i="2"/>
  <c r="J1849" i="2"/>
  <c r="J1524" i="2"/>
  <c r="J1184" i="2"/>
  <c r="J993" i="2"/>
  <c r="J1516" i="2"/>
  <c r="J4420" i="2"/>
  <c r="J4262" i="2"/>
  <c r="J4099" i="2"/>
  <c r="J3947" i="2"/>
  <c r="J3729" i="2"/>
  <c r="J3023" i="2"/>
  <c r="J2854" i="2"/>
  <c r="J2629" i="2"/>
  <c r="J2475" i="2"/>
  <c r="J2262" i="2"/>
  <c r="J1611" i="2"/>
  <c r="J1230" i="2"/>
  <c r="J1032" i="2"/>
  <c r="J1330" i="2"/>
  <c r="J4496" i="2"/>
  <c r="J4344" i="2"/>
  <c r="J4165" i="2"/>
  <c r="J4006" i="2"/>
  <c r="J3817" i="2"/>
  <c r="J3565" i="2"/>
  <c r="J3135" i="2"/>
  <c r="J2903" i="2"/>
  <c r="J2678" i="2"/>
  <c r="J2527" i="2"/>
  <c r="J2312" i="2"/>
  <c r="J1968" i="2"/>
  <c r="J1676" i="2"/>
  <c r="J1310" i="2"/>
  <c r="J1085" i="2"/>
  <c r="J4370" i="2"/>
  <c r="J4188" i="2"/>
  <c r="J4037" i="2"/>
  <c r="J3869" i="2"/>
  <c r="J3622" i="2"/>
  <c r="J3250" i="2"/>
  <c r="J2951" i="2"/>
  <c r="J2753" i="2"/>
  <c r="J2591" i="2"/>
  <c r="J2427" i="2"/>
  <c r="J2153" i="2"/>
  <c r="J1845" i="2"/>
  <c r="J1521" i="2"/>
  <c r="J990" i="2"/>
  <c r="J1160" i="2"/>
  <c r="J4405" i="2"/>
  <c r="J4247" i="2"/>
  <c r="J4084" i="2"/>
  <c r="J3932" i="2"/>
  <c r="J3700" i="2"/>
  <c r="J3380" i="2"/>
  <c r="J3008" i="2"/>
  <c r="J2835" i="2"/>
  <c r="J2626" i="2"/>
  <c r="J2472" i="2"/>
  <c r="J2259" i="2"/>
  <c r="J1214" i="2"/>
  <c r="J1016" i="2"/>
  <c r="J1518" i="2"/>
  <c r="J4505" i="2"/>
  <c r="J4353" i="2"/>
  <c r="J4174" i="2"/>
  <c r="J4015" i="2"/>
  <c r="J3826" i="2"/>
  <c r="J3591" i="2"/>
  <c r="J3229" i="2"/>
  <c r="J2936" i="2"/>
  <c r="J2730" i="2"/>
  <c r="J2577" i="2"/>
  <c r="J2412" i="2"/>
  <c r="J2056" i="2"/>
  <c r="J1697" i="2"/>
  <c r="J1079" i="2"/>
  <c r="J4439" i="2"/>
  <c r="J4281" i="2"/>
  <c r="J4118" i="2"/>
  <c r="J3966" i="2"/>
  <c r="J3760" i="2"/>
  <c r="J3072" i="2"/>
  <c r="J2885" i="2"/>
  <c r="J2673" i="2"/>
  <c r="J2523" i="2"/>
  <c r="J2308" i="2"/>
  <c r="J4479" i="2"/>
  <c r="J4327" i="2"/>
  <c r="J4160" i="2"/>
  <c r="J4001" i="2"/>
  <c r="J3812" i="2"/>
  <c r="J3560" i="2"/>
  <c r="J3148" i="2"/>
  <c r="J2922" i="2"/>
  <c r="J2700" i="2"/>
  <c r="J2546" i="2"/>
  <c r="J2375" i="2"/>
  <c r="J2042" i="2"/>
  <c r="J1767" i="2"/>
  <c r="J1107" i="2"/>
  <c r="J897" i="2"/>
  <c r="J2468" i="2"/>
  <c r="J1763" i="2"/>
  <c r="J2294" i="2"/>
  <c r="J4425" i="2"/>
  <c r="J4267" i="2"/>
  <c r="J4092" i="2"/>
  <c r="J3940" i="2"/>
  <c r="J3718" i="2"/>
  <c r="J3388" i="2"/>
  <c r="J3016" i="2"/>
  <c r="J2772" i="2"/>
  <c r="J2610" i="2"/>
  <c r="J2374" i="2"/>
  <c r="J4489" i="2"/>
  <c r="J4337" i="2"/>
  <c r="J4170" i="2"/>
  <c r="J4011" i="2"/>
  <c r="J3822" i="2"/>
  <c r="J3583" i="2"/>
  <c r="J3160" i="2"/>
  <c r="J2932" i="2"/>
  <c r="J2724" i="2"/>
  <c r="J2573" i="2"/>
  <c r="J2408" i="2"/>
  <c r="J2103" i="2"/>
  <c r="J1819" i="2"/>
  <c r="J1478" i="2"/>
  <c r="J1159" i="2"/>
  <c r="J946" i="2"/>
  <c r="J4375" i="2"/>
  <c r="J4205" i="2"/>
  <c r="J4054" i="2"/>
  <c r="J3887" i="2"/>
  <c r="J3645" i="2"/>
  <c r="J3294" i="2"/>
  <c r="J2990" i="2"/>
  <c r="J2770" i="2"/>
  <c r="J2608" i="2"/>
  <c r="J2444" i="2"/>
  <c r="J2216" i="2"/>
  <c r="J1538" i="2"/>
  <c r="J1208" i="2"/>
  <c r="J1010" i="2"/>
  <c r="J1121" i="2"/>
  <c r="J4487" i="2"/>
  <c r="J4335" i="2"/>
  <c r="J4168" i="2"/>
  <c r="J4009" i="2"/>
  <c r="J3820" i="2"/>
  <c r="J3568" i="2"/>
  <c r="J3091" i="2"/>
  <c r="J2906" i="2"/>
  <c r="J2696" i="2"/>
  <c r="J2542" i="2"/>
  <c r="J2371" i="2"/>
  <c r="J1991" i="2"/>
  <c r="J1691" i="2"/>
  <c r="J1325" i="2"/>
  <c r="J1102" i="2"/>
  <c r="J870" i="2"/>
  <c r="J1925" i="2"/>
  <c r="J4385" i="2"/>
  <c r="J4222" i="2"/>
  <c r="J4064" i="2"/>
  <c r="J3912" i="2"/>
  <c r="J3668" i="2"/>
  <c r="J3290" i="2"/>
  <c r="J2955" i="2"/>
  <c r="J2756" i="2"/>
  <c r="J2594" i="2"/>
  <c r="J2430" i="2"/>
  <c r="J1831" i="2"/>
  <c r="J1500" i="2"/>
  <c r="J1171" i="2"/>
  <c r="J955" i="2"/>
  <c r="J1331" i="2"/>
  <c r="J1210" i="2"/>
  <c r="J4408" i="2"/>
  <c r="J4250" i="2"/>
  <c r="J4087" i="2"/>
  <c r="J3935" i="2"/>
  <c r="J3703" i="2"/>
  <c r="J3383" i="2"/>
  <c r="J3011" i="2"/>
  <c r="J2838" i="2"/>
  <c r="J2617" i="2"/>
  <c r="J2463" i="2"/>
  <c r="J2225" i="2"/>
  <c r="J1899" i="2"/>
  <c r="J1217" i="2"/>
  <c r="J1020" i="2"/>
  <c r="J1165" i="2"/>
  <c r="J4484" i="2"/>
  <c r="J4332" i="2"/>
  <c r="J4146" i="2"/>
  <c r="J3994" i="2"/>
  <c r="J3805" i="2"/>
  <c r="J3509" i="2"/>
  <c r="J3088" i="2"/>
  <c r="J2889" i="2"/>
  <c r="J2665" i="2"/>
  <c r="J2512" i="2"/>
  <c r="J2300" i="2"/>
  <c r="J1941" i="2"/>
  <c r="J1664" i="2"/>
  <c r="J1298" i="2"/>
  <c r="J1065" i="2"/>
  <c r="J1648" i="2"/>
  <c r="J4507" i="2"/>
  <c r="J4357" i="2"/>
  <c r="J4176" i="2"/>
  <c r="J4017" i="2"/>
  <c r="J3828" i="2"/>
  <c r="J3593" i="2"/>
  <c r="J3238" i="2"/>
  <c r="J2938" i="2"/>
  <c r="J2732" i="2"/>
  <c r="J2579" i="2"/>
  <c r="J2414" i="2"/>
  <c r="J2123" i="2"/>
  <c r="J1826" i="2"/>
  <c r="J1490" i="2"/>
  <c r="J1168" i="2"/>
  <c r="J952" i="2"/>
  <c r="J1319" i="2"/>
  <c r="J959" i="2"/>
  <c r="J4393" i="2"/>
  <c r="J4230" i="2"/>
  <c r="J4072" i="2"/>
  <c r="J3920" i="2"/>
  <c r="J3680" i="2"/>
  <c r="J3319" i="2"/>
  <c r="J2996" i="2"/>
  <c r="J2776" i="2"/>
  <c r="J2614" i="2"/>
  <c r="J2452" i="2"/>
  <c r="J2222" i="2"/>
  <c r="J1892" i="2"/>
  <c r="J1532" i="2"/>
  <c r="J1193" i="2"/>
  <c r="J1001" i="2"/>
  <c r="J1224" i="2"/>
  <c r="J4493" i="2"/>
  <c r="J4341" i="2"/>
  <c r="J4162" i="2"/>
  <c r="J4003" i="2"/>
  <c r="J3814" i="2"/>
  <c r="J3562" i="2"/>
  <c r="J3150" i="2"/>
  <c r="J2924" i="2"/>
  <c r="J2715" i="2"/>
  <c r="J2561" i="2"/>
  <c r="J2398" i="2"/>
  <c r="J2044" i="2"/>
  <c r="J1685" i="2"/>
  <c r="J938" i="2"/>
  <c r="J4427" i="2"/>
  <c r="J4269" i="2"/>
  <c r="J4106" i="2"/>
  <c r="J3954" i="2"/>
  <c r="J3737" i="2"/>
  <c r="J3411" i="2"/>
  <c r="J3049" i="2"/>
  <c r="J2873" i="2"/>
  <c r="J2661" i="2"/>
  <c r="J2508" i="2"/>
  <c r="J2296" i="2"/>
  <c r="J1108" i="2"/>
  <c r="J4467" i="2"/>
  <c r="J4315" i="2"/>
  <c r="J4141" i="2"/>
  <c r="J3989" i="2"/>
  <c r="J3800" i="2"/>
  <c r="J3504" i="2"/>
  <c r="J3095" i="2"/>
  <c r="J2910" i="2"/>
  <c r="J2685" i="2"/>
  <c r="J2534" i="2"/>
  <c r="J2356" i="2"/>
  <c r="J2009" i="2"/>
  <c r="J1695" i="2"/>
  <c r="J1329" i="2"/>
  <c r="J1092" i="2"/>
  <c r="J879" i="2"/>
  <c r="J2434" i="2"/>
  <c r="J1540" i="2"/>
  <c r="J3146" i="2"/>
  <c r="J2920" i="2"/>
  <c r="J2710" i="2"/>
  <c r="J2556" i="2"/>
  <c r="J2393" i="2"/>
  <c r="J2052" i="2"/>
  <c r="J1780" i="2"/>
  <c r="J1429" i="2"/>
  <c r="J1146" i="2"/>
  <c r="J931" i="2"/>
  <c r="J2043" i="2"/>
  <c r="J4512" i="2"/>
  <c r="J4363" i="2"/>
  <c r="J4193" i="2"/>
  <c r="J4042" i="2"/>
  <c r="J3874" i="2"/>
  <c r="J3627" i="2"/>
  <c r="J3276" i="2"/>
  <c r="J2957" i="2"/>
  <c r="J2758" i="2"/>
  <c r="J2596" i="2"/>
  <c r="J2432" i="2"/>
  <c r="J2163" i="2"/>
  <c r="J1851" i="2"/>
  <c r="J1526" i="2"/>
  <c r="J995" i="2"/>
  <c r="J961" i="2"/>
  <c r="J4475" i="2"/>
  <c r="J4323" i="2"/>
  <c r="J4149" i="2"/>
  <c r="J3997" i="2"/>
  <c r="J3808" i="2"/>
  <c r="J3546" i="2"/>
  <c r="J3079" i="2"/>
  <c r="J2892" i="2"/>
  <c r="J2681" i="2"/>
  <c r="J2530" i="2"/>
  <c r="J2315" i="2"/>
  <c r="J1971" i="2"/>
  <c r="J1679" i="2"/>
  <c r="J1313" i="2"/>
  <c r="J1088" i="2"/>
  <c r="J828" i="2"/>
  <c r="J1696" i="2"/>
  <c r="J4373" i="2"/>
  <c r="J4203" i="2"/>
  <c r="J4052" i="2"/>
  <c r="J3884" i="2"/>
  <c r="J3640" i="2"/>
  <c r="J3253" i="2"/>
  <c r="J2941" i="2"/>
  <c r="J2744" i="2"/>
  <c r="J2582" i="2"/>
  <c r="J2417" i="2"/>
  <c r="J2130" i="2"/>
  <c r="J1816" i="2"/>
  <c r="J1449" i="2"/>
  <c r="J1156" i="2"/>
  <c r="J943" i="2"/>
  <c r="J1151" i="2"/>
  <c r="J1012" i="2"/>
  <c r="J4396" i="2"/>
  <c r="J4233" i="2"/>
  <c r="J4075" i="2"/>
  <c r="J3923" i="2"/>
  <c r="J3683" i="2"/>
  <c r="J3362" i="2"/>
  <c r="J2999" i="2"/>
  <c r="J2819" i="2"/>
  <c r="J2605" i="2"/>
  <c r="J2441" i="2"/>
  <c r="J2213" i="2"/>
  <c r="J1535" i="2"/>
  <c r="J1205" i="2"/>
  <c r="J1006" i="2"/>
  <c r="J999" i="2"/>
  <c r="J4472" i="2"/>
  <c r="J4320" i="2"/>
  <c r="J4134" i="2"/>
  <c r="J3982" i="2"/>
  <c r="J3793" i="2"/>
  <c r="J3497" i="2"/>
  <c r="J3076" i="2"/>
  <c r="J2877" i="2"/>
  <c r="J2653" i="2"/>
  <c r="J2499" i="2"/>
  <c r="J2288" i="2"/>
  <c r="J1929" i="2"/>
  <c r="J1652" i="2"/>
  <c r="J1256" i="2"/>
  <c r="J1031" i="2"/>
  <c r="J1287" i="2"/>
  <c r="J4495" i="2"/>
  <c r="J4343" i="2"/>
  <c r="J4164" i="2"/>
  <c r="J4005" i="2"/>
  <c r="J3816" i="2"/>
  <c r="J3564" i="2"/>
  <c r="J3152" i="2"/>
  <c r="J2926" i="2"/>
  <c r="J2718" i="2"/>
  <c r="J2563" i="2"/>
  <c r="J2400" i="2"/>
  <c r="J2058" i="2"/>
  <c r="J1813" i="2"/>
  <c r="J1435" i="2"/>
  <c r="J1153" i="2"/>
  <c r="J940" i="2"/>
  <c r="J1061" i="2"/>
  <c r="J4381" i="2"/>
  <c r="J4211" i="2"/>
  <c r="J4060" i="2"/>
  <c r="J3908" i="2"/>
  <c r="J3664" i="2"/>
  <c r="J3300" i="2"/>
  <c r="J2964" i="2"/>
  <c r="J2764" i="2"/>
  <c r="J2602" i="2"/>
  <c r="J2438" i="2"/>
  <c r="J1870" i="2"/>
  <c r="J1520" i="2"/>
  <c r="J1180" i="2"/>
  <c r="J988" i="2"/>
  <c r="J1093" i="2"/>
  <c r="J4481" i="2"/>
  <c r="J4329" i="2"/>
  <c r="J4143" i="2"/>
  <c r="J3991" i="2"/>
  <c r="J3802" i="2"/>
  <c r="J3506" i="2"/>
  <c r="J3131" i="2"/>
  <c r="J2912" i="2"/>
  <c r="J2702" i="2"/>
  <c r="J2548" i="2"/>
  <c r="J2377" i="2"/>
  <c r="J2015" i="2"/>
  <c r="J1673" i="2"/>
  <c r="J2006" i="2"/>
  <c r="J4415" i="2"/>
  <c r="J4257" i="2"/>
  <c r="J4094" i="2"/>
  <c r="J3942" i="2"/>
  <c r="J3720" i="2"/>
  <c r="J3390" i="2"/>
  <c r="J3030" i="2"/>
  <c r="J2861" i="2"/>
  <c r="J2649" i="2"/>
  <c r="J2495" i="2"/>
  <c r="J2284" i="2"/>
  <c r="J881" i="2"/>
  <c r="J4455" i="2"/>
  <c r="J4292" i="2"/>
  <c r="J4129" i="2"/>
  <c r="J3977" i="2"/>
  <c r="J3788" i="2"/>
  <c r="J3492" i="2"/>
  <c r="J3083" i="2"/>
  <c r="J2896" i="2"/>
  <c r="J2672" i="2"/>
  <c r="J2522" i="2"/>
  <c r="J2307" i="2"/>
  <c r="J1978" i="2"/>
  <c r="J1683" i="2"/>
  <c r="J1317" i="2"/>
  <c r="J1077" i="2"/>
  <c r="J832" i="2"/>
  <c r="J2409" i="2"/>
  <c r="J1285" i="2"/>
  <c r="J3928" i="2"/>
  <c r="J4151" i="2"/>
  <c r="J4401" i="2"/>
  <c r="J4238" i="2"/>
  <c r="J4068" i="2"/>
  <c r="J3916" i="2"/>
  <c r="J3675" i="2"/>
  <c r="J3313" i="2"/>
  <c r="J2992" i="2"/>
  <c r="J2748" i="2"/>
  <c r="J2586" i="2"/>
  <c r="J2270" i="2"/>
  <c r="J4465" i="2"/>
  <c r="J4313" i="2"/>
  <c r="J4139" i="2"/>
  <c r="J3987" i="2"/>
  <c r="J3798" i="2"/>
  <c r="J3502" i="2"/>
  <c r="J3093" i="2"/>
  <c r="J2908" i="2"/>
  <c r="J2698" i="2"/>
  <c r="J2544" i="2"/>
  <c r="J2373" i="2"/>
  <c r="J2040" i="2"/>
  <c r="J1762" i="2"/>
  <c r="J1352" i="2"/>
  <c r="J1118" i="2"/>
  <c r="J913" i="2"/>
  <c r="J1684" i="2"/>
  <c r="J4500" i="2"/>
  <c r="J4348" i="2"/>
  <c r="J4181" i="2"/>
  <c r="J4022" i="2"/>
  <c r="J3848" i="2"/>
  <c r="J3615" i="2"/>
  <c r="J3243" i="2"/>
  <c r="J2943" i="2"/>
  <c r="J2746" i="2"/>
  <c r="J2584" i="2"/>
  <c r="J2419" i="2"/>
  <c r="J2143" i="2"/>
  <c r="J1838" i="2"/>
  <c r="J1514" i="2"/>
  <c r="J1174" i="2"/>
  <c r="J957" i="2"/>
  <c r="J4463" i="2"/>
  <c r="J4311" i="2"/>
  <c r="J4137" i="2"/>
  <c r="J3985" i="2"/>
  <c r="J3796" i="2"/>
  <c r="J3500" i="2"/>
  <c r="J3067" i="2"/>
  <c r="J2880" i="2"/>
  <c r="J2668" i="2"/>
  <c r="J2518" i="2"/>
  <c r="J2303" i="2"/>
  <c r="J1944" i="2"/>
  <c r="J1667" i="2"/>
  <c r="J1301" i="2"/>
  <c r="J1055" i="2"/>
  <c r="J1487" i="2"/>
  <c r="J4510" i="2"/>
  <c r="J4361" i="2"/>
  <c r="J4191" i="2"/>
  <c r="J4040" i="2"/>
  <c r="J3872" i="2"/>
  <c r="J3625" i="2"/>
  <c r="J3241" i="2"/>
  <c r="J2929" i="2"/>
  <c r="J2721" i="2"/>
  <c r="J2568" i="2"/>
  <c r="J2404" i="2"/>
  <c r="J2100" i="2"/>
  <c r="J1777" i="2"/>
  <c r="J927" i="2"/>
  <c r="J962" i="2"/>
  <c r="J4384" i="2"/>
  <c r="J4221" i="2"/>
  <c r="J4063" i="2"/>
  <c r="J3911" i="2"/>
  <c r="J3667" i="2"/>
  <c r="J3307" i="2"/>
  <c r="J2987" i="2"/>
  <c r="J2767" i="2"/>
  <c r="J2593" i="2"/>
  <c r="J2429" i="2"/>
  <c r="J2155" i="2"/>
  <c r="J1848" i="2"/>
  <c r="J1523" i="2"/>
  <c r="J1183" i="2"/>
  <c r="J992" i="2"/>
  <c r="J4460" i="2"/>
  <c r="J4308" i="2"/>
  <c r="J4122" i="2"/>
  <c r="J3970" i="2"/>
  <c r="J3766" i="2"/>
  <c r="J3415" i="2"/>
  <c r="J3055" i="2"/>
  <c r="J2865" i="2"/>
  <c r="J2641" i="2"/>
  <c r="J2487" i="2"/>
  <c r="J2276" i="2"/>
  <c r="J1610" i="2"/>
  <c r="J1229" i="2"/>
  <c r="J1018" i="2"/>
  <c r="J1078" i="2"/>
  <c r="J4483" i="2"/>
  <c r="J4331" i="2"/>
  <c r="J4145" i="2"/>
  <c r="J3993" i="2"/>
  <c r="J3804" i="2"/>
  <c r="J3508" i="2"/>
  <c r="J3134" i="2"/>
  <c r="J2914" i="2"/>
  <c r="J2704" i="2"/>
  <c r="J2550" i="2"/>
  <c r="J2379" i="2"/>
  <c r="J2046" i="2"/>
  <c r="J1772" i="2"/>
  <c r="J1128" i="2"/>
  <c r="J922" i="2"/>
  <c r="J900" i="2"/>
  <c r="J4369" i="2"/>
  <c r="J4199" i="2"/>
  <c r="J4048" i="2"/>
  <c r="J3880" i="2"/>
  <c r="J3636" i="2"/>
  <c r="J3286" i="2"/>
  <c r="J2949" i="2"/>
  <c r="J2752" i="2"/>
  <c r="J2590" i="2"/>
  <c r="J2426" i="2"/>
  <c r="J1489" i="2"/>
  <c r="J1167" i="2"/>
  <c r="J951" i="2"/>
  <c r="J1307" i="2"/>
  <c r="J949" i="2"/>
  <c r="J4469" i="2"/>
  <c r="J4317" i="2"/>
  <c r="J4131" i="2"/>
  <c r="J3979" i="2"/>
  <c r="J3790" i="2"/>
  <c r="J3494" i="2"/>
  <c r="J3085" i="2"/>
  <c r="J2898" i="2"/>
  <c r="J2689" i="2"/>
  <c r="J2536" i="2"/>
  <c r="J2309" i="2"/>
  <c r="J1982" i="2"/>
  <c r="J1661" i="2"/>
  <c r="J1682" i="2"/>
  <c r="J4403" i="2"/>
  <c r="J4240" i="2"/>
  <c r="J4082" i="2"/>
  <c r="J3930" i="2"/>
  <c r="J3694" i="2"/>
  <c r="J3369" i="2"/>
  <c r="J3018" i="2"/>
  <c r="J2849" i="2"/>
  <c r="J2636" i="2"/>
  <c r="J2482" i="2"/>
  <c r="J2272" i="2"/>
  <c r="J4438" i="2"/>
  <c r="J4280" i="2"/>
  <c r="J4117" i="2"/>
  <c r="J3965" i="2"/>
  <c r="J3759" i="2"/>
  <c r="J3071" i="2"/>
  <c r="J2884" i="2"/>
  <c r="J2660" i="2"/>
  <c r="J2507" i="2"/>
  <c r="J2295" i="2"/>
  <c r="J1948" i="2"/>
  <c r="J1671" i="2"/>
  <c r="J1305" i="2"/>
  <c r="J1059" i="2"/>
  <c r="J796" i="2"/>
  <c r="J2394" i="2"/>
  <c r="J1076" i="2"/>
  <c r="J3004" i="2"/>
  <c r="J4389" i="2"/>
  <c r="J4226" i="2"/>
  <c r="J4056" i="2"/>
  <c r="J3891" i="2"/>
  <c r="J3647" i="2"/>
  <c r="J3296" i="2"/>
  <c r="J2959" i="2"/>
  <c r="J2725" i="2"/>
  <c r="J2574" i="2"/>
  <c r="J2218" i="2"/>
  <c r="J4451" i="2"/>
  <c r="J4290" i="2"/>
  <c r="J4127" i="2"/>
  <c r="J3975" i="2"/>
  <c r="J3786" i="2"/>
  <c r="J3490" i="2"/>
  <c r="J3081" i="2"/>
  <c r="J2894" i="2"/>
  <c r="J2683" i="2"/>
  <c r="J2532" i="2"/>
  <c r="J2329" i="2"/>
  <c r="J1693" i="2"/>
  <c r="J1327" i="2"/>
  <c r="J1105" i="2"/>
  <c r="J895" i="2"/>
  <c r="J1432" i="2"/>
  <c r="J4488" i="2"/>
  <c r="J4336" i="2"/>
  <c r="J4169" i="2"/>
  <c r="J4010" i="2"/>
  <c r="J3821" i="2"/>
  <c r="J3570" i="2"/>
  <c r="J3159" i="2"/>
  <c r="J2931" i="2"/>
  <c r="J2723" i="2"/>
  <c r="J2570" i="2"/>
  <c r="J2407" i="2"/>
  <c r="J2102" i="2"/>
  <c r="J1818" i="2"/>
  <c r="J1465" i="2"/>
  <c r="J1158" i="2"/>
  <c r="J945" i="2"/>
  <c r="J1433" i="2"/>
  <c r="J4446" i="2"/>
  <c r="J4288" i="2"/>
  <c r="J4125" i="2"/>
  <c r="J3973" i="2"/>
  <c r="J3770" i="2"/>
  <c r="J3488" i="2"/>
  <c r="J3037" i="2"/>
  <c r="J2868" i="2"/>
  <c r="J2656" i="2"/>
  <c r="J2503" i="2"/>
  <c r="J2291" i="2"/>
  <c r="J1932" i="2"/>
  <c r="J1655" i="2"/>
  <c r="J1259" i="2"/>
  <c r="J1034" i="2"/>
  <c r="J1190" i="2"/>
  <c r="J4498" i="2"/>
  <c r="J4346" i="2"/>
  <c r="J4179" i="2"/>
  <c r="J4020" i="2"/>
  <c r="J3837" i="2"/>
  <c r="J3567" i="2"/>
  <c r="J3157" i="2"/>
  <c r="J2917" i="2"/>
  <c r="J2707" i="2"/>
  <c r="J2553" i="2"/>
  <c r="J2383" i="2"/>
  <c r="J2049" i="2"/>
  <c r="J1759" i="2"/>
  <c r="J1336" i="2"/>
  <c r="J1114" i="2"/>
  <c r="J906" i="2"/>
  <c r="J4372" i="2"/>
  <c r="J4202" i="2"/>
  <c r="J4051" i="2"/>
  <c r="J3883" i="2"/>
  <c r="J3639" i="2"/>
  <c r="J3289" i="2"/>
  <c r="J2953" i="2"/>
  <c r="J2755" i="2"/>
  <c r="J2581" i="2"/>
  <c r="J2416" i="2"/>
  <c r="J2128" i="2"/>
  <c r="J1828" i="2"/>
  <c r="J1492" i="2"/>
  <c r="J1170" i="2"/>
  <c r="J954" i="2"/>
  <c r="J1531" i="2"/>
  <c r="J453" i="2"/>
  <c r="J4443" i="2"/>
  <c r="J4285" i="2"/>
  <c r="J4110" i="2"/>
  <c r="J3958" i="2"/>
  <c r="J3742" i="2"/>
  <c r="J3034" i="2"/>
  <c r="J2853" i="2"/>
  <c r="J2628" i="2"/>
  <c r="J2474" i="2"/>
  <c r="J2261" i="2"/>
  <c r="J1898" i="2"/>
  <c r="J1216" i="2"/>
  <c r="J1005" i="2"/>
  <c r="J919" i="2"/>
  <c r="J4471" i="2"/>
  <c r="J4319" i="2"/>
  <c r="J4133" i="2"/>
  <c r="J3981" i="2"/>
  <c r="J3792" i="2"/>
  <c r="J3496" i="2"/>
  <c r="J3087" i="2"/>
  <c r="J2902" i="2"/>
  <c r="J2691" i="2"/>
  <c r="J2538" i="2"/>
  <c r="J2367" i="2"/>
  <c r="J2017" i="2"/>
  <c r="J1748" i="2"/>
  <c r="J1333" i="2"/>
  <c r="J1111" i="2"/>
  <c r="J903" i="2"/>
  <c r="J4506" i="2"/>
  <c r="J4354" i="2"/>
  <c r="J4187" i="2"/>
  <c r="J4036" i="2"/>
  <c r="J3868" i="2"/>
  <c r="J3621" i="2"/>
  <c r="J3249" i="2"/>
  <c r="J2937" i="2"/>
  <c r="J2731" i="2"/>
  <c r="J2578" i="2"/>
  <c r="J2413" i="2"/>
  <c r="J2122" i="2"/>
  <c r="J1825" i="2"/>
  <c r="J1434" i="2"/>
  <c r="J1152" i="2"/>
  <c r="J939" i="2"/>
  <c r="J1166" i="2"/>
  <c r="J4457" i="2"/>
  <c r="J4294" i="2"/>
  <c r="J4119" i="2"/>
  <c r="J3967" i="2"/>
  <c r="J3762" i="2"/>
  <c r="J3073" i="2"/>
  <c r="J2886" i="2"/>
  <c r="J2674" i="2"/>
  <c r="J2524" i="2"/>
  <c r="J2297" i="2"/>
  <c r="J1964" i="2"/>
  <c r="J1649" i="2"/>
  <c r="J1910" i="2"/>
  <c r="J1316" i="2"/>
  <c r="J4391" i="2"/>
  <c r="J4228" i="2"/>
  <c r="J4070" i="2"/>
  <c r="J3918" i="2"/>
  <c r="J3678" i="2"/>
  <c r="J3315" i="2"/>
  <c r="J3006" i="2"/>
  <c r="J2833" i="2"/>
  <c r="J2624" i="2"/>
  <c r="J2470" i="2"/>
  <c r="J2234" i="2"/>
  <c r="J4426" i="2"/>
  <c r="J4268" i="2"/>
  <c r="J4105" i="2"/>
  <c r="J3953" i="2"/>
  <c r="J3736" i="2"/>
  <c r="J3410" i="2"/>
  <c r="J3043" i="2"/>
  <c r="J2872" i="2"/>
  <c r="J2648" i="2"/>
  <c r="J2494" i="2"/>
  <c r="J2283" i="2"/>
  <c r="J1936" i="2"/>
  <c r="J1659" i="2"/>
  <c r="J1286" i="2"/>
  <c r="J1038" i="2"/>
  <c r="J446" i="2"/>
  <c r="J2355" i="2"/>
  <c r="J795" i="2"/>
  <c r="J4080" i="2"/>
  <c r="J3367" i="2"/>
  <c r="J4377" i="2"/>
  <c r="J4207" i="2"/>
  <c r="J4044" i="2"/>
  <c r="J3876" i="2"/>
  <c r="J3632" i="2"/>
  <c r="J3245" i="2"/>
  <c r="J2945" i="2"/>
  <c r="J2711" i="2"/>
  <c r="J2557" i="2"/>
  <c r="J1923" i="2"/>
  <c r="J4436" i="2"/>
  <c r="J4278" i="2"/>
  <c r="J4115" i="2"/>
  <c r="J3963" i="2"/>
  <c r="J3750" i="2"/>
  <c r="J3069" i="2"/>
  <c r="J2882" i="2"/>
  <c r="J2670" i="2"/>
  <c r="J2520" i="2"/>
  <c r="J2305" i="2"/>
  <c r="J1973" i="2"/>
  <c r="J1681" i="2"/>
  <c r="J1315" i="2"/>
  <c r="J1090" i="2"/>
  <c r="J876" i="2"/>
  <c r="J1178" i="2"/>
  <c r="J4476" i="2"/>
  <c r="J4324" i="2"/>
  <c r="J4150" i="2"/>
  <c r="J3998" i="2"/>
  <c r="J3809" i="2"/>
  <c r="J3556" i="2"/>
  <c r="J3145" i="2"/>
  <c r="J2919" i="2"/>
  <c r="J2709" i="2"/>
  <c r="J2555" i="2"/>
  <c r="J2392" i="2"/>
  <c r="J2051" i="2"/>
  <c r="J1779" i="2"/>
  <c r="J1145" i="2"/>
  <c r="J930" i="2"/>
  <c r="J1109" i="2"/>
  <c r="J2041" i="2"/>
  <c r="J4434" i="2"/>
  <c r="J4276" i="2"/>
  <c r="J4113" i="2"/>
  <c r="J3961" i="2"/>
  <c r="J3745" i="2"/>
  <c r="J3025" i="2"/>
  <c r="J2856" i="2"/>
  <c r="J2644" i="2"/>
  <c r="J2490" i="2"/>
  <c r="J2279" i="2"/>
  <c r="J1631" i="2"/>
  <c r="J1234" i="2"/>
  <c r="J1022" i="2"/>
  <c r="J1027" i="2"/>
  <c r="J4486" i="2"/>
  <c r="J4334" i="2"/>
  <c r="J4167" i="2"/>
  <c r="J4008" i="2"/>
  <c r="J3819" i="2"/>
  <c r="J3545" i="2"/>
  <c r="J3090" i="2"/>
  <c r="J2905" i="2"/>
  <c r="J2695" i="2"/>
  <c r="J2541" i="2"/>
  <c r="J2370" i="2"/>
  <c r="J2020" i="2"/>
  <c r="J1690" i="2"/>
  <c r="J1324" i="2"/>
  <c r="J1099" i="2"/>
  <c r="J891" i="2"/>
  <c r="J1981" i="2"/>
  <c r="J4509" i="2"/>
  <c r="J4360" i="2"/>
  <c r="J4190" i="2"/>
  <c r="J4039" i="2"/>
  <c r="J3871" i="2"/>
  <c r="J3624" i="2"/>
  <c r="J3252" i="2"/>
  <c r="J2940" i="2"/>
  <c r="J2720" i="2"/>
  <c r="J2567" i="2"/>
  <c r="J2402" i="2"/>
  <c r="J2099" i="2"/>
  <c r="J1815" i="2"/>
  <c r="J1437" i="2"/>
  <c r="J1155" i="2"/>
  <c r="J942" i="2"/>
  <c r="J1040" i="2"/>
  <c r="J1974" i="2"/>
  <c r="J4431" i="2"/>
  <c r="J4273" i="2"/>
  <c r="J4098" i="2"/>
  <c r="J3946" i="2"/>
  <c r="J3727" i="2"/>
  <c r="J3382" i="2"/>
  <c r="J3022" i="2"/>
  <c r="J2837" i="2"/>
  <c r="J2616" i="2"/>
  <c r="J2462" i="2"/>
  <c r="J2224" i="2"/>
  <c r="J1534" i="2"/>
  <c r="J1204" i="2"/>
  <c r="J991" i="2"/>
  <c r="J1213" i="2"/>
  <c r="J4459" i="2"/>
  <c r="J4284" i="2"/>
  <c r="J4121" i="2"/>
  <c r="J3969" i="2"/>
  <c r="J3765" i="2"/>
  <c r="J3426" i="2"/>
  <c r="J3075" i="2"/>
  <c r="J2888" i="2"/>
  <c r="J2677" i="2"/>
  <c r="J2526" i="2"/>
  <c r="J2311" i="2"/>
  <c r="J1984" i="2"/>
  <c r="J1687" i="2"/>
  <c r="J1321" i="2"/>
  <c r="J1096" i="2"/>
  <c r="J886" i="2"/>
  <c r="J4494" i="2"/>
  <c r="J4342" i="2"/>
  <c r="J4175" i="2"/>
  <c r="J4016" i="2"/>
  <c r="J3827" i="2"/>
  <c r="J3592" i="2"/>
  <c r="J3151" i="2"/>
  <c r="J2925" i="2"/>
  <c r="J2716" i="2"/>
  <c r="J2562" i="2"/>
  <c r="J2399" i="2"/>
  <c r="J2057" i="2"/>
  <c r="J1794" i="2"/>
  <c r="J1127" i="2"/>
  <c r="J921" i="2"/>
  <c r="J1028" i="2"/>
  <c r="J4440" i="2"/>
  <c r="J4282" i="2"/>
  <c r="J4107" i="2"/>
  <c r="J3955" i="2"/>
  <c r="J3739" i="2"/>
  <c r="J3052" i="2"/>
  <c r="J2874" i="2"/>
  <c r="J2662" i="2"/>
  <c r="J2509" i="2"/>
  <c r="J2285" i="2"/>
  <c r="J1938" i="2"/>
  <c r="J1607" i="2"/>
  <c r="J1842" i="2"/>
  <c r="J1106" i="2"/>
  <c r="J4379" i="2"/>
  <c r="J4209" i="2"/>
  <c r="J4058" i="2"/>
  <c r="J3893" i="2"/>
  <c r="J3650" i="2"/>
  <c r="J3298" i="2"/>
  <c r="J2994" i="2"/>
  <c r="J2774" i="2"/>
  <c r="J2612" i="2"/>
  <c r="J2448" i="2"/>
  <c r="J2220" i="2"/>
  <c r="J1670" i="2"/>
  <c r="J4414" i="2"/>
  <c r="J4256" i="2"/>
  <c r="J4093" i="2"/>
  <c r="J3941" i="2"/>
  <c r="J3719" i="2"/>
  <c r="J3389" i="2"/>
  <c r="J3029" i="2"/>
  <c r="J2860" i="2"/>
  <c r="J2635" i="2"/>
  <c r="J2481" i="2"/>
  <c r="J2271" i="2"/>
  <c r="J1647" i="2"/>
  <c r="J1223" i="2"/>
  <c r="J1026" i="2"/>
  <c r="J2306" i="2"/>
  <c r="J445" i="2"/>
  <c r="J3558" i="2"/>
  <c r="J4365" i="2"/>
  <c r="J4195" i="2"/>
  <c r="J4024" i="2"/>
  <c r="J3851" i="2"/>
  <c r="J3617" i="2"/>
  <c r="J3161" i="2"/>
  <c r="J2933" i="2"/>
  <c r="J2699" i="2"/>
  <c r="J2545" i="2"/>
  <c r="J4424" i="2"/>
  <c r="J4266" i="2"/>
  <c r="J4103" i="2"/>
  <c r="J3951" i="2"/>
  <c r="J3733" i="2"/>
  <c r="J3039" i="2"/>
  <c r="J2870" i="2"/>
  <c r="J2658" i="2"/>
  <c r="J2505" i="2"/>
  <c r="J2293" i="2"/>
  <c r="J1946" i="2"/>
  <c r="J1669" i="2"/>
  <c r="J1303" i="2"/>
  <c r="J1074" i="2"/>
  <c r="J830" i="2"/>
  <c r="J1014" i="2"/>
  <c r="J4464" i="2"/>
  <c r="J4312" i="2"/>
  <c r="J4138" i="2"/>
  <c r="J3986" i="2"/>
  <c r="J3797" i="2"/>
  <c r="J3501" i="2"/>
  <c r="J3092" i="2"/>
  <c r="J2907" i="2"/>
  <c r="J2697" i="2"/>
  <c r="J2543" i="2"/>
  <c r="J2372" i="2"/>
  <c r="J2039" i="2"/>
  <c r="J1761" i="2"/>
  <c r="J1338" i="2"/>
  <c r="J1116" i="2"/>
  <c r="J911" i="2"/>
  <c r="J950" i="2"/>
  <c r="J1430" i="2"/>
  <c r="J4422" i="2"/>
  <c r="J4264" i="2"/>
  <c r="J4101" i="2"/>
  <c r="J3949" i="2"/>
  <c r="J3731" i="2"/>
  <c r="J3406" i="2"/>
  <c r="J3013" i="2"/>
  <c r="J2840" i="2"/>
  <c r="J2631" i="2"/>
  <c r="J2477" i="2"/>
  <c r="J2267" i="2"/>
  <c r="J1901" i="2"/>
  <c r="J1219" i="2"/>
  <c r="J1009" i="2"/>
  <c r="J4474" i="2"/>
  <c r="J4322" i="2"/>
  <c r="J4148" i="2"/>
  <c r="J3996" i="2"/>
  <c r="J3807" i="2"/>
  <c r="J3499" i="2"/>
  <c r="J3078" i="2"/>
  <c r="J2891" i="2"/>
  <c r="J2680" i="2"/>
  <c r="J2529" i="2"/>
  <c r="J2314" i="2"/>
  <c r="J1678" i="2"/>
  <c r="J1312" i="2"/>
  <c r="J1087" i="2"/>
  <c r="J867" i="2"/>
  <c r="J1530" i="2"/>
  <c r="J4497" i="2"/>
  <c r="J4345" i="2"/>
  <c r="J4178" i="2"/>
  <c r="J4019" i="2"/>
  <c r="J3833" i="2"/>
  <c r="J3599" i="2"/>
  <c r="J3240" i="2"/>
  <c r="J2928" i="2"/>
  <c r="J2706" i="2"/>
  <c r="J2552" i="2"/>
  <c r="J2382" i="2"/>
  <c r="J2048" i="2"/>
  <c r="J1776" i="2"/>
  <c r="J1130" i="2"/>
  <c r="J925" i="2"/>
  <c r="J920" i="2"/>
  <c r="J1646" i="2"/>
  <c r="J4419" i="2"/>
  <c r="J4261" i="2"/>
  <c r="J4086" i="2"/>
  <c r="J3934" i="2"/>
  <c r="J3702" i="2"/>
  <c r="J3361" i="2"/>
  <c r="J3010" i="2"/>
  <c r="J2766" i="2"/>
  <c r="J2604" i="2"/>
  <c r="J2440" i="2"/>
  <c r="J2210" i="2"/>
  <c r="J1846" i="2"/>
  <c r="J1522" i="2"/>
  <c r="J1182" i="2"/>
  <c r="J953" i="2"/>
  <c r="J1192" i="2"/>
  <c r="J4442" i="2"/>
  <c r="J4272" i="2"/>
  <c r="J4109" i="2"/>
  <c r="J3957" i="2"/>
  <c r="J3741" i="2"/>
  <c r="J3414" i="2"/>
  <c r="J3054" i="2"/>
  <c r="J2876" i="2"/>
  <c r="J2664" i="2"/>
  <c r="J2511" i="2"/>
  <c r="J2299" i="2"/>
  <c r="J1967" i="2"/>
  <c r="J1675" i="2"/>
  <c r="J1309" i="2"/>
  <c r="J1083" i="2"/>
  <c r="J860" i="2"/>
  <c r="J2120" i="2"/>
  <c r="J4482" i="2"/>
  <c r="J4330" i="2"/>
  <c r="J4163" i="2"/>
  <c r="J4004" i="2"/>
  <c r="J3815" i="2"/>
  <c r="J3563" i="2"/>
  <c r="J3133" i="2"/>
  <c r="J2913" i="2"/>
  <c r="J2703" i="2"/>
  <c r="J2549" i="2"/>
  <c r="J2378" i="2"/>
  <c r="J2045" i="2"/>
  <c r="J1771" i="2"/>
  <c r="J1332" i="2"/>
  <c r="J1110" i="2"/>
  <c r="J902" i="2"/>
  <c r="J1000" i="2"/>
  <c r="J2053" i="2"/>
  <c r="J4428" i="2"/>
  <c r="J4270" i="2"/>
  <c r="J4095" i="2"/>
  <c r="J3943" i="2"/>
  <c r="J3721" i="2"/>
  <c r="J3391" i="2"/>
  <c r="J3031" i="2"/>
  <c r="J2862" i="2"/>
  <c r="J2650" i="2"/>
  <c r="J2496" i="2"/>
  <c r="J2273" i="2"/>
  <c r="J1926" i="2"/>
  <c r="J1769" i="2"/>
  <c r="J896" i="2"/>
  <c r="J4367" i="2"/>
  <c r="J4197" i="2"/>
  <c r="J4046" i="2"/>
  <c r="J3878" i="2"/>
  <c r="J3634" i="2"/>
  <c r="J3284" i="2"/>
  <c r="J2962" i="2"/>
  <c r="J2762" i="2"/>
  <c r="J2600" i="2"/>
  <c r="J2436" i="2"/>
  <c r="J2167" i="2"/>
  <c r="J1304" i="2"/>
  <c r="J4402" i="2"/>
  <c r="J4239" i="2"/>
  <c r="J4081" i="2"/>
  <c r="J3929" i="2"/>
  <c r="J3693" i="2"/>
  <c r="J3368" i="2"/>
  <c r="J3017" i="2"/>
  <c r="J2832" i="2"/>
  <c r="J2623" i="2"/>
  <c r="J2469" i="2"/>
  <c r="J2231" i="2"/>
  <c r="J1605" i="2"/>
  <c r="J1211" i="2"/>
  <c r="J1013" i="2"/>
  <c r="J2282" i="2"/>
  <c r="J545" i="2"/>
  <c r="J622" i="2"/>
  <c r="J1920" i="2"/>
  <c r="J682" i="2"/>
  <c r="J371" i="2"/>
  <c r="J588" i="2"/>
  <c r="J631" i="2"/>
  <c r="J1877" i="2"/>
  <c r="J642" i="2"/>
  <c r="J651" i="2"/>
  <c r="J564" i="2"/>
  <c r="J471" i="2"/>
  <c r="J616" i="2"/>
  <c r="J391" i="2"/>
  <c r="J1924" i="2"/>
  <c r="J686" i="2"/>
  <c r="J390" i="2"/>
  <c r="J324" i="2"/>
  <c r="J1820" i="2"/>
  <c r="J499" i="2"/>
  <c r="J610" i="2"/>
  <c r="J670" i="2"/>
  <c r="J95" i="2"/>
  <c r="J760" i="2"/>
  <c r="J1987" i="2"/>
  <c r="J536" i="2"/>
  <c r="J619" i="2"/>
  <c r="J630" i="2"/>
  <c r="J127" i="2"/>
  <c r="J527" i="2"/>
  <c r="J604" i="2"/>
  <c r="J1905" i="2"/>
  <c r="J674" i="2"/>
  <c r="J331" i="2"/>
  <c r="J789" i="2"/>
  <c r="J457" i="2"/>
  <c r="J761" i="2"/>
  <c r="J1884" i="2"/>
  <c r="J658" i="2"/>
  <c r="J614" i="2"/>
  <c r="J488" i="2"/>
  <c r="J607" i="2"/>
  <c r="J688" i="2"/>
  <c r="J618" i="2"/>
  <c r="J2146" i="2"/>
  <c r="J473" i="2"/>
  <c r="J550" i="2"/>
  <c r="J3853" i="2"/>
  <c r="J662" i="2"/>
  <c r="J107" i="2"/>
  <c r="J1922" i="2"/>
  <c r="J755" i="2"/>
  <c r="J429" i="2"/>
  <c r="J626" i="2"/>
  <c r="J544" i="2"/>
  <c r="J603" i="2"/>
  <c r="J646" i="2"/>
  <c r="J8" i="2"/>
  <c r="J773" i="2"/>
  <c r="J420" i="2"/>
  <c r="J1986" i="2"/>
  <c r="J585" i="2"/>
  <c r="J549" i="2"/>
  <c r="J606" i="2"/>
  <c r="J1928" i="2"/>
  <c r="J770" i="2"/>
  <c r="J402" i="2"/>
  <c r="J521" i="2"/>
  <c r="J627" i="2"/>
  <c r="J1890" i="2"/>
  <c r="J650" i="2"/>
  <c r="J86" i="2"/>
  <c r="J2165" i="2"/>
  <c r="J1903" i="2"/>
  <c r="J684" i="2"/>
  <c r="J379" i="2"/>
  <c r="J341" i="2"/>
  <c r="J498" i="2"/>
  <c r="J88" i="2"/>
  <c r="J673" i="2"/>
  <c r="J633" i="2"/>
  <c r="J706" i="2"/>
  <c r="J369" i="2"/>
  <c r="J535" i="2"/>
  <c r="J9" i="2"/>
  <c r="J758" i="2"/>
  <c r="J565" i="2"/>
  <c r="J696" i="2"/>
  <c r="J357" i="2"/>
  <c r="J515" i="2"/>
  <c r="J472" i="2"/>
  <c r="J400" i="2"/>
  <c r="J546" i="2"/>
  <c r="J2147" i="2"/>
  <c r="J1841" i="2"/>
  <c r="J637" i="2"/>
  <c r="J7" i="2"/>
  <c r="J636" i="2"/>
  <c r="J1886" i="2"/>
  <c r="J672" i="2"/>
  <c r="J326" i="2"/>
  <c r="J456" i="2"/>
  <c r="J330" i="2"/>
  <c r="J2141" i="2"/>
  <c r="J621" i="2"/>
  <c r="J681" i="2"/>
  <c r="J150" i="2"/>
  <c r="J602" i="2"/>
  <c r="J475" i="2"/>
  <c r="J500" i="2"/>
  <c r="J528" i="2"/>
  <c r="J639" i="2"/>
  <c r="J678" i="2"/>
  <c r="J130" i="2"/>
  <c r="J766" i="2"/>
  <c r="J401" i="2"/>
  <c r="J2149" i="2"/>
  <c r="J1823" i="2"/>
  <c r="J1822" i="2"/>
  <c r="J3852" i="2"/>
  <c r="J1821" i="2"/>
  <c r="J625" i="2"/>
  <c r="J660" i="2"/>
  <c r="J103" i="2"/>
  <c r="J709" i="2"/>
  <c r="J428" i="2"/>
  <c r="J609" i="2"/>
  <c r="J615" i="2"/>
  <c r="J669" i="2"/>
  <c r="J94" i="2"/>
  <c r="J772" i="2"/>
  <c r="J404" i="2"/>
  <c r="J1985" i="2"/>
  <c r="J474" i="2"/>
  <c r="J520" i="2"/>
  <c r="J661" i="2"/>
  <c r="J1876" i="2"/>
  <c r="J666" i="2"/>
  <c r="J90" i="2"/>
  <c r="J689" i="2"/>
  <c r="J355" i="2"/>
  <c r="J458" i="2"/>
  <c r="J613" i="2"/>
  <c r="J2144" i="2"/>
  <c r="J648" i="2"/>
  <c r="J83" i="2"/>
  <c r="J683" i="2"/>
  <c r="J372" i="2"/>
  <c r="J592" i="2"/>
  <c r="J128" i="2"/>
  <c r="J657" i="2"/>
  <c r="J53" i="2"/>
  <c r="J1918" i="2"/>
  <c r="J705" i="2"/>
  <c r="J368" i="2"/>
  <c r="J771" i="2"/>
  <c r="J403" i="2"/>
  <c r="J2148" i="2"/>
  <c r="J105" i="2"/>
  <c r="J1181" i="2"/>
  <c r="J654" i="2"/>
  <c r="J11" i="2"/>
  <c r="J1915" i="2"/>
  <c r="J677" i="2"/>
  <c r="J129" i="2"/>
  <c r="J638" i="2"/>
  <c r="J601" i="2"/>
  <c r="J635" i="2"/>
  <c r="J5" i="2"/>
  <c r="J612" i="2"/>
  <c r="J1885" i="2"/>
  <c r="J671" i="2"/>
  <c r="J320" i="2"/>
  <c r="J543" i="2"/>
  <c r="J624" i="2"/>
  <c r="J2161" i="2"/>
  <c r="J644" i="2"/>
  <c r="J680" i="2"/>
  <c r="J149" i="2"/>
  <c r="J700" i="2"/>
  <c r="J361" i="2"/>
  <c r="J641" i="2"/>
  <c r="J665" i="2"/>
  <c r="J89" i="2"/>
  <c r="J87" i="2"/>
  <c r="J547" i="2"/>
  <c r="J623" i="2"/>
  <c r="J1186" i="2"/>
  <c r="J659" i="2"/>
  <c r="J96" i="2"/>
  <c r="J489" i="2"/>
  <c r="J6" i="2"/>
  <c r="J632" i="2"/>
  <c r="J1878" i="2"/>
  <c r="J668" i="2"/>
  <c r="J93" i="2"/>
  <c r="J679" i="2"/>
  <c r="J91" i="2"/>
  <c r="J629" i="2"/>
  <c r="J649" i="2"/>
  <c r="J2169" i="2"/>
  <c r="J653" i="2"/>
  <c r="J10" i="2"/>
  <c r="J652" i="2"/>
  <c r="J501" i="2"/>
  <c r="J611" i="2"/>
  <c r="J647" i="2"/>
  <c r="J687" i="2"/>
  <c r="J774" i="2"/>
  <c r="J455" i="2"/>
  <c r="J620" i="2"/>
  <c r="J685" i="2"/>
  <c r="J656" i="2"/>
  <c r="J51" i="2"/>
  <c r="J675" i="2"/>
  <c r="J1917" i="2"/>
  <c r="J667" i="2"/>
  <c r="J48" i="2"/>
  <c r="J617" i="2"/>
  <c r="J84" i="2"/>
  <c r="J2151" i="2"/>
  <c r="J1844" i="2"/>
  <c r="J640" i="2"/>
  <c r="J343" i="2"/>
  <c r="J548" i="2"/>
  <c r="J459" i="2"/>
  <c r="J2000" i="2"/>
  <c r="J596" i="2"/>
  <c r="J634" i="2"/>
  <c r="J460" i="2"/>
  <c r="J708" i="2"/>
  <c r="J421" i="2"/>
  <c r="J608" i="2"/>
  <c r="J676" i="2"/>
  <c r="J380" i="2"/>
  <c r="J643" i="2"/>
  <c r="J655" i="2"/>
  <c r="J605" i="2"/>
  <c r="J664" i="2"/>
  <c r="J628" i="2"/>
  <c r="J663" i="2"/>
  <c r="J1904" i="2"/>
  <c r="J1140" i="2" l="1"/>
  <c r="J3065" i="2"/>
  <c r="I1140" i="2"/>
  <c r="I3065" i="2"/>
  <c r="G108" i="14" l="1"/>
  <c r="I759" i="2" l="1"/>
  <c r="I762" i="2"/>
  <c r="J759" i="2"/>
  <c r="J762" i="2"/>
  <c r="E4521" i="2" l="1"/>
</calcChain>
</file>

<file path=xl/sharedStrings.xml><?xml version="1.0" encoding="utf-8"?>
<sst xmlns="http://schemas.openxmlformats.org/spreadsheetml/2006/main" count="45333" uniqueCount="10595">
  <si>
    <t>OBRAS PROVISIONALES, TRABAJOS PRELIMINARES, SEGURIDAD Y SALUD.</t>
  </si>
  <si>
    <t>ESTRUCTURAS.</t>
  </si>
  <si>
    <t>ARQUITECTURA</t>
  </si>
  <si>
    <t>INSTALACIONES SANITARIAS</t>
  </si>
  <si>
    <t>INSTALACIONES ELÉCTRICAS</t>
  </si>
  <si>
    <t>INSTALACIONES DE COMUNICACIONES</t>
  </si>
  <si>
    <t>DESCRIPCIÓN</t>
  </si>
  <si>
    <t>OE.1</t>
  </si>
  <si>
    <t>OE.1.1</t>
  </si>
  <si>
    <t>OBRAS PROVISIONALES Y TRABAJOS PRELIMINARES</t>
  </si>
  <si>
    <t>OE.1.1.1</t>
  </si>
  <si>
    <t>CONSTRUCCIONES PROVISIONALES</t>
  </si>
  <si>
    <t>OE.1.1.1.1</t>
  </si>
  <si>
    <t>Oficinas</t>
  </si>
  <si>
    <t>m²</t>
  </si>
  <si>
    <t>OE.1.1.1.2</t>
  </si>
  <si>
    <t>Almacenes</t>
  </si>
  <si>
    <t>OE.1.1.1.3</t>
  </si>
  <si>
    <t>Casetas de guardianÍa</t>
  </si>
  <si>
    <t>OE.1.1.1.5</t>
  </si>
  <si>
    <t>Vestuarios</t>
  </si>
  <si>
    <t>OE.1.1.1.6</t>
  </si>
  <si>
    <t>Servicios higienicos</t>
  </si>
  <si>
    <t>OE.1.1.1.7</t>
  </si>
  <si>
    <t>Cercos Provisional de calamina</t>
  </si>
  <si>
    <t>m</t>
  </si>
  <si>
    <t>OE.1.1.1.8</t>
  </si>
  <si>
    <t>Cartel de identificación de Obra de 4.80m x 3.60 m</t>
  </si>
  <si>
    <t>und</t>
  </si>
  <si>
    <t>OE.1.1.1.9</t>
  </si>
  <si>
    <t>Suministro e instalacion de equipo para transporte vertical de materiales</t>
  </si>
  <si>
    <t>gbl</t>
  </si>
  <si>
    <t>OE.1.1.2</t>
  </si>
  <si>
    <t>INSTALACIONES PROVISIONALES</t>
  </si>
  <si>
    <t>OE.1.1.2.1</t>
  </si>
  <si>
    <t>AGUA PARA LA CONSTRUCCIÓN</t>
  </si>
  <si>
    <t>OE.1.1.2.1.1</t>
  </si>
  <si>
    <t>Almacenamiento y distribución</t>
  </si>
  <si>
    <t>OE.1.1.2.2</t>
  </si>
  <si>
    <t>DESAGÜE PARA LA CONSTRUCCIÓN</t>
  </si>
  <si>
    <t>OE.1.1.2.2.1</t>
  </si>
  <si>
    <t>Desagüe para la construcción</t>
  </si>
  <si>
    <t>glb</t>
  </si>
  <si>
    <t>OE.1.1.2.3</t>
  </si>
  <si>
    <t>ENERGÍA ELÉCTRICA PROVISIONAL</t>
  </si>
  <si>
    <t>OE.1.1.2.3.3</t>
  </si>
  <si>
    <t>Servicio extraordinario de energia electrica</t>
  </si>
  <si>
    <t>mes</t>
  </si>
  <si>
    <t>OE.1.1.2.4</t>
  </si>
  <si>
    <t>INSTALACIÓN TELEFÓNICA Y COMUNICACIÓN PROVISIONAL</t>
  </si>
  <si>
    <t>OE.1.1.2.4.1</t>
  </si>
  <si>
    <t>Conexion e Instalación</t>
  </si>
  <si>
    <t>OE.1.1.2.4.2</t>
  </si>
  <si>
    <t>Consumo y mantenimiento</t>
  </si>
  <si>
    <t>OE.1.1.4</t>
  </si>
  <si>
    <t>ELIMINACIÓN DE OBSTRUCCIONES</t>
  </si>
  <si>
    <t>OE.1.1.4.1</t>
  </si>
  <si>
    <t>Tala de Arboles</t>
  </si>
  <si>
    <t>OE.1.1.4.2</t>
  </si>
  <si>
    <t>Eliminación de Raices</t>
  </si>
  <si>
    <t>OE.1.1.5</t>
  </si>
  <si>
    <t>REMOCIONES</t>
  </si>
  <si>
    <t>OE.1.1.5.1</t>
  </si>
  <si>
    <t>Remoción de Puertas</t>
  </si>
  <si>
    <t>OE.1.1.5.2</t>
  </si>
  <si>
    <t>Remoción de Ventanas</t>
  </si>
  <si>
    <t>OE.1.1.5.3</t>
  </si>
  <si>
    <t>Remoción de Aparatos Sanitarios</t>
  </si>
  <si>
    <t>OE.1.1.5.4</t>
  </si>
  <si>
    <t>Remoción de Tijerales de madera</t>
  </si>
  <si>
    <t>OE.1.1.5.5</t>
  </si>
  <si>
    <t>Remoción de Cobertura</t>
  </si>
  <si>
    <t>OE.1.1.5.6</t>
  </si>
  <si>
    <t>Remoción de Estructuras Metálicas</t>
  </si>
  <si>
    <t>OE.1.1.6</t>
  </si>
  <si>
    <t>DEMOLICIONES</t>
  </si>
  <si>
    <t>OE.1.1.6.1</t>
  </si>
  <si>
    <t>Demolicion de muros de ladrillo incluye cimentaciones</t>
  </si>
  <si>
    <t>m³</t>
  </si>
  <si>
    <t>OE.1.1.6.2</t>
  </si>
  <si>
    <t>Demolicion de muros de adobe incluye cimentaciones</t>
  </si>
  <si>
    <t>OE.1.1.6.3</t>
  </si>
  <si>
    <t>DEMOLICIONES DE MUROS DE CONTENCION DE PIEDRA INC. CIMENTACIONES</t>
  </si>
  <si>
    <t>OE.1.1.6.4</t>
  </si>
  <si>
    <t>Demolicion de Pisos  y falso pisos - Manual</t>
  </si>
  <si>
    <t>OE.1.1.6.5</t>
  </si>
  <si>
    <t>Eliminación de Demoliciones</t>
  </si>
  <si>
    <t>OE.1.1.7</t>
  </si>
  <si>
    <t>MOVILIZACIÓN DE CAMPAMENTO, MAQUINARIA Y HERRAMIENTAS</t>
  </si>
  <si>
    <t>OE.1.1.7.2</t>
  </si>
  <si>
    <t>Movilización y desmovilización de equipos</t>
  </si>
  <si>
    <t>OE.1.1.8</t>
  </si>
  <si>
    <t>APUNTALAMIENTOS DE CONSTRUCCIONES EXISTENTES</t>
  </si>
  <si>
    <t>OE.1.1.8.1</t>
  </si>
  <si>
    <t>Apuntalamiento de Construcciones Existentes</t>
  </si>
  <si>
    <t>OE.1.1.9</t>
  </si>
  <si>
    <t>TRAZOS, NIVELES Y REPLANTEO</t>
  </si>
  <si>
    <t>COMPONENTE 01: SUFICIENTE Y ADECUADA INFRAESTRUCTURA Y MANTENIMIENTO PARA LA PRESTACIÓN DE SERVICIOS DE SALUD</t>
  </si>
  <si>
    <t>ITEM</t>
  </si>
  <si>
    <t>UNID.</t>
  </si>
  <si>
    <t>CANT.</t>
  </si>
  <si>
    <t>PRECIO</t>
  </si>
  <si>
    <t>PARCIAL</t>
  </si>
  <si>
    <t>OE.1.1.9.1</t>
  </si>
  <si>
    <t>Trazo, niveles y replanteo preliminar</t>
  </si>
  <si>
    <t>OE.1.1.9.2</t>
  </si>
  <si>
    <t>Replanteo durante el proceso</t>
  </si>
  <si>
    <t>OE.1.2</t>
  </si>
  <si>
    <t>SEGURIDAD Y SALUD</t>
  </si>
  <si>
    <t>OE.1.2.1</t>
  </si>
  <si>
    <t>ELABORACIÓN, IMPLEMENTACIÓN Y ADMINISTRACIÓN DEL PLAN DE SEGURIDAD Y SALUD EN EL TRABAJO</t>
  </si>
  <si>
    <t>OE.1.2.1.1</t>
  </si>
  <si>
    <t>Elaboracion, Implementacion y administracion del Plan de Seguridad y Salud en el Trabajo</t>
  </si>
  <si>
    <t>OE.1.2.1.2</t>
  </si>
  <si>
    <t>Equipos de Proteccion  Individual</t>
  </si>
  <si>
    <t>OE.1.2.1.3</t>
  </si>
  <si>
    <t>Equipos de Proteccion Colectiva</t>
  </si>
  <si>
    <t>OE.1.2.1.4</t>
  </si>
  <si>
    <t>Señalizacion Temporal de Seguridad</t>
  </si>
  <si>
    <t>OE.1.2.1.5</t>
  </si>
  <si>
    <t>Capacitacion en Seguridad y Salud</t>
  </si>
  <si>
    <t>OE.1.2.2</t>
  </si>
  <si>
    <t>RECURSOS PARA RESPUESTAS ANTE EMERGENCIAS EN SEGURIDAD Y  SALUD DURANTE EL TRABAJO</t>
  </si>
  <si>
    <t>OE.1.2.2.1</t>
  </si>
  <si>
    <t>Equipos de Primeros Auxilios y de Socorro</t>
  </si>
  <si>
    <t>OE.1.2.2.2</t>
  </si>
  <si>
    <t>Equipos contra incendios</t>
  </si>
  <si>
    <t>OE.2</t>
  </si>
  <si>
    <t>OE.2.1</t>
  </si>
  <si>
    <t>MOVIMIENTO DE TIERRAS</t>
  </si>
  <si>
    <t>OE.2.1.1</t>
  </si>
  <si>
    <t>NIVELACIÓN DE TERRENO</t>
  </si>
  <si>
    <t>OE.2.1.1.1</t>
  </si>
  <si>
    <t>Nivelación con maquinaria a nivel de sub razante</t>
  </si>
  <si>
    <t>OE.2.1.2</t>
  </si>
  <si>
    <t>EXCAVACIONES</t>
  </si>
  <si>
    <t>OE.2.1.2.1</t>
  </si>
  <si>
    <t>EXCAVACIONES MASIVAS CON MAQUINARIA</t>
  </si>
  <si>
    <t>OE.2.1.2.1.1</t>
  </si>
  <si>
    <t>Excavaciones masivas para instalación de muros pantalla</t>
  </si>
  <si>
    <t>OE.2.1.2.2</t>
  </si>
  <si>
    <t>EXCAVACIONES SIMPLES CON MAQUINARIA</t>
  </si>
  <si>
    <t>OE.2.1.2.2.1</t>
  </si>
  <si>
    <t>Excavaciones simples en material suelto -maquinaria</t>
  </si>
  <si>
    <t>OE.2.1.3</t>
  </si>
  <si>
    <t>CORTE DE PLATAFORMA</t>
  </si>
  <si>
    <t>OE.2.1.3.1</t>
  </si>
  <si>
    <t>Corte de plataforma con maquinaria en terreno natural</t>
  </si>
  <si>
    <t>OE.2.1.4</t>
  </si>
  <si>
    <t>RELLENOS</t>
  </si>
  <si>
    <t>OE.2.1.4.2</t>
  </si>
  <si>
    <t>RELLENOS CON MATERIAL DE PRÉSTAMO</t>
  </si>
  <si>
    <t>OE.2.1.4.2.1</t>
  </si>
  <si>
    <t>Relleno y compactado con material de prestamo en estructuras</t>
  </si>
  <si>
    <t>OE.2.1.4.2.2</t>
  </si>
  <si>
    <t>Relleno y compactado con material afirmado + bolonería de diam=6"</t>
  </si>
  <si>
    <t>OE.2.1.4.2.3</t>
  </si>
  <si>
    <t>Relleno y compactado con material granular</t>
  </si>
  <si>
    <t>OE.2.1.5</t>
  </si>
  <si>
    <t>NIVELACION INTERIOR Y APISONADO</t>
  </si>
  <si>
    <t>OE.2.1.5.1</t>
  </si>
  <si>
    <t>Nivelación interior y apisonado</t>
  </si>
  <si>
    <t>OE.2.1.6</t>
  </si>
  <si>
    <t>ELIMINACION DE MATERIAL EXCEDENTE</t>
  </si>
  <si>
    <t>OE.2.1.6.1</t>
  </si>
  <si>
    <t>Acarreo de material exedente manual</t>
  </si>
  <si>
    <t>OE.2.1.6.3</t>
  </si>
  <si>
    <t>Eliminación de material excedente con maquinaria a DME</t>
  </si>
  <si>
    <t>OE.2.2</t>
  </si>
  <si>
    <t>OBRAS CONCRETO SIMPLE</t>
  </si>
  <si>
    <t>OE.2.2.1</t>
  </si>
  <si>
    <t>CIMIENTOS CORRIDOS</t>
  </si>
  <si>
    <t>OE.2.2.1.1</t>
  </si>
  <si>
    <t>Cimiento corridos - Concreto f'c=175 kg/cm2</t>
  </si>
  <si>
    <t>OE.2.2.1.2</t>
  </si>
  <si>
    <t>Cimiento Corrido - Encofrado y desencofrado</t>
  </si>
  <si>
    <t>OE.2.2.2</t>
  </si>
  <si>
    <t>SUB ZAPATAS O FALSA ZAPATA</t>
  </si>
  <si>
    <t>OE.2.2.2.1</t>
  </si>
  <si>
    <t>Falsa zapata f´c=100kg/cm2 + 30% P.G 10" max.</t>
  </si>
  <si>
    <t>OE.2.2.3</t>
  </si>
  <si>
    <t>SOLADOS</t>
  </si>
  <si>
    <t>OE.2.2.3.1</t>
  </si>
  <si>
    <t>Solado f´c=100 kg/cm2, H=10 CM</t>
  </si>
  <si>
    <t>OE.2.2.5</t>
  </si>
  <si>
    <t>ESTRUCTURA DE SOSTENIMIENTO DE EXCAVACIONES</t>
  </si>
  <si>
    <t>OE.2.2.5.1</t>
  </si>
  <si>
    <t>Calzaduras- concreto f'c=140 kg/cm2+30% P.M</t>
  </si>
  <si>
    <t>OE.2.2.5.2</t>
  </si>
  <si>
    <t>Calzadura - Encofrado y Desencofrado</t>
  </si>
  <si>
    <t>OE.2.3</t>
  </si>
  <si>
    <t>OBRAS DE CONCRETO ARMADO</t>
  </si>
  <si>
    <t>OE.2.3.2</t>
  </si>
  <si>
    <t>ZAPATAS</t>
  </si>
  <si>
    <t>OE.2.3.2.1</t>
  </si>
  <si>
    <t>Zapatas - Concreto pre mezclado F'C=210 KG/CM2</t>
  </si>
  <si>
    <t>OE.2.3.2.3</t>
  </si>
  <si>
    <t>Zapatas - Acero f'y=4200 kg/cm2</t>
  </si>
  <si>
    <t>kg</t>
  </si>
  <si>
    <t>OE.2.3.3</t>
  </si>
  <si>
    <t>VIGAS DE CIMENTACIÓN</t>
  </si>
  <si>
    <t>OE.2.3.3.1</t>
  </si>
  <si>
    <t>Viga de cimentación - concreto pre mezclado  F'C=210 KG/CM2</t>
  </si>
  <si>
    <t>OE.2.3.3.2</t>
  </si>
  <si>
    <t>Vigas de Cimentación - Encofrado y desencofrado</t>
  </si>
  <si>
    <t>OE.2.3.3.3</t>
  </si>
  <si>
    <t>Vigas de Cimentación - Acero f'y=4200 kg/cm2</t>
  </si>
  <si>
    <t>OE.2.3.4</t>
  </si>
  <si>
    <t>LOSAS DE CIMENTACIÓN</t>
  </si>
  <si>
    <t>OE.2.3.4.1</t>
  </si>
  <si>
    <t>Losas de cimentación - concreto pre mezclado F'C=210 KG/CM2</t>
  </si>
  <si>
    <t>OE.2.3.4.2</t>
  </si>
  <si>
    <t>Losa de Cimentación - Encofrado y Desencofrado</t>
  </si>
  <si>
    <t>OE.2.3.4.3</t>
  </si>
  <si>
    <t>Losa de Cimentación - Acero f'y=4200 kg/cm2</t>
  </si>
  <si>
    <t>OE.2.3.5</t>
  </si>
  <si>
    <t>SOBRECIMIENTOS REFORZADOS</t>
  </si>
  <si>
    <t>OE.2.3.5.1</t>
  </si>
  <si>
    <t>Sobrecimientos reforzados-concreto f'c=175 kg/cm2</t>
  </si>
  <si>
    <t>OE.2.3.5.2</t>
  </si>
  <si>
    <t>Sobrecimiento reforzado - Encofrado y desencofrado</t>
  </si>
  <si>
    <t>OE.2.3.5.3</t>
  </si>
  <si>
    <t>Sobrecimientos reforzados - Acero f'y=4200 kg/cm2</t>
  </si>
  <si>
    <t>OE.2.3.6</t>
  </si>
  <si>
    <t>MUROS REFORZADOS</t>
  </si>
  <si>
    <t>OE.2.3.6.1</t>
  </si>
  <si>
    <t>MUROS DE CONTENCIÓN</t>
  </si>
  <si>
    <t>OE.2.3.6.1.1</t>
  </si>
  <si>
    <t>Muros de contención-concreto pre mezclado F'C=210 KG/CM2</t>
  </si>
  <si>
    <t>OE.2.3.6.1.2</t>
  </si>
  <si>
    <t>Muros de contención-encofrado y desencofrado</t>
  </si>
  <si>
    <t>OE.2.3.6.1.3</t>
  </si>
  <si>
    <t>Muro de contencion - Acero f'y=4200 kg/cm2</t>
  </si>
  <si>
    <t>OE.2.3.6.1.4</t>
  </si>
  <si>
    <t>Muro de Contención-Material de Filtro 3/4"</t>
  </si>
  <si>
    <t>OE.2.3.6.1.5</t>
  </si>
  <si>
    <t>Muro de Contención-Llorones de Drenaje PVC 2"</t>
  </si>
  <si>
    <t>OE.2.3.6.1.6</t>
  </si>
  <si>
    <t>Muro de Contencion.- Membrana Impermeabilizante</t>
  </si>
  <si>
    <t>OE.2.3.6.2</t>
  </si>
  <si>
    <t>PLACAS</t>
  </si>
  <si>
    <t>OE.2.3.6.2.1</t>
  </si>
  <si>
    <t>Placas - concreto premezclado f'c=210 kg/cm2</t>
  </si>
  <si>
    <t>OE.2.3.6.2.2</t>
  </si>
  <si>
    <t>Placas - Encofrado y Desencofrado</t>
  </si>
  <si>
    <t>OE.2.3.6.2.3</t>
  </si>
  <si>
    <t>Placas - Acero f'y=4200 kg/cm2</t>
  </si>
  <si>
    <t>OE.2.3.6.3</t>
  </si>
  <si>
    <t>PANTALLAS, BARANDAS Y SIMILARES</t>
  </si>
  <si>
    <t>OE.2.3.6.3.1</t>
  </si>
  <si>
    <t>Pantallas, barandas y similares - concreto premezclado f'c=210 kg/cm2</t>
  </si>
  <si>
    <t>OE.2.3.6.3.2</t>
  </si>
  <si>
    <t>Pantallas, barandas y similares - Encofrado y desencofrado</t>
  </si>
  <si>
    <t>OE.2.3.6.3.3</t>
  </si>
  <si>
    <t>Placas-Acero f'y=4200 kg/cm2</t>
  </si>
  <si>
    <t>OE.2.3.6.4</t>
  </si>
  <si>
    <t>MUROS PANTALLA CON ANCLAJE</t>
  </si>
  <si>
    <t>OE.2.3.6.4.1</t>
  </si>
  <si>
    <t>Muros pantalla-concreto pre mezclado F'C=350 KG/CM2</t>
  </si>
  <si>
    <t>OE.2.3.6.4.2</t>
  </si>
  <si>
    <t>Muros pantalla-acero fy=4200 kg/cm2 inc. instalación</t>
  </si>
  <si>
    <t>OE.2.3.6.4.3</t>
  </si>
  <si>
    <t>Muros pantalla-instalación de anclajes</t>
  </si>
  <si>
    <t>OE.2.3.6.4.4</t>
  </si>
  <si>
    <t>Vigas de confinamiento - concreto pre mezclado F'C=350 KG/CM2</t>
  </si>
  <si>
    <t>OE.2.3.6.4.5</t>
  </si>
  <si>
    <t>Vigas de confinamiento - encofrado y desencofrado</t>
  </si>
  <si>
    <t>OE.2.3.6.4.6</t>
  </si>
  <si>
    <t>Vigas de confinamiento - acero fy=4200 kg/cm2</t>
  </si>
  <si>
    <t>OE.2.3.6.4.7</t>
  </si>
  <si>
    <t>Muros guía - concreto pre mezclado F'C=210 KG/CM2</t>
  </si>
  <si>
    <t>OE.2.3.6.4.8</t>
  </si>
  <si>
    <t>Muros guía - encofrado y desencofrado</t>
  </si>
  <si>
    <t>OE.2.3.6.4.9</t>
  </si>
  <si>
    <t>Muros guía - acero fy=4200 kg/cm2</t>
  </si>
  <si>
    <t>OE.2.3.7</t>
  </si>
  <si>
    <t>COLUMNAS</t>
  </si>
  <si>
    <t>OE.2.3.7.1</t>
  </si>
  <si>
    <t>Columnas - concreto premezclado f'c=210 kg/cm2</t>
  </si>
  <si>
    <t>OE.2.3.7.2</t>
  </si>
  <si>
    <t>Columnas - Encofrado y desencofrado</t>
  </si>
  <si>
    <t>OE.2.3.7.3</t>
  </si>
  <si>
    <t>Columnas - acero f'y=4200 Kg/cm2</t>
  </si>
  <si>
    <t>OE.2.3.7.4</t>
  </si>
  <si>
    <t>Columnetas - concreto f'c=175 Kg/cm2</t>
  </si>
  <si>
    <t>OE.2.3.7.5</t>
  </si>
  <si>
    <t>Columnetas - Encofrado y desencofrado</t>
  </si>
  <si>
    <t>OE.2.3.7.6</t>
  </si>
  <si>
    <t>Columnetas - Acero f'y=4200 kg/cm2</t>
  </si>
  <si>
    <t>OE.2.3.7.7</t>
  </si>
  <si>
    <t>Columnetas - anclaje a muros pantalla</t>
  </si>
  <si>
    <t>OE.2.3.8</t>
  </si>
  <si>
    <t>VIGAS</t>
  </si>
  <si>
    <t>OE.2.3.8.1</t>
  </si>
  <si>
    <t>Vigas -Concreto premezclado f'c=210 kg/cm2</t>
  </si>
  <si>
    <t>OE.2.3.8.2</t>
  </si>
  <si>
    <t>Vigas - Encofrado y desencofrado</t>
  </si>
  <si>
    <t>OE.2.3.8.3</t>
  </si>
  <si>
    <t>Vigas - Acero f'y=4200 kg/cm2</t>
  </si>
  <si>
    <t>OE.2.3.8.4</t>
  </si>
  <si>
    <t>Viguetas. - concreto f'c=175 Kg/cm2</t>
  </si>
  <si>
    <t>OE.2.3.8.5</t>
  </si>
  <si>
    <t>Viguetas - Encofrado y desencofrado</t>
  </si>
  <si>
    <t>OE.2.3.8.6</t>
  </si>
  <si>
    <t>Viguetas - Acero f'y=4200 kg/cm2</t>
  </si>
  <si>
    <t>OE.2.3.9</t>
  </si>
  <si>
    <t>LOSAS</t>
  </si>
  <si>
    <t>OE.2.3.9.1</t>
  </si>
  <si>
    <t>LOSA MACISA</t>
  </si>
  <si>
    <t>OE.2.3.9.1.1</t>
  </si>
  <si>
    <t>Losa Maciza  - Concreto premezclado f'c=210 Kg/cm2</t>
  </si>
  <si>
    <t>OE.2.3.9.1.2</t>
  </si>
  <si>
    <t>Losa Maciza - Encofrado y desencofrado</t>
  </si>
  <si>
    <t>OE.2.3.9.1.3</t>
  </si>
  <si>
    <t>Losa maciza - Acero f'y=4200 kg/cm2</t>
  </si>
  <si>
    <t>OE.2.3.9.2</t>
  </si>
  <si>
    <t>LOSA ALIGERADA</t>
  </si>
  <si>
    <t>OE.2.3.9.2.1</t>
  </si>
  <si>
    <t>Losa Aligerada - Concreto premezclado f'c=210 Kg/cm2</t>
  </si>
  <si>
    <t>OE.2.3.9.2.2</t>
  </si>
  <si>
    <t>Losa aligerada - Encofrado y desencofrado</t>
  </si>
  <si>
    <t>OE.2.3.9.2.3</t>
  </si>
  <si>
    <t>Losa aligerada - Acero f'y=4200 kg/cm2</t>
  </si>
  <si>
    <t>OE.2.3.9.2.4</t>
  </si>
  <si>
    <t>Losa Aligerada - Ladrillo hueco de arcilla de 20x30x30 cm</t>
  </si>
  <si>
    <t>OE.2.3.9.2.5</t>
  </si>
  <si>
    <t>Losa Aligerada - Ladrillo hueco de arcilla de 15x30x30 cm</t>
  </si>
  <si>
    <t>OE.2.3.9.8</t>
  </si>
  <si>
    <t>FALSO PISO ARMADO</t>
  </si>
  <si>
    <t>OE.2.3.9.8.1</t>
  </si>
  <si>
    <t>Falso piso armado - concreto f'c=175 kg/cm2 e=10 cm</t>
  </si>
  <si>
    <t>OE.2.3.9.8.2</t>
  </si>
  <si>
    <t>Falso piso armado - acero f'y=4200 Kg/cm2</t>
  </si>
  <si>
    <t>OE.2.3.9.9</t>
  </si>
  <si>
    <t>RAMPA DE CONCRETO ARMADO</t>
  </si>
  <si>
    <t>OE.2.3.9.9.1</t>
  </si>
  <si>
    <t>Rampa - concreto premezclado f'c=210 kg/cm2</t>
  </si>
  <si>
    <t>OE.2.3.9.9.2</t>
  </si>
  <si>
    <t>Rampa - Encofrado y desencofrado</t>
  </si>
  <si>
    <t>OE.2.3.9.9.3</t>
  </si>
  <si>
    <t>Rampa - acero f'y=4200 Kg/cm2</t>
  </si>
  <si>
    <t>OE.2.3.9.10</t>
  </si>
  <si>
    <t>ESCALERAS</t>
  </si>
  <si>
    <t>OE.2.3.9.10.1</t>
  </si>
  <si>
    <t>Escaleras - Concreto premezclado f'c=210 Kg/cm2</t>
  </si>
  <si>
    <t>OE.2.3.9.10.2</t>
  </si>
  <si>
    <t>Escaleras  - Encofrado y desencofrado</t>
  </si>
  <si>
    <t>OE.2.3.9.10.3</t>
  </si>
  <si>
    <t>Escaleras - Acero f'y= 4200 Kg/cm2</t>
  </si>
  <si>
    <t>OE.2.3.12</t>
  </si>
  <si>
    <t>TANQUE CISTERNA</t>
  </si>
  <si>
    <t>OE.2.3.12.1</t>
  </si>
  <si>
    <t>Tanque Cisterna  - Concreto premezclado f'c=280 Kg/cm2</t>
  </si>
  <si>
    <t>OE.2.3.12.2</t>
  </si>
  <si>
    <t>Tanque Cisterna  - Encofrado y desencofrado</t>
  </si>
  <si>
    <t>OE.2.3.12.3</t>
  </si>
  <si>
    <t>Tanque Cisterna - Acero f'y= 4200 Kg/cm2</t>
  </si>
  <si>
    <t>OE.2.3.18</t>
  </si>
  <si>
    <t>PUENTE</t>
  </si>
  <si>
    <t>OE.2.3.18.1</t>
  </si>
  <si>
    <t>Puente  - Concreto premezclado f'c=210 Kg/cm2</t>
  </si>
  <si>
    <t>OE.2.3.18.2</t>
  </si>
  <si>
    <t>Puente  - Encofrado y desencofrado</t>
  </si>
  <si>
    <t>OE.2.3.18.3</t>
  </si>
  <si>
    <t>Puente - Acero f'y= 4200 Kg/cm2</t>
  </si>
  <si>
    <t>OE.2.3.18.4</t>
  </si>
  <si>
    <t>Armado de Puente metálico (Planchas )</t>
  </si>
  <si>
    <t>OE.2.3.18.5</t>
  </si>
  <si>
    <t>Armado de apoyo móvil (puente metálico)</t>
  </si>
  <si>
    <t>OE.2.3.18.6</t>
  </si>
  <si>
    <t>Armado de apoyo fijo (puente metálico)</t>
  </si>
  <si>
    <t>OE.2.3.18.7</t>
  </si>
  <si>
    <t>Montaje de Puente metálico (Planchas )</t>
  </si>
  <si>
    <t>OE.2.3.18.8</t>
  </si>
  <si>
    <t>Montaje de apoyo móvil (puente metálico)</t>
  </si>
  <si>
    <t>OE.2.3.18.9</t>
  </si>
  <si>
    <t>Montaje de apoyo fijo (puente metálico)</t>
  </si>
  <si>
    <t>OE.2.3.19</t>
  </si>
  <si>
    <t>CANALETA Y CAJA DE REGISTRO PARA GLP Y DIESEL</t>
  </si>
  <si>
    <t>OE.2.3.19.1</t>
  </si>
  <si>
    <t>Canaleta y caja de registro - Concreto premezclado f'c=210 Kg/cm2</t>
  </si>
  <si>
    <t>OE.2.3.19.2</t>
  </si>
  <si>
    <t>Canaleta y caja de registro - Encofrado y desencofrado</t>
  </si>
  <si>
    <t>OE.2.3.19.3</t>
  </si>
  <si>
    <t>Canaleta y caja de registro - acero f'y=4200 Kg/cm2</t>
  </si>
  <si>
    <t>OE.2.4</t>
  </si>
  <si>
    <t>ESTRUCTURAS METÁLICAS</t>
  </si>
  <si>
    <t>OE.2.4.1</t>
  </si>
  <si>
    <t>COLUMNA METALICA</t>
  </si>
  <si>
    <t>OE.2.4.1.1</t>
  </si>
  <si>
    <t>ARMADO COLUMNAS METÁLICAS</t>
  </si>
  <si>
    <t>OE.2.4.1.1.1</t>
  </si>
  <si>
    <t>Armado de columnas metálicas 150x150x3mm</t>
  </si>
  <si>
    <t>OE.2.4.1.2</t>
  </si>
  <si>
    <t>MONTAJE COLUMNAS METÁLICAS</t>
  </si>
  <si>
    <t>OE.2.4.1.2.1</t>
  </si>
  <si>
    <t>Montaje de columnas metálicas 150x150x3mm</t>
  </si>
  <si>
    <t>OE.2.4.2</t>
  </si>
  <si>
    <t>VIGAS METALICAS</t>
  </si>
  <si>
    <t>OE.2.4.2.1</t>
  </si>
  <si>
    <t>ARMADO DE VIGAS METALICAS</t>
  </si>
  <si>
    <t>OE.2.4.2.1.1</t>
  </si>
  <si>
    <t>Armado de VIGAS metálicas 50x150x3mm</t>
  </si>
  <si>
    <t>OE.2.4.2.1.2</t>
  </si>
  <si>
    <t>Armado de VIGAS metálicas 150x150x3mm</t>
  </si>
  <si>
    <t>OE.2.4.2.2</t>
  </si>
  <si>
    <t>MONTAJE DE VIGAS METALICAS</t>
  </si>
  <si>
    <t>OE.2.4.2.2.1</t>
  </si>
  <si>
    <t>Montaje de VIGAS metálicas 50x150x3mm</t>
  </si>
  <si>
    <t>OE.2.4.2.2.2</t>
  </si>
  <si>
    <t>Montaje de VIGAS metálicas 150x150x3mm</t>
  </si>
  <si>
    <t>OE.2.4.4</t>
  </si>
  <si>
    <t>TIJERALES METÁLICOS</t>
  </si>
  <si>
    <t>OE.2.4.4.1</t>
  </si>
  <si>
    <t>ARMADO DE TIJERALES METALICOS</t>
  </si>
  <si>
    <t>OE.2.4.4.1.1</t>
  </si>
  <si>
    <t>Armado de Tijeral T 1</t>
  </si>
  <si>
    <t>OE.2.4.4.1.2</t>
  </si>
  <si>
    <t>Armado de Tijeral T1'</t>
  </si>
  <si>
    <t>OE.2.4.4.1.3</t>
  </si>
  <si>
    <t>Armado de Tijeral T1"</t>
  </si>
  <si>
    <t>OE.2.4.4.1.4</t>
  </si>
  <si>
    <t>Armado de Tijeral T 2</t>
  </si>
  <si>
    <t>OE.2.4.4.1.5</t>
  </si>
  <si>
    <t>Armado de Tijeral T 2'</t>
  </si>
  <si>
    <t>OE.2.4.4.1.6</t>
  </si>
  <si>
    <t>Armado de Tijeral T 3</t>
  </si>
  <si>
    <t>OE.2.4.4.1.7</t>
  </si>
  <si>
    <t>Armado de Tijeral T3'</t>
  </si>
  <si>
    <t>OE.2.4.4.1.8</t>
  </si>
  <si>
    <t>Armado de Tijeral T 4</t>
  </si>
  <si>
    <t>OE.2.4.4.1.9</t>
  </si>
  <si>
    <t>Armado de Tijeral T4'</t>
  </si>
  <si>
    <t>OE.2.4.4.1.10</t>
  </si>
  <si>
    <t>Armado de Tijeral T 5</t>
  </si>
  <si>
    <t>OE.2.4.4.1.11</t>
  </si>
  <si>
    <t>Armado de Tijeral T 6</t>
  </si>
  <si>
    <t>OE.2.4.4.1.12</t>
  </si>
  <si>
    <t>Armado de Tijeral T7</t>
  </si>
  <si>
    <t>OE.2.4.4.1.13</t>
  </si>
  <si>
    <t>Armado de Tijeral T8</t>
  </si>
  <si>
    <t>OE.2.4.4.1.14</t>
  </si>
  <si>
    <t>Armado de Tijeral T9</t>
  </si>
  <si>
    <t>OE.2.4.4.1.15</t>
  </si>
  <si>
    <t>Armado de Tijeral T10</t>
  </si>
  <si>
    <t>OE.2.4.4.1.16</t>
  </si>
  <si>
    <t>Armado de Tijeral T11</t>
  </si>
  <si>
    <t>OE.2.4.4.1.17</t>
  </si>
  <si>
    <t>Armado de Tijeral T12</t>
  </si>
  <si>
    <t>OE.2.4.4.1.18</t>
  </si>
  <si>
    <t>Armado de Tijeral T13</t>
  </si>
  <si>
    <t>OE.2.4.4.1.19</t>
  </si>
  <si>
    <t>Armado de Tijeral T14</t>
  </si>
  <si>
    <t>OE.2.4.4.1.20</t>
  </si>
  <si>
    <t>Armado de Tijeral T15</t>
  </si>
  <si>
    <t>OE.2.4.4.1.21</t>
  </si>
  <si>
    <t>Armado de Tijeral T16</t>
  </si>
  <si>
    <t>OE.2.4.4.1.22</t>
  </si>
  <si>
    <t>Armado de Tijeral T17</t>
  </si>
  <si>
    <t>OE.2.4.4.1.23</t>
  </si>
  <si>
    <t>Armado de Tijeral T18</t>
  </si>
  <si>
    <t>OE.2.4.4.1.24</t>
  </si>
  <si>
    <t>Armado de Tijeral T19</t>
  </si>
  <si>
    <t>OE.2.4.4.1.25</t>
  </si>
  <si>
    <t>Armado de Tijeral T19'</t>
  </si>
  <si>
    <t>OE.2.4.4.1.26</t>
  </si>
  <si>
    <t>Armado de Tijeral T20</t>
  </si>
  <si>
    <t>OE.2.4.4.1.27</t>
  </si>
  <si>
    <t>Armado de Tijeral T21</t>
  </si>
  <si>
    <t>OE.2.4.4.1.28</t>
  </si>
  <si>
    <t>Armado de Tijeral T22</t>
  </si>
  <si>
    <t>OE.2.4.4.1.29</t>
  </si>
  <si>
    <t>Armado de Tijeral T23</t>
  </si>
  <si>
    <t>OE.2.4.4.1.30</t>
  </si>
  <si>
    <t>Armado de Tijeral T23'</t>
  </si>
  <si>
    <t>OE.2.4.4.1.31</t>
  </si>
  <si>
    <t>Armado de Tijeral T24</t>
  </si>
  <si>
    <t>OE.2.4.4.1.32</t>
  </si>
  <si>
    <t>Armado de Tijeral T25</t>
  </si>
  <si>
    <t>OE.2.4.4.1.33</t>
  </si>
  <si>
    <t>Armado de Tijeral T26</t>
  </si>
  <si>
    <t>OE.2.4.4.1.34</t>
  </si>
  <si>
    <t>Armado de Tijeral T27</t>
  </si>
  <si>
    <t>OE.2.4.4.1.35</t>
  </si>
  <si>
    <t>Armado de Tijeral T28</t>
  </si>
  <si>
    <t>OE.2.4.4.1.36</t>
  </si>
  <si>
    <t>Armado de Tijeral T29</t>
  </si>
  <si>
    <t>OE.2.4.4.1.37</t>
  </si>
  <si>
    <t>Armado de Tijeral T30</t>
  </si>
  <si>
    <t>OE.2.4.4.1.38</t>
  </si>
  <si>
    <t>Armado de Tijeral T31</t>
  </si>
  <si>
    <t>OE.2.4.4.1.39</t>
  </si>
  <si>
    <t>Armado de Tijeral T32</t>
  </si>
  <si>
    <t>OE.2.4.4.1.40</t>
  </si>
  <si>
    <t>Armado de Tijeral T33</t>
  </si>
  <si>
    <t>OE.2.4.4.1.41</t>
  </si>
  <si>
    <t>Armado de Tijeral T34</t>
  </si>
  <si>
    <t>OE.2.4.4.1.42</t>
  </si>
  <si>
    <t>Armado de Tijeral T34'</t>
  </si>
  <si>
    <t>OE.2.4.4.1.43</t>
  </si>
  <si>
    <t>Armado de Tijeral T35</t>
  </si>
  <si>
    <t>OE.2.4.4.1.44</t>
  </si>
  <si>
    <t>Armado de Tijeral T36</t>
  </si>
  <si>
    <t>OE.2.4.4.2</t>
  </si>
  <si>
    <t>MONTAJE DE TIJERALES METALICOS</t>
  </si>
  <si>
    <t>OE.2.4.4.2.1</t>
  </si>
  <si>
    <t>Montaje de Tijeral T1</t>
  </si>
  <si>
    <t>OE.2.4.4.2.2</t>
  </si>
  <si>
    <t>Montaje de Tijeral T1'</t>
  </si>
  <si>
    <t>OE.2.4.4.2.3</t>
  </si>
  <si>
    <t>Montaje de Tijeral T1"</t>
  </si>
  <si>
    <t>OE.2.4.4.2.4</t>
  </si>
  <si>
    <t>Montaje de Tijeral T2</t>
  </si>
  <si>
    <t>OE.2.4.4.2.5</t>
  </si>
  <si>
    <t>Montaje de Tijeral T2'</t>
  </si>
  <si>
    <t>OE.2.4.4.2.6</t>
  </si>
  <si>
    <t>Montaje de Tijeral T3</t>
  </si>
  <si>
    <t>OE.2.4.4.2.7</t>
  </si>
  <si>
    <t>Montaje de Tijeral T3'</t>
  </si>
  <si>
    <t>OE.2.4.4.2.8</t>
  </si>
  <si>
    <t>Montaje de Tijeral T4</t>
  </si>
  <si>
    <t>OE.2.4.4.2.9</t>
  </si>
  <si>
    <t>Montaje de Tijeral T4'</t>
  </si>
  <si>
    <t>OE.2.4.4.2.10</t>
  </si>
  <si>
    <t>Montaje de Tijeral T5</t>
  </si>
  <si>
    <t>OE.2.4.4.2.11</t>
  </si>
  <si>
    <t>Montaje de Tijeral T6</t>
  </si>
  <si>
    <t>OE.2.4.4.2.12</t>
  </si>
  <si>
    <t>Montaje de Tijeral T7</t>
  </si>
  <si>
    <t>OE.2.4.4.2.13</t>
  </si>
  <si>
    <t>Montaje de Tijeral T8</t>
  </si>
  <si>
    <t>OE.2.4.4.2.14</t>
  </si>
  <si>
    <t>Montaje de Tijeral T9</t>
  </si>
  <si>
    <t>OE.2.4.4.2.15</t>
  </si>
  <si>
    <t>Montaje de Tijeral T10</t>
  </si>
  <si>
    <t>OE.2.4.4.2.16</t>
  </si>
  <si>
    <t>Montaje de Tijeral T11</t>
  </si>
  <si>
    <t>OE.2.4.4.2.17</t>
  </si>
  <si>
    <t>Montaje de Tijeral T12</t>
  </si>
  <si>
    <t>OE.2.4.4.2.18</t>
  </si>
  <si>
    <t>Montaje de Tijeral T13</t>
  </si>
  <si>
    <t>OE.2.4.4.2.19</t>
  </si>
  <si>
    <t>Montaje de Tijeral T14</t>
  </si>
  <si>
    <t>OE.2.4.4.2.20</t>
  </si>
  <si>
    <t>Montaje de Tijeral T15</t>
  </si>
  <si>
    <t>OE.2.4.4.2.21</t>
  </si>
  <si>
    <t>Montaje de Tijeral T16</t>
  </si>
  <si>
    <t>OE.2.4.4.2.22</t>
  </si>
  <si>
    <t>Montaje de Tijeral T17</t>
  </si>
  <si>
    <t>OE.2.4.4.2.23</t>
  </si>
  <si>
    <t>Montaje de Tijeral T18</t>
  </si>
  <si>
    <t>OE.2.4.4.2.24</t>
  </si>
  <si>
    <t>Montaje de Tijeral T19</t>
  </si>
  <si>
    <t>OE.2.4.4.2.25</t>
  </si>
  <si>
    <t>Montaje de Tijeral T19'</t>
  </si>
  <si>
    <t>OE.2.4.4.2.26</t>
  </si>
  <si>
    <t>Montaje de Tijeral T20</t>
  </si>
  <si>
    <t>OE.2.4.4.2.27</t>
  </si>
  <si>
    <t>Montaje de Tijeral T21</t>
  </si>
  <si>
    <t>OE.2.4.4.2.28</t>
  </si>
  <si>
    <t>Montaje de Tijeral T22</t>
  </si>
  <si>
    <t>OE.2.4.4.2.29</t>
  </si>
  <si>
    <t>Montaje de Tijeral T23</t>
  </si>
  <si>
    <t>OE.2.4.4.2.30</t>
  </si>
  <si>
    <t>Montaje de Tijeral T23'</t>
  </si>
  <si>
    <t>OE.2.4.4.2.31</t>
  </si>
  <si>
    <t>Montaje de Tijeral T24</t>
  </si>
  <si>
    <t>OE.2.4.4.2.32</t>
  </si>
  <si>
    <t>Montaje de Tijeral T25</t>
  </si>
  <si>
    <t>OE.2.4.4.2.33</t>
  </si>
  <si>
    <t>Montaje de Tijeral T26</t>
  </si>
  <si>
    <t>OE.2.4.4.2.34</t>
  </si>
  <si>
    <t>Montaje de Tijeral T27</t>
  </si>
  <si>
    <t>OE.2.4.4.2.35</t>
  </si>
  <si>
    <t>Montaje de Tijeral T28</t>
  </si>
  <si>
    <t>OE.2.4.4.2.36</t>
  </si>
  <si>
    <t>Montaje de Tijeral T29</t>
  </si>
  <si>
    <t>OE.2.4.4.2.37</t>
  </si>
  <si>
    <t>Montaje de Tijeral T30</t>
  </si>
  <si>
    <t>OE.2.4.4.2.38</t>
  </si>
  <si>
    <t>Montaje de Tijeral T31</t>
  </si>
  <si>
    <t>OE.2.4.4.2.39</t>
  </si>
  <si>
    <t>Montaje de Tijeral T32</t>
  </si>
  <si>
    <t>OE.2.4.4.2.40</t>
  </si>
  <si>
    <t>Montaje de Tijeral T33</t>
  </si>
  <si>
    <t>OE.2.4.4.2.41</t>
  </si>
  <si>
    <t>Montaje de Tijeral T34</t>
  </si>
  <si>
    <t>OE.2.4.4.2.42</t>
  </si>
  <si>
    <t>Montaje de Tijeral T34'</t>
  </si>
  <si>
    <t>OE.2.4.4.2.43</t>
  </si>
  <si>
    <t>Montaje de Tijeral T35</t>
  </si>
  <si>
    <t>OE.2.4.4.2.44</t>
  </si>
  <si>
    <t>Montaje de Tijeral T36</t>
  </si>
  <si>
    <t>OE.2.4.5</t>
  </si>
  <si>
    <t>CORREAS METÁLICAS</t>
  </si>
  <si>
    <t>OE.2.4.5.1</t>
  </si>
  <si>
    <t>ARMADO DE CORREAS METÁLICAS</t>
  </si>
  <si>
    <t>OE.2.4.5.1.1</t>
  </si>
  <si>
    <t>Armado correas metálicas 40x80x2.5mm</t>
  </si>
  <si>
    <t>OE.2.4.5.2</t>
  </si>
  <si>
    <t>MONTAJE DE CORREAS METÁLICAS</t>
  </si>
  <si>
    <t>OE.2.4.5.2.1</t>
  </si>
  <si>
    <t>Montaje correas metálicas 40X80x2.5mm</t>
  </si>
  <si>
    <t>BASE METALICA DE APOYO ANCLADO</t>
  </si>
  <si>
    <t>ARMADO DE APOYOS METÁLICOS</t>
  </si>
  <si>
    <t>Armado de base metalica anclado tipo 1</t>
  </si>
  <si>
    <t>Armado de base metalica anclado tipo 2</t>
  </si>
  <si>
    <t>MONTAJE DE APOYOS METÁLICOS</t>
  </si>
  <si>
    <t>Montaje de Base Metalica Tipo 1</t>
  </si>
  <si>
    <t>Montaje de Base Metalica Tipo 2</t>
  </si>
  <si>
    <t>OE.2.6</t>
  </si>
  <si>
    <t>VARIOS</t>
  </si>
  <si>
    <t>OE.2.6.1</t>
  </si>
  <si>
    <t>JUNTAS</t>
  </si>
  <si>
    <t>OE.2.6.1.1</t>
  </si>
  <si>
    <t>Juntas  de poliestireno y espuma de poliuretano</t>
  </si>
  <si>
    <t>OE.2.6.2</t>
  </si>
  <si>
    <t>PRUEBAS DE CONTROL DE CALIDAD</t>
  </si>
  <si>
    <t>OE.2.6.2.1</t>
  </si>
  <si>
    <t>Verificación de Capacidad Portante</t>
  </si>
  <si>
    <t>OE.2.6.2.2</t>
  </si>
  <si>
    <t>Diseño de Mezclas</t>
  </si>
  <si>
    <t>OE.2.6.2.3</t>
  </si>
  <si>
    <t>Ensayos de Compactación de Suelos</t>
  </si>
  <si>
    <t>OE.2.6.2.4</t>
  </si>
  <si>
    <t>Rotura de Briquetas</t>
  </si>
  <si>
    <t>OE.2.6.2.5</t>
  </si>
  <si>
    <t>Pruebas de soldadura</t>
  </si>
  <si>
    <t>OE.2.6.3</t>
  </si>
  <si>
    <t>CURADO Y PROTECCION  DEL CONCRETO</t>
  </si>
  <si>
    <t>OE.2.6.3.1</t>
  </si>
  <si>
    <t>Curado y Protección de Concreto en Obra</t>
  </si>
  <si>
    <t>OE.2.6.4</t>
  </si>
  <si>
    <t>PAVIMENTOS DE CONCRETO E=0.20</t>
  </si>
  <si>
    <t>OE.2.6.4.1</t>
  </si>
  <si>
    <t>Concreto  f'c=210 kg/cm2</t>
  </si>
  <si>
    <t>OE.2.6.4.2</t>
  </si>
  <si>
    <t>Encofrado y desencofrado</t>
  </si>
  <si>
    <t>OE.2.6.4.3</t>
  </si>
  <si>
    <t>Corte de concreto para juntas</t>
  </si>
  <si>
    <t>OE.2.6.4.4</t>
  </si>
  <si>
    <t>ACERO 5/8" CORRUGADO JUNTAS</t>
  </si>
  <si>
    <t>OE.2.6.4.5</t>
  </si>
  <si>
    <t>Acero 5/8" liso juntas</t>
  </si>
  <si>
    <t>OE.2.6.4.6</t>
  </si>
  <si>
    <t>Sellado Elastomero E=6 mm.</t>
  </si>
  <si>
    <t>OE.3</t>
  </si>
  <si>
    <t>OE.3.1</t>
  </si>
  <si>
    <t>MUROS Y TABIQUES DE ALBAÑILERIA</t>
  </si>
  <si>
    <t>OE.3.1.1</t>
  </si>
  <si>
    <t>MUROS DE LADRILLO KING KONG DE ARCILLA (A MAQUINA O  ARTESANALMENTE)</t>
  </si>
  <si>
    <t>OE.3.1.1.1</t>
  </si>
  <si>
    <t>Muro de ladrillo KK de soga (0.24 X 0.13 X 0.09 m.)</t>
  </si>
  <si>
    <t>OE.3.1.1.2</t>
  </si>
  <si>
    <t>Muro de ladrillo KK de cabeza (0.24 X 0.13 X 0.09 m.)</t>
  </si>
  <si>
    <t>OE.3.1.10</t>
  </si>
  <si>
    <t>MUROS CON EL SISTEMA DE CONSTRUCCION EN SECO (SISTEMA DRYWALL O SIMILAR)</t>
  </si>
  <si>
    <t>OE.3.1.10.1</t>
  </si>
  <si>
    <t>Tabique de drywall una cara con placa de yeso tipo RH</t>
  </si>
  <si>
    <t>OE.3.1.10.2</t>
  </si>
  <si>
    <t>Tabique de drywall dos caras en dinteles con placa de yeso tipo RF</t>
  </si>
  <si>
    <t>OE.3.1.10.3</t>
  </si>
  <si>
    <t>Tabique de drywall dos caras con plancha de fibrocemento superboard pro</t>
  </si>
  <si>
    <t>OE.3.1.10.4</t>
  </si>
  <si>
    <t>Tabique de drywall dos caras en dinteles con plancha de fibrocemento superboard pro</t>
  </si>
  <si>
    <t>OE.3.1.10.5</t>
  </si>
  <si>
    <t>Tabique de drywall una cara en encuentro de escalera</t>
  </si>
  <si>
    <t>OE.3.2</t>
  </si>
  <si>
    <t>REVOQUES Y REVESTIMIENTOS</t>
  </si>
  <si>
    <t>OE.3.2.1</t>
  </si>
  <si>
    <t>Tarrajeo primario (rayado) con mezcla C:A - 1:5</t>
  </si>
  <si>
    <t>OE.3.2.2</t>
  </si>
  <si>
    <t>Tarrajeo en interiores  mezcla C:A - 1:5</t>
  </si>
  <si>
    <t>OE.3.2.3</t>
  </si>
  <si>
    <t>Tarrajeo en muros exteriores mezcla C:A 1:5</t>
  </si>
  <si>
    <t>OE.3.2.5</t>
  </si>
  <si>
    <t>Tarrajeo en columnas mezcla C:A 1:5</t>
  </si>
  <si>
    <t>OE.3.2.6</t>
  </si>
  <si>
    <t>Tarrajeo en vigas  C:A 1:5</t>
  </si>
  <si>
    <t>OE.3.2.7</t>
  </si>
  <si>
    <t>TARRAJEO DE MUROS DE CONCRETO MEZCLA C:A – 1:5</t>
  </si>
  <si>
    <t>OE.3.2.8</t>
  </si>
  <si>
    <t>Tarrajeo con Impermeabilizante mezcla C:A - 1:5</t>
  </si>
  <si>
    <t>OE.3.2.10</t>
  </si>
  <si>
    <t>Tarrajeo con baritina incluye derrames</t>
  </si>
  <si>
    <t>OE.3.2.11</t>
  </si>
  <si>
    <t>Vestiduras de derrames en vanos c:a 1:5</t>
  </si>
  <si>
    <t>OE.3.2.12</t>
  </si>
  <si>
    <t>Revestimientos con PAC</t>
  </si>
  <si>
    <t>OE.3.2.19</t>
  </si>
  <si>
    <t>Bruñas</t>
  </si>
  <si>
    <t>OE.3.2.20</t>
  </si>
  <si>
    <t>Tarrajeo en fondo de Escalera</t>
  </si>
  <si>
    <t>OE.3.2.21</t>
  </si>
  <si>
    <t>Preparacion de gradas de concreto</t>
  </si>
  <si>
    <t>OE.3.2.22</t>
  </si>
  <si>
    <t>Preparacion de descansos</t>
  </si>
  <si>
    <t>OE.3.3</t>
  </si>
  <si>
    <t>CIELORRASO</t>
  </si>
  <si>
    <t>OE.3.3.3</t>
  </si>
  <si>
    <t>CIELORRASO CON MEZCLA</t>
  </si>
  <si>
    <t>OE.3.3.3.1</t>
  </si>
  <si>
    <t>Cielo raso con mezcla. C:A 1:5 E=1.5cm</t>
  </si>
  <si>
    <t>OE.3.3.3.2</t>
  </si>
  <si>
    <t>Cielo raso con baritina E=1.5cm</t>
  </si>
  <si>
    <t>OE.3.3.6</t>
  </si>
  <si>
    <t>FALSO CIELO RASO</t>
  </si>
  <si>
    <t>OE.3.3.6.1</t>
  </si>
  <si>
    <t>Falso Cieloraso baldosa de fibra mineral biosoluble 0.61x0.61m, E=5/8".)</t>
  </si>
  <si>
    <t>OE.3.3.6.2</t>
  </si>
  <si>
    <t>Falso cielo raso con plancha de fibrocemento 6mm. bordes rebajados, junta invisible, acabado pintura latex vinilica</t>
  </si>
  <si>
    <t>OE.3.4</t>
  </si>
  <si>
    <t>PISOS Y PAVIMENTOS</t>
  </si>
  <si>
    <t>OE.3.4.1</t>
  </si>
  <si>
    <t>CONTRAPISOS</t>
  </si>
  <si>
    <t>OE.3.4.1.1</t>
  </si>
  <si>
    <t>Contrapiso de concreto C:A 1:5, e=4 cm</t>
  </si>
  <si>
    <t>OE.3.4.1.2</t>
  </si>
  <si>
    <t>Contrapiso de concreto con baritina e=4 cm</t>
  </si>
  <si>
    <t>OE.3.4.2</t>
  </si>
  <si>
    <t>PISOS</t>
  </si>
  <si>
    <t>OE.3.4.2.15</t>
  </si>
  <si>
    <t>LAJA</t>
  </si>
  <si>
    <t>OE.3.4.2.15.1</t>
  </si>
  <si>
    <t>PISO DE LAJA DE PIEDRA REGULAR</t>
  </si>
  <si>
    <t>OE.3.4.2.19</t>
  </si>
  <si>
    <t>PISOS LAMINADOS</t>
  </si>
  <si>
    <t>OE.3.4.2.19.1</t>
  </si>
  <si>
    <t>Piso Vinilico flexible en rollo Alto transito E=2mm</t>
  </si>
  <si>
    <t>OE.3.4.2.19.2</t>
  </si>
  <si>
    <t>Piso Vinilico flexible en rollo CONDUCTIVO MALLA DE COBRE E=2mm</t>
  </si>
  <si>
    <t>OE.3.4.2.20</t>
  </si>
  <si>
    <t>PORCELANATOS</t>
  </si>
  <si>
    <t>OE.3.4.2.20.1</t>
  </si>
  <si>
    <t>Piso Porcelanato de 0.60x0.60 Antideslizante Alto transito.</t>
  </si>
  <si>
    <t>OE.3.4.2.21</t>
  </si>
  <si>
    <t>CERÁMICOS</t>
  </si>
  <si>
    <t>OE.3.4.2.21.1</t>
  </si>
  <si>
    <t>Piso Ceramico de 0.45 X 0.45 Antideslizante Alto transito.</t>
  </si>
  <si>
    <t>OE.3.4.2.21.2</t>
  </si>
  <si>
    <t>Piso Ceramico de 0.60 X 0.60 Antideslizante Alto transito.</t>
  </si>
  <si>
    <t>OE.3.4.4</t>
  </si>
  <si>
    <t>ACABADO DE CONCRETO EN PISOS</t>
  </si>
  <si>
    <t>OE.3.4.4.1</t>
  </si>
  <si>
    <t>Piso de cemento pulido bruñado.</t>
  </si>
  <si>
    <t>OE.3.4.4.2</t>
  </si>
  <si>
    <t>Piso de cemento pulido e impermeabilizado</t>
  </si>
  <si>
    <t>OE.3.4.5</t>
  </si>
  <si>
    <t>SARDINELES</t>
  </si>
  <si>
    <t>OE.3.4.5.1</t>
  </si>
  <si>
    <t>Concreto f'c=175 kg/cm² e=10cm h=10cm</t>
  </si>
  <si>
    <t>OE.3.4.5.2</t>
  </si>
  <si>
    <t>OE.3.4.5.3</t>
  </si>
  <si>
    <t>Juntas Flexible en sardinel E= 1"</t>
  </si>
  <si>
    <t>OE.3.4.6</t>
  </si>
  <si>
    <t>VEREDAS</t>
  </si>
  <si>
    <t>OE.3.4.6.1</t>
  </si>
  <si>
    <t>Perfilado y compactado para veredas</t>
  </si>
  <si>
    <t>OE.3.4.6.2</t>
  </si>
  <si>
    <t>Concreto f'c=175 kg/cm², en veredas e= 10 cm</t>
  </si>
  <si>
    <t>OE.3.4.6.3</t>
  </si>
  <si>
    <t>OE.3.4.6.4</t>
  </si>
  <si>
    <t>Bruñas en veredas</t>
  </si>
  <si>
    <t>OE.3.4.6.5</t>
  </si>
  <si>
    <t>Juntas flexibles en veredas E= 1"</t>
  </si>
  <si>
    <t>OE.3.4.8</t>
  </si>
  <si>
    <t>SOBREPISO O PISO TECNICO</t>
  </si>
  <si>
    <t>OE.3.4.8.1</t>
  </si>
  <si>
    <t>Piso tecnico baldosa de alta presion con revestimiento de vinilico 60cmx60cm H=45cm</t>
  </si>
  <si>
    <t>OE.3.4.9</t>
  </si>
  <si>
    <t>RAMPAS</t>
  </si>
  <si>
    <t>OE.3.4.9.1</t>
  </si>
  <si>
    <t>Perfilado y compactado para rampas</t>
  </si>
  <si>
    <t>OE.3.4.9.2</t>
  </si>
  <si>
    <t>Concreto f'c=175 kg/cm², en Rampas, e=4"</t>
  </si>
  <si>
    <t>OE.3.4.9.3</t>
  </si>
  <si>
    <t>Encofrado y desencofrado de rampas</t>
  </si>
  <si>
    <t>OE.3.4.9.4</t>
  </si>
  <si>
    <t>Bruñas en rampas</t>
  </si>
  <si>
    <t>OE.3.4.9.5</t>
  </si>
  <si>
    <t>Junta flexible en Rampas</t>
  </si>
  <si>
    <t>OE.3.5</t>
  </si>
  <si>
    <t>ZOCALOS  Y CONTRAZOCALOS</t>
  </si>
  <si>
    <t>OE.3.5.1</t>
  </si>
  <si>
    <t>ZOCALOS</t>
  </si>
  <si>
    <t>OE.3.5.1.9</t>
  </si>
  <si>
    <t>REVESTIMIENTOS ESPECIALES</t>
  </si>
  <si>
    <t>OE.3.5.1.9.1</t>
  </si>
  <si>
    <t>Zocalo Enchape de acero inoxidable</t>
  </si>
  <si>
    <t>OE.3.5.1.9.2</t>
  </si>
  <si>
    <t>Zocalo de vinilico flexible en rollo E=2mm</t>
  </si>
  <si>
    <t>OE.3.5.1.10</t>
  </si>
  <si>
    <t>PORCELANATO</t>
  </si>
  <si>
    <t>OE.3.5.1.10.1</t>
  </si>
  <si>
    <t>Zocalo Porcelanato 0.60x0.60</t>
  </si>
  <si>
    <t>OE.3.5.1.11</t>
  </si>
  <si>
    <t>CERÁMICO</t>
  </si>
  <si>
    <t>OE.3.5.1.11.1</t>
  </si>
  <si>
    <t>Zocalo de Ceramico de 0.45 x 0.45</t>
  </si>
  <si>
    <t>OE.3.5.1.13</t>
  </si>
  <si>
    <t>LAJA DE PIEDRA</t>
  </si>
  <si>
    <t>OE.3.5.1.13.1</t>
  </si>
  <si>
    <t>ZOCALO DE LAJA DE PIEDRA REGULAR</t>
  </si>
  <si>
    <t>OE.3.5.2</t>
  </si>
  <si>
    <t>CONTRAZOCALOS</t>
  </si>
  <si>
    <t>OE.3.5.2.3</t>
  </si>
  <si>
    <t>Contrazocalo de cemento pulido h=0.20 m</t>
  </si>
  <si>
    <t>OE.3.5.2.8</t>
  </si>
  <si>
    <t>Contrazocalo de porcelanato H=0.10m.</t>
  </si>
  <si>
    <t>OE.3.5.2.9</t>
  </si>
  <si>
    <t>Contrazocalo de ceramico H=0.10m.</t>
  </si>
  <si>
    <t>OE.3.5.2.11</t>
  </si>
  <si>
    <t>Contrazocalo Sanitario de Terrazo Pulido h=10 cm, r=5cm.</t>
  </si>
  <si>
    <t>OE.3.5.2.12</t>
  </si>
  <si>
    <t>Contrazocalo Sanitario Cove former h=10 cm, r=5cm.</t>
  </si>
  <si>
    <t>OE.3.6</t>
  </si>
  <si>
    <t>COBERTURAS</t>
  </si>
  <si>
    <t>OE.3.6.3</t>
  </si>
  <si>
    <t>Cobertura con Ladrillo Pastelero 24 x 3 x 24cm.</t>
  </si>
  <si>
    <t>OE.3.6.4</t>
  </si>
  <si>
    <t>MATERIAL IMPERMEABILIZANTE</t>
  </si>
  <si>
    <t>OE.3.6.4.1</t>
  </si>
  <si>
    <t>Sistema de Impermeabilización Bicapa - Manto Asfaltico</t>
  </si>
  <si>
    <t>OE.3.6.5</t>
  </si>
  <si>
    <t>RECUBRIMIENTOS SOBRE ESTRUCTURAS  DE MADERA, METAL, ETC.</t>
  </si>
  <si>
    <t>OE.3.6.5.1</t>
  </si>
  <si>
    <t>Cobertura con Teja andina</t>
  </si>
  <si>
    <t>OE.3.6.5.2</t>
  </si>
  <si>
    <t>Cumbrera para teja andina</t>
  </si>
  <si>
    <t>OE.3.6.5.3</t>
  </si>
  <si>
    <t>Cobertura Policarbonato solido 6mm. Translucido</t>
  </si>
  <si>
    <t>OE.3.7</t>
  </si>
  <si>
    <t>CARPINTERIA DE MADERA</t>
  </si>
  <si>
    <t>OE.3.7.1</t>
  </si>
  <si>
    <t>PUERTAS DE MADERA</t>
  </si>
  <si>
    <t>OE.3.7.1.1</t>
  </si>
  <si>
    <t>P-1 (1.00x3.00) PUERTA DE 01 HOJA CONTRAPLACADA CON MIRILLA SUPERIOR CON SOBRELUZ</t>
  </si>
  <si>
    <t>OE.3.7.1.2</t>
  </si>
  <si>
    <t>P-2 (1.00x3.00) PUERTA DE 01 HOJA CONTRAPLACADA CON SOBRELUZ</t>
  </si>
  <si>
    <t>OE.3.7.1.3</t>
  </si>
  <si>
    <t>P-3 (1.00x3.00) PUERTA DE 01 HOJA CONTRAPLACADA CON MIRILLA SUPERIOR Y PLACA DE PROTECCION H=1.10 CON SOBRELUZ</t>
  </si>
  <si>
    <t>OE.3.7.1.4</t>
  </si>
  <si>
    <t>P-4 (1.20x3.00) PUERTA DE 02 HOJAS DE TABLERO REBAJADO CON SOBRELUZ</t>
  </si>
  <si>
    <t>OE.3.7.1.5</t>
  </si>
  <si>
    <t>P-5 (1.20x3.00) PUERTA DE 01 HOJA CONTRAPLACADA CON MIRILLA SUPERIOR Y PLACA DE PROTECCION H=1.10 CON SOBRELUZ</t>
  </si>
  <si>
    <t>OE.3.7.1.6</t>
  </si>
  <si>
    <t>P-6 (0.90x3.00) PUERTA DE 01 HOJA CONTRAPLACADA Y REJILLA DE VENTILACION INFERIOR, CON SOBRELUZ</t>
  </si>
  <si>
    <t>OE.3.7.1.7</t>
  </si>
  <si>
    <t>P-7 (0.80x3.00) PUERTA DE 01 HOJA CONTRAPLACADA Y REJILLA DE VENTILACION INFERIOR, CON SOBRELUZ</t>
  </si>
  <si>
    <t>OE.3.7.1.8</t>
  </si>
  <si>
    <t>P-8 (0.90x3.00) PUERTA DE 01 HOJA CONTRAPLACADA Y REJILLA DE VENTILACION INFERIOR, Y REJILLA DE VENTILACION SUPERIOR</t>
  </si>
  <si>
    <t>OE.3.7.1.9</t>
  </si>
  <si>
    <t>P-8a (1.00x2.20) PUERTA DE 01 HOJA BATIENTE CON PLACA ACERO INOX. CON VISOR</t>
  </si>
  <si>
    <t>OE.3.7.1.10</t>
  </si>
  <si>
    <t>P-9 (1.00x3.00) PUERTA DE 01 HOJA CONTRAPLACADA Y REJILLA DE VENTILACION SUPERIOR CON PLACA ACERO INOX. DE PROTECCION</t>
  </si>
  <si>
    <t>OE.3.7.1.11</t>
  </si>
  <si>
    <t>P-10 (1.00x3.00) PUERTA DE 01 HOJA CONTRAPLACADA Y REJILLA DE VENTILACION INFERIOR, CON SOBRELUZ</t>
  </si>
  <si>
    <t>OE.3.7.1.12</t>
  </si>
  <si>
    <t>P-10a (0.60x1.80) PUERTA DE 01 HOJA CONTRAPLACADA Y REJILLA DE VENTILACION INFERIOR, CON SOBRELUZ</t>
  </si>
  <si>
    <t>OE.3.7.1.13</t>
  </si>
  <si>
    <t>P-10b (1.00x2.20) PUERTA DE 01 HOJA CONTRAPLACADA CON ACERO INOXIDABLE ACABADO SATINADO</t>
  </si>
  <si>
    <t>OE.3.7.1.14</t>
  </si>
  <si>
    <t>P-11 (1.20x3.00) PUERTA DE 01 HOJA CONTRAPLACADA CON PLACA DE PROTECCION H=1.10 CON SOBRELUZ</t>
  </si>
  <si>
    <t>OE.3.7.1.15</t>
  </si>
  <si>
    <t>P-12 (1.40x3.00) PUERTA DE 02 HOJA CONTRAPLACADA CON PLACA DE PROTECCION H=1.10 CON SOBRELUZ</t>
  </si>
  <si>
    <t>OE.3.7.1.16</t>
  </si>
  <si>
    <t>P-13 (1.80x3.00) PUERTA DE 02 HOJA CONTRAPLACADA VAIVEN CON MIRILLA SUPERIOR Y PLACA DE PROTECCION H=1.10 CON SOBRELUZ</t>
  </si>
  <si>
    <t>OE.3.7.1.17</t>
  </si>
  <si>
    <t>P-14 (1.50x3.00) PUERTA DE 02 HOJAS CONTRAPLACADA CON PLACA DE PROTECCION CON SOBRELUZ</t>
  </si>
  <si>
    <t>OE.3.7.1.18</t>
  </si>
  <si>
    <t>P-15 (1.80x3.00) PUERTA DE 02 HOJA CONTRAPLACADA CON MIRILLA SUPERIOR Y PLACA DE PROTECCION H=1.10 CON SOBRELUZ</t>
  </si>
  <si>
    <t>OE.3.7.1.19</t>
  </si>
  <si>
    <t>P-16 (1.00x3.00) PUERTA DE 01 HOJA CONTRAPLACADA Y REJILLA DE VENTILACION SUPERIOR</t>
  </si>
  <si>
    <t>OE.3.7.1.20</t>
  </si>
  <si>
    <t>P-17 (0.80x2.20) PUERTA DE 01 HOJA CONTRAPLACADA</t>
  </si>
  <si>
    <t>OE.3.7.1.21</t>
  </si>
  <si>
    <t>P-18 (1.20x2.20) PUERTA DE 01 HOJA CONTRAPLACADA Y PLACA DE PROTECCION H=1.10 CON PLANCHA INTERIOR DE PLOMO</t>
  </si>
  <si>
    <t>OE.3.7.1.22</t>
  </si>
  <si>
    <t>P-19 (0.90x2.20) PUERTA DE 01 HOJA CONTRAPLACADA CON PLANCHA INTERIOR DE PLOMO</t>
  </si>
  <si>
    <t>OE.3.7.1.23</t>
  </si>
  <si>
    <t>P-20 (1.60x2.20) PUERTA DE 01 HOJA CORREDIZA CON PLACA ACERO INOX. CON VISOR (CON SIST. ELEC.)</t>
  </si>
  <si>
    <t>OE.3.7.1.24</t>
  </si>
  <si>
    <t>P-21 (1.80x3.00) PUERTA DE 02 HOJAS DE TABLERO REBAJADO CON SOBRELUZ</t>
  </si>
  <si>
    <t>OE.3.7.1.25</t>
  </si>
  <si>
    <t>P-22 (0.90x2.40) PUERTA DE 01 HOJA DE TABLERO REBAJADO CON SOBRELUZ</t>
  </si>
  <si>
    <t>OE.3.7.1.26</t>
  </si>
  <si>
    <t>P-22a (0.70x2.40) PUERTA DE 01 HOJA CONTRAPLACADA Y REJILLA DE VENTILACION INFERIOR, CON SOBRELUZ</t>
  </si>
  <si>
    <t>OE.3.7.1.27</t>
  </si>
  <si>
    <t>P-23 (2.00x3.00) PUERTA DE 02 HOJAS DE TABLERO REBAJADO CON SOBRELUZ</t>
  </si>
  <si>
    <t>OE.3.7.1.28</t>
  </si>
  <si>
    <t>P-24 (0.90x2.10) PUERTA DE 01 HOJA CONTRAPLACADA</t>
  </si>
  <si>
    <t>OE.3.7.1.29</t>
  </si>
  <si>
    <t>P-25 (0.60x2.20) PUERTA DE 01 HOJA CONTRAPLACADA</t>
  </si>
  <si>
    <t>OE.3.7.12</t>
  </si>
  <si>
    <t>MUEBLES FIJOS</t>
  </si>
  <si>
    <t>OE.3.7.12.1</t>
  </si>
  <si>
    <t>MA-01 MUEBLE FIJO TABLERO AGLOMERADO o similar MELAMINICO POSTFORMADO</t>
  </si>
  <si>
    <t>OE.3.7.12.2</t>
  </si>
  <si>
    <t>MB-01 MUEBLE TABLERO AGLOMERADO ENCHAPADO EN PLANCHA LAMINADA POST FORMADA</t>
  </si>
  <si>
    <t>OE.3.7.12.3</t>
  </si>
  <si>
    <t>MB-02 MUEBLE TABLERO AGLOMERADO ENCHAPADO EN PLANCHA LAMINADA POST FORMADA</t>
  </si>
  <si>
    <t>OE.3.7.12.4</t>
  </si>
  <si>
    <t>MB-02a MUEBLE TABLERO AGLOMERADO ENCHAPADO EN PLANCHA LAMINADA POST FORMADA</t>
  </si>
  <si>
    <t>OE.3.7.12.5</t>
  </si>
  <si>
    <t>MB-03 MUEBLE TABLERO AGLOMERADO ENCHAPADO EN PLANCHA LAMINADA POST FORMADA</t>
  </si>
  <si>
    <t>OE.3.7.12.6</t>
  </si>
  <si>
    <t>MB-03a MUEBLE TABLERO AGLOMERADO  ENCHAPADO EN ACERO INOX.</t>
  </si>
  <si>
    <t>OE.3.7.12.7</t>
  </si>
  <si>
    <t>MB-04 MUEBLE TABLERO AGLOMERADO  ENCHAPADO EN ACERO INOX.</t>
  </si>
  <si>
    <t>OE.3.7.12.8</t>
  </si>
  <si>
    <t>MB-04a MUEBLE TABLERO AGLOMERADO  ENCHAPADO EN PLANCHA LAMINADA POST FORMADA</t>
  </si>
  <si>
    <t>OE.3.7.12.9</t>
  </si>
  <si>
    <t>MB-05a MUEBLE TABLERO AGLOMERADO  ENCHAPADO EN ACERO INOX.</t>
  </si>
  <si>
    <t>OE.3.7.12.10</t>
  </si>
  <si>
    <t>MB-06 MUEBLE TABLERO AGLOMERADO  ENCHAPADO EN ACERO INOX.</t>
  </si>
  <si>
    <t>OE.3.7.12.11</t>
  </si>
  <si>
    <t>MB-07 MUEBLE TABLERO AGLOMERADO  ENCHAPADO EN ACERO INOX.</t>
  </si>
  <si>
    <t>OE.3.7.12.12</t>
  </si>
  <si>
    <t>MB-08a MUEBLE TABLERO AGLOMERADO  ENCHAPADO EN PLANCHA LAMINADA POST FORMADA</t>
  </si>
  <si>
    <t>OE.3.8</t>
  </si>
  <si>
    <t>CARPINTERÍA METÁLICA Y HERRERÍA</t>
  </si>
  <si>
    <t>OE.3.8.1</t>
  </si>
  <si>
    <t>VENTANAS DE FIERRO</t>
  </si>
  <si>
    <t>OE.3.8.1.1</t>
  </si>
  <si>
    <t>Ventanas de fierro con malla metalica cocada 1"x1" (VF-01) 4.45x1.60m.  incluye accesorios y pintura</t>
  </si>
  <si>
    <t>OE.3.8.1.2</t>
  </si>
  <si>
    <t>Ventanas de fierro con malla metalica cocada 1"x1" (VF-02) 2.40x1.00m.  incluye accesorios y pintura</t>
  </si>
  <si>
    <t>OE.3.8.1.3</t>
  </si>
  <si>
    <t>Ventanas de fierro con malla metalica cocada 1"x1" (VF-03) 1.83x1.00m. incluye accesorios y pintura</t>
  </si>
  <si>
    <t>OE.3.8.2</t>
  </si>
  <si>
    <t>PUERTA DE FIERRO</t>
  </si>
  <si>
    <t>OE.3.8.2.1</t>
  </si>
  <si>
    <t>Puerta de fierro PF-01 (1.50x2.60) incluye accesorios y pintura</t>
  </si>
  <si>
    <t>OE.3.8.2.2</t>
  </si>
  <si>
    <t>Puerta de fierro PF-02 (3.25x3.00) incluye accesorios y pintura</t>
  </si>
  <si>
    <t>OE.3.8.2.3</t>
  </si>
  <si>
    <t>Puerta de fierro PF-03 (1.20x3.00) incluye accesorios y pintura</t>
  </si>
  <si>
    <t>OE.3.8.2.4</t>
  </si>
  <si>
    <t>Puerta de fierro PF-04 (1.50x3.00) incluye accesorios y pintura</t>
  </si>
  <si>
    <t>OE.3.8.2.5</t>
  </si>
  <si>
    <t>Puerta de fierro PF-05 (1.80x3.00) incluye accesorios y pintura</t>
  </si>
  <si>
    <t>OE.3.8.2.6</t>
  </si>
  <si>
    <t>Puerta de fierro PF-06 (2.40x3.00) incluye accesorios y pintura</t>
  </si>
  <si>
    <t>OE.3.8.2.7</t>
  </si>
  <si>
    <t>Puerta de fierro PF-07  (1.20x3.00)incluye accesorios y pintura</t>
  </si>
  <si>
    <t>OE.3.8.2.8</t>
  </si>
  <si>
    <t>Puerta de fierro PF-08 (4.43x3.00) incluye accesorios y pintura</t>
  </si>
  <si>
    <t>OE.3.8.2.9</t>
  </si>
  <si>
    <t>Puerta de fierro PF-09 (4.00x3.00)  incluye accesorios y pintura</t>
  </si>
  <si>
    <t>OE.3.8.2.10</t>
  </si>
  <si>
    <t>Puerta de fierro PF-10 (1.00x2.05)  incluye accesorios y pintura</t>
  </si>
  <si>
    <t>OE.3.8.2.11</t>
  </si>
  <si>
    <t>Puerta de fierro PF-11 (0.80x1.75)  incluye accesorios y pintura</t>
  </si>
  <si>
    <t>OE.3.8.4</t>
  </si>
  <si>
    <t>VENTANA DE ALUMINIO</t>
  </si>
  <si>
    <t>OE.3.8.4.1</t>
  </si>
  <si>
    <t>(V-1)1.50 X 1.80 m MARCOS DE ALUMINIO VIDRIO LAMINADO 6mm</t>
  </si>
  <si>
    <t>OE.3.8.4.2</t>
  </si>
  <si>
    <t>(V-1')1.05 X 1.80m MARCOS DE ALUMINIO VIDRIO LAMINADO 6mm</t>
  </si>
  <si>
    <t>OE.3.8.4.3</t>
  </si>
  <si>
    <t>(V-2)1.20 X 1.80m MARCOS DE ALUMINIO VIDRIO LAMINADO 6mm</t>
  </si>
  <si>
    <t>OE.3.8.4.4</t>
  </si>
  <si>
    <t>(V-3)1.10 X 1.00m MARCOS DE ALUMINIO VIDRIO LAMINADO 6mm</t>
  </si>
  <si>
    <t>OE.3.8.4.5</t>
  </si>
  <si>
    <t>(V-4)1.50 X 1.00m MARCOS DE ALUMINIO VIDRIO LAMINADO 6mm</t>
  </si>
  <si>
    <t>OE.3.8.4.6</t>
  </si>
  <si>
    <t>(V-5)0.60 X 1.00m VENTANA TIPO VITROVENT, MARCOS DE ALUMINIO VIDRIO LAMINADO 4mm</t>
  </si>
  <si>
    <t>OE.3.8.4.7</t>
  </si>
  <si>
    <t>(V-6)0.80 X 1.00m MARCOS DE ALUMINIO VIDRIO LAMINADO 6mm</t>
  </si>
  <si>
    <t>OE.3.8.4.8</t>
  </si>
  <si>
    <t>(V-6a)0.60 X 1.80m MARCOS DE ALUMINIO VIDRIO LAMINADO 6mm</t>
  </si>
  <si>
    <t>OE.3.8.4.9</t>
  </si>
  <si>
    <t>(V-8)1.62 X 1.80m MARCOS DE ALUMINIO VIDRIO LAMINADO 6mm</t>
  </si>
  <si>
    <t>OE.3.8.4.10</t>
  </si>
  <si>
    <t>(V-9)2.00 X 1.80m MARCOS DE ALUMINIO VIDRIO LAMINADO 6mm</t>
  </si>
  <si>
    <t>OE.3.8.4.11</t>
  </si>
  <si>
    <t>(V-10)2.00 X 0.60m MARCOS DE ALUMINIO VIDRIO LAMINADO 6mm</t>
  </si>
  <si>
    <t>OE.3.8.4.12</t>
  </si>
  <si>
    <t>(V-10')2.00 X 0.60m MARCOS DE ALUMINIO VIDRIO LAMINADO 6mm</t>
  </si>
  <si>
    <t>OE.3.8.4.13</t>
  </si>
  <si>
    <t>(V-11)1.09 X 1.80m MARCOS DE ALUMINIO VIDRIO LAMINADO 6mm</t>
  </si>
  <si>
    <t>OE.3.8.4.14</t>
  </si>
  <si>
    <t>(V-12)1.00 X 1.00m MARCOS DE ALUMINIO VIDRIO LAMINADO 6mm</t>
  </si>
  <si>
    <t>OE.3.8.4.15</t>
  </si>
  <si>
    <t>(V-13)0.80 X 1.80m MARCOS DE ALUMINIO VIDRIO LAMINADO 6mm</t>
  </si>
  <si>
    <t>OE.3.8.4.16</t>
  </si>
  <si>
    <t>(V-14)1.00 X 0.60m VIDRIO EMPLOMADO</t>
  </si>
  <si>
    <t>OE.3.8.4.17</t>
  </si>
  <si>
    <t>(V-15)0.50 X 1.00m MARCOS DE ALUMINIO VIDRIO LAMINADO 6mm</t>
  </si>
  <si>
    <t>OE.3.8.4.18</t>
  </si>
  <si>
    <t>(V-15a)0.40 X 1.00m MARCOS DE ALUMINIO VIDRIO LAMINADO 6mm</t>
  </si>
  <si>
    <t>OE.3.8.4.19</t>
  </si>
  <si>
    <t>(V-16)3.70 X 1.00m MARCOS DE ALUMINIO VIDRIO LAMINADO 6mm</t>
  </si>
  <si>
    <t>OE.3.8.4.20</t>
  </si>
  <si>
    <t>(V-17)1.10 X 1.80m MARCOS DE ALUMINIO VIDRIO LAMINADO 6mm</t>
  </si>
  <si>
    <t>OE.3.8.4.21</t>
  </si>
  <si>
    <t>(V-18)0.70 X 1.80m MARCOS DE ALUMINIO VIDRIO LAMINADO 6mm</t>
  </si>
  <si>
    <t>OE.3.8.4.22</t>
  </si>
  <si>
    <t>(V-19)5.50 X 1.00m MARCOS DE ALUMINIO VIDRIO LAMINADO 6mm</t>
  </si>
  <si>
    <t>OE.3.8.4.23</t>
  </si>
  <si>
    <t>(V-20)1.14 X 1.80m MARCOS DE ALUMINIO VIDRIO LAMINADO 6mm</t>
  </si>
  <si>
    <t>OE.3.8.4.24</t>
  </si>
  <si>
    <t>(V-7)2.80 X 1.00m MARCOS DE ALUMINIO VIDRIO LAMINADO 6mm</t>
  </si>
  <si>
    <t>OE.3.8.5</t>
  </si>
  <si>
    <t>PUERTAS DE ALUMINIO</t>
  </si>
  <si>
    <t>OE.3.8.5.1</t>
  </si>
  <si>
    <t>Puerta 01 hoja de alumino (PA-01) 0.70x2.20m. incluye accesorios</t>
  </si>
  <si>
    <t>OE.3.8.6</t>
  </si>
  <si>
    <t>MAMPARA DE ALUMINIO</t>
  </si>
  <si>
    <t>OE.3.8.6.1</t>
  </si>
  <si>
    <t>MAMPARA VENTANAS CORREDIZAS MARCOS DE ALUMINIO VIDRIO TEMPLADO 10mm (M-1) 2.36x2.40m.</t>
  </si>
  <si>
    <t>OE.3.8.6.2</t>
  </si>
  <si>
    <t>MAMPARA VENTANAS CORREDIZAS MARCOS DE ALUMINIO VIDRIO TEMPLADO 10mm (M-2) 3.26x2.40m.</t>
  </si>
  <si>
    <t>OE.3.8.6.3</t>
  </si>
  <si>
    <t>MAMPARA VENTANAS CORREDIZAS MARCOS DE ALUMINIO VIDRIO TEMPLADO 10mm (M-3) 5.63x3.00m.</t>
  </si>
  <si>
    <t>OE.3.8.6.4</t>
  </si>
  <si>
    <t>MAMPARA VENTANAS CORREDIZAS MARCOS DE ALUMINIO VIDRIO TEMPLADO 10mm (M-4) 3.18x3.00m.</t>
  </si>
  <si>
    <t>OE.3.8.6.5</t>
  </si>
  <si>
    <t>MAMPARA VENTANAS CORREDIZAS MARCOS DE ALUMINIO VIDRIO TEMPLADO 10mm (M-5) 2.20x3.00m.</t>
  </si>
  <si>
    <t>OE.3.8.6.6</t>
  </si>
  <si>
    <t>MAMPARA VENTANAS CORREDIZAS MARCOS DE ALUMINIO VIDRIO TEMPLADO 10mm (M-6) 3.10x3.00m.</t>
  </si>
  <si>
    <t>OE.3.8.6.7</t>
  </si>
  <si>
    <t>MAMPARA VENTANAS CORREDIZAS MARCOS DE ALUMINIO VIDRIO TEMPLADO 10mm (M-7) 2.02x3.00m.</t>
  </si>
  <si>
    <t>OE.3.8.6.8</t>
  </si>
  <si>
    <t>MAMPARA VENTANAS CORREDIZAS MARCOS DE ALUMINIO VIDRIO TEMPLADO 10mm (M-8) 2.04x2.40m.</t>
  </si>
  <si>
    <t>OE.3.8.6.9</t>
  </si>
  <si>
    <t>MAMPARA VENTANAS CORREDIZAS MARCOS DE ALUMINIO VIDRIO TEMPLADO 10mm (M-9) 3.00x3.00m.</t>
  </si>
  <si>
    <t>OE.3.8.10</t>
  </si>
  <si>
    <t>PUERTAS DE PLANCHA METALICA</t>
  </si>
  <si>
    <t>OE.3.8.10.1</t>
  </si>
  <si>
    <t>Puerta cortafuegos (PCF-01) 1.20x2.20m.  incluye accesorios y pintura</t>
  </si>
  <si>
    <t>OE.3.8.10.2</t>
  </si>
  <si>
    <t>Puerta cortafuegos (PCF-02) 2.80x2.20m.  incluye accesorios y pintura</t>
  </si>
  <si>
    <t>OE.3.8.10.3</t>
  </si>
  <si>
    <t>Puerta cortafuegos (PCF-03) 2.40x2.20m.  incluye accesorios y pintura</t>
  </si>
  <si>
    <t>OE.3.8.10.4</t>
  </si>
  <si>
    <t>Puerta cortafuegos (PCF-04)2.30x2.20m.  incluye accesorios y pintura</t>
  </si>
  <si>
    <t>OE.3.8.10.5</t>
  </si>
  <si>
    <t>Puerta cortafuegos (PCF-05)1.50x2.20m.  incluye accesorios y pintura</t>
  </si>
  <si>
    <t>OE.3.8.13</t>
  </si>
  <si>
    <t>DIVISIÓN DE ALUMINIO PARA SERVICIOS HIGIÉNICOS</t>
  </si>
  <si>
    <t>OE.3.8.13.1</t>
  </si>
  <si>
    <t>SEPARADOR METALICOS PARA BAÑOS</t>
  </si>
  <si>
    <t>OE.3.8.13.2</t>
  </si>
  <si>
    <t>SEPARADOR METALICO DE URINARIO (0.40m x 0.90m)</t>
  </si>
  <si>
    <t>OE.3.8.14</t>
  </si>
  <si>
    <t>BARANDAS METÁLICAS</t>
  </si>
  <si>
    <t>OE.3.8.14.1</t>
  </si>
  <si>
    <t>BARANDAS METALICA EN ESCALERAS H=0.90 m (inc.
Pintado)</t>
  </si>
  <si>
    <t>OE.3.8.14.2</t>
  </si>
  <si>
    <t>BARANDAS METALICA EN EXTERIORES H=0.35 m (inc.
Pintado)</t>
  </si>
  <si>
    <t>OE.3.8.14.3</t>
  </si>
  <si>
    <t>BARANDAS METALICA EN EXTERIORES, CON
PASAMANOS H=0.90 m (inc. Pintado)</t>
  </si>
  <si>
    <t>OE.3.8.14.4</t>
  </si>
  <si>
    <t>BARANDAS METALICA DE ACERO INOXIDABLE=0.90 m
(inc. Accesorios de fijacion)</t>
  </si>
  <si>
    <t>OE.3.8.15</t>
  </si>
  <si>
    <t>PASAMANOS AISLADOS</t>
  </si>
  <si>
    <t>OE.3.8.15.2</t>
  </si>
  <si>
    <t>Pasamano de fe. tubo ∅ 2" e=2.5mm, (inc. Pintado)</t>
  </si>
  <si>
    <t>OE.3.8.16</t>
  </si>
  <si>
    <t>CERCOS DE FIERRO</t>
  </si>
  <si>
    <t>OE.3.8.16.1</t>
  </si>
  <si>
    <t>Cerco tipo reja con tubos de fierro 2x2x1/8" h=3.08 m (inc. Pintado)</t>
  </si>
  <si>
    <t>OE.3.8.18</t>
  </si>
  <si>
    <t>ELEMENTOS METALICOS ESPECIALES</t>
  </si>
  <si>
    <t>OE.3.8.18.1</t>
  </si>
  <si>
    <t>Tapa junta de aluminio Plt 4"x5/16" para interiores</t>
  </si>
  <si>
    <t>OE.3.8.18.2</t>
  </si>
  <si>
    <t>Tapa junta metalico Galvanizado E=1/32”  para exteriores</t>
  </si>
  <si>
    <t>OE.3.8.18.3</t>
  </si>
  <si>
    <t>Tapa junta metalica Galvanizada E=1/32”  en techos</t>
  </si>
  <si>
    <t>OE.3.8.18.4</t>
  </si>
  <si>
    <t>Cantonera de aluminio de 47x27mm</t>
  </si>
  <si>
    <t>OE.3.8.18.5</t>
  </si>
  <si>
    <t>Barra de seguridad Acero inoxidable 32 mm - 60 cm EN SSHH</t>
  </si>
  <si>
    <t>OE.3.8.18.6</t>
  </si>
  <si>
    <t>Escalera de gato</t>
  </si>
  <si>
    <t>OE.3.8.18.7</t>
  </si>
  <si>
    <t>Enrejado Metalico tipo Parasol</t>
  </si>
  <si>
    <t>OE.3.8.18.8</t>
  </si>
  <si>
    <t>Protector de camillas</t>
  </si>
  <si>
    <t>OE.3.8.18.9</t>
  </si>
  <si>
    <t>Protector de esquineros</t>
  </si>
  <si>
    <t>OE.3.8.18.10</t>
  </si>
  <si>
    <t>Muro Cortina según diseño</t>
  </si>
  <si>
    <t>OE.3.8.18.11</t>
  </si>
  <si>
    <t>Pergola Metalica 01 (incluye accesorios y pintura)</t>
  </si>
  <si>
    <t>OE.3.8.18.12</t>
  </si>
  <si>
    <t>Pergola Metalica 02 (incluye accesorios y pintura)</t>
  </si>
  <si>
    <t>OE.3.8.18.13</t>
  </si>
  <si>
    <t>Pergola Metalica 03 (incluye accesorios y pintura)</t>
  </si>
  <si>
    <t>OE.3.8.18.14</t>
  </si>
  <si>
    <t>Pergola Metalica 04 (incluye accesorios y pintura)</t>
  </si>
  <si>
    <t>OE.3.8.18.15</t>
  </si>
  <si>
    <t>Celosias Metalicas</t>
  </si>
  <si>
    <t>OE.3.9</t>
  </si>
  <si>
    <t>CERRAJERIA</t>
  </si>
  <si>
    <t>OE.3.9.1</t>
  </si>
  <si>
    <t>BISAGRAS</t>
  </si>
  <si>
    <t>OE.3.9.1.1</t>
  </si>
  <si>
    <t>Bisagra aluminizada capuchina  pesada de 4" x 4"</t>
  </si>
  <si>
    <t>OE.3.9.1.2</t>
  </si>
  <si>
    <t>Bisagras vaiven  de acero grado 2 satinadas</t>
  </si>
  <si>
    <t>OE.3.9.2</t>
  </si>
  <si>
    <t>CERRADURAS</t>
  </si>
  <si>
    <t>OE.3.9.2.1</t>
  </si>
  <si>
    <t>Cerradura tipo A</t>
  </si>
  <si>
    <t>OE.3.9.2.2</t>
  </si>
  <si>
    <t>Cerradura tipo B</t>
  </si>
  <si>
    <t>OE.3.9.2.3</t>
  </si>
  <si>
    <t>Cerradura tipo C</t>
  </si>
  <si>
    <t>OE.3.9.2.4</t>
  </si>
  <si>
    <t>Cerradura tipo D</t>
  </si>
  <si>
    <t>OE.3.9.2.5</t>
  </si>
  <si>
    <t>Cerradura tipo E</t>
  </si>
  <si>
    <t>OE.3.9.2.6</t>
  </si>
  <si>
    <t>Cerradura tipo F</t>
  </si>
  <si>
    <t>OE.3.9.2.7</t>
  </si>
  <si>
    <t>Cerradura tipo H</t>
  </si>
  <si>
    <t>OE.3.9.2.8</t>
  </si>
  <si>
    <t>Cerradura tipo I</t>
  </si>
  <si>
    <t>OE.3.9.2.9</t>
  </si>
  <si>
    <t>Cerradura tipo K</t>
  </si>
  <si>
    <t>OE.3.9.2.10</t>
  </si>
  <si>
    <t>Cerradura tipo L</t>
  </si>
  <si>
    <t>OE.3.9.2.11</t>
  </si>
  <si>
    <t>Cerradura tipo O</t>
  </si>
  <si>
    <t>OE.3.9.2.12</t>
  </si>
  <si>
    <t>Cerradura tipo P</t>
  </si>
  <si>
    <t>OE.3.9.5</t>
  </si>
  <si>
    <t>ACCESORIOS EN GENERAL</t>
  </si>
  <si>
    <t>OE.3.9.5.1</t>
  </si>
  <si>
    <t>Topes de bronce para puertas tipo T</t>
  </si>
  <si>
    <t>OE.3.9.5.2</t>
  </si>
  <si>
    <t>Sistema vaiven tipo hidraulico tipo G</t>
  </si>
  <si>
    <t>OE.3.9.5.3</t>
  </si>
  <si>
    <t>Picaporte de embutir tipo J</t>
  </si>
  <si>
    <t>OE.3.9.5.4</t>
  </si>
  <si>
    <t>Freno aereo tipo N</t>
  </si>
  <si>
    <t>OE.3.10</t>
  </si>
  <si>
    <t>VIDRIOS, CRISTALES Y SIMILARES</t>
  </si>
  <si>
    <t>OE.3.10.1</t>
  </si>
  <si>
    <t>ESPEJOS</t>
  </si>
  <si>
    <t>OE.3.10.1.1</t>
  </si>
  <si>
    <t>Espejo 0.60x0.80 m de  4mm</t>
  </si>
  <si>
    <t>OE.3.11</t>
  </si>
  <si>
    <t>PINTURA</t>
  </si>
  <si>
    <t>OE.3.11.1</t>
  </si>
  <si>
    <t>PINTURA DE CIELOS RASOS, VIGAS, COLUMNAS Y PAREDES</t>
  </si>
  <si>
    <t>OE.3.11.1.1</t>
  </si>
  <si>
    <t>PINTURA CIELORASO C/OLEO MATE (2MANOS), C/IMPRIMANTE</t>
  </si>
  <si>
    <t>OE.3.11.1.2</t>
  </si>
  <si>
    <t>PINTURA MUROS INTERIORES C/OLEO MATE (2MANOS), C/IMPRIMANTE</t>
  </si>
  <si>
    <t>OE.3.11.1.3</t>
  </si>
  <si>
    <t>PINTURA MUROS EXTERIORES C/LATEX SATINADO (2MANOS), C/IMPRIMANTE</t>
  </si>
  <si>
    <t>OE.3.11.1.4</t>
  </si>
  <si>
    <t>PINTURA FALSO CIELORASO C/EPOXICA (2MANOS), C/IMPRIMANTE</t>
  </si>
  <si>
    <t>OE.3.11.1.5</t>
  </si>
  <si>
    <t>PINTURA MURAL EN AMBIENTES DE PEDIATRIA</t>
  </si>
  <si>
    <t>OE.3.11.2</t>
  </si>
  <si>
    <t>PINTURA DE PUERTAS</t>
  </si>
  <si>
    <t>OE.3.11.2.1</t>
  </si>
  <si>
    <t>PINTURA EN PUERTAS CON BARNIZ 2 MANOS</t>
  </si>
  <si>
    <t>OE.3.12</t>
  </si>
  <si>
    <t>VARIOS, LIMPIEZA, JARDINERIA</t>
  </si>
  <si>
    <t>OE.3.12.2</t>
  </si>
  <si>
    <t>LIMPIEZA FINAL</t>
  </si>
  <si>
    <t>OE.3.12.2.1</t>
  </si>
  <si>
    <t>Limpieza final en ambientes y pasadizo</t>
  </si>
  <si>
    <t>OE.3.12.2.2</t>
  </si>
  <si>
    <t>Provision y Sembrio de Grass</t>
  </si>
  <si>
    <t>OE.3.12.2.3</t>
  </si>
  <si>
    <t>Ornamentacion con Plantas medianas</t>
  </si>
  <si>
    <t>OE.3.13</t>
  </si>
  <si>
    <t>OE.3.13.1</t>
  </si>
  <si>
    <t>Tubo de aluminio Ø 1" para cortinas</t>
  </si>
  <si>
    <t>OE.3.13.2</t>
  </si>
  <si>
    <t>Cortinas de Lino  Plastificado</t>
  </si>
  <si>
    <t>OE.3.13.3</t>
  </si>
  <si>
    <t>Pozas de cuarto de Limpieza</t>
  </si>
  <si>
    <t>OE.3.13.4</t>
  </si>
  <si>
    <t>Mesas tablero para ovalin</t>
  </si>
  <si>
    <t>OE.3.13.5</t>
  </si>
  <si>
    <t>Poyo de Concreto para muebles fijos</t>
  </si>
  <si>
    <t>OE.3.13.6</t>
  </si>
  <si>
    <t>Extintor polvo quimico seco (PQS) 12kg</t>
  </si>
  <si>
    <t>OE.3.13.7</t>
  </si>
  <si>
    <t>Extintor (CO2) 12kg</t>
  </si>
  <si>
    <t>OE.3.13.8</t>
  </si>
  <si>
    <t>Extintor (H2O) 12kg</t>
  </si>
  <si>
    <t>OE.3.13.9</t>
  </si>
  <si>
    <t>Extintor TIPO (K) 12kg</t>
  </si>
  <si>
    <t>OE.3.13.10</t>
  </si>
  <si>
    <t>Placa recordatoria de bronce</t>
  </si>
  <si>
    <t>OE.3.13.11</t>
  </si>
  <si>
    <t>Bancas de madera y concreto para exteriores</t>
  </si>
  <si>
    <t>OE.3.13.12</t>
  </si>
  <si>
    <t>Alcorque metalico para exteriores</t>
  </si>
  <si>
    <t>OE.3.13.13</t>
  </si>
  <si>
    <t>Botallantas de concreto</t>
  </si>
  <si>
    <t>OE.3.14</t>
  </si>
  <si>
    <t>SEÑAL ORIENTATIVA - INDICATIVA</t>
  </si>
  <si>
    <t>OE.3.14.1</t>
  </si>
  <si>
    <t>EXTERIOR</t>
  </si>
  <si>
    <t>OE.3.14.1.1</t>
  </si>
  <si>
    <t>SE-01 NOMBRE DE HOSPITAL</t>
  </si>
  <si>
    <t>OE.3.14.1.2</t>
  </si>
  <si>
    <t>SE-02 LETRERO DE INGRESO EXTERIOR DE EMERGENCIA</t>
  </si>
  <si>
    <t>OE.3.14.1.3</t>
  </si>
  <si>
    <t>SE-03 LETRERO CORPOREO DE EMERGENCIA</t>
  </si>
  <si>
    <t>OE.3.14.1.4</t>
  </si>
  <si>
    <t>SE-04 LETRERO PARA IDENTIFICAR PUERTAS DE ACCESO EXTERIOR</t>
  </si>
  <si>
    <t>OE.3.14.1.5</t>
  </si>
  <si>
    <t>SE-05 DIRECTORIO PRINCIPAL</t>
  </si>
  <si>
    <t>OE.3.14.1.6</t>
  </si>
  <si>
    <t>SE-06 TOTEM INDICATIVO</t>
  </si>
  <si>
    <t>OE.3.14.1.7</t>
  </si>
  <si>
    <t>SE-07 POSTE DE ESTACIONAMIENTO</t>
  </si>
  <si>
    <t>OE.3.14.2</t>
  </si>
  <si>
    <t>INTERIOR</t>
  </si>
  <si>
    <t>OE.3.14.2.1</t>
  </si>
  <si>
    <t>SI-01 DIRECTORIO DE NIVEL EN HALL DE ASCENSORES (1.20 X 0.80)</t>
  </si>
  <si>
    <t>OE.3.14.2.2</t>
  </si>
  <si>
    <t>SI-02 INDICATIVO COLGANTE DE SERVICIOS (1.20 X 0.30)</t>
  </si>
  <si>
    <t>OE.3.14.2.3</t>
  </si>
  <si>
    <t>SI-03 INDICATIVO DE PASADIZOS (0.60 X 0.20 ) ADOSADO</t>
  </si>
  <si>
    <t>OE.3.14.2.4</t>
  </si>
  <si>
    <t>SI-04 INDICATIVO COLGANTE (1.20 X 0.30 )</t>
  </si>
  <si>
    <t>OE.3.14.2.5</t>
  </si>
  <si>
    <t>SI-05 IDENTIFICATIVO ADOSADO (1.20 X0.30 )</t>
  </si>
  <si>
    <t>OE.3.14.2.6</t>
  </si>
  <si>
    <t>SI-06 IDENTIFICATIVO COLGANTE (1.20 X 0.30 )</t>
  </si>
  <si>
    <t>OE.3.14.2.7</t>
  </si>
  <si>
    <t>SI-07 IDENTIFICATIVO ADOSADO  DE 30 X 40 CM</t>
  </si>
  <si>
    <t>OE.3.14.2.8</t>
  </si>
  <si>
    <t>SI-08 IDENTIFICATIVO EN BANDERA (0.30 X 0.40 )</t>
  </si>
  <si>
    <t>OE.3.14.2.9</t>
  </si>
  <si>
    <t>SI-09 IDENTIFICATIVO ADOSADO DE 60 X 20 CM</t>
  </si>
  <si>
    <t>OE.3.14.2.10</t>
  </si>
  <si>
    <t>SI-10 IDENTIFICATIVO DE SS.HH. EN BANDERA (0.30 X 0.30 )</t>
  </si>
  <si>
    <t>OE.3.14.2.11</t>
  </si>
  <si>
    <t>SI-11 IDENTIFICATIVO ADOSADO EN PUERTA (0.30 X 0.30
)</t>
  </si>
  <si>
    <t>OE.3.14.2.12</t>
  </si>
  <si>
    <t>SI-12 IDENTIFICATIVO ADOSADO DE SERV. EN PUERTA DE (0.20 X 0.20)</t>
  </si>
  <si>
    <t>OE.3.14.2.13</t>
  </si>
  <si>
    <t>SI-13 IDENTIFICATIVO ADOSADO DE (0.30 X 0.10 M)</t>
  </si>
  <si>
    <t>OE.3.14.2.14</t>
  </si>
  <si>
    <t>SI-14 PORTANOMBRES DE PACIENTES Y CONSULTORIOS (0.20 X 0.10)</t>
  </si>
  <si>
    <t>OE.3.14.2.15</t>
  </si>
  <si>
    <t>SI-15 INDICATIVO DE CAMA ADOSADO (0.10 X 0.10)</t>
  </si>
  <si>
    <t>OE.3.14.2.16</t>
  </si>
  <si>
    <t>SI-16 SEÑAL REGULADORA (0.80 X 0.30)</t>
  </si>
  <si>
    <t>OE.3.14.2.17</t>
  </si>
  <si>
    <t>SI-17 INDICATIVO DE CIRCULACION VERTICAL (0.40 X VARIABLE)</t>
  </si>
  <si>
    <t>OE.3.14.2.18</t>
  </si>
  <si>
    <t>LAMINAS DE SEÑALIZACION DE EVACUAION Y SEGURIDAD</t>
  </si>
  <si>
    <t>OE.3.14.3</t>
  </si>
  <si>
    <t>FRANJA HOSPITALARIA</t>
  </si>
  <si>
    <t>OE.3.14.3.1</t>
  </si>
  <si>
    <t>FRANJA IDENTIFICATIVA UPSS</t>
  </si>
  <si>
    <t>OE.3.14.3.2</t>
  </si>
  <si>
    <t>PINTADO LÍNEAS SEPARADORAS DE ESTACIONAMIENTO Y SEGURIDAD EN PISO</t>
  </si>
  <si>
    <t>OE.4</t>
  </si>
  <si>
    <t>OE.4.1</t>
  </si>
  <si>
    <t>APARATOS SANITARIOS Y ACCESORIOS</t>
  </si>
  <si>
    <t>OE.4.1.1</t>
  </si>
  <si>
    <t>SUMINISTRO DE APARATOS SANITARIOS</t>
  </si>
  <si>
    <t>OE.4.1.1.1</t>
  </si>
  <si>
    <t>LAVATORIO TIPO A-2a (CERAMICA VITRIFICADA DE 23"X18", AGUA FRIA Y CALIENTE)</t>
  </si>
  <si>
    <t>OE.4.1.1.2</t>
  </si>
  <si>
    <t>LAVATORIO TIPO A-3 (CERAMICA VITRIFICADA DE 23"X18", AGUA FRIA)</t>
  </si>
  <si>
    <t>OE.4.1.1.3</t>
  </si>
  <si>
    <t>LAVATORIO TIPO A-5 (CERAMICA VITRIFICADA, OVALIN, AF DE 18" DIAMETRO, CONTROL)</t>
  </si>
  <si>
    <t>OE.4.1.1.4</t>
  </si>
  <si>
    <t>LAVATORIO TIPO B-1 (ACERO INOXIDABLE 1 POZA S/ ESCURRIDOR 18"x20", AF Y AC)</t>
  </si>
  <si>
    <t>OE.4.1.1.5</t>
  </si>
  <si>
    <t>LAVATORIO TIPO B-9 (ACERO INOXIDABLE 1 POZA C/ ESCURRIDOR 18"x20", INC. GRIFERIA)</t>
  </si>
  <si>
    <t>OE.4.1.1.6</t>
  </si>
  <si>
    <t>LAVADERO TIPO B-102 (ACERO INOXIDABLE DE 2 POZAS ESPECIALES DE FONDO ALTO 28"x22"x10.1/2")</t>
  </si>
  <si>
    <t>OE.4.1.1.7</t>
  </si>
  <si>
    <t>LAVADERO TIPO B-102a (ACERO INOXIDABLE 1610x700 PARA CIRUJANO-GRIFERIA CUELLO DE GANSO ESPECIAL CON CONTROL DE RODILLA CROMADA)</t>
  </si>
  <si>
    <t>OE.4.1.1.8</t>
  </si>
  <si>
    <t>LAVADERO TIPO B-11 (ACERO INOX. 21"X42" CON 1 POZA Y 1 ESCURRIDERO, AGUA FRIA Y CALIENTE)</t>
  </si>
  <si>
    <t>OE.4.1.1.9</t>
  </si>
  <si>
    <t>LAVADERO TIPO B-12 (ACERO INOX. 18"X55" CON 2 POZAS Y 1 ESCURRIDERO, CON CONTROL DE CODO MUÑECA)</t>
  </si>
  <si>
    <t>OE.4.1.1.10</t>
  </si>
  <si>
    <t>LAVADERO TIPO B-23a (ACERO INOX. 24"X44" CON DOS POZAS SIN ESCURRIDERO)</t>
  </si>
  <si>
    <t>OE.4.1.1.11</t>
  </si>
  <si>
    <t>LAVADERO DE COCINA CON LLAVE MEZCLADORA Y TUBO FLEXIBLE</t>
  </si>
  <si>
    <t>OE.4.1.1.12</t>
  </si>
  <si>
    <t>LAVADERO TIPO B-66 (PREFRABRICADO DE MAMPOSTERIA Y REVESTIDO CON MAYOLICA BLANCA 1 POZA Y SOLO AGUA FRIA, CON GRIFERÍA DE BRONCE)</t>
  </si>
  <si>
    <t>OE.4.1.1.13</t>
  </si>
  <si>
    <t>LAVADERO TIPO B-67 (PREFABRICADO DE MAMPOSTERIA Y REVESTIDO CON MAYOLICA BLANCA DE 2 POZAS DE DIFERENTE NIVEL Y SÓLO AGYUA FRÍA)</t>
  </si>
  <si>
    <t>OE.4.1.1.14</t>
  </si>
  <si>
    <t>BOTADERO CLINICO B-50 (CERAMICA VITRIFICADA CON VALVULA FLUXOMETRO, AGUA FRIA Y CALIENTE)</t>
  </si>
  <si>
    <t>OE.4.1.1.15</t>
  </si>
  <si>
    <t>INODORO TIPO C-1 (CERAMICA VITRIFICADA CON VALVULA FLUXOMETRO)</t>
  </si>
  <si>
    <t>OE.4.1.1.16</t>
  </si>
  <si>
    <t>INODORO TIPO C-1a DISCAPACITADOS (CERAMICA VITRIFICADA CON VALVULA FLUXOMETRO)</t>
  </si>
  <si>
    <t>OE.4.1.1.17</t>
  </si>
  <si>
    <t>INODORO TIPO BABY (CERAMICA VITRIFICADA CON TANQUE)</t>
  </si>
  <si>
    <t>OE.4.1.1.18</t>
  </si>
  <si>
    <t>URINARIO TIPO C-10 (CERAMICA VITRIFICADA CON VALVULA FLUXOMETRO)</t>
  </si>
  <si>
    <t>OE.4.1.1.19</t>
  </si>
  <si>
    <t>DUCHA TIPO F-1 (SALIDA DE AGUA FRIA Y CALIENTE)</t>
  </si>
  <si>
    <t>OE.4.1.1.20</t>
  </si>
  <si>
    <t>DUCHA TIPO F-8 (PRELAVADO MURAL)</t>
  </si>
  <si>
    <t>OE.4.1.1.21</t>
  </si>
  <si>
    <t>DUCHA DE EMERGENCIA</t>
  </si>
  <si>
    <t>OE.4.1.1.22</t>
  </si>
  <si>
    <t>PISTOLA DE PRESION - 30 PSI</t>
  </si>
  <si>
    <t>OE.4.1.2</t>
  </si>
  <si>
    <t>SUMINISTRO DE ACCESORIOS</t>
  </si>
  <si>
    <t>OE.4.1.2.1</t>
  </si>
  <si>
    <t>JABONERA TIPO H-4 (CROMADA DISPENSADOR DE JABON LIQUIDO)</t>
  </si>
  <si>
    <t>OE.4.1.2.2</t>
  </si>
  <si>
    <t>JABONERA TIPO H-5 (LOZA PARA DUCHA)</t>
  </si>
  <si>
    <t>OE.4.1.2.3</t>
  </si>
  <si>
    <t>PORTA ROLLO TIPO H-6 (PAPEL HIGIENICO DE LOZA)</t>
  </si>
  <si>
    <t>OE.4.1.2.4</t>
  </si>
  <si>
    <t>JABONERA CROMADA TIPO H-4 PARA JABÓN LÍQUIDO - TIPO BOLA</t>
  </si>
  <si>
    <t>OE.4.1.2.5</t>
  </si>
  <si>
    <t>DISPENSADOR TIPO H-10 (PAPEL TOALLA)</t>
  </si>
  <si>
    <t>OE.4.1.3</t>
  </si>
  <si>
    <t>INSTALACION DE APARATOS SANITARIOS</t>
  </si>
  <si>
    <t>OE.4.1.3.1</t>
  </si>
  <si>
    <t>COLOCACION DE APARATOS SANITARIOS</t>
  </si>
  <si>
    <t>OE.4.1.4</t>
  </si>
  <si>
    <t>INSTALACION DE ACCESORIOS</t>
  </si>
  <si>
    <t>OE.4.1.4.1</t>
  </si>
  <si>
    <t>COLOCACION DE ACCESORIOS SANITARIOS Y GRIFERIA</t>
  </si>
  <si>
    <t>OE.4.2</t>
  </si>
  <si>
    <t>SISTEMA DE AGUA FRIA</t>
  </si>
  <si>
    <t>OE.4.2.1</t>
  </si>
  <si>
    <t>SALIDA DE AGUA FRIA</t>
  </si>
  <si>
    <t>OE.4.2.1.1</t>
  </si>
  <si>
    <t>SALIDA AGUA FRIA CON TUBERIA DE COBRE TIPO L 1/2"</t>
  </si>
  <si>
    <t>pto</t>
  </si>
  <si>
    <t>OE.4.2.1.2</t>
  </si>
  <si>
    <t>SALIDA AGUA FRIA CON TUBERIA DE COBRE TIPO L 3/4"</t>
  </si>
  <si>
    <t>OE.4.2.1.3</t>
  </si>
  <si>
    <t>SALIDA AGUA FRIA CON TUBERIA DE COBRE TIPO L 1"</t>
  </si>
  <si>
    <t>OE.4.2.1.4</t>
  </si>
  <si>
    <t>SALIDA AGUA FRIA CON TUBERIA DE COBRE TIPO L 1 1/4"</t>
  </si>
  <si>
    <t>OE.4.2.2</t>
  </si>
  <si>
    <t>REDES DE DISTRIBUCIÓN</t>
  </si>
  <si>
    <t>OE.4.2.2.1</t>
  </si>
  <si>
    <t>TUBERIA DE COBRE TIPO L 1/2"</t>
  </si>
  <si>
    <t>OE.4.2.2.2</t>
  </si>
  <si>
    <t>TUBERIA DE COBRE TIPO L 3/4"</t>
  </si>
  <si>
    <t>OE.4.2.2.3</t>
  </si>
  <si>
    <t>TUBERIA DE COBRE TIPO L 1"</t>
  </si>
  <si>
    <t>OE.4.2.2.4</t>
  </si>
  <si>
    <t>TUBERIA DE COBRE TIPO L 1 1/4"</t>
  </si>
  <si>
    <t>OE.4.2.2.5</t>
  </si>
  <si>
    <t>TUBERIA DE COBRE TIPO L 1 1/2"</t>
  </si>
  <si>
    <t>OE.4.2.2.6</t>
  </si>
  <si>
    <t>TUBERIA DE COBRE TIPO L 2"</t>
  </si>
  <si>
    <t>OE.4.2.2.7</t>
  </si>
  <si>
    <t>TUBERIA DE COBRE TIPO L 2 1/2"</t>
  </si>
  <si>
    <t>OE.4.2.2.8</t>
  </si>
  <si>
    <t>TUBERIA DE COBRE TIPO L 3"</t>
  </si>
  <si>
    <t>OE.4.2.2.9</t>
  </si>
  <si>
    <t>TUBERIA DE COBRE TIPO L 4"</t>
  </si>
  <si>
    <t>OE.4.2.2.10</t>
  </si>
  <si>
    <t>TUBERIA DE COBRE TIPO L 6"</t>
  </si>
  <si>
    <t>OE.4.2.3</t>
  </si>
  <si>
    <t>REDES DE ALIMENTACION</t>
  </si>
  <si>
    <t>OE.4.2.3.1</t>
  </si>
  <si>
    <t>TRABAJOS PRELIMINARES</t>
  </si>
  <si>
    <t>OE.4.2.3.1.1</t>
  </si>
  <si>
    <t>EXCAVACION MANUAL PARA REDES SANITARIAS  H =
0.60 M</t>
  </si>
  <si>
    <t>OE.4.2.3.1.2</t>
  </si>
  <si>
    <t>REFINE Y NIVELACION DE ZANJAS, T. NORMAL P/ TUB. D
= 1 1/2" - 3"</t>
  </si>
  <si>
    <t>OE.4.2.3.1.3</t>
  </si>
  <si>
    <t>RELLENO COMPACTADO A MANO, CON MATERIAL PROPIO</t>
  </si>
  <si>
    <t>OE.4.2.3.2</t>
  </si>
  <si>
    <t>TUBERIA DE COBRE TIPO L</t>
  </si>
  <si>
    <t>OE.4.2.3.2.1</t>
  </si>
  <si>
    <t>TUBERIA DE COBRE TIPO L 1 1/4" ( CON CAMA DE ARENA )</t>
  </si>
  <si>
    <t>OE.4.2.3.2.2</t>
  </si>
  <si>
    <t>TUBERIA DE COBRE TIPO L 2" ( CON CAMA DE ARENA )</t>
  </si>
  <si>
    <t>OE.4.2.4</t>
  </si>
  <si>
    <t>ACCESORIOS DE REDES DE AGUA</t>
  </si>
  <si>
    <t>OE.4.2.4.1</t>
  </si>
  <si>
    <t>ACCESORIOS DE COBRE PARA AGUA FRIA</t>
  </si>
  <si>
    <t>OE.4.2.4.1.1</t>
  </si>
  <si>
    <t>CODO DE COBRE 1/2" X 90°</t>
  </si>
  <si>
    <t>OE.4.2.4.1.2</t>
  </si>
  <si>
    <t>CODO DE COBRE 3/4" X 90°</t>
  </si>
  <si>
    <t>OE.4.2.4.1.3</t>
  </si>
  <si>
    <t>CODO DE COBRE 1" X 90°</t>
  </si>
  <si>
    <t>OE.4.2.4.1.4</t>
  </si>
  <si>
    <t>CODO DE COBRE 1 1/4" X 90°</t>
  </si>
  <si>
    <t>OE.4.2.4.1.5</t>
  </si>
  <si>
    <t>CODO DE COBRE 1 1/2" X 90°</t>
  </si>
  <si>
    <t>OE.4.2.4.1.6</t>
  </si>
  <si>
    <t>CODO DE COBRE 2" X 90°</t>
  </si>
  <si>
    <t>OE.4.2.4.1.7</t>
  </si>
  <si>
    <t>CODO DE COBRE 2 1/2" X 90°</t>
  </si>
  <si>
    <t>OE.4.2.4.1.8</t>
  </si>
  <si>
    <t>CODO DE COBRE  3" X 90º</t>
  </si>
  <si>
    <t>OE.4.2.4.1.9</t>
  </si>
  <si>
    <t>CODO DE COBRE 4" X 90°</t>
  </si>
  <si>
    <t>OE.4.2.4.1.10</t>
  </si>
  <si>
    <t>CODO DE COBRE  6" X 90º</t>
  </si>
  <si>
    <t>OE.4.2.4.1.11</t>
  </si>
  <si>
    <t>TEE DE COBRE 1/2"</t>
  </si>
  <si>
    <t>OE.4.2.4.1.12</t>
  </si>
  <si>
    <t>TEE DE COBRE 3/4"</t>
  </si>
  <si>
    <t>OE.4.2.4.1.13</t>
  </si>
  <si>
    <t>TEE DE COBRE 1"</t>
  </si>
  <si>
    <t>OE.4.2.4.1.14</t>
  </si>
  <si>
    <t>TEE DE COBRE 1 1/4"</t>
  </si>
  <si>
    <t>OE.4.2.4.1.15</t>
  </si>
  <si>
    <t>TEE DE COBRE 1 1/2"</t>
  </si>
  <si>
    <t>OE.4.2.4.1.16</t>
  </si>
  <si>
    <t>TEE DE COBRE 2"</t>
  </si>
  <si>
    <t>OE.4.2.4.1.17</t>
  </si>
  <si>
    <t>TEE DE COBRE 2 1/2"</t>
  </si>
  <si>
    <t>OE.4.2.4.1.18</t>
  </si>
  <si>
    <t>TEE DE COBRE 3"</t>
  </si>
  <si>
    <t>OE.4.2.4.1.19</t>
  </si>
  <si>
    <t>TEE DE COBRE 4"</t>
  </si>
  <si>
    <t>OE.4.2.4.1.20</t>
  </si>
  <si>
    <t>TEE DE COBRE 6"</t>
  </si>
  <si>
    <t>OE.4.2.4.1.21</t>
  </si>
  <si>
    <t>REDUCCION DE COBRE 3/4" - 1/2"</t>
  </si>
  <si>
    <t>OE.4.2.4.1.22</t>
  </si>
  <si>
    <t>REDUCCION DE COBRE 1" - 1/2"</t>
  </si>
  <si>
    <t>OE.4.2.4.1.23</t>
  </si>
  <si>
    <t>REDUCCION DE COBRE 1" - 3/4"</t>
  </si>
  <si>
    <t>OE.4.2.4.1.24</t>
  </si>
  <si>
    <t>REDUCCION DE COBRE 1 1/4" - 1/2"</t>
  </si>
  <si>
    <t>OE.4.2.4.1.25</t>
  </si>
  <si>
    <t>REDUCCION DE COBRE 1 1/4" - 3/4"</t>
  </si>
  <si>
    <t>OE.4.2.4.1.26</t>
  </si>
  <si>
    <t>REDUCCION DE COBRE 1 1/4" - 1"</t>
  </si>
  <si>
    <t>OE.4.2.4.1.27</t>
  </si>
  <si>
    <t>REDUCCION DE COBRE 1 1/2" - 1/2"</t>
  </si>
  <si>
    <t>OE.4.2.4.1.28</t>
  </si>
  <si>
    <t>REDUCCION DE COBRE 1 1/2" - 3/4"</t>
  </si>
  <si>
    <t>OE.4.2.4.1.29</t>
  </si>
  <si>
    <t>REDUCCION DE COBRE 1 1/2" - 1"</t>
  </si>
  <si>
    <t>OE.4.2.4.1.30</t>
  </si>
  <si>
    <t>REDUCCION DE COBRE 1 1/2" - 1 1/4"</t>
  </si>
  <si>
    <t>OE.4.2.4.1.31</t>
  </si>
  <si>
    <t>REDUCCION DE COBRE 2" - 3/4"</t>
  </si>
  <si>
    <t>OE.4.2.4.1.32</t>
  </si>
  <si>
    <t>REDUCCION DE COBRE 2" - 1"</t>
  </si>
  <si>
    <t>OE.4.2.4.1.33</t>
  </si>
  <si>
    <t>REDUCCION DE COBRE 2" - 1 1/4"</t>
  </si>
  <si>
    <t>OE.4.2.4.1.34</t>
  </si>
  <si>
    <t>REDUCCION DE COBRE 2" - 1 1/2"</t>
  </si>
  <si>
    <t>OE.4.2.4.1.35</t>
  </si>
  <si>
    <t>REDUCCION DE COBRE 2 1/2" - 1 1/4"</t>
  </si>
  <si>
    <t>OE.4.2.4.1.36</t>
  </si>
  <si>
    <t>REDUCCION DE COBRE 2 1/2" - 1 1/2"</t>
  </si>
  <si>
    <t>OE.4.2.4.1.37</t>
  </si>
  <si>
    <t>REDUCCION DE COBRE 2 1/2" - 2"</t>
  </si>
  <si>
    <t>OE.4.2.4.1.38</t>
  </si>
  <si>
    <t>REDUCCION DE COBRE 3" - 1 1/2"</t>
  </si>
  <si>
    <t>OE.4.2.4.1.39</t>
  </si>
  <si>
    <t>REDUCCION DE COBRE 3" - 2"</t>
  </si>
  <si>
    <t>OE.4.2.4.1.40</t>
  </si>
  <si>
    <t>REDUCCION DE COBRE 3" - 2 1/2"</t>
  </si>
  <si>
    <t>OE.4.2.4.1.41</t>
  </si>
  <si>
    <t>REDUCCION DE COBRE 4" - 2 1/2"</t>
  </si>
  <si>
    <t>OE.4.2.4.1.42</t>
  </si>
  <si>
    <t>REDUCCION DE COBRE 4" - 2"</t>
  </si>
  <si>
    <t>OE.4.2.4.1.43</t>
  </si>
  <si>
    <t>REDUCCION DE COBRE 4" - 3"</t>
  </si>
  <si>
    <t>OE.4.2.4.2</t>
  </si>
  <si>
    <t>PIEZAS VARIAS</t>
  </si>
  <si>
    <t>OE.4.2.4.2.1</t>
  </si>
  <si>
    <t>CAJA P/VALVULA 30X30 CM</t>
  </si>
  <si>
    <t>OE.4.2.4.2.2</t>
  </si>
  <si>
    <t>CAJA P/VALVULA 35X35 CM</t>
  </si>
  <si>
    <t>OE.4.2.4.2.3</t>
  </si>
  <si>
    <t>CAJA P/VALVULA PRINCIPAL 40X60 CM</t>
  </si>
  <si>
    <t>OE.4.2.4.2.4</t>
  </si>
  <si>
    <t>COLGADOR PARA 1 TUBERÍA</t>
  </si>
  <si>
    <t>OE.4.2.4.2.5</t>
  </si>
  <si>
    <t>COLGADOR PARA 2 TUBERÍA</t>
  </si>
  <si>
    <t>OE.4.2.4.2.6</t>
  </si>
  <si>
    <t>COLGADOR MULTIPLE DE TUBERÍAS HORIZONTALES</t>
  </si>
  <si>
    <t>OE.4.2.4.2.7</t>
  </si>
  <si>
    <t>JUNTA DE EXPANSIÓN SISMICA DE 3/4"</t>
  </si>
  <si>
    <t>OE.4.2.4.2.8</t>
  </si>
  <si>
    <t>JUNTA DE EXPANSIÓN SISMICA DE 1.1/4"</t>
  </si>
  <si>
    <t>OE.4.2.4.2.9</t>
  </si>
  <si>
    <t>JUNTA DE EXPANSIÓN SISMICA DE 1.1/2"</t>
  </si>
  <si>
    <t>OE.4.2.4.2.10</t>
  </si>
  <si>
    <t>JUNTA DE EXPANSIÓN SISMICA DE 3"</t>
  </si>
  <si>
    <t>OE.4.2.4.2.11</t>
  </si>
  <si>
    <t>JUNTA DE EXPANSIÓN SISMICA DE 4"</t>
  </si>
  <si>
    <t>OE.4.2.5</t>
  </si>
  <si>
    <t>VALVULAS</t>
  </si>
  <si>
    <t>OE.4.2.5.1</t>
  </si>
  <si>
    <t>VALVULA COMPUERTA DE BRONCE DE 1/2"</t>
  </si>
  <si>
    <t>OE.4.2.5.2</t>
  </si>
  <si>
    <t>VALVULA COMPUERTA DE BRONCE DE 3/4"</t>
  </si>
  <si>
    <t>OE.4.2.5.3</t>
  </si>
  <si>
    <t>VALVULA COMPUERTA DE BRONCE DE 1"</t>
  </si>
  <si>
    <t>OE.4.2.5.4</t>
  </si>
  <si>
    <t>VALVULA COMPUERTA DE BRONCE DE 1 1/4"</t>
  </si>
  <si>
    <t>OE.4.2.5.5</t>
  </si>
  <si>
    <t>VALVULA COMPUERTA DE BRONCE DE 1 1/2"</t>
  </si>
  <si>
    <t>OE.4.2.5.6</t>
  </si>
  <si>
    <t>VALVULA COMPUERTA DE BRONCE DE 2"</t>
  </si>
  <si>
    <t>OE.4.2.5.7</t>
  </si>
  <si>
    <t>VALVULA COMPUERTA DE BRONCE DE 2 1./2"</t>
  </si>
  <si>
    <t>OE.4.2.5.8</t>
  </si>
  <si>
    <t>VALVULA COMPUERTA DE BRONCE DE 3"</t>
  </si>
  <si>
    <t>OE.4.2.5.9</t>
  </si>
  <si>
    <t>VALVULA COMPUERTA DE BRONCE DE 4"</t>
  </si>
  <si>
    <t>OE.4.2.5.10</t>
  </si>
  <si>
    <t>VALVULA CHECK DE BRONCE ∅ 2" (EN CAJA DE VÁLVULAS PRINCIPAL)</t>
  </si>
  <si>
    <t>OE.4.2.6</t>
  </si>
  <si>
    <t>ALMACENAMIENTO DE AGUA</t>
  </si>
  <si>
    <t>OE.4.2.6.1</t>
  </si>
  <si>
    <t>CUARTO DE BOMBAS - A F</t>
  </si>
  <si>
    <t>OE.4.2.7</t>
  </si>
  <si>
    <t>PRUEBAS HIDRAULICAS</t>
  </si>
  <si>
    <t>OE.4.2.7.1</t>
  </si>
  <si>
    <t>Prueba hidráulica de agua</t>
  </si>
  <si>
    <t>OE.4.3</t>
  </si>
  <si>
    <t>SISTEMA DE AGUA CALIENTE Y RETORNO</t>
  </si>
  <si>
    <t>OE.4.3.1</t>
  </si>
  <si>
    <t>SALIDAS DE AGUA CALIENTE</t>
  </si>
  <si>
    <t>OE.4.3.1.1</t>
  </si>
  <si>
    <t>SALIDA AGUA CALIENTE CON TUBERIA DE COBRE TIPO L 1/2"</t>
  </si>
  <si>
    <t>OE.4.3.1.2</t>
  </si>
  <si>
    <t>SALIDA AGUA CALIENTE CON TUBERIA DE COBRE TIPO L 3/4"</t>
  </si>
  <si>
    <t>OE.4.3.2</t>
  </si>
  <si>
    <t>REDES DE DISTRIBUCION DE AGUA CALIENTE  Y RETORNO</t>
  </si>
  <si>
    <t>OE.4.3.2.1</t>
  </si>
  <si>
    <t>OE.4.3.2.2</t>
  </si>
  <si>
    <t>OE.4.3.2.3</t>
  </si>
  <si>
    <t>OE.4.3.2.4</t>
  </si>
  <si>
    <t>OE.4.3.2.5</t>
  </si>
  <si>
    <t>OE.4.3.2.6</t>
  </si>
  <si>
    <t>OE.4.3.2.7</t>
  </si>
  <si>
    <t>OE.4.3.2.8</t>
  </si>
  <si>
    <t>OE.4.3.3</t>
  </si>
  <si>
    <t>ACCESORIOS DE REDES DE AGUA CALIENTE Y RETORNO</t>
  </si>
  <si>
    <t>OE.4.3.3.1</t>
  </si>
  <si>
    <t>ACCESORIOS DE COBRE PARA AGUA CALIENTE Y RETORNO</t>
  </si>
  <si>
    <t>OE.4.3.3.1.1</t>
  </si>
  <si>
    <t>OE.4.3.3.1.2</t>
  </si>
  <si>
    <t>OE.4.3.3.1.3</t>
  </si>
  <si>
    <t>OE.4.3.3.1.4</t>
  </si>
  <si>
    <t>CODO DE COBRE 1 1/2" X 90º</t>
  </si>
  <si>
    <t>OE.4.3.3.1.5</t>
  </si>
  <si>
    <t>OE.4.3.3.1.6</t>
  </si>
  <si>
    <t>CODO DE COBRE  2 1/2" X 90º</t>
  </si>
  <si>
    <t>OE.4.3.3.1.7</t>
  </si>
  <si>
    <t>CODO DE COBRE 3" X 90°</t>
  </si>
  <si>
    <t>OE.4.3.3.1.8</t>
  </si>
  <si>
    <t>OE.4.3.3.1.9</t>
  </si>
  <si>
    <t>OE.4.3.3.1.10</t>
  </si>
  <si>
    <t>OE.4.3.3.1.11</t>
  </si>
  <si>
    <t>OE.4.3.3.1.12</t>
  </si>
  <si>
    <t>OE.4.3.3.1.13</t>
  </si>
  <si>
    <t>OE.4.3.3.1.14</t>
  </si>
  <si>
    <t>OE.4.3.3.1.15</t>
  </si>
  <si>
    <t>OE.4.3.3.1.16</t>
  </si>
  <si>
    <t>OE.4.3.3.1.17</t>
  </si>
  <si>
    <t>OE.4.3.3.1.18</t>
  </si>
  <si>
    <t>OE.4.3.3.1.19</t>
  </si>
  <si>
    <t>OE.4.3.3.1.20</t>
  </si>
  <si>
    <t>OE.4.3.3.1.21</t>
  </si>
  <si>
    <t>OE.4.3.3.1.22</t>
  </si>
  <si>
    <t>OE.4.3.3.1.23</t>
  </si>
  <si>
    <t>OE.4.3.3.1.24</t>
  </si>
  <si>
    <t>OE.4.3.3.1.25</t>
  </si>
  <si>
    <t>OE.4.3.3.1.26</t>
  </si>
  <si>
    <t>OE.4.3.3.1.27</t>
  </si>
  <si>
    <t>OE.4.3.3.1.28</t>
  </si>
  <si>
    <t>OE.4.3.3.1.29</t>
  </si>
  <si>
    <t>REDUCCION DE COBRE 4" - 1"</t>
  </si>
  <si>
    <t>OE.4.3.3.1.30</t>
  </si>
  <si>
    <t>OE.4.3.3.2</t>
  </si>
  <si>
    <t>OE.4.3.3.2.1</t>
  </si>
  <si>
    <t>OE.4.3.3.2.2</t>
  </si>
  <si>
    <t>CAJA P/ VALVULA 35 X 35 CM</t>
  </si>
  <si>
    <t>OE.4.3.3.2.3</t>
  </si>
  <si>
    <t>OE.4.3.3.2.4</t>
  </si>
  <si>
    <t>JUNTA DE EXPANSIÓN SISMICA DE 1/2"</t>
  </si>
  <si>
    <t>OE.4.3.3.2.5</t>
  </si>
  <si>
    <t>OE.4.3.3.2.6</t>
  </si>
  <si>
    <t>JUNTA DE EXPANSIÓN SISMICA DE 1"</t>
  </si>
  <si>
    <t>OE.4.3.3.2.7</t>
  </si>
  <si>
    <t>OE.4.3.3.2.8</t>
  </si>
  <si>
    <t>JUNTA DE EXPANSIÓN SISMICA DE 2"</t>
  </si>
  <si>
    <t>OE.4.3.3.2.9</t>
  </si>
  <si>
    <t>JUNTA DE EXPANSIÓN SISMICA DE 2 1/2"</t>
  </si>
  <si>
    <t>OE.4.3.3.2.10</t>
  </si>
  <si>
    <t>OE.4.3.4</t>
  </si>
  <si>
    <t>OE.4.3.4.1</t>
  </si>
  <si>
    <t>VALVULA DE COMPUERTA BRONCE DE 1/2"</t>
  </si>
  <si>
    <t>OE.4.3.4.2</t>
  </si>
  <si>
    <t>VALVULA DE COMPUERTA BRONCE DE 3/4"</t>
  </si>
  <si>
    <t>OE.4.3.4.3</t>
  </si>
  <si>
    <t>VALVULA DE COMPUERTA BRONCE DE 1"</t>
  </si>
  <si>
    <t>OE.4.3.4.4</t>
  </si>
  <si>
    <t>VALVULA DE COMPUERTA BRONCE DE 1 1/2"</t>
  </si>
  <si>
    <t>OE.4.3.4.5</t>
  </si>
  <si>
    <t>VALVULA DE COMPUERTA BRONCE DE 2"</t>
  </si>
  <si>
    <t>OE.4.3.4.6</t>
  </si>
  <si>
    <t>VALVULA DE COMPUERTA BRONCE DE 3"</t>
  </si>
  <si>
    <t>OE.4.3.4.7</t>
  </si>
  <si>
    <t>VALVULA CHECK DE BRONCE DE 1/2"</t>
  </si>
  <si>
    <t>OE.4.3.4.8</t>
  </si>
  <si>
    <t>VALVULA CHECK DE BRONCE DE 3/4"</t>
  </si>
  <si>
    <t>OE.4.3.5</t>
  </si>
  <si>
    <t>INSTALACIONES ESPECIALES</t>
  </si>
  <si>
    <t>OE.4.3.5.1</t>
  </si>
  <si>
    <t>CUARTO DE BOMBAS - A C Y RETORNO</t>
  </si>
  <si>
    <t>OE.4.3.6</t>
  </si>
  <si>
    <t>OE.4.3.6.1</t>
  </si>
  <si>
    <t>Prueba hidráulica de agua caliente</t>
  </si>
  <si>
    <t>OE.4.4</t>
  </si>
  <si>
    <t>SISTEMA DE AGUA CONTRA INCENDIO</t>
  </si>
  <si>
    <t>OE.4.4.1</t>
  </si>
  <si>
    <t>REDES DE ALIMENTACIÓN</t>
  </si>
  <si>
    <t>OE.4.4.1.1</t>
  </si>
  <si>
    <t>TUBERIA HDPE - 40 DE 6" (CON CAMA DE ARENA)</t>
  </si>
  <si>
    <t>OE.4.4.2</t>
  </si>
  <si>
    <t>ACCESORIOS</t>
  </si>
  <si>
    <t>OE.4.4.2.1</t>
  </si>
  <si>
    <t>CODO SCH - 40  1" x 90º C/ BRIDA</t>
  </si>
  <si>
    <t>OE.4.4.2.2</t>
  </si>
  <si>
    <t>CODO SCH - 40  1 1/4" x 90º C/ BRIDA</t>
  </si>
  <si>
    <t>OE.4.4.2.3</t>
  </si>
  <si>
    <t>CODO SCH - 40  1 1/2" x 90º C/ BRIDA</t>
  </si>
  <si>
    <t>OE.4.4.2.4</t>
  </si>
  <si>
    <t>CODO SCH - 40 2" x 90º C/ BRIDA</t>
  </si>
  <si>
    <t>OE.4.4.2.5</t>
  </si>
  <si>
    <t>CODO SCH - 40 2 1/2" x 90º C/ BRIDA</t>
  </si>
  <si>
    <t>OE.4.4.2.6</t>
  </si>
  <si>
    <t>CODO SCH - 40 3" x 90º C/ BRIDA</t>
  </si>
  <si>
    <t>OE.4.4.2.7</t>
  </si>
  <si>
    <t>CODO SCH - 40  3 1/2" x 90º C/ BRIDA</t>
  </si>
  <si>
    <t>OE.4.4.2.8</t>
  </si>
  <si>
    <t>CODO SCH - 40 4" x 90º C/ BRIDA</t>
  </si>
  <si>
    <t>OE.4.4.2.9</t>
  </si>
  <si>
    <t>CODO SCH - 40 DE 6" X 90º C/ BRIDA</t>
  </si>
  <si>
    <t>OE.4.4.2.10</t>
  </si>
  <si>
    <t>CODO HDPE - 40 DE 6"</t>
  </si>
  <si>
    <t>OE.4.4.2.11</t>
  </si>
  <si>
    <t>TEE SCH - 40  1" C/BRIDA</t>
  </si>
  <si>
    <t>OE.4.4.2.12</t>
  </si>
  <si>
    <t>TEE SCH - 40  1 1/4" C/ BRIDA</t>
  </si>
  <si>
    <t>OE.4.4.2.13</t>
  </si>
  <si>
    <t>TEE SCH - 40  1 1/2" C/BRIDA</t>
  </si>
  <si>
    <t>OE.4.4.2.14</t>
  </si>
  <si>
    <t>TEE SCH - 40  2" C/BRIDA</t>
  </si>
  <si>
    <t>OE.4.4.2.15</t>
  </si>
  <si>
    <t>TEE SCH - 40  2 1/2" C/BRIDA</t>
  </si>
  <si>
    <t>OE.4.4.2.16</t>
  </si>
  <si>
    <t>TEE SCH - 40  3" C/BRIDA</t>
  </si>
  <si>
    <t>OE.4.4.2.17</t>
  </si>
  <si>
    <t>TEE SCH - 40  3 1/2" C/ BRIDA</t>
  </si>
  <si>
    <t>OE.4.4.2.18</t>
  </si>
  <si>
    <t>TEE SCH - 40  4" C/BRIDA</t>
  </si>
  <si>
    <t>OE.4.4.2.19</t>
  </si>
  <si>
    <t>TEE SCH - 40  6" C/BRIDA</t>
  </si>
  <si>
    <t>OE.4.4.2.20</t>
  </si>
  <si>
    <t>TEE HDEP - 60  6"</t>
  </si>
  <si>
    <t>OE.4.4.2.21</t>
  </si>
  <si>
    <t>CRUZ SCH - 40  1" C/ BRIDA</t>
  </si>
  <si>
    <t>OE.4.4.2.22</t>
  </si>
  <si>
    <t>CRUZ SCH - 40  1 1/2" C/ BRIDA</t>
  </si>
  <si>
    <t>OE.4.4.2.23</t>
  </si>
  <si>
    <t>CRUZ SCH - 40 2" C/ BRIDA</t>
  </si>
  <si>
    <t>OE.4.4.2.24</t>
  </si>
  <si>
    <t>CRUZ SCH - 40 2 1/2" C/ BRIDA</t>
  </si>
  <si>
    <t>OE.4.4.2.25</t>
  </si>
  <si>
    <t>CRUZ SCH - 40 3" C/ BRIDA</t>
  </si>
  <si>
    <t>OE.4.4.2.26</t>
  </si>
  <si>
    <t>CRUZ SCH - 40  3 1/2" C/ BRIDA</t>
  </si>
  <si>
    <t>OE.4.4.2.27</t>
  </si>
  <si>
    <t>CRUZ SCH - 40 4" C/ BRIDA</t>
  </si>
  <si>
    <t>OE.4.4.2.28</t>
  </si>
  <si>
    <t>REDUCCION SCH - 40  1 1/4" - 1" C/ BRIDA</t>
  </si>
  <si>
    <t>OE.4.4.2.29</t>
  </si>
  <si>
    <t>REDUCCION SCH - 40  1 1/2" - 1" C/ BRIDA</t>
  </si>
  <si>
    <t>OE.4.4.2.30</t>
  </si>
  <si>
    <t>REDUCCION SCH - 40  2" - 1" C/ BRIDA</t>
  </si>
  <si>
    <t>OE.4.4.2.31</t>
  </si>
  <si>
    <t>REDUCCION SCH - 40  2" - 1 1/2" C/ BRIDA</t>
  </si>
  <si>
    <t>OE.4.4.2.32</t>
  </si>
  <si>
    <t>REDUCCION SCH - 40  2 1/2" - 1" C/ BRIDA</t>
  </si>
  <si>
    <t>OE.4.4.2.33</t>
  </si>
  <si>
    <t>REDUCCION SCH - 40  2 1/2" - 1 1/2" C/ BRIDA</t>
  </si>
  <si>
    <t>OE.4.4.2.34</t>
  </si>
  <si>
    <t>REDUCCION SCH - 40  2 1/2" - 2" C/ BRIDA</t>
  </si>
  <si>
    <t>OE.4.4.2.35</t>
  </si>
  <si>
    <t>REDUCCION SCH - 40  3" - 1" C/ BRIDA</t>
  </si>
  <si>
    <t>OE.4.4.2.36</t>
  </si>
  <si>
    <t>REDUCCION SCH - 40  3" - 1/4" C/ BRIDA</t>
  </si>
  <si>
    <t>OE.4.4.2.37</t>
  </si>
  <si>
    <t>REDUCCION SCH - 40  3" - 1 1/2" C/ BRIDA</t>
  </si>
  <si>
    <t>OE.4.4.2.38</t>
  </si>
  <si>
    <t>REDUCCION SCH - 40  3" - 2" C/ BRIDA</t>
  </si>
  <si>
    <t>OE.4.4.2.39</t>
  </si>
  <si>
    <t>REDUCCION SCH - 40  3" - 2 1/2" C/ BRIDA</t>
  </si>
  <si>
    <t>OE.4.4.2.40</t>
  </si>
  <si>
    <t>REDUCCION SCH - 40  3 1/2" - 1 " C/ BRIDA</t>
  </si>
  <si>
    <t>OE.4.4.2.41</t>
  </si>
  <si>
    <t>REDUCCION SCH - 40  3 1/2" - 1 1/4" C/ BRIDA</t>
  </si>
  <si>
    <t>OE.4.4.2.42</t>
  </si>
  <si>
    <t>REDUCCION SCH - 40  3 1/2" - 1 1/2" C/ BRIDA</t>
  </si>
  <si>
    <t>OE.4.4.2.43</t>
  </si>
  <si>
    <t>REDUCCION SCH - 40  3 1/2" - 2" C/ BRIDA</t>
  </si>
  <si>
    <t>OE.4.4.2.44</t>
  </si>
  <si>
    <t>REDUCCION SCH - 40  3 1/2" - 2 1/2" C/ BRIDA</t>
  </si>
  <si>
    <t>OE.4.4.2.45</t>
  </si>
  <si>
    <t>REDUCCION SCH - 40  3 1/2" - 3" C/ BRIDA</t>
  </si>
  <si>
    <t>OE.4.4.2.46</t>
  </si>
  <si>
    <t>REDUCCION SCH - 40  4" - 1" C/ BRIDA</t>
  </si>
  <si>
    <t>OE.4.4.2.47</t>
  </si>
  <si>
    <t>REDUCCION SCH - 40  4" - 1 1/4" C/ BRIDA</t>
  </si>
  <si>
    <t>OE.4.4.2.48</t>
  </si>
  <si>
    <t>REDUCCION SCH - 40  4" - 1 1/2" C/ BRIDA</t>
  </si>
  <si>
    <t>OE.4.4.2.49</t>
  </si>
  <si>
    <t>REDUCCION SCH - 40  4" - 2 1/2" C/ BRIDA</t>
  </si>
  <si>
    <t>OE.4.4.2.50</t>
  </si>
  <si>
    <t>REDUCCION SCH - 40  4" - 3" C/ BRIDA</t>
  </si>
  <si>
    <t>OE.4.4.2.51</t>
  </si>
  <si>
    <t>REDUCCION SCH - 40  4" - 3 1/2" C/ BRIDA</t>
  </si>
  <si>
    <t>OE.4.4.2.52</t>
  </si>
  <si>
    <t>REDUCCION SCH - 40  6" - 3" C/ BRIDA</t>
  </si>
  <si>
    <t>OE.4.4.2.53</t>
  </si>
  <si>
    <t>REDUCCION SCH - 40  6" - 4" C/ BRIDA</t>
  </si>
  <si>
    <t>OE.4.4.3</t>
  </si>
  <si>
    <t>SUMINISTRO E INSTALACION DE GABINETES CONTRA INCENDIOS</t>
  </si>
  <si>
    <t>OE.4.4.3.1</t>
  </si>
  <si>
    <t>GABINETE CONTRA INCENDIO</t>
  </si>
  <si>
    <t>OE.4.4.4</t>
  </si>
  <si>
    <t>SUMINISTRO E INSTALACION DE JUNTA ANTISIMICA</t>
  </si>
  <si>
    <t>OE.4.4.4.1</t>
  </si>
  <si>
    <t>SOPORTE SISMICO DE 2 VIAS</t>
  </si>
  <si>
    <t>OE.4.4.4.2</t>
  </si>
  <si>
    <t>SOPORTE SISMICO DE 4 VIAS</t>
  </si>
  <si>
    <t>OE.4.4.5</t>
  </si>
  <si>
    <t>LLAVES Y VALVULAS</t>
  </si>
  <si>
    <t>OE.4.4.5.1</t>
  </si>
  <si>
    <t>VALVULA DE CONTROL 2 1/2"</t>
  </si>
  <si>
    <t>OE.4.4.5.2</t>
  </si>
  <si>
    <t>VALVULA DE CONTROL 3"</t>
  </si>
  <si>
    <t>OE.4.4.5.3</t>
  </si>
  <si>
    <t>VALVULA DE CONTROL 4"</t>
  </si>
  <si>
    <t>OE.4.4.5.4</t>
  </si>
  <si>
    <t>VALVULA DE CONTROL 6"</t>
  </si>
  <si>
    <t>OE.4.4.5.5</t>
  </si>
  <si>
    <t>ESTACION CONTROLADORA DE ROCIADORES</t>
  </si>
  <si>
    <t>OE.4.4.5.6</t>
  </si>
  <si>
    <t>VALVULA DE PRUEBA DE Ø1"</t>
  </si>
  <si>
    <t>OE.4.4.6</t>
  </si>
  <si>
    <t>OE.4.4.6.1</t>
  </si>
  <si>
    <t>CUARTO DE BOMBAS SISTEMA CONTRA INCENDIO</t>
  </si>
  <si>
    <t>OE.4.4.6.2</t>
  </si>
  <si>
    <t>CILINDRO DE FM-200 DE 125LB</t>
  </si>
  <si>
    <t>OE.4.4.6.3</t>
  </si>
  <si>
    <t>CILINDRO DE FM-200 DE 40LB</t>
  </si>
  <si>
    <t>OE.4.4.6.4</t>
  </si>
  <si>
    <t>BOQUILLA DE DESCARGA SISTEMA FM-200 DE 1.1/2"</t>
  </si>
  <si>
    <t>OE.4.4.6.5</t>
  </si>
  <si>
    <t>BOQUILLA DE DESCARGA SISTEMA FM-200 DE 1"</t>
  </si>
  <si>
    <t>OE.4.4.7</t>
  </si>
  <si>
    <t>OE.4.4.7.1</t>
  </si>
  <si>
    <t>TUBERIA SCH - 40 DE 1"</t>
  </si>
  <si>
    <t>OE.4.4.7.2</t>
  </si>
  <si>
    <t>TUBERIA SCH - 40 DE 1 1/4"</t>
  </si>
  <si>
    <t>OE.4.4.7.3</t>
  </si>
  <si>
    <t>TUBERIA SCH - 40 DE 1 1/2"</t>
  </si>
  <si>
    <t>OE.4.4.7.4</t>
  </si>
  <si>
    <t>TUBERIA SCH - 40 DE 2"</t>
  </si>
  <si>
    <t>OE.4.4.7.5</t>
  </si>
  <si>
    <t>TUBERIA SCH - 40 DE 2 1/2"</t>
  </si>
  <si>
    <t>OE.4.4.7.6</t>
  </si>
  <si>
    <t>TUBERIA SCH - 40 DE 3"</t>
  </si>
  <si>
    <t>OE.4.4.7.7</t>
  </si>
  <si>
    <t>TUBERIA SCH - 40 DE 3 1/2"</t>
  </si>
  <si>
    <t>OE.4.4.7.8</t>
  </si>
  <si>
    <t>TUBERIA SCH - 40 DE 4"</t>
  </si>
  <si>
    <t>OE.4.4.7.9</t>
  </si>
  <si>
    <t>TUBERIA SCH - 40 DE 6"</t>
  </si>
  <si>
    <t>OE.4.4.8</t>
  </si>
  <si>
    <t>OE.4.4.8.1</t>
  </si>
  <si>
    <t>PRUEBA HIDRAULICA DEL SISTEMA A.C.I.</t>
  </si>
  <si>
    <t>OE.4.5</t>
  </si>
  <si>
    <t>SISTEMA DE DRENAJE PLUVIAL</t>
  </si>
  <si>
    <t>OE.4.5.1</t>
  </si>
  <si>
    <t>REDES DE RECOLECCION EN PISOS</t>
  </si>
  <si>
    <t>OE.4.5.1.1</t>
  </si>
  <si>
    <t>TRAZO Y REPLANTEO</t>
  </si>
  <si>
    <t>OE.4.5.1.2</t>
  </si>
  <si>
    <t>EXCAVACION DE ZANJAS PARA REDES EXT. SANITARIAS</t>
  </si>
  <si>
    <t>OE.4.5.1.3</t>
  </si>
  <si>
    <t>EXCAVACION DE ZANJA PARA CANAL PLUVIAL</t>
  </si>
  <si>
    <t>OE.4.5.1.4</t>
  </si>
  <si>
    <t>REFINE Y NIVELACION DE ZANJA</t>
  </si>
  <si>
    <t>OE.4.5.1.5</t>
  </si>
  <si>
    <t>PREPARACIÓN Y COLOCACIÓN DE CAMA DE APOYO H=0.10m</t>
  </si>
  <si>
    <t>OE.4.5.1.6</t>
  </si>
  <si>
    <t>RELLENO Y APISONADO CON EQUIPO Y MATERIAL PROPIO</t>
  </si>
  <si>
    <t>OE.4.5.1.7</t>
  </si>
  <si>
    <t>ELIMINACION DE MATERIAL EXCEDENTE CON MAQUINARIA D=5 KM</t>
  </si>
  <si>
    <t>OE.4.5.1.8</t>
  </si>
  <si>
    <t>TUBERIA PVC CP - PESADA Ø 4"</t>
  </si>
  <si>
    <t>OE.4.5.1.9</t>
  </si>
  <si>
    <t>TUBERIA PVC CP - PESADA Ø 6"</t>
  </si>
  <si>
    <t>OE.4.5.1.10</t>
  </si>
  <si>
    <t>TUBERIA PVC UF ISO 4435 SN2 DN 200mm</t>
  </si>
  <si>
    <t>OE.4.5.1.11</t>
  </si>
  <si>
    <t>TUBERIA PVC UF ISO 4435 SN2 DN 300mm</t>
  </si>
  <si>
    <t>OE.4.5.1.12</t>
  </si>
  <si>
    <t>CANALES PLUVIALES DE CONCRETO</t>
  </si>
  <si>
    <t>OE.4.5.1.12.1</t>
  </si>
  <si>
    <t>ENCOFRADO Y DESENCOFRADO EN CANALES PLUVIALES</t>
  </si>
  <si>
    <t>OE.4.5.1.12.2</t>
  </si>
  <si>
    <t>CONCRETO F'C=175KG/CM2 PARA CANALES PLUVIALES</t>
  </si>
  <si>
    <t>OE.4.5.1.12.3</t>
  </si>
  <si>
    <t>CURADO DE CONCRETO CANALES PLUVIALES</t>
  </si>
  <si>
    <t>OE.4.5.1.12.4</t>
  </si>
  <si>
    <t>TARRAJEO DE SUPERFICE CON IMPERMEABILIZANTE EN CANALES PLUVIALES</t>
  </si>
  <si>
    <t>OE.4.5.1.12.5</t>
  </si>
  <si>
    <t>REJILLA EN PLATINA DE 1" x 1.1/4"@1", MARCO L 1.1/2" x
1.1/2" x 1/4" B=0.30m</t>
  </si>
  <si>
    <t>OE.4.5.2</t>
  </si>
  <si>
    <t>REDES DE RECOLECCION EN TECHOS</t>
  </si>
  <si>
    <t>OE.4.5.2.1</t>
  </si>
  <si>
    <t>CANALETA RECTANGULAR DE 0.15x0.25m DE PLANCHA GALVANIZADA LISA DE 1/20"</t>
  </si>
  <si>
    <t>OE.4.5.2.2</t>
  </si>
  <si>
    <t>MONTANTE DE DRENJE PLUVIAL TUBERÍA DE PVC CP DE 4" (01 NIVEL)</t>
  </si>
  <si>
    <t>OE.4.5.2.3</t>
  </si>
  <si>
    <t>MONTANTE DE DRENJE PLUVIAL TUBERÍA DE PVC CP DE 4" (04 NIVELES)</t>
  </si>
  <si>
    <t>OE.4.5.2.4</t>
  </si>
  <si>
    <t>CODO PVC CP - PESADA 4" x 90º</t>
  </si>
  <si>
    <t>OE.4.5.2.5</t>
  </si>
  <si>
    <t>CODO PVC CP - PESADA 4" x 45°</t>
  </si>
  <si>
    <t>OE.4.5.2.6</t>
  </si>
  <si>
    <t>TEE PVC CP - PESADA 4"</t>
  </si>
  <si>
    <t>OE.4.5.2.7</t>
  </si>
  <si>
    <t>TEE SANITARIA PVC CP - PESADA 4"</t>
  </si>
  <si>
    <t>OE.4.5.2.8</t>
  </si>
  <si>
    <t>YEE PVC CP - PESADA 4"</t>
  </si>
  <si>
    <t>OE.4.5.2.9</t>
  </si>
  <si>
    <t>SUMIDERO DE BRONCE 4"</t>
  </si>
  <si>
    <t>OE.4.5.2.10</t>
  </si>
  <si>
    <t>REGISTRO DE BRONCE 4"</t>
  </si>
  <si>
    <t>OE.4.5.2.11</t>
  </si>
  <si>
    <t>COLUMNETAS DE PROTECCIÓN</t>
  </si>
  <si>
    <t>OE.4.5.2.11.1</t>
  </si>
  <si>
    <t>ENCOFRADO Y DESENCOFRADO DE COLUMNETAS DE PROTECCION</t>
  </si>
  <si>
    <t>OE.4.5.2.11.2</t>
  </si>
  <si>
    <t>CONCRETO F'C=175KG/CM2 PARA COLUMNETAS DE PROTECCION</t>
  </si>
  <si>
    <t>OE.4.5.2.11.3</t>
  </si>
  <si>
    <t>ACERO EN COLUMNETAS DE PROTECCION F'Y=4200 KG/CM2</t>
  </si>
  <si>
    <t>OE.4.5.2.11.4</t>
  </si>
  <si>
    <t>CURADO DE CONCRETO COLUMNETAS DE PROTECCION</t>
  </si>
  <si>
    <t>OE.4.5.3</t>
  </si>
  <si>
    <t>OE.4.5.3.1</t>
  </si>
  <si>
    <t>OE.4.5.4</t>
  </si>
  <si>
    <t>CAMARAS DE INSPECCION</t>
  </si>
  <si>
    <t>OE.4.5.4.1</t>
  </si>
  <si>
    <t>CAJA DE REG. - 12" X 24" TAPA CONCRETO</t>
  </si>
  <si>
    <t>OE.4.5.4.2</t>
  </si>
  <si>
    <t>CAJA DE REG. - 18" X 24" TAPA CONCRETO</t>
  </si>
  <si>
    <t>OE.4.5.4.3</t>
  </si>
  <si>
    <t>CAJA DE REG. - 24" X 24" TAPA CONCRETO</t>
  </si>
  <si>
    <t>OE.4.5.4.4</t>
  </si>
  <si>
    <t>BUZON DE CONCRETO D=1.20, H&lt;3.00M</t>
  </si>
  <si>
    <t>OE.4.5.5</t>
  </si>
  <si>
    <t>CONEXION A LA RED PUBLICA</t>
  </si>
  <si>
    <t>OE.4.5.5.1</t>
  </si>
  <si>
    <t>CONEXIÓN A RED EXTERIOR DE DRENAJE PLUVIAL</t>
  </si>
  <si>
    <t>OE.4.6</t>
  </si>
  <si>
    <t>SISTEMA DE DESAGUE Y VENTILACION</t>
  </si>
  <si>
    <t>OE.4.6.1</t>
  </si>
  <si>
    <t>SALIDAS DE DESAGÜE</t>
  </si>
  <si>
    <t>OE.4.6.1.1</t>
  </si>
  <si>
    <t>SALIDA DE DESAGUE PVC CP - PESADA 2"</t>
  </si>
  <si>
    <t>OE.4.6.1.2</t>
  </si>
  <si>
    <t>SALIDA DE DESAGUE PVC CP - PESADA 3"</t>
  </si>
  <si>
    <t>OE.4.6.1.3</t>
  </si>
  <si>
    <t>SALIDA DE DESAGUE PVC CP - PESADA 4"</t>
  </si>
  <si>
    <t>OE.4.6.1.4</t>
  </si>
  <si>
    <t>SALIDA DE VENTILACION PVC CP - PESADA 2"</t>
  </si>
  <si>
    <t>OE.4.6.2</t>
  </si>
  <si>
    <t>REDES DE DERIVACION</t>
  </si>
  <si>
    <t>OE.4.6.2.1</t>
  </si>
  <si>
    <t>TUBERIA PVC CP - PESADA 2"</t>
  </si>
  <si>
    <t>OE.4.6.2.2</t>
  </si>
  <si>
    <t>TUBERIA PVC CP - PESADA 3"</t>
  </si>
  <si>
    <t>OE.4.6.2.3</t>
  </si>
  <si>
    <t>TUBERIA PVC CP - PESADA 4"</t>
  </si>
  <si>
    <t>OE.4.6.2.4</t>
  </si>
  <si>
    <t>TUBERIA COBRE Ø 2"</t>
  </si>
  <si>
    <t>OE.4.6.2.5</t>
  </si>
  <si>
    <t>TUBERIA COBRE Ø 3"</t>
  </si>
  <si>
    <t>OE.4.6.2.6</t>
  </si>
  <si>
    <t>TUBERIA COBRE Ø 4"</t>
  </si>
  <si>
    <t>OE.4.6.2.7</t>
  </si>
  <si>
    <t>MONTANTE DE PVC CP - PESADA Ø 4"</t>
  </si>
  <si>
    <t>OE.4.6.2.8</t>
  </si>
  <si>
    <t>MONTANTE DE COBRE Ø 4"</t>
  </si>
  <si>
    <t>OE.4.6.3</t>
  </si>
  <si>
    <t>REDES COLECTORAS</t>
  </si>
  <si>
    <t>OE.4.6.3.1</t>
  </si>
  <si>
    <t>TUBERIA PVC CP</t>
  </si>
  <si>
    <t>OE.4.6.3.1.1</t>
  </si>
  <si>
    <t>OE.4.6.3.1.2</t>
  </si>
  <si>
    <t>EXCAVACIÓN DE ZANJAS PARA REDES EXT. SANITARIAS</t>
  </si>
  <si>
    <t>OE.4.6.3.1.3</t>
  </si>
  <si>
    <t>REFINE Y NIVELACION DE ZANJAS</t>
  </si>
  <si>
    <t>OE.4.6.3.1.4</t>
  </si>
  <si>
    <t>PREPARACION Y COLOCACION DE CAMA DE APOYO H=0.10M</t>
  </si>
  <si>
    <t>OE.4.6.3.1.5</t>
  </si>
  <si>
    <t>RELLENO Y APISONADO CON EQUIPO Y MATERIAL PROPIO SELECCIONADO</t>
  </si>
  <si>
    <t>OE.4.6.3.1.6</t>
  </si>
  <si>
    <t>OE.4.6.3.1.7</t>
  </si>
  <si>
    <t>OE.4.6.3.1.8</t>
  </si>
  <si>
    <t>OE.4.6.3.1.9</t>
  </si>
  <si>
    <t>OE.4.6.3.1.10</t>
  </si>
  <si>
    <t>TUBERIA PVC UF ISO 4435 SN2 DN 250mm</t>
  </si>
  <si>
    <t>OE.4.6.3.2</t>
  </si>
  <si>
    <t>OE.4.6.3.2.1</t>
  </si>
  <si>
    <t>PRUEBA HIDRAULICA DE DESAGUE</t>
  </si>
  <si>
    <t>OE.4.6.4</t>
  </si>
  <si>
    <t>ACCESORIOS DE REDES COLECTORAS</t>
  </si>
  <si>
    <t>OE.4.6.4.1</t>
  </si>
  <si>
    <t>OE.4.6.4.1.1</t>
  </si>
  <si>
    <t>CODO PVC CP - PESADA 2"X90°</t>
  </si>
  <si>
    <t>OE.4.6.4.1.2</t>
  </si>
  <si>
    <t>CODO PVC CP - PESADA 3"X 90°</t>
  </si>
  <si>
    <t>OE.4.6.4.1.3</t>
  </si>
  <si>
    <t>CODO PVC CP - PESADA 4"X 90°</t>
  </si>
  <si>
    <t>OE.4.6.4.1.4</t>
  </si>
  <si>
    <t>CODO PVC CP - PESADA 2"X 45°</t>
  </si>
  <si>
    <t>OE.4.6.4.1.5</t>
  </si>
  <si>
    <t>CODO PVC CP - PESADA 3"X 45°</t>
  </si>
  <si>
    <t>OE.4.6.4.1.6</t>
  </si>
  <si>
    <t>CODO PVC CP - PESADA 4"X 45°</t>
  </si>
  <si>
    <t>OE.4.6.4.1.7</t>
  </si>
  <si>
    <t>CODO SANITARIO PVC CP - PESADA 4"X 2"</t>
  </si>
  <si>
    <t>OE.4.6.4.1.8</t>
  </si>
  <si>
    <t>TEE PVC CP - PESADA 2"</t>
  </si>
  <si>
    <t>OE.4.6.4.1.9</t>
  </si>
  <si>
    <t>TEE PVC CP - PESADA 3"</t>
  </si>
  <si>
    <t>OE.4.6.4.1.10</t>
  </si>
  <si>
    <t>OE.4.6.4.1.11</t>
  </si>
  <si>
    <t>TEE SANITARIA PVC CP - PESADA 2"</t>
  </si>
  <si>
    <t>OE.4.6.4.1.12</t>
  </si>
  <si>
    <t>TEE SANITARIA PVC CP - PESADA 3"</t>
  </si>
  <si>
    <t>OE.4.6.4.1.13</t>
  </si>
  <si>
    <t>OE.4.6.4.1.14</t>
  </si>
  <si>
    <t>YEE PVC CP - PESADA 2"</t>
  </si>
  <si>
    <t>OE.4.6.4.1.15</t>
  </si>
  <si>
    <t>YEE PVC CP - PESADA 3"</t>
  </si>
  <si>
    <t>OE.4.6.4.1.16</t>
  </si>
  <si>
    <t>OE.4.6.4.1.17</t>
  </si>
  <si>
    <t>YEE C/REDUCCION PVC CP - PESADA 3"-2"</t>
  </si>
  <si>
    <t>OE.4.6.4.1.18</t>
  </si>
  <si>
    <t>YEE C/REDUCCION PVC CP - PESADA 4"-2"</t>
  </si>
  <si>
    <t>OE.4.6.4.1.19</t>
  </si>
  <si>
    <t>YEE C/REDUCCION PVC CP - PESADA 4"-3"</t>
  </si>
  <si>
    <t>OE.4.6.4.1.20</t>
  </si>
  <si>
    <t>REDUCCION PVC CP - PESADA 3"-2"</t>
  </si>
  <si>
    <t>OE.4.6.4.1.21</t>
  </si>
  <si>
    <t>REDUCCION PVC CP - PESADA 4"-2"</t>
  </si>
  <si>
    <t>OE.4.6.4.1.22</t>
  </si>
  <si>
    <t>REDUCCION PVC CP - PESADA 4"-3"</t>
  </si>
  <si>
    <t>OE.4.6.4.1.23</t>
  </si>
  <si>
    <t>CODO DE COBRE - 2"X90°</t>
  </si>
  <si>
    <t>OE.4.6.4.1.24</t>
  </si>
  <si>
    <t>CODO DE COBRE - 3"X90°</t>
  </si>
  <si>
    <t>OE.4.6.4.1.25</t>
  </si>
  <si>
    <t>CODO DE COBRE - 4"X90°</t>
  </si>
  <si>
    <t>OE.4.6.4.1.26</t>
  </si>
  <si>
    <t>CODO DE COBRE - 2"X45°</t>
  </si>
  <si>
    <t>OE.4.6.4.1.27</t>
  </si>
  <si>
    <t>CODO DE COBRE - 3"X45°</t>
  </si>
  <si>
    <t>OE.4.6.4.1.28</t>
  </si>
  <si>
    <t>CODO DE COBRE - 4"X45°</t>
  </si>
  <si>
    <t>OE.4.6.4.1.29</t>
  </si>
  <si>
    <t>TEE DE COBRE DE 4"</t>
  </si>
  <si>
    <t>OE.4.6.4.1.30</t>
  </si>
  <si>
    <t>YEE DE COBRE DE 4"</t>
  </si>
  <si>
    <t>OE.4.6.4.1.31</t>
  </si>
  <si>
    <t>REDUCCION DE COBRE DE 4"-2"</t>
  </si>
  <si>
    <t>OE.4.6.4.1.32</t>
  </si>
  <si>
    <t>REDUCCION DE COBRE DE 4"-3"</t>
  </si>
  <si>
    <t>OE.4.6.4.1.33</t>
  </si>
  <si>
    <t>REDUCCION DE COBRE DE 3"-2"</t>
  </si>
  <si>
    <t>OE.4.6.4.1.34</t>
  </si>
  <si>
    <t>COLGADOR TIPO CLEVIS DE 2"</t>
  </si>
  <si>
    <t>OE.4.6.4.1.35</t>
  </si>
  <si>
    <t>COLGADOR TIPO CLEVIS DE 3"</t>
  </si>
  <si>
    <t>OE.4.6.4.1.36</t>
  </si>
  <si>
    <t>COLGADOR TIPO CLEVIS DE 4"</t>
  </si>
  <si>
    <t>OE.4.6.4.2</t>
  </si>
  <si>
    <t>ADITAMENTOS VARIOS</t>
  </si>
  <si>
    <t>OE.4.6.4.2.1</t>
  </si>
  <si>
    <t>SUMIDERO DE BRONCE 2"</t>
  </si>
  <si>
    <t>OE.4.6.4.2.2</t>
  </si>
  <si>
    <t>SUMIDERO DE BRONCE 3"</t>
  </si>
  <si>
    <t>OE.4.6.4.2.3</t>
  </si>
  <si>
    <t>OE.4.6.4.2.4</t>
  </si>
  <si>
    <t>REGISTRO DE BRONCE 2"</t>
  </si>
  <si>
    <t>OE.4.6.4.2.5</t>
  </si>
  <si>
    <t>REGISTRO DE BRONCE 3"</t>
  </si>
  <si>
    <t>OE.4.6.4.2.6</t>
  </si>
  <si>
    <t>OE.4.6.4.2.7</t>
  </si>
  <si>
    <t>REGISTRO DE BRONCE 6"</t>
  </si>
  <si>
    <t>OE.4.6.4.2.8</t>
  </si>
  <si>
    <t>SOMBRERO DE VENTILACIÓN PVC CP - PESADA DE 2"</t>
  </si>
  <si>
    <t>OE.4.6.4.2.9</t>
  </si>
  <si>
    <t>SOMBRERO DE VENTILACIÓN PVC CP - PESADA DE 3"</t>
  </si>
  <si>
    <t>OE.4.6.4.2.10</t>
  </si>
  <si>
    <t>SOMBRERO DE VENTILACIÓN PVC CP - PESADA DE 4"</t>
  </si>
  <si>
    <t>OE.4.6.5</t>
  </si>
  <si>
    <t>OE.4.6.5.1</t>
  </si>
  <si>
    <t>PARA CAJAS DE REGISTRO</t>
  </si>
  <si>
    <t>OE.4.6.5.1.1</t>
  </si>
  <si>
    <t>CAJA DE REG. ALB. - 12" X 24" TAPA CONCRETO</t>
  </si>
  <si>
    <t>OE.4.6.5.1.2</t>
  </si>
  <si>
    <t>CAJA DE REG. ALB. - 18" X 24" TAPA CONCRETO</t>
  </si>
  <si>
    <t>OE.4.6.5.1.3</t>
  </si>
  <si>
    <t>CAJA DE REG. ALB. - 24" X 24" TAPA CONCRETO</t>
  </si>
  <si>
    <t>OE.4.6.5.1.4</t>
  </si>
  <si>
    <t>OE.4.6.5.1.5</t>
  </si>
  <si>
    <t>TRAMPA DE SOLIDOS</t>
  </si>
  <si>
    <t>OE.4.6.5.1.6</t>
  </si>
  <si>
    <t>TRAMPA DE GRASAS</t>
  </si>
  <si>
    <t>OE.4.6.5.1.7</t>
  </si>
  <si>
    <t>POZA DE ENFRIAMIENTO</t>
  </si>
  <si>
    <t>OE.4.6.5.1.8</t>
  </si>
  <si>
    <t>CAMARA DE CONTACTO DE CLORO</t>
  </si>
  <si>
    <t>OE.4.6.5.2</t>
  </si>
  <si>
    <t>PARA BUZONES</t>
  </si>
  <si>
    <t>OE.4.6.5.2.1</t>
  </si>
  <si>
    <t>OE.4.6.6</t>
  </si>
  <si>
    <t>OE.4.6.6.1</t>
  </si>
  <si>
    <t>CONEXION A LA RED PUBLICA DE DESAGUE</t>
  </si>
  <si>
    <t>OE.4.7</t>
  </si>
  <si>
    <t>SISTEMA DE AGUA BLANDA</t>
  </si>
  <si>
    <t>OE.4.7.1</t>
  </si>
  <si>
    <t>SALIDAS DE AGUA BLANDA</t>
  </si>
  <si>
    <t>OE.4.7.1.1</t>
  </si>
  <si>
    <t>SALIDA AGUA BLANDA CON TUBERÍA DE COBRE TIPO L 1/2"</t>
  </si>
  <si>
    <t>OE.4.7.1.2</t>
  </si>
  <si>
    <t>SALIDA AGUA BLANDA CON TUBERIA DE COBRE TIPO L 3/4"</t>
  </si>
  <si>
    <t>OE.4.7.2</t>
  </si>
  <si>
    <t>OE.4.7.2.1</t>
  </si>
  <si>
    <t>OE.4.7.2.2</t>
  </si>
  <si>
    <t>OE.4.7.2.3</t>
  </si>
  <si>
    <t>OE.4.7.2.5</t>
  </si>
  <si>
    <t>OE.4.7.2.6</t>
  </si>
  <si>
    <t>OE.4.7.2.7</t>
  </si>
  <si>
    <t>OE.4.7.2.8</t>
  </si>
  <si>
    <t>OE.4.7.2.9</t>
  </si>
  <si>
    <t>OE.4.7.3</t>
  </si>
  <si>
    <t>ACCESORIOS DE REDES</t>
  </si>
  <si>
    <t>OE.4.7.3.1</t>
  </si>
  <si>
    <t>OE.4.7.3.2</t>
  </si>
  <si>
    <t>OE.4.7.3.3</t>
  </si>
  <si>
    <t>OE.4.7.3.4</t>
  </si>
  <si>
    <t>OE.4.7.3.5</t>
  </si>
  <si>
    <t>CODO DE COBRE 2" X 90º</t>
  </si>
  <si>
    <t>OE.4.7.3.6</t>
  </si>
  <si>
    <t>OE.4.7.3.7</t>
  </si>
  <si>
    <t>OE.4.7.3.8</t>
  </si>
  <si>
    <t>OE.4.7.3.9</t>
  </si>
  <si>
    <t>OE.4.7.3.10</t>
  </si>
  <si>
    <t>OE.4.7.3.11</t>
  </si>
  <si>
    <t>OE.4.7.3.12</t>
  </si>
  <si>
    <t>OE.4.7.3.13</t>
  </si>
  <si>
    <t>OE.4.7.3.14</t>
  </si>
  <si>
    <t>OE.4.7.3.15</t>
  </si>
  <si>
    <t>OE.4.7.3.16</t>
  </si>
  <si>
    <t>OE.4.7.3.17</t>
  </si>
  <si>
    <t>OE.4.7.3.18</t>
  </si>
  <si>
    <t>OE.4.7.3.19</t>
  </si>
  <si>
    <t>OE.4.7.3.20</t>
  </si>
  <si>
    <t>OE.4.7.3.21</t>
  </si>
  <si>
    <t>REDUCCION DE COBRE 2 1/2" -2"</t>
  </si>
  <si>
    <t>OE.4.7.4</t>
  </si>
  <si>
    <t>OE.4.7.4.1</t>
  </si>
  <si>
    <t>OE.4.7.4.2</t>
  </si>
  <si>
    <t>OE.4.7.4.3</t>
  </si>
  <si>
    <t>OE.4.7.4.4</t>
  </si>
  <si>
    <t>OE.4.7.4.5</t>
  </si>
  <si>
    <t>OE.4.7.4.6</t>
  </si>
  <si>
    <t>VALVULA DE COMPUERTA BRONCE DE 2 1/2"</t>
  </si>
  <si>
    <t>OE.4.7.5</t>
  </si>
  <si>
    <t>OE.4.7.5.1</t>
  </si>
  <si>
    <t>OE.4.7.5.2</t>
  </si>
  <si>
    <t>OE.4.7.5.3</t>
  </si>
  <si>
    <t>OE.4.7.5.4</t>
  </si>
  <si>
    <t>OE.4.7.5.5</t>
  </si>
  <si>
    <t>OE.4.7.5.6</t>
  </si>
  <si>
    <t>OE.4.7.6</t>
  </si>
  <si>
    <t>OE.4.7.6.1</t>
  </si>
  <si>
    <t>CUARTO DE BOMBAS - A.B.</t>
  </si>
  <si>
    <t>OE.4.7.7</t>
  </si>
  <si>
    <t>OE.4.7.7.1</t>
  </si>
  <si>
    <t>PRUEBA HIDRAULICA DEL AGUA BLANDA</t>
  </si>
  <si>
    <t>OE.4.8</t>
  </si>
  <si>
    <t>SISTEMA DE DRENAJE DE EQUIPOS DE AIRE ACONDICIONADO</t>
  </si>
  <si>
    <t>OE.4.8.1</t>
  </si>
  <si>
    <t>SALIDAS DE DRENAJE DE EQUIPOS</t>
  </si>
  <si>
    <t>OE.4.8.1.1</t>
  </si>
  <si>
    <t>SALIDA DE DESAGUE PVC SAP 2"</t>
  </si>
  <si>
    <t>OE.4.8.2</t>
  </si>
  <si>
    <t>OE.4.8.2.1</t>
  </si>
  <si>
    <t>TUBERIA PVC CP - PESADA Ø 2"</t>
  </si>
  <si>
    <t>OE.4.8.2.2</t>
  </si>
  <si>
    <t>MONTANTE DE PVC CP - PESADA Ø 2"</t>
  </si>
  <si>
    <t>OE.4.8.3</t>
  </si>
  <si>
    <t>ACCESORIOS DE DESAGUE</t>
  </si>
  <si>
    <t>OE.4.8.3.1</t>
  </si>
  <si>
    <t>CODO PVC CP - PESADA 2"X90º</t>
  </si>
  <si>
    <t>OE.4.8.3.2</t>
  </si>
  <si>
    <t>CODO PVC CP - PESADA 2"X45º</t>
  </si>
  <si>
    <t>OE.4.8.3.3</t>
  </si>
  <si>
    <t>OE.4.8.3.4</t>
  </si>
  <si>
    <t>OE.4.8.3.5</t>
  </si>
  <si>
    <t>UNION UNIVERSAL PVC CP - PESADA 2"</t>
  </si>
  <si>
    <t>OE.4.8.4</t>
  </si>
  <si>
    <t>OE.4.8.4.1</t>
  </si>
  <si>
    <t>OE.4.8.4.2</t>
  </si>
  <si>
    <t>OE.4.8.4.3</t>
  </si>
  <si>
    <t>SOMBRERO DE VENTILACION PVC CP - PESADA DE 2"</t>
  </si>
  <si>
    <t>OE.4.9</t>
  </si>
  <si>
    <t>SISTEMA DE SUBDRENAJE</t>
  </si>
  <si>
    <t>OE.4.9.1</t>
  </si>
  <si>
    <t>OE.4.9.2</t>
  </si>
  <si>
    <t>OE.4.9.3</t>
  </si>
  <si>
    <t>ENTIBADO DE ZANJA H=5.00M</t>
  </si>
  <si>
    <t>OE.4.9.4</t>
  </si>
  <si>
    <t>COLOCACIÓN DE CAMA DE GRAVA DE 1/2", E=0.10M</t>
  </si>
  <si>
    <t>OE.4.9.5</t>
  </si>
  <si>
    <t>RELLENO CON GRAVA DE 3/4"</t>
  </si>
  <si>
    <t>OE.4.9.6</t>
  </si>
  <si>
    <t>RELLENO CON GRAVA DE 1" A 1 1/2"</t>
  </si>
  <si>
    <t>OE.4.9.7</t>
  </si>
  <si>
    <t>RELLENO Y APISONADO CON ARENA GRUESA</t>
  </si>
  <si>
    <t>OE.4.9.8</t>
  </si>
  <si>
    <t>ELIMINACIÓN DE MATERIAL EXCEDENTE CON MAQUINARIA D=5 KM</t>
  </si>
  <si>
    <t>OE.4.9.9</t>
  </si>
  <si>
    <t>GEOTEXTIL NO TEJIDO PARA SUBDREN</t>
  </si>
  <si>
    <t>OE.4.9.10</t>
  </si>
  <si>
    <t>TUBERÍA PVC C-10 Ø6" (CON 02 PERFORACIONES DE 8MM@0.10M)</t>
  </si>
  <si>
    <t>OE.5</t>
  </si>
  <si>
    <t>OE.5.1</t>
  </si>
  <si>
    <t>CONEXIÓN A LA RED EXTERNA DE SUMINISTRO DE ENERGIA ELÉCTRICA</t>
  </si>
  <si>
    <t>OE.5.1.1</t>
  </si>
  <si>
    <t>Sistema de Utilización en Media Tensión Subestación Tipo Convencional con Transformador Tipo Seco  de 630 KVA.</t>
  </si>
  <si>
    <t>OE.5.2</t>
  </si>
  <si>
    <t>SALIDA PARA INSTALACIONES ELÉCTRICAS</t>
  </si>
  <si>
    <t>OE.5.2.1</t>
  </si>
  <si>
    <t>SALIDA PARA ALUMBRADO</t>
  </si>
  <si>
    <t>OE.5.2.1.1</t>
  </si>
  <si>
    <t>Salida para Alumbrado Empotrado a techo</t>
  </si>
  <si>
    <t>OE.5.2.1.2</t>
  </si>
  <si>
    <t>Salida para Alumbrado de Emergencia</t>
  </si>
  <si>
    <t>OE.5.2.1.3</t>
  </si>
  <si>
    <t>SALIDA TOMACORRIENTE DOBLE UNIVERSAL CON PUESTA A TIERRA, 16 A. 250 V.  PARA USO GENERAL GRADO HOSPITALARIO, EMPOTRADO EN MURO. H=0.40m</t>
  </si>
  <si>
    <t>OE.5.2.1.4</t>
  </si>
  <si>
    <t>SALIDA TOMACORRIENTE DOBLE UNIVERSAL CON PUESTA A TIERRA, 16 A. 250 V.  PARA USO GENERAL GRADO HOSPITALARIO, EMPOTRADO EN MURO. H=1.10m</t>
  </si>
  <si>
    <t>OE.5.2.1.5</t>
  </si>
  <si>
    <t>SALIDA TOMACORRIENTE DOBLE UNIVERSAL CON PUESTA A TIERRA, 16 A. 250 V.  PARA USO GENERAL GRADO HOSPITALARIO, EMPOTRADO EN MURO. H=0.90m</t>
  </si>
  <si>
    <t>OE.5.2.1.6</t>
  </si>
  <si>
    <t>SALIDA TOMACORRIENTE DOBLE UNIVERSAL CON PUESTA A TIERRA, 16 A. 250 V.  PARA USO GENERAL GRADO HOSPITALARIO, EMPOTRADO EN MURO. H=1.50m</t>
  </si>
  <si>
    <t>OE.5.2.1.7</t>
  </si>
  <si>
    <t>SALIDA TOMACORRIENTE DOBLE UNIVERSAL CON PUESTA A TIERRA, 16 A. 250 V.  PARA USO GENERAL GRADO HOSPITALARIO, EMPOTRADO EN MURO. H=2.20m</t>
  </si>
  <si>
    <t>OE.5.2.1.8</t>
  </si>
  <si>
    <t>SALIDA TOMACORRIENTE DOBLE UNIVERSAL CON PUESTA A TIERRA, 16 A. 250 V.  PARA USO GENERAL GRADO HOSPITALARIO, EMPOTRADO EN TECHO</t>
  </si>
  <si>
    <t>OE.5.2.1.9</t>
  </si>
  <si>
    <t>SALIDA TOMACORRIENTE DOBLE UNIVERSAL CON PUESTA A TIERRA, 16 A. 250 V.  A PRUEBA DE AGUA GRADO HOSPITALARIO, EMPOTRADO EN MURO</t>
  </si>
  <si>
    <t>OE.5.2.1.10</t>
  </si>
  <si>
    <t>SALIDA TOMACORRIENTE DOBLE TIPO SCHUKO, CON PUESTA A TIERRA, 16 A. 250 V. PARA USO ESTABILISADO.  (EQUIP. MEDICO).  EMPOTRADO EN MURO. H=1.60</t>
  </si>
  <si>
    <t>OE.5.2.1.11</t>
  </si>
  <si>
    <t>SALIDA TOMACORRIENTE DOBLE TIPO UNIVERSAL, CON PUESTA A TIERRA, 16 A. 250 V. PARA USO GENERAL (ESTABILISADO).  (EQUIP. MEDICO).
EMPOTRADO EN MURO.</t>
  </si>
  <si>
    <t>OE.5.2.1.12</t>
  </si>
  <si>
    <t>SALIDA TOMACORRIENTE DOBLE TIPO UNIVERSAL, CON PUESTA A TIERRA, 16 A. 250 V. PARA USO GENERAL (ESTABILISADO).  (EQUIP. MEDICO).
EMPOTRADO EN MURO. H=0.40</t>
  </si>
  <si>
    <t>OE.5.2.1.13</t>
  </si>
  <si>
    <t>SALIDA TOMACORRIENTE DOBLE TIPO UNIVERSAL, CON PUESTA A TIERRA, 16 A. 250 V. PARA USO GENERAL (ESTABILISADO).  (EQUIP. MEDICO).
EMPOTRADO EN MURO. H=1.10</t>
  </si>
  <si>
    <t>OE.5.2.1.14</t>
  </si>
  <si>
    <t>SALIDA DE FUERZA 1F PARA EQUIPOS BIOMEDICOS, INYECTORES Y EXTRACTORES EN PISO Y MURO</t>
  </si>
  <si>
    <t>OE.5.2.1.15</t>
  </si>
  <si>
    <t>SALIDA DE FUERZA 3F PARA EQUIPOS BIOMEDICOS, INYECTORES Y EXTRACTORES EN PISO Y MURO</t>
  </si>
  <si>
    <t>OE.5.2.1.16</t>
  </si>
  <si>
    <t>Salida para Interruptor simple Tipo Palanca Balancin Grado Hospitalario</t>
  </si>
  <si>
    <t>OE.5.2.1.17</t>
  </si>
  <si>
    <t>Salida para Interruptor Doble Tipo Palanca Balancin Grado Hospitalario</t>
  </si>
  <si>
    <t>OE.5.2.1.18</t>
  </si>
  <si>
    <t>Salida para Interruptor Triple Tipo Palanca Balancin Grado Hospitalario</t>
  </si>
  <si>
    <t>OE.5.2.1.19</t>
  </si>
  <si>
    <t>Salida para Interruptor Simple de tres vías (Conmutación)Tipo Palanca Balancin Grado Hospitalario.</t>
  </si>
  <si>
    <t>OE.5.2.1.20</t>
  </si>
  <si>
    <t>Interruptor Simple suspendido cabecera de cama</t>
  </si>
  <si>
    <t>OE.5.2.2</t>
  </si>
  <si>
    <t>CAJAS DE PASO</t>
  </si>
  <si>
    <t>OE.5.2.2.1</t>
  </si>
  <si>
    <t>Caja de Paso F°G° Pesado biselada con Tapa 100 x 50 mm (OCTOGONAL)</t>
  </si>
  <si>
    <t>OE.5.2.2.2</t>
  </si>
  <si>
    <t>Caja de Paso F°G° Pesado con tapa biselada 100 x 55 x 50 mm(RECTANGULAR)</t>
  </si>
  <si>
    <t>OE.5.2.2.3</t>
  </si>
  <si>
    <t>Caja de Paso de FºGº Pesado con tapa Biselada 150x150x100 mm (Derivacion tuberia conduit con pvc)</t>
  </si>
  <si>
    <t>OE.5.2.2.4</t>
  </si>
  <si>
    <t>Caja de Paso de FºGº Pesado con tapa Biselada 200x200x150 mm (Derivacion tuberia conduit con pvc)</t>
  </si>
  <si>
    <t>OE.5.2.2.5</t>
  </si>
  <si>
    <t>Caja de Paso de FºGº Pesado con tapa Biselada 300x300x200 mm</t>
  </si>
  <si>
    <t>OE.5.2.2.6</t>
  </si>
  <si>
    <t>Salida de Fuerza Caja con tapa de FºGº 100 x 100 x 100 mm. Hermetica para piso</t>
  </si>
  <si>
    <t>OE.5.2.3</t>
  </si>
  <si>
    <t>CANALIZACIONES, CONDUCTOS O TUBERÍAS</t>
  </si>
  <si>
    <t>OE.5.2.3.1</t>
  </si>
  <si>
    <t>Tubería Subterranea para Alimentadores  PVC SAP NTP
399.006 DE 100 mm</t>
  </si>
  <si>
    <t>OE.5.2.3.2</t>
  </si>
  <si>
    <t>Tubería Empotrada para Alimentadores  PVC SAP NTP
399.006 DE 80 mm</t>
  </si>
  <si>
    <t>OE.5.2.3.3</t>
  </si>
  <si>
    <t>Tubería Empotrada para Alimentadores  PVC SAP NTP
399.006 DE 40 mm</t>
  </si>
  <si>
    <t>OE.5.2.3.4</t>
  </si>
  <si>
    <t>Tubería Empotrada para Alimentadores  PVC SAP NTP
399.006 DE 35 mm</t>
  </si>
  <si>
    <t>OE.5.2.3.5</t>
  </si>
  <si>
    <t>Tubería Empotrada para Alimentadores  PVC SAP NTP
399.006 DE 25 mm</t>
  </si>
  <si>
    <t>OE.5.2.3.6</t>
  </si>
  <si>
    <t>Tubería Empotrada Alumbrado y Tomacorrientes  PVC SAP NTP 399.006 DE 20 mm</t>
  </si>
  <si>
    <t>OE.5.2.3.7</t>
  </si>
  <si>
    <t>Unión PVC SAP NTP 399.006 DE 100 mm</t>
  </si>
  <si>
    <t>OE.5.2.3.8</t>
  </si>
  <si>
    <t>Unión PVC SAP NTP 399.006 DE 80 mm</t>
  </si>
  <si>
    <t>OE.5.2.3.9</t>
  </si>
  <si>
    <t>Unión PVC SAP NTP 399.006 DE 40 mm</t>
  </si>
  <si>
    <t>OE.5.2.3.10</t>
  </si>
  <si>
    <t>Unión PVC SAP NTP 399.006 DE 35 mm</t>
  </si>
  <si>
    <t>OE.5.2.3.11</t>
  </si>
  <si>
    <t>Unión PVC SAP NTP 399.006 DE 25 mm</t>
  </si>
  <si>
    <t>OE.5.2.3.12</t>
  </si>
  <si>
    <t>Unión PVC SAP NTP 399.006 DE 20 mm</t>
  </si>
  <si>
    <t>OE.5.2.3.13</t>
  </si>
  <si>
    <t>Curva PVC SAP NTP 399.006 DE 100 mm</t>
  </si>
  <si>
    <t>OE.5.2.3.14</t>
  </si>
  <si>
    <t>Curva PVC SAP NTP 399.006 DE 80 mm</t>
  </si>
  <si>
    <t>OE.5.2.3.15</t>
  </si>
  <si>
    <t>Curva PVC SAP NTP 399.006 DE 40 mm</t>
  </si>
  <si>
    <t>OE.5.2.3.16</t>
  </si>
  <si>
    <t>Curva PVC SAP NTP 399.006 DE 35mm</t>
  </si>
  <si>
    <t>OE.5.2.3.17</t>
  </si>
  <si>
    <t>Curva PVC SAP NTP 399.006 DE 25mm</t>
  </si>
  <si>
    <t>OE.5.2.3.18</t>
  </si>
  <si>
    <t>Curva PVC SAP NTP 399.006 DE 20 mm</t>
  </si>
  <si>
    <t>OE.5.2.3.19</t>
  </si>
  <si>
    <t>Conector para caja PVC SAP NTP 399.006 DE 100 mm</t>
  </si>
  <si>
    <t>OE.5.2.3.20</t>
  </si>
  <si>
    <t>Conector para caja PVC SAP NTP 399.006 DE 80 mm</t>
  </si>
  <si>
    <t>OE.5.2.3.21</t>
  </si>
  <si>
    <t>Conector para caja PVC SAP NTP 399.006 DE 40 mm</t>
  </si>
  <si>
    <t>OE.5.2.3.22</t>
  </si>
  <si>
    <t>Conector para caja PVC SAP NTP 399.006 DE 35 mm</t>
  </si>
  <si>
    <t>OE.5.2.3.23</t>
  </si>
  <si>
    <t>Conector para caja PVC SAP NTP 399.006 DE 25 mm</t>
  </si>
  <si>
    <t>OE.5.2.3.24</t>
  </si>
  <si>
    <t>Conector para caja PVC SAP NTP 399.006 DE 20 mm</t>
  </si>
  <si>
    <t>OE.5.2.3.25</t>
  </si>
  <si>
    <t>Tubería METALICO conduit EMT 65 mm</t>
  </si>
  <si>
    <t>OE.5.2.3.26</t>
  </si>
  <si>
    <t>Tubería METALICO CONDUIT EMT 50 mm</t>
  </si>
  <si>
    <t>OE.5.2.3.27</t>
  </si>
  <si>
    <t>Tubería METALICO CONDUIT EMT 40 mm</t>
  </si>
  <si>
    <t>OE.5.2.3.28</t>
  </si>
  <si>
    <t>Tubería METALICO CONDUIT EMT de 25 mm</t>
  </si>
  <si>
    <t>OE.5.2.3.29</t>
  </si>
  <si>
    <t>Tubería METALICO CONDUIT EMT 20 mm</t>
  </si>
  <si>
    <t>OE.5.2.3.30</t>
  </si>
  <si>
    <t>Tubería METALICO conduit EMT Flexible de 20 mm</t>
  </si>
  <si>
    <t>OE.5.2.3.31</t>
  </si>
  <si>
    <t>Unión METALICO CONDUIT EMT de 65mm</t>
  </si>
  <si>
    <t>OE.5.2.3.32</t>
  </si>
  <si>
    <t>Unión METALICO CONDUIT EMT de 50mm</t>
  </si>
  <si>
    <t>OE.5.2.3.33</t>
  </si>
  <si>
    <t>Unión METALICO CONDUIT EMT de 40mm</t>
  </si>
  <si>
    <t>OE.5.2.3.34</t>
  </si>
  <si>
    <t>Unión METALICO Conduit EMT de 25mm</t>
  </si>
  <si>
    <t>OE.5.2.3.35</t>
  </si>
  <si>
    <t>Unión METALICO CONDUIT EMT de 20mm</t>
  </si>
  <si>
    <t>OE.5.2.3.36</t>
  </si>
  <si>
    <t>Curva METALICO CONDUIT EMT de 65 mm</t>
  </si>
  <si>
    <t>OE.5.2.3.37</t>
  </si>
  <si>
    <t>Curva METALICO CONDUIT EMT de 50 mm</t>
  </si>
  <si>
    <t>OE.5.2.3.38</t>
  </si>
  <si>
    <t>Curva METALICO CONDUIT EMT de 40 mm</t>
  </si>
  <si>
    <t>OE.5.2.3.39</t>
  </si>
  <si>
    <t>Curva METALICO Conduit EMT de 25 mm</t>
  </si>
  <si>
    <t>OE.5.2.3.40</t>
  </si>
  <si>
    <t>Curva METALICO CONDUIT EMT de 20 mm</t>
  </si>
  <si>
    <t>OE.5.2.3.41</t>
  </si>
  <si>
    <t>Conector METALICO CONDUIT EMT de 65 mm</t>
  </si>
  <si>
    <t>OE.5.2.3.42</t>
  </si>
  <si>
    <t>Conector METALICO CONDUIT EMT de 50 mm</t>
  </si>
  <si>
    <t>OE.5.2.3.43</t>
  </si>
  <si>
    <t>Conector METALICO CONDUIT EMT de 40 mm</t>
  </si>
  <si>
    <t>OE.5.2.3.44</t>
  </si>
  <si>
    <t>Conector METALICO CONDUIT EMT de 25 mm</t>
  </si>
  <si>
    <t>OE.5.2.3.45</t>
  </si>
  <si>
    <t>Conector METALICO CONDUIT EMT de 20 mm</t>
  </si>
  <si>
    <t>OE.5.2.3.46</t>
  </si>
  <si>
    <t>Prensaestopa METALICO CONDUIT EMT 65mm</t>
  </si>
  <si>
    <t>OE.5.2.3.47</t>
  </si>
  <si>
    <t>Prensaestopa METALICO CONDUIT EMT 50mm</t>
  </si>
  <si>
    <t>OE.5.2.3.48</t>
  </si>
  <si>
    <t>Prensaestopa METALICO CONDUIT EMT 40mm</t>
  </si>
  <si>
    <t>OE.5.2.3.49</t>
  </si>
  <si>
    <t>Prensaestopa METALICO CONDUIT EMT 35mm</t>
  </si>
  <si>
    <t>OE.5.2.3.50</t>
  </si>
  <si>
    <t>Prensaestopa METALICO CONDUIT EMT 25mm</t>
  </si>
  <si>
    <t>OE.5.2.3.51</t>
  </si>
  <si>
    <t>Prensaestopa METALICO CONDUIT EMT 20mm</t>
  </si>
  <si>
    <t>OE.5.2.4</t>
  </si>
  <si>
    <t>BANDEJAS TIPO MALLA ELECTROZINCADO</t>
  </si>
  <si>
    <t>OE.5.2.4.1</t>
  </si>
  <si>
    <t>Bandeja Tipo Malla electrozincado 54x600x3000 mm con aterramiento incluye accesorio de instalacion.</t>
  </si>
  <si>
    <t>OE.5.2.4.2</t>
  </si>
  <si>
    <t>Bandeja Tipo Malla electrozincado 54x450x3000 mm con aterramiento incluye accesorio de instalacion.</t>
  </si>
  <si>
    <t>OE.5.2.4.3</t>
  </si>
  <si>
    <t>Bandeja Tipo Malla electrozincado 54x300x3000 mm con aterramiento incluye accesorio de instalacion.</t>
  </si>
  <si>
    <t>OE.5.2.4.4</t>
  </si>
  <si>
    <t>Bandeja Tipo Malla electrozincado 54x200x3000 mm con aterramiento incluye accesorio de instalacion.</t>
  </si>
  <si>
    <t>OE.5.2.5</t>
  </si>
  <si>
    <t>CONDUCTORES Y CABLES DE ENERGIA EN TUBERIAS</t>
  </si>
  <si>
    <t>OE.5.2.5.1</t>
  </si>
  <si>
    <t>Cable NH-90 DE 4 mm2 ALUMBRADO + TOMACORRIENTES</t>
  </si>
  <si>
    <t>OE.5.2.5.2</t>
  </si>
  <si>
    <t>Cable NH-90 DE 1x6 mm2 Puntos de Fuerza</t>
  </si>
  <si>
    <t>OE.5.2.5.3</t>
  </si>
  <si>
    <t>Cable N2XOH  de 1 x 6  mm2 Alimentadores</t>
  </si>
  <si>
    <t>OE.5.2.5.4</t>
  </si>
  <si>
    <t>Cable N2XOH  de 1 x 10 mm2 Alimentadores</t>
  </si>
  <si>
    <t>OE.5.2.5.5</t>
  </si>
  <si>
    <t>Cable N2XOH  de 1 x 16 mm2 Alimentadores</t>
  </si>
  <si>
    <t>OE.5.2.5.6</t>
  </si>
  <si>
    <t>Cable N2XOH  de 1 x 25 mm2 Alimentadores</t>
  </si>
  <si>
    <t>OE.5.2.5.7</t>
  </si>
  <si>
    <t>Cable N2XOH  de 1 x 35 mm2 Alimentadores</t>
  </si>
  <si>
    <t>OE.5.2.5.8</t>
  </si>
  <si>
    <t>Cable N2XOH  de 1 x 50 mm2 Alimentadores</t>
  </si>
  <si>
    <t>OE.5.2.5.9</t>
  </si>
  <si>
    <t>Cable N2XOH  de 1 x 70 mm2 Alimentadores</t>
  </si>
  <si>
    <t>OE.5.2.5.10</t>
  </si>
  <si>
    <t>Cable N2XOH  de 1 x 95 mm2 Alimentadores</t>
  </si>
  <si>
    <t>OE.5.2.5.11</t>
  </si>
  <si>
    <t>Cable N2XOH  de 1 x 120 mm2 Alimentadores</t>
  </si>
  <si>
    <t>OE.5.2.5.12</t>
  </si>
  <si>
    <t>Cable Cu Desnudo Cableado  1 x 50 mm2</t>
  </si>
  <si>
    <t>OE.5.2.5.13</t>
  </si>
  <si>
    <t>Cable Cu Desnudo Cableado  1 x 35 mm2</t>
  </si>
  <si>
    <t>OE.5.2.5.14</t>
  </si>
  <si>
    <t>Cable Cu Desnudo Cableado 1 x 25 mm2</t>
  </si>
  <si>
    <t>OE.5.2.5.15</t>
  </si>
  <si>
    <t>Pruebas Eléctricas ( Aislamiento y Continuidad). DE CIRCUITOS DE ALUMBRADO, TOMACORRIENTES Y ALIMENTADORES</t>
  </si>
  <si>
    <t>OE.5.2.6</t>
  </si>
  <si>
    <t>SISTEMA DE CONDUCTOS</t>
  </si>
  <si>
    <t>OE.5.2.6.1</t>
  </si>
  <si>
    <t>Canaleta para conductor enterrado 0.80 x 1.1 m</t>
  </si>
  <si>
    <t>OE.5.2.6.2</t>
  </si>
  <si>
    <t>Buzon Electroducto de Concreto Armado con tapa 0.60 x0.60 x 0.60m</t>
  </si>
  <si>
    <t>OE.5.2.7</t>
  </si>
  <si>
    <t>TABLEROS GENERAL Y PRINCIPALES</t>
  </si>
  <si>
    <t>OE.5.2.7.1</t>
  </si>
  <si>
    <t>TABLEROS AUTOSOPORTADOS</t>
  </si>
  <si>
    <t>OE.5.2.7.1.1</t>
  </si>
  <si>
    <t>TABLERO AUTOSOPORTADO CON TERMOMAGNETICOS REGULABLES DE 01 IGTF + 04 ITF DE 380/220 VOLTIOS, 600 KVA</t>
  </si>
  <si>
    <t>OE.5.2.7.1.2</t>
  </si>
  <si>
    <t>TABLERO AUTOSOPORTADO CON TERMOMAGNETICOS REGULABLES DE 01 IGTF + 06 ITF DE 380/220 VOLTIOS, 600 KVA</t>
  </si>
  <si>
    <t>OE.5.2.7.1.3</t>
  </si>
  <si>
    <t>TABLERO AUTOSOPORTADO CON TERMOMAGNETICOS REGULABLES DE 01 IGTF + 08 ITF DE 380/220 VOLTIOS, 600 KVA</t>
  </si>
  <si>
    <t>OE.5.2.7.1.4</t>
  </si>
  <si>
    <t>TABLERO AUTOSOPORTADO CON TERMOMAGNETICOS REGULABLES DE 01 IGTF + 10 ITF DE 380/220 VOLTIOS, 600 KVA</t>
  </si>
  <si>
    <t>OE.5.2.7.1.5</t>
  </si>
  <si>
    <t>TABLERO AUTOSOPORTADO CON TERMOMAGNETICOS REGULABLES DE 01 IGTF + 12 ITF DE 380/220 VOLTIOS, 600 KVA</t>
  </si>
  <si>
    <t>OE.5.2.7.1.6</t>
  </si>
  <si>
    <t>TABLERO AUTOSOPORTADO CON TERMOMAGNETICOS REGULABLES DE 01 IGTF DE 380/220 VOLTIOS, 600 KVA</t>
  </si>
  <si>
    <t>OE.5.2.7.2</t>
  </si>
  <si>
    <t>TABLEROS DE DISTRIBUCION</t>
  </si>
  <si>
    <t>OE.5.2.7.2.1</t>
  </si>
  <si>
    <t>TABLERO DE DISTRIBUCIÓN DE 01 ITF + 04 IT +01 RIEL DE 04 ID</t>
  </si>
  <si>
    <t>OE.5.2.7.2.2</t>
  </si>
  <si>
    <t>TABLERO DE DISTRIBUCIÓN DE 01 ITF + 06 IT +01 RIEL DE 06 ID</t>
  </si>
  <si>
    <t>OE.5.2.7.2.3</t>
  </si>
  <si>
    <t>TABLERO DE DISTRIBUCIÓN DE 01 ITF + 08 IT +02 RIEL DE 08 ID</t>
  </si>
  <si>
    <t>OE.5.2.7.2.4</t>
  </si>
  <si>
    <t>TABLERO DE DISTRIBUCIÓN DE 01 ITF + 10 IT +02 RIEL DE 10 ID</t>
  </si>
  <si>
    <t>OE.5.2.7.2.5</t>
  </si>
  <si>
    <t>TABLERO DE DISTRIBUCIÓN DE 01 ITF + 02 IT +02 RIEL DE 12 ID</t>
  </si>
  <si>
    <t>OE.5.2.7.3</t>
  </si>
  <si>
    <t>TABLERO DE ASILAMIENTO</t>
  </si>
  <si>
    <t>OE.5.2.7.3.1</t>
  </si>
  <si>
    <t>TABLERO DE AISLAMIENTO EMPOTRABLE DE 01 ITF + 04 IT + 01 RIEL DE 04 ID</t>
  </si>
  <si>
    <t>OE.5.2.7.3.2</t>
  </si>
  <si>
    <t>TABLERO DE AISLAMIENTO EMPOTRABLE DE 01 ITF + 06 IT + 01 RIEL  DE 06 ID</t>
  </si>
  <si>
    <t>OE.5.2.7.4</t>
  </si>
  <si>
    <t>TERMINALES PARA CONDUCTORES</t>
  </si>
  <si>
    <t>OE.5.2.7.4.1</t>
  </si>
  <si>
    <t>TERMINALES PARA CONDUCTORES DE 4 MM2</t>
  </si>
  <si>
    <t>OE.5.2.7.4.2</t>
  </si>
  <si>
    <t>TERMINALES PARA CONDUCTORES DE 6 MM2</t>
  </si>
  <si>
    <t>OE.5.2.7.4.3</t>
  </si>
  <si>
    <t>TERMINALES PARA CONDUCTORES DE 10 MM2</t>
  </si>
  <si>
    <t>OE.5.2.7.4.4</t>
  </si>
  <si>
    <t>TERMINALES PARA CONDUCTORES DE 16 MM2</t>
  </si>
  <si>
    <t>OE.5.2.7.4.5</t>
  </si>
  <si>
    <t>TERMINALES PARA CONDUCTORES DE 25 MM2</t>
  </si>
  <si>
    <t>OE.5.2.7.4.6</t>
  </si>
  <si>
    <t>TERMINALES PARA CONDUCTORES DE 35 MM2</t>
  </si>
  <si>
    <t>OE.5.2.7.4.7</t>
  </si>
  <si>
    <t>TERMINALES PARA CONDUCTORES DE 50 MM2</t>
  </si>
  <si>
    <t>OE.5.2.7.4.8</t>
  </si>
  <si>
    <t>TERMINALES PARA CONDUCTORES DE 70 MM2</t>
  </si>
  <si>
    <t>OE.5.2.7.4.9</t>
  </si>
  <si>
    <t>TERMINALES PARA CONDUCTORES DE 95 MM2</t>
  </si>
  <si>
    <t>OE.5.2.7.4.10</t>
  </si>
  <si>
    <t>TERMINALES PARA CONDUCTORES DE 120 MM2</t>
  </si>
  <si>
    <t>OE.5.2.7.4.11</t>
  </si>
  <si>
    <t>MARCADORES DE FASE PARA CONDUCTORES</t>
  </si>
  <si>
    <t>OE.5.2.7.4.12</t>
  </si>
  <si>
    <t>LÁMINAS DE SEÑALIZACIÓN CONTRA RIESGO ELÉCTRICO PARA TABLEROS</t>
  </si>
  <si>
    <t>OE.5.2.7.4.13</t>
  </si>
  <si>
    <t>TAPAS DE RESERVA PARA TABLEROS</t>
  </si>
  <si>
    <t>OE.5.2.8</t>
  </si>
  <si>
    <t>DISPOSITIVOS DE MANIOBRA Y PROTECCION</t>
  </si>
  <si>
    <t>OE.5.2.8.1</t>
  </si>
  <si>
    <t>INTERRUPTOR TERMOMAGNETICO 2x20 A</t>
  </si>
  <si>
    <t>OE.5.2.8.2</t>
  </si>
  <si>
    <t>INTERRUPTOR TERMOMAGNETICO 2x25 A</t>
  </si>
  <si>
    <t>OE.5.2.8.3</t>
  </si>
  <si>
    <t>INTERRUPTOR TERMOMAGNETICO DIFERENCIAL 2x25 A 30 Ma</t>
  </si>
  <si>
    <t>OE.5.2.8.4</t>
  </si>
  <si>
    <t>INTERRUPTOR TERMOMAGNETICO 4x25 A</t>
  </si>
  <si>
    <t>OE.5.2.8.5</t>
  </si>
  <si>
    <t>INTERRUPTOR TERMOMAGNETICO 4x32 A</t>
  </si>
  <si>
    <t>OE.5.2.8.6</t>
  </si>
  <si>
    <t>INTERRUPTOR TERMOMAGNETICO 4x40 A</t>
  </si>
  <si>
    <t>OE.5.2.8.7</t>
  </si>
  <si>
    <t>INTERRUPTOR TERMOMAGNETICO 4x80 A</t>
  </si>
  <si>
    <t>OE.5.2.8.8</t>
  </si>
  <si>
    <t>INTERRUPTOR TERMOMAGNETICO 4x250 A</t>
  </si>
  <si>
    <t>OE.5.2.8.9</t>
  </si>
  <si>
    <t>INTERRUPTOR TERMOMAGNETICO DE FUERZA 4x25 A</t>
  </si>
  <si>
    <t>OE.5.2.8.10</t>
  </si>
  <si>
    <t>INTERRUPTOR TERMOMAGNETICO DE FUERZA 4x32 A</t>
  </si>
  <si>
    <t>OE.5.2.8.11</t>
  </si>
  <si>
    <t>INTERRUPTOR TERMOMAGNETICO DE FUERZA 4x40 A</t>
  </si>
  <si>
    <t>OE.5.2.8.12</t>
  </si>
  <si>
    <t>INTERRUPTOR TERMOMAGNETICO DE FUERZA 4x63 A</t>
  </si>
  <si>
    <t>OE.5.2.8.13</t>
  </si>
  <si>
    <t>INTERRUPTOR TERMOMAGNETICO DE FUERZA 4x80 A</t>
  </si>
  <si>
    <t>OE.5.2.8.14</t>
  </si>
  <si>
    <t>INTERRUPTOR TERMOMAGNETICO DE FUERZA 4x100 A</t>
  </si>
  <si>
    <t>OE.5.2.8.15</t>
  </si>
  <si>
    <t>INTERRUPTOR TERMOMAGNETICO DE FUERZA 4x120 A</t>
  </si>
  <si>
    <t>OE.5.2.8.16</t>
  </si>
  <si>
    <t>INTERRUPTOR TERMOMAGNETICO DE FUERZA 4x140 A</t>
  </si>
  <si>
    <t>OE.5.2.8.17</t>
  </si>
  <si>
    <t>INTERRUPTOR TERMOMAGNETICO DE FUERZA 4x150 A</t>
  </si>
  <si>
    <t>OE.5.2.8.18</t>
  </si>
  <si>
    <t>INTERRUPTOR TERMOMAGNETICO DE FUERZA 4x160 A</t>
  </si>
  <si>
    <t>OE.5.2.8.19</t>
  </si>
  <si>
    <t>INTERRUPTOR TERMOMAGNETICO DE FUERZA 4x180 A</t>
  </si>
  <si>
    <t>OE.5.2.8.20</t>
  </si>
  <si>
    <t>INTERRUPTOR TERMOMAGNETICO DE FUERZA 4x250 A</t>
  </si>
  <si>
    <t>OE.5.2.8.21</t>
  </si>
  <si>
    <t>INTERRUPTOR TERMOMAGNETICO DE FUERZA 4x300 A</t>
  </si>
  <si>
    <t>OE.5.2.8.22</t>
  </si>
  <si>
    <t>INTERRUPTOR TERMOMAGNETICO DE FUERZA 4x400 A</t>
  </si>
  <si>
    <t>OE.5.2.8.23</t>
  </si>
  <si>
    <t>INTERRUPTOR TERMOMAGNETICO DE FUERZA 4x600 A</t>
  </si>
  <si>
    <t>OE.5.2.8.24</t>
  </si>
  <si>
    <t>INTERRUPTOR TERMOMAGNETICO DE FUERZA 4x1000 A</t>
  </si>
  <si>
    <t>OE.5.2.8.25</t>
  </si>
  <si>
    <t>INTERRUPTOR TERMOMAGNETICO DE FUERZA 4x2000 A</t>
  </si>
  <si>
    <t>OE.5.2.8.26</t>
  </si>
  <si>
    <t>DISPOSITIVO DE PROTECCION CONTRASOBRETENSIONES DPS 100 KVA,</t>
  </si>
  <si>
    <t>OE.5.2.8.27</t>
  </si>
  <si>
    <t>PRUEBA DE SELECTIVIDAD ELECTRICA</t>
  </si>
  <si>
    <t>OE.5.2.8.28</t>
  </si>
  <si>
    <t>PRUEBA DE BALANCEO DE CARGA</t>
  </si>
  <si>
    <t>OE.5.3</t>
  </si>
  <si>
    <t>INSTALACION DE PARARRAYOS</t>
  </si>
  <si>
    <t>OE.5.3.1</t>
  </si>
  <si>
    <t>Pararrayos PDC en Techo., con Dispositivo de Cebado No Radioactivo R = 103 m.</t>
  </si>
  <si>
    <t>OE.5.4</t>
  </si>
  <si>
    <t>INSTALACIÓN DE SISTEMA DE PUESTA A TIERRA</t>
  </si>
  <si>
    <t>OE.5.4.1</t>
  </si>
  <si>
    <t>Pozo de Puesta a Tierra</t>
  </si>
  <si>
    <t>OE.5.4.2</t>
  </si>
  <si>
    <t>Pruebas de Resistencia de Puesta a Tierra</t>
  </si>
  <si>
    <t>OE.5.5</t>
  </si>
  <si>
    <t>ARTEFACTOS</t>
  </si>
  <si>
    <t>OE.5.5.1</t>
  </si>
  <si>
    <t>LAMPARAS</t>
  </si>
  <si>
    <t>OE.5.5.1.1</t>
  </si>
  <si>
    <t>Luminaria panel tipo Led 49.5 W, para adosar IP 20, IK2</t>
  </si>
  <si>
    <t>OE.5.5.1.2</t>
  </si>
  <si>
    <t>Luminaria panel tipo Led 36 W de 0.30 x 1.20 m para adosar IP 20, IK2</t>
  </si>
  <si>
    <t>OE.5.5.1.3</t>
  </si>
  <si>
    <t>Luminaria panel tipo Led 36 W de 0.60 x 0.60 m para empotrar IP 20, IK2</t>
  </si>
  <si>
    <t>OE.5.5.1.4</t>
  </si>
  <si>
    <t>Luminaria panel tipo Led 30.5 W de 0.60 x 0.60 m para empotrar IP 20, IK2</t>
  </si>
  <si>
    <t>OE.5.5.1.5</t>
  </si>
  <si>
    <t>Luminaria hermética tipo Led 36 W para adosar IP 65, IK08</t>
  </si>
  <si>
    <t>OE.5.5.1.6</t>
  </si>
  <si>
    <t>Luminaria hermética tipo Led 36 W para suspender IP 65, IK08</t>
  </si>
  <si>
    <t>OE.5.5.1.7</t>
  </si>
  <si>
    <t>Luminaria hermética tipo Led 18 W para suspender IP 65, IK08</t>
  </si>
  <si>
    <t>OE.5.5.1.8</t>
  </si>
  <si>
    <t>Luminaria  de luminaria downlight tipo Led 28 W para emptrar IP 20, IK2.</t>
  </si>
  <si>
    <t>OE.5.5.1.9</t>
  </si>
  <si>
    <t>Luminaria downlight tipo Led 20.5 W para empotrar IP 20, IK2</t>
  </si>
  <si>
    <t>OE.5.5.1.10</t>
  </si>
  <si>
    <t>Luminaria downlight tipo Led 13 W para empotrar IP 20, IK2</t>
  </si>
  <si>
    <t>OE.5.5.1.11</t>
  </si>
  <si>
    <t>Luminaria con sensor de movimiento tipo Led 34 W, para adosar IP 20, IK2</t>
  </si>
  <si>
    <t>OE.5.5.1.12</t>
  </si>
  <si>
    <t>Luz ultravioleta antigermen (GERMICIDA), de 1 x 30 W, para adosar.</t>
  </si>
  <si>
    <t>OE.5.5.1.13</t>
  </si>
  <si>
    <t>Luminaria farola esferica Led 25 W, con brazo tipo antorcha IP 65, IK 2.</t>
  </si>
  <si>
    <t>OE.5.5.1.14</t>
  </si>
  <si>
    <t>Luminaria ornamental de exteriores módulo Led 50 W para poste metálico IP 66, IK8 .</t>
  </si>
  <si>
    <t>OE.5.5.1.15</t>
  </si>
  <si>
    <t>Luz de emergencia de 16w, de bateria tipo led 1200 Lm, para adosar IP65, IK7</t>
  </si>
  <si>
    <t>OE.5.5.1.16</t>
  </si>
  <si>
    <t>Luminaria hermetico panel tipo Led 36 W de 0.60 x 0.60 m para empotrar IP 65, para ambientes esteriles con alto grado de proteccion</t>
  </si>
  <si>
    <t>OE.5.5.1.17</t>
  </si>
  <si>
    <t>Luminaria hermetico panel tipo Led 46 W de 0.60 x 0.60 m para empotrar IP 65, para ambientes esteriles con alto grado de proteccion</t>
  </si>
  <si>
    <t>OE.5.5.1.18</t>
  </si>
  <si>
    <t>Luminaria Braquet Termoformado Led de 2x28 W. para Adosar IP 66, IK 8</t>
  </si>
  <si>
    <t>OE.5.5.1.19</t>
  </si>
  <si>
    <t>Luminaria Adosable para luz cabecera de cama lampara ahorradora de 2x18 W, (Hospitalizacion)</t>
  </si>
  <si>
    <t>OE.5.5.1.20</t>
  </si>
  <si>
    <t>Luz de guardia con lampara ahorradora con socket E-27, de 1x23 W emportrada en muro. para uso de corredores y ecuartos de hospitalizacion</t>
  </si>
  <si>
    <t>OE.5.5.1.21</t>
  </si>
  <si>
    <t>Luminaria tipo braquet E-27 con lampara Led de 13.2 W, con difusor uso en baños</t>
  </si>
  <si>
    <t>OE.5.5.1.22</t>
  </si>
  <si>
    <t>Luminaria con sensor de movimiento downlight tipo Led 20.5 W para empotrar IP 20, IK2</t>
  </si>
  <si>
    <t>OE.5.5.1.23</t>
  </si>
  <si>
    <t>Prueba de medición del nivel de iluminación en interiores y exteriores</t>
  </si>
  <si>
    <t>OE.5.5.2</t>
  </si>
  <si>
    <t>PLACAS Y ACCESORIOS</t>
  </si>
  <si>
    <t>OE.5.5.2.1</t>
  </si>
  <si>
    <t>TOMACORRIENTE DOBLE UNIVERSAL CON PUESTA A TIERRA, 16 A. 250 V.  PARA USO GENERAL GRADO HOSPITALARIO, EMPOTRADO EN MURO. H=0.40m</t>
  </si>
  <si>
    <t>OE.5.5.2.2</t>
  </si>
  <si>
    <t>TOMACORRIENTE DOBLE UNIVERSAL CON PUESTA A TIERRA, 16 A. 250 V.  PARA USO GENERAL GRADO HOSPITALARIO, EMPOTRADO EN MURO. H=1.10m</t>
  </si>
  <si>
    <t>OE.5.5.2.3</t>
  </si>
  <si>
    <t>TOMACORRIENTE DOBLE UNIVERSAL CON PUESTA A TIERRA, 16 A. 250 V.  PARA USO GENERAL GRADO HOSPITALARIO, EMPOTRADO EN MURO. H=0.90m</t>
  </si>
  <si>
    <t>OE.5.5.2.4</t>
  </si>
  <si>
    <t>TOMACORRIENTE DOBLE UNIVERSAL CON PUESTA A TIERRA, 16 A. 250 V.  PARA USO GENERAL GRADO HOSPITALARIO, EMPOTRADO EN MURO. H=1.50m</t>
  </si>
  <si>
    <t>OE.5.5.2.5</t>
  </si>
  <si>
    <t>TOMACORRIENTE DOBLE UNIVERSAL CON PUESTA A TIERRA, 16 A. 250 V.  PARA USO GENERAL GRADO HOSPITALARIO, EMPOTRADO EN MURO. H=2.20m</t>
  </si>
  <si>
    <t>OE.5.5.2.6</t>
  </si>
  <si>
    <t>TOMACORRIENTE DOBLE UNIVERSAL CON PUESTA A TIERRA, 16 A. 250 V.  PARA USO GENERAL GRADO HOSPITALARIO, EMPOTRADO EN TECHO</t>
  </si>
  <si>
    <t>OE.5.5.2.7</t>
  </si>
  <si>
    <t>TOMACORRIENTE DOBLE UNIVERSAL CON PUESTA A TIERRA, 16 A. 250 V.  A PRUEBA DE AGUA GRADO HOSPITALARIO, EMPOTRADO EN MURO</t>
  </si>
  <si>
    <t>OE.5.5.2.8</t>
  </si>
  <si>
    <t>TOMACORRIENTE DOBLE TIPO SCHUKO, CON PUESTA A TIERRA, 16 A. 250 V. PARA USO ESTABILISADO. (EQUIP. MEDICO).  EMPOTRADO EN MURO. H=1.60</t>
  </si>
  <si>
    <t>OE.5.5.2.9</t>
  </si>
  <si>
    <t>TOMACORRIENTE DOBLE TIPO UNIVERSAL, CON PUESTA A TIERRA, 16 A. 250 V. PARA USO GENERAL (ESTABILISADO).  (EQUIP. MEDICO).  EMPOTRADO EN MURO.</t>
  </si>
  <si>
    <t>OE.5.5.2.10</t>
  </si>
  <si>
    <t>TOMACORRIENTE DOBLE TIPO UNIVERSAL, CON PUESTA A TIERRA, 16 A. 250 V. PARA USO GENERAL (ESTABILISADO).  (EQUIP. MEDICO).  EMPOTRADO EN MURO. H=0.40</t>
  </si>
  <si>
    <t>OE.5.5.2.11</t>
  </si>
  <si>
    <t>TOMACORRIENTE DOBLE TIPO UNIVERSAL, CON PUESTA A TIERRA, 16 A. 250 V. PARA USO GENERAL (ESTABILISADO).  (EQUIP. MEDICO).  EMPOTRADO EN MURO. H=1.10</t>
  </si>
  <si>
    <t>OE.5.5.2.12</t>
  </si>
  <si>
    <t>Interruptor simple Tipo Palanca Balancin Grado Hospitalario</t>
  </si>
  <si>
    <t>OE.5.5.2.13</t>
  </si>
  <si>
    <t>Interruptor Doble Tipo Palanca Grado Hospitalario</t>
  </si>
  <si>
    <t>OE.5.5.2.14</t>
  </si>
  <si>
    <t>Interruptor Triple Tipo Palanca Grado Hospitalario</t>
  </si>
  <si>
    <t>OE.5.5.2.15</t>
  </si>
  <si>
    <t>Interruptor Simple de tres vías (Conmutación)Tipo Palanca Grado Hospitalario.</t>
  </si>
  <si>
    <t>OE.5.5.2.16</t>
  </si>
  <si>
    <t>OE.5.5.3</t>
  </si>
  <si>
    <t>EQUIPOS ELECTRICOS Y MECANICOS</t>
  </si>
  <si>
    <t>OE.5.5.3.1</t>
  </si>
  <si>
    <t>UPS Trifasico 380/220 V, 2 KVA , 2 Baterias internas</t>
  </si>
  <si>
    <t>OE.5.5.3.2</t>
  </si>
  <si>
    <t>UPS Trifasico 380/220 V, 5 KVA , 2 Baterias internas</t>
  </si>
  <si>
    <t>OE.5.5.3.3</t>
  </si>
  <si>
    <t>UPS Trifasico 380/220 V, 10 KVA , 2 Baterias internas</t>
  </si>
  <si>
    <t>OE.5.5.3.4</t>
  </si>
  <si>
    <t>UPS Trifasico 380/220 V,15 KVA , 2 Baterias internas</t>
  </si>
  <si>
    <t>OE.5.5.3.5</t>
  </si>
  <si>
    <t>UPS Trifasico 380/220 V,20 KVA , 2 Baterias internas</t>
  </si>
  <si>
    <t>OE.5.5.3.6</t>
  </si>
  <si>
    <t>UPS Trifasico 380/220 V,75 KVA , 2 Baterias internas</t>
  </si>
  <si>
    <t>OE.5.5.3.7</t>
  </si>
  <si>
    <t>Transformador de Aislamiento Trifasico 380/220 V, 2 KVA</t>
  </si>
  <si>
    <t>OE.5.5.3.8</t>
  </si>
  <si>
    <t>Transformador de Aislamiento Trifasico 380/220 V, 5 KVA</t>
  </si>
  <si>
    <t>OE.5.5.3.9</t>
  </si>
  <si>
    <t>Transformador de Aislamiento Trifasico 380/220 V, 10 KVA</t>
  </si>
  <si>
    <t>OE.5.5.3.10</t>
  </si>
  <si>
    <t>Transformador de Aislamiento Trifasico 380/220 V, 15 KVA</t>
  </si>
  <si>
    <t>OE.5.5.3.11</t>
  </si>
  <si>
    <t>Transformador de Aislamiento Trifasico 380/220 V, 20 KVA</t>
  </si>
  <si>
    <t>OE.5.5.3.12</t>
  </si>
  <si>
    <t>Transformador de Aislamiento Trifasico 380/220 V, 75 KVA</t>
  </si>
  <si>
    <t>OE.5.6</t>
  </si>
  <si>
    <t>EQUIPOS ELECTRICOS Y MECÁNICOS</t>
  </si>
  <si>
    <t>OE.5.6.4</t>
  </si>
  <si>
    <t>SISTEMA DE PETROLEO Y GRUPO ELECTROGENO</t>
  </si>
  <si>
    <t>OE.5.6.4.1</t>
  </si>
  <si>
    <t>INSTALACIONES DE PETROLEO</t>
  </si>
  <si>
    <t>OE.5.6.4.1.1</t>
  </si>
  <si>
    <t>TUBERIA SCH-80 DE 1/2", ASTM A53, EN CANALETA</t>
  </si>
  <si>
    <t>OE.5.6.4.1.2</t>
  </si>
  <si>
    <t>TUBERIA SCH-40 DE 1", ASTM A53, EN CANALETA</t>
  </si>
  <si>
    <t>OE.5.6.4.1.3</t>
  </si>
  <si>
    <t>TUBERIA SCH-40 DE 1 1/2", ASTM A53, EN CANALETA</t>
  </si>
  <si>
    <t>OE.5.6.4.1.4</t>
  </si>
  <si>
    <t>TUBERIA SCH-40 DE 4", ASTM A53, EN CANALETA - VENTEO</t>
  </si>
  <si>
    <t>OE.5.6.4.1.5</t>
  </si>
  <si>
    <t>TUBERIA SCH-80 DE 1/2", ASTM A53, EXPUESTA</t>
  </si>
  <si>
    <t>OE.5.6.4.1.6</t>
  </si>
  <si>
    <t>TUBERIA SCH-40 DE 1", ASTM A53, EXPUESTA</t>
  </si>
  <si>
    <t>OE.5.6.4.1.7</t>
  </si>
  <si>
    <t>TUBERIA SCH-40 DE 1 1/2", ASTM A53, EXPUESTA</t>
  </si>
  <si>
    <t>OE.5.6.4.1.8</t>
  </si>
  <si>
    <t>TUBERIA STD DE 10", ASTM A53, EXPUESTA - GASES DE ESCASPE</t>
  </si>
  <si>
    <t>OE.5.6.4.1.9</t>
  </si>
  <si>
    <t>CODO 1/2" x 90º CLASE150 MI 197 ROSCADO</t>
  </si>
  <si>
    <t>OE.5.6.4.1.10</t>
  </si>
  <si>
    <t>CODO 1" x 90º CLASE150 MI 197 ROSCADO</t>
  </si>
  <si>
    <t>OE.5.6.4.1.11</t>
  </si>
  <si>
    <t>CODO 1 1/2" x 90º CLASE150 MI 197 ROSCADO</t>
  </si>
  <si>
    <t>OE.5.6.4.1.12</t>
  </si>
  <si>
    <t>CODO 4" x 90º CLASE150 MI 197 SOLDADO</t>
  </si>
  <si>
    <t>OE.5.6.4.1.13</t>
  </si>
  <si>
    <t>CODO 10" x 90º CLASE150 MI 197 SOLDADO</t>
  </si>
  <si>
    <t>OE.5.6.4.1.14</t>
  </si>
  <si>
    <t>UNION SIMPLE 1" CLASE150 MI 197 - ROSCADO</t>
  </si>
  <si>
    <t>OE.5.6.4.1.15</t>
  </si>
  <si>
    <t>UNION UNIVERSAL 1/2" CLASE150 MI 197 - ROSCADO</t>
  </si>
  <si>
    <t>OE.5.6.4.1.16</t>
  </si>
  <si>
    <t>UNION UNIVERSAL 1" CLASE150 MI 197 - ROSCADO</t>
  </si>
  <si>
    <t>OE.5.6.4.1.17</t>
  </si>
  <si>
    <t>UNION UNIVERSAL 1 1/2" CLASE150 MI 197 - ROSCADO FIERRO MALEABLE</t>
  </si>
  <si>
    <t>OE.5.6.4.1.18</t>
  </si>
  <si>
    <t>TEE  1" x 90º CLASE150 MI 197 - ROSCADO</t>
  </si>
  <si>
    <t>OE.5.6.4.1.19</t>
  </si>
  <si>
    <t>TEE  1/2" x 90º CLASE150 MI 197 - ROSCADO</t>
  </si>
  <si>
    <t>OE.5.6.4.1.20</t>
  </si>
  <si>
    <t>TEE  1 1/2" x 90º CLASE150 MI 197 - ROSCADO</t>
  </si>
  <si>
    <t>OE.5.6.4.1.21</t>
  </si>
  <si>
    <t>VALVULA DE BOLA 1/2" SCRD 150 PSI</t>
  </si>
  <si>
    <t>OE.5.6.4.1.22</t>
  </si>
  <si>
    <t>VALVULA DE BOLA 1" SCRD 150 PSI</t>
  </si>
  <si>
    <t>OE.5.6.4.1.23</t>
  </si>
  <si>
    <t>VALVULA DE BOLA  1 1/2" SCRD 150 PSI</t>
  </si>
  <si>
    <t>OE.5.6.4.1.24</t>
  </si>
  <si>
    <t>VALVULA DE CHECK  1 1/2" SCRD 150 PSI</t>
  </si>
  <si>
    <t>OE.5.6.4.1.25</t>
  </si>
  <si>
    <t>VALVULA  DE FLOTADOR DE 1"</t>
  </si>
  <si>
    <t>OE.5.6.4.1.26</t>
  </si>
  <si>
    <t>VALVULA  DE CANASTILLA DE 1"</t>
  </si>
  <si>
    <t>OE.5.6.4.1.27</t>
  </si>
  <si>
    <t>JUNTA FLEXIBLE METAFLEX O SIMILAR, TUBERIA DE 1/2"</t>
  </si>
  <si>
    <t>OE.5.6.4.1.28</t>
  </si>
  <si>
    <t>JUNTA FLEXIBLE METAFLEX O SIMILAR, TUBERIA DE 1"</t>
  </si>
  <si>
    <t>OE.5.6.4.1.29</t>
  </si>
  <si>
    <t>JUNTA FLEXIBLE METAFLEX O SIMILAR, TUBERIA DE 1 1/2"</t>
  </si>
  <si>
    <t>OE.5.6.4.1.30</t>
  </si>
  <si>
    <t>VALVULA DE ALIVIO DE 1"</t>
  </si>
  <si>
    <t>OE.5.6.4.1.31</t>
  </si>
  <si>
    <t>FILTRO TIPO YEE DE 1 "</t>
  </si>
  <si>
    <t>OE.5.6.4.1.32</t>
  </si>
  <si>
    <t>FILTRO TIPO YEE DE 1 1/2"</t>
  </si>
  <si>
    <t>OE.5.6.4.1.33</t>
  </si>
  <si>
    <t>MANOMETRO DIESEL</t>
  </si>
  <si>
    <t>OE.5.6.4.1.34</t>
  </si>
  <si>
    <t>VISOR DE PETROLEO DE 1 1/4"</t>
  </si>
  <si>
    <t>OE.5.6.4.1.35</t>
  </si>
  <si>
    <t>INTERRUPTOR DE ELECTRONIVEL</t>
  </si>
  <si>
    <t>OE.5.6.4.1.36</t>
  </si>
  <si>
    <t>SUMINISTRO E INSTALACION DE ELECTROBOMBA DE PETROLEO MONOBLOCK TRIFASICO 380 VCA, 1 HP, HD= 5 M, Q= 10 GAL</t>
  </si>
  <si>
    <t>OE.5.6.4.1.37</t>
  </si>
  <si>
    <t>SUMINISTRO E INSTALACION TANQUE DIARIO DE PETROLEO 250 GLNS</t>
  </si>
  <si>
    <t>OE.5.6.4.1.38</t>
  </si>
  <si>
    <t>SUMINISTRO E INSTALACION TANQUE DIARIO DE PETROLEO 200 GLNS</t>
  </si>
  <si>
    <t>OE.5.6.4.1.39</t>
  </si>
  <si>
    <t>SUMINISTRO E INSTALACION DE TANQUE ENTERRADO DE PETROLEO DB5, CAP: 1500 GLNS</t>
  </si>
  <si>
    <t>OE.5.6.4.1.40</t>
  </si>
  <si>
    <t>PINTURA PARA TUBERIA COLOR MARRON</t>
  </si>
  <si>
    <t>OE.5.6.4.1.41</t>
  </si>
  <si>
    <t>PRUEBAS MECANICAS DEL SISTEMA DE PETROLEO</t>
  </si>
  <si>
    <t>OE.5.6.4.1.42</t>
  </si>
  <si>
    <t>DUCTOS Y ACCESORIOS - TRATAMIENTO AISLADO</t>
  </si>
  <si>
    <t>OE.5.6.4.2</t>
  </si>
  <si>
    <t>TUBERÍA DE LINEA DE CONDENSADOS</t>
  </si>
  <si>
    <t>OE.5.6.4.2.1</t>
  </si>
  <si>
    <t>TUBERIA SCH - 40 DE 1/2" DE ACERO GALVANIZADO</t>
  </si>
  <si>
    <t>OE.5.6.4.2.2</t>
  </si>
  <si>
    <t>OE.5.6.4.2.3</t>
  </si>
  <si>
    <t>CODO 1/2" x 90º CLASE150 MI 197 DE ACERO GALVANIZADO ROSCADO</t>
  </si>
  <si>
    <t>OE.5.6.4.3</t>
  </si>
  <si>
    <t>INSTALACIONES DE GRUPO ELECTROGENO</t>
  </si>
  <si>
    <t>OE.5.6.4.3.1</t>
  </si>
  <si>
    <t>SUMINISTRO E INSTALACIÓN DE GRUPO ELECTROGENO ENCAPSULADO E INSONORIZADO DE 625 KW (3Ø, 220V), INCLUYE TABLERO DE TRANSFERENCIA AUTOMATICO TTA.</t>
  </si>
  <si>
    <t>OE.5.6.6</t>
  </si>
  <si>
    <t>ASCENSORES Y MONTACARGAS</t>
  </si>
  <si>
    <t>OE.5.6.6.1</t>
  </si>
  <si>
    <t>SUMINISTRO E INSTALACION DE ASCENSOR PUBLICO CON CUARTO DE MAQUINAS, CAP. 1500KG, 20 PERSONAS V=1M/S, 4 PARADAS</t>
  </si>
  <si>
    <t>OE.5.6.6.2</t>
  </si>
  <si>
    <t>SUMINISTRO E INSTALACION DE ASCENSOR MONTACARGA CON CUARTO DE MAQUINAS, CAP. 1,500 kg. 18 - 20 PERSONAS, V = 0.5 m/s, 5 PARADAS</t>
  </si>
  <si>
    <t>OE.5.6.6.3</t>
  </si>
  <si>
    <t>SUMINISTRO E INSTALACION DE ASCENSOR MONTACAMILLA CON CUARTO DE MAQUINAS, CAP. 2,500 kg. 31 - 33 PERSONAS, V = 1 m/s, 5 PARADAS</t>
  </si>
  <si>
    <t>OE.5.6.6.4</t>
  </si>
  <si>
    <t>SUMINISTRO E INSTALACION DE MESA TRANSFER.</t>
  </si>
  <si>
    <t>OE.5.6.13</t>
  </si>
  <si>
    <t>SISTEMA DE VAPOR</t>
  </si>
  <si>
    <t>OE.5.6.13.1</t>
  </si>
  <si>
    <t>ALIMENTADOR DE RED DE VAPOR</t>
  </si>
  <si>
    <t>OE.5.6.13.1.1</t>
  </si>
  <si>
    <t>SALIDA DE SISTEMA DE VAPOR Ø 1/2"</t>
  </si>
  <si>
    <t>OE.5.6.13.1.2</t>
  </si>
  <si>
    <t>SALIDA DE SISTEMA DE VAPOR Ø 3/4"</t>
  </si>
  <si>
    <t>OE.5.6.13.1.3</t>
  </si>
  <si>
    <t>SALIDA DE SISTEMA DE VAPOR Ø 1"</t>
  </si>
  <si>
    <t>OE.5.6.13.1.4</t>
  </si>
  <si>
    <t>SALIDA DE SISTEMA DE VAPOR Ø 1 1/2"</t>
  </si>
  <si>
    <t>OE.5.6.13.1.5</t>
  </si>
  <si>
    <t>TUBERIA SCH - 40 DE Ø 1/2"</t>
  </si>
  <si>
    <t>OE.5.6.13.1.6</t>
  </si>
  <si>
    <t>TUBERIA SCH - 40 DE Ø 3/4"</t>
  </si>
  <si>
    <t>OE.5.6.13.1.7</t>
  </si>
  <si>
    <t>TUBERIA SCH - 40 DE Ø 1"</t>
  </si>
  <si>
    <t>OE.5.6.13.1.8</t>
  </si>
  <si>
    <t>TUBERIA SCH - 40 DE Ø 1 1/4"</t>
  </si>
  <si>
    <t>OE.5.6.13.1.9</t>
  </si>
  <si>
    <t>TUBERIA SCH - 40 DE Ø 1 1/2"</t>
  </si>
  <si>
    <t>OE.5.6.13.1.10</t>
  </si>
  <si>
    <t>TUBERIA SCH - 40 DE Ø 2 1/2"</t>
  </si>
  <si>
    <t>OE.5.6.13.1.11</t>
  </si>
  <si>
    <t>TUBERIA SCH - 40 DE Ø 3"</t>
  </si>
  <si>
    <t>OE.5.6.13.1.12</t>
  </si>
  <si>
    <t>CODO DE FIERRO MALEABLE GALVANIZADO DE Ø 1/2" x 90º CLASE 150 ASTM A197 - ROSCADO</t>
  </si>
  <si>
    <t>pza</t>
  </si>
  <si>
    <t>OE.5.6.13.1.13</t>
  </si>
  <si>
    <t>CODO DE FIERRO MALEABLE GALVANIZADO DE Ø 3/4" x 90º CLASE 150 ASTM A197 - ROSCADO</t>
  </si>
  <si>
    <t>OE.5.6.13.1.14</t>
  </si>
  <si>
    <t>CODO DE FIERRO MALEABLE GALVANIZADO DE Ø 1" x 90º CLASE 150 ASTM A197 - ROSCADO</t>
  </si>
  <si>
    <t>OE.5.6.13.1.15</t>
  </si>
  <si>
    <t>CODO DE FIERRO MALEABLE GALVANIZADO DE Ø 1 1/4" x 90º CLASE 150 ASTM A197  - ROSCADO</t>
  </si>
  <si>
    <t>OE.5.6.13.1.16</t>
  </si>
  <si>
    <t>CODO DE FIERRO MALEABLE GALVANIZADO DE Ø 1 1/2" x 90º CLASE 150 ASTM A197  - ROSCADO</t>
  </si>
  <si>
    <t>OE.5.6.13.1.17</t>
  </si>
  <si>
    <t>CODO DE FIERRO MALEABLE GALVANIZADO DE Ø 2 1/2" x 90º CLASE 150 ASTM A197 - ROSCADO</t>
  </si>
  <si>
    <t>OE.5.6.13.1.18</t>
  </si>
  <si>
    <t>CODO DE FIERRO MALEABLE GALVANIZADO DE Ø 3" x 90º CLASE 150 ASTM A197 - ROSCADO</t>
  </si>
  <si>
    <t>OE.5.6.13.1.19</t>
  </si>
  <si>
    <t>TEE DE FIERRO MALEABLE GALVANIZADO DE Ø 1/2" CLASE 150 ASTM A197 - ROSCADO</t>
  </si>
  <si>
    <t>OE.5.6.13.1.20</t>
  </si>
  <si>
    <t>TEE DE FIERRO MALEABLE GALVANIZADO DE Ø 3/4" CLASE 150 ASTM A197 - ROSCADO</t>
  </si>
  <si>
    <t>OE.5.6.13.1.21</t>
  </si>
  <si>
    <t>TEE DE FIERRO MALEABLE GALVANIZADO DE Ø 1" CLASE 150 ASTM A197 - ROSCADO</t>
  </si>
  <si>
    <t>OE.5.6.13.1.22</t>
  </si>
  <si>
    <t>TEE DE FIERRO MALEABLE GALVANIZADO DE Ø 1 1/2" CLASE 150 ASTM A197 - ROSCADO</t>
  </si>
  <si>
    <t>OE.5.6.13.1.23</t>
  </si>
  <si>
    <t>TEE DE FIERRO MALEABLE GALVANIZADO DE 2 1/2" CLASE 150 ASTM A197 - ROSCADO</t>
  </si>
  <si>
    <t>OE.5.6.13.1.24</t>
  </si>
  <si>
    <t>REDUCCIÓN BUSHING DE FIERRO MALEABLE GALVANIZADODE 2 1/2" X 1" CLASE 150 ASTM A197 - ROSCADO</t>
  </si>
  <si>
    <t>OE.5.6.13.1.25</t>
  </si>
  <si>
    <t>REDUCCIÓN BUSHING DE FIERRO MALEABLE GALVANIZADO DE 2 1/2" X 1 1/2" CLASE 150 ASTM A197 - ROSCADO</t>
  </si>
  <si>
    <t>OE.5.6.13.1.26</t>
  </si>
  <si>
    <t>REDUCCIÓN BUSHING DE FIERRO MALEABLE GALVANIZADODE 1 1/2" X 3/4" CLASE 150 ASTM A197 - ROSCADO</t>
  </si>
  <si>
    <t>OE.5.6.13.1.27</t>
  </si>
  <si>
    <t>REDUCCIÓN BUSHING DE FIERRO MALEABLE GALVANIZADO DE 1 1/2" X 1" CLASE 150 ASTM A197 - ROSCADO</t>
  </si>
  <si>
    <t>OE.5.6.13.1.28</t>
  </si>
  <si>
    <t>REDUCCIÓN BUSHING DE FIERRO MALEABLE GALVANIZADO DE 1" X 3/4" CLASE 150 ASTM A197 - ROSCADO</t>
  </si>
  <si>
    <t>OE.5.6.13.1.29</t>
  </si>
  <si>
    <t>REDUCCIÓN BUSHING DE FIERRO MALEABLE GALVANIZADO DE 3/4" X 1/2" CLASE 150 ASTM A197 - ROSCADO</t>
  </si>
  <si>
    <t>OE.5.6.13.1.30</t>
  </si>
  <si>
    <t>REDUCCIÓN EXCENTRICA CAMPANA DE  FIERRO MALEABLE GALVANIZADO DE 1 1/2" X 1" CLASE 150 ASTM A197 - ROSCADO</t>
  </si>
  <si>
    <t>OE.5.6.13.1.31</t>
  </si>
  <si>
    <t>REDUCCIÓN EXCENTRICA CAMPANA DE  FIERRO MALEABLE GALVANIZADO DE 1" X 3/4" CLASE 150 ASTM A197 - ROSCADO</t>
  </si>
  <si>
    <t>OE.5.6.13.1.32</t>
  </si>
  <si>
    <t>VALVULA DE BOLA DE BRONCE Ø 1/2" - ROSCADA</t>
  </si>
  <si>
    <t>OE.5.6.13.1.33</t>
  </si>
  <si>
    <t>VALVULA DE BOLA DE BRONCE Ø 3/4" - ROSCADA</t>
  </si>
  <si>
    <t>OE.5.6.13.1.34</t>
  </si>
  <si>
    <t>VALVULA DE BOLA DE BRONCE Ø 1" - ROSCADA</t>
  </si>
  <si>
    <t>OE.5.6.13.1.35</t>
  </si>
  <si>
    <t>VALVULA DE BOLA DE BRONCE Ø 1 1/2" - ROSCADA</t>
  </si>
  <si>
    <t>OE.5.6.13.1.36</t>
  </si>
  <si>
    <t>VALVULA DE BOLA DE BRONCE Ø 2 1/2" - ROSCADA</t>
  </si>
  <si>
    <t>OE.5.6.13.1.37</t>
  </si>
  <si>
    <t>VALVULA DE GLOBO DE BRONCE Ø 3/4" - ROSCADA</t>
  </si>
  <si>
    <t>OE.5.6.13.1.38</t>
  </si>
  <si>
    <t>VALVULA DE GLOBO DE BRONCE Ø 1" - ROSCADA</t>
  </si>
  <si>
    <t>OE.5.6.13.1.39</t>
  </si>
  <si>
    <t>VALVULA DE COMPUERTA DE BRONCE Ø 1" - ROSCADA</t>
  </si>
  <si>
    <t>OE.5.6.13.1.40</t>
  </si>
  <si>
    <t>VALVULA CHECK Ø 1"</t>
  </si>
  <si>
    <t>OE.5.6.13.1.41</t>
  </si>
  <si>
    <t>FILTRO TIPO YEE DE BRONCE Ø 1"</t>
  </si>
  <si>
    <t>OE.5.6.13.1.42</t>
  </si>
  <si>
    <t>UNION UNIVERSAL DE FIERRO MALEABLE GALVANIZADO DE Ø 1/2" CLASE 150 ASTM A197</t>
  </si>
  <si>
    <t>OE.5.6.13.1.43</t>
  </si>
  <si>
    <t>UNION UNIVERSAL DE FIERRO MALEABLE GALVANIZADO DE Ø 3/4" CLASE 150 ASTM A197</t>
  </si>
  <si>
    <t>OE.5.6.13.1.44</t>
  </si>
  <si>
    <t>UNION UNIVERSAL DE FIERRO MALEABLE GALVANIZADO DE Ø 1" CLASE 150 ASTM A197</t>
  </si>
  <si>
    <t>OE.5.6.13.1.45</t>
  </si>
  <si>
    <t>UNION UNIVERSAL DE FIERRO MALEABLE GALVANIZADO DE Ø 1 1/2" CLASE 150 ASTM A197</t>
  </si>
  <si>
    <t>OE.5.6.13.1.46</t>
  </si>
  <si>
    <t>UNION UNIVERSAL DE FIERRO MALEABLE GALVANIZADO DE Ø 2 1/2" CLASE 150 ASTM A197</t>
  </si>
  <si>
    <t>OE.5.6.13.1.47</t>
  </si>
  <si>
    <t>UNION SIMPLE DE FIERRO MALEABLE GALVANIZADO DE 1 1/2" CLASE 150 ASTM A197 - ROSCADO</t>
  </si>
  <si>
    <t>OE.5.6.13.1.48</t>
  </si>
  <si>
    <t>UNION SIMPLE DE FIERRO MALEABLE GALVANIZADO DE 2 1/2 "CLASE 150 ASTM A197 - ROSCADO</t>
  </si>
  <si>
    <t>OE.5.6.13.1.49</t>
  </si>
  <si>
    <t>MANOMETRO DE PRESION DE VAPOR DE 250PSI</t>
  </si>
  <si>
    <t>OE.5.6.13.1.50</t>
  </si>
  <si>
    <t>SUMINISTRO E INSTALACION DE VÁLVULA DE CONTROL DE PRESIÓN Y TEMPERATURA</t>
  </si>
  <si>
    <t>OE.5.6.13.1.51</t>
  </si>
  <si>
    <t>SUMINISTRO E INSTALACION DE ESTACION REDUCTORA DE PRESION = 150 PSIG. DE Ø 3/4"</t>
  </si>
  <si>
    <t>OE.5.6.13.1.52</t>
  </si>
  <si>
    <t>SUMINISTRO E INSTALACION DE ESTACION REDUCTORA DE PRESION = 150 PSIG. DE Ø 1"</t>
  </si>
  <si>
    <t>OE.5.6.13.1.53</t>
  </si>
  <si>
    <t>SUMINISTRO E INSTALACION DE ESTACION REDUCTORA DE PRESION = 150 PSIG.DE  Ø 1 1/2"</t>
  </si>
  <si>
    <t>OE.5.6.13.1.54</t>
  </si>
  <si>
    <t>SUMINISTRO E INSTALACION DE DOSIFICADOR DE PRODUCTOS QUIMICOS 50 LITROS DE ACERO INOXIDABLE</t>
  </si>
  <si>
    <t>OE.5.6.13.1.55</t>
  </si>
  <si>
    <t>SUMINISTRO E INSTALACION DE TANQUE DE PURGA DE VAPOR CAP. 180 LITROS . DE PLANCHA DE ACERO INOXIDABLE</t>
  </si>
  <si>
    <t>OE.5.6.13.1.56</t>
  </si>
  <si>
    <t>SUMINISTRO E INSTALACION DE TANQUE DE ALIMENTACION DE AGUA CON DEAIREADOR ATMOSFERICO Y RECEPCION DE CONDENSADO DE 150 GLN; 0.61MØX1.91M; DE ACERO INOXIDABLE</t>
  </si>
  <si>
    <t>OE.5.6.13.1.57</t>
  </si>
  <si>
    <t>SUMINISTRO E INSTALACION DE MANIFOLD DE DISTRIBUCION DE VAPOR DE 0.2MØX2.50M (INCLUYE ACCESORIOS)</t>
  </si>
  <si>
    <t>OE.5.6.13.1.58</t>
  </si>
  <si>
    <t>SUMINISTRO E INSTALACIÓN DE ABLANDADOR DE AGUA DE 59.5 GPM, CON TANQUE DE RESINA DE 7 PIES CUBICOS</t>
  </si>
  <si>
    <t>OE.5.6.13.1.59</t>
  </si>
  <si>
    <t>SUMINISTRO E INSTALACION DE CALDERA DE ALMACENAMIENTO DE VAPOR, 70.0 BHP, CAP 2400 LBS/HR MÍNIMO Y EQUIPAMIENTO COMPLEMENTARIO.</t>
  </si>
  <si>
    <t>OE.5.6.13.1.60</t>
  </si>
  <si>
    <t>SUMINISTRO E INSTALACION DE CALENTADOR DE AGUA INSTANTANEO A VAPOR PARA PRODUCCIÓN DE AGUA CALIENTE A 80°C.</t>
  </si>
  <si>
    <t>OE.5.6.13.1.61</t>
  </si>
  <si>
    <t>SUMINISTRO E INSTALACION DE TANQUE ACUMULADOR DE AGUA CALIENTE SANITARIA A 80°C DE 4M3.</t>
  </si>
  <si>
    <t>OE.5.6.13.1.62</t>
  </si>
  <si>
    <t>SUMINISTRO E INSTALACION DE TANQUE INTERACUMULADOR CON INTERCAMBIADOR DE CALOR A VAPOR DE 5M3 PARA PRODUCCIÓN DE AGUA CALIENTE SANITARIA A 55°C</t>
  </si>
  <si>
    <t>OE.5.6.13.1.63</t>
  </si>
  <si>
    <t>SUMINISTRO E INSTALACION DE PAQUETE FINALES DE LINEA  (SEGUN DISEÑO)</t>
  </si>
  <si>
    <t>OE.5.6.13.1.64</t>
  </si>
  <si>
    <t>SUMINISTRO E INSTALACION DE PAQUETE DE PURGA DE LINEA (SEGUN DISEÑO)</t>
  </si>
  <si>
    <t>OE.5.6.13.1.65</t>
  </si>
  <si>
    <t>SUMINISTRO E INSTALACION DE PAQUETE DE PURGA AUTOMATICA (SEGUN DISEÑO)</t>
  </si>
  <si>
    <t>OE.5.6.13.2</t>
  </si>
  <si>
    <t>ALIMENTADOR DE RED RETORNO CONDENSADO</t>
  </si>
  <si>
    <t>OE.5.6.13.2.1</t>
  </si>
  <si>
    <t>SALIDA DE SISTEMA DE RETORNO CONDENSADO Ø 1/2"</t>
  </si>
  <si>
    <t>OE.5.6.13.2.2</t>
  </si>
  <si>
    <t>SALIDA DE SISTEMA DE RETORNO CONDENSADO Ø 3/4"</t>
  </si>
  <si>
    <t>OE.5.6.13.2.3</t>
  </si>
  <si>
    <t>SALIDA DE SISTEMA DE RETORNO CONDENSADO Ø 1 1/2"</t>
  </si>
  <si>
    <t>OE.5.6.13.2.4</t>
  </si>
  <si>
    <t>OE.5.6.13.2.5</t>
  </si>
  <si>
    <t>OE.5.6.13.2.6</t>
  </si>
  <si>
    <t>OE.5.6.13.2.7</t>
  </si>
  <si>
    <t>OE.5.6.13.2.8</t>
  </si>
  <si>
    <t>OE.5.6.13.2.9</t>
  </si>
  <si>
    <t>CODO DE FIERRO MALEABLE GALVANIZADO DE Ø 3/4" x 90º CLASE 150 ASTM A197  - ROSCADO</t>
  </si>
  <si>
    <t>OE.5.6.13.2.10</t>
  </si>
  <si>
    <t>CODO DE FIERRO MALEABLE GALVANIZADO DE Ø 1 1/2" x 90º CLASE 150 ASTM A197 - ROSCADO</t>
  </si>
  <si>
    <t>OE.5.6.13.2.11</t>
  </si>
  <si>
    <t>CODO DE FIERRO MALEABLE GALVANIZADO DE Ø 2 1/2" x 90º CLASE 150 ASTM A197  - ROSCADO</t>
  </si>
  <si>
    <t>OE.5.6.13.2.12</t>
  </si>
  <si>
    <t>TEE DE FIERRO MALEABLE GALVANIZADO DE Ø 3/4" x 90º CLASE 150 ASTM A197  - ROSCADO</t>
  </si>
  <si>
    <t>OE.5.6.13.2.13</t>
  </si>
  <si>
    <t>TEE DE FIERRO MALEABLE GALVANIZADO DE Ø 1 1/2" x 90º CLASE 150 ASTM A197  - ROSCADO</t>
  </si>
  <si>
    <t>OE.5.6.13.2.14</t>
  </si>
  <si>
    <t>TEE DE FIERRO MALEABLE GALVANIZADO DE Ø 2 1/2" x 90º CLASE 150 ASTM A197  - ROSCADO</t>
  </si>
  <si>
    <t>OE.5.6.13.2.15</t>
  </si>
  <si>
    <t>REDUCCIÓN BUSHING DE FIERRO MALEABLE GALVANIZADO DE 2 1/2" X 1" CLASE 150 ASTM A197 - ROSCADO</t>
  </si>
  <si>
    <t>OE.5.6.13.2.16</t>
  </si>
  <si>
    <t>OE.5.6.13.2.17</t>
  </si>
  <si>
    <t>REDUCCIÓN BUSHING DE FIERRO MALEABLE GALVANIZADO DE 1 1/2" X 1/2" CLASE 150 ASTM A197 - ROSCADO</t>
  </si>
  <si>
    <t>OE.5.6.13.2.18</t>
  </si>
  <si>
    <t>REDUCCIÓN BUSHING DE FIERRO MALEABLE GALVANIZADO DE 1 1/2" X 3/4" CLASE 150 ASTM A197 - ROSCADO</t>
  </si>
  <si>
    <t>OE.5.6.13.2.19</t>
  </si>
  <si>
    <t>OE.5.6.13.2.20</t>
  </si>
  <si>
    <t>OE.5.6.13.2.21</t>
  </si>
  <si>
    <t>REDUCCIÓN EXCENTRICA CAMPANA DE FIERRO MALEABLE GALVANIZADO DE 1 1/2" X 3/4" CLASE 150 ASTM A197 - ROSCADO</t>
  </si>
  <si>
    <t>OE.5.6.13.2.22</t>
  </si>
  <si>
    <t>VALVULA DE BOLA DE BRONCE Ø 1/2"</t>
  </si>
  <si>
    <t>OE.5.6.13.2.23</t>
  </si>
  <si>
    <t>VALVULA DE BOLA DE BRONCE Ø 3/4"</t>
  </si>
  <si>
    <t>OE.5.6.13.2.24</t>
  </si>
  <si>
    <t>VALVULA DE BOLA DE BRONCE Ø 1"</t>
  </si>
  <si>
    <t>OE.5.6.13.2.25</t>
  </si>
  <si>
    <t>VALVULA DE BOLA DE BRONCE Ø 1 1/2"</t>
  </si>
  <si>
    <t>OE.5.6.13.2.26</t>
  </si>
  <si>
    <t>VALVULA DE BOLA DE BRONCE Ø 2 1/2"</t>
  </si>
  <si>
    <t>OE.5.6.13.2.27</t>
  </si>
  <si>
    <t>OE.5.6.13.2.28</t>
  </si>
  <si>
    <t>OE.5.6.13.2.29</t>
  </si>
  <si>
    <t>OE.5.6.13.2.30</t>
  </si>
  <si>
    <t>UNION UNIVERSAL DE FIERRO MALEABLE GALVANIZADO DE Ø 1 1/4" CLASE 150 ASTM A197</t>
  </si>
  <si>
    <t>OE.5.6.13.2.31</t>
  </si>
  <si>
    <t>OE.5.6.13.2.32</t>
  </si>
  <si>
    <t>OE.5.6.13.2.33</t>
  </si>
  <si>
    <t>OE.5.6.13.2.34</t>
  </si>
  <si>
    <t>JUNTA FLEXIBLE DE EXPANSION DE ACERO INOX. DE Ø 1 1/2"</t>
  </si>
  <si>
    <t>OE.5.6.13.2.35</t>
  </si>
  <si>
    <t>JUNTA FLEXIBLE DE EXPANSION DE ACERO INOX. DE Ø 2 1/2"</t>
  </si>
  <si>
    <t>OE.5.6.13.2.36</t>
  </si>
  <si>
    <t>SUMINISTRO E INSTALACION DE PAQUETE DE PURGA TERMODINAMICA (SEGUN DISEÑO)</t>
  </si>
  <si>
    <t>OE.5.6.13.3</t>
  </si>
  <si>
    <t>OE.5.6.13.3.1</t>
  </si>
  <si>
    <t>COLGADOR PARA 1 TUBERIA TIPO CANAL F.G. UNISTRUT (INCL. VARILLA ROSCADA 5/8")</t>
  </si>
  <si>
    <t>OE.5.6.13.3.2</t>
  </si>
  <si>
    <t>COLGADOR PARA 2 TUBERIA TIPO CANAL F.G. UNISTRUT (INCL. VARILLA ROSCADA 5/8")</t>
  </si>
  <si>
    <t>OE.5.6.13.3.3</t>
  </si>
  <si>
    <t>COLGADOR PARA 3 TUBERIA TIPO CANAL F.G. UNISTRUT (INCL. VARILLA ROSCADA 5/8")</t>
  </si>
  <si>
    <t>OE.5.6.13.3.4</t>
  </si>
  <si>
    <t>SOPORTES VERTICALES EN PARED PARA 1 TUBERIAS</t>
  </si>
  <si>
    <t>OE.5.6.13.3.5</t>
  </si>
  <si>
    <t>SOPORTES VERTICALES EN PARED PARA 2 TUBERIAS</t>
  </si>
  <si>
    <t>OE.5.6.13.3.6</t>
  </si>
  <si>
    <t>ADOSADO EN PARED PARA 2 TUBERIAS</t>
  </si>
  <si>
    <t>OE.5.6.13.3.7</t>
  </si>
  <si>
    <t>SUMINISTRO E INSTALACIÓN DE RACK PARA SOPORTE DE TUBERIAS DE VAPOR Y RETORNO DE CONDENSADOS.</t>
  </si>
  <si>
    <t>OE.5.6.13.3.8</t>
  </si>
  <si>
    <t>SUMINISTRO E INSTALACIÓN DE SOPORTES FIJOS ANCLADOS AL TECHO  PARA PASO DE TUBERIAS DE VAPOR Y RETORNO DE CONDENSADOS DE 1 1/2" Y 2 1/2".</t>
  </si>
  <si>
    <t>OE.5.6.13.3.9</t>
  </si>
  <si>
    <t>AISLAMIENTO TERMOACUSTICO PARA TUBERIA DE Ø 3/4" DE 1" DE ESPESOR</t>
  </si>
  <si>
    <t>OE.5.6.13.3.10</t>
  </si>
  <si>
    <t>AISLAMIENTO TERMOACUSTICO PARA TUBERIA DE Ø 1- 3" DE 2" DE ESPESOR</t>
  </si>
  <si>
    <t>OE.5.6.14</t>
  </si>
  <si>
    <t>SISTEMA DE AIRE COMPRIMIDO</t>
  </si>
  <si>
    <t>OE.5.6.14.1</t>
  </si>
  <si>
    <t>TUBERIAS</t>
  </si>
  <si>
    <t>OE.5.6.14.1.1</t>
  </si>
  <si>
    <t>TUBERÍA DE COBRE "TIPO K" DE 1 1/2"</t>
  </si>
  <si>
    <t>OE.5.6.14.1.2</t>
  </si>
  <si>
    <t>TUBERÍA DE COBRE "TIPO K" DE 1"</t>
  </si>
  <si>
    <t>OE.5.6.14.1.3</t>
  </si>
  <si>
    <t>TUBERÍA DE COBRE "TIPO K" DE 3/4"</t>
  </si>
  <si>
    <t>OE.5.6.14.1.4</t>
  </si>
  <si>
    <t>TUBERÍA DE COBRE "TIPO K" DE 1/2"</t>
  </si>
  <si>
    <t>OE.5.6.14.2</t>
  </si>
  <si>
    <t>ACCESORIOS DE TUBERIAS</t>
  </si>
  <si>
    <t>OE.5.6.14.2.1</t>
  </si>
  <si>
    <t>CODO DE COBRE DE 1 1/2" X 90°</t>
  </si>
  <si>
    <t>OE.5.6.14.2.2</t>
  </si>
  <si>
    <t>CODO DE COBRE DE 1" X 90°</t>
  </si>
  <si>
    <t>OE.5.6.14.2.3</t>
  </si>
  <si>
    <t>CODO DE COBRE DE 3/4" X 90°</t>
  </si>
  <si>
    <t>OE.5.6.14.2.4</t>
  </si>
  <si>
    <t>CODO DE COBRE DE 1/2" X 90°</t>
  </si>
  <si>
    <t>OE.5.6.14.2.5</t>
  </si>
  <si>
    <t>TEE DE COBRE DE 1 1/2" X 90°</t>
  </si>
  <si>
    <t>OE.5.6.14.2.6</t>
  </si>
  <si>
    <t>TEE DE COBRE DE 1" X 90°</t>
  </si>
  <si>
    <t>OE.5.6.14.2.7</t>
  </si>
  <si>
    <t>TEE DE COBRE DE 3/4" X 90°</t>
  </si>
  <si>
    <t>OE.5.6.14.2.8</t>
  </si>
  <si>
    <t>TEE DE COBRE DE 1/2" X 90°</t>
  </si>
  <si>
    <t>OE.5.6.14.2.9</t>
  </si>
  <si>
    <t>REDUCCIÓN DE COBRE 1 1/2" A 1"</t>
  </si>
  <si>
    <t>OE.5.6.14.2.10</t>
  </si>
  <si>
    <t>REDUCCIÓN DE COBRE 1 1/2" A 3/4"</t>
  </si>
  <si>
    <t>OE.5.6.14.2.11</t>
  </si>
  <si>
    <t>REDUCCIÓN DE COBRE 1" A 3/4"</t>
  </si>
  <si>
    <t>OE.5.6.14.2.12</t>
  </si>
  <si>
    <t>REDUCCIÓN DE COBRE 1" A 1/2"</t>
  </si>
  <si>
    <t>OE.5.6.14.2.13</t>
  </si>
  <si>
    <t>REDUCCIÓN DE COBRE 3/4" A 1/2"</t>
  </si>
  <si>
    <t>OE.5.6.14.2.14</t>
  </si>
  <si>
    <t>UNION UNIVERSAL DE COBRE 1"</t>
  </si>
  <si>
    <t>OE.5.6.14.2.15</t>
  </si>
  <si>
    <t>UNION UNIVERSAL DE COBRE 3/4"</t>
  </si>
  <si>
    <t>OE.5.6.14.2.16</t>
  </si>
  <si>
    <t>UNION UNIVERSAL DE COBRE 1/2"</t>
  </si>
  <si>
    <t>OE.5.6.14.2.17</t>
  </si>
  <si>
    <t>UNION SIMPLE DE COBRE DE 1 1/2"</t>
  </si>
  <si>
    <t>OE.5.6.14.2.18</t>
  </si>
  <si>
    <t>UNION SIMPLE DE COBRE DE 1"</t>
  </si>
  <si>
    <t>OE.5.6.14.2.19</t>
  </si>
  <si>
    <t>UNION SIMPLE DE COBRE DE 3/4"</t>
  </si>
  <si>
    <t>OE.5.6.14.2.20</t>
  </si>
  <si>
    <t>UNION SIMPLE DE COBRE DE 1/2"</t>
  </si>
  <si>
    <t>OE.5.6.14.3</t>
  </si>
  <si>
    <t>OE.5.6.14.3.1</t>
  </si>
  <si>
    <t>VÁLVULA DE BOLA DE TRES PIEZAS DE 1"</t>
  </si>
  <si>
    <t>OE.5.6.14.3.2</t>
  </si>
  <si>
    <t>VÁLVULA DE BOLA DE TRES PIEZAS DE 3/4"</t>
  </si>
  <si>
    <t>OE.5.6.14.3.3</t>
  </si>
  <si>
    <t>VÁLVULA DE BOLA DE TRES PIEZAS DE 1/2"</t>
  </si>
  <si>
    <t>OE.5.6.14.4</t>
  </si>
  <si>
    <t>EQUIPAMIENTO ESPECIAL</t>
  </si>
  <si>
    <t>OE.5.6.14.4.1</t>
  </si>
  <si>
    <t>COLGADOR PARA TUBERÍA SEGÚN PLANO</t>
  </si>
  <si>
    <t>OE.5.6.14.4.2</t>
  </si>
  <si>
    <t>SOPORTE DE TUBERÍA DE PISO</t>
  </si>
  <si>
    <t>OE.5.6.14.4.3</t>
  </si>
  <si>
    <t>SOPORTE DE TUBERÍA DE PARED</t>
  </si>
  <si>
    <t>OE.5.6.14.4.4</t>
  </si>
  <si>
    <t>COMPRESOR DE AIRE DE 7.5 KW, 25.5 M3/H @3400 MSNM.</t>
  </si>
  <si>
    <t>OE.5.6.14.4.5</t>
  </si>
  <si>
    <t>SALIDA PARA AIRE COMPRIMIDO DE 1/2"</t>
  </si>
  <si>
    <t>OE.5.6.14.4.6</t>
  </si>
  <si>
    <t>JUNTA FLEXIBLE DE 1" , 1M</t>
  </si>
  <si>
    <t>OE.5.6.14.4.7</t>
  </si>
  <si>
    <t>JUNTA FLEXIBLE DE 3/4" , 1M</t>
  </si>
  <si>
    <t>OE.5.6.14.4.8</t>
  </si>
  <si>
    <t>JUNTA FLEXIBLE DE 1/2" , 1M</t>
  </si>
  <si>
    <t>OE.5.6.14.4.9</t>
  </si>
  <si>
    <t>PRUEBAS CRUZADAS Y DE HERMETICIDAD.</t>
  </si>
  <si>
    <t>OE.5.6.15</t>
  </si>
  <si>
    <t>SISTEMA DE OXÍGENO</t>
  </si>
  <si>
    <t>OE.5.6.15.1</t>
  </si>
  <si>
    <t>TUBERÍAS</t>
  </si>
  <si>
    <t>OE.5.6.15.1.1</t>
  </si>
  <si>
    <t>TUBERÍA DE COBRE "TIPO K" DE 2"</t>
  </si>
  <si>
    <t>OE.5.6.15.1.2</t>
  </si>
  <si>
    <t>OE.5.6.15.1.3</t>
  </si>
  <si>
    <t>TUBERÍA DE COBRE "TIPO K" DE 1 1/4"</t>
  </si>
  <si>
    <t>OE.5.6.15.1.4</t>
  </si>
  <si>
    <t>OE.5.6.15.1.5</t>
  </si>
  <si>
    <t>OE.5.6.15.1.6</t>
  </si>
  <si>
    <t>OE.5.6.15.2</t>
  </si>
  <si>
    <t>ACCESORIOS DE TUBERIA</t>
  </si>
  <si>
    <t>OE.5.6.15.2.1</t>
  </si>
  <si>
    <t>OE.5.6.15.2.2</t>
  </si>
  <si>
    <t>OE.5.6.15.2.3</t>
  </si>
  <si>
    <t>OE.5.6.15.2.4</t>
  </si>
  <si>
    <t>OE.5.6.15.2.5</t>
  </si>
  <si>
    <t>OE.5.6.15.2.6</t>
  </si>
  <si>
    <t>OE.5.6.15.2.7</t>
  </si>
  <si>
    <t>TEE DE COBRE 2" X90°</t>
  </si>
  <si>
    <t>OE.5.6.15.2.8</t>
  </si>
  <si>
    <t>TEE DE COBRE 1 1/2" X 90°</t>
  </si>
  <si>
    <t>OE.5.6.15.2.9</t>
  </si>
  <si>
    <t>TEE DE COBRE 1 1/4" X 90°</t>
  </si>
  <si>
    <t>OE.5.6.15.2.10</t>
  </si>
  <si>
    <t>TEE DE COBRE 1" X 90°</t>
  </si>
  <si>
    <t>OE.5.6.15.2.11</t>
  </si>
  <si>
    <t>TEE DE COBRE 3/4" X 90°</t>
  </si>
  <si>
    <t>OE.5.6.15.2.12</t>
  </si>
  <si>
    <t>TEE DE COBRE 1/2" X 90°</t>
  </si>
  <si>
    <t>OE.5.6.15.2.13</t>
  </si>
  <si>
    <t>OE.5.6.15.2.14</t>
  </si>
  <si>
    <t>OE.5.6.15.2.15</t>
  </si>
  <si>
    <t>OE.5.6.15.2.16</t>
  </si>
  <si>
    <t>OE.5.6.15.2.17</t>
  </si>
  <si>
    <t>REDUCCIÓN DE COBRE 1 1 /2" A 1 1/4"</t>
  </si>
  <si>
    <t>OE.5.6.15.2.18</t>
  </si>
  <si>
    <t>REDUCCIÓN DE COBRE 1 1 /2" A 3/4"</t>
  </si>
  <si>
    <t>OE.5.6.15.2.19</t>
  </si>
  <si>
    <t>OE.5.6.15.2.20</t>
  </si>
  <si>
    <t>OE.5.6.15.2.21</t>
  </si>
  <si>
    <t>OE.5.6.15.2.22</t>
  </si>
  <si>
    <t>OE.5.6.15.2.23</t>
  </si>
  <si>
    <t>OE.5.6.15.2.24</t>
  </si>
  <si>
    <t>UNION UNIVERSAL DE COBRE 2"</t>
  </si>
  <si>
    <t>OE.5.6.15.2.25</t>
  </si>
  <si>
    <t>UNION UNIVERSAL DE COBRE 1 1/2"</t>
  </si>
  <si>
    <t>OE.5.6.15.2.26</t>
  </si>
  <si>
    <t>UNION UNIVERSAL DE COBRE 1 1/4"</t>
  </si>
  <si>
    <t>OE.5.6.15.2.27</t>
  </si>
  <si>
    <t>OE.5.6.15.2.28</t>
  </si>
  <si>
    <t>OE.5.6.15.2.29</t>
  </si>
  <si>
    <t>OE.5.6.15.2.30</t>
  </si>
  <si>
    <t>UNION SIMPLE DE COBRE 2"</t>
  </si>
  <si>
    <t>OE.5.6.15.2.31</t>
  </si>
  <si>
    <t>UNION SIMPLE DE COBRE 1 1/ 2"</t>
  </si>
  <si>
    <t>OE.5.6.15.2.32</t>
  </si>
  <si>
    <t>UNION SIMPLE DE COBRE 1 1/ 4"</t>
  </si>
  <si>
    <t>OE.5.6.15.2.33</t>
  </si>
  <si>
    <t>UNION SIMPLE DE COBRE 1"</t>
  </si>
  <si>
    <t>OE.5.6.15.2.34</t>
  </si>
  <si>
    <t>UNION SIMPLE DE COBRE 3/4"</t>
  </si>
  <si>
    <t>OE.5.6.15.2.35</t>
  </si>
  <si>
    <t>UNION SIMPLE DE COBRE 1/2"</t>
  </si>
  <si>
    <t>OE.5.6.15.3</t>
  </si>
  <si>
    <t>OE.5.6.15.3.1</t>
  </si>
  <si>
    <t>VÁLVULA DE BOLA DE TRES PIEZAS DE 2"</t>
  </si>
  <si>
    <t>OE.5.6.15.3.2</t>
  </si>
  <si>
    <t>VÁLVULA DE BOLA DE TRES PIEZAS DE 1 1/2"</t>
  </si>
  <si>
    <t>OE.5.6.15.3.3</t>
  </si>
  <si>
    <t>VÁLVULA DE BOLA DE TRES PIEZAS DE 1 1/4"</t>
  </si>
  <si>
    <t>OE.5.6.15.3.4</t>
  </si>
  <si>
    <t>OE.5.6.15.3.5</t>
  </si>
  <si>
    <t>OE.5.6.15.3.6</t>
  </si>
  <si>
    <t>OE.5.6.15.4</t>
  </si>
  <si>
    <t>OE.5.6.15.4.1</t>
  </si>
  <si>
    <t>OE.5.6.15.4.2</t>
  </si>
  <si>
    <t>OE.5.6.15.4.3</t>
  </si>
  <si>
    <t>TANQUE DE OXIGENO CRIOGENICO DE 4700 GALONES</t>
  </si>
  <si>
    <t>OE.5.6.15.4.4</t>
  </si>
  <si>
    <t>MANIFOLD REGULADOR DE SUMINISTRO DE OXÍGENO ELECTRÓNICO.</t>
  </si>
  <si>
    <t>OE.5.6.15.4.5</t>
  </si>
  <si>
    <t>BOTELLA DE OXÍGENO MEDICINAL DE 10m3 CON CONTENIDO</t>
  </si>
  <si>
    <t>OE.5.6.15.4.6</t>
  </si>
  <si>
    <t>SALIDA PARA OXIGENO MEDICINAL DE 3/8"</t>
  </si>
  <si>
    <t>OE.5.6.15.4.7</t>
  </si>
  <si>
    <t>SALIDA PARA ALARMA AUDIOVISUAL DE OXÍGENO</t>
  </si>
  <si>
    <t>OE.5.6.15.4.8</t>
  </si>
  <si>
    <t>JUNTA FLEXIBLES DE 2" , 1M</t>
  </si>
  <si>
    <t>OE.5.6.15.4.9</t>
  </si>
  <si>
    <t>JUNTA FLEXIBLES DE 1 1/2" , 1M</t>
  </si>
  <si>
    <t>OE.5.6.15.4.10</t>
  </si>
  <si>
    <t>JUNTA FLEXIBLES DE 1 1/4" , 1M</t>
  </si>
  <si>
    <t>OE.5.6.15.4.11</t>
  </si>
  <si>
    <t>JUNTA FLEXIBLES DE 1" , 1M</t>
  </si>
  <si>
    <t>OE.5.6.15.4.12</t>
  </si>
  <si>
    <t>JUNTA FLEXIBLES DE 3/4" , 1M</t>
  </si>
  <si>
    <t>OE.5.6.15.4.13</t>
  </si>
  <si>
    <t>OE.5.6.16</t>
  </si>
  <si>
    <t>SISTEMA DE VENTILACIÓN MECÁNICA</t>
  </si>
  <si>
    <t>OE.5.6.16.1</t>
  </si>
  <si>
    <t>EQUIPOS DE EXTRACCIÓN DE AIRE</t>
  </si>
  <si>
    <t>OE.5.6.16.1.1</t>
  </si>
  <si>
    <t>EXTRACTOR HELICOCENTRIFUGO 127 CFM, 102W, 220/1/60</t>
  </si>
  <si>
    <t>OE.5.6.16.1.2</t>
  </si>
  <si>
    <t>EXTRACTOR HELICOCENTRIFUGO 149 CFM, 102W, 220/1/60</t>
  </si>
  <si>
    <t>OE.5.6.16.1.3</t>
  </si>
  <si>
    <t>EXTRACTOR HELICOCENTRIFUGO 166 CFM, 102W, 220/1/60</t>
  </si>
  <si>
    <t>OE.5.6.16.1.4</t>
  </si>
  <si>
    <t>EXTRACTOR HELICOCENTRIFUGO 175 CFM, 102W, 220/1/60</t>
  </si>
  <si>
    <t>OE.5.6.16.1.5</t>
  </si>
  <si>
    <t>EXTRACTOR HELICOCENTRIFUGO 200 CFM, 102W, 220/1/60</t>
  </si>
  <si>
    <t>OE.5.6.16.1.6</t>
  </si>
  <si>
    <t>EXTRACTOR HELICOCENTRIFUGO 215 CFM, 102W, 220/1/60</t>
  </si>
  <si>
    <t>OE.5.6.16.1.7</t>
  </si>
  <si>
    <t>EXTRACTOR HELICOCENTRIFUGO 217 CFM, 102W, 220/1/60</t>
  </si>
  <si>
    <t>OE.5.6.16.1.8</t>
  </si>
  <si>
    <t>EXTRACTOR HELICOCENTRIFUGO 238 CFM, 102W, 220/1/60</t>
  </si>
  <si>
    <t>OE.5.6.16.1.9</t>
  </si>
  <si>
    <t>EXTRACTOR HELICOCENTRIFUGO 239 CFM, 130W, 220/1/60</t>
  </si>
  <si>
    <t>OE.5.6.16.1.10</t>
  </si>
  <si>
    <t>EXTRACTOR HELICOCENTRIFUGO 240 CFM, 130W, 220/1/60</t>
  </si>
  <si>
    <t>OE.5.6.16.1.11</t>
  </si>
  <si>
    <t>EXTRACTOR HELICOCENTRIFUGO 253 CFM, 130W, 220/1/60</t>
  </si>
  <si>
    <t>OE.5.6.16.1.12</t>
  </si>
  <si>
    <t>EXTRACTOR HELICOCENTRIFUGO 257 CFM, 102W, 220/1/60</t>
  </si>
  <si>
    <t>OE.5.6.16.1.13</t>
  </si>
  <si>
    <t>EXTRACTOR HELICOCENTRIFUGO 262 CFM, 130W, 220/1/60</t>
  </si>
  <si>
    <t>OE.5.6.16.1.14</t>
  </si>
  <si>
    <t>EXTRACTOR HELICOCENTRIFUGO 263 CFM, 102W, 220/1/60</t>
  </si>
  <si>
    <t>OE.5.6.16.1.15</t>
  </si>
  <si>
    <t>EXTRACTOR HELICOCENTRIFUGO 276 CFM, 102W, 220/1/60</t>
  </si>
  <si>
    <t>OE.5.6.16.1.16</t>
  </si>
  <si>
    <t>EXTRACTOR HELICOCENTRIFUGO 280 CFM, 130W, 220/1/60</t>
  </si>
  <si>
    <t>OE.5.6.16.1.17</t>
  </si>
  <si>
    <t>EXTRACTOR HELICOCENTRIFUGO 282 CFM, 130W, 220/1/60</t>
  </si>
  <si>
    <t>OE.5.6.16.1.18</t>
  </si>
  <si>
    <t>EXTRACTOR HELICOCENTRIFUGO 283 CFM, 130W, 220/1/60</t>
  </si>
  <si>
    <t>OE.5.6.16.1.19</t>
  </si>
  <si>
    <t>EXTRACTOR HELICOCENTRIFUGO 292 CFM, 130W, 220/1/60</t>
  </si>
  <si>
    <t>OE.5.6.16.1.20</t>
  </si>
  <si>
    <t>EXTRACTOR HELICOCENTRIFUGO 308 CFM, 130W, 220/1/60</t>
  </si>
  <si>
    <t>OE.5.6.16.1.21</t>
  </si>
  <si>
    <t>EXTRACTOR HELICOCENTRIFUGO 314 CFM, 130W, 220/1/60</t>
  </si>
  <si>
    <t>OE.5.6.16.1.22</t>
  </si>
  <si>
    <t>EXTRACTOR HELICOCENTRIFUGO 318 CFM, 130W, 220/1/60</t>
  </si>
  <si>
    <t>OE.5.6.16.1.23</t>
  </si>
  <si>
    <t>EXTRACTOR HELICOCENTRIFUGO 319 CFM, 130W, 220/1/60</t>
  </si>
  <si>
    <t>OE.5.6.16.1.24</t>
  </si>
  <si>
    <t>EXTRACTOR HELICOCENTRIFUGO 335 CFM, 130W, 220/1/60</t>
  </si>
  <si>
    <t>OE.5.6.16.1.25</t>
  </si>
  <si>
    <t>EXTRACTOR HELICOCENTRIFUGO 344 CFM, 130W, 220/1/60</t>
  </si>
  <si>
    <t>OE.5.6.16.1.26</t>
  </si>
  <si>
    <t>EXTRACTOR HELICOCENTRIFUGO 359 CFM, 102W, 220/1/60</t>
  </si>
  <si>
    <t>OE.5.6.16.1.27</t>
  </si>
  <si>
    <t>EXTRACTOR HELICOCENTRIFUGO 378 CFM, 130W, 220/1/60</t>
  </si>
  <si>
    <t>OE.5.6.16.1.28</t>
  </si>
  <si>
    <t>EXTRACTOR HELICOCENTRIFUGO 380 CFM, 130W, 220/1/60</t>
  </si>
  <si>
    <t>OE.5.6.16.1.29</t>
  </si>
  <si>
    <t>EXTRACTOR CENTRIFUGO DE AIRE 743 CFM</t>
  </si>
  <si>
    <t>OE.5.6.16.1.30</t>
  </si>
  <si>
    <t>EXTRACTOR CENTRIFUGO DE AIRE 820 CFM</t>
  </si>
  <si>
    <t>OE.5.6.16.1.31</t>
  </si>
  <si>
    <t>EXTRACTOR CENTRIFUGO DE AIRE 876 CFM</t>
  </si>
  <si>
    <t>OE.5.6.16.1.32</t>
  </si>
  <si>
    <t>EXTRACTOR CENTRIFUGO DE AIRE 921 CFM</t>
  </si>
  <si>
    <t>OE.5.6.16.1.33</t>
  </si>
  <si>
    <t>EXTRACTOR CENTRIFUGO DE AIRE 924 CFM</t>
  </si>
  <si>
    <t>OE.5.6.16.1.34</t>
  </si>
  <si>
    <t>EXTRACTOR CENTRIFUGO DE AIRE 960 CFM</t>
  </si>
  <si>
    <t>OE.5.6.16.1.35</t>
  </si>
  <si>
    <t>EXTRACTOR CENTRIFUGO DE AIRE 987 CFM</t>
  </si>
  <si>
    <t>OE.5.6.16.1.36</t>
  </si>
  <si>
    <t>EXTRACTOR CENTRIFUGO DE AIRE 1014 CFM</t>
  </si>
  <si>
    <t>OE.5.6.16.1.37</t>
  </si>
  <si>
    <t>EXTRACTOR CENTRIFUGO DE AIRE 1048 CFM</t>
  </si>
  <si>
    <t>OE.5.6.16.1.38</t>
  </si>
  <si>
    <t>EXTRACTOR CENTRIFUGO DE AIRE 1052 CFM</t>
  </si>
  <si>
    <t>OE.5.6.16.1.39</t>
  </si>
  <si>
    <t>EXTRACTOR CENTRIFUGO DE AIRE 1093 CFM</t>
  </si>
  <si>
    <t>OE.5.6.16.1.40</t>
  </si>
  <si>
    <t>EXTRACTOR CENTRIFUGO DE AIRE 1218 CFM</t>
  </si>
  <si>
    <t>OE.5.6.16.1.41</t>
  </si>
  <si>
    <t>EXTRACTOR CENTRIFUGO DE AIRE 1232 CFM</t>
  </si>
  <si>
    <t>OE.5.6.16.1.42</t>
  </si>
  <si>
    <t>EXTRACTOR CENTRIFUGO DE AIRE 1248 CFM</t>
  </si>
  <si>
    <t>OE.5.6.16.1.43</t>
  </si>
  <si>
    <t>EXTRACTOR CENTRIFUGO DE AIRE 1290 CFM</t>
  </si>
  <si>
    <t>OE.5.6.16.1.44</t>
  </si>
  <si>
    <t>EXTRACTOR CENTRIFUGO DE AIRE 1307 CFM</t>
  </si>
  <si>
    <t>OE.5.6.16.1.45</t>
  </si>
  <si>
    <t>EXTRACTOR CENTRIFUGO DE AIRE 1347 CFM</t>
  </si>
  <si>
    <t>OE.5.6.16.1.46</t>
  </si>
  <si>
    <t>EXTRACTOR CENTRIFUGO DE AIRE 1609 CFM</t>
  </si>
  <si>
    <t>OE.5.6.16.1.47</t>
  </si>
  <si>
    <t>EXTRACTOR CENTRIFUGO DE AIRE 2084 CFM</t>
  </si>
  <si>
    <t>OE.5.6.16.1.48</t>
  </si>
  <si>
    <t>EXTRACTOR CENTRIFUGO DE AIRE 1748 CFM UL/FM COCINA</t>
  </si>
  <si>
    <t>OE.5.6.16.1.49</t>
  </si>
  <si>
    <t>EXTRACTOR CENTRIFUGO DE AIRE 1935 CFM UL/FM COCINA</t>
  </si>
  <si>
    <t>OE.5.6.16.1.50</t>
  </si>
  <si>
    <t>EXTRACTOR CENTRIFUGO DE AIRE 2185 CFM UL/FM COCINA</t>
  </si>
  <si>
    <t>OE.5.6.16.1.51</t>
  </si>
  <si>
    <t>EXTRACTOR CENTRIFUGO DE AIRE 2546 CFM UL/FM COCINA</t>
  </si>
  <si>
    <t>OE.5.6.16.2</t>
  </si>
  <si>
    <t>EQUIPOS DE INYECCION DE AIRE</t>
  </si>
  <si>
    <t>OE.5.6.16.2.1</t>
  </si>
  <si>
    <t>INYECTOR HELICOCENTRIFUGO 114 CFM, 102W, 220/1/60</t>
  </si>
  <si>
    <t>OE.5.6.16.2.2</t>
  </si>
  <si>
    <t>INYECTOR HELICOCENTRIFUGO 150 CFM, 102W, 220/1/60</t>
  </si>
  <si>
    <t>OE.5.6.16.2.3</t>
  </si>
  <si>
    <t>INYECTOR HELICOCENTRIFUGO 180 CFM, 102W, 220/1/60</t>
  </si>
  <si>
    <t>OE.5.6.16.2.4</t>
  </si>
  <si>
    <t>INYECTOR HELICOCENTRIFUGO 194 CFM, 102W, 220/1/60</t>
  </si>
  <si>
    <t>OE.5.6.16.2.5</t>
  </si>
  <si>
    <t>INYECTOR HELICOCENTRIFUGO 210 CFM, 102W, 220/1/60</t>
  </si>
  <si>
    <t>OE.5.6.16.2.6</t>
  </si>
  <si>
    <t>INYECTOR HELICOCENTRIFUGO 216 CFM, 102W, 220/1/60</t>
  </si>
  <si>
    <t>OE.5.6.16.2.7</t>
  </si>
  <si>
    <t>INYECTOR HELICOCENTRIFUGO 217 CFM, 102W, 220/1/60</t>
  </si>
  <si>
    <t>OE.5.6.16.2.8</t>
  </si>
  <si>
    <t>INYECTOR HELICOCENTRIFUGO 222 CFM, 102W, 220/1/60</t>
  </si>
  <si>
    <t>OE.5.6.16.2.9</t>
  </si>
  <si>
    <t>INYECTOR HELICOCENTRIFUGO 230 CFM, 102W, 220/1/60</t>
  </si>
  <si>
    <t>OE.5.6.16.2.10</t>
  </si>
  <si>
    <t>INYECTOR HELICOCENTRIFUGO 250 CFM, 102W, 220/1/60</t>
  </si>
  <si>
    <t>OE.5.6.16.2.11</t>
  </si>
  <si>
    <t>INYECTOR HELICOCENTRIFUGO 254 CFM, 130W, 220/1/60</t>
  </si>
  <si>
    <t>OE.5.6.16.2.12</t>
  </si>
  <si>
    <t>INYECTOR HELICOCENTRIFUGO 262 CFM, 130W, 220/1/60</t>
  </si>
  <si>
    <t>OE.5.6.16.2.13</t>
  </si>
  <si>
    <t>INYECTOR HELICOCENTRIFUGO 276 CFM, 130W, 220/1/60</t>
  </si>
  <si>
    <t>OE.5.6.16.2.14</t>
  </si>
  <si>
    <t>INYECTOR HELICOCENTRIFUGO 285 CFM, 102W, 220/1/60</t>
  </si>
  <si>
    <t>OE.5.6.16.2.15</t>
  </si>
  <si>
    <t>INYECTOR HELICOCENTRIFUGO 286 CFM, 102W, 220/1/60</t>
  </si>
  <si>
    <t>OE.5.6.16.2.16</t>
  </si>
  <si>
    <t>INYECTOR HELICOCENTRIFUGO 292 CFM, 130W, 220/1/60</t>
  </si>
  <si>
    <t>OE.5.6.16.2.17</t>
  </si>
  <si>
    <t>INYECTOR HELICOCENTRIFUGO 319 CFM, 130W, 220/1/60</t>
  </si>
  <si>
    <t>OE.5.6.16.2.18</t>
  </si>
  <si>
    <t>INYECTOR HELICOCENTRIFUGO 340 CFM, 130W, 220/1/60</t>
  </si>
  <si>
    <t>OE.5.6.16.2.19</t>
  </si>
  <si>
    <t>INYECTOR CENTRIFUGO DE AIRE 233 CFM</t>
  </si>
  <si>
    <t>OE.5.6.16.2.20</t>
  </si>
  <si>
    <t>INYECTOR CENTRIFUGO DE AIRE 309 CFM</t>
  </si>
  <si>
    <t>OE.5.6.16.2.21</t>
  </si>
  <si>
    <t>INYECTOR CENTRIFUGO DE AIRE 341 CFM</t>
  </si>
  <si>
    <t>OE.5.6.16.2.22</t>
  </si>
  <si>
    <t>INYECTOR CENTRIFUGO DE AIRE 394 CFM</t>
  </si>
  <si>
    <t>OE.5.6.16.2.23</t>
  </si>
  <si>
    <t>INYECTOR CENTRIFUGO DE AIRE 432 CFM</t>
  </si>
  <si>
    <t>OE.5.6.16.2.24</t>
  </si>
  <si>
    <t>INYECTOR CENTRIFUGO DE AIRE 444 CFM</t>
  </si>
  <si>
    <t>OE.5.6.16.2.25</t>
  </si>
  <si>
    <t>INYECTOR CENTRIFUGO DE AIRE 445 CFM</t>
  </si>
  <si>
    <t>OE.5.6.16.2.26</t>
  </si>
  <si>
    <t>INYECTOR CENTRIFUGO DE AIRE 448 CFM</t>
  </si>
  <si>
    <t>OE.5.6.16.2.27</t>
  </si>
  <si>
    <t>INYECTOR CENTRIFUGO DE AIRE 456 CFM</t>
  </si>
  <si>
    <t>OE.5.6.16.2.28</t>
  </si>
  <si>
    <t>INYECTOR CENTRIFUGO DE AIRE 458 CFM</t>
  </si>
  <si>
    <t>OE.5.6.16.2.29</t>
  </si>
  <si>
    <t>INYECTOR CENTRIFUGO DE AIRE 459 CFM</t>
  </si>
  <si>
    <t>OE.5.6.16.2.30</t>
  </si>
  <si>
    <t>INYECTOR CENTRIFUGO DE AIRE 461 CFM</t>
  </si>
  <si>
    <t>OE.5.6.16.2.31</t>
  </si>
  <si>
    <t>INYECTOR CENTRIFUGO DE AIRE 488 CFM</t>
  </si>
  <si>
    <t>OE.5.6.16.2.32</t>
  </si>
  <si>
    <t>INYECTOR CENTRIFUGO DE AIRE 489 CFM</t>
  </si>
  <si>
    <t>OE.5.6.16.2.33</t>
  </si>
  <si>
    <t>INYECTOR CENTRIFUGO DE AIRE 491 CFM</t>
  </si>
  <si>
    <t>OE.5.6.16.2.34</t>
  </si>
  <si>
    <t>INYECTOR CENTRIFUGO DE AIRE 504 CFM</t>
  </si>
  <si>
    <t>OE.5.6.16.2.35</t>
  </si>
  <si>
    <t>INYECTOR CENTRIFUGO DE AIRE 527 CFM</t>
  </si>
  <si>
    <t>OE.5.6.16.2.36</t>
  </si>
  <si>
    <t>INYECTOR CENTRIFUGO DE AIRE 528 CFM</t>
  </si>
  <si>
    <t>OE.5.6.16.2.37</t>
  </si>
  <si>
    <t>INYECTOR CENTRIFUGO DE AIRE 625 CFM</t>
  </si>
  <si>
    <t>OE.5.6.16.2.38</t>
  </si>
  <si>
    <t>INYECTOR CENTRIFUGO DE AIRE 632 CFM</t>
  </si>
  <si>
    <t>OE.5.6.16.2.39</t>
  </si>
  <si>
    <t>INYECTOR CENTRIFUGO DE AIRE 752 CFM</t>
  </si>
  <si>
    <t>OE.5.6.16.2.40</t>
  </si>
  <si>
    <t>INYECTOR CENTRIFUGO DE AIRE 819 CFM</t>
  </si>
  <si>
    <t>OE.5.6.16.2.41</t>
  </si>
  <si>
    <t>INYECTOR CENTRIFUGO DE AIRE 932 CFM</t>
  </si>
  <si>
    <t>OE.5.6.16.2.42</t>
  </si>
  <si>
    <t>INYECTOR CENTRIFUGO DE AIRE 949 CFM</t>
  </si>
  <si>
    <t>OE.5.6.16.2.43</t>
  </si>
  <si>
    <t>INYECTOR CENTRIFUGO DE AIRE 987 CFM</t>
  </si>
  <si>
    <t>OE.5.6.16.2.44</t>
  </si>
  <si>
    <t>INYECTOR CENTRIFUGO DE AIRE 1165 CFM</t>
  </si>
  <si>
    <t>OE.5.6.16.2.45</t>
  </si>
  <si>
    <t>INYECTOR CENTRIFUGO DE AIRE 1387 CFM</t>
  </si>
  <si>
    <t>OE.5.6.16.2.46</t>
  </si>
  <si>
    <t>INYECTOR CENTRIFUGO DE AIRE 1424 CFM</t>
  </si>
  <si>
    <t>OE.5.6.16.2.47</t>
  </si>
  <si>
    <t>INYECTOR CENTRIFUGO DE AIRE 1748 CFM</t>
  </si>
  <si>
    <t>OE.5.6.16.2.48</t>
  </si>
  <si>
    <t>INYECTOR CENTRIFUGO DE AIRE 1828 CFM</t>
  </si>
  <si>
    <t>OE.5.6.16.3</t>
  </si>
  <si>
    <t>EQUIPOS DE AIRE ACONDICIONADO SPLIT DECORATIVO</t>
  </si>
  <si>
    <t>OE.5.6.16.3.1</t>
  </si>
  <si>
    <t>UNIDAD DE AIRE ACONDICIONADO TIPO SPLIT DECORATIVO DE 24000 BTU/H</t>
  </si>
  <si>
    <t>OE.5.6.16.3.2</t>
  </si>
  <si>
    <t>UNIDAD DE AIRE ACONDICIONADO TIPO SPLIT DECORATIVO DE 12000 BTU/H</t>
  </si>
  <si>
    <t>OE.5.6.16.3.3</t>
  </si>
  <si>
    <t>UNIDAD DE AIRE ACONDICIONADO TIPO SPLIT DECORATIVO DE 9000 BTU/H</t>
  </si>
  <si>
    <t>OE.5.6.16.4</t>
  </si>
  <si>
    <t>EQUIPOS DE TRATAMIENTO DE AIRE</t>
  </si>
  <si>
    <t>OE.5.6.16.4.1</t>
  </si>
  <si>
    <t>EQUIPO AA SPLIT DUCTO TIPO HEAT PUMP (FRIO CALOR)  59000 BTU/hr</t>
  </si>
  <si>
    <t>OE.5.6.16.4.2</t>
  </si>
  <si>
    <t>EQUIPO AA SPLIT DUCTO TIPO HEAT PUMP (FRIO CALOR)  44500 BTU/hr</t>
  </si>
  <si>
    <t>OE.5.6.16.4.3</t>
  </si>
  <si>
    <t>EQUIPO AA SPLIT DUCTO TIPO HEAT PUMP (FRIO CALOR)  32800 BTU/hr</t>
  </si>
  <si>
    <t>OE.5.6.16.4.4</t>
  </si>
  <si>
    <t>INSTALACIÓN ELÉCTRICA DEL SISTEMA DE HVAC</t>
  </si>
  <si>
    <t>OE.5.6.16.4.5</t>
  </si>
  <si>
    <t>PRUEBAS, BALANCEO Y ARRANQUE DEL SISTEMA</t>
  </si>
  <si>
    <t>OE.5.6.16.4.6</t>
  </si>
  <si>
    <t>LÁMPARAS ULTRAVIOLETA EN DUCTO</t>
  </si>
  <si>
    <t>OE.5.6.16.5</t>
  </si>
  <si>
    <t>SISTEMA DE DUCTOS Y ACCESORIOS</t>
  </si>
  <si>
    <t>OE.5.6.16.5.1</t>
  </si>
  <si>
    <t>OE.5.6.16.5.2</t>
  </si>
  <si>
    <t>DUCTOS Y ACCESORIOS - NO AISLADO</t>
  </si>
  <si>
    <t>OE.5.6.16.5.3</t>
  </si>
  <si>
    <t>DUCTOS Y ACCESORIOS - CAMPANA EXTRACTORA</t>
  </si>
  <si>
    <t>OE.5.6.16.5.4</t>
  </si>
  <si>
    <t>DIFUSORES DE INYECCION DE AIRE</t>
  </si>
  <si>
    <t>OE.5.6.16.5.5</t>
  </si>
  <si>
    <t>REJILLAS DE EXTRACCION DE AIRE</t>
  </si>
  <si>
    <t>OE.5.6.16.6</t>
  </si>
  <si>
    <t>FILTROS</t>
  </si>
  <si>
    <t>OE.5.6.16.6.1</t>
  </si>
  <si>
    <t>CAJA PORTA FILTRO Y FILTROS DE AIRE INYECCION (233 CFM)</t>
  </si>
  <si>
    <t>OE.5.6.16.6.2</t>
  </si>
  <si>
    <t>CAJA PORTA FILTRO Y FILTROS DE AIRE INYECCION (309 CFM)</t>
  </si>
  <si>
    <t>OE.5.6.16.6.3</t>
  </si>
  <si>
    <t>CAJA PORTA FILTRO Y FILTROS DE AIRE INYECCION (341 CFM)</t>
  </si>
  <si>
    <t>OE.5.6.16.6.4</t>
  </si>
  <si>
    <t>CAJA PORTA FILTRO Y FILTROS DE AIRE INYECCION (394 CFM)</t>
  </si>
  <si>
    <t>OE.5.6.16.6.5</t>
  </si>
  <si>
    <t>CAJA PORTA FILTRO Y FILTROS DE AIRE INYECCION (432 CFM)</t>
  </si>
  <si>
    <t>OE.5.6.16.6.6</t>
  </si>
  <si>
    <t>CAJA PORTA FILTRO Y FILTROS DE AIRE INYECCION (444 CFM)</t>
  </si>
  <si>
    <t>OE.5.6.16.6.7</t>
  </si>
  <si>
    <t>CAJA PORTA FILTRO Y FILTROS DE AIRE INYECCION (445 CFM)</t>
  </si>
  <si>
    <t>OE.5.6.16.6.8</t>
  </si>
  <si>
    <t>CAJA PORTA FILTRO Y FILTROS DE AIRE INYECCION (448 CFM)</t>
  </si>
  <si>
    <t>OE.5.6.16.6.9</t>
  </si>
  <si>
    <t>CAJA PORTA FILTRO Y FILTROS DE AIRE INYECCION (456 CFM)</t>
  </si>
  <si>
    <t>OE.5.6.16.6.10</t>
  </si>
  <si>
    <t>CAJA PORTA FILTRO Y FILTROS DE AIRE INYECCION (458 CFM)</t>
  </si>
  <si>
    <t>OE.5.6.16.6.11</t>
  </si>
  <si>
    <t>CAJA PORTA FILTRO Y FILTROS DE AIRE INYECCION (459 CFM)</t>
  </si>
  <si>
    <t>OE.5.6.16.6.12</t>
  </si>
  <si>
    <t>CAJA PORTA FILTRO Y FILTROS DE AIRE INYECCION (461 CFM)</t>
  </si>
  <si>
    <t>OE.5.6.16.6.13</t>
  </si>
  <si>
    <t>CAJA PORTA FILTRO Y FILTROS DE AIRE INYECCION (488 CFM)</t>
  </si>
  <si>
    <t>OE.5.6.16.6.14</t>
  </si>
  <si>
    <t>CAJA PORTA FILTRO Y FILTROS DE AIRE INYECCION (489 CFM)</t>
  </si>
  <si>
    <t>OE.5.6.16.6.15</t>
  </si>
  <si>
    <t>CAJA PORTA FILTRO Y FILTROS DE AIRE INYECCION (491 CFM)</t>
  </si>
  <si>
    <t>OE.5.6.16.6.16</t>
  </si>
  <si>
    <t>CAJA PORTA FILTRO Y FILTROS DE AIRE INYECCION (504 CFM)</t>
  </si>
  <si>
    <t>OE.5.6.16.6.17</t>
  </si>
  <si>
    <t>CAJA PORTA FILTRO Y FILTROS DE AIRE INYECCION (527 CFM)</t>
  </si>
  <si>
    <t>OE.5.6.16.6.18</t>
  </si>
  <si>
    <t>CAJA PORTA FILTRO Y FILTROS DE AIRE INYECCION (528 CFM)</t>
  </si>
  <si>
    <t>OE.5.6.16.6.19</t>
  </si>
  <si>
    <t>CAJA PORTA FILTRO Y FILTROS DE AIRE INYECCION (625 CFM)</t>
  </si>
  <si>
    <t>OE.5.6.16.6.20</t>
  </si>
  <si>
    <t>CAJA PORTA FILTRO Y FILTROS DE AIRE INYECCION (632 CFM)</t>
  </si>
  <si>
    <t>OE.5.6.16.6.21</t>
  </si>
  <si>
    <t>CAJA PORTA FILTRO Y FILTROS DE AIRE INYECCION (752 CFM)</t>
  </si>
  <si>
    <t>OE.5.6.16.6.22</t>
  </si>
  <si>
    <t>CAJA PORTA FILTRO Y FILTROS DE AIRE INYECCION (819 CFM)</t>
  </si>
  <si>
    <t>OE.5.6.16.6.23</t>
  </si>
  <si>
    <t>CAJA PORTA FILTRO Y FILTROS DE AIRE INYECCION (932 CFM)</t>
  </si>
  <si>
    <t>OE.5.6.16.6.24</t>
  </si>
  <si>
    <t>CAJA PORTA FILTRO Y FILTROS DE AIRE INYECCION (949 CFM)</t>
  </si>
  <si>
    <t>OE.5.6.16.6.25</t>
  </si>
  <si>
    <t>CAJA PORTA FILTRO Y FILTROS DE AIRE INYECCION (987 CFM)</t>
  </si>
  <si>
    <t>OE.5.6.16.6.26</t>
  </si>
  <si>
    <t>CAJA PORTA FILTRO Y FILTROS DE AIRE INYECCION (1165 CFM)</t>
  </si>
  <si>
    <t>OE.5.6.16.6.27</t>
  </si>
  <si>
    <t>CAJA PORTA FILTRO Y FILTROS DE AIRE INYECCION (1387CFM)</t>
  </si>
  <si>
    <t>OE.5.6.16.6.28</t>
  </si>
  <si>
    <t>CAJA PORTA FILTRO Y FILTROS DE AIRE INYECCION (1424 CFM)</t>
  </si>
  <si>
    <t>OE.5.6.16.6.29</t>
  </si>
  <si>
    <t>CAJA PORTA FILTRO Y FILTROS DE AIRE INYECCION (1828 CFM)</t>
  </si>
  <si>
    <t>OE.5.6.16.6.30</t>
  </si>
  <si>
    <t>CAJA PORTA FILTRO Y FILTROS DE AIRE INYECCION (1748 CFM)</t>
  </si>
  <si>
    <t>OE.5.6.16.6.31</t>
  </si>
  <si>
    <t>CAJA PORTA FILTRO Y FILTROS DE AIRE EXTRACCION (743 CFM)</t>
  </si>
  <si>
    <t>OE.5.6.16.6.32</t>
  </si>
  <si>
    <t>CAJA PORTA FILTRO Y FILTROS DE AIRE EXTRACCION (820 CFM)</t>
  </si>
  <si>
    <t>OE.5.6.16.6.33</t>
  </si>
  <si>
    <t>CAJA PORTA FILTRO Y FILTROS DE AIRE EXTRACCION (876 CFM)</t>
  </si>
  <si>
    <t>OE.5.6.16.6.34</t>
  </si>
  <si>
    <t>CAJA PORTA FILTRO Y FILTROS DE AIRE EXTRACCION (921 CFM)</t>
  </si>
  <si>
    <t>OE.5.6.16.6.35</t>
  </si>
  <si>
    <t>CAJA PORTA FILTRO Y FILTROS DE AIRE EXTRACCION (924 CFM)</t>
  </si>
  <si>
    <t>OE.5.6.16.6.36</t>
  </si>
  <si>
    <t>CAJA PORTA FILTRO Y FILTROS DE AIRE EXTRACCION (960 CFM)</t>
  </si>
  <si>
    <t>OE.5.6.16.6.37</t>
  </si>
  <si>
    <t>CAJA PORTA FILTRO Y FILTROS DE AIRE EXTRACCION (987 CFM)</t>
  </si>
  <si>
    <t>OE.5.6.16.6.38</t>
  </si>
  <si>
    <t>CAJA PORTA FILTRO Y FILTROS DE AIRE EXTRACCION (1014 CFM)</t>
  </si>
  <si>
    <t>OE.5.6.16.6.39</t>
  </si>
  <si>
    <t>CAJA PORTA FILTRO Y FILTROS DE AIRE EXTRACCION (1048 CFM)</t>
  </si>
  <si>
    <t>OE.5.6.16.6.40</t>
  </si>
  <si>
    <t>CAJA PORTA FILTRO Y FILTROS DE AIRE EXTRACCION (1052 CFM)</t>
  </si>
  <si>
    <t>OE.5.6.16.6.41</t>
  </si>
  <si>
    <t>CAJA PORTA FILTRO Y FILTROS DE AIRE EXTRACCION (1093 CFM)</t>
  </si>
  <si>
    <t>OE.5.6.16.6.42</t>
  </si>
  <si>
    <t>CAJA PORTA FILTRO Y FILTROS DE AIRE EXTRACCION (1218 CFM)</t>
  </si>
  <si>
    <t>OE.5.6.16.6.43</t>
  </si>
  <si>
    <t>CAJA PORTA FILTRO Y FILTROS DE AIRE EXTRACCION (1232 CFM)</t>
  </si>
  <si>
    <t>OE.5.6.16.6.44</t>
  </si>
  <si>
    <t>CAJA PORTA FILTRO Y FILTROS DE AIRE EXTRACCION (1248 CFM)</t>
  </si>
  <si>
    <t>OE.5.6.16.6.45</t>
  </si>
  <si>
    <t>CAJA PORTA FILTRO Y FILTROS DE AIRE EXTRACCION (1290 CFM)</t>
  </si>
  <si>
    <t>OE.5.6.16.6.46</t>
  </si>
  <si>
    <t>CAJA PORTA FILTRO Y FILTROS DE AIRE EXTRACCION (1307 CFM)</t>
  </si>
  <si>
    <t>OE.5.6.16.6.47</t>
  </si>
  <si>
    <t>CAJA PORTA FILTRO Y FILTROS DE AIRE EXTRACCION (1347 CFM)</t>
  </si>
  <si>
    <t>OE.5.6.16.6.48</t>
  </si>
  <si>
    <t>CAJA PORTA FILTRO Y FILTROS DE AIRE EXTRACCION (1609 CFM)</t>
  </si>
  <si>
    <t>OE.5.6.16.6.49</t>
  </si>
  <si>
    <t>CAJA PORTA FILTRO Y FILTROS DE AIRE EXTRACCION (2084 CFM)</t>
  </si>
  <si>
    <t>OE.5.6.16.6.50</t>
  </si>
  <si>
    <t>CAJA PORTA FILTRO Y FILTROS DE AIRE EXTRACCION (1748 CFM) COCINA</t>
  </si>
  <si>
    <t>OE.5.6.16.6.51</t>
  </si>
  <si>
    <t>CAJA PORTA FILTRO Y FILTROS DE AIRE EXTRACCION (1935 CFM) COCINA</t>
  </si>
  <si>
    <t>OE.5.6.16.6.52</t>
  </si>
  <si>
    <t>CAJA PORTA FILTRO Y FILTROS DE AIRE EXTRACCION (2185 CFM) COCINA</t>
  </si>
  <si>
    <t>OE.5.6.16.6.53</t>
  </si>
  <si>
    <t>CAJA PORTA FILTRO Y FILTROS DE AIRE EXTRACCION (2546 CFM) COCINA</t>
  </si>
  <si>
    <t>OE.5.6.16.7</t>
  </si>
  <si>
    <t>HUMIDISTATO</t>
  </si>
  <si>
    <t>OE.5.6.16.7.1</t>
  </si>
  <si>
    <t>HUMIDISTATO DE 1.13 KW</t>
  </si>
  <si>
    <t>OE.5.6.16.8</t>
  </si>
  <si>
    <t>CAJA DE VOLUMEN VARIABLE (VAV)</t>
  </si>
  <si>
    <t>OE.5.6.16.8.1</t>
  </si>
  <si>
    <t>CAJAS DE VOLUMEN VARIABLE DESDE QMIN: 80 CFM A QMAX: 250 CFM.</t>
  </si>
  <si>
    <t>OE.5.6.16.9</t>
  </si>
  <si>
    <t>DISPOSITIVOS DE CONTROL</t>
  </si>
  <si>
    <t>OE.5.6.16.9.1</t>
  </si>
  <si>
    <t>TABLERO ELECTRICO PARA EQUIPOS INCL. VARIADOR DE FRECUENCIA</t>
  </si>
  <si>
    <t>OE.5.6.17</t>
  </si>
  <si>
    <t>SISTEMA DE VACIO CLINICO</t>
  </si>
  <si>
    <t>OE.5.6.17.1</t>
  </si>
  <si>
    <t>OE.5.6.17.1.1</t>
  </si>
  <si>
    <t>TUBERÍA DE COBRE "TIPO K" DE 4"</t>
  </si>
  <si>
    <t>OE.5.6.17.1.2</t>
  </si>
  <si>
    <t>OE.5.6.17.1.3</t>
  </si>
  <si>
    <t>OE.5.6.17.1.4</t>
  </si>
  <si>
    <t>OE.5.6.17.1.5</t>
  </si>
  <si>
    <t>OE.5.6.17.1.6</t>
  </si>
  <si>
    <t>OE.5.6.17.2</t>
  </si>
  <si>
    <t>OE.5.6.17.2.1</t>
  </si>
  <si>
    <t>CODO DE COBRE DE 4" X 90°</t>
  </si>
  <si>
    <t>OE.5.6.17.2.2</t>
  </si>
  <si>
    <t>OE.5.6.17.2.3</t>
  </si>
  <si>
    <t>OE.5.6.17.2.4</t>
  </si>
  <si>
    <t>OE.5.6.17.2.5</t>
  </si>
  <si>
    <t>OE.5.6.17.2.6</t>
  </si>
  <si>
    <t>OE.5.6.17.2.7</t>
  </si>
  <si>
    <t>OE.5.6.17.2.8</t>
  </si>
  <si>
    <t>OE.5.6.17.2.9</t>
  </si>
  <si>
    <t>OE.5.6.17.2.10</t>
  </si>
  <si>
    <t>OE.5.6.17.2.11</t>
  </si>
  <si>
    <t>OE.5.6.17.2.12</t>
  </si>
  <si>
    <t>REDUCCIÓN DE COBRE 2" A 1 1/2"</t>
  </si>
  <si>
    <t>OE.5.6.17.2.13</t>
  </si>
  <si>
    <t>OE.5.6.17.2.14</t>
  </si>
  <si>
    <t>OE.5.6.17.2.15</t>
  </si>
  <si>
    <t>REDUCCIÓN DE COBRE 2" A 3/4"</t>
  </si>
  <si>
    <t>OE.5.6.17.2.16</t>
  </si>
  <si>
    <t>OE.5.6.17.2.17</t>
  </si>
  <si>
    <t>OE.5.6.17.2.18</t>
  </si>
  <si>
    <t>OE.5.6.17.2.19</t>
  </si>
  <si>
    <t>OE.5.6.17.2.20</t>
  </si>
  <si>
    <t>OE.5.6.17.2.21</t>
  </si>
  <si>
    <t>OE.5.6.17.2.22</t>
  </si>
  <si>
    <t>OE.5.6.17.2.23</t>
  </si>
  <si>
    <t>OE.5.6.17.2.24</t>
  </si>
  <si>
    <t>OE.5.6.17.2.25</t>
  </si>
  <si>
    <t>OE.5.6.17.2.26</t>
  </si>
  <si>
    <t>OE.5.6.17.2.27</t>
  </si>
  <si>
    <t>OE.5.6.17.2.28</t>
  </si>
  <si>
    <t>OE.5.6.17.2.29</t>
  </si>
  <si>
    <t>OE.5.6.17.2.30</t>
  </si>
  <si>
    <t>OE.5.6.17.2.31</t>
  </si>
  <si>
    <t>OE.5.6.17.3</t>
  </si>
  <si>
    <t>OE.5.6.17.3.1</t>
  </si>
  <si>
    <t>OE.5.6.17.3.2</t>
  </si>
  <si>
    <t>OE.5.6.17.3.3</t>
  </si>
  <si>
    <t>OE.5.6.17.3.4</t>
  </si>
  <si>
    <t>OE.5.6.17.3.5</t>
  </si>
  <si>
    <t>OE.5.6.17.4</t>
  </si>
  <si>
    <t>OE.5.6.17.4.1</t>
  </si>
  <si>
    <t>OE.5.6.17.4.2</t>
  </si>
  <si>
    <t>OE.5.6.17.4.3</t>
  </si>
  <si>
    <t>CENTRAL DUPLEX DE VACÍO: 14.9 KW-3F-220V CON CAPACIDAD DE 3879 LPM @19"Hg.</t>
  </si>
  <si>
    <t>OE.5.6.17.4.4</t>
  </si>
  <si>
    <t>SALIDA PARA VACIO CLINICO DE 3/8"</t>
  </si>
  <si>
    <t>OE.5.6.17.4.5</t>
  </si>
  <si>
    <t>OE.5.6.17.4.6</t>
  </si>
  <si>
    <t>OE.5.6.17.4.7</t>
  </si>
  <si>
    <t>OE.5.6.17.4.8</t>
  </si>
  <si>
    <t>OE.5.6.17.4.9</t>
  </si>
  <si>
    <t>OE.5.6.17.4.10</t>
  </si>
  <si>
    <t>SALIDA PARA ALARMA AUDIOVISUAL DE VACIO CLÍNICO</t>
  </si>
  <si>
    <t>OE.5.6.17.4.11</t>
  </si>
  <si>
    <t>OE.5.6.18</t>
  </si>
  <si>
    <t>SISTEMA DE AIRE ACONDICIONADO</t>
  </si>
  <si>
    <t>OE.5.6.18.1</t>
  </si>
  <si>
    <t>CAMARAS FRIGORIFICAS</t>
  </si>
  <si>
    <t>OE.5.6.18.1.1</t>
  </si>
  <si>
    <t>SUMINISTRO E INSTALACIÓN DE CAMARA DE CONGELACIÓN PARA PESCADOS ( VOLUMEN 7 M3, TEMPERATURA MAX. -20°C, POTENCIA DE REFRIGERACIÓN MÍNIMA 6280 BTU/H).</t>
  </si>
  <si>
    <t>OE.5.6.18.1.2</t>
  </si>
  <si>
    <t>SUMINISTRO E INSTALACIÓN DE CAMARA DE CONGELACIÓN PARA PRODUCTOS CONGELADOS  ( VOLUMEN 7 M3,TEMPERATURA  MAX. -20°C,  POTENCIA DE REFRIGERACIÓN MÍNIMA 6280 BTU/H).</t>
  </si>
  <si>
    <t>OE.5.6.18.1.3</t>
  </si>
  <si>
    <t>SUMINISTRO E INSTALACIÓN DE CAMARA DE CONGELACIÓN PARA PRODUCTOS CARNICOS ( VOLUMEN 7.44 M3, TEMPERATURA  MAX. -20°C, POTENCIA DE REFRIGERACIÓN MÍNIMA 9800 BTU/H).</t>
  </si>
  <si>
    <t>OE.5.6.18.1.4</t>
  </si>
  <si>
    <t>SUMINISTRO E INSTALACIÓN DE CAMARA DE CONSERVACIÓN PARA LACTEOS  ( VOLUMEN 6.66 M3, TEMPERATURA MAX 2°C, POTENCIA DE REFRIGERACIÓN MÍNIMA 3050 BTU/H).</t>
  </si>
  <si>
    <t>OE.5.6.18.1.5</t>
  </si>
  <si>
    <t>SUMINISTRO E INSTALACIÓN DE CAMARA DE CONSERVACIÓN PARA FRUTAS Y VERDURAS  ( VOLUMEN 8.14 M3, TEMPERATURA MAX. 2°C, VOLUMEN
7.32 M3, POTENCIA DE REFRIGERACIÓN MÍNIMA 9900
BTU/H).</t>
  </si>
  <si>
    <t>OE.5.6.19</t>
  </si>
  <si>
    <t>SISTEMA DE AIRE COMPRIMIDO MEDICINAL</t>
  </si>
  <si>
    <t>OE.5.6.19.1</t>
  </si>
  <si>
    <t>OE.5.6.19.1.1</t>
  </si>
  <si>
    <t>TUBERÍA DE COBRE "TIPO K" DE 2 1/2"</t>
  </si>
  <si>
    <t>OE.5.6.19.1.2</t>
  </si>
  <si>
    <t>OE.5.6.19.1.3</t>
  </si>
  <si>
    <t>OE.5.6.19.1.4</t>
  </si>
  <si>
    <t>OE.5.6.19.2</t>
  </si>
  <si>
    <t>OE.5.6.19.2.1</t>
  </si>
  <si>
    <t>OE.5.6.19.2.2</t>
  </si>
  <si>
    <t>OE.5.6.19.2.3</t>
  </si>
  <si>
    <t>OE.5.6.19.2.4</t>
  </si>
  <si>
    <t>OE.5.6.19.2.5</t>
  </si>
  <si>
    <t>OE.5.6.19.2.6</t>
  </si>
  <si>
    <t>OE.5.6.19.2.7</t>
  </si>
  <si>
    <t>OE.5.6.19.2.8</t>
  </si>
  <si>
    <t>OE.5.6.19.2.9</t>
  </si>
  <si>
    <t>OE.5.6.19.2.10</t>
  </si>
  <si>
    <t>REDUCCIÓN DE COBRE 1 1/4" A 3/4"</t>
  </si>
  <si>
    <t>OE.5.6.19.2.11</t>
  </si>
  <si>
    <t>OE.5.6.19.2.12</t>
  </si>
  <si>
    <t>OE.5.6.19.2.13</t>
  </si>
  <si>
    <t>OE.5.6.19.2.14</t>
  </si>
  <si>
    <t>OE.5.6.19.2.15</t>
  </si>
  <si>
    <t>OE.5.6.19.2.16</t>
  </si>
  <si>
    <t>OE.5.6.19.2.17</t>
  </si>
  <si>
    <t>OE.5.6.19.3</t>
  </si>
  <si>
    <t>OE.5.6.19.3.1</t>
  </si>
  <si>
    <t>VÁLVULA DE BOLA DE TRES PIEZAS DE 1 1 /4"</t>
  </si>
  <si>
    <t>OE.5.6.19.3.2</t>
  </si>
  <si>
    <t>OE.5.6.19.3.3</t>
  </si>
  <si>
    <t>OE.5.6.19.4</t>
  </si>
  <si>
    <t>OE.5.6.19.4.1</t>
  </si>
  <si>
    <t>OE.5.6.19.4.2</t>
  </si>
  <si>
    <t>OE.5.6.19.4.3</t>
  </si>
  <si>
    <t>CENTRAL DE AIRE COMPRIMIDO MEDICINAL 50.4 SCFM</t>
  </si>
  <si>
    <t>OE.5.6.19.4.4</t>
  </si>
  <si>
    <t>SALIDA PARA DE AIRE COMPRIMIDO MEDICINAL DE 3/8"</t>
  </si>
  <si>
    <t>OE.5.6.19.4.5</t>
  </si>
  <si>
    <t>OE.5.6.19.4.6</t>
  </si>
  <si>
    <t>OE.5.6.19.4.7</t>
  </si>
  <si>
    <t>OE.5.6.19.4.8</t>
  </si>
  <si>
    <t>SALIDA PARA ALARMA AUDIOVISUAL DE AIRE COMPRIMIDO MEDICINAL</t>
  </si>
  <si>
    <t>OE.5.6.19.4.9</t>
  </si>
  <si>
    <t>OE.5.6.20</t>
  </si>
  <si>
    <t>SISTEMA DE EXTRACCION DE AIRE</t>
  </si>
  <si>
    <t>OE.5.6.20.1</t>
  </si>
  <si>
    <t>SISTEMA DE DUCTOS Y ACCESORIOS - ESTACIONAMIENTO</t>
  </si>
  <si>
    <t>OE.5.6.20.1.1</t>
  </si>
  <si>
    <t>EXTRACTOR CENTRIFUGO 13536 CFM  UL/FM</t>
  </si>
  <si>
    <t>OE.5.6.20.1.2</t>
  </si>
  <si>
    <t>DUCTOS Y ACCESORIOS</t>
  </si>
  <si>
    <t>OE.5.6.20.1.3</t>
  </si>
  <si>
    <t>OE.5.6.20.1.4</t>
  </si>
  <si>
    <t>DAMPER MOTORIZADO CORTAFUEGO</t>
  </si>
  <si>
    <t>OE.5.6.20.1.5</t>
  </si>
  <si>
    <t>SENSOR DE NIVEL DE MONOXIDO DE CARBONO</t>
  </si>
  <si>
    <t>OE.5.6.20.1.6</t>
  </si>
  <si>
    <t>OE.5.6.20.1.7</t>
  </si>
  <si>
    <t>OE.5.6.20.2</t>
  </si>
  <si>
    <t>OE.5.6.20.2.1</t>
  </si>
  <si>
    <t>CAJA PORTA FILTRO Y FILTROS DE AIRE EXTRACCION (13536 CFM)</t>
  </si>
  <si>
    <t>OE.5.6.20.3</t>
  </si>
  <si>
    <t>EQUIPOS CENTRIFUGOS</t>
  </si>
  <si>
    <t>OE.5.6.20.3.1</t>
  </si>
  <si>
    <t>OE.5.6.21</t>
  </si>
  <si>
    <t>SISTEMA DE PRESURIZACIÓN DE ESCALERAS</t>
  </si>
  <si>
    <t>OE.5.6.21.1</t>
  </si>
  <si>
    <t>OE.5.6.21.1.1</t>
  </si>
  <si>
    <t>INYECTOR CENTRIFUGO 14480 CFM</t>
  </si>
  <si>
    <t>OE.5.6.21.1.2</t>
  </si>
  <si>
    <t>DAMPER DE ALIVIO BAROMÉTRICO 32 PLG X 32 PLG - 12965 CFM</t>
  </si>
  <si>
    <t>OE.5.6.21.2</t>
  </si>
  <si>
    <t>CONDUCTOS, REJILLAS Y ACCESORIOS</t>
  </si>
  <si>
    <t>OE.5.6.21.2.1</t>
  </si>
  <si>
    <t>DUCTOS Y ACCESORIOS DE PRESURIZACIÓN DE ESCALERAS</t>
  </si>
  <si>
    <t>OE.5.6.21.2.2</t>
  </si>
  <si>
    <t>REJILLAS DE INYECCION CON DAMPER CORTAFUERGO 450*450MM</t>
  </si>
  <si>
    <t>OE.5.6.21.2.3</t>
  </si>
  <si>
    <t>REJILLAS DE INYECCION CON DAMPER CORTAFUERGO 600*600MM</t>
  </si>
  <si>
    <t>OE.5.6.21.2.4</t>
  </si>
  <si>
    <t>REJILLAS DE INYECCION CON DAMPER CORTAFUERGO 1200*800MM</t>
  </si>
  <si>
    <t>OE.5.6.21.2.5</t>
  </si>
  <si>
    <t>SENSOR DE PRESIÓN</t>
  </si>
  <si>
    <t>OE.5.6.21.2.6</t>
  </si>
  <si>
    <t>SENSOR DE HUMO</t>
  </si>
  <si>
    <t>OE.5.6.21.3</t>
  </si>
  <si>
    <t>OE.5.6.21.3.1</t>
  </si>
  <si>
    <t>CAJA PORTA FILTRO Y FILTROS DE AIRE INYECCION (14480 CFM)</t>
  </si>
  <si>
    <t>OE.5.6.21.4</t>
  </si>
  <si>
    <t>OTROS</t>
  </si>
  <si>
    <t>OE.5.6.21.4.1</t>
  </si>
  <si>
    <t>TABLERO ELECTRICO</t>
  </si>
  <si>
    <t>OE.5.6.21.4.2</t>
  </si>
  <si>
    <t>PRUEBAS Y BALANCEO</t>
  </si>
  <si>
    <t>OE.5.7</t>
  </si>
  <si>
    <t>OE.5.7.1</t>
  </si>
  <si>
    <t>TABLERO DE CONTROL DE GASES MEDICINALES PARA SISTEMAS DE OXIGENO, VACIO Y AIRE COMPRIMIDO MEDICINAL.</t>
  </si>
  <si>
    <t>OE.5.7.2</t>
  </si>
  <si>
    <t>TABLERO DE CONTROL DE GASES MEDICINALES PARA SISTEMAS DE OXIGENO Y VACIO.</t>
  </si>
  <si>
    <t>OE.5.7.3</t>
  </si>
  <si>
    <t>TOMA MURAL TIPO 1</t>
  </si>
  <si>
    <t>OE.5.7.4</t>
  </si>
  <si>
    <t>TOMA MURAL TIPO 2</t>
  </si>
  <si>
    <t>OE.5.7.5</t>
  </si>
  <si>
    <t>TOMA MURAL TIPO 3</t>
  </si>
  <si>
    <t>OE.5.7.6</t>
  </si>
  <si>
    <t>TOMA MURAL TIPO 4</t>
  </si>
  <si>
    <t>OE.5.7.7</t>
  </si>
  <si>
    <t>TOMA MURAL TIPO 5</t>
  </si>
  <si>
    <t>OE.5.7.8</t>
  </si>
  <si>
    <t>TOMA MURAL TIPO 6</t>
  </si>
  <si>
    <t>OE.5.7.9</t>
  </si>
  <si>
    <t>ALARMA AUDIOVISUAL PARA SISTEMA DE OXIGENO, VACIO Y AIRE COMPRIMIDO MEDICINAL</t>
  </si>
  <si>
    <t>OE.5.7.10</t>
  </si>
  <si>
    <t>ALARMA AUDIOVISUAL PARA SISTEMA DE OXIGENO Y VACIO.</t>
  </si>
  <si>
    <t>OE.6</t>
  </si>
  <si>
    <t>OE.6.1</t>
  </si>
  <si>
    <t>CABLEADO ESTRUCTURADO EN INTERIORES DE EDIFICIOS</t>
  </si>
  <si>
    <t>OE.6.1.1</t>
  </si>
  <si>
    <t>CABLES EN TUBERÍAS</t>
  </si>
  <si>
    <t>OE.6.1.1.1</t>
  </si>
  <si>
    <t>Cable S/FTP categoria 7A Clase FA 1000 MHz</t>
  </si>
  <si>
    <t>OE.6.1.1.2</t>
  </si>
  <si>
    <t>Cable UTP categoria 5E</t>
  </si>
  <si>
    <t>OE.6.1.1.3</t>
  </si>
  <si>
    <t>Cable HDMI X 10 m</t>
  </si>
  <si>
    <t>OE.6.1.1.4</t>
  </si>
  <si>
    <t>Cable USB x 10m</t>
  </si>
  <si>
    <t>OE.6.1.1.5</t>
  </si>
  <si>
    <t>Cable FPL 2X18 AWG</t>
  </si>
  <si>
    <t>OE.6.1.1.6</t>
  </si>
  <si>
    <t>Cable FPL 2X16 AWG</t>
  </si>
  <si>
    <t>OE.6.1.1.7</t>
  </si>
  <si>
    <t>Cable de audio 2x16 AWG libre de halogeno</t>
  </si>
  <si>
    <t>OE.6.1.1.8</t>
  </si>
  <si>
    <t>Cable para micrófono</t>
  </si>
  <si>
    <t>OE.6.1.1.9</t>
  </si>
  <si>
    <t>Cable coaxial RG8</t>
  </si>
  <si>
    <t>OE.6.1.1.10</t>
  </si>
  <si>
    <t>Cable coaxial RG6</t>
  </si>
  <si>
    <t>OE.6.1.1.11</t>
  </si>
  <si>
    <t>Cable de Fibra Optica Multimodo OM4 de 12 hilos</t>
  </si>
  <si>
    <t>OE.6.1.1.12</t>
  </si>
  <si>
    <t>Cable de Cu desnudo de 25 mm2</t>
  </si>
  <si>
    <t>OE.6.2</t>
  </si>
  <si>
    <t>CANALES, CONDUCTOS Y/O TUBERÍAS</t>
  </si>
  <si>
    <t>OE.6.2.1</t>
  </si>
  <si>
    <t>Tuberia Electrica PVC SAP NTP 399.006 DE 100 mm</t>
  </si>
  <si>
    <t>OE.6.2.2</t>
  </si>
  <si>
    <t>Tuberia Electrica PVC SAP NTP 399.006 DE 50 mm</t>
  </si>
  <si>
    <t>OE.6.2.3</t>
  </si>
  <si>
    <t>Tuberia Electrica PVC SAP NTP 399.006 de 25 mm</t>
  </si>
  <si>
    <t>OE.6.2.4</t>
  </si>
  <si>
    <t>Tuberia Electrica PVC SAP NTP 399.006 de 20 mm</t>
  </si>
  <si>
    <t>OE.6.2.5</t>
  </si>
  <si>
    <t>Curva PVC SAP NTP 399.006 de 100 mm</t>
  </si>
  <si>
    <t>OE.6.2.6</t>
  </si>
  <si>
    <t>Curva PVC SAP NTP 399.006 DE 50 mm</t>
  </si>
  <si>
    <t>OE.6.2.7</t>
  </si>
  <si>
    <t>Curva PVC SAP NTP 399.006 de 25 mm</t>
  </si>
  <si>
    <t>OE.6.2.8</t>
  </si>
  <si>
    <t>OE.6.2.9</t>
  </si>
  <si>
    <t>Union PVC SAP NTP 399.006 de 100 mm</t>
  </si>
  <si>
    <t>OE.6.2.10</t>
  </si>
  <si>
    <t>Unión PVC SAP NTP 399.006 DE 50 mm</t>
  </si>
  <si>
    <t>OE.6.2.11</t>
  </si>
  <si>
    <t>OE.6.2.12</t>
  </si>
  <si>
    <t>OE.6.2.13</t>
  </si>
  <si>
    <t>Conector PVC SAP NTP 399.006 de 100 mm</t>
  </si>
  <si>
    <t>OE.6.2.14</t>
  </si>
  <si>
    <t>Conector PVC SAP NTP 399.006 DE 50 mm</t>
  </si>
  <si>
    <t>OE.6.2.15</t>
  </si>
  <si>
    <t>Conector PVC SAP NTP 399.006 DE 25 mm</t>
  </si>
  <si>
    <t>OE.6.2.16</t>
  </si>
  <si>
    <t>Conector PVC SAP NTP 399.006 DE 20 mm</t>
  </si>
  <si>
    <t>OE.6.2.17</t>
  </si>
  <si>
    <t>Tubería conduit EMT de 25 mm</t>
  </si>
  <si>
    <t>OE.6.2.18</t>
  </si>
  <si>
    <t>Tubería conduit EMT de 20 mm</t>
  </si>
  <si>
    <t>OE.6.2.19</t>
  </si>
  <si>
    <t>Curva Conduit EMT de 25 mm</t>
  </si>
  <si>
    <t>OE.6.2.20</t>
  </si>
  <si>
    <t>Curva Conduit EMT de 20 mm</t>
  </si>
  <si>
    <t>OE.6.2.21</t>
  </si>
  <si>
    <t>Unión Conduit EMT de 25mm</t>
  </si>
  <si>
    <t>OE.6.2.22</t>
  </si>
  <si>
    <t>Unión Conduit EMT de 20mm</t>
  </si>
  <si>
    <t>OE.6.2.23</t>
  </si>
  <si>
    <t>Conector CONDUIT EMT de 25 mm</t>
  </si>
  <si>
    <t>OE.6.2.24</t>
  </si>
  <si>
    <t>Conector CONDUIT EMT de 20 mm</t>
  </si>
  <si>
    <t>OE.6.2.25</t>
  </si>
  <si>
    <t>Bandeja tipo malla de 105x300x3000mm electrozincado, aterrado y con accesorios de instalacion.</t>
  </si>
  <si>
    <t>OE.6.2.26</t>
  </si>
  <si>
    <t>Tubería conduit EMT Flexible de 20 mm</t>
  </si>
  <si>
    <t>OE.6.2.27</t>
  </si>
  <si>
    <t>Prensaestopa para tubo PVC flexible de 20 mm</t>
  </si>
  <si>
    <t>OE.6.3</t>
  </si>
  <si>
    <t>SALIDA DE COMUNICACIONES</t>
  </si>
  <si>
    <t>OE.6.3.1</t>
  </si>
  <si>
    <t>Salida de datos categoria 7A simple</t>
  </si>
  <si>
    <t>OE.6.3.2</t>
  </si>
  <si>
    <t>Salida de datos categoria 7A Doble</t>
  </si>
  <si>
    <t>OE.6.3.3</t>
  </si>
  <si>
    <t>Salida para TV</t>
  </si>
  <si>
    <t>OE.6.3.4</t>
  </si>
  <si>
    <t>Salida HDMI/USB</t>
  </si>
  <si>
    <t>OE.6.3.5</t>
  </si>
  <si>
    <t>Salida sensor de humo</t>
  </si>
  <si>
    <t>OE.6.3.6</t>
  </si>
  <si>
    <t>Salida sensor de humo sobre falso cielo raso</t>
  </si>
  <si>
    <t>OE.6.3.7</t>
  </si>
  <si>
    <t>Salida sensor de temperatura</t>
  </si>
  <si>
    <t>OE.6.3.8</t>
  </si>
  <si>
    <t>Salida para sensor de aniego</t>
  </si>
  <si>
    <t>OE.6.3.9</t>
  </si>
  <si>
    <t>Salida de sensor optico termico</t>
  </si>
  <si>
    <t>OE.6.3.10</t>
  </si>
  <si>
    <t>Salida Estación Manual</t>
  </si>
  <si>
    <t>OE.6.3.11</t>
  </si>
  <si>
    <t>Salida sirena con luz estrobo</t>
  </si>
  <si>
    <t>OE.6.3.12</t>
  </si>
  <si>
    <t>Salida sirena de alarma contra incendio</t>
  </si>
  <si>
    <t>OE.6.3.13</t>
  </si>
  <si>
    <t>Salida panel de alarma de incendio</t>
  </si>
  <si>
    <t>OE.6.3.14</t>
  </si>
  <si>
    <t>salida unidad de control</t>
  </si>
  <si>
    <t>OE.6.3.15</t>
  </si>
  <si>
    <t>Salida parlante</t>
  </si>
  <si>
    <t>OE.6.3.16</t>
  </si>
  <si>
    <t>Salida para control de volumen</t>
  </si>
  <si>
    <t>OE.6.3.17</t>
  </si>
  <si>
    <t>Salida microfono/audio</t>
  </si>
  <si>
    <t>OE.6.3.18</t>
  </si>
  <si>
    <t>Salida consola amplificada</t>
  </si>
  <si>
    <t>OE.6.3.19</t>
  </si>
  <si>
    <t>Salida radio trasceptor VHF/HF</t>
  </si>
  <si>
    <t>OE.6.3.20</t>
  </si>
  <si>
    <t>Salida para telefono de bomberos</t>
  </si>
  <si>
    <t>OE.6.3.21</t>
  </si>
  <si>
    <t>Salida terminal de habitación</t>
  </si>
  <si>
    <t>OE.6.3.22</t>
  </si>
  <si>
    <t>Salida pulsador de cama</t>
  </si>
  <si>
    <t>OE.6.3.23</t>
  </si>
  <si>
    <t>Salida pulsador de baño</t>
  </si>
  <si>
    <t>OE.6.3.24</t>
  </si>
  <si>
    <t>Salida pulsador de piso</t>
  </si>
  <si>
    <t>OE.6.3.25</t>
  </si>
  <si>
    <t>Salida lampara de pasillo</t>
  </si>
  <si>
    <t>OE.6.4</t>
  </si>
  <si>
    <t>CONDUCTORES DE COMUNICACIONES</t>
  </si>
  <si>
    <t>OE.6.4.1</t>
  </si>
  <si>
    <t>Excavacion de zanja para ducto enterrado 0.50 x 0.60 m</t>
  </si>
  <si>
    <t>OE.6.4.2</t>
  </si>
  <si>
    <t>Relleno y compactado con material propio 0.50 x0.60 m</t>
  </si>
  <si>
    <t>OE.6.4.3</t>
  </si>
  <si>
    <t>Buzon de Co Ao de 0.60x0.60x0.60 m</t>
  </si>
  <si>
    <t>OE.6.5</t>
  </si>
  <si>
    <t>PATCH PANEL</t>
  </si>
  <si>
    <t>OE.6.5.1</t>
  </si>
  <si>
    <t>Patch panel Cat 7A 48 puertos, incluye jack Cat 7A</t>
  </si>
  <si>
    <t>OE.6.5.2</t>
  </si>
  <si>
    <t>Patch panel Cat 7A 24 puertos, incluye jack Cat 7A</t>
  </si>
  <si>
    <t>OE.6.5.3</t>
  </si>
  <si>
    <t>Patch cord  Cat 7A-Cat 6A  de 7 pies - 3m</t>
  </si>
  <si>
    <t>OE.6.5.4</t>
  </si>
  <si>
    <t>Patch cord  Cat 7A-Cat 6A  de 3 pies - 1m</t>
  </si>
  <si>
    <t>OE.6.5.5</t>
  </si>
  <si>
    <t>Patch cord FO OM4 Multimodo 3 pies - 1m</t>
  </si>
  <si>
    <t>OE.6.5.6</t>
  </si>
  <si>
    <t>Patch Cord HDMI 3m</t>
  </si>
  <si>
    <t>OE.6.5.7</t>
  </si>
  <si>
    <t>Patch Cord HDMI 1m</t>
  </si>
  <si>
    <t>OE.6.5.8</t>
  </si>
  <si>
    <t>Bandeja de empalme para bandeja de FO ( incluye accesorios)</t>
  </si>
  <si>
    <t>OE.6.5.9</t>
  </si>
  <si>
    <t>Bandeja de fibra optica de 1 RU incluye patch panel y acopladores</t>
  </si>
  <si>
    <t>OE.6.5.10</t>
  </si>
  <si>
    <t>Etiquetas adhesivas de identificacion, señalizacion y ordenamiento para el area de Trabajo y Gabinete</t>
  </si>
  <si>
    <t>OE.6.5.11</t>
  </si>
  <si>
    <t>Certificacion de los puntos del cableado de datos Cat 7A</t>
  </si>
  <si>
    <t>OE.6.5.12</t>
  </si>
  <si>
    <t>Certificación de los puntos de fibra óptica</t>
  </si>
  <si>
    <t>OE.6.6</t>
  </si>
  <si>
    <t>RACK DE COMUNICACIONES</t>
  </si>
  <si>
    <t>OE.6.6.1</t>
  </si>
  <si>
    <t>GABINETE DE COMUNICACION</t>
  </si>
  <si>
    <t>OE.6.6.1.1</t>
  </si>
  <si>
    <t>Gabinete de comunicaciones de Piso de 42 RU c/accesorios de instalacion</t>
  </si>
  <si>
    <t>OE.6.6.1.2</t>
  </si>
  <si>
    <t>Gabinete de comunicaciones de Piso de 18 RU C/Accesorios de Instalación</t>
  </si>
  <si>
    <t>OE.6.6.1.3</t>
  </si>
  <si>
    <t>UPS de 2000VA rackeable</t>
  </si>
  <si>
    <t>OE.6.6.1.4</t>
  </si>
  <si>
    <t>Piso antiestatico conductivo</t>
  </si>
  <si>
    <t>OE.6.6.2</t>
  </si>
  <si>
    <t>SISTEMA INTEGRAL DE GABINETE</t>
  </si>
  <si>
    <t>OE.6.6.2.1</t>
  </si>
  <si>
    <t>Sistema integral de gabinete de 42 RU con accesorio de instalacion</t>
  </si>
  <si>
    <t>OE.6.6.2.2</t>
  </si>
  <si>
    <t>Sistema de refrigeracion con condensador externo</t>
  </si>
  <si>
    <t>OE.6.6.2.3</t>
  </si>
  <si>
    <t>Servicio de instalacion, configuracion, capacitacion y puesta de funcionamiento</t>
  </si>
  <si>
    <t>OE.6.7</t>
  </si>
  <si>
    <t>OE.6.7.1</t>
  </si>
  <si>
    <t>Caja de Paso con tapa Biselada de F°G° 300x300x100 mm</t>
  </si>
  <si>
    <t>OE.6.7.2</t>
  </si>
  <si>
    <t>Caja de Paso Pesada con tapa Biselada de 200x200x100mm</t>
  </si>
  <si>
    <t>OE.6.7.3</t>
  </si>
  <si>
    <t>Caja de paso Pesada con tapa biselada de 150x150x100mm</t>
  </si>
  <si>
    <t>OE.6.8</t>
  </si>
  <si>
    <t>SISTEMAS VARIOS DE COMUNICACIONES</t>
  </si>
  <si>
    <t>OE.6.8.1</t>
  </si>
  <si>
    <t>SISTEMA DE DETECCION Y ALARMA CONTRA INCENDIOS</t>
  </si>
  <si>
    <t>OE.6.8.1.1</t>
  </si>
  <si>
    <t>Panel principal  de alarma contra incendio direccionable incluye accesorios</t>
  </si>
  <si>
    <t>OE.6.8.1.2</t>
  </si>
  <si>
    <t>Unidad de control incluye accesorios</t>
  </si>
  <si>
    <t>OE.6.8.1.3</t>
  </si>
  <si>
    <t>Sensor de Humo Direccionable incluye base para sensor</t>
  </si>
  <si>
    <t>OE.6.8.1.4</t>
  </si>
  <si>
    <t>Sensor de temperatura direccionable incluye base</t>
  </si>
  <si>
    <t>OE.6.8.1.5</t>
  </si>
  <si>
    <t>Sensor optico termico</t>
  </si>
  <si>
    <t>OE.6.8.1.6</t>
  </si>
  <si>
    <t>Sensor de aniego</t>
  </si>
  <si>
    <t>OE.6.8.1.7</t>
  </si>
  <si>
    <t>Estaciòn Manual de doble Accion</t>
  </si>
  <si>
    <t>OE.6.8.1.8</t>
  </si>
  <si>
    <t>Sirena de alarma contra incendio</t>
  </si>
  <si>
    <t>OE.6.8.1.9</t>
  </si>
  <si>
    <t>Sirena con luz estrobo</t>
  </si>
  <si>
    <t>OE.6.8.1.10</t>
  </si>
  <si>
    <t>Modulo para telefono de bomberos incluye telefono</t>
  </si>
  <si>
    <t>OE.6.8.1.11</t>
  </si>
  <si>
    <t>Modulo de aislamiento</t>
  </si>
  <si>
    <t>OE.6.8.1.12</t>
  </si>
  <si>
    <t>Modulo para monitoreo de valvulas y flujo de agua</t>
  </si>
  <si>
    <t>OE.6.8.1.13</t>
  </si>
  <si>
    <t>Modulo de control direccionable</t>
  </si>
  <si>
    <t>OE.6.8.1.14</t>
  </si>
  <si>
    <t>Modulo de monitoreo direccionable</t>
  </si>
  <si>
    <t>OE.6.8.1.15</t>
  </si>
  <si>
    <t>Servicio de Instalacion, configuracion y puesta en funcionamiento del Sistema de deteccion y alarma de incendios</t>
  </si>
  <si>
    <t>OE.6.8.2</t>
  </si>
  <si>
    <t>SISTEMA DE SONIDO AMBIENTAL Y PERIFONEO</t>
  </si>
  <si>
    <t>OE.6.8.2.1</t>
  </si>
  <si>
    <t>Servidor licenciado de 30 canales SIP</t>
  </si>
  <si>
    <t>OE.6.8.2.2</t>
  </si>
  <si>
    <t>Microfono cuello ganso con teclado multizonas IP/SIP</t>
  </si>
  <si>
    <t>OE.6.8.2.3</t>
  </si>
  <si>
    <t>Gateway y audio IP</t>
  </si>
  <si>
    <t>OE.6.8.2.4</t>
  </si>
  <si>
    <t>Cable de audio para conexión de gateway y amplificador</t>
  </si>
  <si>
    <t>OE.6.8.2.5</t>
  </si>
  <si>
    <t>Amplificador 4x500 W RMS rackeable</t>
  </si>
  <si>
    <t>OE.6.8.2.6</t>
  </si>
  <si>
    <t>parlante de techo de 6 1/2" doble con transformador linea 100V/6W-24 W maximo.</t>
  </si>
  <si>
    <t>OE.6.8.2.7</t>
  </si>
  <si>
    <t>Parlante de adosar a pared de 30 W de 5" incluye accesorios</t>
  </si>
  <si>
    <t>OE.6.8.2.8</t>
  </si>
  <si>
    <t>Atenuador de volumen</t>
  </si>
  <si>
    <t>OE.6.8.2.9</t>
  </si>
  <si>
    <t>Servicio de instalación, configuración, capacitación y puesta en funcionamiento del sistema de sonido Ambiental</t>
  </si>
  <si>
    <t>OE.6.8.3</t>
  </si>
  <si>
    <t>SISTEMA DE VIDEO VIGILANCIA</t>
  </si>
  <si>
    <t>OE.6.8.3.1</t>
  </si>
  <si>
    <t>Camara IP PoE para interior tipo A</t>
  </si>
  <si>
    <t>OE.6.8.3.2</t>
  </si>
  <si>
    <t>Camara IP PoE para interior tipo B</t>
  </si>
  <si>
    <t>OE.6.8.3.3</t>
  </si>
  <si>
    <t>Camara IP PoE para exterior tipo A</t>
  </si>
  <si>
    <t>OE.6.8.3.4</t>
  </si>
  <si>
    <t>Grabador NVR incluye software de gestion y licencias</t>
  </si>
  <si>
    <t>OE.6.8.3.5</t>
  </si>
  <si>
    <t>Estacion de monitoreo incluye monitor incluye accesorios</t>
  </si>
  <si>
    <t>OE.6.8.3.6</t>
  </si>
  <si>
    <t>Video Wall 2x2x43” 4K Controlador y licencias</t>
  </si>
  <si>
    <t>OE.6.8.3.7</t>
  </si>
  <si>
    <t>Servicio de Instalacion, configuracion, capacitacion y puesta en funcionamiento de Sistema de Video Vigilancia</t>
  </si>
  <si>
    <t>OE.6.8.4</t>
  </si>
  <si>
    <t>SISTEMA DE TELEFONIA</t>
  </si>
  <si>
    <t>OE.6.8.4.1</t>
  </si>
  <si>
    <t>Telefono IP Tipo I uso general</t>
  </si>
  <si>
    <t>OE.6.8.4.2</t>
  </si>
  <si>
    <t>Telefono IP Tipo III gerencial</t>
  </si>
  <si>
    <t>OE.6.8.4.3</t>
  </si>
  <si>
    <t>Telefono IP de operadora incluye consola de expansion</t>
  </si>
  <si>
    <t>OE.6.8.4.4</t>
  </si>
  <si>
    <t>Accesorio para Telefono IP Tipo I para montaje en pared</t>
  </si>
  <si>
    <t>OE.6.8.4.5</t>
  </si>
  <si>
    <t>Central telefonica incluye licenciamiento</t>
  </si>
  <si>
    <t>OE.6.8.4.6</t>
  </si>
  <si>
    <t>Servicio de Instalacion, configuracion, capacitacion  y puesta en funcionamiento del Sistema de telefonia</t>
  </si>
  <si>
    <t>OE.6.8.5</t>
  </si>
  <si>
    <t>SISTEMA DE CONTROL DE ACCESO Y SEGURIDAD</t>
  </si>
  <si>
    <t>OE.6.8.5.1</t>
  </si>
  <si>
    <t>Dispositivo Biometrico de control de acceso con accesorios y/o modulo incluye software</t>
  </si>
  <si>
    <t>OE.6.8.5.2</t>
  </si>
  <si>
    <t>Cerradura electromagnetica incluye gabinete, fuente de alimentacion y bateria</t>
  </si>
  <si>
    <t>OE.6.8.5.3</t>
  </si>
  <si>
    <t>Pulsador de salida en pared</t>
  </si>
  <si>
    <t>OE.6.8.5.4</t>
  </si>
  <si>
    <t>Dispositivo biometrico de control de asistencia incluye software</t>
  </si>
  <si>
    <t>OE.6.8.5.5</t>
  </si>
  <si>
    <t>Servicio de Instalacion, configuracion, capacitacion  y puesta en funcionamiento del Sistema de Control de Acceso y Seguridad.</t>
  </si>
  <si>
    <t>OE.6.8.6</t>
  </si>
  <si>
    <t>SISTEMA DE TELEVISIÓN</t>
  </si>
  <si>
    <t>OE.6.8.6.1</t>
  </si>
  <si>
    <t>Amplificador para TV Cable</t>
  </si>
  <si>
    <t>OE.6.8.6.2</t>
  </si>
  <si>
    <t>Modulador de video incluye conectors y accesorios</t>
  </si>
  <si>
    <t>OE.6.8.6.3</t>
  </si>
  <si>
    <t>Spliter o tap de 2 salidas</t>
  </si>
  <si>
    <t>OE.6.8.6.4</t>
  </si>
  <si>
    <t>Spliter o tap de 3 salidas</t>
  </si>
  <si>
    <t>OE.6.8.6.5</t>
  </si>
  <si>
    <t>Conector RG6 de compresión</t>
  </si>
  <si>
    <t>OE.6.8.6.6</t>
  </si>
  <si>
    <t>reproductor blue ray incluye conversor HDMI a coaxial</t>
  </si>
  <si>
    <t>OE.6.8.6.7</t>
  </si>
  <si>
    <t>Servicio de Instalación, configuración, capacitación  y puesta en funcionamiento del Sistema de television</t>
  </si>
  <si>
    <t>OE.6.8.7</t>
  </si>
  <si>
    <t>SISTEMA DE PROCESAMIENTO CENTRALIZADO</t>
  </si>
  <si>
    <t>OE.6.8.7.1</t>
  </si>
  <si>
    <t>Servidor Hiperconvergente</t>
  </si>
  <si>
    <t>OE.6.8.7.2</t>
  </si>
  <si>
    <t>KVM deslizable de 1RU</t>
  </si>
  <si>
    <t>OE.6.8.7.3</t>
  </si>
  <si>
    <t>Servicio de Instalación, configuración, capacitación  y puesta en funcionamiento del Sistema de Procesamiento Centralizado</t>
  </si>
  <si>
    <t>OE.6.8.8</t>
  </si>
  <si>
    <t>SISTEMA DE ALMACENAMIENTO CENTRALIZADO</t>
  </si>
  <si>
    <t>OE.6.8.8.1</t>
  </si>
  <si>
    <t>Servidor de almacenamiento de informacion</t>
  </si>
  <si>
    <t>OE.6.8.8.2</t>
  </si>
  <si>
    <t>Copia de seguridad centralizada</t>
  </si>
  <si>
    <t>OE.6.8.8.3</t>
  </si>
  <si>
    <t>Servicio de Instalación, configuración, capacitación  y puesta en funcionamiento del Sistema de almacenamiento centralizado</t>
  </si>
  <si>
    <t>OE.6.8.9</t>
  </si>
  <si>
    <t>SISTEMA DE CONECTIVIDAD Y SEGURIDAD INFORMATICA</t>
  </si>
  <si>
    <t>OE.6.8.9.1</t>
  </si>
  <si>
    <t>Switch de core</t>
  </si>
  <si>
    <t>OE.6.8.9.2</t>
  </si>
  <si>
    <t>Switch de distribucion</t>
  </si>
  <si>
    <t>OE.6.8.9.3</t>
  </si>
  <si>
    <t>Switch Gigabit de 24 puertos PoE + 4 puertos SFP</t>
  </si>
  <si>
    <t>OE.6.8.9.4</t>
  </si>
  <si>
    <t>Switch Gigabit de 48 Puertos PoE y 4 puertos SFP</t>
  </si>
  <si>
    <t>OE.6.8.9.5</t>
  </si>
  <si>
    <t>Acces Point PoE</t>
  </si>
  <si>
    <t>OE.6.8.9.6</t>
  </si>
  <si>
    <t>Controladora de acces point</t>
  </si>
  <si>
    <t>OE.6.8.9.7</t>
  </si>
  <si>
    <t>Firewall</t>
  </si>
  <si>
    <t>OE.6.8.9.8</t>
  </si>
  <si>
    <t>Servicio de Instalación, configuración, capacitación  y puesta en funcionamiento del Sistema de conectividad y seguridad informática</t>
  </si>
  <si>
    <t>OE.6.8.10</t>
  </si>
  <si>
    <t>SISTEMA DE RELOJES SINCRONIZADOS</t>
  </si>
  <si>
    <t>OE.6.8.10.1</t>
  </si>
  <si>
    <t>Reloj IP de una cara</t>
  </si>
  <si>
    <t>OE.6.8.10.2</t>
  </si>
  <si>
    <t>Reloj cronometro de pared</t>
  </si>
  <si>
    <t>OE.6.8.10.3</t>
  </si>
  <si>
    <t>Accesorio para reloj de doble cara</t>
  </si>
  <si>
    <t>OE.6.8.10.4</t>
  </si>
  <si>
    <t>Reloj patron incluye GPS</t>
  </si>
  <si>
    <t>OE.6.8.10.5</t>
  </si>
  <si>
    <t>Servicio de Instalación, configuración, capacitación  y puesta en funcionamiento del Sistema de Relojes Sincronizados</t>
  </si>
  <si>
    <t>OE.6.8.11</t>
  </si>
  <si>
    <t>SISTEMA DE TELEPRESENCIA</t>
  </si>
  <si>
    <t>OE.6.8.11.1</t>
  </si>
  <si>
    <t>Equipo de Video Conferencia</t>
  </si>
  <si>
    <t>OE.6.8.11.2</t>
  </si>
  <si>
    <t>Computadora para el monitoreo incluye Monitor LED de 42"</t>
  </si>
  <si>
    <t>OE.6.8.11.3</t>
  </si>
  <si>
    <t>Servicio de Instalación, configuración, capacitación  y puesta en funcionamiento del Sistema de Telepresencia</t>
  </si>
  <si>
    <t>OE.6.8.12</t>
  </si>
  <si>
    <t>SISTEMA DE COMUNICACIÓN POR RADIO VHF/HF</t>
  </si>
  <si>
    <t>OE.6.8.12.1</t>
  </si>
  <si>
    <t>Torre ventada de 12m</t>
  </si>
  <si>
    <t>OE.6.8.12.2</t>
  </si>
  <si>
    <t>Antena dipolo multibanda Incluye accesorios de instalacion</t>
  </si>
  <si>
    <t>OE.6.8.12.3</t>
  </si>
  <si>
    <t>Antena omnidireccional incluye accesorios de instalación</t>
  </si>
  <si>
    <t>OE.6.8.12.4</t>
  </si>
  <si>
    <t>Radio transceptor HF incluye accesorios de instalacion.</t>
  </si>
  <si>
    <t>OE.6.8.12.5</t>
  </si>
  <si>
    <t>Radio transceptor VHF incluye accesorios de instalacion.</t>
  </si>
  <si>
    <t>OE.6.8.12.6</t>
  </si>
  <si>
    <t>Servicio de instalacion, configuracion, capacitacion y puesta en funcionamiento del Sistema de Comunicación por Radio.</t>
  </si>
  <si>
    <t>OE.6.8.13</t>
  </si>
  <si>
    <t>SISTEMA DE GESTION DE IMÁGENES MEDICAS</t>
  </si>
  <si>
    <t>OE.6.8.13.1</t>
  </si>
  <si>
    <t>Sistema de gestion de imágenes medicas PACs incluye equipos</t>
  </si>
  <si>
    <t>OE.6.8.13.2</t>
  </si>
  <si>
    <t>Servicio de instalación, configuración, capacitación  y puesta en funcionamiento del sistema del sistema de imágenes medicas.</t>
  </si>
  <si>
    <t>OE.6.8.14</t>
  </si>
  <si>
    <t>SISTEMA DE LLAMADA DE ENFERMERA</t>
  </si>
  <si>
    <t>OE.6.8.14.1</t>
  </si>
  <si>
    <t>Estacion de enfermera</t>
  </si>
  <si>
    <t>OE.6.8.14.2</t>
  </si>
  <si>
    <t>Terminal de habitacion</t>
  </si>
  <si>
    <t>OE.6.8.14.3</t>
  </si>
  <si>
    <t>Pulsador de cama</t>
  </si>
  <si>
    <t>OE.6.8.14.4</t>
  </si>
  <si>
    <t>Pulsador de baño</t>
  </si>
  <si>
    <t>OE.6.8.14.5</t>
  </si>
  <si>
    <t>Pulsador de piso</t>
  </si>
  <si>
    <t>OE.6.8.14.6</t>
  </si>
  <si>
    <t>Luz de pasillo led</t>
  </si>
  <si>
    <t>OE.6.8.14.7</t>
  </si>
  <si>
    <t>Servidor de  gestion de control y almacenamiento de datos</t>
  </si>
  <si>
    <t>OE.6.8.14.8</t>
  </si>
  <si>
    <t>Servicio de instalación, configuración, capacitación  y puesta en funcionamiento del sistema del sistema de llamada de enfermera</t>
  </si>
  <si>
    <t>OE.6.8.15</t>
  </si>
  <si>
    <t>SISTEMA DE PUESTA A TIERRA</t>
  </si>
  <si>
    <t>OE.6.8.15.1</t>
  </si>
  <si>
    <t>OE.6.8.15.2</t>
  </si>
  <si>
    <t>Pruebas de resistencia de puesta a tierra</t>
  </si>
  <si>
    <t>OE.6.8.16</t>
  </si>
  <si>
    <t>SISTEMA DE GESTION DE COLAS</t>
  </si>
  <si>
    <t>OE.6.8.16.1</t>
  </si>
  <si>
    <t>Software de gestion de colas incluye instalacion, capacitacion y puesta en marcha</t>
  </si>
  <si>
    <t>OE.6.8.16.2</t>
  </si>
  <si>
    <t>Servicio de Instalación, configuración, capacitación  y puesta en funcionamiento del Sistema de gestion de colas</t>
  </si>
  <si>
    <t>OE.6.8.17</t>
  </si>
  <si>
    <t>SISTEMA BMS DE MANTENIMIENTO Y AHORRO ENERGETICO</t>
  </si>
  <si>
    <t>OE.6.8.17.1</t>
  </si>
  <si>
    <t>Sistema BMS de mantenimiento y ahorro energetico</t>
  </si>
  <si>
    <t>OE.6.8.18</t>
  </si>
  <si>
    <t>SISTEMA DE SONIDO AMBIENTAL EN SALA DE USO MULTIPLE</t>
  </si>
  <si>
    <t>OE.6.8.18.1</t>
  </si>
  <si>
    <t>Mezclador de 8 canales reproductor y grabador incluye accesorios</t>
  </si>
  <si>
    <t>OE.6.8.18.2</t>
  </si>
  <si>
    <t>Amplificador 350W RMS 70/100 V</t>
  </si>
  <si>
    <t>OE.6.8.18.3</t>
  </si>
  <si>
    <t>Parlante de techo de 6" de 30W RMS/100 V</t>
  </si>
  <si>
    <t>OE.6.8.18.4</t>
  </si>
  <si>
    <t>Microfono profesional con accesorios</t>
  </si>
  <si>
    <t>OE.6.8.18.5</t>
  </si>
  <si>
    <t>Servicio de instalación, configuración, capacitación  y puesta en funcionamiento del sistema del sistema de sonido en sala de uso multiple</t>
  </si>
  <si>
    <t>OE.6.8.19</t>
  </si>
  <si>
    <t>SISTEMA DE DETECCION Y EXTINCION DE INCENDIO PARA EL CENTRO DE DATOS</t>
  </si>
  <si>
    <t>OE.6.8.19.1</t>
  </si>
  <si>
    <t>Sistema de deteccion, extincion y alarma de incendios</t>
  </si>
  <si>
    <t>OE.6.8.19.2</t>
  </si>
  <si>
    <t>Servicio de instalacion, configuracion, capacitacion y puesta en funcionamiento el Sistema de incendio para el centro de datos</t>
  </si>
  <si>
    <t>OE.7</t>
  </si>
  <si>
    <t>INSTALACIONES DE GAS LICUADO DE PETROLEO GLP</t>
  </si>
  <si>
    <t>OE.7.1</t>
  </si>
  <si>
    <t>ALIMENTADOR Y ACCESORIOS DE COMBUSTIBLE GLP</t>
  </si>
  <si>
    <t>OE.7.1.1</t>
  </si>
  <si>
    <t>SALIDA DE GAS LICUADO DE PETROLEO 1/2"</t>
  </si>
  <si>
    <t>OE.7.1.2</t>
  </si>
  <si>
    <t>SALIDA DE GAS LICUADO DE PETROLEO 1 1/4"</t>
  </si>
  <si>
    <t>OE.7.1.3</t>
  </si>
  <si>
    <t>TUBERIA DE COBRE TIPO L DE 1/2", ASTM B 88, EXTERIOR</t>
  </si>
  <si>
    <t>OE.7.1.4</t>
  </si>
  <si>
    <t>TUBERIA DE COBRE TIPO L DE 1/2", ASTM B 88, EMPOTRADO</t>
  </si>
  <si>
    <t>OE.7.1.5</t>
  </si>
  <si>
    <t>TUBERIA DE COBRE TIPO L DE 3/4", ASTM B 88, EXTERIOR</t>
  </si>
  <si>
    <t>OE.7.1.6</t>
  </si>
  <si>
    <t>TUBERIA DE COBRE TIPO L DE 1", ASTM B 88, EXTERIOR</t>
  </si>
  <si>
    <t>OE.7.1.7</t>
  </si>
  <si>
    <t>TUBERIA DE COBRE TIPO L DE 1", ASTM B 88, EMPOTRADO</t>
  </si>
  <si>
    <t>OE.7.1.8</t>
  </si>
  <si>
    <t>TUBERIA DE COBRE TIPO L DE 1", ASTM B 88, CANALETA</t>
  </si>
  <si>
    <t>OE.7.1.9</t>
  </si>
  <si>
    <t>TUBERIA DE COBRE TIPO L DE 1 1/4", ASTM B 88, EMPOTRADO</t>
  </si>
  <si>
    <t>OE.7.1.10</t>
  </si>
  <si>
    <t>TUBERIA DE COBRE TIPO L DE 1 1/2", ASTM B 88, CANALETA</t>
  </si>
  <si>
    <t>OE.7.1.11</t>
  </si>
  <si>
    <t>TUBERIA DE COBRE TIPO L DE 1 1/2", ASTM B 88, EXTERIOR</t>
  </si>
  <si>
    <t>OE.7.1.12</t>
  </si>
  <si>
    <t>CODO DE COBRE TIPO L 1/2" X 90º</t>
  </si>
  <si>
    <t>OE.7.1.13</t>
  </si>
  <si>
    <t>CODO DE COBRE TIPO L 1" X 90º</t>
  </si>
  <si>
    <t>OE.7.1.14</t>
  </si>
  <si>
    <t>CODO DE COBRE TIPO L 1 1/4" X 90º</t>
  </si>
  <si>
    <t>OE.7.1.15</t>
  </si>
  <si>
    <t>CODO DE COBRE TIPO L 1 1/2" X 90º</t>
  </si>
  <si>
    <t>OE.7.1.16</t>
  </si>
  <si>
    <t>TEE DE COBRE TIPO L 3/4"</t>
  </si>
  <si>
    <t>OE.7.1.17</t>
  </si>
  <si>
    <t>TEE DE COBRE TIPO L 1"</t>
  </si>
  <si>
    <t>OE.7.1.18</t>
  </si>
  <si>
    <t>TEE DE COBRE TIPO L 1 1/2"</t>
  </si>
  <si>
    <t>OE.7.1.19</t>
  </si>
  <si>
    <t>REDUCCION DE COBRE TIPO L DE 1 1/2" A 1 1/4"</t>
  </si>
  <si>
    <t>OE.7.1.20</t>
  </si>
  <si>
    <t>REDUCCION DE COBRE TIPO L DE 1 1/2" A 1"</t>
  </si>
  <si>
    <t>OE.7.1.21</t>
  </si>
  <si>
    <t>REDUCCION DE COBRE TIPO L DE 1" A 3/4"</t>
  </si>
  <si>
    <t>OE.7.1.22</t>
  </si>
  <si>
    <t>REDUCCION DE COBRE TIPO L DE 1" A 1/2"</t>
  </si>
  <si>
    <t>OE.7.1.23</t>
  </si>
  <si>
    <t>REDUCCION DE COBRE TIPO L DE 3/4" A 1/2"</t>
  </si>
  <si>
    <t>OE.7.1.24</t>
  </si>
  <si>
    <t>UNION UNIVERSAL DE COBRE TIPO L 1/2"</t>
  </si>
  <si>
    <t>OE.7.1.25</t>
  </si>
  <si>
    <t>UNION UNIVERSAL DE COBRE TIPO L 1"</t>
  </si>
  <si>
    <t>OE.7.1.26</t>
  </si>
  <si>
    <t>UNION UNIVERSAL DE COBRE TIPO L 1 1/4"</t>
  </si>
  <si>
    <t>OE.7.1.27</t>
  </si>
  <si>
    <t>UNION UNIVERSAL DE COBRE TIPO L 1 1/2"</t>
  </si>
  <si>
    <t>OE.7.1.28</t>
  </si>
  <si>
    <t>UNION SIMPLE DE COBRE TIPO L 1"</t>
  </si>
  <si>
    <t>OE.7.1.29</t>
  </si>
  <si>
    <t>UNION SIMPLE DE COBRE TIPO L 1 1/2"</t>
  </si>
  <si>
    <t>OE.7.1.30</t>
  </si>
  <si>
    <t>VALVULA BOLA 1 1/2"</t>
  </si>
  <si>
    <t>OE.7.1.31</t>
  </si>
  <si>
    <t>VALVULA DE GLOBO DE 1"</t>
  </si>
  <si>
    <t>OE.7.1.32</t>
  </si>
  <si>
    <t>VALVULA DE GLOBO DE 1 1/2"</t>
  </si>
  <si>
    <t>OE.7.1.33</t>
  </si>
  <si>
    <t>VALVULA DE SEGURIDAD 1 1/2"</t>
  </si>
  <si>
    <t>OE.7.1.34</t>
  </si>
  <si>
    <t>VALVULA CHECK 3/4"</t>
  </si>
  <si>
    <t>OE.7.1.35</t>
  </si>
  <si>
    <t>VALVULA CHECK 1"</t>
  </si>
  <si>
    <t>OE.7.1.36</t>
  </si>
  <si>
    <t>VALVULA CHECK 1 1/2"</t>
  </si>
  <si>
    <t>OE.7.1.37</t>
  </si>
  <si>
    <t>VALVULA DE RETORNO 1"</t>
  </si>
  <si>
    <t>OE.7.1.38</t>
  </si>
  <si>
    <t>VALVULA DE LLENADO 1 1/2"</t>
  </si>
  <si>
    <t>OE.7.1.39</t>
  </si>
  <si>
    <t>MANOMETRO DE PRESION</t>
  </si>
  <si>
    <t>OE.7.1.40</t>
  </si>
  <si>
    <t>OE.7.1.41</t>
  </si>
  <si>
    <t>OE.7.1.42</t>
  </si>
  <si>
    <t>ESTACION REDUCTORA DE PRESION 1RA ETAPA DE 1 1/2"</t>
  </si>
  <si>
    <t>OE.7.1.43</t>
  </si>
  <si>
    <t>ESTACION REDUCTORA DE PRESION 2DA ETAPA DE 1"</t>
  </si>
  <si>
    <t>OE.7.1.44</t>
  </si>
  <si>
    <t>SUMINISTRO E INSTALACION DE TANQUE AEREO DE ALMACENAMIENTO DE GLP, CAP: 3000 GLNS</t>
  </si>
  <si>
    <t>OE.7.1.45</t>
  </si>
  <si>
    <t>PRUEBAS MECANICAS DEL SISTEMA DE COMBUSTIBLE GLP</t>
  </si>
  <si>
    <t>OE.8</t>
  </si>
  <si>
    <t>PLAN DE MANEJO AMBIENTAL</t>
  </si>
  <si>
    <t>OE.8.1</t>
  </si>
  <si>
    <t>Etapa de construcción</t>
  </si>
  <si>
    <t>OE.8.1.1</t>
  </si>
  <si>
    <t>Programa de manejo de residuos sólidos</t>
  </si>
  <si>
    <t>OE.8.1.1.1</t>
  </si>
  <si>
    <t>Transporte y disposición final de residuos de la demolición y construcción en zonas autorizadas por la autoridad local</t>
  </si>
  <si>
    <t>OE.8.1.1.2</t>
  </si>
  <si>
    <t>Acondicionamiento y adquisición de recipientes para el almacén de residuos durante la ejecución del proyecto</t>
  </si>
  <si>
    <t>OE.8.1.1.3</t>
  </si>
  <si>
    <t>Recojo, transporte y disposición final de residuos peligrosos (waipes, material contaminado, recipientes de pintura, refrigerantes, aditivos, etc. por una EO-RS.</t>
  </si>
  <si>
    <t>OE.8.1.2</t>
  </si>
  <si>
    <t>Programa de monitoreo ambiental</t>
  </si>
  <si>
    <t>OE.8.1.2.1</t>
  </si>
  <si>
    <t>Monitoreo de la calidad de aire</t>
  </si>
  <si>
    <t>OE.8.1.2.2</t>
  </si>
  <si>
    <t>Monitoreo de ruido ambiental</t>
  </si>
  <si>
    <t>OE.8.1.2.3</t>
  </si>
  <si>
    <t>Sensibilización ambiental</t>
  </si>
  <si>
    <t>OE.8.1.3</t>
  </si>
  <si>
    <t>Señalización Ambiental</t>
  </si>
  <si>
    <t>OE.8.1.4</t>
  </si>
  <si>
    <t>Lonas para cobertura de agregados</t>
  </si>
  <si>
    <t>OE.8.2</t>
  </si>
  <si>
    <t>Etapa de operación y mantenimiento (anual)</t>
  </si>
  <si>
    <t>OE.8.2.1</t>
  </si>
  <si>
    <t>Programa de manejo de Residuos Sólidos del EE.SS</t>
  </si>
  <si>
    <t>OE.8.2.1.1</t>
  </si>
  <si>
    <t>Adquisición de tacho rojo de 20 lt  con tapa  HDPE</t>
  </si>
  <si>
    <t>OE.8.2.1.2</t>
  </si>
  <si>
    <t>Adquisición de tacho rojo de 40 lt  con tapa  HDPE</t>
  </si>
  <si>
    <t>OE.8.2.1.3</t>
  </si>
  <si>
    <t>Adquisición de tacho rojo de 60 lt  con tapa  HDPE</t>
  </si>
  <si>
    <t>OE.8.2.1.4</t>
  </si>
  <si>
    <t>Adquisición de tacho rojo de 120 lt  con tapa y ruedas  HDPE</t>
  </si>
  <si>
    <t>OE.8.2.1.5</t>
  </si>
  <si>
    <t>Adquisición de tacho rojo de 220 lt  con tapa y ruedas  HDPE</t>
  </si>
  <si>
    <t>OE.8.2.1.6</t>
  </si>
  <si>
    <t>Adquisición de tacho rojo de 660 lt  con tapa y ruedas  HDPE</t>
  </si>
  <si>
    <t>OE.8.2.1.7</t>
  </si>
  <si>
    <t>Adquisición de tacho amarillo de 20 lt  con tapa HDPE</t>
  </si>
  <si>
    <t>OE.8.2.1.8</t>
  </si>
  <si>
    <t>Adquisición de tacho amarillo de 40 lt  con tapa HDPE</t>
  </si>
  <si>
    <t>OE.8.2.1.9</t>
  </si>
  <si>
    <t>Adquisición de tacho amarillo de 50 lt  con tapa HDPE</t>
  </si>
  <si>
    <t>OE.8.2.1.10</t>
  </si>
  <si>
    <t>Adquisición de tacho amarillo de 60 lt  con tapa HDPE</t>
  </si>
  <si>
    <t>OE.8.2.1.11</t>
  </si>
  <si>
    <t>Adquisición de tacho amarillo de 120 lt  con tapa y ruedas HDPE</t>
  </si>
  <si>
    <t>OE.8.2.1.12</t>
  </si>
  <si>
    <t>Adquisición de tacho amarillo de 400 lt  con tapa y ruedas HDPE</t>
  </si>
  <si>
    <t>OE.8.2.1.13</t>
  </si>
  <si>
    <t>Adquisición de tacho negro de 20 lt con tapa HDPE</t>
  </si>
  <si>
    <t>OE.8.2.1.14</t>
  </si>
  <si>
    <t>Adquisición de tacho negro de 40 lt con tapa HDPE</t>
  </si>
  <si>
    <t>OE.8.2.1.15</t>
  </si>
  <si>
    <t>Adquisición de tacho negro de 60 lt  con tapa HDPE</t>
  </si>
  <si>
    <t>OE.8.2.1.16</t>
  </si>
  <si>
    <t>Adquisición de tacho negro de 120 lt con tapa y ruedas de HDPE</t>
  </si>
  <si>
    <t>OE.8.2.1.17</t>
  </si>
  <si>
    <t>Adquisición de tacho negro de 220 lt con tapa y ruedas de HDPE</t>
  </si>
  <si>
    <t>OE.8.2.1.18</t>
  </si>
  <si>
    <t>Adquisición de tacho negro de 400 lt con tapa y ruedas de HDPE</t>
  </si>
  <si>
    <t>OE.8.2.1.19</t>
  </si>
  <si>
    <t>Adquisición de tacho negro de 660 lt con tapa y ruedas de HDPE</t>
  </si>
  <si>
    <t>OE.8.2.2</t>
  </si>
  <si>
    <t>OE.8.2.2.1</t>
  </si>
  <si>
    <t>OE.8.2.2.2</t>
  </si>
  <si>
    <t>OE.8.3</t>
  </si>
  <si>
    <t>Etapa de cierre o abandono</t>
  </si>
  <si>
    <t>OE.8.3.1</t>
  </si>
  <si>
    <t>Plan de cierre</t>
  </si>
  <si>
    <t>OE.8.3.1.1</t>
  </si>
  <si>
    <t>Limpieza del terreno</t>
  </si>
  <si>
    <t>OE.8.3.1.2</t>
  </si>
  <si>
    <t>Revegetación</t>
  </si>
  <si>
    <t>OE.8.3.1.3</t>
  </si>
  <si>
    <t>COMPONENTE 02: SUFICIENTE Y ADECUADO EQUIPAMIENTO Y MANTENIMIENTO PARA LA PRESTACION DEL SERICIO ASISTENCIAL Y ADMINISTRATIVO</t>
  </si>
  <si>
    <t>OE.9</t>
  </si>
  <si>
    <t>OE.9.1</t>
  </si>
  <si>
    <t>B - EQUIPAMIENTO BIOMÉDICO</t>
  </si>
  <si>
    <t>OE.9.1.1</t>
  </si>
  <si>
    <t>ELECTROCARDIOGRAFO</t>
  </si>
  <si>
    <t>OE.9.1.2</t>
  </si>
  <si>
    <t>ECÓGRAFO DOPPLER COLOR 4D</t>
  </si>
  <si>
    <t>OE.9.1.3</t>
  </si>
  <si>
    <t>ECÓGRAFO PORTÁTIL</t>
  </si>
  <si>
    <t>OE.9.1.4</t>
  </si>
  <si>
    <t>BOMBA DE INFUSION DE 1 CANAL</t>
  </si>
  <si>
    <t>OE.9.1.5</t>
  </si>
  <si>
    <t>BOMBA DE INFUSION DE 2 CANALES</t>
  </si>
  <si>
    <t>OE.9.1.6</t>
  </si>
  <si>
    <t>BOMBA DE INFUSION DE JERINGA</t>
  </si>
  <si>
    <t>OE.9.1.7</t>
  </si>
  <si>
    <t>COCHE DE PARO EQUIPADO</t>
  </si>
  <si>
    <t>OE.9.1.8</t>
  </si>
  <si>
    <t>INCUBADORA DE TRANSPORTE</t>
  </si>
  <si>
    <t>OE.9.1.9</t>
  </si>
  <si>
    <t>INCUBADORA ESTANDAR</t>
  </si>
  <si>
    <t>OE.9.1.10</t>
  </si>
  <si>
    <t>INCUBADORA NEONATAL ABIERTA</t>
  </si>
  <si>
    <t>OE.9.1.11</t>
  </si>
  <si>
    <t>MAQUINA DE ANESTESIA CON MONITOREO AVANZADO</t>
  </si>
  <si>
    <t>OE.9.1.12</t>
  </si>
  <si>
    <t>VENTILADOR MECANICO ADULTO - PEDIATRICO - NEONATAL</t>
  </si>
  <si>
    <t>OE.9.1.13</t>
  </si>
  <si>
    <t>VENTILADOR DE TRANSPORTE</t>
  </si>
  <si>
    <t>OE.9.1.14</t>
  </si>
  <si>
    <t>MONITOR DE FUNCIONES VITALES DE TRANSPORTE</t>
  </si>
  <si>
    <t>OE.9.1.15</t>
  </si>
  <si>
    <t>VENTILADOR MECANICO ADULTO PEDIATRICO</t>
  </si>
  <si>
    <t>OE.9.1.16</t>
  </si>
  <si>
    <t>MONITOR DEL ESTADO HIPNOTICO</t>
  </si>
  <si>
    <t>OE.9.1.17</t>
  </si>
  <si>
    <t>AGITADOR PARA BOLSAS DE SANGRE</t>
  </si>
  <si>
    <t>OE.9.1.18</t>
  </si>
  <si>
    <t>MONITOR FETAL GEMELAR</t>
  </si>
  <si>
    <t>OE.9.1.19</t>
  </si>
  <si>
    <t>PULSIOXIMETRO</t>
  </si>
  <si>
    <t>OE.9.1.20</t>
  </si>
  <si>
    <t>MONITOR DE FUNCIONES VITALES DE 5 PARAMETROS</t>
  </si>
  <si>
    <t>OE.9.1.21</t>
  </si>
  <si>
    <t>BALANZA DE DOS PLATILLOS DE 2 KG.</t>
  </si>
  <si>
    <t>OE.9.1.22</t>
  </si>
  <si>
    <t>EQUIPO DE RAYOS X ESTACIONARIO DIGITAL</t>
  </si>
  <si>
    <t>OE.9.1.23</t>
  </si>
  <si>
    <t>NEBULIZADOR</t>
  </si>
  <si>
    <t>OE.9.1.24</t>
  </si>
  <si>
    <t>EQUIPO DE RAYOS X DENTAL RODABLE DIGITAL</t>
  </si>
  <si>
    <t>OE.9.1.25</t>
  </si>
  <si>
    <t>ESTERILIZADOR CON GENERADOR ELECTRICO DE VAPOR DE 2O LT</t>
  </si>
  <si>
    <t>OE.9.1.26</t>
  </si>
  <si>
    <t>ESTERILIZADOR CON GENERADOR ELECTRICO DE VAPOR DE 30 LT.</t>
  </si>
  <si>
    <t>OE.9.1.27</t>
  </si>
  <si>
    <t>ESTERILIZADOR CON GENERADOR ELECTRICO DE VAPOR DE 40 LT</t>
  </si>
  <si>
    <t>OE.9.1.28</t>
  </si>
  <si>
    <t>ESTERILIZADOR CON GENERADOR ELECTRICO A VAPOR DE 50 LITROS</t>
  </si>
  <si>
    <t>OE.9.1.29</t>
  </si>
  <si>
    <t>LAVADOR ULTRASÓNICO DE INSTRUMENTAL QUIRURGICO</t>
  </si>
  <si>
    <t>OE.9.1.30</t>
  </si>
  <si>
    <t>TANQUE DE HIDROTERAPIA PARA MIEMBROS INFERIORES</t>
  </si>
  <si>
    <t>OE.9.1.31</t>
  </si>
  <si>
    <t>TANQUE DE HIDROTERAPIA PARA MIEMBROS SUPERIORES</t>
  </si>
  <si>
    <t>OE.9.1.32</t>
  </si>
  <si>
    <t>EQUIPO DE RAYOS X RODABLE DIGITAL</t>
  </si>
  <si>
    <t>OE.9.1.33</t>
  </si>
  <si>
    <t>ANALIZADOR AUTOMATICO PARA MICROBIOLOGIA</t>
  </si>
  <si>
    <t>OE.9.1.34</t>
  </si>
  <si>
    <t>ANALIZADOR BIOQUIMICO AUTOMATIZADO</t>
  </si>
  <si>
    <t>OE.9.1.35</t>
  </si>
  <si>
    <t>ANALIZADOR DE ELECTROLITICOS Y GASES DE SANGRE PORTATIL</t>
  </si>
  <si>
    <t>OE.9.1.36</t>
  </si>
  <si>
    <t>ANALIZADOR DE ELECTROLITOS Y GASES EN LA SANGRE</t>
  </si>
  <si>
    <t>OE.9.1.37</t>
  </si>
  <si>
    <t>BAÑO MARIA DE 10 A 15 LT</t>
  </si>
  <si>
    <t>OE.9.1.38</t>
  </si>
  <si>
    <t>BAÑO MARIA DE 20 A 25 LITROS</t>
  </si>
  <si>
    <t>OE.9.1.39</t>
  </si>
  <si>
    <t>CABINA DE FLUJO LAMINAR HORIZONTAL</t>
  </si>
  <si>
    <t>OE.9.1.40</t>
  </si>
  <si>
    <t>ESPECTROFOTOMETRO</t>
  </si>
  <si>
    <t>OE.9.1.41</t>
  </si>
  <si>
    <t>INCUBADORA DE MICROBIOLOGIA CO2</t>
  </si>
  <si>
    <t>OE.9.1.42</t>
  </si>
  <si>
    <t>INCUBADORA DE MICROBIOLOGIA DE 30 A 40 LITROS</t>
  </si>
  <si>
    <t>OE.9.1.43</t>
  </si>
  <si>
    <t>ROTADOR SEROL6GICO</t>
  </si>
  <si>
    <t>OE.9.1.44</t>
  </si>
  <si>
    <t>ANALIZADOR HEMATOL6GICO AUTOMATICO DE 03 EXTIRPES</t>
  </si>
  <si>
    <t>OE.9.1.45</t>
  </si>
  <si>
    <t>CENTRIFUGA UNIVERSAL PARA 24 TUBOS</t>
  </si>
  <si>
    <t>OE.9.1.46</t>
  </si>
  <si>
    <t>CENTRIFUGA PARA 24 TUBOS</t>
  </si>
  <si>
    <t>OE.9.1.47</t>
  </si>
  <si>
    <t>CENTRIFUGA PARA MICROHEMATOCRITO</t>
  </si>
  <si>
    <t>OE.9.1.48</t>
  </si>
  <si>
    <t>EQUIPO DE FOTOTERAPIA</t>
  </si>
  <si>
    <t>OE.9.1.49</t>
  </si>
  <si>
    <t>COAGUL6METRO AUTOMATIZADO</t>
  </si>
  <si>
    <t>OE.9.1.50</t>
  </si>
  <si>
    <t>HEMOGLOBINÓMETRO</t>
  </si>
  <si>
    <t>OE.9.1.51</t>
  </si>
  <si>
    <t>BALANZA ANALITICA (200 A 500 GR)</t>
  </si>
  <si>
    <t>OE.9.1.52</t>
  </si>
  <si>
    <t>BALANZA ANALITICA DE PRECISI6N</t>
  </si>
  <si>
    <t>OE.9.1.53</t>
  </si>
  <si>
    <t>CENTRIFUGA REFRIGERADA DE PIE</t>
  </si>
  <si>
    <t>OE.9.1.54</t>
  </si>
  <si>
    <t>TERMO PORTA VACUNAS</t>
  </si>
  <si>
    <t>OE.9.1.55</t>
  </si>
  <si>
    <t>LAMPARA DE TERAPIA RAYOS INFRARROJOS</t>
  </si>
  <si>
    <t>OE.9.1.56</t>
  </si>
  <si>
    <t>ANALIZADOR AUTOMNTICO DE COOMBS</t>
  </si>
  <si>
    <t>OE.9.1.57</t>
  </si>
  <si>
    <t>LECTOR DE ELISA</t>
  </si>
  <si>
    <t>OE.9.1.58</t>
  </si>
  <si>
    <t>DESCONGELADOR DE PLASMA</t>
  </si>
  <si>
    <t>OE.9.1.59</t>
  </si>
  <si>
    <t>LAMPARA DE TERAPIA RAYOS ULTRAVIOLETAS</t>
  </si>
  <si>
    <t>OE.9.1.60</t>
  </si>
  <si>
    <t>ESTERILIZADOR POR CALOR SECO 50 LITROS</t>
  </si>
  <si>
    <t>OE.9.1.61</t>
  </si>
  <si>
    <t>MICROSCOPIO QUIRURGICO PARA OFTALMOLOGIA</t>
  </si>
  <si>
    <t>OE.9.1.62</t>
  </si>
  <si>
    <t>FOTOCUAGULADOR</t>
  </si>
  <si>
    <t>OE.9.1.63</t>
  </si>
  <si>
    <t>LAMPARA QUIRURGICA DE TECHO DE INTENSIDAD ALTA</t>
  </si>
  <si>
    <t>OE.9.1.64</t>
  </si>
  <si>
    <t>LENSÓMETRO DIGITAL CON UVEÓMETRO</t>
  </si>
  <si>
    <t>OE.9.1.65</t>
  </si>
  <si>
    <t>LÁMPARA QUIRÚRGICA DE TECHO SIMPLE</t>
  </si>
  <si>
    <t>OE.9.1.66</t>
  </si>
  <si>
    <t>PULSIOXIMETRO PORTÁTIL</t>
  </si>
  <si>
    <t>OE.9.1.67</t>
  </si>
  <si>
    <t>AGITADOR DE TUBOS</t>
  </si>
  <si>
    <t>OE.9.1.68</t>
  </si>
  <si>
    <t>LÁMPARA QUIRÚRGICA RODABLE</t>
  </si>
  <si>
    <t>OE.9.1.69</t>
  </si>
  <si>
    <t>CUNA DE CALOR RADIANTE</t>
  </si>
  <si>
    <t>OE.9.1.70</t>
  </si>
  <si>
    <t>ESTERILIZADOR CON GENERADOR ELECTRICO DE VAPOR VERTICAL DE
30 LITROS</t>
  </si>
  <si>
    <t>OE.9.1.71</t>
  </si>
  <si>
    <t>MICROSCOPIO BINOCULAR CON CONTRASTE DE FASE</t>
  </si>
  <si>
    <t>OE.9.1.72</t>
  </si>
  <si>
    <t>ANALIZADOR INMUNOLÓGICO</t>
  </si>
  <si>
    <t>OE.9.1.73</t>
  </si>
  <si>
    <t>EQUIPO DE TERAPIA CON ULTRASONIDO</t>
  </si>
  <si>
    <t>OE.9.1.74</t>
  </si>
  <si>
    <t>ECOGRAFO PARA EVALUACION MUSCO ESQUELETICO</t>
  </si>
  <si>
    <t>OE.9.1.75</t>
  </si>
  <si>
    <t>ESTERILIZADOR ELÉCTRICO DE BIBERONES 30 A 55LTS</t>
  </si>
  <si>
    <t>OE.9.1.76</t>
  </si>
  <si>
    <t>ROTADOR ORBITAL</t>
  </si>
  <si>
    <t>OE.9.1.77</t>
  </si>
  <si>
    <t>ANALIZADOR AUTOMATICO DE HEMOCULTIVO</t>
  </si>
  <si>
    <t>OE.9.1.78</t>
  </si>
  <si>
    <t>INCUBADORA PARA CULTIVO</t>
  </si>
  <si>
    <t>OE.9.1.79</t>
  </si>
  <si>
    <t>ESTIMULADOR NERVIOSO TRANSCUTANEO (TENS)</t>
  </si>
  <si>
    <t>OE.9.1.80</t>
  </si>
  <si>
    <t>DESFIBRILADOR EXTERNO AUTOMATICO</t>
  </si>
  <si>
    <t>OE.9.1.81</t>
  </si>
  <si>
    <t>EQUIPO DE ELECTROTERAPIA DE CORRIENTES MULTIPLES</t>
  </si>
  <si>
    <t>OE.9.1.82</t>
  </si>
  <si>
    <t>EQUIPO DE TERAPIA COMBINADA (ULTRASONIDO + ELECTROTERAPIA)</t>
  </si>
  <si>
    <t>OE.9.1.83</t>
  </si>
  <si>
    <t>DESTARTARIZADOR ULTRASÓNICO</t>
  </si>
  <si>
    <t>OE.9.1.84</t>
  </si>
  <si>
    <t>BALANZA DE PRECISI6N 2 KG</t>
  </si>
  <si>
    <t>OE.9.1.85</t>
  </si>
  <si>
    <t>CAMPANA PARA ANAEROBIOSIS</t>
  </si>
  <si>
    <t>OE.9.1.86</t>
  </si>
  <si>
    <t>LAMPARA GERMICIDA DE PARED</t>
  </si>
  <si>
    <t>OE.9.1.87</t>
  </si>
  <si>
    <t>UNIDAD DENTAL COMPLETA</t>
  </si>
  <si>
    <t>OE.9.1.88</t>
  </si>
  <si>
    <t>TONÓMETRO DE SCHIOTZ</t>
  </si>
  <si>
    <t>OE.9.1.89</t>
  </si>
  <si>
    <t>CAMARA RETINAL NO MIDRIATICA</t>
  </si>
  <si>
    <t>OE.9.1.90</t>
  </si>
  <si>
    <t>TONÓMETRO DE AIRE</t>
  </si>
  <si>
    <t>OE.9.1.91</t>
  </si>
  <si>
    <t>AUTOKERATOREFRACTÓMETRO FIJO</t>
  </si>
  <si>
    <t>OE.9.1.92</t>
  </si>
  <si>
    <t>FACOEMULSIFICADOR CON VITREOFAGO</t>
  </si>
  <si>
    <t>OE.9.1.93</t>
  </si>
  <si>
    <t>BALON DE HONAN</t>
  </si>
  <si>
    <t>OE.9.1.94</t>
  </si>
  <si>
    <t>ANALIZADOR AUTOMATIZADO PARA INMUNOBIOQUIMICA DE ELECTROQUIMIOLUMINISCENCIA</t>
  </si>
  <si>
    <t>OE.9.1.95</t>
  </si>
  <si>
    <t>CAMPIMETRO COMPUTARIZADO</t>
  </si>
  <si>
    <t>OE.9.1.96</t>
  </si>
  <si>
    <t>ECÓGRAFO OFTALMOLÓGICO</t>
  </si>
  <si>
    <t>OE.9.1.97</t>
  </si>
  <si>
    <t>MICROSCOPIO BINOCULAR ESTANDAR</t>
  </si>
  <si>
    <t>OE.9.1.98</t>
  </si>
  <si>
    <t>TORRE DE VIDEO CIRUGIA LAPAROSCOPICA</t>
  </si>
  <si>
    <t>OE.9.1.99</t>
  </si>
  <si>
    <t>TORRE DE VIDEO CIRUGIA HISTEROSCOPICA</t>
  </si>
  <si>
    <t>OE.9.1.100</t>
  </si>
  <si>
    <t>MONITOR DE FUNCIONES VITALES DE 6 PARAMETROS (ATENCIÓN AL RECIÉN NACIDO)</t>
  </si>
  <si>
    <t>OE.9.1.101</t>
  </si>
  <si>
    <t>VIDEO COLPOSCOPIO</t>
  </si>
  <si>
    <t>OE.9.1.102</t>
  </si>
  <si>
    <t>VIDEO GASTROSCOPIO</t>
  </si>
  <si>
    <t>OE.9.1.103</t>
  </si>
  <si>
    <t>ELECTROBISTURI MONOPOLAR / BIPOLAR DIGITAL</t>
  </si>
  <si>
    <t>OE.9.1.104</t>
  </si>
  <si>
    <t>ELECTROBISTURI MONOPOLAR I BIPOLAR DIGITAL CON PINZA HEMOSTATICA DE VASOS</t>
  </si>
  <si>
    <t>OE.9.1.105</t>
  </si>
  <si>
    <t>ELECTROBISTURI PARA ENDOSCOPIA A GAS ARGÓN</t>
  </si>
  <si>
    <t>OE.9.1.106</t>
  </si>
  <si>
    <t>MONITOR DE FUNCIONES VITALES DE 7 PARAMETROS</t>
  </si>
  <si>
    <t>OE.9.1.107</t>
  </si>
  <si>
    <t>ELECTROCAUTERIO MONOPOLAR Y BIPOLAR</t>
  </si>
  <si>
    <t>OE.9.1.108</t>
  </si>
  <si>
    <t>MESA DE OPERACIONES HIDRAULICA/ELECTRICA</t>
  </si>
  <si>
    <t>OE.9.1.109</t>
  </si>
  <si>
    <t>ASPIRADOR DE SECRECION PORTATIL</t>
  </si>
  <si>
    <t>OE.9.1.110</t>
  </si>
  <si>
    <t>ASPIRADOR DE SECRECIONES DE SOBREMESA</t>
  </si>
  <si>
    <t>OE.9.1.111</t>
  </si>
  <si>
    <t>ASPIRADOR DE SECRECIONES RODABLE</t>
  </si>
  <si>
    <t>OE.9.1.112</t>
  </si>
  <si>
    <t>ASPIRADOR DE SECRECIONES RODABLE PARA RED DE VACIO</t>
  </si>
  <si>
    <t>OE.9.1.113</t>
  </si>
  <si>
    <t>CALENTADOR CORPORAL</t>
  </si>
  <si>
    <t>OE.9.1.114</t>
  </si>
  <si>
    <t>CALENTADOR PARA SANGRE/SOLUCIONES</t>
  </si>
  <si>
    <t>OE.9.1.115</t>
  </si>
  <si>
    <t>EQUIPO CALENTADOR DE FLUIDOS</t>
  </si>
  <si>
    <t>OE.9.1.116</t>
  </si>
  <si>
    <t>DETECTOR DE LATIDOS FETALES DE SOBREMESA</t>
  </si>
  <si>
    <t>OE.9.1.117</t>
  </si>
  <si>
    <t>DETECTOR DE LATIDOS FETALES PORTÁTIL</t>
  </si>
  <si>
    <t>OE.9.1.118</t>
  </si>
  <si>
    <t>ECÓGRAFO DOPPLER COLOR 3D</t>
  </si>
  <si>
    <t>OE.9.1.119</t>
  </si>
  <si>
    <t>PH METRO DIGITAL</t>
  </si>
  <si>
    <t>OE.9.1.120</t>
  </si>
  <si>
    <t>PLICÓMETRO ESTANDARIZADO</t>
  </si>
  <si>
    <t>OE.9.1.121</t>
  </si>
  <si>
    <t>AUTOQUERATOREFRACTÓMETRO</t>
  </si>
  <si>
    <t>OE.9.2</t>
  </si>
  <si>
    <t>C - EQUIPAMIENTO COMPLEMENTARIO</t>
  </si>
  <si>
    <t>OE.9.2.1</t>
  </si>
  <si>
    <t>COCHE PARA INTUBACION DIFICIL</t>
  </si>
  <si>
    <t>OE.9.2.2</t>
  </si>
  <si>
    <t>ESTETOSCOPIO NEONATAL</t>
  </si>
  <si>
    <t>OE.9.2.3</t>
  </si>
  <si>
    <t>ESTETOSCOPIO ADULTO</t>
  </si>
  <si>
    <t>OE.9.2.4</t>
  </si>
  <si>
    <t>ESTETOSCOPIO ADULTO PEDIÁTRICO</t>
  </si>
  <si>
    <t>OE.9.2.5</t>
  </si>
  <si>
    <t>FRONTOLUZ</t>
  </si>
  <si>
    <t>OE.9.2.6</t>
  </si>
  <si>
    <t>LARINGOSCOPIO ADULTO - PEDIATRICO</t>
  </si>
  <si>
    <t>OE.9.2.7</t>
  </si>
  <si>
    <t>LINTERNA PARA EXAMEN CLÍNICO</t>
  </si>
  <si>
    <t>OE.9.2.8</t>
  </si>
  <si>
    <t>MARTILLO DE REFLEJOS</t>
  </si>
  <si>
    <t>OE.9.2.9</t>
  </si>
  <si>
    <t>PANTOSCOPIO</t>
  </si>
  <si>
    <t>OE.9.2.10</t>
  </si>
  <si>
    <t>PANTOSCOPIO PEDIATRICO</t>
  </si>
  <si>
    <t>OE.9.2.11</t>
  </si>
  <si>
    <t>TENSIÓMETRO ANEROIDE ADULTO</t>
  </si>
  <si>
    <t>OE.9.2.12</t>
  </si>
  <si>
    <t>TENSIÓMETRO ANEROIDE RODABLE ADULTO</t>
  </si>
  <si>
    <t>OE.9.2.13</t>
  </si>
  <si>
    <t>TENSIÓMETRO ANEROIDE RODABLE PEDIÁTRICO - NEONATAL</t>
  </si>
  <si>
    <t>OE.9.2.14</t>
  </si>
  <si>
    <t>EQUIPO DE OXIGENOTERAPIA RODABLE</t>
  </si>
  <si>
    <t>OE.9.2.15</t>
  </si>
  <si>
    <t>MANDIL EMPLOMADO</t>
  </si>
  <si>
    <t>OE.9.2.16</t>
  </si>
  <si>
    <t>CANASTILLA (GRADILLA) PARA TRANSPORTE DE MUESTRAS</t>
  </si>
  <si>
    <t>OE.9.2.17</t>
  </si>
  <si>
    <t>MICROINCINERADOR PARA LABORATORIO</t>
  </si>
  <si>
    <t>OE.9.2.18</t>
  </si>
  <si>
    <t>RELOJ CRON6METRO PARA LABORATORIO</t>
  </si>
  <si>
    <t>OE.9.2.19</t>
  </si>
  <si>
    <t>RELOJ DE LABORATORIO CON ALARMA</t>
  </si>
  <si>
    <t>OE.9.2.20</t>
  </si>
  <si>
    <t>TERMÓMETRO / HIGRÓMETRO DIGITAL</t>
  </si>
  <si>
    <t>OE.9.2.21</t>
  </si>
  <si>
    <t>COLCHONETA 2OO X 8O CM</t>
  </si>
  <si>
    <t>OE.9.2.22</t>
  </si>
  <si>
    <t>ANDADOR</t>
  </si>
  <si>
    <t>OE.9.2.23</t>
  </si>
  <si>
    <t>BARRA PARALELAS PARA ADULTO</t>
  </si>
  <si>
    <t>OE.9.2.24</t>
  </si>
  <si>
    <t>BARRA PARALELAS PARA NIÑOS</t>
  </si>
  <si>
    <t>OE.9.2.25</t>
  </si>
  <si>
    <t>BICICLETA ERGOMETRICA, ADULTO</t>
  </si>
  <si>
    <t>OE.9.2.26</t>
  </si>
  <si>
    <t>BICICLETA ERGOMETRICA, PEDIATRICA</t>
  </si>
  <si>
    <t>OE.9.2.27</t>
  </si>
  <si>
    <t>CIRCUITO DE PSICOMOTRICIDAD</t>
  </si>
  <si>
    <t>OE.9.2.28</t>
  </si>
  <si>
    <t>ESCALERA COMBINADA CON RAMPA</t>
  </si>
  <si>
    <t>OE.9.2.29</t>
  </si>
  <si>
    <t>ESCALERA SUECA</t>
  </si>
  <si>
    <t>OE.9.2.30</t>
  </si>
  <si>
    <t>ESPEJO POSTURAL</t>
  </si>
  <si>
    <t>OE.9.2.31</t>
  </si>
  <si>
    <t>KIT DE BANDAS ELASTICAS</t>
  </si>
  <si>
    <t>OE.9.2.32</t>
  </si>
  <si>
    <t>MULETAS</t>
  </si>
  <si>
    <t>OE.9.2.33</t>
  </si>
  <si>
    <t>POLEA CON CONTRAPESAS , SET DE PESAS</t>
  </si>
  <si>
    <t>OE.9.2.34</t>
  </si>
  <si>
    <t>RUEDA DE MARINO CON MANIVELA PARA EJERCICIOS DE HOMBRO</t>
  </si>
  <si>
    <t>OE.9.2.35</t>
  </si>
  <si>
    <t>CAJA DE LUNAS CON MONTURA DE PRUEBAS ADULTO Y PEDIÁTRICO</t>
  </si>
  <si>
    <t>OE.9.2.36</t>
  </si>
  <si>
    <t>BALANZA DIGITAL NEONATAL</t>
  </si>
  <si>
    <t>OE.9.2.37</t>
  </si>
  <si>
    <t>BALANZA DIGITAL CON TALLIMETRO PEDIATRICA</t>
  </si>
  <si>
    <t>OE.9.2.38</t>
  </si>
  <si>
    <t>BOLSA PERFUSORA</t>
  </si>
  <si>
    <t>OE.9.2.39</t>
  </si>
  <si>
    <t>FLUJÓMETRO CON HUMIDIFICADOR PARA LA RED DE OXIGENO</t>
  </si>
  <si>
    <t>OE.9.2.40</t>
  </si>
  <si>
    <t>MALETÍN DE ATENCIÓN MEDICA</t>
  </si>
  <si>
    <t>OE.9.2.41</t>
  </si>
  <si>
    <t>MALETIN DE REANIMACIÓN NEONATAL</t>
  </si>
  <si>
    <t>OE.9.2.42</t>
  </si>
  <si>
    <t>MALETIN DE REANIMACIÓN ADULTO PEDIATRICO</t>
  </si>
  <si>
    <t>OE.9.2.43</t>
  </si>
  <si>
    <t>RESUCITADOR MANUAL ADULTO</t>
  </si>
  <si>
    <t>OE.9.2.44</t>
  </si>
  <si>
    <t>CORTADORA ELECTRICA DE GASAS</t>
  </si>
  <si>
    <t>OE.9.2.45</t>
  </si>
  <si>
    <t>CANASTILLA (GRADILLA) DE COLORACI6N DE 20 LAMINAS</t>
  </si>
  <si>
    <t>OE.9.2.46</t>
  </si>
  <si>
    <t>CONTADOR DE CELULAS</t>
  </si>
  <si>
    <t>OE.9.2.47</t>
  </si>
  <si>
    <t>MICROPIPETA 3 MEDIDAS</t>
  </si>
  <si>
    <t>OE.9.2.48</t>
  </si>
  <si>
    <t>PIPETA AUTOMATICA 10 - 100 UL</t>
  </si>
  <si>
    <t>OE.9.2.49</t>
  </si>
  <si>
    <t>PIPETA AUTOMATICA 200 - 1000 UL</t>
  </si>
  <si>
    <t>OE.9.2.50</t>
  </si>
  <si>
    <t>PIPETA AUTOMATICA 5 - 50 UL</t>
  </si>
  <si>
    <t>OE.9.2.51</t>
  </si>
  <si>
    <t>PIPETA AUTOMATICA 50 - 200 UL</t>
  </si>
  <si>
    <t>OE.9.2.52</t>
  </si>
  <si>
    <t>GLUCÓMETRO PORTÁTIL</t>
  </si>
  <si>
    <t>OE.9.2.53</t>
  </si>
  <si>
    <t>LÁMPARA DE EXAMEN CLÍNICO</t>
  </si>
  <si>
    <t>OE.9.2.54</t>
  </si>
  <si>
    <t>COOLER PARA TRANSPORTE DE VACUNAS</t>
  </si>
  <si>
    <t>OE.9.2.55</t>
  </si>
  <si>
    <t>LAMPARA DE EXAMEN CLINICO - LED, TIPO CUELLO DE GANSO</t>
  </si>
  <si>
    <t>OE.9.2.56</t>
  </si>
  <si>
    <t>MALETIN DE REANIMACION - ADULTO PEDIATRICO</t>
  </si>
  <si>
    <t>OE.9.2.57</t>
  </si>
  <si>
    <t>LARINGOSCOPIO ADULTO</t>
  </si>
  <si>
    <t>OE.9.2.58</t>
  </si>
  <si>
    <t>COLLARIN EMPLOMADO</t>
  </si>
  <si>
    <t>OE.9.2.59</t>
  </si>
  <si>
    <t>MEDIDOR DE INDICE DE MASA CORPORAL</t>
  </si>
  <si>
    <t>OE.9.2.60</t>
  </si>
  <si>
    <t>ESTIMULADOR FETAL</t>
  </si>
  <si>
    <t>OE.9.2.61</t>
  </si>
  <si>
    <t>BALANZA DIGITAL CON TALLIMETRO ADULTO</t>
  </si>
  <si>
    <t>OE.9.2.62</t>
  </si>
  <si>
    <t>BALANZA DIGITAL CON TALLIMETRO NEONATAL</t>
  </si>
  <si>
    <t>OE.9.2.63</t>
  </si>
  <si>
    <t>CINTA MÉTRICA</t>
  </si>
  <si>
    <t>OE.9.2.64</t>
  </si>
  <si>
    <t>PELOTAS PARA EJERCICIOS 3 MEDIDAS</t>
  </si>
  <si>
    <t>OE.9.2.65</t>
  </si>
  <si>
    <t>INFANTÓMETRO</t>
  </si>
  <si>
    <t>OE.9.2.66</t>
  </si>
  <si>
    <t>TALLIMETRO PEDIÁTRICO</t>
  </si>
  <si>
    <t>OE.9.2.67</t>
  </si>
  <si>
    <t>GONIÓMETRO</t>
  </si>
  <si>
    <t>OE.9.2.68</t>
  </si>
  <si>
    <t>PODOSCOPIO</t>
  </si>
  <si>
    <t>OE.9.2.69</t>
  </si>
  <si>
    <t>PLOMADA (REHABILITACION)</t>
  </si>
  <si>
    <t>OE.9.2.70</t>
  </si>
  <si>
    <t>KIT DE ALZAS</t>
  </si>
  <si>
    <t>OE.9.2.71</t>
  </si>
  <si>
    <t>EQUIPO DE ELECTROACUPUNTURA</t>
  </si>
  <si>
    <t>OE.9.2.72</t>
  </si>
  <si>
    <t>EQUIPO DE LASER TERAPEUTICO</t>
  </si>
  <si>
    <t>OE.9.2.73</t>
  </si>
  <si>
    <t>MALETIN DE REANIMACION PEDIATRICO NEONATAL</t>
  </si>
  <si>
    <t>OE.9.2.74</t>
  </si>
  <si>
    <t>BALANZA DIGITAL PARA PESAR ÓRGANOS</t>
  </si>
  <si>
    <t>OE.9.2.75</t>
  </si>
  <si>
    <t>EQUIPO DE TRACCION CERVICAL</t>
  </si>
  <si>
    <t>OE.9.2.76</t>
  </si>
  <si>
    <t>EQUIPO DE TRACCION CERVICAL / LUMBAR CON CAMILLA</t>
  </si>
  <si>
    <t>OE.9.2.77</t>
  </si>
  <si>
    <t>EQUIPO FAJA ERGOMETRICA</t>
  </si>
  <si>
    <t>OE.9.2.78</t>
  </si>
  <si>
    <t>TERMOFORO</t>
  </si>
  <si>
    <t>OE.9.2.79</t>
  </si>
  <si>
    <t>LÁMPARA DE EXAMEN CON LUPA 2O D</t>
  </si>
  <si>
    <t>OE.9.2.80</t>
  </si>
  <si>
    <t>LÁMPARA DE WOOD</t>
  </si>
  <si>
    <t>OE.9.2.81</t>
  </si>
  <si>
    <t>LAMPARA DE LUZ HALÓGENA DENTAL</t>
  </si>
  <si>
    <t>OE.9.2.82</t>
  </si>
  <si>
    <t>ESCALERA PARA DEDOS</t>
  </si>
  <si>
    <t>OE.9.2.83</t>
  </si>
  <si>
    <t>TRANSILUMINADOR DE VASOS SANGUINEOS</t>
  </si>
  <si>
    <t>OE.9.2.84</t>
  </si>
  <si>
    <t>BALANZA DIGITAL PORTÁTIL</t>
  </si>
  <si>
    <t>OE.9.2.85</t>
  </si>
  <si>
    <t>CINTA OBSTÉTRICA CLAP</t>
  </si>
  <si>
    <t>OE.9.2.86</t>
  </si>
  <si>
    <t>CAMARA INTRAORAL</t>
  </si>
  <si>
    <t>OE.9.2.87</t>
  </si>
  <si>
    <t>TENSIÓMETRO ANEROIDE PEDIÁTRICO - NEONATAL</t>
  </si>
  <si>
    <t>OE.9.2.88</t>
  </si>
  <si>
    <t>LÁMPARA DE HENDIDURA PORTÁTIL</t>
  </si>
  <si>
    <t>OE.9.2.89</t>
  </si>
  <si>
    <t>MONITOR DE OPTOTIPOS LCD</t>
  </si>
  <si>
    <t>OE.9.2.90</t>
  </si>
  <si>
    <t>REGLA BIOMETRICA</t>
  </si>
  <si>
    <t>OE.9.2.91</t>
  </si>
  <si>
    <t>LAMPARA DE FOTOCURADO</t>
  </si>
  <si>
    <t>OE.9.2.92</t>
  </si>
  <si>
    <t>OFTALMORETINOSCOPIO</t>
  </si>
  <si>
    <t>OE.9.2.93</t>
  </si>
  <si>
    <t>OFTALMOSCOPIO INDIRECTO</t>
  </si>
  <si>
    <t>OE.9.2.94</t>
  </si>
  <si>
    <t>DERMATOSCOPIO</t>
  </si>
  <si>
    <t>OE.9.2.95</t>
  </si>
  <si>
    <t>DESTRUCTOR DE AGUJAS HIPODÉRMICAS</t>
  </si>
  <si>
    <t>OE.9.2.96</t>
  </si>
  <si>
    <t>JUEGO DE 03 LAVATORIOS DE 5, 8 Y 12 LITROS</t>
  </si>
  <si>
    <t>OE.9.2.97</t>
  </si>
  <si>
    <t>TERMOMETRO DE LABORATORIO DE -10 A + 100 0°C</t>
  </si>
  <si>
    <t>OE.9.2.98</t>
  </si>
  <si>
    <t>PISTOLA DE AIRE CALIENTE</t>
  </si>
  <si>
    <t>OE.9.2.99</t>
  </si>
  <si>
    <t>TERMÓMETRO PARA PORTA VACUNAS</t>
  </si>
  <si>
    <t>OE.9.2.100</t>
  </si>
  <si>
    <t>SELLADORA DE BOLSAS</t>
  </si>
  <si>
    <t>OE.9.2.101</t>
  </si>
  <si>
    <t>BASTONES</t>
  </si>
  <si>
    <t>OE.9.2.102</t>
  </si>
  <si>
    <t>ESTANTES CON JUGUETES Y MATERIAL DIDACTICO DIVERSO PARA NIÑOS 3 AÑOS A MAS</t>
  </si>
  <si>
    <t>OE.9.2.103</t>
  </si>
  <si>
    <t>PISO MICRO POROSO</t>
  </si>
  <si>
    <t>OE.9.2.104</t>
  </si>
  <si>
    <t>CONTENEDOR RODABLE PARA RESIDUOS SOLIDOS (240L)</t>
  </si>
  <si>
    <t>OE.9.2.105</t>
  </si>
  <si>
    <t>CONTENEDOR RODABLE PARA RESIDUOS SOLIDOS (178L)</t>
  </si>
  <si>
    <t>OE.9.2.106</t>
  </si>
  <si>
    <t>CAJETINES DE ALMACENAMIENTO MULTIPLE PARA DOSIS UNITARIA</t>
  </si>
  <si>
    <t>OE.9.2.107</t>
  </si>
  <si>
    <t>JUEGO DE MENAJE</t>
  </si>
  <si>
    <t>OE.9.2.108</t>
  </si>
  <si>
    <t>TEST DE DESARROLLO PSICOMOTOR (TEPSI)</t>
  </si>
  <si>
    <t>OE.9.2.109</t>
  </si>
  <si>
    <t>TEST ABREVIADO PERUANO (TAP)</t>
  </si>
  <si>
    <t>OE.9.2.110</t>
  </si>
  <si>
    <t>TEST EEDP (ESCALA DE EVALUACIÓN DE DESARROLLO PSICOMOTOR)</t>
  </si>
  <si>
    <t>OE.9.2.111</t>
  </si>
  <si>
    <t>TEST DE WPPSI (PRE ESCOLAR)</t>
  </si>
  <si>
    <t>OE.9.2.112</t>
  </si>
  <si>
    <t>TEST DE WISC-R (ESCOLAR)</t>
  </si>
  <si>
    <t>OE.9.2.113</t>
  </si>
  <si>
    <t>TEST DE WAIS (ADULTOS)</t>
  </si>
  <si>
    <t>OE.9.2.114</t>
  </si>
  <si>
    <t>TEST DE STANFORD BINET</t>
  </si>
  <si>
    <t>OE.9.2.115</t>
  </si>
  <si>
    <t>GESTO GRAMA</t>
  </si>
  <si>
    <t>OE.9.2.116</t>
  </si>
  <si>
    <t>JUEGOS PARA ESTIMULACIÓN TEMPRANA</t>
  </si>
  <si>
    <t>OE.9.2.117</t>
  </si>
  <si>
    <t>JUEGOS PARA ESTIMULACIÓN SENSORIAL</t>
  </si>
  <si>
    <t>OE.9.3</t>
  </si>
  <si>
    <t>E - EQUIPAMIENTO ELECTROMECÁNICO</t>
  </si>
  <si>
    <t>OE.9.3.1</t>
  </si>
  <si>
    <t>TANQUE DE COMPRESAS CALIENTES</t>
  </si>
  <si>
    <t>OE.9.3.2</t>
  </si>
  <si>
    <t>TANQUE DE COMPRESAS FRIAS</t>
  </si>
  <si>
    <t>OE.9.3.3</t>
  </si>
  <si>
    <t>BALANZA DE MESA DE 2O KILOS</t>
  </si>
  <si>
    <t>OE.9.3.4</t>
  </si>
  <si>
    <t>UNIDAD DE ASPIRACIÓN PARA RED DE VACIO</t>
  </si>
  <si>
    <t>OE.9.3.5</t>
  </si>
  <si>
    <t>UNIDAD DE TRATAMIENTO DE RESIDUOS HOSPITALARIOS</t>
  </si>
  <si>
    <t>OE.9.3.6</t>
  </si>
  <si>
    <t>ESTERILIZADOR CON GENERADOR ELECTRICO DE VAPOR (DUAL)DE
100/150 LITROS CON DOBLE PUERTA</t>
  </si>
  <si>
    <t>OE.9.3.7</t>
  </si>
  <si>
    <t>LAVADORA AUTOMATICA DE CHATAS</t>
  </si>
  <si>
    <t>OE.9.3.8</t>
  </si>
  <si>
    <t>REFRIGERADORA PARA LABORATORIO (15 A 25 PIES CUBICOS)</t>
  </si>
  <si>
    <t>OE.9.3.9</t>
  </si>
  <si>
    <t>REFRIGERADORA PARA LABORATORIO DE 14 PIES CUBICOS</t>
  </si>
  <si>
    <t>OE.9.3.10</t>
  </si>
  <si>
    <t>REFRIGERADORA PARA MEDICAMENTOS</t>
  </si>
  <si>
    <t>OE.9.3.11</t>
  </si>
  <si>
    <t>CONGELADORA VERTICAL DE -20° C</t>
  </si>
  <si>
    <t>OE.9.3.12</t>
  </si>
  <si>
    <t>TANQUE DE PARAFINA</t>
  </si>
  <si>
    <t>OE.9.3.13</t>
  </si>
  <si>
    <t>CONGELADORA PARA VACUNAS HORIZONTAL</t>
  </si>
  <si>
    <t>OE.9.3.14</t>
  </si>
  <si>
    <t>TUBO PARA COLGAR CARNE</t>
  </si>
  <si>
    <t>OE.9.3.15</t>
  </si>
  <si>
    <t>BALANZA DE PLATAFORMA, FUERZA 100KG</t>
  </si>
  <si>
    <t>OE.9.3.16</t>
  </si>
  <si>
    <t>BALANZA DE PLATAFORMA DIGITAL, FUERZA 100 KG</t>
  </si>
  <si>
    <t>OE.9.3.17</t>
  </si>
  <si>
    <t>BALANZA DE PLATAFORMA FUERZA 160 KG.</t>
  </si>
  <si>
    <t>OE.9.3.18</t>
  </si>
  <si>
    <t>REFRIGERADORA PARA ALIMENTOS</t>
  </si>
  <si>
    <t>OE.9.3.19</t>
  </si>
  <si>
    <t>EQUIPO COMPACTADOR DE RESIDUOS SOLIDOS</t>
  </si>
  <si>
    <t>OE.9.3.20</t>
  </si>
  <si>
    <t>REFRIGERADORA DE 14 PIES CUBICOS</t>
  </si>
  <si>
    <t>OE.9.3.21</t>
  </si>
  <si>
    <t>BIDESTILADOR DE AGUA 4 LITROS/H</t>
  </si>
  <si>
    <t>OE.9.3.22</t>
  </si>
  <si>
    <t>BIDESTILADOR DE AGUA 8 LITROS/H</t>
  </si>
  <si>
    <t>OE.9.3.23</t>
  </si>
  <si>
    <t>EQUIPO DISPENSADOR DE ALIMENTOS</t>
  </si>
  <si>
    <t>OE.9.3.24</t>
  </si>
  <si>
    <t>REFRIGERADOR DE 4 P3</t>
  </si>
  <si>
    <t>OE.9.3.25</t>
  </si>
  <si>
    <t>HORNO ELECTROVAPOR</t>
  </si>
  <si>
    <t>OE.9.3.26</t>
  </si>
  <si>
    <t>HERVIDOR ELECTRICO DE AGUA</t>
  </si>
  <si>
    <t>OE.9.3.27</t>
  </si>
  <si>
    <t>EQUIPO PARA CORTAR TELA</t>
  </si>
  <si>
    <t>OE.9.3.28</t>
  </si>
  <si>
    <t>CAMARA DE CONSERVACIÓN DE CADAVERES DE 02 CUERPOS</t>
  </si>
  <si>
    <t>OE.9.3.29</t>
  </si>
  <si>
    <t>REFRIGERADORA 15 PIES CUBICOS</t>
  </si>
  <si>
    <t>OE.9.3.30</t>
  </si>
  <si>
    <t>COCINA A GAS PROPANO DE 6 HORNILLAS Y HORNO</t>
  </si>
  <si>
    <t>OE.9.3.31</t>
  </si>
  <si>
    <t>LAVADOR DESINFECTOR DE 2 PUERTAS</t>
  </si>
  <si>
    <t>OE.9.3.32</t>
  </si>
  <si>
    <t>LAVADORA CENTRIFUGA AUTOMATICA DE 2 PUERTAS (BARRERA SANITARIA), INDUSTRIAL 25 KG</t>
  </si>
  <si>
    <t>OE.9.3.33</t>
  </si>
  <si>
    <t>MAQUINA DE COSER, ELECTRICA, INDUSTRIAL</t>
  </si>
  <si>
    <t>OE.9.3.34</t>
  </si>
  <si>
    <t>PLANCHADOR DE RODILLO A VAPOR DE 50 KG/H (CALANDRIA)</t>
  </si>
  <si>
    <t>OE.9.3.35</t>
  </si>
  <si>
    <t>PRENSA INDUSTRIAL</t>
  </si>
  <si>
    <t>OE.9.3.36</t>
  </si>
  <si>
    <t>SECADORA DE ROPA</t>
  </si>
  <si>
    <t>OE.9.3.37</t>
  </si>
  <si>
    <t>MAQUINA LUSTRADORA TIPO INDUSTRIAL CON ESCOBILLA</t>
  </si>
  <si>
    <t>OE.9.3.38</t>
  </si>
  <si>
    <t>BATIDORA INDUSTRIAL</t>
  </si>
  <si>
    <t>OE.9.3.39</t>
  </si>
  <si>
    <t>COCINA ELECTRICA DE DOS HORNILLAS DE MESA</t>
  </si>
  <si>
    <t>OE.9.3.40</t>
  </si>
  <si>
    <t>EQUIPO CON PISTOLA PARA LAVADO DE COCHES (A VAPOR)</t>
  </si>
  <si>
    <t>OE.9.3.41</t>
  </si>
  <si>
    <t>EXPRIMIDORES DE JUGOS, SEMI INDUSTRIAL, DE ACERO INOXIDABLE</t>
  </si>
  <si>
    <t>OE.9.3.42</t>
  </si>
  <si>
    <t>GRUPO DE COCCION MARMITAS DE 20/40/60 LITROS</t>
  </si>
  <si>
    <t>OE.9.3.43</t>
  </si>
  <si>
    <t>HORNO MICROONDAS CON PANEL DIGITAL</t>
  </si>
  <si>
    <t>OE.9.3.44</t>
  </si>
  <si>
    <t>LAVADOR AUTOMATICO DE VAJILLAS</t>
  </si>
  <si>
    <t>OE.9.3.45</t>
  </si>
  <si>
    <t>LICUADORA ELECTRICA 2000 CC</t>
  </si>
  <si>
    <t>OE.9.3.46</t>
  </si>
  <si>
    <t>LICUADORA INDUSTRIAL DE 20 LITROS</t>
  </si>
  <si>
    <t>OE.9.3.47</t>
  </si>
  <si>
    <t>MAQUINA ELECTRICA PELADORA DE PAPAS</t>
  </si>
  <si>
    <t>OE.9.3.48</t>
  </si>
  <si>
    <t>MARMITA VOLCABLE DE 50 LITROS MINIMO</t>
  </si>
  <si>
    <t>OE.9.3.49</t>
  </si>
  <si>
    <t>MARMITA VOLCABLE DE 100 LITROS</t>
  </si>
  <si>
    <t>OE.9.3.50</t>
  </si>
  <si>
    <t>MOLEDORA ELECTRICA DE CARNE</t>
  </si>
  <si>
    <t>OE.9.3.51</t>
  </si>
  <si>
    <t>SIERRA ELECTRICA PARA CORTAR CARNE</t>
  </si>
  <si>
    <t>OE.9.3.52</t>
  </si>
  <si>
    <t>TRONCO PARA CORTAR CARNE</t>
  </si>
  <si>
    <t>OE.9.3.53</t>
  </si>
  <si>
    <t>COCHE TERMICO TRANSPORTADOR DE ALIMENTOS</t>
  </si>
  <si>
    <t>OE.9.3.54</t>
  </si>
  <si>
    <t>COCINA A GAS PROPANO DE 2 HORNILLAS Y HORNO</t>
  </si>
  <si>
    <t>OE.9.4</t>
  </si>
  <si>
    <t>INF - EQUIPAMIENTO INFORMÁTICO</t>
  </si>
  <si>
    <t>OE.9.4.1</t>
  </si>
  <si>
    <t>IMPRESORA LASER EN SECO</t>
  </si>
  <si>
    <t>OE.9.4.2</t>
  </si>
  <si>
    <t>DATA LOGGER</t>
  </si>
  <si>
    <t>OE.9.4.3</t>
  </si>
  <si>
    <t>LECTOR DE CÓDIGO DE BARRAS</t>
  </si>
  <si>
    <t>OE.9.4.4</t>
  </si>
  <si>
    <t>EQUIPO DE SECADO DE MANOS CON FILTRO ULPA</t>
  </si>
  <si>
    <t>OE.9.4.5</t>
  </si>
  <si>
    <t>PIZARRA CON PROYECTOR DE TIRO CORTO</t>
  </si>
  <si>
    <t>OE.9.4.6</t>
  </si>
  <si>
    <t>CAJA FUERTE CON CLAVE TIPO RELOJ</t>
  </si>
  <si>
    <t>OE.9.4.7</t>
  </si>
  <si>
    <t>IMPRESORA LASER MULTIFUNCIONAL</t>
  </si>
  <si>
    <t>OE.9.4.8</t>
  </si>
  <si>
    <t>TELEVISOR LED SMART TV DE 5O" APROX. INC. RACK</t>
  </si>
  <si>
    <t>OE.9.4.9</t>
  </si>
  <si>
    <t>IMPRESORA LASER ALTA DEMANDA</t>
  </si>
  <si>
    <t>OE.9.4.10</t>
  </si>
  <si>
    <t>PROYECTOR MULTIMEDIA CON TARJETA RED INALAMBRICA PARA TECHO CON RACK</t>
  </si>
  <si>
    <t>OE.9.4.11</t>
  </si>
  <si>
    <t>PROYECTOR INTERACTIVO TACTIL</t>
  </si>
  <si>
    <t>OE.9.4.12</t>
  </si>
  <si>
    <t>TELEVISOR LED SMART TV DE 32" APROX. INC. RACK</t>
  </si>
  <si>
    <t>OE.9.4.13</t>
  </si>
  <si>
    <t>TELEVISOR LED SMART TV DE 42" APROX. INC. RACK</t>
  </si>
  <si>
    <t>OE.9.4.14</t>
  </si>
  <si>
    <t>CAJA REGISTRADORA DIGITAL</t>
  </si>
  <si>
    <t>OE.9.4.15</t>
  </si>
  <si>
    <t>COMPUTADORA PERSONAL</t>
  </si>
  <si>
    <t>OE.9.4.16</t>
  </si>
  <si>
    <t>COMPUTADORA PORTATIL</t>
  </si>
  <si>
    <t>OE.9.4.17</t>
  </si>
  <si>
    <t>ECRAN DE PARED ENROLLABLE</t>
  </si>
  <si>
    <t>OE.9.4.18</t>
  </si>
  <si>
    <t>EQUIPO DE CÁMARA FOTOGRÁFICA</t>
  </si>
  <si>
    <t>OE.9.4.19</t>
  </si>
  <si>
    <t>IMPRESORA LASER BAJA DEMANDA</t>
  </si>
  <si>
    <t>OE.9.4.20</t>
  </si>
  <si>
    <t>IMPRESORA MULTIFUNCIONAL</t>
  </si>
  <si>
    <t>OE.9.4.21</t>
  </si>
  <si>
    <t>EQUIPO DE SONIDO</t>
  </si>
  <si>
    <t>OE.9.5</t>
  </si>
  <si>
    <t>INST - EQUIPAMIENTO INSTRUMENTAL</t>
  </si>
  <si>
    <t>OE.9.5.1</t>
  </si>
  <si>
    <t>DIAPASÓN</t>
  </si>
  <si>
    <t>OE.9.5.2</t>
  </si>
  <si>
    <t>SET DE RIÑONERAS DE ACERO QUIRÚRGICO</t>
  </si>
  <si>
    <t>OE.9.5.3</t>
  </si>
  <si>
    <t>SET DE TAMBORES DE ACERO QUIRÚRGICO</t>
  </si>
  <si>
    <t>OE.9.5.4</t>
  </si>
  <si>
    <t>SET DE INSTRUMENTAL PARA RETIRAR PUNTOS</t>
  </si>
  <si>
    <t>OE.9.5.5</t>
  </si>
  <si>
    <t>SET INSTRUMENTAL DE SUTURAS</t>
  </si>
  <si>
    <t>OE.9.5.6</t>
  </si>
  <si>
    <t>SET INSTRUMENTAL PARA CURACIONES</t>
  </si>
  <si>
    <t>OE.9.5.7</t>
  </si>
  <si>
    <t>SET INSTRUMENTAL PARA EXTRACCIÓN DE CUERPO EXTRAÑO</t>
  </si>
  <si>
    <t>OE.9.5.8</t>
  </si>
  <si>
    <t>SET INSTRUMENTAL PARA PEQUEÑAS INTERVENCIONES QUIRURGICAS</t>
  </si>
  <si>
    <t>OE.9.5.9</t>
  </si>
  <si>
    <t>SET DE TOMA DE MUESTRAS GINECO OBSTÉTRICOS</t>
  </si>
  <si>
    <t>OE.9.5.10</t>
  </si>
  <si>
    <t>SET INSTRUMENTAL DE INSERCIÓN Y RETIRO DE DIU</t>
  </si>
  <si>
    <t>OE.9.5.11</t>
  </si>
  <si>
    <t>SET INSTRUMENTAL DE LAPAROTOMIA CESAREA</t>
  </si>
  <si>
    <t>OE.9.5.12</t>
  </si>
  <si>
    <t>SET DE INSTRUMENTAL PARA SUTURA</t>
  </si>
  <si>
    <t>OE.9.5.13</t>
  </si>
  <si>
    <t>SET INSTRUMENTAL DE LEGRADO UTERINO</t>
  </si>
  <si>
    <t>OE.9.5.14</t>
  </si>
  <si>
    <t>SET INSTRUMENTAL DE PARTO</t>
  </si>
  <si>
    <t>OE.9.5.15</t>
  </si>
  <si>
    <t>SET INSTRUMENTAL PARA EXAMEN GINECOLÓGICO I</t>
  </si>
  <si>
    <t>OE.9.5.16</t>
  </si>
  <si>
    <t>SET INSTRUMENTAL PARA REVISIÓN DE CUELLO UTERINO</t>
  </si>
  <si>
    <t>OE.9.5.17</t>
  </si>
  <si>
    <t>SET INSTRUMENTAL DE CIRUGIA DENTAL</t>
  </si>
  <si>
    <t>OE.9.5.18</t>
  </si>
  <si>
    <t>SET INSTRUMENTAL PARA CURACIÓN DENTAL</t>
  </si>
  <si>
    <t>OE.9.5.19</t>
  </si>
  <si>
    <t>SET INSTRUMENTAL PARA DIAGNOSTICO ODONTOLÓGICO</t>
  </si>
  <si>
    <t>OE.9.5.20</t>
  </si>
  <si>
    <t>SET INSTRUMENTAL PARA ENDODONCIA</t>
  </si>
  <si>
    <t>OE.9.5.21</t>
  </si>
  <si>
    <t>SET INSTRUMENTAL PARA EXODONCIA</t>
  </si>
  <si>
    <t>OE.9.5.22</t>
  </si>
  <si>
    <t>SET INSTRUMENTAL DE CIRUGIA LAPAROSCOPICA</t>
  </si>
  <si>
    <t>OE.9.5.23</t>
  </si>
  <si>
    <t>SET INSTRUMENTAL DE AMIGDALOTOMIA ADULTO</t>
  </si>
  <si>
    <t>OE.9.5.24</t>
  </si>
  <si>
    <t>SET INSTRUMENTAL DE REDUCCION INCRUENTA DE FRACTURA DE HUESOS NASALES</t>
  </si>
  <si>
    <t>OE.9.5.25</t>
  </si>
  <si>
    <t>SET INSTRUMENTAL DE OSTEOSINTESIS PARA PEQUEÑOS FRAGMENTOS</t>
  </si>
  <si>
    <t>OE.9.5.26</t>
  </si>
  <si>
    <t>SET INSTRUMENTAL DE OSTEOSINTESIS SISTEMA AO PARA TORNILLO</t>
  </si>
  <si>
    <t>OE.9.5.27</t>
  </si>
  <si>
    <t>SET INSTRUMENTAL PARA CATARATA</t>
  </si>
  <si>
    <t>OE.9.5.28</t>
  </si>
  <si>
    <t>SET INSTRUMENTAL PARA DATRIOCISTOCROSTOMIA</t>
  </si>
  <si>
    <t>OE.9.5.29</t>
  </si>
  <si>
    <t>SET INSTRUMENTAL DE CIRUGIA MAYOR</t>
  </si>
  <si>
    <t>OE.9.5.30</t>
  </si>
  <si>
    <t>SET INSTRUMENTAL PARA CIRUGIA REFRACTIVA</t>
  </si>
  <si>
    <t>OE.9.5.31</t>
  </si>
  <si>
    <t>SET INSTRUMENTAL PARA VITRECTOMIA</t>
  </si>
  <si>
    <t>OE.9.5.32</t>
  </si>
  <si>
    <t>SET INSTRUMENTAL PARA ENUCLEACION</t>
  </si>
  <si>
    <t>OE.9.5.33</t>
  </si>
  <si>
    <t>SET INSTRUMENTAL PARA ESTRABISMO</t>
  </si>
  <si>
    <t>OE.9.5.34</t>
  </si>
  <si>
    <t>SET INSTRUMENTAL PARA GLAUCOMA</t>
  </si>
  <si>
    <t>OE.9.5.35</t>
  </si>
  <si>
    <t>SET INSTRUMENTAL PARA RETINOPLASTIA</t>
  </si>
  <si>
    <t>OE.9.5.36</t>
  </si>
  <si>
    <t>SET INSTRUMENTAL PARA RETIRO DE PUNTO DE CAMARA ANTERIOR</t>
  </si>
  <si>
    <t>OE.9.5.37</t>
  </si>
  <si>
    <t>SET INSTRUMENTAL PARA POLIPOS NASALES</t>
  </si>
  <si>
    <t>OE.9.5.38</t>
  </si>
  <si>
    <t>SET INSTRUMENTAL PARA SEPTORRINOPLASTIA</t>
  </si>
  <si>
    <t>OE.9.5.39</t>
  </si>
  <si>
    <t>SET INSTRUMENTAL DE CIRUGIA MENOR</t>
  </si>
  <si>
    <t>OE.9.5.40</t>
  </si>
  <si>
    <t>SET INSTRUMENTAL PARA TABIQUE NASAL</t>
  </si>
  <si>
    <t>OE.9.5.41</t>
  </si>
  <si>
    <t>PINZA PARA APERTURAR YESO</t>
  </si>
  <si>
    <t>OE.9.5.42</t>
  </si>
  <si>
    <t>SET INSTRUMENTAL PARA EXAMEN GINECOLÓGICO 11</t>
  </si>
  <si>
    <t>OE.9.5.43</t>
  </si>
  <si>
    <t>SET INSTRUMENTAL PARA CONO LEEP</t>
  </si>
  <si>
    <t>OE.9.5.44</t>
  </si>
  <si>
    <t>SET INSTRUMENTAL PARA PUNCIÓN LUMBAR</t>
  </si>
  <si>
    <t>OE.9.5.45</t>
  </si>
  <si>
    <t>SET INSTRUMENTAL DE CIRUGIA MENOR DE TRAUMATOLOGIA</t>
  </si>
  <si>
    <t>OE.9.5.46</t>
  </si>
  <si>
    <t>SET DE INSTRUMENTAL OFTALMOLOGICO BASICO</t>
  </si>
  <si>
    <t>OE.9.5.47</t>
  </si>
  <si>
    <t>SET INSTRUMENTAL DE CIRUGIA PEDIATRICA ESCOLAR</t>
  </si>
  <si>
    <t>OE.9.5.48</t>
  </si>
  <si>
    <t>SET INSTRUMENTAL DE DEBRIDACION Y LIMPIEZA QUIRURGICA</t>
  </si>
  <si>
    <t>OE.9.5.49</t>
  </si>
  <si>
    <t>SET INSTRUMENTAL DE PEQUEÑAS INTERVENCIONES QUIRURGICAS</t>
  </si>
  <si>
    <t>OE.9.5.50</t>
  </si>
  <si>
    <t>SET DE RODILLOS DE ESPUMA PARA GESTANTE</t>
  </si>
  <si>
    <t>OE.9.6</t>
  </si>
  <si>
    <t>MA - MOBILIARIO ADMINISTRATIVO</t>
  </si>
  <si>
    <t>OE.9.6.1</t>
  </si>
  <si>
    <t>TABLA DE PLANCHAR A MANO</t>
  </si>
  <si>
    <t>OE.9.6.2</t>
  </si>
  <si>
    <t>ARCHIVADOR METÁLICO DE 4 GAVETAS</t>
  </si>
  <si>
    <t>OE.9.6.3</t>
  </si>
  <si>
    <t>VITRINA METÁLICA PARA ANUNCIOS CON PUERTAS CORREDIZAS DE VIDRIO</t>
  </si>
  <si>
    <t>OE.9.6.4</t>
  </si>
  <si>
    <t>PAPELERA DE ACERO INOXIDABLE CON TAPA Y VENTANA ABATIBLE ACCIONAMIENTO A PEDAL</t>
  </si>
  <si>
    <t>OE.9.6.5</t>
  </si>
  <si>
    <t>PAPELERA DE ACERO INOXIDABLE DE FORMA CILINDRICA</t>
  </si>
  <si>
    <t>OE.9.6.6</t>
  </si>
  <si>
    <t>VITRINA METALICA PARA LIBROS</t>
  </si>
  <si>
    <t>OE.9.6.7</t>
  </si>
  <si>
    <t>CARRO PARA UTILES DE LIMPIEZA</t>
  </si>
  <si>
    <t>OE.9.6.8</t>
  </si>
  <si>
    <t>MESA DE COMEDOR PARA 4 PERSONAS</t>
  </si>
  <si>
    <t>OE.9.6.9</t>
  </si>
  <si>
    <t>ATRIL ROTA FOLIO</t>
  </si>
  <si>
    <t>OE.9.6.10</t>
  </si>
  <si>
    <t>PAPELERA DE PLASTICO CON TAPA Y VENTANA BATIBLE</t>
  </si>
  <si>
    <t>OE.9.6.11</t>
  </si>
  <si>
    <t>PIZARRA ACRILICA DE 2OO X 1OO CM PARA ADOSAR EN LA PARED</t>
  </si>
  <si>
    <t>OE.9.6.12</t>
  </si>
  <si>
    <t>PAPELERA METÁLICA DE PISO</t>
  </si>
  <si>
    <t>OE.9.6.13</t>
  </si>
  <si>
    <t>BANCO DE MADERA PARA VESTUARIO</t>
  </si>
  <si>
    <t>OE.9.6.14</t>
  </si>
  <si>
    <t>BANDEJA ACRÍLICA DOBLE PARA ESCRITORIO</t>
  </si>
  <si>
    <t>OE.9.6.15</t>
  </si>
  <si>
    <t>BUTACA METÁLICA DE 3 CUERPOS</t>
  </si>
  <si>
    <t>OE.9.6.16</t>
  </si>
  <si>
    <t>BUTACA DE 3 CUERPOS CON UN ASIENTO DE 0.80CM</t>
  </si>
  <si>
    <t>OE.9.6.17</t>
  </si>
  <si>
    <t>BUTACA DE 4 CUERPOS CON UN ASIENTO DE 0.80CM</t>
  </si>
  <si>
    <t>OE.9.6.18</t>
  </si>
  <si>
    <t>BUTACA DE 4 CUERPOS</t>
  </si>
  <si>
    <t>OE.9.6.19</t>
  </si>
  <si>
    <t>ARMARIO METÁLICO DE 2 PUERTAS</t>
  </si>
  <si>
    <t>OE.9.6.20</t>
  </si>
  <si>
    <t>ESCRITORIO EJECUTIVO</t>
  </si>
  <si>
    <t>OE.9.6.21</t>
  </si>
  <si>
    <t>ESCRITORIO ESTÁNDAR</t>
  </si>
  <si>
    <t>OE.9.6.22</t>
  </si>
  <si>
    <t>MESA AUXILIAR PARA OFICINA</t>
  </si>
  <si>
    <t>OE.9.6.23</t>
  </si>
  <si>
    <t>MESA DE MADERA DE TRABAJO DE 240 X 120 CM.</t>
  </si>
  <si>
    <t>OE.9.6.24</t>
  </si>
  <si>
    <t>MESA DE MADERA PARA NIÑOS</t>
  </si>
  <si>
    <t>OE.9.6.25</t>
  </si>
  <si>
    <t>MESA DE REUNIONES DE 9O X 18O CM</t>
  </si>
  <si>
    <t>OE.9.6.26</t>
  </si>
  <si>
    <t>ARMARIO METÁLICO DE UN CUERPO Y DOS COMPARTIMIENTOS</t>
  </si>
  <si>
    <t>OE.9.6.27</t>
  </si>
  <si>
    <t>MESA METALICA DE CENTRO</t>
  </si>
  <si>
    <t>OE.9.6.28</t>
  </si>
  <si>
    <t>MESA METALICA ESQUINERA</t>
  </si>
  <si>
    <t>OE.9.6.29</t>
  </si>
  <si>
    <t>MODULO PARA COMPUTO</t>
  </si>
  <si>
    <t>OE.9.6.30</t>
  </si>
  <si>
    <t>PIZARRA ACRÍLICA DE 15O X 1OO CM PARA ADOSAR EN LA PARED</t>
  </si>
  <si>
    <t>OE.9.6.31</t>
  </si>
  <si>
    <t>SILLA DE MADERA PARA NIÑOS</t>
  </si>
  <si>
    <t>OE.9.6.32</t>
  </si>
  <si>
    <t>SILLA METÁLICA APILABLE</t>
  </si>
  <si>
    <t>OE.9.6.33</t>
  </si>
  <si>
    <t>SILLA METALICA CONFORTABLE GIRATORIA RODABLE</t>
  </si>
  <si>
    <t>OE.9.6.34</t>
  </si>
  <si>
    <t>SILLA METALICA GIRATORIA RODABLE CON BRAZOS</t>
  </si>
  <si>
    <t>OE.9.6.35</t>
  </si>
  <si>
    <t>SILLA METÁLICA GIRATORIA RODABLE</t>
  </si>
  <si>
    <t>OE.9.6.36</t>
  </si>
  <si>
    <t>ARMARIO PARA COLGAR DE MADERA DE 2 DIVISIONES Y PUERTAS CORREDIZAS</t>
  </si>
  <si>
    <t>OE.9.6.37</t>
  </si>
  <si>
    <t>SILLA METALICA GIRATORIA RODABLE CON ASIENTO ALTO</t>
  </si>
  <si>
    <t>OE.9.6.38</t>
  </si>
  <si>
    <t>SILLON METALICO SEMICONFORTABLE CON PORTABRAZOS UNIPERSONAL</t>
  </si>
  <si>
    <t>OE.9.6.39</t>
  </si>
  <si>
    <t>SILLON METALICO SEMICONFORTABLE SIN PORTABRAZOS 2 CUERPOS</t>
  </si>
  <si>
    <t>OE.9.6.40</t>
  </si>
  <si>
    <t>SILLÓN METALICO SEMICONFORTABLE SIN PORTABRAZOS 3 CUERPOS</t>
  </si>
  <si>
    <t>OE.9.6.41</t>
  </si>
  <si>
    <t>SILLON METALICO SEMICONFORTABLE SIN PORTABRAZOS UNIPERSONAL</t>
  </si>
  <si>
    <t>OE.9.6.42</t>
  </si>
  <si>
    <t>PARIHUELAS PARA DEPÓSITO</t>
  </si>
  <si>
    <t>OE.9.6.43</t>
  </si>
  <si>
    <t>ESCALERA DE ALUMINIO DE 3 PASOS</t>
  </si>
  <si>
    <t>OE.9.6.44</t>
  </si>
  <si>
    <t>ESTANTERIA METALICA DE ANGULOS RANURADOS DE O1 CUERPO O5 ANAQUELES</t>
  </si>
  <si>
    <t>OE.9.6.45</t>
  </si>
  <si>
    <t>ESTANTERIA METALICA DE ANGULOS RANURADOS DE O1 CUERPO O5 ANAQUELES O MÁS</t>
  </si>
  <si>
    <t>OE.9.6.46</t>
  </si>
  <si>
    <t>PERCHA METÁLICA DE PARED CON 4 GANCHOS</t>
  </si>
  <si>
    <t>OE.9.6.47</t>
  </si>
  <si>
    <t>MESA PLEGABLE DE PLASTICO Y ESTRUCTURA DE METAL</t>
  </si>
  <si>
    <t>OE.9.6.48</t>
  </si>
  <si>
    <t>MESA METALICA DE NOCHE</t>
  </si>
  <si>
    <t>OE.9.7</t>
  </si>
  <si>
    <t>MC - MOBILIARIO CLÍNICO</t>
  </si>
  <si>
    <t>OE.9.7.1</t>
  </si>
  <si>
    <t>CHATA DE ACERO INOXIDABLE</t>
  </si>
  <si>
    <t>OE.9.7.2</t>
  </si>
  <si>
    <t>CHATA DE ACERO INOXIDABLE PEDIATRICO</t>
  </si>
  <si>
    <t>OE.9.7.3</t>
  </si>
  <si>
    <t>PAPAGAYO DE ACERO INOXIDABLE</t>
  </si>
  <si>
    <t>OE.9.7.4</t>
  </si>
  <si>
    <t>PAPAGAYO DE ACERO INOXIDABLE PEDIATRICO</t>
  </si>
  <si>
    <t>OE.9.7.5</t>
  </si>
  <si>
    <t>NEGATOSCOPIO DE 2 CAMPOS</t>
  </si>
  <si>
    <t>OE.9.7.6</t>
  </si>
  <si>
    <t>NEGATOSCOPIO DE 4 CAMPOS</t>
  </si>
  <si>
    <t>OE.9.7.7</t>
  </si>
  <si>
    <t>MESA PARA MASAJES</t>
  </si>
  <si>
    <t>OE.9.7.8</t>
  </si>
  <si>
    <t>BALANZA MECANICA CON TALLIMETRO PARA ADULTO</t>
  </si>
  <si>
    <t>OE.9.7.9</t>
  </si>
  <si>
    <t>MÓDULOS DE PSICOMOTRICIDAD PARA NIÑOS 1 A 3 AÑOS</t>
  </si>
  <si>
    <t>OE.9.7.10</t>
  </si>
  <si>
    <t>MÓDULOS DE PSICOMOTRICIDAD PARA NIÑOS 3 AÑOS A MAS</t>
  </si>
  <si>
    <t>OE.9.7.11</t>
  </si>
  <si>
    <t>MÓDULOS DE PSICOMOTRICIDAD PARA NIÑOS MENORES DE 12 MESES</t>
  </si>
  <si>
    <t>OE.9.7.12</t>
  </si>
  <si>
    <t>PORTACHATAS Y PAPAGAYOS DE PARED</t>
  </si>
  <si>
    <t>OE.9.7.13</t>
  </si>
  <si>
    <t>PORTA LAVATORIO DOBLE DE ACERO INOXIDABLE RODABLE CON GABINETES</t>
  </si>
  <si>
    <t>OE.9.7.14</t>
  </si>
  <si>
    <t>PORTA LAVATORIO SIMPLE METALICO RODABLE, INCLUYE LAVATORIO DE ACERO INOXIDABLE</t>
  </si>
  <si>
    <t>OE.9.7.15</t>
  </si>
  <si>
    <t>PORTASUERO METALICO RODABLE</t>
  </si>
  <si>
    <t>OE.9.7.16</t>
  </si>
  <si>
    <t>SILLA DE RUEDAS ESTÁNDAR</t>
  </si>
  <si>
    <t>OE.9.7.17</t>
  </si>
  <si>
    <t>SILLA DE RUEDAS, PEDIATRICA</t>
  </si>
  <si>
    <t>OE.9.7.18</t>
  </si>
  <si>
    <t>SILLA ESPECIAL PARA TOMA DE MUESTRAS</t>
  </si>
  <si>
    <t>OE.9.7.19</t>
  </si>
  <si>
    <t>COCHE PARA TRANSPORTE DE ROPA LIMPIA</t>
  </si>
  <si>
    <t>OE.9.7.20</t>
  </si>
  <si>
    <t>CARRO PARA EL TRANSPORTE DE DESECHOS</t>
  </si>
  <si>
    <t>OE.9.7.21</t>
  </si>
  <si>
    <t>CUBO DE ACERO INOXIDABLE PARA DESPERDICIOS CON TAPA ACCIONADA A PEDAL</t>
  </si>
  <si>
    <t>OE.9.7.22</t>
  </si>
  <si>
    <t>PORTA BALDE DE ACERO INOXIDABLE RODABLE CON BALDE DE ACERO INOXIDABLE</t>
  </si>
  <si>
    <t>OE.9.7.23</t>
  </si>
  <si>
    <t>PORTA LAVATORIO DOBLE METALICO RODABLE INC. LAVATORIO DE ACERO INOXIDABLE</t>
  </si>
  <si>
    <t>OE.9.7.24</t>
  </si>
  <si>
    <t>PORTABOLSA METALICA RODABLE, CON BOLSA DE LONA</t>
  </si>
  <si>
    <t>OE.9.7.25</t>
  </si>
  <si>
    <t>CARRO PARA EL TRANSPORTE PESADO</t>
  </si>
  <si>
    <t>OE.9.7.26</t>
  </si>
  <si>
    <t>COCHE REPARTIDOR DE ALIMENTOS EN BANDEJAS DE ACERO INOXIDABLE INC. MENAJERÍA</t>
  </si>
  <si>
    <t>OE.9.7.27</t>
  </si>
  <si>
    <t>MESA RODABLE PARA ALIMENTOS</t>
  </si>
  <si>
    <t>OE.9.7.28</t>
  </si>
  <si>
    <t>SILLÓN PARA TRATAMIENTO DE OFTALMOLOGIA</t>
  </si>
  <si>
    <t>OE.9.7.29</t>
  </si>
  <si>
    <t>TABLA DE TRANSPORTE DE POLITRAUMATIZADO</t>
  </si>
  <si>
    <t>OE.9.7.30</t>
  </si>
  <si>
    <t>CILINDRO DE PLASTICO CON TAPA VAIVEN</t>
  </si>
  <si>
    <t>OE.9.7.31</t>
  </si>
  <si>
    <t>ARMARIO ACERO INOXIDABLE</t>
  </si>
  <si>
    <t>OE.9.7.32</t>
  </si>
  <si>
    <t>ESTANTES CON JUGUETES Y MATERIAL DIDÁCTICO DIVERSO PARA ESTIMULACIÓN TEMPRANA</t>
  </si>
  <si>
    <t>OE.9.7.33</t>
  </si>
  <si>
    <t>CAMILLA PARA TRACCION CERVICAL Y LUMBAR</t>
  </si>
  <si>
    <t>OE.9.7.34</t>
  </si>
  <si>
    <t>MESA METALICA RODABLE PARA MULTIPLES USOS, 2 TABLEROS CON BARANDAS 65X45X84 CM</t>
  </si>
  <si>
    <t>OE.9.7.35</t>
  </si>
  <si>
    <t>ESCALINATA METALICA 3 PELDAÑOS</t>
  </si>
  <si>
    <t>OE.9.7.36</t>
  </si>
  <si>
    <t>CAMILLA PARA EL TRANSPORTE DE CADAVERES</t>
  </si>
  <si>
    <t>OE.9.7.37</t>
  </si>
  <si>
    <t>CAMA CAMILLA MULTIPROPOSITO ELECTRICA TIPO UCI</t>
  </si>
  <si>
    <t>OE.9.7.38</t>
  </si>
  <si>
    <t>RACK MÓVIL PARA CAJAS E INSTRUMENTAL</t>
  </si>
  <si>
    <t>OE.9.7.39</t>
  </si>
  <si>
    <t>MUEBLE PARA BAÑO DE ARTESA</t>
  </si>
  <si>
    <t>OE.9.7.40</t>
  </si>
  <si>
    <t>MESA DE USO MÚLTIPLE DE ACERO INOXIDABLE DE 90X45</t>
  </si>
  <si>
    <t>OE.9.7.41</t>
  </si>
  <si>
    <t>MESA DE ACERO INOXIDABLE CON LAVATORIO</t>
  </si>
  <si>
    <t>OE.9.7.42</t>
  </si>
  <si>
    <t>MESA DE ACERO INOXIDABLE 1.24x70cm</t>
  </si>
  <si>
    <t>OE.9.7.43</t>
  </si>
  <si>
    <t>MESA DE ACERO INOXIDABLE 1.14x70cm</t>
  </si>
  <si>
    <t>OE.9.7.44</t>
  </si>
  <si>
    <t>ESTANTERÍA PARA HISTORIAS CLÍNICAS</t>
  </si>
  <si>
    <t>OE.9.7.45</t>
  </si>
  <si>
    <t>ARCHIVADOR METÁLICO DE PLACAS RADIOGRÁFICAS</t>
  </si>
  <si>
    <t>OE.9.7.46</t>
  </si>
  <si>
    <t>TIENDA DE CAMPAÑA MEDICA</t>
  </si>
  <si>
    <t>OE.9.7.47</t>
  </si>
  <si>
    <t>SILLÓN METÁLICO CONFORTABLE RECLINABLE PARA REPOSO</t>
  </si>
  <si>
    <t>OE.9.7.48</t>
  </si>
  <si>
    <t>TABURETE DE ACERO INOXIDABLE CON ASIENTO GIRATORIO RODABLE</t>
  </si>
  <si>
    <t>OE.9.7.49</t>
  </si>
  <si>
    <t>TABURETE METALICO FIJO CON ASIENTO GIRATORIO</t>
  </si>
  <si>
    <t>OE.9.7.50</t>
  </si>
  <si>
    <t>TABURETE METÁLICO RODABLE CON ASIENTO GIRATORIO</t>
  </si>
  <si>
    <t>OE.9.7.51</t>
  </si>
  <si>
    <t>ARMARIO PARA COLGAR ENDOSCOPIOS</t>
  </si>
  <si>
    <t>OE.9.7.52</t>
  </si>
  <si>
    <t>VITRINA METÁLICA DE ACERO INOXIDABLE PARA INSTRUMENTOS O MATERIAL ESTÉRIL DE UN CUERPO</t>
  </si>
  <si>
    <t>OE.9.7.53</t>
  </si>
  <si>
    <t>CARRO PARA EL TRANSPORTE DE MATERIAL ESTERIL</t>
  </si>
  <si>
    <t>OE.9.7.54</t>
  </si>
  <si>
    <t>ESTANTERIA DE ACERO INOXIDABLE DE 0I CUERPO 03 DIVISIONES</t>
  </si>
  <si>
    <t>OE.9.7.55</t>
  </si>
  <si>
    <t>ESTANTERIA DE ACERO INOXIDABLE DE O1 CUERPO O5 DIVISIONES</t>
  </si>
  <si>
    <t>OE.9.7.56</t>
  </si>
  <si>
    <t>ESTANTE VENTILADO 60X1.20 CM</t>
  </si>
  <si>
    <t>OE.9.7.57</t>
  </si>
  <si>
    <t>ESCALINATA EN ACERO INOXIDABLE PARA SALA DE OPERACIONES</t>
  </si>
  <si>
    <t>OE.9.7.58</t>
  </si>
  <si>
    <t>RACK MOVIL PARA CAJAS E INSTRUMENTAL B</t>
  </si>
  <si>
    <t>OE.9.7.59</t>
  </si>
  <si>
    <t>RACK MOVIL PARA CESTAS</t>
  </si>
  <si>
    <t>OE.9.7.60</t>
  </si>
  <si>
    <t>VITRINA DE ACERO INOXIDABLE PARA INSTRUMENTAL Y MATERIAL ESTÉRIL DE DOS CUERPOS</t>
  </si>
  <si>
    <t>OE.9.7.61</t>
  </si>
  <si>
    <t>CARRO PARA TRANSPORTE DE DOSIS UNITARIA</t>
  </si>
  <si>
    <t>OE.9.7.62</t>
  </si>
  <si>
    <t>MESA (DIVÁN) PARA EXÁMENES GINECO OBSTÉTRICOS</t>
  </si>
  <si>
    <t>OE.9.7.63</t>
  </si>
  <si>
    <t>MESA ESPECIAL EN ACERO INOXIDABLE PARA TÓPICO GINECO- OBSTETRICO</t>
  </si>
  <si>
    <t>OE.9.7.64</t>
  </si>
  <si>
    <t>BIOMBO DE ACERO INOXIDABLE DE 2 CUERPOS</t>
  </si>
  <si>
    <t>OE.9.7.65</t>
  </si>
  <si>
    <t>CAMA CAMILLA MULTIPROPÓSITO</t>
  </si>
  <si>
    <t>OE.9.7.66</t>
  </si>
  <si>
    <t>CAMA CLINICA RODABLE PARA ADULTOS</t>
  </si>
  <si>
    <t>OE.9.7.67</t>
  </si>
  <si>
    <t>CAMA CLINICA RODABLE PARA NIÑOS ESCOLARES</t>
  </si>
  <si>
    <t>OE.9.7.68</t>
  </si>
  <si>
    <t>CAMA CUNA METALICA RODABLE CON BARANDAS</t>
  </si>
  <si>
    <t>OE.9.7.69</t>
  </si>
  <si>
    <t>CAMILLA METALICA SOBRE BASTIDOR RODABLE</t>
  </si>
  <si>
    <t>OE.9.7.70</t>
  </si>
  <si>
    <t>CARRO METALICO FICHERO PARA 20 PORTA HISTORIAS CLINICAS</t>
  </si>
  <si>
    <t>OE.9.7.71</t>
  </si>
  <si>
    <t>COCHE METALICO DE CURACIONES RODABLE</t>
  </si>
  <si>
    <t>OE.9.7.72</t>
  </si>
  <si>
    <t>COCHE PARA TRANSPORTE DE ROPA SUCIA</t>
  </si>
  <si>
    <t>OE.9.7.73</t>
  </si>
  <si>
    <t>CUNA ACRILICA CON BASE METALICA RODABLE</t>
  </si>
  <si>
    <t>OE.9.7.74</t>
  </si>
  <si>
    <t>ESCALINATA METÁLICA 2 PELDAÑOS</t>
  </si>
  <si>
    <t>OE.9.7.75</t>
  </si>
  <si>
    <t>ESCALINATA METALICA DE I PELDAÑO</t>
  </si>
  <si>
    <t>OE.9.7.76</t>
  </si>
  <si>
    <t>MESA (DIVÁN) PARA EXÁMENES Y CURACIONES</t>
  </si>
  <si>
    <t>OE.9.7.77</t>
  </si>
  <si>
    <t>CAMA CAMILLA PLEGABLE</t>
  </si>
  <si>
    <t>OE.9.7.78</t>
  </si>
  <si>
    <t>MESA ANGULAR DE ACERO INOXIDABLE PARA INSTRUMENTAL</t>
  </si>
  <si>
    <t>OE.9.7.79</t>
  </si>
  <si>
    <t>MESA DE ACERO INOXIDABLE TIPO MAYO</t>
  </si>
  <si>
    <t>OE.9.7.80</t>
  </si>
  <si>
    <t>MESA DE ACERO INOXIDABLE RODABLE PARA MÚLTIPLES USOS</t>
  </si>
  <si>
    <t>OE.9.7.81</t>
  </si>
  <si>
    <t>MESA DE PARTOS</t>
  </si>
  <si>
    <t>OE.9.7.82</t>
  </si>
  <si>
    <t>MESA DE TRABAJO DE ACERO INOXIDABLE DE 100 X 200 CM</t>
  </si>
  <si>
    <t>OE.9.7.83</t>
  </si>
  <si>
    <t>MESA DE TRABAJO DE ACERO INOXIDABLE DE 1.4O X O.7O M</t>
  </si>
  <si>
    <t>OE.9.7.84</t>
  </si>
  <si>
    <t>MESA ESPECIAL EN ACERO INOXIDABLE PARA TÓPICO</t>
  </si>
  <si>
    <t>OE.9.7.85</t>
  </si>
  <si>
    <t>MESA METÁLICA PARA EXÁMENES Y CAMBIAR PAÑALES</t>
  </si>
  <si>
    <t>OE.9.7.86</t>
  </si>
  <si>
    <t>MESA METÁLICA DE USO MÚLTIPLE DE 9O X 45 CM</t>
  </si>
  <si>
    <t>OE.9.7.87</t>
  </si>
  <si>
    <t>MESA RODABLE DE ACERO INOXIDABLE PARA CURACIONES CON TABLERO</t>
  </si>
  <si>
    <t>OE.9.7.88</t>
  </si>
  <si>
    <t>MAQUETA DE HIGIENE BUCAL</t>
  </si>
  <si>
    <t>OE.9.7.89</t>
  </si>
  <si>
    <t>OE.9.8</t>
  </si>
  <si>
    <t>V - TRANSPORTE VEHICULAR</t>
  </si>
  <si>
    <t>OE.9.8.1</t>
  </si>
  <si>
    <t>AMBULANCIA TIPO I</t>
  </si>
  <si>
    <t>OE.9.8.2</t>
  </si>
  <si>
    <t>CARRO PARA TRANSPORTE DE PERSONAL, TIPO TODO TERRENO</t>
  </si>
  <si>
    <t>OE.9.9</t>
  </si>
  <si>
    <t>PRESTACIONES ACCESORIAS</t>
  </si>
  <si>
    <t>OE.9.9.1</t>
  </si>
  <si>
    <t>P.A. ECÓGRAFO DOPPLER COLOR 4D</t>
  </si>
  <si>
    <t>OE.9.9.2</t>
  </si>
  <si>
    <t>P.A. BOMBA DE INFUSION DE 1 CANAL</t>
  </si>
  <si>
    <t>OE.9.9.3</t>
  </si>
  <si>
    <t>P.A. BOMBA DE INFUSION DE 2 CANALES</t>
  </si>
  <si>
    <t>OE.9.9.4</t>
  </si>
  <si>
    <t>P.A. BOMBA DE INFUSION DE JERINGA</t>
  </si>
  <si>
    <t>OE.9.9.5</t>
  </si>
  <si>
    <t>P.A. COCHE DE PARO EQUIPADO</t>
  </si>
  <si>
    <t>OE.9.9.6</t>
  </si>
  <si>
    <t>P.A. INCUBADORA DE TRANSPORTE</t>
  </si>
  <si>
    <t>OE.9.9.7</t>
  </si>
  <si>
    <t>P.A. INCUBADORA ESTANDAR</t>
  </si>
  <si>
    <t>OE.9.9.8</t>
  </si>
  <si>
    <t>P.A. INCUBADORA NEONATAL ABIERTA</t>
  </si>
  <si>
    <t>OE.9.9.9</t>
  </si>
  <si>
    <t>P.A. MAQUINA DE ANESTESIA CON MONITOREO AVANZADO</t>
  </si>
  <si>
    <t>OE.9.9.10</t>
  </si>
  <si>
    <t>P.A. VENTILADOR MECANICO ADULTO - PEDIATRICO - NEONATAL</t>
  </si>
  <si>
    <t>OE.9.9.11</t>
  </si>
  <si>
    <t>P.A. VENTILADOR DE TRANSPORTE</t>
  </si>
  <si>
    <t>OE.9.9.12</t>
  </si>
  <si>
    <t>P.A. MONITOR DE FUNCIONES VITALES DE TRANSPORTE</t>
  </si>
  <si>
    <t>OE.9.9.13</t>
  </si>
  <si>
    <t>P.A. VENTILADOR MECANICO ADULTO PEDIATRICO</t>
  </si>
  <si>
    <t>OE.9.9.14</t>
  </si>
  <si>
    <t>P.A. MONITOR DEL ESTADO HIPNOTICO</t>
  </si>
  <si>
    <t>OE.9.9.15</t>
  </si>
  <si>
    <t>P.A. MONITOR FETAL GEMELAR</t>
  </si>
  <si>
    <t>OE.9.9.16</t>
  </si>
  <si>
    <t>OE.9.9.17</t>
  </si>
  <si>
    <t>OE.9.9.18</t>
  </si>
  <si>
    <t>OE.9.9.19</t>
  </si>
  <si>
    <t>OE.9.9.20</t>
  </si>
  <si>
    <t>OE.9.9.21</t>
  </si>
  <si>
    <t>OE.9.9.22</t>
  </si>
  <si>
    <t>OE.9.9.23</t>
  </si>
  <si>
    <t>OE.9.9.24</t>
  </si>
  <si>
    <t>OE.9.9.25</t>
  </si>
  <si>
    <t>OE.9.9.26</t>
  </si>
  <si>
    <t>OE.9.9.27</t>
  </si>
  <si>
    <t>OE.9.9.28</t>
  </si>
  <si>
    <t>OE.9.9.29</t>
  </si>
  <si>
    <t>OE.9.9.30</t>
  </si>
  <si>
    <t>OE.9.9.31</t>
  </si>
  <si>
    <t>OE.9.9.32</t>
  </si>
  <si>
    <t>OE.9.9.33</t>
  </si>
  <si>
    <t>OE.9.9.34</t>
  </si>
  <si>
    <t>OE.9.9.35</t>
  </si>
  <si>
    <t>OE.9.9.36</t>
  </si>
  <si>
    <t>OE.9.9.37</t>
  </si>
  <si>
    <t>OE.9.9.38</t>
  </si>
  <si>
    <t>OE.9.9.39</t>
  </si>
  <si>
    <t>OE.9.9.40</t>
  </si>
  <si>
    <t>OE.9.9.41</t>
  </si>
  <si>
    <t>OE.9.9.42</t>
  </si>
  <si>
    <t>OE.9.9.43</t>
  </si>
  <si>
    <t>OE.9.9.44</t>
  </si>
  <si>
    <t>OE.9.9.45</t>
  </si>
  <si>
    <t>OE.9.9.46</t>
  </si>
  <si>
    <t>OE.9.9.47</t>
  </si>
  <si>
    <t>OE.9.9.48</t>
  </si>
  <si>
    <t>OE.9.9.49</t>
  </si>
  <si>
    <t>OE.9.9.50</t>
  </si>
  <si>
    <t>OE.9.9.51</t>
  </si>
  <si>
    <t>OE.9.9.52</t>
  </si>
  <si>
    <t>OE.9.9.53</t>
  </si>
  <si>
    <t>OE.9.9.54</t>
  </si>
  <si>
    <t>OE.9.9.55</t>
  </si>
  <si>
    <t>OE.9.9.56</t>
  </si>
  <si>
    <t>OE.9.9.57</t>
  </si>
  <si>
    <t>OE.9.9.58</t>
  </si>
  <si>
    <t>OE.9.9.59</t>
  </si>
  <si>
    <t>P.A. MONITOR DE FUNCIONES VITALES DE 5
PARAMETROS</t>
  </si>
  <si>
    <t>P.A. EQUIPO DE RAYOS X ESTACIONARIO  DIGITAL</t>
  </si>
  <si>
    <t>P.A. EQUIPO DE RAYOS X DENTAL RODABLE DIGITAL</t>
  </si>
  <si>
    <t>P.A. EQUIPO DE RAYOS X RODABLE DIGITAL</t>
  </si>
  <si>
    <t>P.A. ANALIZADOR AUTOMATICO PARA MICROBIOLOGIA</t>
  </si>
  <si>
    <t>P.A. ANALIZADOR BIOQUIMICO AUTOMATIZADO</t>
  </si>
  <si>
    <t>P.A. ESPECTROFOTOMETRO</t>
  </si>
  <si>
    <t>P.A. INCUBADORA DE MICROBIOLOGIA  CO2</t>
  </si>
  <si>
    <t>P.A. ANALIZADOR HEMATOL6GICO AUTOMATICO DE 03
EXTIRPES</t>
  </si>
  <si>
    <t>P.A. COAGUL6METRO AUTOMATIZADO</t>
  </si>
  <si>
    <t>P.A. MICROSCOPIO  QUIRURGICO PARA OFTALMOLOGIA</t>
  </si>
  <si>
    <t>P.A. LÁMPARA QUIRÚRGICA DE TECHO SIMPLE</t>
  </si>
  <si>
    <t>P.A. AGITADOR DE TUBOS</t>
  </si>
  <si>
    <t>P.A. CUNA DE CALOR RADIANTE</t>
  </si>
  <si>
    <t>P.A. ANALIZADOR INMUNOLÓGICO</t>
  </si>
  <si>
    <t>P.A. ECOGRAFO PARA EVALUACION MUSCO ESQUELETICO</t>
  </si>
  <si>
    <t>P.A. ANALIZADOR AUTOMATICO DE HEMOCULTIVO</t>
  </si>
  <si>
    <t>P.A. DESFIBRILADOR  EXTERNO AUTOMATICO</t>
  </si>
  <si>
    <t>P.A. UNIDAD DENTAL COMPLETA</t>
  </si>
  <si>
    <t>P.A. CAMARA RETINAL NO MIDRIATICA</t>
  </si>
  <si>
    <t>P.A. TONÓMETRO DE AIRE</t>
  </si>
  <si>
    <t>P.A. AUTOKERATOREFRACTÓMETRO FIJO</t>
  </si>
  <si>
    <t>P.A. FACOEMULSIFICADOR CON VITREOFAGO</t>
  </si>
  <si>
    <t>P.A. ANALIZADOR AUTOMATIZADO  PARA INMUNOBIOQUIMICA DE ELECTROQUIMIOLUMINISCENCIA</t>
  </si>
  <si>
    <t>P.A. CAMPIMETRO  COMPUTARIZADO</t>
  </si>
  <si>
    <t>P.A. ECÓGRAFO OFTALMOLÓGICO</t>
  </si>
  <si>
    <t>P.A. TORRE DE VIDEO CIRUGIA LAPAROSCOPICA</t>
  </si>
  <si>
    <t>P.A. TORRE DE VIDEO CIRUGIA HISTEROSCOPICA</t>
  </si>
  <si>
    <t>P.A. MONITOR DE FUNCIONES VITALES DE 6
PARAMETROS  (ATENCIÓN AL RECIÉN NACIDO)</t>
  </si>
  <si>
    <t>P.A. VIDEO COLPOSCOPIO</t>
  </si>
  <si>
    <t>P.A. VIDEO GASTROSCOPIO</t>
  </si>
  <si>
    <t>P.A. ELECTROBISTURI MONOPOLAR I BIPOLAR DIGITAL CON PINZA HEMOSTATICA DE VASOS</t>
  </si>
  <si>
    <t>P.A. MESA DE OPERACIONES  HIDRAULICA/ELECTRICA</t>
  </si>
  <si>
    <t>P.A. ECÓGRAFO DOPPLER COLOR 3D</t>
  </si>
  <si>
    <t>P.A. EQUIPO DE OXIGENOTERAPIA RODABLE</t>
  </si>
  <si>
    <t>P.A. EQUIPO DE LASER TERAPEUTICO</t>
  </si>
  <si>
    <t>P.A. UNIDAD DE TRATAMIENTO  DE RESIDUOS HOSPITALARIOS</t>
  </si>
  <si>
    <t>P.A. ESTERILIZADOR  CON GENERADOR ELECTRICO DE VAPOR (DUAL)DE
100/150 LITROS CON DOBLE PUERTA</t>
  </si>
  <si>
    <t>P.A. EQUIPO COMPACTADOR  DE RESIDUOS SOLIDOS</t>
  </si>
  <si>
    <t>P.A. CAMARA DE CONSERVACIÓN  DE CADAVERES DE
02 CUERPOS</t>
  </si>
  <si>
    <t>P.A. LAVADOR DESINFECTOR  DE 2 PUERTAS</t>
  </si>
  <si>
    <t>P.A. LAVADORA CENTRIFUGA AUTOMATICA DE 2
PUERTAS (BARRERA SANITARIA), INDUSTRIAL 25 KG</t>
  </si>
  <si>
    <t>P.A. AMBULANCIA TIPO I</t>
  </si>
  <si>
    <t>P.A. CARRO PARA TRANSPORTE  DE PERSONAL, TIPO TODO TERRENO</t>
  </si>
  <si>
    <t>X</t>
  </si>
  <si>
    <t>COMPONENTE 03: FORTALECIMIENTO DE CAPACIDADES EN PROMOCION, SENSIBILIZACION Y CAPACITACION</t>
  </si>
  <si>
    <t>COMPONENTE 04: ADECUADA PROMOCION DE LA CARTERA DE SERVICIOS A LA POBLACION</t>
  </si>
  <si>
    <t>OE.11</t>
  </si>
  <si>
    <t>ADECUADA PROMOCIÓN DE LA CARTERA DE SERVICIOS A LA POBLACIÓN</t>
  </si>
  <si>
    <t>OE.10</t>
  </si>
  <si>
    <t>SUFICIENTE ACTUALIZACIÓN DEL RRHH ASISTENCIAL EN METODOLOGÍAS PARA LA ATENCIÓN DE SALUD CON CALIDAD, Y TÉCNICAS DEL PERSONAL ADMINISTRATIVO EN GESTIÓN PARA EL MANEJO DE LOS PROCESOS ADMINISTRATIVOS</t>
  </si>
  <si>
    <t>TOTAL EN COMPONENTES N°01 Y N°02</t>
  </si>
  <si>
    <t>TOTAL EN COMPONENTES N°03</t>
  </si>
  <si>
    <t>TOTAL EN COMPONENTES N°04</t>
  </si>
  <si>
    <t>PRESUPUESTO TOTAL DE COSTO DIRECTO</t>
  </si>
  <si>
    <t>UNIDAD EJECUTORA</t>
  </si>
  <si>
    <t>: GERENCIA REGIONAL DE GESTION DE INVERSIONES DE INFRAESTRUCTURA - GOBIERNO REGIONAL CUSCO (SEDE CENTRAL)</t>
  </si>
  <si>
    <t>OBRA</t>
  </si>
  <si>
    <t>META</t>
  </si>
  <si>
    <t>TOTAL</t>
  </si>
  <si>
    <t>Parcial</t>
  </si>
  <si>
    <t>bol</t>
  </si>
  <si>
    <t>Item</t>
  </si>
  <si>
    <t xml:space="preserve">DESCRIPCION </t>
  </si>
  <si>
    <t>Und</t>
  </si>
  <si>
    <t>Metrado</t>
  </si>
  <si>
    <t>PU</t>
  </si>
  <si>
    <t>: MEJORAMIENTO Y AMPLIACION DE LOS SERVICIOS DE SALUD DEL ESTABLECIMIENTO DE SALUD DE BELEMPAMPA - DISTRITO DE SANTIAGO - PROVINCIA DE CUSCO - REGION CUSCO</t>
  </si>
  <si>
    <t>: 0119-2025</t>
  </si>
  <si>
    <t>OE.1.1.1.10</t>
  </si>
  <si>
    <t>OE.1.1.1.11</t>
  </si>
  <si>
    <t>OE.1.1.1.12</t>
  </si>
  <si>
    <t>OE.1.1.6.6</t>
  </si>
  <si>
    <t>OE.1.1.9.3</t>
  </si>
  <si>
    <t>OE.1.3</t>
  </si>
  <si>
    <t>PLAN DE MONITOREO ARQUEOLOGICO</t>
  </si>
  <si>
    <t>IMPLEMENTACION PARA TRABAJOS DE MOVIMIENTO DE TIERRA AL NIVEL DE SEGUIMIENTO DEL PEA 2022</t>
  </si>
  <si>
    <t>Cubiertas para zanjas/movimiento de tierra a nivel de seguimiento</t>
  </si>
  <si>
    <t>Trazado de zanjas para movimiento de tierra a nivel de seguimiento del PEA - 2022</t>
  </si>
  <si>
    <t>MOVIMIENTO DE TIERRA A NIVEL DE SEGUIMIENTO DE LAS ESTRUCTURAS DEL PEA 2022</t>
  </si>
  <si>
    <t>Movimiento de tierra a nivel de seguimiento de las estructuras del PEA 2022</t>
  </si>
  <si>
    <t>REGISTRO DE ZANJAS/MOVIMIENTO DE TIERRA A NIVEL DE SEGUIMIENTO DE LAS ESTRUCTURAS DEL PEA - 2022</t>
  </si>
  <si>
    <t>Registro grafico de zanjas (ficha de hallazgo, de excavación, arquitectura, diario de campo, ficha de monitoreo)</t>
  </si>
  <si>
    <t>Dibujo en papel milimétrico</t>
  </si>
  <si>
    <t>Digitalización en gabinete de fichas levantadas</t>
  </si>
  <si>
    <t>PROCESO DE CONSERVACION DE MATERIAL CULTURAL (TRABAJO DE GABINETE)</t>
  </si>
  <si>
    <t>Lavado de material cultural</t>
  </si>
  <si>
    <t>Clasificado y análisis de material cultural</t>
  </si>
  <si>
    <t>Codificado de material cultural</t>
  </si>
  <si>
    <t>Inventario de material cultural</t>
  </si>
  <si>
    <t>Embalado de material cultural</t>
  </si>
  <si>
    <t>RECOMPOSICION ANASTILOSIS - RESCATE DE MUROS PREHISPANICOS/REPUBLICANO</t>
  </si>
  <si>
    <t>CUBERTINAS DE PROTECCION DE CABECERA DE MUROS</t>
  </si>
  <si>
    <t>Cubertinas de protección con mortero de tierra, arcilla, arena, cal y piedra chancada</t>
  </si>
  <si>
    <t>EMBOQUILLADO CON MORTERO PREPARADO</t>
  </si>
  <si>
    <t>CONSOLIDACION</t>
  </si>
  <si>
    <t>RECOMPOSICION</t>
  </si>
  <si>
    <t>Recomposición de muros rustico</t>
  </si>
  <si>
    <t>RESTITUCION CON MATERIAL PROPIO</t>
  </si>
  <si>
    <t>Restitución de muros rustico con material propio</t>
  </si>
  <si>
    <t>Restitución de canales Pre Hispánicos rustico (con material propio)</t>
  </si>
  <si>
    <t>Tratamiento de pisos: tierra: arcilla, gravilla</t>
  </si>
  <si>
    <t>MANTENIMIENTO POST INVERSION</t>
  </si>
  <si>
    <t>Mantenimiento Post Inversión</t>
  </si>
  <si>
    <t>VARIOS, LIMPIEZA Y JARDINERIA</t>
  </si>
  <si>
    <t>Limpieza de retículas y codificado</t>
  </si>
  <si>
    <t>Señalética para arqueología - en concreto y mayólica grabada en alto relieve</t>
  </si>
  <si>
    <t>TRAMITES EN LA DDC CUSCO</t>
  </si>
  <si>
    <t>Servicio de aprobación del informe final al PMAR</t>
  </si>
  <si>
    <t>ser</t>
  </si>
  <si>
    <t>PAGO AL MINISTERIO DE CULTURA - PRA</t>
  </si>
  <si>
    <t>Pago al Ministerio De Cultura - PRA</t>
  </si>
  <si>
    <t>PAGO AL MINISTERIO DE CULTURA - PRA - INSPECCION</t>
  </si>
  <si>
    <t>OE.2.2.1.3</t>
  </si>
  <si>
    <t>Cimiento corridos - Concreto pre mezclado F'C=175 KG/CM2</t>
  </si>
  <si>
    <t>Viga de cimentación - Concreto pre mezclado F'C=280 KG/CM2</t>
  </si>
  <si>
    <t>Losas de cimentación - Concreto pre mezclado F'C=280 KG/CM2</t>
  </si>
  <si>
    <t>Sobrecimientos reforzados - Concreto pre mezclado F'C=175 KG/CM2</t>
  </si>
  <si>
    <t>Muros de contención - Concreto pre mezclado F'C=280 KG/CM2</t>
  </si>
  <si>
    <t>Placas - Concreto pre mezclado F'C=280 KG/CM2</t>
  </si>
  <si>
    <t>Pantallas, barandas y similares - Concreto pre mezclado F'C=280 KG/CM2</t>
  </si>
  <si>
    <t>Columnas - Concreto pre mezclado F'C=280 KG/CM2</t>
  </si>
  <si>
    <t>Vigas - Concreto pre mezclado F'C=280 KG/CM2</t>
  </si>
  <si>
    <t>Losa Maciza - Concreto pre mezclado F'C=280 KG/CM2</t>
  </si>
  <si>
    <t>Losa Aligerada - Concreto pre mezclado F'C=280 KG/CM2</t>
  </si>
  <si>
    <t>Rampa - Concreto pre mezclado F'C=280 KG/CM2</t>
  </si>
  <si>
    <t>Escaleras - Concreto pre mezclado F'C=280 KG/CM2</t>
  </si>
  <si>
    <t>Ensayo de Proctor Modificado</t>
  </si>
  <si>
    <t>SISTEMA DE EXTRACCION DE AGUA SUBTERRANEA</t>
  </si>
  <si>
    <t>POZO ARTESIANO</t>
  </si>
  <si>
    <t>SISTEMA DE ALMACENAMIENTO DE AGUA</t>
  </si>
  <si>
    <t>ELIMINACION DE OBSTRUCCIONES</t>
  </si>
  <si>
    <t>OE.1.1.1.13</t>
  </si>
  <si>
    <t>OE.1.1.1.14</t>
  </si>
  <si>
    <t>OE.1.1.1.15</t>
  </si>
  <si>
    <t>OE.1.1.1.16</t>
  </si>
  <si>
    <t>OE.1.1.1.17</t>
  </si>
  <si>
    <t>OE.1.1.1.18</t>
  </si>
  <si>
    <t>OE.1.1.1.19</t>
  </si>
  <si>
    <t>OE.1.1.1.20</t>
  </si>
  <si>
    <t>OE.1.1.1.21</t>
  </si>
  <si>
    <t>OE.1.1.1.22</t>
  </si>
  <si>
    <t>OE.1.1.1.23</t>
  </si>
  <si>
    <t>OE.1.1.1.24</t>
  </si>
  <si>
    <t>OE.1.1.1.25</t>
  </si>
  <si>
    <t>OE.1.1.1.26</t>
  </si>
  <si>
    <t>OE.1.1.2.1.2</t>
  </si>
  <si>
    <t>OE.1.1.2.3.5</t>
  </si>
  <si>
    <t>OE.1.1.6.7</t>
  </si>
  <si>
    <t>OE.1.1.6.8</t>
  </si>
  <si>
    <t>OE.1.3.1</t>
  </si>
  <si>
    <t>OE.1.3.2</t>
  </si>
  <si>
    <t>OE.1.3.3</t>
  </si>
  <si>
    <t>OE.1.3.4</t>
  </si>
  <si>
    <t>OE.1.3.1.1</t>
  </si>
  <si>
    <t>OE.1.3.1.2</t>
  </si>
  <si>
    <t>OE.1.3.2.1</t>
  </si>
  <si>
    <t>OE.1.3.3.1</t>
  </si>
  <si>
    <t>OE.1.3.3.2</t>
  </si>
  <si>
    <t>OE.1.3.3.3</t>
  </si>
  <si>
    <t>OE.1.3.4.1</t>
  </si>
  <si>
    <t>OE.1.3.4.2</t>
  </si>
  <si>
    <t>OE.1.3.4.3</t>
  </si>
  <si>
    <t>OE.1.3.4.4</t>
  </si>
  <si>
    <t>OE.1.3.4.5</t>
  </si>
  <si>
    <t>Desmontado, Anastilosis de estructura de canal Prehispánico</t>
  </si>
  <si>
    <t>Desmontado, Anastilosis de estructura de canal Republicano</t>
  </si>
  <si>
    <t>Reticulado y codificado de estructura Canal Prehispánico</t>
  </si>
  <si>
    <t>Reticulado y codificado de estructura Canal Republicano</t>
  </si>
  <si>
    <t>Emboquillado de muros Prehispánico</t>
  </si>
  <si>
    <t>Emboquillado de muros Republicano</t>
  </si>
  <si>
    <t>Consolidación de canales Pre Hispánicos</t>
  </si>
  <si>
    <t>Consolidación de canales Republicanos</t>
  </si>
  <si>
    <t>Consolidación de muros rustico</t>
  </si>
  <si>
    <t>Recomposición de canal Republicano</t>
  </si>
  <si>
    <t>Restitución de canal Republicano (con material propio)</t>
  </si>
  <si>
    <t>OE.1.1.9.4</t>
  </si>
  <si>
    <t>Preparación de mortero para canal republicano</t>
  </si>
  <si>
    <t>OE.2.1.3.2</t>
  </si>
  <si>
    <t>ENROCADO NIVELANTE Y DE PROTECCION DE CIMENTACIONES</t>
  </si>
  <si>
    <t>Enrrocado para conformacion de cimentaciones h=0.60m</t>
  </si>
  <si>
    <t>OE.2.1.4.3</t>
  </si>
  <si>
    <t>OE.2.1.4.3.1</t>
  </si>
  <si>
    <t>OE.2.1.4.3.2</t>
  </si>
  <si>
    <t>OE.2.1.6.4</t>
  </si>
  <si>
    <t>OE.2.2.1.4</t>
  </si>
  <si>
    <t>OE.2.2.3.2</t>
  </si>
  <si>
    <t>OE.2.3.3.4</t>
  </si>
  <si>
    <t>OE.2.3.3.5</t>
  </si>
  <si>
    <t>OE.2.3.3.6</t>
  </si>
  <si>
    <t>OE.2.3.4.4</t>
  </si>
  <si>
    <t>OE.2.3.4.5</t>
  </si>
  <si>
    <t>OE.2.3.4.6</t>
  </si>
  <si>
    <t>OE.2.3.5.4</t>
  </si>
  <si>
    <t>OE.2.3.5.5</t>
  </si>
  <si>
    <t>OE.2.3.5.6</t>
  </si>
  <si>
    <t>OE.2.3.6.2.4</t>
  </si>
  <si>
    <t>OE.2.3.6.2.5</t>
  </si>
  <si>
    <t>OE.2.3.6.3.4</t>
  </si>
  <si>
    <t>OE.2.3.6.3.5</t>
  </si>
  <si>
    <t>OE.2.3.6.3.6</t>
  </si>
  <si>
    <t>OE.2.3.7.8</t>
  </si>
  <si>
    <t>OE.2.3.8.8</t>
  </si>
  <si>
    <t>OE.2.3.7.9</t>
  </si>
  <si>
    <t>OE.2.3.7.10</t>
  </si>
  <si>
    <t>OE.2.3.7.11</t>
  </si>
  <si>
    <t>OE.2.3.7.12</t>
  </si>
  <si>
    <t>OE.2.3.7.13</t>
  </si>
  <si>
    <t>OE.2.3.8.7</t>
  </si>
  <si>
    <t>OE.2.3.8.9</t>
  </si>
  <si>
    <t>OE.2.3.8.10</t>
  </si>
  <si>
    <t>OE.2.3.8.11</t>
  </si>
  <si>
    <t>OE.2.3.9.1.4</t>
  </si>
  <si>
    <t>OE.2.3.9.1.5</t>
  </si>
  <si>
    <t>OE.2.3.9.1.6</t>
  </si>
  <si>
    <t>OE.2.3.9.2.6</t>
  </si>
  <si>
    <t>OE.2.3.9.2.9</t>
  </si>
  <si>
    <t>OE.2.3.9.2.7</t>
  </si>
  <si>
    <t>OE.2.3.9.2.8</t>
  </si>
  <si>
    <t>OE.2.3.9.2.10</t>
  </si>
  <si>
    <t>OE.2.3.9.8.3</t>
  </si>
  <si>
    <t>OE.2.3.9.8.4</t>
  </si>
  <si>
    <t>OE.2.3.9.9.4</t>
  </si>
  <si>
    <t>OE.2.3.9.9.5</t>
  </si>
  <si>
    <t>OE.2.3.9.9.6</t>
  </si>
  <si>
    <t>OE.2.3.9.10.4</t>
  </si>
  <si>
    <t>OE.2.3.9.10.5</t>
  </si>
  <si>
    <t>OE.2.3.9.10.6</t>
  </si>
  <si>
    <t>OE.2.3.12.4</t>
  </si>
  <si>
    <t>OE.2.3.12.5</t>
  </si>
  <si>
    <t>OE.2.3.12.6</t>
  </si>
  <si>
    <t>OE.2.3.18.10</t>
  </si>
  <si>
    <t>OE.2.3.18.11</t>
  </si>
  <si>
    <t>OE.2.3.18.12</t>
  </si>
  <si>
    <t>OE.2.3.18.13</t>
  </si>
  <si>
    <t>OE.2.3.18.14</t>
  </si>
  <si>
    <t>OE.2.3.18.15</t>
  </si>
  <si>
    <t>OE.2.3.18.16</t>
  </si>
  <si>
    <t>OE.2.3.18.17</t>
  </si>
  <si>
    <t>OE.2.3.18.18</t>
  </si>
  <si>
    <t>OE.2.3.19.4</t>
  </si>
  <si>
    <t>OE.2.3.19.5</t>
  </si>
  <si>
    <t>OE.2.3.19.6</t>
  </si>
  <si>
    <t>Control, trazo y replanteo en Obra</t>
  </si>
  <si>
    <t>OE.4.9.11</t>
  </si>
  <si>
    <t>CAJA DE REGISTRO</t>
  </si>
  <si>
    <t>OE.4.10</t>
  </si>
  <si>
    <t>OE.4.10.1</t>
  </si>
  <si>
    <t>OE.4.10.2</t>
  </si>
  <si>
    <t>Limpieza continua de oficinas y almacenes provisionales de obra</t>
  </si>
  <si>
    <t>Acopio y almacenamiento de desechos producidos durante la limpieza</t>
  </si>
  <si>
    <t>OE.8.1.1.4</t>
  </si>
  <si>
    <t>OE.8.1.1.5</t>
  </si>
  <si>
    <t>OE.8.1.1.6</t>
  </si>
  <si>
    <t>OE.8.1.5</t>
  </si>
  <si>
    <t>OE.8.1.5.1</t>
  </si>
  <si>
    <t>OE.8.1.6</t>
  </si>
  <si>
    <t>Procedimiento de Respuesta ante Derrames de Aceites e Hidrocarburos</t>
  </si>
  <si>
    <t>Control de polvo</t>
  </si>
  <si>
    <t>OE.8.1.6.1</t>
  </si>
  <si>
    <t>OE.8.1.6.2</t>
  </si>
  <si>
    <t>OE.8.1.6.3</t>
  </si>
  <si>
    <t>OE.8.1.7</t>
  </si>
  <si>
    <t>OE.8.1.7.1</t>
  </si>
  <si>
    <t>OE.3.1.1.3</t>
  </si>
  <si>
    <t>OE.3.1.1.4</t>
  </si>
  <si>
    <t>OE.3.1.10.6</t>
  </si>
  <si>
    <t>OE.3.1.10.7</t>
  </si>
  <si>
    <t>OE.3.1.10.8</t>
  </si>
  <si>
    <t>OE.3.1.10.9</t>
  </si>
  <si>
    <t>Panelado De Sistema Drywall Con Placa De Fibrocemento Y Placa De Yeso ST</t>
  </si>
  <si>
    <t>Panelado De Sistema Drywall Con Placa De Fibrocemento Y RF</t>
  </si>
  <si>
    <t>Panelado De Sistema Drywall Con Placa De Fibrocemento Y RH</t>
  </si>
  <si>
    <t>Nivelacion manual de terreno a nivel de desplante</t>
  </si>
  <si>
    <t>OE.2.1.1.2</t>
  </si>
  <si>
    <t>OE.2.3.4.7</t>
  </si>
  <si>
    <t>OE.4.11</t>
  </si>
  <si>
    <t>OE.4.9.12</t>
  </si>
  <si>
    <t>PAVIMENTOS</t>
  </si>
  <si>
    <t>OE.4.11.1</t>
  </si>
  <si>
    <t>OE.4.11.2</t>
  </si>
  <si>
    <t>OE.1.4</t>
  </si>
  <si>
    <t>OE.1.4.1</t>
  </si>
  <si>
    <t>OE.1.4.1.1</t>
  </si>
  <si>
    <t>OE.1.4.1.1.1</t>
  </si>
  <si>
    <t>OE.1.4.1.1.2</t>
  </si>
  <si>
    <t>OE.1.4.1.2</t>
  </si>
  <si>
    <t>OE.1.4.1.2.1</t>
  </si>
  <si>
    <t>OE.1.4.1.3</t>
  </si>
  <si>
    <t>OE.1.4.1.4</t>
  </si>
  <si>
    <t>OE.1.4.1.5</t>
  </si>
  <si>
    <t>OE.1.4.1.6</t>
  </si>
  <si>
    <t>OE.1.4.1.7</t>
  </si>
  <si>
    <t>OE.1.4.1.8</t>
  </si>
  <si>
    <t>OE.1.4.1.9</t>
  </si>
  <si>
    <t>OE.1.4.1.3.1</t>
  </si>
  <si>
    <t>OE.1.4.1.3.2</t>
  </si>
  <si>
    <t>OE.1.4.1.3.3</t>
  </si>
  <si>
    <t>OE.1.4.1.3.4</t>
  </si>
  <si>
    <t>OE.1.4.1.4.1</t>
  </si>
  <si>
    <t>OE.1.4.1.4.2</t>
  </si>
  <si>
    <t>OE.1.4.1.5.1</t>
  </si>
  <si>
    <t>OE.1.4.1.5.2</t>
  </si>
  <si>
    <t>OE.1.4.1.5.3</t>
  </si>
  <si>
    <t>OE.1.4.1.6.1</t>
  </si>
  <si>
    <t>OE.1.4.1.6.2</t>
  </si>
  <si>
    <t>OE.1.4.1.7.1</t>
  </si>
  <si>
    <t>OE.1.4.1.7.2</t>
  </si>
  <si>
    <t>OE.1.4.1.7.3</t>
  </si>
  <si>
    <t>OE.1.4.1.7.4</t>
  </si>
  <si>
    <t>OE.1.4.1.8.1</t>
  </si>
  <si>
    <t>OE.1.4.1.9.1</t>
  </si>
  <si>
    <t>OE.1.4.2</t>
  </si>
  <si>
    <t>OE.1.4.2.1</t>
  </si>
  <si>
    <t>OE.1.4.2.2</t>
  </si>
  <si>
    <t>OE.1.5</t>
  </si>
  <si>
    <t>OE.1.5.1</t>
  </si>
  <si>
    <t>OE.1.5.2</t>
  </si>
  <si>
    <t>OE.1.5.3</t>
  </si>
  <si>
    <t>OE.1.5.1.1</t>
  </si>
  <si>
    <t>OE.1.5.3.1</t>
  </si>
  <si>
    <t>OE.2.3.6.1.7</t>
  </si>
  <si>
    <t>OE.2.3.6.1.8</t>
  </si>
  <si>
    <t>OE.2.3.6.1.9</t>
  </si>
  <si>
    <t>OE.2.3.6.1.10</t>
  </si>
  <si>
    <t>OE.2.3.6.1.11</t>
  </si>
  <si>
    <t>OE.1.5.2.1</t>
  </si>
  <si>
    <t>OE.2.2.5.3</t>
  </si>
  <si>
    <t>OE.2.3.6.2.6</t>
  </si>
  <si>
    <t>OE.2.3.8.12</t>
  </si>
  <si>
    <t>OE.2.6.2.6</t>
  </si>
  <si>
    <t>OE.3.1.10.10</t>
  </si>
  <si>
    <t>OE.3.2.23</t>
  </si>
  <si>
    <t>OE.3.2.24</t>
  </si>
  <si>
    <t>OE.3.2.25</t>
  </si>
  <si>
    <t>OE.3.2.26</t>
  </si>
  <si>
    <t>OE.3.2.27</t>
  </si>
  <si>
    <t>OE.3.2.28</t>
  </si>
  <si>
    <t>OE.3.2.29</t>
  </si>
  <si>
    <t>OE.3.2.30</t>
  </si>
  <si>
    <t>OE.3.2.31</t>
  </si>
  <si>
    <t>OE.3.2.32</t>
  </si>
  <si>
    <t>OE.3.2.33</t>
  </si>
  <si>
    <t>OE.3.2.34</t>
  </si>
  <si>
    <t>OE.3.2.35</t>
  </si>
  <si>
    <t>OE.3.2.36</t>
  </si>
  <si>
    <t>OE.1.4.1.6.3</t>
  </si>
  <si>
    <t>vje</t>
  </si>
  <si>
    <t>Concreto f'c=100 kg/cm2 para nivelado de enrrocado</t>
  </si>
  <si>
    <t>Solado F´C=100 Kg/Cm2, H=10 Cm</t>
  </si>
  <si>
    <t>Encofrado Y Desencofrado Para Caja De Registro</t>
  </si>
  <si>
    <t>Pozo Artesiano</t>
  </si>
  <si>
    <t>Tubería PVC C-10 Ø6"</t>
  </si>
  <si>
    <t>Trazo Y Replanteo De Cajas De Registro</t>
  </si>
  <si>
    <t>Eliminación De Material Excedente Con Maquinaria D=5 Km</t>
  </si>
  <si>
    <t>Concreto F´C= 210 Kg/Cm2 Para Cajas De Registro</t>
  </si>
  <si>
    <t>Acero De Refuerzo En Cajas De Registro F'Y=4200 Kg/Cm2</t>
  </si>
  <si>
    <t>Corte De Pavimento Existente</t>
  </si>
  <si>
    <t>Acarreo De Material Demolido</t>
  </si>
  <si>
    <t>Control De Calidad</t>
  </si>
  <si>
    <t>Traslado de material en desuso de Belempampa a Coripata y Antonio Lorena (D=750m)</t>
  </si>
  <si>
    <t>Juntas frias de construccion en el proceso de vaciado</t>
  </si>
  <si>
    <t>Muro de cabeza de ladrillo mecanizado de 18 huecos (0.24 X 0.13 X 0.09 m.)</t>
  </si>
  <si>
    <t>Tarrajeo con mezcla baritina con tratamiento de derrames</t>
  </si>
  <si>
    <t>Revestimiento en vestiduras de derrames de vanos C:A 1:5</t>
  </si>
  <si>
    <t>Bruñas en revestimiento</t>
  </si>
  <si>
    <t>Acabado tarrajeado de fondos de escalera mezcla C:A 1:5</t>
  </si>
  <si>
    <t>Acabado de gradas de concreto</t>
  </si>
  <si>
    <t>Acabado de descanso de gradas de concreto</t>
  </si>
  <si>
    <t>OE.1.1.2.3.4</t>
  </si>
  <si>
    <t>Tendido de grava para nivelado de enrrocado h=0.15m</t>
  </si>
  <si>
    <t>MUROS DE LADRILLO KING KONG DE ARCILLA (A MAQUINA O ARTESANALMENTE)</t>
  </si>
  <si>
    <t>Muro de soga de ladrillo mecanizado de 18 huecos (0.24 X 0.13 X 0.09 m.)</t>
  </si>
  <si>
    <t>|</t>
  </si>
  <si>
    <t>PARTIDAS NUEVAS N°04</t>
  </si>
  <si>
    <t>PARTIDAS MAYORES METRADOS N°04</t>
  </si>
  <si>
    <t>TOTAL COSTO DIRECTO PARTIDAS MAYORES METRADOS N°4</t>
  </si>
  <si>
    <t>TOTAL COSTO DIRECTO PARTIDAS NUEVAS N°4</t>
  </si>
  <si>
    <t>PARTIDAS DEDUCTIVOS N°04</t>
  </si>
  <si>
    <t>TOTAL COSTO DIRECTO PARTIDAS DEDUCTIVOS N°04</t>
  </si>
  <si>
    <t>OE.2.2.5.4</t>
  </si>
  <si>
    <t>Traslado de material con maquinaria de almacén Huancaro a Belempampa- en Kilogramos (D=1800m)</t>
  </si>
  <si>
    <t>OE.4.9.13</t>
  </si>
  <si>
    <t>OE.4.9.13.1</t>
  </si>
  <si>
    <t>OE.4.9.13.2</t>
  </si>
  <si>
    <t>OE.4.9.13.3</t>
  </si>
  <si>
    <t>OE.4.9.13.4</t>
  </si>
  <si>
    <t>OE.4.9.13.5</t>
  </si>
  <si>
    <t>OE.4.9.13.6</t>
  </si>
  <si>
    <t>OE.4.9.13.7</t>
  </si>
  <si>
    <t>OE.4.9.13.8</t>
  </si>
  <si>
    <t>OE.4.9.13.9</t>
  </si>
  <si>
    <t>OE.4.9.13.10</t>
  </si>
  <si>
    <t>OE.4.10.1.1</t>
  </si>
  <si>
    <t>OE.4.10.2.1</t>
  </si>
  <si>
    <t>OE.4.10.2.2</t>
  </si>
  <si>
    <t>OE.4.10.2.3</t>
  </si>
  <si>
    <t>OE.4.11.3</t>
  </si>
  <si>
    <t>OE.4.11.4</t>
  </si>
  <si>
    <t>Traslado de materiales de Belempampa a almacén Huancaro (D=1800m)</t>
  </si>
  <si>
    <t>Reubicación manual de material en obra D=300 m-Kilogramos</t>
  </si>
  <si>
    <t>Reubicación de material en obra manual D=300 m-metros cúbicos</t>
  </si>
  <si>
    <t>Traslado de material con maquinaria de almacén Huancaro a Belempampa-15M3 por viaje (D=1800m)</t>
  </si>
  <si>
    <t>Orden y limpieza permanente en obra</t>
  </si>
  <si>
    <t>Vaciado de falso piso en ambientes provisionales (almacén, vestuarios, ss.hh y otros)</t>
  </si>
  <si>
    <t>Habilitación y colocación de mobiliario de 1.20x0.8m</t>
  </si>
  <si>
    <t>Suministro de artefactos de iluminación nocturna en obra</t>
  </si>
  <si>
    <t>Demolición manual</t>
  </si>
  <si>
    <t>Demolición de estructuras de concreto armado (losas, vigas, columnas)</t>
  </si>
  <si>
    <t>Preparación de mortero para canal prehispánico</t>
  </si>
  <si>
    <t>Señalética para Arqueología inc instalación</t>
  </si>
  <si>
    <t>Pago al Ministerio De Cultura - PRA- Inspección</t>
  </si>
  <si>
    <t>Estructura Metálica Para Sistema Drywall</t>
  </si>
  <si>
    <t>Estructura Metálica Para Sistema Drywall Doble</t>
  </si>
  <si>
    <t>Suministro e instalación de Paneles PAC</t>
  </si>
  <si>
    <t>Colocación De Cama De Arena E=0.10M</t>
  </si>
  <si>
    <t>Excavación Para Cajas De Registro De Subdrenaje</t>
  </si>
  <si>
    <t>Suministro Y Colocación De Tapas Para Cajas De Registro</t>
  </si>
  <si>
    <t>Tarrajeo De Superficie Con Impermeabilizante En Interiores</t>
  </si>
  <si>
    <t>Suministro E Instalación De Escalera Metálica</t>
  </si>
  <si>
    <t>Extracción De Agua Subterránea</t>
  </si>
  <si>
    <t>Sistema De Conducción De Agua Subterránea</t>
  </si>
  <si>
    <t>Almacenamiento De Agua Subterránea</t>
  </si>
  <si>
    <t>Reposición De Pavimento</t>
  </si>
  <si>
    <t>Recojo, transporte y disposición final de residuos NO peligrosos (residuos no aprovechables)</t>
  </si>
  <si>
    <t>Cobertura y protección de agregados</t>
  </si>
  <si>
    <t>Plan de mitigación ambiental</t>
  </si>
  <si>
    <t>Prevención y control de derrames de aceites e hidrocarburos</t>
  </si>
  <si>
    <t>Gestión manejo de residuos líquidos</t>
  </si>
  <si>
    <t>Instalación y mantenimiento de baños químicos portátiles</t>
  </si>
  <si>
    <t>Desmontaje y traslado de módulos prefabricados</t>
  </si>
  <si>
    <t>Reposición y mantenimiento de áreas colindantes</t>
  </si>
  <si>
    <t>Desmontaje de oficinas y almacenes</t>
  </si>
  <si>
    <t>Almacén de estructura metálica</t>
  </si>
  <si>
    <t>Embalado de materiales de almacén para traslado</t>
  </si>
  <si>
    <t>Habilitación y nivelación de accesos para maquinaria</t>
  </si>
  <si>
    <t>Habilitación de escantillón y soportes para malla de acero</t>
  </si>
  <si>
    <t>Mantenimiento de andamios y estructuras metálicas</t>
  </si>
  <si>
    <t>Restauración y mantenimiento de instalaciones sanitarias provisionales</t>
  </si>
  <si>
    <t>Desmontaje y reubicación de instalaciones eléctricas provisionales</t>
  </si>
  <si>
    <t>Demolición de muros de contención de concreto soterrado</t>
  </si>
  <si>
    <t>Establecimiento de punto geodésico Orden C con certificación</t>
  </si>
  <si>
    <t>CONSERVACION PREVENTIVA Y DEFINITIVA DE HALLAZGOS ARQUEOLOGICOS Y REPUBLICANOS (CANALES Y MUROS</t>
  </si>
  <si>
    <t>PREPARACION DE MORTERO</t>
  </si>
  <si>
    <t>ARMADO EN ANASTILOSIS MUROS Y CANALES PREHISPANICO/REPUBLICANO</t>
  </si>
  <si>
    <t>Recomposición de canal Pre Hispánicos</t>
  </si>
  <si>
    <t>PAGO DE APROBACION DEL INFORME FINAL AL PMAR</t>
  </si>
  <si>
    <t>Acabado tarrajeado con acabado rayado - Mezcla C:A 1:5</t>
  </si>
  <si>
    <t>Acabado tarrajeado de muros interiores - Mezcla C:A 1:5</t>
  </si>
  <si>
    <t>Acabado tarrajeado de muros exteriores - Mezcla C:A 1:5</t>
  </si>
  <si>
    <t>Acabado tarrajeado de columnas - Mezcla C:A 1:5</t>
  </si>
  <si>
    <t>Acabado tarrajeado de vigas - Mezcla C:A 1:5</t>
  </si>
  <si>
    <t>Acabado tarrajeado de muros de concreto - Mezcla C:A 1:5</t>
  </si>
  <si>
    <t>Acabado tarrajeado - Mezcla C:A 1:5 con impermeabilizante</t>
  </si>
  <si>
    <t>Corte de terreno con maquinaria pesada</t>
  </si>
  <si>
    <t>Remoción de material sobrante mediante maquinaria a DME</t>
  </si>
  <si>
    <t>Cimientos Corridos - Encofrado y desencofrado con fenolico</t>
  </si>
  <si>
    <t>Calzadura - Encofrado y Desencofrado con fenolico</t>
  </si>
  <si>
    <t>Calzaduras- concreto ciclopeo f'c=140 kg/cm2+30% P.M</t>
  </si>
  <si>
    <t>Vigas de Cimentación - Acero de refuerzo f'y=4200 kg/cm2</t>
  </si>
  <si>
    <t>Vigas de Cimentación - Encofrado y desencofrado con fenolico</t>
  </si>
  <si>
    <t>Losa de Cimentación - Acero de refuerzo f'y=4200 kg/cm2</t>
  </si>
  <si>
    <t>Losa de Cimentación - Encofrado y Desencofrado con fenolico</t>
  </si>
  <si>
    <t>Sobrecimientos reforzados - Acero de refuerzo f'y=4200 kg/cm2</t>
  </si>
  <si>
    <t>Sobrecimiento reforzado - Encofrado y desencofrado con fenolico</t>
  </si>
  <si>
    <t>Muro de contencion - Acero de refuerzo f'y=4200 kg/cm2</t>
  </si>
  <si>
    <t>Muros de contención-encofrado y desencofrado con fenolico</t>
  </si>
  <si>
    <t>Muro de Contención-Material Filtrante de piedra chancada de 3/4"</t>
  </si>
  <si>
    <t>Muro de Contencion.- Revestimiento impermeabilizante</t>
  </si>
  <si>
    <t>Placas - Acero de refuerzo f'y=4200 kg/cm2</t>
  </si>
  <si>
    <t>Placas - Encofrado y Desencofrado con fenolico</t>
  </si>
  <si>
    <t>Pantallas, barandas y similares-Acero de refuerzo f'y=4200 kg/cm2</t>
  </si>
  <si>
    <t>Pantallas, barandas y similares - Encofrado y desencofrado con fenolico</t>
  </si>
  <si>
    <t>Columnas - acero de refuerzo f'y=4200 Kg/cm2</t>
  </si>
  <si>
    <t>Columnas - Encofrado y Desencofrado con fenolico</t>
  </si>
  <si>
    <t>Columnetas - Acero de refuerzo f'y=4200 kg/cm2</t>
  </si>
  <si>
    <t>Columnetas - Encofrado y desencofrado con fenolico</t>
  </si>
  <si>
    <t>Columnetas - Mezcla de concreto f'c=175 Kg/cm2</t>
  </si>
  <si>
    <t>Vigas - Encofrado y desencofrado con fenolico</t>
  </si>
  <si>
    <t>Vigas - Acero de refuerzo f'y=4200 kg/cm2</t>
  </si>
  <si>
    <t>Viguetas - Encofrado y desencofrado con fenolico</t>
  </si>
  <si>
    <t>Viguetas - Acero de refuerzo f'y=4200 kg/cm2</t>
  </si>
  <si>
    <t>Viguetas - Mezcla de concreto f'c=175 Kg/cm2</t>
  </si>
  <si>
    <t>Losa Maciza - Encofrado y desencofrado con fenolico</t>
  </si>
  <si>
    <t>Losa maciza - Acero de reduerzo f'y=4200 kg/cm2</t>
  </si>
  <si>
    <t>Losa aligerada - Encofrado y desencofrado con fenolico</t>
  </si>
  <si>
    <t>Losa Aligerada - Ladrillo hueco mecanizado para techo de 20x30x30 cm</t>
  </si>
  <si>
    <t>Losa Aligerada - Ladrillo hueco mecanizado para techo de 15x30x30 cm</t>
  </si>
  <si>
    <t>Losa aligerada - Acero de refuerzo f'y=4200 kg/cm2</t>
  </si>
  <si>
    <t>Falso piso armado - acero de refuerzo f'y=4200 Kg/cm2</t>
  </si>
  <si>
    <t>Falso piso armado - Mezcla de concreto f'c=175 kg/cm2 e=10 cm</t>
  </si>
  <si>
    <t>Rampa - Encofrado y desencofrado con fenolico</t>
  </si>
  <si>
    <t>Rampa - acero de refuerzo f'y=4200 Kg/cm2</t>
  </si>
  <si>
    <t>Escaleras  - Encofrado y desencofrado con fenolico</t>
  </si>
  <si>
    <t>Escaleras - Acero de refuerzo f'y= 4200 Kg/cm2</t>
  </si>
  <si>
    <t>Tanque Cisterna - Acero de refuerzo f'y= 4200 Kg/cm2</t>
  </si>
  <si>
    <t>Tanque Cisterna  - Encofrado y desencofrado con fenolico</t>
  </si>
  <si>
    <t>Tanque cisterna - Concreto pre mezclado con impermeabilizante F'C=280 KG/CM2</t>
  </si>
  <si>
    <t>Puente  - Encofrado y desencofrado con fenolico</t>
  </si>
  <si>
    <t>Puente - Acero de refuerzo f'y= 4200 Kg/cm2</t>
  </si>
  <si>
    <t>Puente - Concreto pre mezclado de resistencia F'C=210 KG/CM2</t>
  </si>
  <si>
    <t>Habilitacion de Puente metálico (Planchas )</t>
  </si>
  <si>
    <t>Habilitacion de apoyo móvil (puente metálico)</t>
  </si>
  <si>
    <t>Habilitacion de apoyo fijo (puente metálico)</t>
  </si>
  <si>
    <t>Colocacion de Puente metálico (Planchas )</t>
  </si>
  <si>
    <t>Colocacion de apoyo móvil (puente metálico)</t>
  </si>
  <si>
    <t>Colocacion de apoyo fijo (puente metálico)</t>
  </si>
  <si>
    <t>Canaleta y caja de registro - Encofrado y desencofrado con fenolico</t>
  </si>
  <si>
    <t>Canaleta y caja de registro - acero de refuerzo f'y=4200 Kg/cm2</t>
  </si>
  <si>
    <t>Canaleta y caja de registro - Concreto pre mezclado de resistencia F'C=210 KG/CM2</t>
  </si>
  <si>
    <t>x</t>
  </si>
  <si>
    <t>Almacén Oficina y Caseta de Guardiania</t>
  </si>
  <si>
    <t>m2</t>
  </si>
  <si>
    <t>Energia Electrica Provisional</t>
  </si>
  <si>
    <t>Abastecimiento Provisional de agua</t>
  </si>
  <si>
    <t>OE.1.1.3</t>
  </si>
  <si>
    <t>OE.1.1.3.1</t>
  </si>
  <si>
    <t>LIMPIEZA DE TERRENO</t>
  </si>
  <si>
    <t>OE.1.1.3.1.1</t>
  </si>
  <si>
    <t>Eliminación de maleza y arbustos de fácil extracción</t>
  </si>
  <si>
    <t>OE.1.1.7.1</t>
  </si>
  <si>
    <t>Flete Terrestre</t>
  </si>
  <si>
    <t>Trazo y Replanteo durante el proceso</t>
  </si>
  <si>
    <t>Equipos de Proteccion Individual</t>
  </si>
  <si>
    <t>RECURSOS PARA RESPUESTAS ANTE EMERGENCIAS EN SEGURIDAD Y SALUD DURANTE EL TRABAJO</t>
  </si>
  <si>
    <t>OE.1.2.3</t>
  </si>
  <si>
    <t>PLAN PARA LA VIGILANCIA PREVENCION Y CONTROL DE COVID EN EL TRABAJO</t>
  </si>
  <si>
    <t>OE.1.2.3.1</t>
  </si>
  <si>
    <t>Plan para la vigilancia prevención y control de COVID en el trabajo</t>
  </si>
  <si>
    <t>OE.1.2.3.2</t>
  </si>
  <si>
    <t>Equipos de Proteccion Individual -Covid19</t>
  </si>
  <si>
    <t>OE.1.2.3.3</t>
  </si>
  <si>
    <t>Equipos de Proteccion Colectivo ante el COVID-19</t>
  </si>
  <si>
    <t>OE.1.2.3.4</t>
  </si>
  <si>
    <t>Señalización temporal de seguridad ante el COVID-19</t>
  </si>
  <si>
    <t>OE.1.2.3.5</t>
  </si>
  <si>
    <t>Servicio de Pruebas COVID - 19</t>
  </si>
  <si>
    <t>EXCAVACIONES MASIVA</t>
  </si>
  <si>
    <t>Excavacion con maquinaria</t>
  </si>
  <si>
    <t>m3</t>
  </si>
  <si>
    <t>EXCAVACIONES SIMPLES</t>
  </si>
  <si>
    <t>Excavacion manual de zanjas para Zapatas</t>
  </si>
  <si>
    <t>OE.2.1.2.1.2</t>
  </si>
  <si>
    <t>Excavacion manual de zanjas para Vigas de Cimentación</t>
  </si>
  <si>
    <t>OE.2.1.4.1</t>
  </si>
  <si>
    <t>Relleno compactado con material de prestamo</t>
  </si>
  <si>
    <t>Relleno compactado c/equipo con material de afirmado e=0.15m</t>
  </si>
  <si>
    <t>OE.2.1.5.</t>
  </si>
  <si>
    <t>Nivelacion interior y apisonado para f.piso,patio y veredas</t>
  </si>
  <si>
    <t>OE.2.1.5.2</t>
  </si>
  <si>
    <t>Nivelación y compactación en área(fondo) de cimentación</t>
  </si>
  <si>
    <t>Acarreo de material excavado a punto de carguio</t>
  </si>
  <si>
    <t>OE.2.1.6.2</t>
  </si>
  <si>
    <t>Eliminacion de material excedente con maquinaria</t>
  </si>
  <si>
    <t>OBRAS DE CONCRETO SIMPLE</t>
  </si>
  <si>
    <t>FALSA ZAPATA</t>
  </si>
  <si>
    <t>Falsa zapata, concreto=100kg/cm2 + 50% P.G</t>
  </si>
  <si>
    <t>Solado para zapata e=0.10m, f'c=100kg/cm2</t>
  </si>
  <si>
    <t>Zapatas - Concreto f'c=210 kg/cm2</t>
  </si>
  <si>
    <t>Vigas de Conexión - Concreto f'c= 210 kg/cm2</t>
  </si>
  <si>
    <t>Vigas de Conexión - Acero f'y=4200 kg/cm2</t>
  </si>
  <si>
    <t>PEDESTALES</t>
  </si>
  <si>
    <t>Pedestales - Concreto f'c=210 kg/cm2</t>
  </si>
  <si>
    <t>Pedestales - Acero f'y=4200 kg/cm2</t>
  </si>
  <si>
    <t>OE.2.3.9.7</t>
  </si>
  <si>
    <t>LOSAS COLABORANTE</t>
  </si>
  <si>
    <t>OE.2.3.9.7.1</t>
  </si>
  <si>
    <t>Losa Colaborante - Concreto f'c=210 kg/cm2</t>
  </si>
  <si>
    <t>OE.2.3.9.7.2</t>
  </si>
  <si>
    <t>Losa colaborante.- PLANCHA AD-900 calibre 22 ó equivalente</t>
  </si>
  <si>
    <t>OE.2.3.9.7.3</t>
  </si>
  <si>
    <t>Losa Colaborante - Acero Fy=4,200 kg/cm2</t>
  </si>
  <si>
    <t>CISTERNA</t>
  </si>
  <si>
    <t>Cisternas -Concreto f´c=280kg/cm2</t>
  </si>
  <si>
    <t>Cisternas -encofrado y desencofrado</t>
  </si>
  <si>
    <t>Cisternas -Acero fy=4200 kg/cm2</t>
  </si>
  <si>
    <t>COLUMNAS METALICAS</t>
  </si>
  <si>
    <t>Columnas metalicas</t>
  </si>
  <si>
    <t>OE.2.4.1.1.2</t>
  </si>
  <si>
    <t>Placa Base</t>
  </si>
  <si>
    <t>OE.2.4.1.1.3</t>
  </si>
  <si>
    <t>Pernos 1" (L=450mm) en placa base columnas</t>
  </si>
  <si>
    <t>OE.2.4.1.1.4</t>
  </si>
  <si>
    <t>Pernos 3/4" (L=450mm) en placa base columnas</t>
  </si>
  <si>
    <t>OE.2.4.1.1.5</t>
  </si>
  <si>
    <t>Pernos 5/8" (L=450mm) en placa base columnas</t>
  </si>
  <si>
    <t>OE.2.4.1.1.6</t>
  </si>
  <si>
    <t>Vigas Metalicas</t>
  </si>
  <si>
    <t>Plancha Metalica</t>
  </si>
  <si>
    <t>PERNOS</t>
  </si>
  <si>
    <t>OE.2.4.2.2.2.1</t>
  </si>
  <si>
    <t>Pernos 1/2"</t>
  </si>
  <si>
    <t>OE.2.4.2.2.2.2</t>
  </si>
  <si>
    <t>Pernos 5/8"</t>
  </si>
  <si>
    <t>OE.2.4.2.2.2.3</t>
  </si>
  <si>
    <t>Pernos 3/4"</t>
  </si>
  <si>
    <t>OE.2.4.2.2.2.4</t>
  </si>
  <si>
    <t>Pernos 7/8"</t>
  </si>
  <si>
    <t>OE.2.4.3</t>
  </si>
  <si>
    <t>TIJERALES METALICO</t>
  </si>
  <si>
    <t>OE.2.4.3.1</t>
  </si>
  <si>
    <t>Tijeral Metalico - caseta TM-Ca</t>
  </si>
  <si>
    <t>OE.2.4.3.1.1</t>
  </si>
  <si>
    <t>PLANCHAS METALICAS</t>
  </si>
  <si>
    <t>OE.2.4.3.1.1.1</t>
  </si>
  <si>
    <t>Plancha Metalica-Espesor de 6mm</t>
  </si>
  <si>
    <t>CORREAS METALICAS</t>
  </si>
  <si>
    <t>Correas metalicas de 75x75x3mm</t>
  </si>
  <si>
    <t>ARRIOSTRAMIENTO METALICO</t>
  </si>
  <si>
    <t>Arriostramiento metalico</t>
  </si>
  <si>
    <t>ESCALERA METALICA</t>
  </si>
  <si>
    <t>Perfiles</t>
  </si>
  <si>
    <t>Placa Base e=16mm</t>
  </si>
  <si>
    <t>Refuerzo en la base e=6mm</t>
  </si>
  <si>
    <t>ARRIOSTRES DEL TECHO</t>
  </si>
  <si>
    <t>Acero Ø 1/2" LISO</t>
  </si>
  <si>
    <t>OE.2.6.3.2</t>
  </si>
  <si>
    <t>OE.2.6.3.3</t>
  </si>
  <si>
    <t>Angulo 2.5X2.5X3/16"</t>
  </si>
  <si>
    <t>PINTURA DE PROTECCION ANTICORROSIVA</t>
  </si>
  <si>
    <t>Pintura a base de resinas epoxi para protección anticorrosión</t>
  </si>
  <si>
    <t>OE.2.6.5</t>
  </si>
  <si>
    <t>CONTROL DE CALIDAD</t>
  </si>
  <si>
    <t>OE.2.6.5.1</t>
  </si>
  <si>
    <t>OE.2.6.5.2</t>
  </si>
  <si>
    <t>OE.2.6.5.3</t>
  </si>
  <si>
    <t>OE.2.6.5.4</t>
  </si>
  <si>
    <t>Rotura de Briquetas de concreto</t>
  </si>
  <si>
    <t>OE.2.6.5.5</t>
  </si>
  <si>
    <t>OE.2.6.6</t>
  </si>
  <si>
    <t>OE.2.6.6.1</t>
  </si>
  <si>
    <t>Curado y Protección de Concreto en Obra con Plástico</t>
  </si>
  <si>
    <t>MUROS CON EL SISTEMA DE CONSTRUCCIÓN EN SECO (SISTEMA DRY WALL O SIMILAR)</t>
  </si>
  <si>
    <t>MURO CON EL SISTEMA DRYWALL DOS CARAS</t>
  </si>
  <si>
    <t>CERCO PREFABRICADO DE CONCRETO TIPO PLACA H=3.00M.</t>
  </si>
  <si>
    <t>MURO SISTEMA DRYWALL CON LAMINA DE PLOMO e=2mm</t>
  </si>
  <si>
    <t>TABIQUE DE DOS CARAS CON UNA PLANCHA DE FIBROCEMENTO SUPERBOARD PRO 12.7 mm</t>
  </si>
  <si>
    <t>CIELORRASOS</t>
  </si>
  <si>
    <t>FALSO CIELO RASO CON PLACA DE SUPERBOARD (6mm.)</t>
  </si>
  <si>
    <t>OE.3.3.6.3</t>
  </si>
  <si>
    <t>FALSO CIELO RASO CON PLACA DE SUPERBOARD CON LAMINA DE PLOMO e=2mm</t>
  </si>
  <si>
    <t>Contrapiso de concreto f'c=175 kg/cm2 e =4 cm</t>
  </si>
  <si>
    <t>Piso Porcelanato de 60x60 antideslizante de alto transito</t>
  </si>
  <si>
    <t>Piso Ceramico de 45x45 antideslizante de alto transito</t>
  </si>
  <si>
    <t>OE.3.4.2.23</t>
  </si>
  <si>
    <t>OE.3.4.2.23.2</t>
  </si>
  <si>
    <t>EXTERIORES- AGREGADO ESTABILIZADO</t>
  </si>
  <si>
    <t>OE.3.4.3</t>
  </si>
  <si>
    <t>PISOS DE CONCRETO</t>
  </si>
  <si>
    <t>OE.3.4.3.1</t>
  </si>
  <si>
    <t>CIRCULACION INTERIOR</t>
  </si>
  <si>
    <t>OE.3.4.3.1.1</t>
  </si>
  <si>
    <t>OE.3.4.3.1.2</t>
  </si>
  <si>
    <t>OE.3.4.3.1.3</t>
  </si>
  <si>
    <t>Concreto f'c=175 kg/cm², e=0.15m</t>
  </si>
  <si>
    <t>OE.3.4.3.1.4</t>
  </si>
  <si>
    <t>Junta Flexible en concreto</t>
  </si>
  <si>
    <t>OE.3.4.3.2</t>
  </si>
  <si>
    <t>OE.3.4.3.2.1</t>
  </si>
  <si>
    <t>OE.3.4.3.2.2</t>
  </si>
  <si>
    <t>OE.3.4.3.2.3</t>
  </si>
  <si>
    <t>OE.3.4.3.2.4</t>
  </si>
  <si>
    <t>OE.3.4.3.2.5</t>
  </si>
  <si>
    <t>Zocalo de cerámico de 45 X 45 cm</t>
  </si>
  <si>
    <t>CONTRAZOCALOS DE CERAMICO</t>
  </si>
  <si>
    <t>OE.3.5.2.3.2</t>
  </si>
  <si>
    <t>Contrazocalo de cerámico de 45x10 cm (H=10cm)</t>
  </si>
  <si>
    <t>OE.3.5.2.11.1</t>
  </si>
  <si>
    <t>CONTRAZOCALO SANITARIO COVER FORMER H=0.10 M.</t>
  </si>
  <si>
    <t>OE.3.6.7</t>
  </si>
  <si>
    <t>RECUBRIMIENTOS SOBRE ESTRUCTURAS DE MADERA, METAL, ETC.</t>
  </si>
  <si>
    <t>OE.3.6.7.1</t>
  </si>
  <si>
    <t>COBERTURA. PANEL COMPUESTA POR 5 CAPAS, PREPINTADO ESTANDAR E=2.25 mm</t>
  </si>
  <si>
    <t>OE.3.6.7.2</t>
  </si>
  <si>
    <t>OE.3.6.7.3</t>
  </si>
  <si>
    <t>CUMBRERA LISA, E= 0.5mm</t>
  </si>
  <si>
    <t>OE.3.6.9</t>
  </si>
  <si>
    <t>OE.3.6.9.1</t>
  </si>
  <si>
    <t>CERRAMIENTO CON POLICARBONATO SOLIDO E=6 mm.</t>
  </si>
  <si>
    <t>PUERTAS</t>
  </si>
  <si>
    <t>PUERTA DE MDF CONTRAPLACADA DE 6 mm. DE 01 HOJA RECUBIERTA CON FORMICA BLANCA, MARCOS CON BARNIZ INCOLORO. TIPO P-12 (0.85 x 2.20)</t>
  </si>
  <si>
    <t>PUERTA DE MADERA CONTRAPLACADA CON PROTECCION DE LAMINAS DE PLOMO DE 01 HOJA RECUBIERTA CON FORMICA BLANCA. TIPO P-14 (1.05 x 2.20)</t>
  </si>
  <si>
    <t>PUERTA DE MADERA CONTRAPLACADA CON PROTECCION DE LAMINAS DE PLOMO DE 01 HOJA RECUBIERTA CON FORMICA BLANCA. TIPO P-15 (0.85 x 2.20)</t>
  </si>
  <si>
    <t>OE.3.7.2</t>
  </si>
  <si>
    <t>MUEBLES DE LABORATORIO Y SIMILARES</t>
  </si>
  <si>
    <t>OE.3.7.2.1</t>
  </si>
  <si>
    <t>MUEBLE TIPO 01 ADMISION - CITAS - INFORMES</t>
  </si>
  <si>
    <t>OE.3.7.2.2</t>
  </si>
  <si>
    <t>OE.3.7.2.3</t>
  </si>
  <si>
    <t>MUEBLE TIPO 03 ESTACION DE ENFERMERAS</t>
  </si>
  <si>
    <t>OE.3.7.2.4</t>
  </si>
  <si>
    <t>MUEBLE TIPO 04 TOMA DE MUESTRAS</t>
  </si>
  <si>
    <t>OE.3.7.2.5</t>
  </si>
  <si>
    <t>MUEBLE TIPO 05 TRABAJOS LIMPIO - SUCIO</t>
  </si>
  <si>
    <t>OE.3.7.2.6</t>
  </si>
  <si>
    <t>MUEBLE TIPO 06 ESTAR DE PERSONAL</t>
  </si>
  <si>
    <t>OE.3.7.2.7</t>
  </si>
  <si>
    <t>MUEBLE TIPO 07 ESTERILIZACION</t>
  </si>
  <si>
    <t>OE.3.7.2.8</t>
  </si>
  <si>
    <t>MUEBLE TIPO 08 LIMPIEZA</t>
  </si>
  <si>
    <t>OE.3.7.2.9</t>
  </si>
  <si>
    <t>MUEBLE TIPO 09 LABORATORIO</t>
  </si>
  <si>
    <t>OE.3.7.2.10</t>
  </si>
  <si>
    <t>MUEBLE TIPO 10 CONSULTORIOS Y TOPICO ATENCION RECIEN NACIDO</t>
  </si>
  <si>
    <t>MUEBLE TIPO 11 LAVADO DE PERSONAL ASISTENCIAL</t>
  </si>
  <si>
    <t>OE. 3.8.1.1</t>
  </si>
  <si>
    <t>VENTANA ALTA FIJA PERFILES DE Fe 2" x 1 1/2 y/o MALLA DE ACERO GALVANIZADO. V-2 (2.45 X 1.23)</t>
  </si>
  <si>
    <t>OE. 3.8.1.2</t>
  </si>
  <si>
    <t>VENTANA ALTA FIJA PERFILES DE Fe 2" x 1 1/2 y/o MALLA DE ACERO GALVANIZADO. V-3 (2.15 X 1.23)</t>
  </si>
  <si>
    <t>OE. 3.8.1.3</t>
  </si>
  <si>
    <t>VENTANA ALTA FIJA PERFILES DE Fe 2" x 1 1/2 y/o MALLA DE ACERO GALVANIZADO. V-4 (5.40 X 1.23)</t>
  </si>
  <si>
    <t>OE. 3.8.2.1</t>
  </si>
  <si>
    <t>PUERTA METALICA TIPO PJ-01 (3.20 X 2.80M) DOBLE HOJA</t>
  </si>
  <si>
    <t>OE. 3.8.2.2</t>
  </si>
  <si>
    <t>PUERTA METALICA TIPO PJ-02 (1.30 X 2.80M) UNA HOJA</t>
  </si>
  <si>
    <t>OE. 3.8.2.3</t>
  </si>
  <si>
    <t>PUERTA METALICA TIPO REJA DE DOBLE HOJA CON TUBO CUADRADO DE 2" x 2" e= 1 mm. P-9 ( 2.40 X 2.80)</t>
  </si>
  <si>
    <t>OE. 3.8.2.4</t>
  </si>
  <si>
    <t>PUERTA METALICA TIPO REJA DE DOBLE HOJA CON TUBO CUADRADO DE 2" x 2" e= 1 mm. P-10 ( 1.40 X 2.80)</t>
  </si>
  <si>
    <t>VENTANA DE ALUMINIO SISTEMA CORREDERAS CON VIDRIO TEMPLADO DE 6MM. INCOLORO V-5 (1.00 X 1.00)</t>
  </si>
  <si>
    <t>PUERTA DE MELAMINE CON MARCOS DE ALUMINIO DE 01 HOJA,COLOR CLARO.P-6 (0.65 x 2.00)</t>
  </si>
  <si>
    <t>DIVISION DE ALUMINIO PARA SERVICIOS HIGIENICOS</t>
  </si>
  <si>
    <t>BARANDA METALICA</t>
  </si>
  <si>
    <t>OE.3.8.15.1</t>
  </si>
  <si>
    <t>AGARRADERA PARA MINUSVALIDOS EN SSHH; Ø 2" L=0.60M.</t>
  </si>
  <si>
    <t>AGARRADERA PARA MINUSVALIDOS EN SSHH; Ø 2" L=0.90M.</t>
  </si>
  <si>
    <t>TOPE DE ACERO CROMADO PARA PUERTAS.</t>
  </si>
  <si>
    <t>CERRADURA TIPO A</t>
  </si>
  <si>
    <t>CERRADURA TIPO G</t>
  </si>
  <si>
    <t>CERRADURA TIPO H</t>
  </si>
  <si>
    <t>CERRADURA TIPO I</t>
  </si>
  <si>
    <t>CERRADURA TIPO J</t>
  </si>
  <si>
    <t>OE.3.9.4</t>
  </si>
  <si>
    <t>ACCESORIOS DE CIERRE</t>
  </si>
  <si>
    <t>OE.3.9.4.1</t>
  </si>
  <si>
    <t>TIRADOR DE ACERO INOX. PARA PUERTA DE VIDRIO</t>
  </si>
  <si>
    <t>OE.3.10.4.1</t>
  </si>
  <si>
    <t>(P-13) PUERTA AUTOPORTANTE DE CRISTAL TEMPLADO 10mm, PUERTA BATIENTE CON CINTA DE SEGURIDAD DE 10 cm DE ANCHO A 1.00 m DE ALTURA (1.95 X 2.20)</t>
  </si>
  <si>
    <t>VENTANAS</t>
  </si>
  <si>
    <t>VIDRIO EMPLOMADO (0.40 x 0.40)</t>
  </si>
  <si>
    <t>PINTURA CIELORASO C/LATEX SATINADO (2MANOS), C/IMPRIMANTE</t>
  </si>
  <si>
    <t>PINTURA MUROS INTERIORES C/ LATEX (2 MANOS). C/ IMPRIMANTE</t>
  </si>
  <si>
    <t>PINTURA MUROS EXTERIORES C/ LATEX (2 MANOS). C/ IMPRIMANTE</t>
  </si>
  <si>
    <t>OE.3.12.1</t>
  </si>
  <si>
    <t>LIMPIEZA PERMANENTE DE OBRA</t>
  </si>
  <si>
    <t>LIMPIEZA FINAL DE OBRA</t>
  </si>
  <si>
    <t>OE.3.12.5</t>
  </si>
  <si>
    <t>SEMBRIO DE GRASS</t>
  </si>
  <si>
    <t>OE.3.12.5.1</t>
  </si>
  <si>
    <t>OE.3.12.5.2</t>
  </si>
  <si>
    <t>PLANTACION DE ARBUSTOS</t>
  </si>
  <si>
    <t>MODULO DE CONTINGENCIA</t>
  </si>
  <si>
    <t>OE.3.13.1.1</t>
  </si>
  <si>
    <t>MODULO TIPO A, B, C</t>
  </si>
  <si>
    <t>LETREROS</t>
  </si>
  <si>
    <t>OE.3.13.2.1</t>
  </si>
  <si>
    <t>LOGOTIPO DE "CENTRO DE SALUD DE BELENPAMPA - CONTINGENCIA 0.40X0.40M. 37 LETRAS</t>
  </si>
  <si>
    <t>SEÑALETICA DE ORIENTACION</t>
  </si>
  <si>
    <t>OE.3.13.3.1</t>
  </si>
  <si>
    <t>MTB SEÑALES MODULO TIPO BANDERA 0.30 X 0.40M</t>
  </si>
  <si>
    <t>OE.3.13.3.2</t>
  </si>
  <si>
    <t>SEÑALES P/NUMERACION DE AMBIENTES 0.06 X 0.12M. LAMINA ACRILICA 4MM.</t>
  </si>
  <si>
    <t>SEÑALETICA DE SEGURIDAD</t>
  </si>
  <si>
    <t>OE.3.13.4.1</t>
  </si>
  <si>
    <t>INDICA UBICACIÓN DE PELIGRO ALTO VOLTAJE 0.30 X 0.30 PLASTICO 500 MICRAS</t>
  </si>
  <si>
    <t>OE.3.13.4.2</t>
  </si>
  <si>
    <t>INDICA UBICACIÓN ACCESO PARA DISCAPACITADOS 0.20 X 0.30 PLASTICO 500 MICRAS</t>
  </si>
  <si>
    <t>OE.3.13.4.3</t>
  </si>
  <si>
    <t>INDICA UBICACIÓN PUESTA A TIERRA 0.30 X 0.30 PLASTICO 500 MICRAS</t>
  </si>
  <si>
    <t>OE.3.13.4.4</t>
  </si>
  <si>
    <t>UBICACIÓN DE EXTINTOR 0.20 X 0.20 PVC AUTOADHESIVO</t>
  </si>
  <si>
    <t>OE.3.13.4.5</t>
  </si>
  <si>
    <t>ZONA DE EVACUACIÓN CÍRCULO PINTADO EN PISO COLOR BLANCO (LINEA=0.10 M, RADIO= VARIABLE)</t>
  </si>
  <si>
    <t>EXTINTORES</t>
  </si>
  <si>
    <t>OE.3.13.5.1</t>
  </si>
  <si>
    <t>EXTINTOR DE CO2-ABC X 5 KG</t>
  </si>
  <si>
    <t>OE4.1</t>
  </si>
  <si>
    <t>SUMINISTRO DE APARATOS SANITARIOS Y ACCESORIOS</t>
  </si>
  <si>
    <t>SUMINISTRO DE URINARIOS</t>
  </si>
  <si>
    <t>OE.4.1.1.1.1</t>
  </si>
  <si>
    <t>Urinario de loza tipo C-9</t>
  </si>
  <si>
    <t>SUMINISTRO DE INODOROS</t>
  </si>
  <si>
    <t>OE.4.1.1.2.1</t>
  </si>
  <si>
    <t>Inodoro estandar de loza</t>
  </si>
  <si>
    <t>SUMINISTRO DE LAVATORIOS</t>
  </si>
  <si>
    <t>OE.4.1.1.3.1</t>
  </si>
  <si>
    <t>Lavatorio de Loza Tipo Ovalin 60x50</t>
  </si>
  <si>
    <t>OE.4.1.1.3.2</t>
  </si>
  <si>
    <t>Lavatorio de Loza Tipo Ovalin 45x40</t>
  </si>
  <si>
    <t>OE.4.1.1.3.3</t>
  </si>
  <si>
    <t>Lavadero de acero Inox. de 1 poza de 50x50</t>
  </si>
  <si>
    <t>OE.4.1.1.3.4</t>
  </si>
  <si>
    <t>Lavadero de acero Inox. de 80 x 50 CM de una poza con escurridor</t>
  </si>
  <si>
    <t>SUMINISTRO DE ACCESORIOS PARA URINARIOS</t>
  </si>
  <si>
    <t>OE.4.1.2.1.1</t>
  </si>
  <si>
    <t>Accesorios para urinario de loza</t>
  </si>
  <si>
    <t>SUMINISTRO DE ACCESORIOS PARA INODOROS</t>
  </si>
  <si>
    <t>OE.4.1.2.2.1</t>
  </si>
  <si>
    <t>Accesorios para inodoro estandar de loza</t>
  </si>
  <si>
    <t>SUMINISTRO DE ACCESORIOS PARA LAVATORIOS</t>
  </si>
  <si>
    <t>OE.4.1.2.3.1</t>
  </si>
  <si>
    <t>Accesorios para lavatorio de loza</t>
  </si>
  <si>
    <t>OE.4.1.2.3.2</t>
  </si>
  <si>
    <t>Accesorios para lavadero de acero inoxidable</t>
  </si>
  <si>
    <t>SUMINISTRO DE GRIFERIA</t>
  </si>
  <si>
    <t>OE.4.1.2.4.1</t>
  </si>
  <si>
    <t>Grifo para lavatorio de una llave</t>
  </si>
  <si>
    <t>OE.4.1.2.4.2</t>
  </si>
  <si>
    <t>Grifo cromado tipo cuello de ganso de una llave</t>
  </si>
  <si>
    <t>OE.4.1.2.4.3</t>
  </si>
  <si>
    <t>Ducha electrica de una llave</t>
  </si>
  <si>
    <t>SUMINISTRO DE ACCESORIOS COMPLEMENTARIOS</t>
  </si>
  <si>
    <t>OE.4.1.2.5.1</t>
  </si>
  <si>
    <t>Porta rollo de loza blanca</t>
  </si>
  <si>
    <t>OE.4.1.2.5.2</t>
  </si>
  <si>
    <t>Toallero de gancho</t>
  </si>
  <si>
    <t>OE.4.1.2.5.3</t>
  </si>
  <si>
    <t>Jabonera de loza blanca</t>
  </si>
  <si>
    <t>INSTALACIÓN DE APARATOS SANITARIOS</t>
  </si>
  <si>
    <t>INSTALACIÓN DE URINARIOS</t>
  </si>
  <si>
    <t>OE.4.1.3.1.1</t>
  </si>
  <si>
    <t>Instalación de Urinario de loza</t>
  </si>
  <si>
    <t>OE.4.1.3.2</t>
  </si>
  <si>
    <t>INSTALACIÓN DE INODOROS</t>
  </si>
  <si>
    <t>OE.4.1.3.2.1</t>
  </si>
  <si>
    <t>Instalación de Inodoro estandar de loza</t>
  </si>
  <si>
    <t>OE.4.1.3.3</t>
  </si>
  <si>
    <t>INSTALACIÓN DE LAVATORIOS</t>
  </si>
  <si>
    <t>OE.4.1.3.3.1</t>
  </si>
  <si>
    <t>Instalacion de lavatorio de loza tipo ovalin 60x50</t>
  </si>
  <si>
    <t>OE.4.1.3.3.2</t>
  </si>
  <si>
    <t>Instalacion de lavatorio de loza tipo ovalin 45x40</t>
  </si>
  <si>
    <t>OE.4.1.3.3.3</t>
  </si>
  <si>
    <t>Instalacion de lavadero de acero inos. de 01 poza de 50x50cm</t>
  </si>
  <si>
    <t>OE.4.1.3.3.4</t>
  </si>
  <si>
    <t>INSTALACIÓN DE ACCESORIOS</t>
  </si>
  <si>
    <t>INSTALACIÓN DE ACCESORIOS PARA URINARIOS</t>
  </si>
  <si>
    <t>OE.4.1.4.1.1</t>
  </si>
  <si>
    <t>Instalacion de accesorios para urinario de loza</t>
  </si>
  <si>
    <t>OE.4.1.4.2</t>
  </si>
  <si>
    <t>INSTALACIÓN DE ACCESORIOS PARA INODOROS</t>
  </si>
  <si>
    <t>OE.4.1.4.2.1</t>
  </si>
  <si>
    <t>Instalacion de accesorios para inodoro</t>
  </si>
  <si>
    <t>OE.4.1.4.3</t>
  </si>
  <si>
    <t>INSTALACIÓN DE ACCESORIOS PARA LAVATORIOS</t>
  </si>
  <si>
    <t>OE.4.1.4.3.1</t>
  </si>
  <si>
    <t>Instalacion de accesorios para lavatorios de loza</t>
  </si>
  <si>
    <t>OE.4.1.4.3.2</t>
  </si>
  <si>
    <t>Instalacion de accesorios para lavadero de acero inoxidable</t>
  </si>
  <si>
    <t>OE.4.1.4.4</t>
  </si>
  <si>
    <t>INSTALACIÓN DE GRIFERIA</t>
  </si>
  <si>
    <t>OE.4.1.4.4.1</t>
  </si>
  <si>
    <t>Instalacion de Grifo para lavatorio de una llave</t>
  </si>
  <si>
    <t>OE.4.1.4.4.2</t>
  </si>
  <si>
    <t>Instalacion de Grifo cromado tipo cuello de ganso de una llave</t>
  </si>
  <si>
    <t>OE.4.1.4.4.3</t>
  </si>
  <si>
    <t>Instalacion de ducha electrica de una llave</t>
  </si>
  <si>
    <t>OE.4.1.4.5</t>
  </si>
  <si>
    <t>INSTALACIÓN DE ACCESORIOS COMPLEMENTARIOS</t>
  </si>
  <si>
    <t>OE.4.1.4.5.1</t>
  </si>
  <si>
    <t>Instalacion de Porta rollo de loza blanca</t>
  </si>
  <si>
    <t>OE.4.1.4.5.2</t>
  </si>
  <si>
    <t>Instalacion de toallero de gancho</t>
  </si>
  <si>
    <t>OE.4.1.4.5.3</t>
  </si>
  <si>
    <t>Instalacion de jabonera de loza blanca</t>
  </si>
  <si>
    <t>SALIDA DE AGUA FRIA-PVC SAP 1/2"</t>
  </si>
  <si>
    <t>EMPALME A RED INTERIOR DE AGUA FRIA</t>
  </si>
  <si>
    <t>CONEXION DOMICIARIA DE AGUA FRIA DE 3/4"</t>
  </si>
  <si>
    <t>RED DE DISTRIBUCIÓN TUBERÍA PVC CLASE 10 C/R DE 1"</t>
  </si>
  <si>
    <t>REDES DE ALIMENTACIÓN EXTERIORES</t>
  </si>
  <si>
    <t>EXCAVACIÓN Y PICADO DE ZANJA PARA TUBERÍA SECCIÓN A</t>
  </si>
  <si>
    <t>REFINE Y NIVELACION DE ZANJA PARA TUBERIA SECCIÓN A</t>
  </si>
  <si>
    <t>OE.4.2.3.1.4</t>
  </si>
  <si>
    <t>CAMA DE ARENA EN ZANJA P/TUB SECCIÓN A</t>
  </si>
  <si>
    <t>OE.4.2.3.1.5</t>
  </si>
  <si>
    <t>RELLENO Y COMPACTACION CON EQUIPO Y MAT. SEGÚN SECCIÓN A</t>
  </si>
  <si>
    <t>OE.4.2.3.1.6</t>
  </si>
  <si>
    <t>EXCAVACIÓN Y PICADO DE ZANJA PARA TUBERÍA SECCIÓN C</t>
  </si>
  <si>
    <t>OE.4.2.3.1.7</t>
  </si>
  <si>
    <t>REFINE Y NIVELACION DE ZANJA PARA TUBERIA SECCIÓN C</t>
  </si>
  <si>
    <t>OE.4.2.3.1.8</t>
  </si>
  <si>
    <t>CAMA DE ARENA EN ZANJA P/TUB SECCIÓN C</t>
  </si>
  <si>
    <t>OE.4.2.3.1.9</t>
  </si>
  <si>
    <t>RELLENO Y COMPACTACION CON EQUIPO Y MAT. SEGÚN SECCIÓN C</t>
  </si>
  <si>
    <t>OE.4.2.3.1.10</t>
  </si>
  <si>
    <t>EXCAVACIÓN Y PICADO DE ZANJA PARA TUBERÍA SECCIÓN D</t>
  </si>
  <si>
    <t>OE.4.2.3.1.11</t>
  </si>
  <si>
    <t>REFINE Y NIVELACION DE ZANJA PARA TUBERIA SECCIÓN D</t>
  </si>
  <si>
    <t>OE.4.2.3.1.12</t>
  </si>
  <si>
    <t>CAMA DE ARENA EN ZANJA P/TUB SECCIÓN D</t>
  </si>
  <si>
    <t>OE.4.2.3.1.13</t>
  </si>
  <si>
    <t>RELLENO Y COMPACTACION CON EQUIPO Y MAT. SEGÚN SECCIÓN D</t>
  </si>
  <si>
    <t>OE.4.2.3.1.14</t>
  </si>
  <si>
    <t>ELIMINACION MATERIAL EXCEDENTE C/MAQUINA SECCIÓN A + C + D</t>
  </si>
  <si>
    <t>RED DE ALIMENTACION TUBERIA PVC CLASE 10 C/R DE 1/2" NTP 399.166</t>
  </si>
  <si>
    <t>RED DE ALIMENTACION TUBERIA PVC CLASE 10 C/R DE 1" NTP 399.166</t>
  </si>
  <si>
    <t>OE.4.2.3.2.3</t>
  </si>
  <si>
    <t>RED DE ALIMENTACION TUBERIA PVC CLASE 10 C/R DE 1 1/2" NTP 399.166</t>
  </si>
  <si>
    <t>OE.4.2.3.2.4</t>
  </si>
  <si>
    <t>RED DE ALIMENTACION TUBERIA PVC CLASE 10 CON ROSCA DE 2" NTP 399.166</t>
  </si>
  <si>
    <t>OE.4.2.3.2.5</t>
  </si>
  <si>
    <t>RED DE ALIMENTACION TUBERIA PVC CLASE 10 CON EMBONE DE 2 1/2" NTP 399.002</t>
  </si>
  <si>
    <t>OE.4.2.3.2.6</t>
  </si>
  <si>
    <t>MONTANTE CON TUBERÍA PVC CLASE 10 CON ROSCA DE 1 1/2" NTP 399.166 INC ABRAZADERAS DE 2"</t>
  </si>
  <si>
    <t>OE.4.2.3.2.7</t>
  </si>
  <si>
    <t>RED DE ALIMENTACION TUBERIA PVC CLASE 10 CON ROSCA DE 3/4" NTP 399.166</t>
  </si>
  <si>
    <t>CODO PVC SAP C-10 DE 1/2" CON ROSCA</t>
  </si>
  <si>
    <t>CODO PVC SAP C-10 DE 1 1/2" CON ROSCA</t>
  </si>
  <si>
    <t>OE.4.2.4.3</t>
  </si>
  <si>
    <t>CODO PVC SAP C-10 DE 2" CON ROSCA</t>
  </si>
  <si>
    <t>OE.4.2.4.4</t>
  </si>
  <si>
    <t>CODO PVC SAP C-10 DE 2 1/2" CON EMBONE</t>
  </si>
  <si>
    <t>OE.4.2.4.5</t>
  </si>
  <si>
    <t>TEE PVC-SAP C-10 DE Ø 1/2" CON ROSCA</t>
  </si>
  <si>
    <t>OE.4.2.4.6</t>
  </si>
  <si>
    <t>TEE PVC-SAP C-10 DE Ø 2" CON ROSCA</t>
  </si>
  <si>
    <t>OE.4.2.4.7</t>
  </si>
  <si>
    <t>OE.4.2.4.8</t>
  </si>
  <si>
    <t>OE.4.2.4.9</t>
  </si>
  <si>
    <t>OE.4.2.4.10</t>
  </si>
  <si>
    <t>OE.4.2.4.11</t>
  </si>
  <si>
    <t>OE.4.2.4.12</t>
  </si>
  <si>
    <t>OE.4.2.4.13</t>
  </si>
  <si>
    <t>OE.4.2.4.14</t>
  </si>
  <si>
    <t>OE.4.2.4.15</t>
  </si>
  <si>
    <t>COLGADORES TIPO GOTA PARA TUBERIA</t>
  </si>
  <si>
    <t>VALVULAS Y LLAVES</t>
  </si>
  <si>
    <t>VÁLVULA ESFÉRICA 2" Ø BRONCE C-10</t>
  </si>
  <si>
    <t>LLAVE D/RIEGO C/GRIFO DE 1/2" A 0.60m S.N.P. INC. VALVULA 1/2" Y MURO CONCRETO</t>
  </si>
  <si>
    <t>VÁLVULA ESFÉRICA 3/4" Ø BRONCE C-10</t>
  </si>
  <si>
    <t>SISTEMA DE ALMACENAMIENTO CISTERNA DE AGUA</t>
  </si>
  <si>
    <t>RED DE CISTERNA</t>
  </si>
  <si>
    <t>OE.4.2.6.1.1</t>
  </si>
  <si>
    <t>TUBO DE FIERRO GALVANIZADO DE Ø 1" ROSCADA INC SOPORTERÍA Y COLGADORES</t>
  </si>
  <si>
    <t>OE.4.2.6.1.2</t>
  </si>
  <si>
    <t>TUBO DE FIERRO GALVANIZADO DE Ø 1 1/2" ROSCADA INC SOPORTERÍA Y COLGADORES</t>
  </si>
  <si>
    <t>OE.4.2.6.1.3</t>
  </si>
  <si>
    <t>TUBO DE FIERRO GALVANIZADO DE Ø 2" ROSCADA INC SOPORTERÍA Y COLGADORES</t>
  </si>
  <si>
    <t>OE.4.2.6.1.4</t>
  </si>
  <si>
    <t>TUBO DE FIERRO GALVANIZADO DE Ø 2 1/2" ROSCADA INC SOPORTERÍA Y COLGADORES</t>
  </si>
  <si>
    <t>OE.4.2.6.1.5</t>
  </si>
  <si>
    <t>TUBO DE FIERRO GALVANIZADO DE Ø 4" ROSCADA INC SOPORTERÍA Y COLGADORES</t>
  </si>
  <si>
    <t>OE.4.2.6.1.6</t>
  </si>
  <si>
    <t>CODO DE FIERRO GALVANIZADO Ø 1"</t>
  </si>
  <si>
    <t>OE.4.2.6.1.7</t>
  </si>
  <si>
    <t>CODO DE FIERRO GALVANIZADO Ø 1 1/2"</t>
  </si>
  <si>
    <t>OE.4.2.6.1.8</t>
  </si>
  <si>
    <t>CODO DE FIERRO GALVANIZADO Ø 2"</t>
  </si>
  <si>
    <t>OE.4.2.6.1.9</t>
  </si>
  <si>
    <t>CODO DE FIERRO GALVANIZADO Ø 2 1/2"</t>
  </si>
  <si>
    <t>OE.4.2.6.1.10</t>
  </si>
  <si>
    <t>CODO DE FIERRO GALVANIZADO Ø 4"</t>
  </si>
  <si>
    <t>OE.4.2.6.1.11</t>
  </si>
  <si>
    <t>TEE DE FIERRO GALVANIZADO Ø 2 1/2"</t>
  </si>
  <si>
    <t>OE.4.2.6.1.12</t>
  </si>
  <si>
    <t>TRAMPA DE PVC DE Ø 4" NTP 399.003</t>
  </si>
  <si>
    <t>OE.4.2.6.2</t>
  </si>
  <si>
    <t>OE.4.2.6.2.1</t>
  </si>
  <si>
    <t>OE.4.2.6.2.2</t>
  </si>
  <si>
    <t>VALVULA TIPO BOLA Ø 2"</t>
  </si>
  <si>
    <t>OE.4.2.6.2.3</t>
  </si>
  <si>
    <t>VALVULA TIPO BOLA Ø 1 1/2"</t>
  </si>
  <si>
    <t>OE.4.2.6.2.4</t>
  </si>
  <si>
    <t>VALVULA TIPO BOLA Ø 1"</t>
  </si>
  <si>
    <t>OE.4.2.6.2.5</t>
  </si>
  <si>
    <t>VALVULA FLOTADORA Ø 1"</t>
  </si>
  <si>
    <t>OE.4.2.6.2.6</t>
  </si>
  <si>
    <t>VÁLVULA PIE DE SUCCIÓN Ø 2" CON REGILLA C-10</t>
  </si>
  <si>
    <t>OE.4.2.6.3</t>
  </si>
  <si>
    <t>OE.4.2.6.3.1</t>
  </si>
  <si>
    <t>BRIDA DE ACERO PARA SOLDAR ROMPE AGUA DE 4"</t>
  </si>
  <si>
    <t>OE.4.2.6.3.2</t>
  </si>
  <si>
    <t>UNIÓN UNIVERSAL 2" (FIERRO GALVANIZADO)</t>
  </si>
  <si>
    <t>OE.4.2.6.3.3</t>
  </si>
  <si>
    <t>UNIÓN UNIVERSAL 1 1/2" (FIERRO GALVANIZADO)</t>
  </si>
  <si>
    <t>OE.4.2.6.3.4</t>
  </si>
  <si>
    <t>UNIÓN UNIVERSAL 1" (FIERRO GALVANIZADO)</t>
  </si>
  <si>
    <t>OE.4.2.6.3.5</t>
  </si>
  <si>
    <t>TAPÓN DE 1" C/R C-10</t>
  </si>
  <si>
    <t>OE.4.2.6.3.6</t>
  </si>
  <si>
    <t>TAPÓN DE 2 1/2" EMBONE C-10</t>
  </si>
  <si>
    <t>OE.4.2.6.3.7</t>
  </si>
  <si>
    <t>REJILLA METÁLICA CON PLATINAS DE F° DE 1" x 1/8"</t>
  </si>
  <si>
    <t>OE.4.2.6.3.8</t>
  </si>
  <si>
    <t>TAPA DE REGISTRO DE CUARTO DE BOMBAS</t>
  </si>
  <si>
    <t>OE.4.2.6.3.9</t>
  </si>
  <si>
    <t>ESCALERA METÁLICA</t>
  </si>
  <si>
    <t>OE.4.2.6.4</t>
  </si>
  <si>
    <t>EMPALME Y PRUEBAS HIDRAULICAS</t>
  </si>
  <si>
    <t>OE.4.2.6.4.1</t>
  </si>
  <si>
    <t>PRUEBA HIDRÁULICA Y DESINFECCIÓN A ZANJA TAPADA PARA CISTERNA</t>
  </si>
  <si>
    <t>OE.4.2.7.2</t>
  </si>
  <si>
    <t>PRUEBA HIDRAULICA Y DESINFECCION A ZANJA TAPADA</t>
  </si>
  <si>
    <t>OE.4.2.7.3</t>
  </si>
  <si>
    <t>PRUEBA HIDRAULICA Y DESINFECCION A ZANJA ABIERTA</t>
  </si>
  <si>
    <t>TUBERIA DE BAJADA Y DISTRIBUCION DE DESAGUE PLUVIAL</t>
  </si>
  <si>
    <t>CANALETA EVAC AGUAS PLUVIALES DE ALUZINC e=1mm, SECCIÓN RECTANGULAR BASE 200mm CON SOPORTERIA CADA 1.50m</t>
  </si>
  <si>
    <t>PRUEBA HIDRÁULICA DE RED PLUVIAL</t>
  </si>
  <si>
    <t>DESAGÜE Y VENTILACIÓN</t>
  </si>
  <si>
    <t>SALIDA DE DESAGÜE - PVC CP 2"</t>
  </si>
  <si>
    <t>SALIDA DE DESAGÜE - PVC CP 4"</t>
  </si>
  <si>
    <t>REDES DE DERIVACIÓN</t>
  </si>
  <si>
    <t>CONEXIÓN A REDES DE DERIVACIÓN DE DESAGÜE</t>
  </si>
  <si>
    <t>RED VENTILACION CON TUBERIA DE PVC SAP Ø DE 2" NTP 399.033</t>
  </si>
  <si>
    <t>EXCAVACION DE ZANJA PARA TUBERIA SECCIÓN B</t>
  </si>
  <si>
    <t>REFINE Y NIVELACION DE ZANJA PARA TUBERIA SECCIÓN B</t>
  </si>
  <si>
    <t>CAMA DE ARENA EN ZANJA P/TUB SECCIÓN B</t>
  </si>
  <si>
    <t>RELLENO Y COMPACTACION CON EQUIPO Y MAT. SEGÚN SECCIÓN B</t>
  </si>
  <si>
    <t>ELIMINACION MATERIAL EXCEDENTE C/MAQUINA SECCIÓN B</t>
  </si>
  <si>
    <t>INSTALACION DE TUBERIA COLECTORA</t>
  </si>
  <si>
    <t>RED COLECTORA CON TUBERÍA DE PVC SAP Ø DE 3" NTP 399.003.</t>
  </si>
  <si>
    <t>OE.4.6.3.2.2</t>
  </si>
  <si>
    <t>RED COLECTORA CON TUBERÍA DE PVC SAP Ø DE 4" NTP 399.003.</t>
  </si>
  <si>
    <t>OE.4.6.3.2.3</t>
  </si>
  <si>
    <t>RED COLECTORA CON TUBERÍA DE PVC SAP Ø DE 6" NTP 399.003.</t>
  </si>
  <si>
    <t>OE.4.6.3.2.4</t>
  </si>
  <si>
    <t>OE.4.6.3.2.5</t>
  </si>
  <si>
    <t>YEE PVC SAP DE 4" X 4"</t>
  </si>
  <si>
    <t>CODO PVC SAP DE 45° X 2 1/2"</t>
  </si>
  <si>
    <t>OE.4.6.4.3</t>
  </si>
  <si>
    <t>CODO PVC SAP DE 90° X 2 1/2"</t>
  </si>
  <si>
    <t>OE.4.6.4.4</t>
  </si>
  <si>
    <t>OE.4.6.4.4.1</t>
  </si>
  <si>
    <t>SUMIDERO DE BRONCE DE 3" PROVISIÓN Y COLOCACIÓN</t>
  </si>
  <si>
    <t>OE.4.6.4.4.2</t>
  </si>
  <si>
    <t>REGISTRO ROSCADO DE BRONCE DE 4" PROVISIÓN Y COLOCACIÓN</t>
  </si>
  <si>
    <t>OE.4.6.4.4.3</t>
  </si>
  <si>
    <t>REGISTRO ROSCADO DE BRONCE DE 4" TIPO DADO, SUMINISTRO E INSTALACION</t>
  </si>
  <si>
    <t>OE.4.6.4.4.4</t>
  </si>
  <si>
    <t>SUMIDERO DE BRONCE DE 2" PROVISION Y COLOCACION</t>
  </si>
  <si>
    <t>OE.4.6.4.4.5</t>
  </si>
  <si>
    <t>CÁMARAS DE INSPECCIÓN</t>
  </si>
  <si>
    <t>CAJAS DE REGISTRO</t>
  </si>
  <si>
    <t>CAJA DE REG.PREFAB. 0.30x0.60m C/TAPA CONC., Incl R-6"</t>
  </si>
  <si>
    <t>CAJA DE REG.PREFAB. 0.60x0.60m C/TAPA CONC.</t>
  </si>
  <si>
    <t>BUZÓN D=1.20m, PORF. PROM. 1.35m</t>
  </si>
  <si>
    <t>CAJUELA DE CONCRETO DE 0.30X0.30m CON REJILLA METÁLICA - IN SITU</t>
  </si>
  <si>
    <t>OE.4.6.5.1.5.2</t>
  </si>
  <si>
    <t>PRUEBA HIDRÁULICA DE ESCORRENTÍA DE TUB. DESAGÜE</t>
  </si>
  <si>
    <t>SALIDA</t>
  </si>
  <si>
    <t>OE.5.2.1.1.1</t>
  </si>
  <si>
    <t>Salida para Alumbrado</t>
  </si>
  <si>
    <t>OE.5.2.1.1.2</t>
  </si>
  <si>
    <t>Salida para alumbrado exterior en poste tipo alumbrado público</t>
  </si>
  <si>
    <t>OE.5.2.1.1.3</t>
  </si>
  <si>
    <t>SALIDA PARA TOMACORRIENTES</t>
  </si>
  <si>
    <t>OE.5.2.1.2.1</t>
  </si>
  <si>
    <t>Salida para tomacorriente Bipolar Doble con linea a tierra (F+ N+T), 16 A. 250 V. GRADO HOSPITALARIO DADOS COLOR BLANCO PARA USO GENERAL (SISTEMA NORMAL).</t>
  </si>
  <si>
    <t>OE.5.2.1.2.2</t>
  </si>
  <si>
    <t>OE.5.2.1.2.3</t>
  </si>
  <si>
    <t>SALIDA PARA TOMACORRIENTES DE FUERZA</t>
  </si>
  <si>
    <t>OE.5.2.1.3.1</t>
  </si>
  <si>
    <t>Salida de Fuerza con Caja y tapa Biselada de 100 x 100 x 100 mm( Duchas, equipos biomedicos, etc)</t>
  </si>
  <si>
    <t>OE.5.2.1.3.2</t>
  </si>
  <si>
    <t>Salida de Fuerza para electrobomba a prueba de agua</t>
  </si>
  <si>
    <t>SALIDA PARA INTERRUPTOR</t>
  </si>
  <si>
    <t>OE.5.2.1.4.1</t>
  </si>
  <si>
    <t>OE.5.2.1.4.2</t>
  </si>
  <si>
    <t>OE.5.2.1.4.3</t>
  </si>
  <si>
    <t>OE.5.2.1.4.4</t>
  </si>
  <si>
    <t>OE.5.2.1.4.5</t>
  </si>
  <si>
    <t>OE 5.2.1.5</t>
  </si>
  <si>
    <t>OE.5.2.1.5.1</t>
  </si>
  <si>
    <t>Caja de pase F°G° 400x400x75mm</t>
  </si>
  <si>
    <t>OE.5.2.1.5.2</t>
  </si>
  <si>
    <t>Caja de pase F°G° 200x200x75mm</t>
  </si>
  <si>
    <t>OE.5.2.1.5.3</t>
  </si>
  <si>
    <t>Caja de pase F°G° 150x150x75mm</t>
  </si>
  <si>
    <t>OE.5.2.1.5.4</t>
  </si>
  <si>
    <t>Caja de pase F°G° 100x100x75mm</t>
  </si>
  <si>
    <t>OE.5.2.1.5.5</t>
  </si>
  <si>
    <t>Caja de pase F°G° 100x55x55mm</t>
  </si>
  <si>
    <t>Tubería alumbrado y tomacorrientes PVC SAP NTP 399.006 DE 20 mm</t>
  </si>
  <si>
    <t>OE.5.2.2.7</t>
  </si>
  <si>
    <t>OE.5.2.2.8</t>
  </si>
  <si>
    <t>OE.5.2.2.9</t>
  </si>
  <si>
    <t>OE.5.2.2.10</t>
  </si>
  <si>
    <t>OE.5.2.2.11</t>
  </si>
  <si>
    <t>OE.5.2.2.12</t>
  </si>
  <si>
    <t>OE.5.2.2.13</t>
  </si>
  <si>
    <t>Conector PVC SAP NTP 399.006 DE 100mm</t>
  </si>
  <si>
    <t>OE.5.2.2.14</t>
  </si>
  <si>
    <t>Conector PVC SAP NTP 399.006 DE 35mm</t>
  </si>
  <si>
    <t>OE.5.2.2.15</t>
  </si>
  <si>
    <t>OE.5.2.2.16</t>
  </si>
  <si>
    <t>CONDUCTORES Y CABLES DE ENERGÍA EN TUBERÍAS</t>
  </si>
  <si>
    <t>Cable NH-80 DE 4 mm2 ALUMBRADO + TOMACORRIENTES</t>
  </si>
  <si>
    <t>OE 5.2.3.2</t>
  </si>
  <si>
    <t>SISTEMAS DE CONDUCTOS</t>
  </si>
  <si>
    <t>Canaleta para conductor enterrado 0.40 x 0.60 m</t>
  </si>
  <si>
    <t>TABLEROS PRINCIPALES</t>
  </si>
  <si>
    <t>TABLERO PRINCIPAL DE F°G° AUTOSOPORTADO TRIFASICO ( 380 / 220 VOLTIOS), PARA 15 PROTECCIONES DE CAJA MOLDEADA TIPO TETRA</t>
  </si>
  <si>
    <t>TABLERO DE DISTRIBUCIÓN TD-01 (36 polos)</t>
  </si>
  <si>
    <t>TABLERO DE DISTRIBUCIÓN TD-02 (48 polos)</t>
  </si>
  <si>
    <t>TABLERO DE DISTRIBUCIÓN TD-03 (48 polos)</t>
  </si>
  <si>
    <t>TABLERO DE DISTRIBUCIÓN TD-04 (42 polos)</t>
  </si>
  <si>
    <t>OE.5.2.7.5</t>
  </si>
  <si>
    <t>TABLERO DE DISTRIBUCIÓN TD-05 ( 42 polos)</t>
  </si>
  <si>
    <t>OE.5.2.7.6</t>
  </si>
  <si>
    <t>TABLERO DE DISTRIBUCIÓN TD-06 (36 polos)</t>
  </si>
  <si>
    <t>OE.5.2.7.7</t>
  </si>
  <si>
    <t>TABLERO DE DISTRIBUCIÓN TD-07 ( 8 polos)</t>
  </si>
  <si>
    <t>OE.5.2.7.8</t>
  </si>
  <si>
    <t>TABLERO DE DISTRIBUCIÓN T- AE ( AREAS EXTERNAS) ( 12 polos)</t>
  </si>
  <si>
    <t>OE.5.2.7.9</t>
  </si>
  <si>
    <t>TABLERO DE DISTRIBUCIÓN T- AL ( ALMACENES) ( 12 polos)</t>
  </si>
  <si>
    <t>OE.5.2.7.10</t>
  </si>
  <si>
    <t>TABLERO DE DISTRIBUCIÓN TD-AC ( 60 polos) (TD08 AREAS COMUNES)</t>
  </si>
  <si>
    <t>OE.5.2.7.11</t>
  </si>
  <si>
    <t>TABLERO DE DISTRIBUCIÓN T- CA ( CONSULTA ADMISION) ( 8 polos)</t>
  </si>
  <si>
    <t>OE.5.2.7.12</t>
  </si>
  <si>
    <t>TABLERO DE DISTRIBUCIÓN T- CG ( CASETA DE GRUPO Y SED) ( 12 polos)</t>
  </si>
  <si>
    <t>OE.5.2.7.13</t>
  </si>
  <si>
    <t>TABLERO DE DISTRIBUCIÓN T- E ( ESTABILIZADO) ( 18 polos)</t>
  </si>
  <si>
    <t>OE.5.2.7.14</t>
  </si>
  <si>
    <t>OE.5.2.7.15</t>
  </si>
  <si>
    <t>TABLERO DE DISTRIBUCIÓN TD-CF1 ( 48 polos)( CARGAS DE FUERZAS 01)</t>
  </si>
  <si>
    <t>OE.5.2.7.16</t>
  </si>
  <si>
    <t>TABLERO DE DISTRIBUCIÓN TD-CF2 ( 60 polos)( CARGAS DE FUERZAS 02)</t>
  </si>
  <si>
    <t>OE.5.2.7.17</t>
  </si>
  <si>
    <t>Marcadores de Fase Para Conductores</t>
  </si>
  <si>
    <t>Tapas de Reserva para Tableros</t>
  </si>
  <si>
    <t>OE.5.2.7.20</t>
  </si>
  <si>
    <t>Prueba de aislamiento de tableros</t>
  </si>
  <si>
    <t>OE.5.2.7.21</t>
  </si>
  <si>
    <t>Laminas de señalizacion contra riesgo electrico para tableros</t>
  </si>
  <si>
    <t>DISPOSITIVOS DE MANIOBRA Y PROTECCIÓN</t>
  </si>
  <si>
    <t>Interruptor diferencial 2 x 25 A - 30 miliamperios</t>
  </si>
  <si>
    <t>Contactor monofasico de 20 Amperios</t>
  </si>
  <si>
    <t>Reloj Horario</t>
  </si>
  <si>
    <t>Prueba de balanceo de carga</t>
  </si>
  <si>
    <t>SUMINISTRO E INSTALACION DE POSTES DE CAC 8m</t>
  </si>
  <si>
    <t>Suministro e Instalación de Postes de CAC DE 8m</t>
  </si>
  <si>
    <t>INSTALACIÓN DEL SISTEMA DE PUESTA A TIERRA</t>
  </si>
  <si>
    <t>Pozo puesta a tierra</t>
  </si>
  <si>
    <t>Pruebas Eléctricas ( Resistencia de Puesta a Tierra)</t>
  </si>
  <si>
    <t>OE.5.6.1</t>
  </si>
  <si>
    <t>LUMINARIAS</t>
  </si>
  <si>
    <t>OE.5.6.1.1</t>
  </si>
  <si>
    <t>LUMINARIA TIPO DOWNLIGHT DE 2X18W, CODIGO DE PROTECCION IP 44, ADOSADO</t>
  </si>
  <si>
    <t>OE.5.6.1.2</t>
  </si>
  <si>
    <t>SPOT LIGHT DECORATIVO DLD 1x35W 220V, PARA ADOSAR</t>
  </si>
  <si>
    <t>OE.5.6.1.3</t>
  </si>
  <si>
    <t>BRAQUETE DE ALUMBRADO DE CABECERA DE CAMA 2x20W, PARA ADOSAR</t>
  </si>
  <si>
    <t>OE.5.6.1.4</t>
  </si>
  <si>
    <t>BRAQUETE DE ALUMBRADO PARA PASILLOS RSP 2X18W, PARA ADOSAR</t>
  </si>
  <si>
    <t>OE.5.6.1.5</t>
  </si>
  <si>
    <t>LUMINARIA HERMETICA CON TUBO LED CON DIFUSOR DE 2x36W (OFICINAS Y ZONAS DE ACCESO DEL PERSONAL) PARA ADOSAR</t>
  </si>
  <si>
    <t>OE.5.6.1.6</t>
  </si>
  <si>
    <t>LUMINARIA PARA ADOSAR CON TUBO LED DE 2x36W Y BALASTO ELECTRONICO</t>
  </si>
  <si>
    <t>OE.5.6.1.7</t>
  </si>
  <si>
    <t>LÁMPARA GERMICIDA ULTRAVIOLETA 30W, 220V 60HZ CON BALASTRO ELECTRÓNICO PARA ADOSAR</t>
  </si>
  <si>
    <t>OE.5.6.1.8</t>
  </si>
  <si>
    <t>LUMINARIA PARA ALUMBRADO DE GUARDIA CON LAMP. AHORRADORAS DE 11W, 220V, 60Hz PARA ADOSAR</t>
  </si>
  <si>
    <t>OE.5.6.1.9</t>
  </si>
  <si>
    <t>LAMPARA CIALITICA</t>
  </si>
  <si>
    <t>OE.5.6.1.10</t>
  </si>
  <si>
    <t>LUMINARIA LED DE ALUMBRADO PUBLICO DE 150W (ZONA EXTERIOR DE AMBULANCIAS)</t>
  </si>
  <si>
    <t>OE.5.6.1.11</t>
  </si>
  <si>
    <t>LUZ DE EMERGENCIA DE BATERÍA TIPO LED 35 W PARA ADOSAR IP 42, IK 07</t>
  </si>
  <si>
    <t>OE.5.6.1.12</t>
  </si>
  <si>
    <t>EQUIPAMIENTO</t>
  </si>
  <si>
    <t>ELECTROBOMBAS</t>
  </si>
  <si>
    <t>OE.5.7.1.1</t>
  </si>
  <si>
    <t>SUMINISTRO E INSTALACIÓN DE ELECTROBOMBAS 3.4 H.P.-3Ø-380v.-60cps, incluye tablero de protección IP66 y sistema de automatización</t>
  </si>
  <si>
    <t>OE.5.7.1.2</t>
  </si>
  <si>
    <t>EQUIPOS VARIOS</t>
  </si>
  <si>
    <t>OE.5.7.2.1</t>
  </si>
  <si>
    <t>GRUPO ELECTROGENO de 140KVA prime, salida 380/220V, 1800RPM, 60HZ, incl Accesorios y Tanque de Comb.</t>
  </si>
  <si>
    <t>OE.5.7.2.2</t>
  </si>
  <si>
    <t>UPS TRIFASICO 20 KVA, 2 BATERIAS INTERNAS, INCLUYE TRANSFORMADOR DE AISLAMIENTO Y AUTOTRANSFORMADOR TRIFASICO 380/220V.</t>
  </si>
  <si>
    <t>OE.5.8</t>
  </si>
  <si>
    <t>INSTALACIONES INDUSTRIALES</t>
  </si>
  <si>
    <t>OE.5.8.1</t>
  </si>
  <si>
    <t>BANDEJAS ELECTRICAS DE 300x100mm</t>
  </si>
  <si>
    <t>OE.5.8.1.1</t>
  </si>
  <si>
    <t>Bandeja de rejilla de acero electrosoldada de 300x100 mm/ 3m</t>
  </si>
  <si>
    <t>OE.5.8.1.2</t>
  </si>
  <si>
    <t>Accesorios</t>
  </si>
  <si>
    <t>OE.5.8.1.3</t>
  </si>
  <si>
    <t>Soporte INSTA-FIX para suspensión en trapecio DE 370X80mm</t>
  </si>
  <si>
    <t>OE.5.8.1.4</t>
  </si>
  <si>
    <t>Soportes de Distanciador para fijar en pared de 300mm</t>
  </si>
  <si>
    <t>SISTEMA DE VENTILACION MECANICA</t>
  </si>
  <si>
    <t>VENTILADOR HELICOCENTRIFUGO( 2410 RPM - 30W - 220 V - 1Ø - 60 HZ - 85 CFM - 3.7 MMCA - 55 DB -Paprox. 1.5 Kg)</t>
  </si>
  <si>
    <t>SUMINISTRO E INSTALACION DE DUCTOS DE PLANCHA GALVANIZADA. INC ACCESORIOS, DAMPERS DE REGULACION, ANCLAJES.</t>
  </si>
  <si>
    <t>SUMINISTRO E INSTALACION DE REJILLA DE INYECCIÓN</t>
  </si>
  <si>
    <t>CAJA PORTAFILTROS 154x319x154mm, INC. FILTROS, ACCESORIOS, ANCLAJES.</t>
  </si>
  <si>
    <t>SISTEMA DE EXTRACCIÓN DE AIRE EN SALA DE RAYOS X Y SALA DE ECOGRAFÍAS</t>
  </si>
  <si>
    <t>SUMINISTRO E INSTALACION DE REJILLA DE EXTRACCIÓN</t>
  </si>
  <si>
    <t>SISTEMA DE INYECCIÓN DE AIRE EN LABORATORIOS</t>
  </si>
  <si>
    <t>VENTILADOR HELICOCENTRIFUGO( 2417 RPM - 30W - 220 V - 1Ø - 60 HZ - 77 CFM - 3.46 MMCA - 55 DB -Paprox. 1.5 Kg)</t>
  </si>
  <si>
    <t>SISTEMA DE EXTRACCIÓN DE AIRE EN LABORATORIOS</t>
  </si>
  <si>
    <t>SISTEMA DE INYECCIÓN DE AIRE EN SALA DE PARTOS</t>
  </si>
  <si>
    <t>VENTILADOR HELICOCENTRIFUGO( 2400 RPM - 30W - 220 V - 1Ø - 60 HZ - 69 CFM - 2.24MMCA - 55 DB -Paprox. 1.5 Kg)</t>
  </si>
  <si>
    <t>SISTEMA DE EXTRACCIÓN DE AIRE EN SALA DE PARTOS</t>
  </si>
  <si>
    <t>VENTILADOR HELICOCENTRIFUGO( 2410 RPM - 30W - 220 V - 1Ø - 60 HZ - 83 CFM - 3.23 MMCA - 55 DB -Paprox. 1.5 Kg)</t>
  </si>
  <si>
    <t>SUMINISTRO E INSTALACIONE DE UNIDADES EXTERIORES/ UNIDADES CONDENSADORAS</t>
  </si>
  <si>
    <t>UNIDAD CONDENSADORA VRV DE REFRIGERANTE R-410A (CAPACIDAD NOMINAL DE 48000 BTU/H-3.6 kW-220 V-1f-60Hz)</t>
  </si>
  <si>
    <t>SUMINISTRO E INSTALACION DE UNIDADES INTERIORES/ UNIDADES EVAPORADORAS (VRF)</t>
  </si>
  <si>
    <t>SUMINISTRO E INSTALACION DE SISTEMA CONVENCIONAL (FRÍO /CALOR)</t>
  </si>
  <si>
    <t>UNIDAD CONDENSADORA DE REFRIGERANTE R-410A (CAPACIDAD NOMINAL DE 18000 BTU/H-2 kW-220 V-1f-60Hz)</t>
  </si>
  <si>
    <t>UNIDAD EVAPORADORA DE REFRIGERANTE R-410A (CAPACIDAD NOMINAL DE 18000 BTU/H-2 Kw-220 V-1f-60Hz)</t>
  </si>
  <si>
    <t>SUMINISTRO E INSTALACION DE REFNETS (BRANCH).</t>
  </si>
  <si>
    <t>REFNET JOINT TIPO 1 (Branch Kit).</t>
  </si>
  <si>
    <t>SUMINISTRO E INSTALACION DE CONTROLES Y PANEL DECORATIVO</t>
  </si>
  <si>
    <t>BOMBA DE CONDENSADO (Kit Drenaje).</t>
  </si>
  <si>
    <t>CONTROLADOR REMOTO NAVEGACION (CON CABLE), EN PARED.</t>
  </si>
  <si>
    <t>TUBERIA PVC-SAP ELECTRICA Ø=3/4", INC. ACCESORIOS. EN AIRE ACONDICIONADO.</t>
  </si>
  <si>
    <t>CABLE DE CONTROL FPLR 2x18 AWG LIBRE DE HALOGENO.</t>
  </si>
  <si>
    <t>SUMINISTRO E INSTALACION DE TUBERIAS DE REFRIGERACION</t>
  </si>
  <si>
    <t>TUBERIA DE COBRE DN 1/4" - ØE 1/4" TIPO FLEXIBLE, INC. AISLAMIENTO.</t>
  </si>
  <si>
    <t>TUBERIA DE COBRE DN 1/4" - ØE 3/8" TIPO L, INC. AISLAMIENTO.</t>
  </si>
  <si>
    <t>TUBERIA DE COBRE DN 3/8" - ØE 1/2" TIPO L, INC. AISLAMIENTO.</t>
  </si>
  <si>
    <t>TUBERIA DE COBRE DN 1/2" - ØE 5/8" TIPO L, INC. AISLAMIENTO.</t>
  </si>
  <si>
    <t>CARGA DE REFRIGERACION</t>
  </si>
  <si>
    <t>CARGA DE GAS REFRIGERANTE R410 ADICIONAL.</t>
  </si>
  <si>
    <t>BASES DE APOYO PARA EQUIPOS</t>
  </si>
  <si>
    <t>PERFIL PARA SOPORTE DE UNIDADES CONDENSADORAS, INC. ANCLAJE QUIMICO, PLANCHA e=1/4", ACABADOS</t>
  </si>
  <si>
    <t>COLGADORES Y SOPORTES PARA TUBERIAS</t>
  </si>
  <si>
    <t>SOPORTE DE PISO CON PERNO Ø3/8", INC. ANCLAJE, ACABADOS.</t>
  </si>
  <si>
    <t>ANCLAJE PARA TUBERIA DE COBRE (dos abrazaderas), EN MONTANTES.</t>
  </si>
  <si>
    <t>Cable UTP Categoria 6A</t>
  </si>
  <si>
    <t>Cable FPL 2X1 mm2</t>
  </si>
  <si>
    <t>Cable de audio polarizado 2x2.5 mm2</t>
  </si>
  <si>
    <t>CANALETAS, CONDUCTOS Y/O TUBERÍAS</t>
  </si>
  <si>
    <t>Tubería Conduit EMT de 25 mm</t>
  </si>
  <si>
    <t>Tubería Conduit EMT de 20 mm</t>
  </si>
  <si>
    <t>Curva Conduit ETM de 20 mm</t>
  </si>
  <si>
    <t>Union Conduit EMT de 25 mm</t>
  </si>
  <si>
    <t>Union Conduit ETM de 20 mm</t>
  </si>
  <si>
    <t>Conector Conduit EMT de 25 mm</t>
  </si>
  <si>
    <t>Conector Conduit EMT de 20 mm</t>
  </si>
  <si>
    <t>Bandeja tipo malla electrozincado 105X200 X3000 mm con aterramiento incluye accesorios de instalación</t>
  </si>
  <si>
    <t>Salida de datos categoria 6A simple</t>
  </si>
  <si>
    <t>Salida de datos categoria 6A doble</t>
  </si>
  <si>
    <t>Salida detector de humo</t>
  </si>
  <si>
    <t>Salida Parlantes</t>
  </si>
  <si>
    <t>Salida consola amplificador</t>
  </si>
  <si>
    <t>Salida para módulo de cabecera de llamado de enfermera</t>
  </si>
  <si>
    <t>Salida para módulo de anulación</t>
  </si>
  <si>
    <t>Salida para pulsador de baño</t>
  </si>
  <si>
    <t>Salida para luz indicador de llamada de enfermera</t>
  </si>
  <si>
    <t>Salida para central de llamada de enfermera</t>
  </si>
  <si>
    <t>Zanja Electroducto 0.40x0.60m</t>
  </si>
  <si>
    <t>Patch Panel Cat6A de 24 puertos</t>
  </si>
  <si>
    <t>Patch Cord UTP Cat6A de 3m</t>
  </si>
  <si>
    <t>Patch cord UTP Cat6A de 20cm</t>
  </si>
  <si>
    <t>SWITCH</t>
  </si>
  <si>
    <t>Switch Gigabit PoE de 48 puertos y 4 puertos SFP</t>
  </si>
  <si>
    <t>Servicio de Instalación, configuración, capacitaciòn y Puesta en funcionamiento del patch panel/Rack de Comunicaciones</t>
  </si>
  <si>
    <t>Gabinete de comunicaciones de piso de 42 RU c/accesorios de instalacion.</t>
  </si>
  <si>
    <t>UPS de 3000VA rackeable</t>
  </si>
  <si>
    <t>Certificacion de puntos de cableado de datos Categoria 6A</t>
  </si>
  <si>
    <t>CAJA DE PASE PARA TRANSFORMADOR</t>
  </si>
  <si>
    <t>Caja de paso con tapa Biselada de F° G° 200x200x100 mm</t>
  </si>
  <si>
    <t>Caja de paso con tapa Biselada de F° G° 150x150x100 mm</t>
  </si>
  <si>
    <t>Caja de paso pesada octogonal con tapa de 100x50 mm</t>
  </si>
  <si>
    <t>OE.6.8.</t>
  </si>
  <si>
    <t>SISTEMAS VARIOS</t>
  </si>
  <si>
    <t>Detector de Humo direccionable incluye base</t>
  </si>
  <si>
    <t>Estación manual de doble accion direccionable</t>
  </si>
  <si>
    <t>Panel de alarma de Incendios Direccionable</t>
  </si>
  <si>
    <t>Servicio de Instalacion, configuracion, capacitación y puesta en funcionamiento del Sistema de deteccion y alarma de incendios</t>
  </si>
  <si>
    <t>Camara IP fija PoE para Exterior incluye accesorios</t>
  </si>
  <si>
    <t>Grabador de video NVR de 16 canales incluye licencia</t>
  </si>
  <si>
    <t>Monitor LCD de 24"para CCTV</t>
  </si>
  <si>
    <t>Estacion de video Vigilancia</t>
  </si>
  <si>
    <t>Servicio de Instalacion, configuracion, capacitación y puesta en funcionamiento del Sistema de video vigilancia</t>
  </si>
  <si>
    <t>SISTEMA DE SONIDO AMBIENTAL</t>
  </si>
  <si>
    <t>OE.4.6.4.6</t>
  </si>
  <si>
    <t>Amplificador de 1000 Watts con Salida de 70 y 100 V</t>
  </si>
  <si>
    <t>Consola mezcladora de audio de 8 canales</t>
  </si>
  <si>
    <t>Servicio de Instalacion, configuracion, capacitacion y puesta en funcionamiento del sistema de sonido ambiental</t>
  </si>
  <si>
    <t>SISTEMAS DE LLAMADA DE ENFERMERA</t>
  </si>
  <si>
    <t>Central de llamada de enfermera con accesorios</t>
  </si>
  <si>
    <t>Consola de sobremesa para comunicación</t>
  </si>
  <si>
    <t>UPS 1000 VA con accesorios de instalación</t>
  </si>
  <si>
    <t>Modulo de cabecera de llamado de enfermera</t>
  </si>
  <si>
    <t>Modulo boton de anulacion</t>
  </si>
  <si>
    <t>Pulsador de llamado de enfermera</t>
  </si>
  <si>
    <t>OE.6.8.4.7</t>
  </si>
  <si>
    <t>OE.6.8.4.8</t>
  </si>
  <si>
    <t>Luz indicador de llamada de enfermera</t>
  </si>
  <si>
    <t>OE.6.8.4.9</t>
  </si>
  <si>
    <t>Servicio de Instalacion, configuración, capacitación y puesta en funcionamiento del sistema de llamada de enfermera</t>
  </si>
  <si>
    <t>SISTEMAS DE TELEFONIA</t>
  </si>
  <si>
    <t>Central telefonica IP incluye licenciamiento</t>
  </si>
  <si>
    <t>Telefono IP POE de mesa de uso general</t>
  </si>
  <si>
    <t>Servicio de instalación, configuración, capacitación y puesta en funcionamiento del Sistema de telefonia</t>
  </si>
  <si>
    <t>POZO DE PUESTA A TIERRA</t>
  </si>
  <si>
    <t>OE.7.0</t>
  </si>
  <si>
    <t>TRASLADO Y PROTECCION DE EQUIPAMIENTO</t>
  </si>
  <si>
    <t>Gastos de proteccion de equipos</t>
  </si>
  <si>
    <t>Gastos de transporte de equipos</t>
  </si>
  <si>
    <t>OE.7.2</t>
  </si>
  <si>
    <t>TRASLADO EQUIPO BIOMEDICO</t>
  </si>
  <si>
    <t>OE.7.2.1</t>
  </si>
  <si>
    <t>Contraste y verificacion de equipo biomedico a trasladar</t>
  </si>
  <si>
    <t>OE.7.2.2</t>
  </si>
  <si>
    <t>Desinstalado de equipo biomedico</t>
  </si>
  <si>
    <t>OE.7.2.3</t>
  </si>
  <si>
    <t>Embalaje de equipo biomedico</t>
  </si>
  <si>
    <t>OE.7.2.4</t>
  </si>
  <si>
    <t>Transporte de equipo biomedico</t>
  </si>
  <si>
    <t>OE.7.2.5</t>
  </si>
  <si>
    <t>Instalacion de equipo biomedico</t>
  </si>
  <si>
    <t>OE.7.2.6</t>
  </si>
  <si>
    <t>Pruebas en vacio de equipo biomedico</t>
  </si>
  <si>
    <t>OE.7.3</t>
  </si>
  <si>
    <t>TRASLADO EQUIPO ELECTROMECANICO</t>
  </si>
  <si>
    <t>OE.7.3.1</t>
  </si>
  <si>
    <t>Contraste y verificacion de equipo electromecanico a trasladar</t>
  </si>
  <si>
    <t>OE.7.3.2</t>
  </si>
  <si>
    <t>Desinstalado de equipo electromecanico</t>
  </si>
  <si>
    <t>OE.7.3.3</t>
  </si>
  <si>
    <t>Embalaje de equipo electromecanico</t>
  </si>
  <si>
    <t>OE.7.3.4</t>
  </si>
  <si>
    <t>Transporte de equipo electromecanico</t>
  </si>
  <si>
    <t>OE.7.3.5</t>
  </si>
  <si>
    <t>Instalacion de equipo electromecanico</t>
  </si>
  <si>
    <t>OE.7.3.6</t>
  </si>
  <si>
    <t>Pruebas en vacio de equipo electromecanico</t>
  </si>
  <si>
    <t>OE.7.4</t>
  </si>
  <si>
    <t>TRASLADO EQUIPO INFORMATICO</t>
  </si>
  <si>
    <t>OE.7.4.1</t>
  </si>
  <si>
    <t>Contraste y verificacion de equipo informatico a trasladar</t>
  </si>
  <si>
    <t>OE.7.4.2</t>
  </si>
  <si>
    <t>Desinstalado de equipo informaticos</t>
  </si>
  <si>
    <t>OE.7.4.3</t>
  </si>
  <si>
    <t>Embalaje de equipo informatico</t>
  </si>
  <si>
    <t>OE.7.4.4</t>
  </si>
  <si>
    <t>Transporte de equipo informatico</t>
  </si>
  <si>
    <t>OE.7.4.5</t>
  </si>
  <si>
    <t>Instalacion de equipo informatico</t>
  </si>
  <si>
    <t>OE.7.4.6</t>
  </si>
  <si>
    <t>Pruebas en vacio de equipo informatico</t>
  </si>
  <si>
    <t>OE.7.5</t>
  </si>
  <si>
    <t>TRASLADO INSTRUMENTAL</t>
  </si>
  <si>
    <t>OE.7.5.1</t>
  </si>
  <si>
    <t>Contraste y verificacion de bienes a trasladar - instrumental</t>
  </si>
  <si>
    <t>OE.7.5.2</t>
  </si>
  <si>
    <t>Embalaje de instrumental</t>
  </si>
  <si>
    <t>OE.7.5.3</t>
  </si>
  <si>
    <t>Transporte instrumental</t>
  </si>
  <si>
    <t>OE.7.5.4</t>
  </si>
  <si>
    <t>Desembalaje, verificacion y organizacion de instrumental</t>
  </si>
  <si>
    <t>OE.7.6</t>
  </si>
  <si>
    <t>TRASLADO MOBILIARIO ADMINISTRATIVO</t>
  </si>
  <si>
    <t>OE.7.6.1</t>
  </si>
  <si>
    <t>Contraste de bienes a trasladar- mobiliario administrativo</t>
  </si>
  <si>
    <t>OE.7.6.2</t>
  </si>
  <si>
    <t>Desinstalado de mobiliario administrativo</t>
  </si>
  <si>
    <t>OE.7.6.3</t>
  </si>
  <si>
    <t>Embalaje de mobiliario administrativo</t>
  </si>
  <si>
    <t>OE.7.6.4</t>
  </si>
  <si>
    <t>Transporte de mobiliario administrativo</t>
  </si>
  <si>
    <t>OE.7.6.5</t>
  </si>
  <si>
    <t>Instalacion de mobiliario administrativo</t>
  </si>
  <si>
    <t>OE.7.7</t>
  </si>
  <si>
    <t>TRASLADO MOBILIARIO CLINICO</t>
  </si>
  <si>
    <t>OE.7.7.1</t>
  </si>
  <si>
    <t>Contraste de bienes a trasladar- mobiliario clinico</t>
  </si>
  <si>
    <t>OE.7.7.2</t>
  </si>
  <si>
    <t>Desinstalado de mobiliario clinico</t>
  </si>
  <si>
    <t>OE.7.7.3</t>
  </si>
  <si>
    <t>Embalaje de mobiliario clinico</t>
  </si>
  <si>
    <t>OE.7.7.4</t>
  </si>
  <si>
    <t>Transporte de mobiliario clinico</t>
  </si>
  <si>
    <t>OE.7.7.5</t>
  </si>
  <si>
    <t>Instalacion de mobiliario clinico</t>
  </si>
  <si>
    <t>OE.7.8</t>
  </si>
  <si>
    <t>TRASLADO PRODUCTOS FARMACEUTICOS Y LABORATORIO</t>
  </si>
  <si>
    <t>OE.7.8.1</t>
  </si>
  <si>
    <t>Contraste de productos farmaceuticos y de laboratorio</t>
  </si>
  <si>
    <t>OE.7.8.2</t>
  </si>
  <si>
    <t>Embalado de productos farmaceuticos y de laboratorio</t>
  </si>
  <si>
    <t>OE.7.8.3</t>
  </si>
  <si>
    <t>Transporte de productos farmaceuticos y laboratorio</t>
  </si>
  <si>
    <t>OE.7.8.4</t>
  </si>
  <si>
    <t>Instalacion de farmacia</t>
  </si>
  <si>
    <t>IMPACTO AMBIENTAL</t>
  </si>
  <si>
    <t>Manejo de Residuos Solidos</t>
  </si>
  <si>
    <t>Charlas de Sensibilización Ambiental</t>
  </si>
  <si>
    <t>Monitoreo Ambiental</t>
  </si>
  <si>
    <t>OE.8.4</t>
  </si>
  <si>
    <t>PLAN DE CIERRE DE OBRA</t>
  </si>
  <si>
    <t>OE.8.4.1</t>
  </si>
  <si>
    <t>Desmontaje de Instalaciones Provisionales</t>
  </si>
  <si>
    <t>OE.8.4.2</t>
  </si>
  <si>
    <t>Punto ecologico x 3</t>
  </si>
  <si>
    <t>OE.8.4.3</t>
  </si>
  <si>
    <t>Señalizacion Ambiental</t>
  </si>
  <si>
    <t>Cartel de Obra de 2.40X3.60</t>
  </si>
  <si>
    <t>Vigas de Conexión - Encofrado y desencofrado</t>
  </si>
  <si>
    <t>Pedestales - Encofrado y desencofrado</t>
  </si>
  <si>
    <t>Pernos ØM16 A490 (L=400mm) en placa base columnas</t>
  </si>
  <si>
    <t>Conexión de tirantes L64x64x7.9</t>
  </si>
  <si>
    <t>CURADO Y PROTECCION DEL CONCRETO</t>
  </si>
  <si>
    <t>FALSO CIELORRASO (BALDOSA DE FIBRA MINERAL BIOSOLUBLE 0.61 x 0.61m, E=14mm.)</t>
  </si>
  <si>
    <t>Afirmado y Compactado de 4" con Material Propio</t>
  </si>
  <si>
    <t>ZOCALOS Y CONTRAZOCALOS</t>
  </si>
  <si>
    <t>COBERTURA. TEJA POLICARBONATO E=1.0 mm.</t>
  </si>
  <si>
    <t>PUERTA DE MDF CONTRAPLACADA DE 6 mm. DE 01 HOJA RECUBIERTA CON</t>
  </si>
  <si>
    <t>FORMICA BLANCA, MARCOS CON BARNIZ INCOLORO; PLANCHAS DE METAL Y REJILLA DE VENTILACION EN LA PARTE INFERIOR. TIPO P-7 (1.00 x 2.20) CORREDIZAPUERTA DE MDF CONTRAPLACADA DE 6 mm. DE 01 HOJA RECUBIERTA CON FORMICA BLANCA, MARCOS CON BARNIZ INCOLORO; PLANCHAS DE METAL Y REJILLA DE VENTILACION EN LA PARTE INFERIORA TIPO P-8 (1.05 x 2.20) DOBLE CORREDIZA</t>
  </si>
  <si>
    <t>PUERTA DE MDF CONTRAPLACADA DE 6 mm. DE 01 HOJA RECUBIERTA CONFORMICA BLANCA, MARCOS CON BARNIZ INCOLORO. TIPO P-11 (1.05 x 2.20)</t>
  </si>
  <si>
    <t>MUEBLE TIPO 02 ENTREGA Y RECEPCION</t>
  </si>
  <si>
    <t>SEPARADOR CON PERFILES DE ALUMINIO Y TABLEROS DE MELAMINA PARABAÑOS</t>
  </si>
  <si>
    <t>BARANDAS METALICA EN ESCALERA PRINCIPAL H=1.17 m</t>
  </si>
  <si>
    <t>BISAGRA ALUMINIZADA CAPUCHINA PESADA 4"x4"</t>
  </si>
  <si>
    <t>ESPEJO INCOLORO e=6mm BISELADO (EMPOTRADO) (0.60 x 0.90) SOBRE LAVATORIO EN TODOS LOS SSHH</t>
  </si>
  <si>
    <t>MTP SEÑALES MODULO TIPO PARED 0.30 X 0.40M</t>
  </si>
  <si>
    <t>Instalacion de lavadero de acero inos. de 80x50cm de 01 poza con escurridor</t>
  </si>
  <si>
    <t>TEE PVC SAP C-10 DE 2" CON REDUCCIÓN A 1/2" CON ROSCA</t>
  </si>
  <si>
    <t>TEE PVC SAP C-10 DE 2" CON REDUCCIÓN A 1 1/2" CON ROSCA</t>
  </si>
  <si>
    <t>TEE PVC SAP C-10 DE 2 1/2" CON REDUCCIÓN A 1/2" CON ROSCA</t>
  </si>
  <si>
    <t>TEE PVC SAP C-10 DE 2 1/2" CON REDUCCIÓN A 2" CON ROSCA</t>
  </si>
  <si>
    <t>TAPÓN DE 1/2" Ø</t>
  </si>
  <si>
    <t>TAPÓN DE 1-1/4" Ø</t>
  </si>
  <si>
    <t>TAPÓN DE 1-1/2" Ø</t>
  </si>
  <si>
    <t>TAPÓN DE 2" Ø</t>
  </si>
  <si>
    <t>VALVULA CHECK DE BRONCE Ø 1 1/2 C-10</t>
  </si>
  <si>
    <t>MONTANTES Y/O BAJADAS PLUVIALES CON TUB. PVC -SAP DE Ø 4" INC ACCESORIOS DE PVC, PINTURA Y REJILLAS</t>
  </si>
  <si>
    <t>SALIDA TUBERIA DE VENTILACION PVC Ø 2"</t>
  </si>
  <si>
    <t>SOMBRERO EN SALIDA TUBERIA VENTILACION Ø 2"</t>
  </si>
  <si>
    <t>MONTANTE Y/O VENTILACION CON TUBERIA PVC - SAP Ø DE 4" NTP 399.003.INC ABRAZADERAS</t>
  </si>
  <si>
    <t>RED COLECTORA CON TUBERIA DE PVC SAP Ø DE 2" NTP 399.003</t>
  </si>
  <si>
    <t>Sistema de Utilización en Media Tensión Subestación Tipo Seco Compacto de 150 KVA.</t>
  </si>
  <si>
    <t>Salida para tomacorriente Bipolar Doble Tipo Mixto tres en linea y tipo Schuko (F+N+T), 16 A. 250 V. EN PARA USO GENERAL (NO ESTABILIZADO) (EQUIP. MEDICO). EMPOTRADO EN MURO</t>
  </si>
  <si>
    <t>Salida para tomacorriente Bipolar Doble con linea a tierra tipo Schuko (F+N+T), 16A. 250 V. GRADO HOSPITALARIO DADOS C</t>
  </si>
  <si>
    <t>Salida para Interruptor Simple con placa de acero inoxidable Tipo Balancin grado Hospitalario</t>
  </si>
  <si>
    <t>Salida para Interruptor doble con placa de acero inoxidable Tipo Balancin grado Hospitalario</t>
  </si>
  <si>
    <t>Salida para Interruptor triple con placa de acero inoxidable Tipo Balancin grado Hospitalario</t>
  </si>
  <si>
    <t>Salida para Interruptor Simple de tres vías con placa de acero (Conmutación) Tipo Balancin grado Hospitalario</t>
  </si>
  <si>
    <t>Interruptor Simple suspendido cabecera de cama (colgado) Tipo Balancin grado Hospitalario</t>
  </si>
  <si>
    <t>Tubería para Alimentadores PVC SAP NTP 399.006 DE 100 mm</t>
  </si>
  <si>
    <t>Tubería para Alimentadores PVC SAP NTP 399.006 DE 35 mm</t>
  </si>
  <si>
    <t>Tubería para Alimentadores PVC SAP NTP 399.006 DE 25 mm</t>
  </si>
  <si>
    <t>Cable Cu NH-80 1 x 6 mm2 Alimentadores Fuerza</t>
  </si>
  <si>
    <t>Cable N2XOH de 1 x 6 mm2 Alimentadores</t>
  </si>
  <si>
    <t>Cable N2XOH de 1 x 10 mm2 Alimentadores</t>
  </si>
  <si>
    <t>Cable N2XOH de 1 x 16 mm2 Alimentadores</t>
  </si>
  <si>
    <t>Cable N2XOH de 1 x 25 mm2 Alimentadores</t>
  </si>
  <si>
    <t>Cable N2XOH de 1 x 70 mm2 Alimentadores</t>
  </si>
  <si>
    <t>Cable N2XOH de 1 x 120 mm2 Alimentadores</t>
  </si>
  <si>
    <t>Cable Cu Desnudo Cableado 1 x 50 mm2</t>
  </si>
  <si>
    <t>TABLERO DE DISTRIBUCIÓN T- BOM ( 24 polos)</t>
  </si>
  <si>
    <t>Termimales Para Termomagnéticos Para Conductores De 4, 6 10, 16,25, 35, 50, 70 y 120 mm2</t>
  </si>
  <si>
    <t>Interruptor Termomagnetico de Caja Moldeada Tetrapolar 4 x 350 A, 30 KA</t>
  </si>
  <si>
    <t>Interruptor Termomagnetico de Caja Moldeada Tetrapolar 4 x 140 A, 30 KA</t>
  </si>
  <si>
    <t>Interruptor Termomagnetico de Caja Moldeada Tetrapolar 4 x 120 A, 30 KA</t>
  </si>
  <si>
    <t>Interruptor Termomagnetico de Caja Moldeada Tetrapolar 4 x 80 A, 20 KA</t>
  </si>
  <si>
    <t>Interruptor Termomagnetico de Caja Moldeada Tetrapolar 4 x 70 A, 20 KA</t>
  </si>
  <si>
    <t>Interruptor Termomagnetico de Caja Moldeada Tetrapolar 4 x 60 A, 20 KA</t>
  </si>
  <si>
    <t>Interruptor Termomagnetico de Caja Moldeada Tetrapolar 4 x 50 A, 20 KA</t>
  </si>
  <si>
    <t>Interruptor Termomagnetico de Caja Moldeada Tetrapolar 4 x 40 A, 20 KA</t>
  </si>
  <si>
    <t>Interruptor Termomagnetico de Caja Moldeada Tetrapolar 4 x 30 A, 20 KA</t>
  </si>
  <si>
    <t>Interruptor Termomagnetico de Caja Moldeada Tetrapolar 4 x 20 A, 20 KA</t>
  </si>
  <si>
    <t>Interruptor Termomagnetico Tipo Riel Bipolar 2 x 30 A, 10 KA</t>
  </si>
  <si>
    <t>Interruptor Termomagnético Tipo Riel Bipolar 2 X 20 A 10 KA</t>
  </si>
  <si>
    <t>Interruptor Termomagnético Tipo Riel Bipolar 2 X 16 A 10 KA</t>
  </si>
  <si>
    <t>Pararrayo TIPO PDC 3,3 RADIO 65m, Nivel III, C/Disposit. de Cebado.</t>
  </si>
  <si>
    <t>SUMINISTRO E INSTALACIÓN DE ELECTROBOMBAS SUMERGIBLES 3H.P.-3Ø-220v.-60cps, incluye tablero de protección IP66 y sistema de automatización</t>
  </si>
  <si>
    <t>SISTEMA DE INYECCIÓN DE AIRE EN SALA DE RAYOS X Y SALA DEECOGRAFÍAS</t>
  </si>
  <si>
    <t>EXTRACTOR AXIAL DIRECTO ( 2342 RPM - 38W - 220V - 1Ø-60 HZ - 102 CFM -61 DB -Paprox. 5.4 Kg)</t>
  </si>
  <si>
    <t>OE.5.6.16.3.4</t>
  </si>
  <si>
    <t>EXTRACTOR AXIAL DIRECTO ( 2342 RPM - 38W - 220V - 1Ø-60 HZ - 92 CFM - 61DB -Paprox. 5.4 Kg)</t>
  </si>
  <si>
    <t>OE.5.6.18.2</t>
  </si>
  <si>
    <t>OE.5.6.18.2.1</t>
  </si>
  <si>
    <t>UNIDAD EVAPORADORA MONTADO EN PARED DE REFRIGERANTE R-410A (CAPACIDAD NOMINAL DE 7500 BTU/H-0.03 KW-220V-1F-60HZ)</t>
  </si>
  <si>
    <t>OE.5.6.18.2.2</t>
  </si>
  <si>
    <t>UNIDAD EVAPORADORA MONTADO EN PARED DE REFRIGERANTE R-410A (CAPACIDAD NOMINAL DE 9600 BTU/H-0.03 KW-220V-1F-60HZ)</t>
  </si>
  <si>
    <t>OE.5.6.18.2.3</t>
  </si>
  <si>
    <t>UNIDAD EVAPORADORA MONTADO EN PARED DE REFRIGERANTE R-410A (CAPACIDAD NOMINAL DE 15400 BTU/H-0.03 KW-220V-1F-60HZ)</t>
  </si>
  <si>
    <t>OE.5.6.18.3</t>
  </si>
  <si>
    <t>OE.5.6.18.3.1</t>
  </si>
  <si>
    <t>OE.5.6.18.3.2</t>
  </si>
  <si>
    <t>OE.5.6.18.4</t>
  </si>
  <si>
    <t>OE.5.6.18.4.1</t>
  </si>
  <si>
    <t>OE.5.6.18.5</t>
  </si>
  <si>
    <t>OE.5.6.18.3.5.1</t>
  </si>
  <si>
    <t>OE.5.6.18.3.5.2</t>
  </si>
  <si>
    <t>OE.5.6.18.3.5.3</t>
  </si>
  <si>
    <t>OE.5.6.18.3.5.4</t>
  </si>
  <si>
    <t>OE.5.6.18.6</t>
  </si>
  <si>
    <t>OE.5.6.18.6.1</t>
  </si>
  <si>
    <t>OE.5.6.18.6.2</t>
  </si>
  <si>
    <t>OE.5.6.18.6.3</t>
  </si>
  <si>
    <t>OE.5.6.18.6.4</t>
  </si>
  <si>
    <t>OE.5.6.18.7</t>
  </si>
  <si>
    <t>OE.5.6.18.7.1</t>
  </si>
  <si>
    <t>OE.5.6.18.8</t>
  </si>
  <si>
    <t>OE.5.6.18.8.1</t>
  </si>
  <si>
    <t>OE.5.6.18.9</t>
  </si>
  <si>
    <t>OE.5.6.18.9.1</t>
  </si>
  <si>
    <t>OE.5.6.18.9.2</t>
  </si>
  <si>
    <t>Parlantes de 6" incluye accesosios para montaje en pared</t>
  </si>
  <si>
    <t>PLAN OPERATIVO DE CIERRE TEMPORAL, TRASLADO, REINSTALACION Y PUESTA EN MARCHA</t>
  </si>
  <si>
    <t>DEDUCTIVOS</t>
  </si>
  <si>
    <t>Descripción</t>
  </si>
  <si>
    <t>Und.</t>
  </si>
  <si>
    <t>Precio S/.</t>
  </si>
  <si>
    <t>Parcial S/.</t>
  </si>
  <si>
    <t xml:space="preserve">   OBRAS DE CONCRETO SIMPLE</t>
  </si>
  <si>
    <t xml:space="preserve">      FALSA ZAPATA</t>
  </si>
  <si>
    <t xml:space="preserve">         Falsa zapata, concreto=100kg/cm2 + 50% P.G</t>
  </si>
  <si>
    <t xml:space="preserve">   OBRAS DE CONCRETO ARMADO</t>
  </si>
  <si>
    <t xml:space="preserve">      ZAPATAS</t>
  </si>
  <si>
    <t xml:space="preserve">         Zapatas - Concreto f'c=210 kg/cm2</t>
  </si>
  <si>
    <t xml:space="preserve">         Zapatas - Acero f'y=4200 kg/cm2</t>
  </si>
  <si>
    <t xml:space="preserve">      VIGAS DE CIMENTACIÓN</t>
  </si>
  <si>
    <t xml:space="preserve">         Vigas de Conexión - Concreto f'c= 210 kg/cm2</t>
  </si>
  <si>
    <t xml:space="preserve">         Vigas de Conexión  - Encofrado y desencofrado</t>
  </si>
  <si>
    <t xml:space="preserve">         Vigas de Conexión - Acero f'y=4200 kg/cm2</t>
  </si>
  <si>
    <t xml:space="preserve">      PEDESTALES</t>
  </si>
  <si>
    <t xml:space="preserve">         Pedestales - Concreto f'c=210 kg/cm2</t>
  </si>
  <si>
    <t xml:space="preserve">         Pedestales -  Encofrado y desencofrado</t>
  </si>
  <si>
    <t xml:space="preserve">         Pedestales - Acero f'y=4200 kg/cm2</t>
  </si>
  <si>
    <t xml:space="preserve">      LOSAS</t>
  </si>
  <si>
    <t xml:space="preserve">         LOSAS COLABORANTE</t>
  </si>
  <si>
    <t xml:space="preserve">            Losa Colaborante - Concreto f'c=210 kg/cm2</t>
  </si>
  <si>
    <t xml:space="preserve">            Losa colaborante.- PLANCHA AD-900 calibre 22 ó equivalente</t>
  </si>
  <si>
    <t xml:space="preserve">            Losa Colaborante - Acero Fy=4,200 kg/cm2</t>
  </si>
  <si>
    <t xml:space="preserve">   ESTRUCTURAS METÁLICAS</t>
  </si>
  <si>
    <t xml:space="preserve">      COLUMNAS METALICAS</t>
  </si>
  <si>
    <t xml:space="preserve">         Columnas metalicas</t>
  </si>
  <si>
    <t xml:space="preserve">         Placa Base</t>
  </si>
  <si>
    <t xml:space="preserve">         Pernos 1" (L=450mm) en placa base columnas</t>
  </si>
  <si>
    <t xml:space="preserve">         Pernos 3/4" (L=450mm) en placa base columnas</t>
  </si>
  <si>
    <t xml:space="preserve">         Pernos 5/8" (L=450mm) en placa base columnas</t>
  </si>
  <si>
    <t xml:space="preserve">         Pernos ØM16 A490  (L=400mm) en placa base columnas</t>
  </si>
  <si>
    <t xml:space="preserve">      VIGAS METALICAS</t>
  </si>
  <si>
    <t xml:space="preserve">         Vigas Metalicas</t>
  </si>
  <si>
    <t xml:space="preserve">         Plancha Metalica</t>
  </si>
  <si>
    <t xml:space="preserve">      PERNOS</t>
  </si>
  <si>
    <t xml:space="preserve">         Pernos 1/2"</t>
  </si>
  <si>
    <t xml:space="preserve">         Pernos 5/8"</t>
  </si>
  <si>
    <t xml:space="preserve">         Pernos 3/4"</t>
  </si>
  <si>
    <t xml:space="preserve">         Pernos 7/8"</t>
  </si>
  <si>
    <t xml:space="preserve">      TIJERALES METALICO</t>
  </si>
  <si>
    <t xml:space="preserve">         Tijeral Metalico - caseta TM-Ca</t>
  </si>
  <si>
    <t xml:space="preserve">      PLANCHAS METALICAS</t>
  </si>
  <si>
    <t xml:space="preserve">         Plancha Metalica-Espesor de 6mm</t>
  </si>
  <si>
    <t xml:space="preserve">      CORREAS METALICAS</t>
  </si>
  <si>
    <t xml:space="preserve">         Correas metalicas de 75x75x3mm</t>
  </si>
  <si>
    <t xml:space="preserve">      VARIOS</t>
  </si>
  <si>
    <t xml:space="preserve">         ESCALERA METALICA</t>
  </si>
  <si>
    <t xml:space="preserve">            Perfiles</t>
  </si>
  <si>
    <t xml:space="preserve">            Placa Base e=16mm</t>
  </si>
  <si>
    <t xml:space="preserve">            Refuerzo en la base e=6mm</t>
  </si>
  <si>
    <t xml:space="preserve">         CURADO Y PROTECCION  DEL CONCRETO</t>
  </si>
  <si>
    <t xml:space="preserve">            Curado y Protección de Concreto en Obra con Plástico</t>
  </si>
  <si>
    <t xml:space="preserve">   MUROS Y TABIQUES DE ALBAÑILERIA</t>
  </si>
  <si>
    <t xml:space="preserve">      MUROS CON EL SISTEMA DE CONSTRUCCIÓN EN SECO (SISTEMA DRY WALL O SIMILAR)</t>
  </si>
  <si>
    <t xml:space="preserve">         MURO CON EL SISTEMA DRYWALL DOS CARAS</t>
  </si>
  <si>
    <t xml:space="preserve">         CERCO PREFABRICADO DE CONCRETO TIPO PLACA H=3.00M.</t>
  </si>
  <si>
    <t xml:space="preserve">         TABIQUE DE DOS CARAS CON UNA PLANCHA DE FIBROCEMENTO SUPERBOARD PRO 12.7 mm</t>
  </si>
  <si>
    <t xml:space="preserve">   CIELORRASOS</t>
  </si>
  <si>
    <t xml:space="preserve">    FALSO CIELO RASO</t>
  </si>
  <si>
    <t xml:space="preserve">     FALSO CIELO RASO CON PLACA DE SUPERBOARD (6mm.)</t>
  </si>
  <si>
    <t xml:space="preserve">   PISOS Y PAVIMENTOS</t>
  </si>
  <si>
    <t xml:space="preserve">      PISOS</t>
  </si>
  <si>
    <t xml:space="preserve">         Piso Ceramico de 45x45 antideslizante de alto transito</t>
  </si>
  <si>
    <t xml:space="preserve">         Afirmado y Compactado de  4" con Material Propio</t>
  </si>
  <si>
    <t xml:space="preserve">         Encofrado y desencofrado</t>
  </si>
  <si>
    <t xml:space="preserve">         Concreto f'c=175 kg/cm², e=0.15m</t>
  </si>
  <si>
    <t xml:space="preserve">         Zocalo de cerámico de 45 X 45 cm</t>
  </si>
  <si>
    <t xml:space="preserve">      CONTRAZOCALOS</t>
  </si>
  <si>
    <t xml:space="preserve">            Contrazocalo de cerámico de 45x10 cm (H=10cm)</t>
  </si>
  <si>
    <t xml:space="preserve">   COBERTURAS</t>
  </si>
  <si>
    <t xml:space="preserve">      RECUBRIMIENTOS SOBRE ESTRUCTURAS DE MADERA, METAL, ETC.</t>
  </si>
  <si>
    <t xml:space="preserve">         COBERTURA. PANEL COMPUESTA POR 5 CAPAS, PREPINTADO ESTANDAR E=2.25 mm</t>
  </si>
  <si>
    <t xml:space="preserve">         COBERTURA. TEJA  POLICARBONATO E=1.0 mm.</t>
  </si>
  <si>
    <t xml:space="preserve">         CUMBRERA LISA, E= 0.5mm</t>
  </si>
  <si>
    <t xml:space="preserve">      OTROS</t>
  </si>
  <si>
    <t xml:space="preserve">         CERRAMIENTO CON POLICARBONATO SOLIDO E=6 mm.</t>
  </si>
  <si>
    <t xml:space="preserve">   PINTURA</t>
  </si>
  <si>
    <t xml:space="preserve">         PINTURA CIELORASO C/LATEX SATINADO (2MANOS), C/IMPRIMANTE</t>
  </si>
  <si>
    <t xml:space="preserve">         PINTURA MUROS INTERIORES C/ LATEX (2 MANOS). C/ IMPRIMANTE</t>
  </si>
  <si>
    <t xml:space="preserve">         PINTURA MUROS EXTERIORES C/ LATEX (2 MANOS). C/ IMPRIMANTE</t>
  </si>
  <si>
    <t xml:space="preserve">   OTROS</t>
  </si>
  <si>
    <t xml:space="preserve">      MODULO DE CONTINGENCIA</t>
  </si>
  <si>
    <t xml:space="preserve">         MODULO TIPO A, B, C</t>
  </si>
  <si>
    <t xml:space="preserve">OBRAS PROVISIONALES, TRABAJOS PRELIMINARES, SEGURIDAD Y SALUD._x000D_
</t>
  </si>
  <si>
    <t xml:space="preserve">   OBRAS PROVISIONALES Y TRABAJOS PRELIMINARES</t>
  </si>
  <si>
    <t>OE.1.1.3.1.2</t>
  </si>
  <si>
    <t>OE.1.1.3.1.3</t>
  </si>
  <si>
    <t>OE.1.1.3.1.4</t>
  </si>
  <si>
    <t>OE.1.1.3.1.5</t>
  </si>
  <si>
    <t>OE.2.2.4</t>
  </si>
  <si>
    <t>OE.2.2.4.1</t>
  </si>
  <si>
    <t>OE.2.2.4.2</t>
  </si>
  <si>
    <t>OE.2.3.13</t>
  </si>
  <si>
    <t>SOBRECIMIENTO ARMADO</t>
  </si>
  <si>
    <t>OE.2.3.13.1</t>
  </si>
  <si>
    <t>OE.2.3.13.2</t>
  </si>
  <si>
    <t>OE.2.3.13.3</t>
  </si>
  <si>
    <t>OE.2.3.14</t>
  </si>
  <si>
    <t>CIMIENTO CORRIDO</t>
  </si>
  <si>
    <t>OE.2.3.14.1</t>
  </si>
  <si>
    <t>OE.2.3.14.2</t>
  </si>
  <si>
    <t>OE.2.4.1.1.7</t>
  </si>
  <si>
    <t>OE.2.4.1.1.8</t>
  </si>
  <si>
    <t>OE.2.4.1.1.9</t>
  </si>
  <si>
    <t>OE.2.4.2.2.2.5</t>
  </si>
  <si>
    <t>OE.2.4.2.2.2.6</t>
  </si>
  <si>
    <t>OE.2.4.2.2.2.7</t>
  </si>
  <si>
    <t>OE.2.4.3.2</t>
  </si>
  <si>
    <t>OE.2.4.3.2.1</t>
  </si>
  <si>
    <t>OE.2.4.3.2.2</t>
  </si>
  <si>
    <t>OE.2.4.3.2.3</t>
  </si>
  <si>
    <t>OE.2.4.3.2.4</t>
  </si>
  <si>
    <t>OE.2.4.3.2.5</t>
  </si>
  <si>
    <t>OE.2.4.3.2.6</t>
  </si>
  <si>
    <t>OE.2.4.3.2.7</t>
  </si>
  <si>
    <t>OE.2.4.3.2.8</t>
  </si>
  <si>
    <t>OE.2.4.3.3</t>
  </si>
  <si>
    <t>OE.2.4.3.3.1</t>
  </si>
  <si>
    <t>OE.2.4.3.3.2</t>
  </si>
  <si>
    <t>OE.2.4.3.3.3</t>
  </si>
  <si>
    <t>OE.2.4.3.3.4</t>
  </si>
  <si>
    <t>OE.2.4.3.3.5</t>
  </si>
  <si>
    <t>OE.2.4.3.3.6</t>
  </si>
  <si>
    <t>OE.2.4.3.3.7</t>
  </si>
  <si>
    <t>OE.2.4.3.3.8</t>
  </si>
  <si>
    <t>OE.2.6.6.2</t>
  </si>
  <si>
    <t>OE.2.6.7</t>
  </si>
  <si>
    <t>OE.3.3.6.4</t>
  </si>
  <si>
    <t>OE.3.4.2.25</t>
  </si>
  <si>
    <t>OE.3.4.2.26</t>
  </si>
  <si>
    <t>OE.3.4.2.27</t>
  </si>
  <si>
    <t>OE.3.4.3.3</t>
  </si>
  <si>
    <t>CIRCULACION EN PATIO DE MANIOBRAS</t>
  </si>
  <si>
    <t>OE.3.4.3.3.1</t>
  </si>
  <si>
    <t>OE.3.4.3.3.2</t>
  </si>
  <si>
    <t>OE.3.5.1.12</t>
  </si>
  <si>
    <t>OE.3.5.2.3.3</t>
  </si>
  <si>
    <t>OE.3.5.2.3.4</t>
  </si>
  <si>
    <t>OE.3.5.2.3.5</t>
  </si>
  <si>
    <t>OE.3.6.7.4</t>
  </si>
  <si>
    <t>Cobertura con panel termoacústico relleno de poliuretano</t>
  </si>
  <si>
    <t>OE.3.6.7.5</t>
  </si>
  <si>
    <t>Cumbrera para panel termoacústico</t>
  </si>
  <si>
    <t>OE.3.6.7.6</t>
  </si>
  <si>
    <t>OE.3.6.9.2</t>
  </si>
  <si>
    <t>Cerramiento con policarbonato e=10 mm</t>
  </si>
  <si>
    <t>OE.3.11.1.6</t>
  </si>
  <si>
    <t>OE.3.11.1.7</t>
  </si>
  <si>
    <t>Traslado de material en desuso d=100 m</t>
  </si>
  <si>
    <t>Limpieza de terreno</t>
  </si>
  <si>
    <t>Acarreo manual de material de desmonte</t>
  </si>
  <si>
    <t>Eliminacion de desmonte con maquinaria</t>
  </si>
  <si>
    <t>DADOS DE ANCLAJE</t>
  </si>
  <si>
    <t>Dado de anclaje f'c= 210 kg/cm2</t>
  </si>
  <si>
    <t>Acero en dado de anclaje para cimientos de columna</t>
  </si>
  <si>
    <t>LOSAS DE CONCRETO</t>
  </si>
  <si>
    <t>Concreto f'c=210 kg/cm2 en losa</t>
  </si>
  <si>
    <t>Encofrado y desencofrado en losa de concreto</t>
  </si>
  <si>
    <t>Acero f'y=4200 kg/cm2 en losa de concreto</t>
  </si>
  <si>
    <t>Sobrecimiento concreto 1:8+25%PM</t>
  </si>
  <si>
    <t>Encofrado y desencofrado en sobrecimiento</t>
  </si>
  <si>
    <t>Acero f'y=4200 kg/cm2 en sobrecimiento</t>
  </si>
  <si>
    <t>Concreto f'c= 175 kg/cm2 en cimiento</t>
  </si>
  <si>
    <t>Encofrado y desencofrado en cimiento</t>
  </si>
  <si>
    <t>Placa Base Inc. Pernos de anclaje</t>
  </si>
  <si>
    <t>Armado Columnas metálicas 3mm (L=6m)</t>
  </si>
  <si>
    <t>Montaje Columnas metálicas 3mm (L=6m)</t>
  </si>
  <si>
    <t>Plancha Metalica Inc.Pernos de sujeción</t>
  </si>
  <si>
    <t>Armado vigas metálicas 150x100mm e= 3mm</t>
  </si>
  <si>
    <t>Montaje vigas metálicas 150x100 mm e=3mm</t>
  </si>
  <si>
    <t>Armado de Tijeral Metalico</t>
  </si>
  <si>
    <t>Armado de Tijeral metalico Tipo 01 L=7.00 m</t>
  </si>
  <si>
    <t>Armado de Tijeral metalico Tipo 02 L=6.00 m</t>
  </si>
  <si>
    <t>Armado de Tijeral metalico Tipo 03 L=3.50 m</t>
  </si>
  <si>
    <t>Armado de Tijeral metalico Tipo 04 L=3.10 m</t>
  </si>
  <si>
    <t>Armado de Tijeral metalico Tipo 05 L=3.00 m</t>
  </si>
  <si>
    <t>Armado de Tijeral metalico Tipo 06 L=2.60 m</t>
  </si>
  <si>
    <t>Armado de Tijeral metalico Tipo 07 L=1.90 m</t>
  </si>
  <si>
    <t>Armado de Tijeral metalico Tipo 08 L=1.30 m</t>
  </si>
  <si>
    <t>Montaje de Tijeral Metalico</t>
  </si>
  <si>
    <t>Montaje de Tijeral metalico Tipo 01 L=7.00 m</t>
  </si>
  <si>
    <t>Montaje de Tijeral metalico Tipo 02 L=6.00 m</t>
  </si>
  <si>
    <t>Montaje de Tijeral metalico Tipo 03 L=3.50 m</t>
  </si>
  <si>
    <t>Montaje de Tijeral metalico Tipo 04 L=3.10 m</t>
  </si>
  <si>
    <t>Montaje de Tijeral metalico Tipo 05 L=3.00 m</t>
  </si>
  <si>
    <t>Montaje de Tijeral metalico Tipo 06 L=2.60 m</t>
  </si>
  <si>
    <t>Montaje de Tijeral metalico Tipo 07 L=1.90 m</t>
  </si>
  <si>
    <t>Montaje de Tijeral metalico Tipo 08 L=1.30 m</t>
  </si>
  <si>
    <t>Correas metalicas de 50x50x3mm</t>
  </si>
  <si>
    <t>Curado y Proteccion de Concreto</t>
  </si>
  <si>
    <t>CERCO METÁLICO</t>
  </si>
  <si>
    <t>Cerco perimetrico de rejas metalicas</t>
  </si>
  <si>
    <t>OE.2.6.7.1</t>
  </si>
  <si>
    <t>Tabique de Fibrocemento de 6 mm(interiores) y Fibrocemento de 12mm (Exterior) perfil 65 mm e=9.04</t>
  </si>
  <si>
    <t>Tabique de Fibrocemento dos caras de 6 mm (interiores)</t>
  </si>
  <si>
    <t>Falso Cielorraso (Baldosa Translucida 0.61 x 0.61m)</t>
  </si>
  <si>
    <t>Piso de Cemento Pulido</t>
  </si>
  <si>
    <t>Piso Vinilico Conductivo</t>
  </si>
  <si>
    <t>Piso de terrazo</t>
  </si>
  <si>
    <t>Empedrado e= 10 cm</t>
  </si>
  <si>
    <t>Falso Piso - Concreto f'c=175 kg/cm², e=0.07 m</t>
  </si>
  <si>
    <t>Zocalo de porcelanato de 60X 60 cm</t>
  </si>
  <si>
    <t>Revestimiento Vinilico Conductivo</t>
  </si>
  <si>
    <t>Contrazocalo de ceramico (H=10cm)</t>
  </si>
  <si>
    <t>Contrazocalo de Terrazo (H=10cm)</t>
  </si>
  <si>
    <t>Contrazocalo de Cemento pulido (H=10cm)</t>
  </si>
  <si>
    <t>Cobertura con policarbonato e=10 mm</t>
  </si>
  <si>
    <t>Pintura muros interiores c/ latex antibacterial (2 MANOS). C/ IMPRIMANTE</t>
  </si>
  <si>
    <t>Pintura muros exteriores c/ latex satinado (2 manos). c/ imprimante</t>
  </si>
  <si>
    <t>Empastado y lijado de muros interiores</t>
  </si>
  <si>
    <t>Empastado y lijado de muros exteriores</t>
  </si>
  <si>
    <t>PARTIDAS NUEVAS N°1</t>
  </si>
  <si>
    <t>Armado Columnas metálicas 150x100x4mm (L=6m)</t>
  </si>
  <si>
    <t>Montaje Columnas metálicas 150x100x4mm (L=6m)</t>
  </si>
  <si>
    <t xml:space="preserve">      CONSTRUCCIONES PROVISIONALES</t>
  </si>
  <si>
    <t xml:space="preserve">         Almacén Oficina y Caseta de Guardiania</t>
  </si>
  <si>
    <t xml:space="preserve">         Servicios higienicos</t>
  </si>
  <si>
    <t xml:space="preserve">         Cartel de Obra de  2.40X3.60</t>
  </si>
  <si>
    <t xml:space="preserve">      TRABAJOS PRELIMINARES</t>
  </si>
  <si>
    <t xml:space="preserve">         LIMPIEZA DE TERRENO</t>
  </si>
  <si>
    <t xml:space="preserve">            Eliminación de maleza y arbustos de fácil extracción</t>
  </si>
  <si>
    <t>ESTRUCTURAS</t>
  </si>
  <si>
    <t xml:space="preserve">   MOVIMIENTO DE TIERRAS</t>
  </si>
  <si>
    <t xml:space="preserve">         NIVELACION INTERIOR Y APISONADO</t>
  </si>
  <si>
    <t xml:space="preserve">            Nivelacion interior y apisonado para f.piso,patio y veredas</t>
  </si>
  <si>
    <t xml:space="preserve">         CONTROL DE CALIDAD</t>
  </si>
  <si>
    <t xml:space="preserve">            Rotura de Briquetas de concreto</t>
  </si>
  <si>
    <t xml:space="preserve">            Pruebas de soldadura</t>
  </si>
  <si>
    <t xml:space="preserve">    FALSO CIELORRASO (BALDOSA DE FIBRA MINERAL BIOSOLUBLE 0.61 x 0.61m, E=14mm.)</t>
  </si>
  <si>
    <t xml:space="preserve">      CONTRAPISOS</t>
  </si>
  <si>
    <t xml:space="preserve">         Contrapiso de concreto f'c=175 kg/cm2 e =5 cm</t>
  </si>
  <si>
    <t>MAYORES METRADOS N°1</t>
  </si>
  <si>
    <t>OE.2.6.1.2</t>
  </si>
  <si>
    <t>OE.2.6.1.3</t>
  </si>
  <si>
    <t>OE.3.3.6.5</t>
  </si>
  <si>
    <t>OE.3.5.2.3.6</t>
  </si>
  <si>
    <t>OE.3.6.7.7</t>
  </si>
  <si>
    <t>OE. 3.8.1.4</t>
  </si>
  <si>
    <t>OE. 3.8.1.5</t>
  </si>
  <si>
    <t>OE. 3.8.1.6</t>
  </si>
  <si>
    <t>OE. 3.8.1.7</t>
  </si>
  <si>
    <t>OE. 3.8.2.5</t>
  </si>
  <si>
    <t>OE. 3.8.2.6</t>
  </si>
  <si>
    <t>OE. 3.8.2.7</t>
  </si>
  <si>
    <t>OE. 3.8.2.8</t>
  </si>
  <si>
    <t>OE. 3.8.2.9</t>
  </si>
  <si>
    <t>OE. 3.8.2.10</t>
  </si>
  <si>
    <t>OE. 3.8.2.11</t>
  </si>
  <si>
    <t>OE. 3.8.2.12</t>
  </si>
  <si>
    <t>OE. 3.8.2.13</t>
  </si>
  <si>
    <t>OE.3.9.1.3</t>
  </si>
  <si>
    <t>OE.3.11.1.8</t>
  </si>
  <si>
    <t>OE.3.11.1.9</t>
  </si>
  <si>
    <t>OE.3.11.1.10</t>
  </si>
  <si>
    <t>OE.3.14.4</t>
  </si>
  <si>
    <t>OE.3.14.5</t>
  </si>
  <si>
    <t>OE.3.14.6</t>
  </si>
  <si>
    <t>OE.4.1.1.2.2</t>
  </si>
  <si>
    <t>OE.4.1.2.2.2</t>
  </si>
  <si>
    <t>OE.4.1.4.2.2</t>
  </si>
  <si>
    <t>OE.4.2.4.16</t>
  </si>
  <si>
    <t>OE.4.2.4.17</t>
  </si>
  <si>
    <t>OE.4.2.4.18</t>
  </si>
  <si>
    <t>OE.4.2.4.19</t>
  </si>
  <si>
    <t>OE.4.2.4.20</t>
  </si>
  <si>
    <t>OE.4.2.4.21</t>
  </si>
  <si>
    <t>OE.4.2.4.22</t>
  </si>
  <si>
    <t>OE.4.2.4.23</t>
  </si>
  <si>
    <t>OE.4.2.4.24</t>
  </si>
  <si>
    <t>OE.4.2.4.25</t>
  </si>
  <si>
    <t>OE.4.2.4.26</t>
  </si>
  <si>
    <t>OE.4.2.4.27</t>
  </si>
  <si>
    <t>OE.4.2.4.28</t>
  </si>
  <si>
    <t>OE.4.2.4.29</t>
  </si>
  <si>
    <t>OE.4.2.4.30</t>
  </si>
  <si>
    <t>OE.4.2.4.31</t>
  </si>
  <si>
    <t>OE.4.2.4.32</t>
  </si>
  <si>
    <t>OE.4.2.4.33</t>
  </si>
  <si>
    <t>OE.4.2.4.34</t>
  </si>
  <si>
    <t>OE.4.2.4.35</t>
  </si>
  <si>
    <t>OE.4.2.4.36</t>
  </si>
  <si>
    <t>OE.4.2.4.37</t>
  </si>
  <si>
    <t>OE.4.2.4.38</t>
  </si>
  <si>
    <t>OE.4.2.4.39</t>
  </si>
  <si>
    <t>OE.4.2.4.40</t>
  </si>
  <si>
    <t>OE.4.2.4.41</t>
  </si>
  <si>
    <t>OE.4.2.4.42</t>
  </si>
  <si>
    <t>OE.4.2.4.43</t>
  </si>
  <si>
    <t>OE.4.2.4.44</t>
  </si>
  <si>
    <t>OE.4.2.4.45</t>
  </si>
  <si>
    <t>OE.4.2.4.46</t>
  </si>
  <si>
    <t>OE.4.2.4.47</t>
  </si>
  <si>
    <t>OE.4.2.4.48</t>
  </si>
  <si>
    <t>OE.4.2.4.49</t>
  </si>
  <si>
    <t>OE.4.2.4.50</t>
  </si>
  <si>
    <t>OE.4.2.4.51</t>
  </si>
  <si>
    <t>OE.4.2.6.1.13</t>
  </si>
  <si>
    <t>OE.4.2.6.3.10</t>
  </si>
  <si>
    <t>OE.4.2.6.3.11</t>
  </si>
  <si>
    <t>OE.4.6.4.5</t>
  </si>
  <si>
    <t>OE.4.6.4.7</t>
  </si>
  <si>
    <t>OE.4.6.4.8</t>
  </si>
  <si>
    <t>OE.4.6.4.9</t>
  </si>
  <si>
    <t>OE.4.6.4.10</t>
  </si>
  <si>
    <t>OE.4.6.4.11</t>
  </si>
  <si>
    <t>OE.4.6.7</t>
  </si>
  <si>
    <t>OE.4.6.7.1</t>
  </si>
  <si>
    <t>OE.4.6.7.1.1</t>
  </si>
  <si>
    <t>OE.5.2.1.2.4</t>
  </si>
  <si>
    <t>OE.5.2.1.3.3</t>
  </si>
  <si>
    <t>OE.5.2.1.3.4</t>
  </si>
  <si>
    <t>OE.5.2.1.3.5</t>
  </si>
  <si>
    <t>OE.5.2.1.3.6</t>
  </si>
  <si>
    <t>OE.5.2.1.3.7</t>
  </si>
  <si>
    <t>OE.5.2.1.3.8</t>
  </si>
  <si>
    <t>OE.5.2.1.5.6</t>
  </si>
  <si>
    <t>OE.5.2.1.5.7</t>
  </si>
  <si>
    <t>OE.5.2.2.17</t>
  </si>
  <si>
    <t>OE.5.2.2.18</t>
  </si>
  <si>
    <t>OE.5.2.2.19</t>
  </si>
  <si>
    <t>OE.5.2.2.20</t>
  </si>
  <si>
    <t>OE.5.2.2.21</t>
  </si>
  <si>
    <t>OE.5.2.2.22</t>
  </si>
  <si>
    <t>OE.5.2.2.23</t>
  </si>
  <si>
    <t>OE.5.2.2.24</t>
  </si>
  <si>
    <t>OE.5.2.2.25</t>
  </si>
  <si>
    <t>OE.5.2.2.26</t>
  </si>
  <si>
    <t>OE.5.2.2.27</t>
  </si>
  <si>
    <t>OE.5.2.2.28</t>
  </si>
  <si>
    <t>OE.5.2.2.29</t>
  </si>
  <si>
    <t>OE.5.2.2.30</t>
  </si>
  <si>
    <t>OE.5.2.2.31</t>
  </si>
  <si>
    <t>OE.5.2.2.32</t>
  </si>
  <si>
    <t>OE.5.2.2.33</t>
  </si>
  <si>
    <t>OE.5.2.2.34</t>
  </si>
  <si>
    <t>OE.5.2.2.35</t>
  </si>
  <si>
    <t>OE.5.2.2.36</t>
  </si>
  <si>
    <t>OE.5.2.4.5</t>
  </si>
  <si>
    <t>OE.5.2.7.22</t>
  </si>
  <si>
    <t>OE.5.2.7.23</t>
  </si>
  <si>
    <t>OE.5.2.7.24</t>
  </si>
  <si>
    <t>OE.5.2.7.25</t>
  </si>
  <si>
    <t>OE.5.2.7.26</t>
  </si>
  <si>
    <t>OE.5.2.7.27</t>
  </si>
  <si>
    <t>OE.5.2.7.28</t>
  </si>
  <si>
    <t>OE.5.2.7.29</t>
  </si>
  <si>
    <t>OE.5.2.7.30</t>
  </si>
  <si>
    <t>OE.5.2.7.31</t>
  </si>
  <si>
    <t>OE.5.2.7.32</t>
  </si>
  <si>
    <t>OE.5.2.7.33</t>
  </si>
  <si>
    <t>OE.5.2.7.34</t>
  </si>
  <si>
    <t>OE.5.2.7.35</t>
  </si>
  <si>
    <t>OE.5.2.7.36</t>
  </si>
  <si>
    <t>OE.5.2.7.37</t>
  </si>
  <si>
    <t>OE.5.2.7.38</t>
  </si>
  <si>
    <t>OE.5.2.7.39</t>
  </si>
  <si>
    <t>OE.5.2.7.40</t>
  </si>
  <si>
    <t>OE.5.2.7.41</t>
  </si>
  <si>
    <t>OE.5.6.1.13</t>
  </si>
  <si>
    <t>OE.5.6.1.14</t>
  </si>
  <si>
    <t>OE.5.6.1.15</t>
  </si>
  <si>
    <t>OE.5.6.1.16</t>
  </si>
  <si>
    <t>OE.5.6.1.17</t>
  </si>
  <si>
    <t>OE.5.6.1.18</t>
  </si>
  <si>
    <t>OE.5.6.1.19</t>
  </si>
  <si>
    <t>OE.5.6.1.20</t>
  </si>
  <si>
    <t>OE.5.6.1.21</t>
  </si>
  <si>
    <t>OE.5.7.2.3</t>
  </si>
  <si>
    <t>OE.5.7.2.4</t>
  </si>
  <si>
    <t>OE.5.7.2.5</t>
  </si>
  <si>
    <t>OE.5.7.2.6</t>
  </si>
  <si>
    <t>OE.5.7.2.7</t>
  </si>
  <si>
    <t>OE.5.7.2.8</t>
  </si>
  <si>
    <t>O.E 6.2</t>
  </si>
  <si>
    <t>OE. 6.3</t>
  </si>
  <si>
    <t xml:space="preserve">O.E 6.4 </t>
  </si>
  <si>
    <t xml:space="preserve">O.E 6.5 </t>
  </si>
  <si>
    <t xml:space="preserve">O.E 6.6 </t>
  </si>
  <si>
    <t xml:space="preserve">O.E 6.7 </t>
  </si>
  <si>
    <t>PARTIDAS NUEVAS N°03</t>
  </si>
  <si>
    <t>ARMADO DE TIJERAL METALICO</t>
  </si>
  <si>
    <t>Armado de Tijeral metálico Tipo 09 L=3.70 m</t>
  </si>
  <si>
    <t>MONTAJE DE TIJERAL METALICO</t>
  </si>
  <si>
    <t>Montaje de Tijeral metálico Tipo 09 L=3.70 m</t>
  </si>
  <si>
    <t>Plancha estriada de 1.20x2.40, e=1/8"</t>
  </si>
  <si>
    <t>Parantes metalicos para contramarcos perfil 50x50x3.00mm</t>
  </si>
  <si>
    <t>Recubrimiento de elementos estructurales con fibrocemento de 6mm</t>
  </si>
  <si>
    <t>Muro sistema de fibrocemento con lamina de plomo e=3mm</t>
  </si>
  <si>
    <t>Falso cielo raso con placa superboard 6mm incluye estructuras</t>
  </si>
  <si>
    <t>Base de concreto para muebles fijos H=10cm</t>
  </si>
  <si>
    <t>Contrazocalo de porcelanato H=10cm</t>
  </si>
  <si>
    <t>Cobertura con termopaneles acusticos</t>
  </si>
  <si>
    <t>Puerta de 2 hojas vaiven contraplacada con plancha de acero (P-02) 1.40X2.70 m</t>
  </si>
  <si>
    <t>Puerta de 2 hojas contraplacada (P-03) 1.80X2.70 m, según detalle</t>
  </si>
  <si>
    <t>Puerta de 1 hoja contraplacada (P-05) 1.20X2.70 m, según detalle</t>
  </si>
  <si>
    <t>Puerta de 1 hoja contraplacada (P-06) 1.20X2.70 m, según detalle</t>
  </si>
  <si>
    <t>Puerta de 2 hojas vaiven contraplacada con plancha de acero (P-07) 1.80X2.70 m</t>
  </si>
  <si>
    <t>Puerta de 1 hoja contraplacada (P-08) 0.90X2.70 m, según detalle</t>
  </si>
  <si>
    <t>Puerta de 1 hoja contraplacada (P-09) 0.90X2.70 m, según detalle</t>
  </si>
  <si>
    <t>Puerta de 1 hoja contraplacada con plancha de acero (P-10) 1.20X2.70 m, según detalle</t>
  </si>
  <si>
    <t>Puerta de 1 hoja contraplacada (P-11) 0.80X2.70 m, según detalle</t>
  </si>
  <si>
    <t>Puerta de 1 hoja contraplacada (P-12) 1.00X2.70 m, según detalle</t>
  </si>
  <si>
    <t>Puerta de 1 hoja contraplacada (P-13) 1.00X2.70 m, según detalle</t>
  </si>
  <si>
    <t>Puerta de 1 hoja contraplacada (P-14) 0.90X2.70 m, según detalle</t>
  </si>
  <si>
    <t>Puerta de 1 hoja contraplacada (P-15) 1.00X2.70 m, según detalle</t>
  </si>
  <si>
    <t>Puerta de melamine (PM-01) 0.70X1.60 m, incluye accesorios</t>
  </si>
  <si>
    <t>Puerta de 1 hoja contraplacada con alma de plomo (P-01) 1.20X2.15m, según detalle</t>
  </si>
  <si>
    <t>Puerta de 1 hoja contraplacada con alma de plomo (P-04) 1.00X2.15m, según detalle</t>
  </si>
  <si>
    <t>Muebles Bajos de Melamina de 18mm inc. Accesorios</t>
  </si>
  <si>
    <t>VENTANA METALICA DE Fe CON MALLA DE ACERO GALVANIZADO. VM-1 (2.84 X 1.00)</t>
  </si>
  <si>
    <t>VENTANA METALICA DE Fe CON MALLA DE ACERO GALVANIZADO. VM-2 (3.09 X 1.00)</t>
  </si>
  <si>
    <t>VENTANA METALICA DE Fe CON MALLA DE ACERO GALVANIZADO. VM-3 (2.50 X 1.00)</t>
  </si>
  <si>
    <t>VENTANA METALICA DE Fe CON MALLA DE ACERO GALVANIZADO. VM-4 (2.60 X 1.00)</t>
  </si>
  <si>
    <t>PUERTA METALICA DE Fe CON PLANCHA METALICA Y MALLA ELECTROSOLDADA PJ-01 ( 1.00 X 2.70)</t>
  </si>
  <si>
    <t>PUERTA METALICA DE TUBO CUADRADO DE 2" CON PLANCHA METALICA PJ-02 ( 1.45 X 2.70)</t>
  </si>
  <si>
    <t>PUERTA METALICA CON PLANCHA METALICA PJ-03 ( 2.85 X 2.70)</t>
  </si>
  <si>
    <t>PUERTA METALICA CON PLANCHA METALICA PJ-04 ( 3.06 X 2.90)</t>
  </si>
  <si>
    <t>PUERTA METALICA CON PLANCHA METALICA PJ-05 ( 4.90 X 3.30)</t>
  </si>
  <si>
    <t>PUERTA METALICA CORREDIZA CON MALLA ELECTROSOLDADA PJ-06 ( 1.25 X 2.70)</t>
  </si>
  <si>
    <t>PUERTA METALICA CON MALLA ELECTROSOLDADA Y PLANCHA METALICA PJ-07 ( 1.00 X 1.80)</t>
  </si>
  <si>
    <t>PUERTA METALICA PJ-08 ( 1.40 X 2.90)</t>
  </si>
  <si>
    <t>PUERTA METALICA PJ-09 ( 1.94 X 2.90)</t>
  </si>
  <si>
    <t>VENTANA DE ALUMINIO SISTEMA PROYECTANTE CON VIDRIO LAMINADO DE 6MM. V-1 (0.50 X 0.70) SUMINISTRO E INSTALACION</t>
  </si>
  <si>
    <t>VENTANA DE ALUMINIO SISTEMA PROYECTANTE CON VIDRIO LAMINADO DE 6MM. V-2 (0.45 X 0.70) SUMINISTRO E INSTALACION</t>
  </si>
  <si>
    <t>VENTANA DE ALUMINIO SISTEMA PROYECTANTE CON VIDRIO LAMINADO DE 6MM. V-3 (0.70 X 0.70) SUMINISTRO E INSTALACION</t>
  </si>
  <si>
    <t>VENTANA DE ALUMINIO SISTEMA PROYECTANTE CON VIDRIO LAMINADO DE 6MM PAVONADO. V-3b (0.70 X 0.70) SUMINISTRO E INSTALACION</t>
  </si>
  <si>
    <t>VENTANA DE ALUMINIO SISTEMA CORREDERAS CON VIDRIO LAMINADO DE 6MM. V-4 (0.60 X 1.80) SUMINISTRO E INSTALACION</t>
  </si>
  <si>
    <t>VENTANA DE ALUMINIO SISTEMA CORREDERAS CON VIDRIO LAMINADO DE 6MM. V-5 (1.00 X 1.80) SUMINISTRO E INSTALACION</t>
  </si>
  <si>
    <t>VENTANA DE ALUMINIO SISTEMA CORREDERAS CON VIDRIO LAMINADO DE 6MM. V-6 (1.20 X 1.80) SUMINISTRO E INSTALACION</t>
  </si>
  <si>
    <t>VENTANA DE ALUMINIO SISTEMA CORREDERAS CON VIDRIO LAMINADO DE 6MM. V-8 (0.70 X 1.80) SUMINISTRO E INSTALACION</t>
  </si>
  <si>
    <t>VENTANA DE ALUMINIO SISTEMA CORREDERAS CON VIDRIO LAMINADO DE 6MM. V-9 (1.00 X 1.80) SUMINISTRO E INSTALACION</t>
  </si>
  <si>
    <t>Baranda metalica, H=1.00m. según diseño</t>
  </si>
  <si>
    <t>Burlete adhesivo para puertas</t>
  </si>
  <si>
    <t>Escalera de gato de fierro, según diseño</t>
  </si>
  <si>
    <t>Tapajunta de acero galvanizado en pisos y muros</t>
  </si>
  <si>
    <t>Bisagra vaiven de acero grado 2 satinadas</t>
  </si>
  <si>
    <t>Cerradura embutida tipo palanca</t>
  </si>
  <si>
    <t>Cerradura embutida tipo pomo</t>
  </si>
  <si>
    <t>Cerradura de tres golpes</t>
  </si>
  <si>
    <t>Pintura en marcos de madera, 02 manos</t>
  </si>
  <si>
    <t>Pintura en puertas de madera, 02 manos</t>
  </si>
  <si>
    <t>Pintura en sardineles 02 manos</t>
  </si>
  <si>
    <t>MESAS DE CONCRETO</t>
  </si>
  <si>
    <t>Mesa de concreto e=0.10</t>
  </si>
  <si>
    <t>Enchape de porcelanato de 60x60 en mesas de concreto</t>
  </si>
  <si>
    <t>RESERVORIO APOYADO</t>
  </si>
  <si>
    <t>Tarrajeo en interiores con impermeabilizante mezcla C:A - 1:5</t>
  </si>
  <si>
    <t>Tarrajeo en muros exteriores mezcla C:A - 1:5</t>
  </si>
  <si>
    <t>Bruñas en reservorio</t>
  </si>
  <si>
    <t>Concreto f'c=210 kg/cm², en piso cuarto de bombas</t>
  </si>
  <si>
    <t>Encofrado y desencofrado en pisos</t>
  </si>
  <si>
    <t>Inodoro tipo C-1</t>
  </si>
  <si>
    <t>Accesorios para inodoro tipo C -1</t>
  </si>
  <si>
    <t>Instalacion de Inodoro tipo C-1</t>
  </si>
  <si>
    <t>Instalacion de accesorios para inodoro tipo C-1</t>
  </si>
  <si>
    <t>RED DE DISTRIBUCIÓN TUBERÍA PVC CLASE 10 C/R DE 1 1/2"</t>
  </si>
  <si>
    <t>CODO PVC SAP C-10 DE 1" X 90° CON ROSCA</t>
  </si>
  <si>
    <t>CODO CON ROSCA PVC 1/2" X 90° CON INSERTO METALICO HEMBRA</t>
  </si>
  <si>
    <t>CODO PVC SAP C-10 DE 3/4" CON ROSCA</t>
  </si>
  <si>
    <t>NIPLE DE PVC 1 1/2" X 1/2"</t>
  </si>
  <si>
    <t>NIPLE DE PVC 1" X 1 1/2"</t>
  </si>
  <si>
    <t>NIPLE DE PVC 1/2" X 1 1/2"</t>
  </si>
  <si>
    <t>NIPLE DE PVC 2" X 2"</t>
  </si>
  <si>
    <t>NIPLE DE PVC 3/4" X 1 1/2"</t>
  </si>
  <si>
    <t>REDUCCION BUSHING PVC C/R DE 3/4" A 1/2"</t>
  </si>
  <si>
    <t>REDUCCION BUSHING PVC C/R DE 1 1/2" A 1"</t>
  </si>
  <si>
    <t>REDUCCION BUSHING PVC C/R DE 1 1/2" A 3/4"</t>
  </si>
  <si>
    <t>REDUCCION BUSHING PVC C/R DE 1" A 3/4"</t>
  </si>
  <si>
    <t>REDUCCION BUSHING F° G° C/R DE 1 1/2" A 1"</t>
  </si>
  <si>
    <t>REDUCCION BUSHING PVC C/R DE 2" A 1"</t>
  </si>
  <si>
    <t>REDUCCION BUSHING PVC C/R DE 2" A 1 1/2"</t>
  </si>
  <si>
    <t>REDUCCION BUSHING PVC C/R DE 1 1/2" A 1/2"</t>
  </si>
  <si>
    <t>REDUCCION BUSHING PVC C/R DE 1" A 1/2"</t>
  </si>
  <si>
    <t>TAPON HEMBRA DE F°G° C/R DE 1 1/2"</t>
  </si>
  <si>
    <t>TAPON MACHO DE F°G° C/R DE 1/2"</t>
  </si>
  <si>
    <t>TAPON MACHO DE F°G° C/R DE 3/4"</t>
  </si>
  <si>
    <t>TAPON MACHO DE F°G° C/R DE 1"</t>
  </si>
  <si>
    <t>TEE PVC-SAP C-10 DE Ø 1" CON ROSCA</t>
  </si>
  <si>
    <t>TEE PVC-SAP C-10 DE Ø 3/4" CON ROSCA</t>
  </si>
  <si>
    <t>TEE PVC C/R, INSERTO METALICO DE 1/2"</t>
  </si>
  <si>
    <t>UNION SIMPLE PVC C/R 1", C-10</t>
  </si>
  <si>
    <t>UNION UNIVERSAL F°G° C/R, 1 1/2"</t>
  </si>
  <si>
    <t>UNION UNIVERSAL F°G° C/R, 1"</t>
  </si>
  <si>
    <t>UNION UNIVERSAL F°G° C/R, 1/2"</t>
  </si>
  <si>
    <t>UNION UNIVERSAL F°G° C/R, 2"</t>
  </si>
  <si>
    <t>UNION UNIVERSAL F°G° C/R, 3/4"</t>
  </si>
  <si>
    <t>UNION SIMPLE PVC C/R 1 1/2", C-10</t>
  </si>
  <si>
    <t>UNION SIMPLE PVC C/R 1/2", C-10</t>
  </si>
  <si>
    <t>UNION SIMPLE PVC C/R, 3/4", C-10</t>
  </si>
  <si>
    <t>UNION SIMPLE PVC C/R, 2", C-10</t>
  </si>
  <si>
    <t>CODO F°G° C/R, 1"</t>
  </si>
  <si>
    <t>TEE PVC-SAP C-10, Ø 1 1/2", C/R</t>
  </si>
  <si>
    <t>VALVULA ESFERICA DE 1"</t>
  </si>
  <si>
    <t>VALVULA ESFERICA DE 1 1/2"</t>
  </si>
  <si>
    <t>VALVULA ESFERICA DE 1/2"</t>
  </si>
  <si>
    <t>NICHO DE VALVULAS</t>
  </si>
  <si>
    <t>TEE DE FIERRO GALVANIZADO Ø 4"</t>
  </si>
  <si>
    <t>BRIDA DE ACERO ROMPE AGUA DE 1"</t>
  </si>
  <si>
    <t>BRIDA DE ACERO ROMPE AGUA DE 1 1/2"</t>
  </si>
  <si>
    <t>MONTANTES Y/O BAJADAS PLUVIALES CON TUB, PVC SAL PESADA Ø 4"</t>
  </si>
  <si>
    <t>CODO PVC SAL PESADA Ø 4" X 45°</t>
  </si>
  <si>
    <t>CODO PVC SAL PESADA Ø 4" X 90°</t>
  </si>
  <si>
    <t>SOPORTE METALICO PARA MONTANTE Ø 4"</t>
  </si>
  <si>
    <t>CANALETA F° G° E=0.85 mm, 0.35X0.20X0.20, CON SOPORTES CADA 1.00 m.</t>
  </si>
  <si>
    <t>TUBERIA PVC TIPO U, DESAGUE Ø6" X 5 MTS, EMPALME SIMPLE.</t>
  </si>
  <si>
    <t>COLGADORES TIPO GOTA O SIMILAR PARA TUBERIA DE Ø4"</t>
  </si>
  <si>
    <t>CANALETAS DE CONCRETO</t>
  </si>
  <si>
    <t>EXCAVACION EN CANALES</t>
  </si>
  <si>
    <t>ENCOFRADO Y DESENCOFRADO EN CANALES</t>
  </si>
  <si>
    <t>CONCRETO f'c= 175 KG/CM2 EN CANALES</t>
  </si>
  <si>
    <t>EMPEDRADO DE 0.1m A 0.2 m</t>
  </si>
  <si>
    <t>REJILLA METALICA</t>
  </si>
  <si>
    <t>SUMIDERO DE VENTILACION INCLUYE CODO PVC Ø 2"</t>
  </si>
  <si>
    <t>YEE PVC DESAGUE DE 4" X 2"</t>
  </si>
  <si>
    <t>YEE PVC DESAGUE DE 2" X 2"</t>
  </si>
  <si>
    <t>CODO PVC DESAGUE DE 45° X 2"</t>
  </si>
  <si>
    <t>CODO PVC DESAGUE DE 45° X 4"</t>
  </si>
  <si>
    <t>CODO PVC DESAGUE DE 90° X 2"</t>
  </si>
  <si>
    <t>CODO PVC DESAGUE DE 90° X 4"</t>
  </si>
  <si>
    <t>TEE DESAGUE PVC 4"</t>
  </si>
  <si>
    <t>TEE DESAGUE PVC 2"</t>
  </si>
  <si>
    <t>SUMINISTRO E INSTALACIÓN DE EQUIPO DE BOMBEO DE AGUA FRIA DURA, VELOCIDAD VARIABLE, PRESION CONSTANTE Q= 4 LPS, ADT=38 M, MULTIETAPICA P=2.5 HP, INCL, TABLEROS Y CABLEADO ELECTRICO</t>
  </si>
  <si>
    <t>REGISTRO ROSCADO DE BRONCE DE 2" PROVISIÓN Y COLOCACIÓN</t>
  </si>
  <si>
    <t>Tomacorriente doble para empotrar con puesta a tierra 15A/220v/60Hz estabilizado</t>
  </si>
  <si>
    <t>Salida de fuerza con tomacorriente 25A/220v/60Hz salvo indicacion en plano</t>
  </si>
  <si>
    <t>Salida de fuerza para rapiducha electrica, calota o tablero de PVC 4 polos/ ITM 2x25A</t>
  </si>
  <si>
    <t>Salida de fuerza para aire acondicionado tipo SPLIT</t>
  </si>
  <si>
    <t>Salida de fuerza para compresora de odontologia, calota o tablero de PVC 4 polos/ ITM 2x25A</t>
  </si>
  <si>
    <t>Salida de fuerza para sillon odontologico, caja de paso de 100x55x50 mm</t>
  </si>
  <si>
    <t>Salida de fueza para comunicaciones</t>
  </si>
  <si>
    <t>Caja de pase F°G° 150X150X100mm</t>
  </si>
  <si>
    <t>Caja de pase F°G° 300X300X100mm</t>
  </si>
  <si>
    <t>Tubería para Alimentadores PVC SAP NTP 399.006 DE 50 mm</t>
  </si>
  <si>
    <t>Tubería para Alimentadores PVC SAP NTP 399.006 DE 65 mm</t>
  </si>
  <si>
    <t>Tubería para Alimentadores PVC SAP NTP 399.006 DE 80 mm</t>
  </si>
  <si>
    <t>Unión PVC SAP NTP 399.006 DE 65 mm</t>
  </si>
  <si>
    <t>Curva PVC SAP NTP 399.006 DE 65 mm</t>
  </si>
  <si>
    <t>Conector PVC SAP NTP 399.006 DE 65 mm</t>
  </si>
  <si>
    <t>Conector PVC SAP NTP 399.006 DE 80 mm</t>
  </si>
  <si>
    <t>Union Conduit EMT de 20 mm</t>
  </si>
  <si>
    <t>Union Conduit ETM de 25 mm</t>
  </si>
  <si>
    <t>Curva Conduit ETM de 25 mm</t>
  </si>
  <si>
    <t>Cable N2XOH de 1 x 95 mm2 Alimentadores</t>
  </si>
  <si>
    <t>Cable N2XOH de 1 x 50 mm2 Alimentadores</t>
  </si>
  <si>
    <t>Cable N2XOH de 1 x 35 mm2 Alimentadores</t>
  </si>
  <si>
    <t>Canal para tubería enterrada de 0.50X0.60m</t>
  </si>
  <si>
    <t>Buzón electroducto de concreto con tapa 0.80x0.80x1.10</t>
  </si>
  <si>
    <t>Buzón electroducto de concreto con tapa 0.80x0.60x0.80</t>
  </si>
  <si>
    <t>TABLERO AUTOSOPORTADO GENERAL TG</t>
  </si>
  <si>
    <t>Tablero de Distribucion TD-01</t>
  </si>
  <si>
    <t>Tablero de Distribucion TD-02</t>
  </si>
  <si>
    <t>Tablero de Distribucion TD-03</t>
  </si>
  <si>
    <t>Tablero de Distribucion TD-04</t>
  </si>
  <si>
    <t>Tablero de Distribucion TD-05</t>
  </si>
  <si>
    <t>Tablero de Distribucion TD-06</t>
  </si>
  <si>
    <t>Tablero de Distribucion TD-07</t>
  </si>
  <si>
    <t>Tablero de Distribucion TD-08</t>
  </si>
  <si>
    <t>Tablero de Distribucion TD-09</t>
  </si>
  <si>
    <t>Tablero de Distribucion TD-10</t>
  </si>
  <si>
    <t>Tablero de Distribucion TD-11</t>
  </si>
  <si>
    <t>Tablero de Distribucion TD-12</t>
  </si>
  <si>
    <t>Tablero de Distribucion TD-13</t>
  </si>
  <si>
    <t>Tablero de Distribucion TD-14</t>
  </si>
  <si>
    <t>Tablero de Sub Distribucion TD-14-1</t>
  </si>
  <si>
    <t>Tablero de Distribucion Estabilizado TDE-01</t>
  </si>
  <si>
    <t>Tablero de Distribucion Estabilizado TDE-02</t>
  </si>
  <si>
    <t>Tablero Bypass Comunicaciones TDC-01</t>
  </si>
  <si>
    <t>Tablero de Distribucion TD-AA-01</t>
  </si>
  <si>
    <t>Tablero de Distribucion TD-AA-02</t>
  </si>
  <si>
    <t>Interruptor Termomagnético tipo caja moldeada 3X200A / 220V / 60Hz / 25KA</t>
  </si>
  <si>
    <t>Interruptor Termomagnético tipo caja moldeada 3X160A / 220V / 60Hz / 16KA</t>
  </si>
  <si>
    <t>Interruptor Termomagnético tipo caja moldeada 3X80A / 220V / 60Hz / 16KA</t>
  </si>
  <si>
    <t>Interruptor Termomagnético tipo caja moldeada 3X63A / 220V / 60Hz / 16KA</t>
  </si>
  <si>
    <t>Interruptor Termomagnético tipo caja moldeada 3X40A / 220V / 60Hz / 16KA</t>
  </si>
  <si>
    <t>Interruptor Termomagnético para riel DIN 3X32A / 220V / 60Hz / 10KA</t>
  </si>
  <si>
    <t>Interruptor Termomagnético para riel DIN 3X50A / 220V / 60Hz / 10KA</t>
  </si>
  <si>
    <t>Dispositivo de proteccion contra sobre tension</t>
  </si>
  <si>
    <t>Sistema de protección contra descargas eléctricas</t>
  </si>
  <si>
    <t>Puesta a tierra</t>
  </si>
  <si>
    <t>Luminaria tipo PANEL LED para empotrar, 60x60cm, 36w, 220v, 60Hz.</t>
  </si>
  <si>
    <t>Luminaria tipo PANEL LED DOWNLIGHT para empotrar circular 15w, 220v, 60Hz</t>
  </si>
  <si>
    <t>Luminaria tipo ESTANCA LED para adosar 36w, 220v, 60Hz</t>
  </si>
  <si>
    <t>Luminaria compacta prismática lineal 33w, 220v, 60Hz</t>
  </si>
  <si>
    <t>Luminaria tipo PLAFON de 18w, 220v, 60Hz</t>
  </si>
  <si>
    <t>Luminaria tipo CABECERA LED de 18w, 220v, 60Hz</t>
  </si>
  <si>
    <t>Equipo de iluminación de emergencia</t>
  </si>
  <si>
    <t>Luminaria ORNAMENTAL tipo ISLA de 60W, 220v, 60Hz</t>
  </si>
  <si>
    <t>Lampara de examen clinico LED tipo cuello de ganso</t>
  </si>
  <si>
    <t>Suministro e instalacion del Grupo electrogeno y tablero de transferencia</t>
  </si>
  <si>
    <t>Sistemas de alimentación ininterrumpida 20 KVA</t>
  </si>
  <si>
    <t>Sistemas de alimentación ininterrumpida 6 KVA</t>
  </si>
  <si>
    <t>Transformador de aislamiento de 20 KVA</t>
  </si>
  <si>
    <t>Transformador de aislamiento de 6 KVA</t>
  </si>
  <si>
    <t>Instalacion del sistema de respaldo de alimentacion ininterrumpida de 20KVA y de 6 KVA</t>
  </si>
  <si>
    <t>Cable de Fibra Optica OM4 Multimodo de 50um/125um /OM4 10GbE.</t>
  </si>
  <si>
    <t>Tuberia Electrica PVC SAP NTP 399.006 DE 25 mm</t>
  </si>
  <si>
    <t>Union PVC SAP NTP 399.006 de 25 mm</t>
  </si>
  <si>
    <t>Conector PVC SAP NTP 399.006 de 25 mm</t>
  </si>
  <si>
    <t>Tuberia Conduit Flexible de 20 mm</t>
  </si>
  <si>
    <t>Prensaestopa Conduit 20 mm</t>
  </si>
  <si>
    <t>Salida detector de temperatura</t>
  </si>
  <si>
    <t>Salida de atenuador de altavoz</t>
  </si>
  <si>
    <t>Patch cord cat 6A x 1m</t>
  </si>
  <si>
    <t>Patch cord cat 6A x 3m</t>
  </si>
  <si>
    <t>Patch Cord de Fibra Optica multimodo OM4 de 2m</t>
  </si>
  <si>
    <t>Bandeja de empalme para bandeja de FO incluye accesorios</t>
  </si>
  <si>
    <t>Switch Gigabit PoE de 24 puertos y 4 puertos SFP</t>
  </si>
  <si>
    <t>Transceptor SFP, conector LC duplex</t>
  </si>
  <si>
    <t>Gabinete de comunicación de pared de 12 RU c/accesorios de Instalacion</t>
  </si>
  <si>
    <t>Caja de Paso con tapa Biselada de Fº Gº 100x100x100 mm</t>
  </si>
  <si>
    <t>Caja de Paso con tapa Biselada de Fº Gº 300x300x100 mm</t>
  </si>
  <si>
    <t>Detector de Temperatura direccionable incluye base</t>
  </si>
  <si>
    <t>Camara IP PoE tipo Domo</t>
  </si>
  <si>
    <t>Camara IP PoE tipo Bullet</t>
  </si>
  <si>
    <t>Grabador de video NVR de 24 canales incluye licencia</t>
  </si>
  <si>
    <t>TOTAL COSTO DIRECTO PARTIDAS NUEVAS N°3</t>
  </si>
  <si>
    <t>OE.2.4.3.2.9</t>
  </si>
  <si>
    <t>OE.2.4.3.3.9</t>
  </si>
  <si>
    <t>OE.3.4.2.28</t>
  </si>
  <si>
    <t>OE.3.7.2.11</t>
  </si>
  <si>
    <t>OE.3.7.2.12</t>
  </si>
  <si>
    <t>OE.3.13.6.1</t>
  </si>
  <si>
    <t>OE.3.13.6.2</t>
  </si>
  <si>
    <t>OE.4.1.3.2.2</t>
  </si>
  <si>
    <t>OE.4.6.4.12</t>
  </si>
  <si>
    <t>OE.5.2.7.18</t>
  </si>
  <si>
    <t>OE.5.2.7.19</t>
  </si>
  <si>
    <t>OE.6.6.2.4</t>
  </si>
  <si>
    <t>OE.6.7.4</t>
  </si>
  <si>
    <t>OE.6.7.5</t>
  </si>
  <si>
    <t>MAYORES METRADOS N°03</t>
  </si>
  <si>
    <t>TOTAL COSTO DIRECTO MAYORES METRADOS N°3</t>
  </si>
  <si>
    <t xml:space="preserve">OBRAS PROVISIONALES, TRABAJOS PRELIMINARES, SEGURIDAD Y SALUD.
</t>
  </si>
  <si>
    <t>PARA ARMADO</t>
  </si>
  <si>
    <t>OE.2.4.2.3</t>
  </si>
  <si>
    <t>PARA MONTAJE</t>
  </si>
  <si>
    <t>O.E 6.1.1</t>
  </si>
  <si>
    <t>Traslado de materiales en desuso d=100 m</t>
  </si>
  <si>
    <t>Limpieza de terrreno</t>
  </si>
  <si>
    <t>Placa base Inc. Pernos de anclaje</t>
  </si>
  <si>
    <t>Armado Columnas metálicas</t>
  </si>
  <si>
    <t>Montaje Columnas metálicas</t>
  </si>
  <si>
    <t>Armado de vigas metalicas</t>
  </si>
  <si>
    <t>Plancha Metálica Inc. Pernos de sujeción</t>
  </si>
  <si>
    <t>Montaje vigas metálicas</t>
  </si>
  <si>
    <t>Armado de Tijeral metálico Tipo 02 L=6.00 m</t>
  </si>
  <si>
    <t>Armado de Tijeral metálico Tipo 05 L=3.00 m</t>
  </si>
  <si>
    <t>Armado de Tijeral metálico Tipo 06 L=2.60 m</t>
  </si>
  <si>
    <t>Armado de Tijeral metálico Tipo 07 L=1.90 m</t>
  </si>
  <si>
    <t>Montaje de Tijeral metálico Tipo 02 L=6.00 m</t>
  </si>
  <si>
    <t>Montaje de Tijeral metálico Tipo 05 L=3.00 m</t>
  </si>
  <si>
    <t>Montaje de Tijeral metálico Tipo 06 L=2.60 m</t>
  </si>
  <si>
    <t>Montaje de Tijeral metálico Tipo 07 L=1.90 m</t>
  </si>
  <si>
    <t>CIRCULACIÓN EN PATIO DE MANIOBRAS</t>
  </si>
  <si>
    <t>Empedrado e=10 cm</t>
  </si>
  <si>
    <t>Cumbrera para panel termoacustico</t>
  </si>
  <si>
    <t xml:space="preserve">Accesorios para urinario de loza
</t>
  </si>
  <si>
    <t>OE. 3.7.2.11</t>
  </si>
  <si>
    <t>OE 5.2.4.2</t>
  </si>
  <si>
    <t>OE 5.2.7.18</t>
  </si>
  <si>
    <t>OE 5.2.7.19</t>
  </si>
  <si>
    <t>OE 5.2.8.15</t>
  </si>
  <si>
    <t>OE 5.2.8.16</t>
  </si>
  <si>
    <t>Costo Directo</t>
  </si>
  <si>
    <t>SON :     NUEVE MILLONES TRESCIENTOS OCHO MIL OCHOCIENTOS VEINTISEIS  Y 12/100 NUEVOS SOLES</t>
  </si>
  <si>
    <t>PARTIDAS DEDUCTIVOS N°3</t>
  </si>
  <si>
    <t>PN1</t>
  </si>
  <si>
    <t>OE. 3.7.2.2</t>
  </si>
  <si>
    <t>MM4</t>
  </si>
  <si>
    <t>DD4</t>
  </si>
  <si>
    <t>DD1</t>
  </si>
  <si>
    <t>MM1</t>
  </si>
  <si>
    <t>OE.10.1</t>
  </si>
  <si>
    <t>CURSO TALLER: MANEJO DE EMERGENCIAS OBSTÉTRICAS y neonatales</t>
  </si>
  <si>
    <t>OE.10.1.1</t>
  </si>
  <si>
    <t>Modulo I: Situación epidemiológica actual de la muerte materna y perinatal a nivel nacional y regional. Morbilidad Materna Potencial y extrema. Fortalecimiento de referencia y contrarreferencia de las Emergencias Obstétricas y Neonatales. Funciones</t>
  </si>
  <si>
    <t>h</t>
  </si>
  <si>
    <t>OE.10.1.2</t>
  </si>
  <si>
    <t>Modulo II: Desarrollar las capacidades, habilidades y destrezas en el manejo de las hemorragias. Obstétricas-Clave Roja</t>
  </si>
  <si>
    <t>OE.10.1.3</t>
  </si>
  <si>
    <t>Modulo III. Desarrollar capacidades, habilidades, destrezas en manejo de los trastornos hipertensivos del embarazo, PREECLAMPSIA, ECLAMPSIA Y SINDROME DE HELLP, sus complicaciones. Clave Azul</t>
  </si>
  <si>
    <t>OE.10.1.5</t>
  </si>
  <si>
    <t>Acompañamiento y MOnitoreo</t>
  </si>
  <si>
    <t>OE.10.2</t>
  </si>
  <si>
    <t>CURSO TALLER: BIOSEGURIDAD Y PREVENCIÓN DE INFECCIONES INTRAHOSPITALARIAS.</t>
  </si>
  <si>
    <t>OE.10.2.1</t>
  </si>
  <si>
    <t>MODULO I: Bioseguridad</t>
  </si>
  <si>
    <t>OE.10.2.2</t>
  </si>
  <si>
    <t>MODULO II: IAAS (Infecciones Asociadas a la Atencion en Salud)</t>
  </si>
  <si>
    <t>OE.10.2.3</t>
  </si>
  <si>
    <t>OE.10.3</t>
  </si>
  <si>
    <t>CURSO TALLER: CLIMA ORGANIZACIONAL.</t>
  </si>
  <si>
    <t>OE.10.3.1</t>
  </si>
  <si>
    <t>MODULO I: Importancia, Características de Clima Organizacional</t>
  </si>
  <si>
    <t>OE.10.3.2</t>
  </si>
  <si>
    <t>MODULO Incultura Organizacional, Consecuencias, Dimensiones, Beneficios de Clima Organizacional</t>
  </si>
  <si>
    <t>OE.10.3.3</t>
  </si>
  <si>
    <t>OE.10.4</t>
  </si>
  <si>
    <t>CURSO TALLER: ATENCIÓN INMEDIATA DEL RECIÉN NACIDO.</t>
  </si>
  <si>
    <t>OE.10.4.1</t>
  </si>
  <si>
    <t>MODULO I.: Atención del Recién Nacido Prematuro, Hipoglicemia Neonatal y Ictericia Neonatal</t>
  </si>
  <si>
    <t>OE.10.4.2</t>
  </si>
  <si>
    <t>MODULO II: Atención del Recién Nacido con Dificultad Respiratoria Neonatal, Enfermedad de Membrana Hialina</t>
  </si>
  <si>
    <t>OE.10.4.3</t>
  </si>
  <si>
    <t>MODULO III : Atención del Recién Nacido con Asfixia del Nacimiento y Sepsis Neonatal</t>
  </si>
  <si>
    <t>OE.10.4.4</t>
  </si>
  <si>
    <t>OE.10.5</t>
  </si>
  <si>
    <t>CURSO TALLLER: MANEJO DE PACIENTE QUIRÚRGICO - SALA DE OPERACIONES.</t>
  </si>
  <si>
    <t>OE.10.5.1</t>
  </si>
  <si>
    <t>MODULO I: Atencion Preoperatorio</t>
  </si>
  <si>
    <t>OE.10.5.2</t>
  </si>
  <si>
    <t>MODULO II. Atencion Intraoperatorio</t>
  </si>
  <si>
    <t>OE.10.5.3</t>
  </si>
  <si>
    <t>MODULO III. Atencion Postoperatorio Inmediato</t>
  </si>
  <si>
    <t>OE.10.5.4</t>
  </si>
  <si>
    <t>OE.10.6</t>
  </si>
  <si>
    <t>CURSO TALLER: MANEJO DE EMERGENCIAS PEDIATRICAS.</t>
  </si>
  <si>
    <t>OE.10.6.1</t>
  </si>
  <si>
    <t>MODULO I: Atención de Urgencia y Emergencias</t>
  </si>
  <si>
    <t>OE.10.6.2</t>
  </si>
  <si>
    <t>OE.10.7</t>
  </si>
  <si>
    <t>CURSO TALLER : CAPACITACION EN MANEJO DE BANCO DE SANGRE Y HEMOTERAPIA.</t>
  </si>
  <si>
    <t>OE.10.7.1</t>
  </si>
  <si>
    <t>MODULO I: Transfusión Sanguínea, Requisitos, Procedimientos de la Unidad de Sangre</t>
  </si>
  <si>
    <t>OE.10.7.2</t>
  </si>
  <si>
    <t>MODULO II. Características de la sangre y sus Componentes</t>
  </si>
  <si>
    <t>OE.10.7.3</t>
  </si>
  <si>
    <t>MODULO III..Transfusión Autóloga</t>
  </si>
  <si>
    <t>OE.10.7.4</t>
  </si>
  <si>
    <t>MODULO IV. Principios Generales para la Administración de Hemocomponentes Y Reacciones Adversas a la Transfusión</t>
  </si>
  <si>
    <t>OE.10.7.5</t>
  </si>
  <si>
    <t>OE.10.8</t>
  </si>
  <si>
    <t>CURSO TALLER: ACTUALIZACIÓN EN NUTRICIÓN Y DIETÉTICA.</t>
  </si>
  <si>
    <t>OE.10.8.1</t>
  </si>
  <si>
    <t>MODULO I: Organización Y Funcionamiento de la Unidad Productora de Servicios de Salud de Nutrición Y Dietética Transfusión</t>
  </si>
  <si>
    <t>OE.10.8.2</t>
  </si>
  <si>
    <t>MODULO II: Dieta Hospitalaria</t>
  </si>
  <si>
    <t>MODULO III: Disposiciones Especificas</t>
  </si>
  <si>
    <t>OE.10.8.3</t>
  </si>
  <si>
    <t>OE.10.9</t>
  </si>
  <si>
    <t>CURSO TALLER: ACTUALIZACIÓN EN LABORATORIO CLÍNICO.</t>
  </si>
  <si>
    <t>OE.10.9.1</t>
  </si>
  <si>
    <t>MÓDULO I: Bioseguridad y control de infecciones</t>
  </si>
  <si>
    <t>OE.10.9.2</t>
  </si>
  <si>
    <t>MÓDULO II: Etapa analitica y post analitica</t>
  </si>
  <si>
    <t>OE.10.9.3</t>
  </si>
  <si>
    <t>OE.10.10</t>
  </si>
  <si>
    <t>CURSO TALLER: ACTUALIZACIÓN EN DIAGNÓSTICO POR IMÁGENES.</t>
  </si>
  <si>
    <t>OE.10.10.1</t>
  </si>
  <si>
    <t>MODULO I: Definiciones Operativas de Diagnóstico por Imágenes</t>
  </si>
  <si>
    <t>OE.10.10.2</t>
  </si>
  <si>
    <t>MODULO II: Organización Y Funcionamiento, Indicadores de la Ups de Diagnóstico Por Imágenes</t>
  </si>
  <si>
    <t>OE.10.10.3</t>
  </si>
  <si>
    <t>OE.10.11</t>
  </si>
  <si>
    <t>CURSO TALLER: MANEJO DEL TELECONSULTORIO.</t>
  </si>
  <si>
    <t>OE.10.11.1</t>
  </si>
  <si>
    <t>MODULO I : Servicios de Telesalud</t>
  </si>
  <si>
    <t>OE.10.11.2</t>
  </si>
  <si>
    <t>MODULO II: Los tipos de Telemedicina y otros procedimientos</t>
  </si>
  <si>
    <t>OE.10.11.3</t>
  </si>
  <si>
    <t>MODULO III: Sistema de informacion asistencia</t>
  </si>
  <si>
    <t>OE.10.11.4</t>
  </si>
  <si>
    <t>OE.10.12</t>
  </si>
  <si>
    <t>CURSO TALLER: MANEJO DE RESIDUOS SOLIDOS.</t>
  </si>
  <si>
    <t>OE.10.12.1</t>
  </si>
  <si>
    <t>MODULO I : Gestion de Residuos Solidos en IPRESS y SMA</t>
  </si>
  <si>
    <t>OE.10.12.2</t>
  </si>
  <si>
    <t>MODULO II: Manejo de Residuos Solidos en IPRESS y SMA</t>
  </si>
  <si>
    <t>OE.10.12.3</t>
  </si>
  <si>
    <t>MODULO II: Limpieza y desinfeccion de ambientes / servicios y areas de la IPRESS y SMA</t>
  </si>
  <si>
    <t>OE.10.12.4</t>
  </si>
  <si>
    <t>OE.10.13</t>
  </si>
  <si>
    <t>CURSO TALLER: ACTUALIZACIÓN EN MANEJO DE ARCHIVO E HISTORIAS CLINICAS.</t>
  </si>
  <si>
    <t>OE.10.13.1</t>
  </si>
  <si>
    <t>MODULO I: Estructura de la Historia Clínica y Proceso tecnico administrativo en la gestion de la Historia Clinica</t>
  </si>
  <si>
    <t>OE.10.13.2</t>
  </si>
  <si>
    <t>MODULO II: Proceso tecnico asistencial en la Gestion de la Historia Clinica</t>
  </si>
  <si>
    <t>OE.10.13.3</t>
  </si>
  <si>
    <t>OE.10.14</t>
  </si>
  <si>
    <t>CURSO TALLER: USO DE TECNOLOGÍAS DE INFORMACIÓN Y COMUNICACIÓN EN SALUD.</t>
  </si>
  <si>
    <t>OE.10.14.1</t>
  </si>
  <si>
    <t>MODULO I .- Conceptos basicos de las TICS</t>
  </si>
  <si>
    <t>OE.10.14.2</t>
  </si>
  <si>
    <t>MODULO II.- Sistemas de Informacion</t>
  </si>
  <si>
    <t>OE.10.14.3</t>
  </si>
  <si>
    <t>OE.10.15</t>
  </si>
  <si>
    <t>CURSO TALLER: GESTION CLÍNICA Y ADMINISTRATIVA DE LA SALUD.</t>
  </si>
  <si>
    <t>OE.10.15.1</t>
  </si>
  <si>
    <t>MODULO I: SISTEMA DE GESTION DE LA CALIDAD EN SALUD</t>
  </si>
  <si>
    <t>OE.10.15.2</t>
  </si>
  <si>
    <t>MODULO II: COMPONENTES DEL SISTEMA DE GESTION DE CALIDAD EN SALUD</t>
  </si>
  <si>
    <t>OE.10.15.3</t>
  </si>
  <si>
    <t>MODULO III: Organización para la calidad</t>
  </si>
  <si>
    <t>OE.10.15.4</t>
  </si>
  <si>
    <t>MODULO IV: Garantia y mejora</t>
  </si>
  <si>
    <t>OE.10.15.5</t>
  </si>
  <si>
    <t>MODULO V: Información para la calidad</t>
  </si>
  <si>
    <t>OE.10.15.6</t>
  </si>
  <si>
    <t>MODULO VI: PROCESOS ADMINISTRATIVOS</t>
  </si>
  <si>
    <t>OE.10.15.7</t>
  </si>
  <si>
    <t>MODULO VII:Proceso de elaboracion de la Guia de Practica clinica</t>
  </si>
  <si>
    <t>OE.10.15.8</t>
  </si>
  <si>
    <t>MODULO VIII: Desarrollo del proceso</t>
  </si>
  <si>
    <t>OE.10.15.9</t>
  </si>
  <si>
    <t>MODULO IX: Organización del equipo y analisis de la situacion actual</t>
  </si>
  <si>
    <t>OE.10.15.10</t>
  </si>
  <si>
    <t>OE.10.16</t>
  </si>
  <si>
    <t>PASANTIA EN ATENCION DE PARTO HUMANIZADO</t>
  </si>
  <si>
    <t>OE.10.16.1</t>
  </si>
  <si>
    <t>ATENCION DE PARTO HUMANIZADO</t>
  </si>
  <si>
    <t>OE.11.1</t>
  </si>
  <si>
    <t>ELABORACIÓN SPOT PUBLICITARIOS RADIAL Y TELEVISIVO</t>
  </si>
  <si>
    <t>OE.11.2</t>
  </si>
  <si>
    <t>DIFUSIÓN SPOT RADIAL Y TELEVISIVO</t>
  </si>
  <si>
    <t>OE.11.3</t>
  </si>
  <si>
    <t>CAMPAÑAS DE PROMOCIÓN DE LA CARTERA DE SERVICIOS EN LAS COMUNIDADES CAMPESINAS MÁS REPRESENTATIVAS DEL ÁMBITO</t>
  </si>
  <si>
    <t>OE.11.4</t>
  </si>
  <si>
    <t>REUNIONES DE PROMOCIÓN Y SENSIBILIZACIÓN DE FUNCIONAMIENTO DE LA NUEVA CARTERA DE SERVICIOS DEL ESTABLECIMIENTO DE SALUD DE BELEMPAMPA</t>
  </si>
  <si>
    <t>PARTIDAS MAYORES METRADOS N°5</t>
  </si>
  <si>
    <t>: 0160-2025</t>
  </si>
  <si>
    <t>PARTIDAS NUEVAS N°5</t>
  </si>
  <si>
    <t>OE.1.1.1.27</t>
  </si>
  <si>
    <t>PUERTAS PROVISIONALES</t>
  </si>
  <si>
    <t>OE.1.1.1.27.1</t>
  </si>
  <si>
    <t>OE.1.1.1.27.2</t>
  </si>
  <si>
    <t>OE.1.1.1.28</t>
  </si>
  <si>
    <t>HABILITACION DE MOVILIARIOS PARA OBRA</t>
  </si>
  <si>
    <t>OE.1.1.1.28.1</t>
  </si>
  <si>
    <t>OE.1.1.1.28.2</t>
  </si>
  <si>
    <t>OE.1.1.1.28.3</t>
  </si>
  <si>
    <t>OE.1.1.1.29</t>
  </si>
  <si>
    <t>CONSTRUCCIONES METALICAS</t>
  </si>
  <si>
    <t>OE.1.1.1.29.1</t>
  </si>
  <si>
    <t>Habilitado y colocado de escalera metálica provisional</t>
  </si>
  <si>
    <t>OE.1.1.1.29.2</t>
  </si>
  <si>
    <t>OE.1.1.2.3.6</t>
  </si>
  <si>
    <t>OE.1.1.2.3.7</t>
  </si>
  <si>
    <t>OE.1.1.2.3.8</t>
  </si>
  <si>
    <t>OE.1.1.2.3.9</t>
  </si>
  <si>
    <t>OE.1.1.2.3.10</t>
  </si>
  <si>
    <t>TRABAJOS DE REUBICACION CON MAQUINARIA</t>
  </si>
  <si>
    <t>OE.1.1.3.2</t>
  </si>
  <si>
    <t>TRABAJOS DE REUBICACION DE MATERIALES</t>
  </si>
  <si>
    <t>OE.1.1.3.2.1</t>
  </si>
  <si>
    <t>OE.1.1.3.2.2</t>
  </si>
  <si>
    <t>OE.1.1.3.2.3</t>
  </si>
  <si>
    <t>OE.1.1.3.3</t>
  </si>
  <si>
    <t>TRABAJOS COMPLEMENTARIOS</t>
  </si>
  <si>
    <t>OE.1.1.3.3.1</t>
  </si>
  <si>
    <t>OE.1.1.3.3.2</t>
  </si>
  <si>
    <t>OE.1.1.3.3.3</t>
  </si>
  <si>
    <t>Armado y desarmado de andamios</t>
  </si>
  <si>
    <t>OE.1.1.10</t>
  </si>
  <si>
    <t>DESMONTAJE Y MONTAJE</t>
  </si>
  <si>
    <t>OE.1.1.10.1</t>
  </si>
  <si>
    <t>OE.1.1.10.2</t>
  </si>
  <si>
    <t>Desmontaje de rampas de acceso</t>
  </si>
  <si>
    <t>OE.1.1.11</t>
  </si>
  <si>
    <t>OE.1.1.11.1</t>
  </si>
  <si>
    <t>OE.1.1.12</t>
  </si>
  <si>
    <t>PAGOS</t>
  </si>
  <si>
    <t>OE.1.1.12.1</t>
  </si>
  <si>
    <t>OE.1.1.13</t>
  </si>
  <si>
    <t>REHABILITACION DE MAQUINARIAS Y EQUIPOS</t>
  </si>
  <si>
    <t>OE.1.1.13.1</t>
  </si>
  <si>
    <t>OE.1.1.14</t>
  </si>
  <si>
    <t>TRAMITES VARIOS</t>
  </si>
  <si>
    <t>OE.1.1.14.1</t>
  </si>
  <si>
    <t>Tramites varios</t>
  </si>
  <si>
    <t>OE.1.2.1.6</t>
  </si>
  <si>
    <t>Equipos de protección individual durante obra</t>
  </si>
  <si>
    <t>OE.1.2.1.7</t>
  </si>
  <si>
    <t>Equipos de Protección Colectiva en obra</t>
  </si>
  <si>
    <t>OE.1.2.1.8</t>
  </si>
  <si>
    <t>OE.1.2.1.9</t>
  </si>
  <si>
    <t>OE.1.2.1.10</t>
  </si>
  <si>
    <t>Examen medico pre-ocupacional</t>
  </si>
  <si>
    <t>OE.1.2.1.11</t>
  </si>
  <si>
    <t>Plan de Seguridad y Salud en el Trabajo, Elaboración y Ejecución en obra</t>
  </si>
  <si>
    <t>OE.1.2.1.12</t>
  </si>
  <si>
    <t>Concientización en Seguridad y Salud</t>
  </si>
  <si>
    <t>OE.1.2.1.13</t>
  </si>
  <si>
    <t>Vigilancia y control de maquinaria en obra</t>
  </si>
  <si>
    <t>OE.1.2.1.14</t>
  </si>
  <si>
    <t>OE.1.2.1.15</t>
  </si>
  <si>
    <t>OE.1.2.1.16</t>
  </si>
  <si>
    <t>Limpieza permanente en obra</t>
  </si>
  <si>
    <t>OE.1.2.1.17</t>
  </si>
  <si>
    <t>Desmontaje y montaje de comedor provisional en obra</t>
  </si>
  <si>
    <t>OE.1.2.1.18</t>
  </si>
  <si>
    <t>Carpas para comedor provisional en obra</t>
  </si>
  <si>
    <t>OE.1.2.1.19</t>
  </si>
  <si>
    <t>SERVICIOS</t>
  </si>
  <si>
    <t>Monitoreos ocupacionales</t>
  </si>
  <si>
    <t>Auditorias de seguridad y salud en el trabajo</t>
  </si>
  <si>
    <t>CAPACITACIONES ESPECIFICAS DE SEGURIDAD Y SALUD EN OBRA</t>
  </si>
  <si>
    <t>CAPACITACIONES DE TRABAJO DE ALTO RIESGO</t>
  </si>
  <si>
    <t>OE.1.2.4</t>
  </si>
  <si>
    <t>CAPACITACIONES TRIMESTRALES GENERALES</t>
  </si>
  <si>
    <t>OE.1.2.4.1</t>
  </si>
  <si>
    <t>Capacitaciones trimestrales en seguridad y salud</t>
  </si>
  <si>
    <t>OE.1.2.5</t>
  </si>
  <si>
    <t>ADQUISICION DE MATERIALES Y EQUIPOS DE CONTROL DE SEGURIDAD</t>
  </si>
  <si>
    <t>OE.1.2.5.1</t>
  </si>
  <si>
    <t>OE.1.2.6</t>
  </si>
  <si>
    <t>SISTEMA DE VIDEO VIGILANCIA OCUPACIONAL EN OBRA</t>
  </si>
  <si>
    <t>OE.1.2.6.1</t>
  </si>
  <si>
    <t>Equipos de video-vigilancia de seguridad ocupacional en obra</t>
  </si>
  <si>
    <t>OE.1.2.6.2</t>
  </si>
  <si>
    <t>OE.1.5.4</t>
  </si>
  <si>
    <t>PAGO DE AUTORIZACION PMA</t>
  </si>
  <si>
    <t>OE.1.5.4.1</t>
  </si>
  <si>
    <t>OE.1.6</t>
  </si>
  <si>
    <t>SEGMENTO DE MURO PREHISPANICO</t>
  </si>
  <si>
    <t>OE.1.6.1</t>
  </si>
  <si>
    <t>OE.1.6.2</t>
  </si>
  <si>
    <t>OE.1.6.3</t>
  </si>
  <si>
    <t>OE.1.6.4</t>
  </si>
  <si>
    <t>OE.1.6.5</t>
  </si>
  <si>
    <t>viaj</t>
  </si>
  <si>
    <t>OE.1.6.6</t>
  </si>
  <si>
    <t>Acarreo de material en obra D=150m</t>
  </si>
  <si>
    <t>OE.1.6.7</t>
  </si>
  <si>
    <t>OE.1.6.8</t>
  </si>
  <si>
    <t>OE.1.6.9</t>
  </si>
  <si>
    <t>OE.1.6.10</t>
  </si>
  <si>
    <t>OE.1.6.11</t>
  </si>
  <si>
    <t>OE.1.6.12</t>
  </si>
  <si>
    <t>OE.1.6.13</t>
  </si>
  <si>
    <t>Excavaciones restringidas</t>
  </si>
  <si>
    <t>OE.1.6.14</t>
  </si>
  <si>
    <t>OE.1.6.15</t>
  </si>
  <si>
    <t>OE.1.6.16</t>
  </si>
  <si>
    <t>OE.1.6.17</t>
  </si>
  <si>
    <t>OE.1.6.18</t>
  </si>
  <si>
    <t>OE.2.1.1.3</t>
  </si>
  <si>
    <t>Nivelado con maquinaria (minicargador frontal)</t>
  </si>
  <si>
    <t>OE.2.1.1.4</t>
  </si>
  <si>
    <t>Nivelado con maquinaria (retroexcavadora)</t>
  </si>
  <si>
    <t>OE.2.1.4.3.3</t>
  </si>
  <si>
    <t>OE.2.3.4.8</t>
  </si>
  <si>
    <t>OE.2.3.6.2.7</t>
  </si>
  <si>
    <t>OE.2.3.9.2.11</t>
  </si>
  <si>
    <t>Losa Aligerada - Embalado de ladrillo hueco de arcilla de 20x30x30 cm</t>
  </si>
  <si>
    <t>OE.2.3.9.2.12</t>
  </si>
  <si>
    <t>OE.2.3.9.2.13</t>
  </si>
  <si>
    <t>ADQUISICION DE EQUIPOS DE CONTROL DE CALIDAD</t>
  </si>
  <si>
    <t>OE.3.1.10.11</t>
  </si>
  <si>
    <t>Lamina de plomo e: 3 mm para rayos x</t>
  </si>
  <si>
    <t>OE.3.1.10.12</t>
  </si>
  <si>
    <t>Picado de elementos verticales (columnas y placas)</t>
  </si>
  <si>
    <t>Picado de elementos horizontales (vigas y cielo raso)</t>
  </si>
  <si>
    <t>OE.3.3.3.3</t>
  </si>
  <si>
    <t>OE.3.3.3.4</t>
  </si>
  <si>
    <t>Armado de plataforma para tarrajeo</t>
  </si>
  <si>
    <t>OE.3.4.1.3</t>
  </si>
  <si>
    <t>Contrapiso con concreto premezclado, e=5 cm</t>
  </si>
  <si>
    <t>OE.3.7.1.30</t>
  </si>
  <si>
    <t>OE.3.7.1.31</t>
  </si>
  <si>
    <t>Puerta de madera de 01 hoja contraplacada con sobreluz tipo p-02 (1.00x3.00)</t>
  </si>
  <si>
    <t>OE.3.7.1.32</t>
  </si>
  <si>
    <t>Puerta de madera de 01 hoja contraplacada con mirilla y placa de protección h=1.10 y sobreluz tipo p-03 (1.00x3.00)</t>
  </si>
  <si>
    <t>OE.3.7.1.33</t>
  </si>
  <si>
    <t>Puerta de madera de 02 hojas de tablero rebajado con sobreluz tipo p-04 (1.20x3.00)</t>
  </si>
  <si>
    <t>OE.3.7.1.34</t>
  </si>
  <si>
    <t>Puerta de madera de 01 hoja contraplacada con mirilla y placa de protección h=1.10 y sobreluz tipo p-05 (1.20x3.00)</t>
  </si>
  <si>
    <t>OE.3.7.1.35</t>
  </si>
  <si>
    <t>Puerta de madera de 01 hoja contraplacada con rejilla de ventilación inferior y sobreluz p-06 (0.90x3.00)</t>
  </si>
  <si>
    <t>OE.3.7.1.36</t>
  </si>
  <si>
    <t>Puerta de madera de 01 hoja contraplacada con rejilla de ventilación inferior y sobreluz tipo p-07 (0.80x3.00)</t>
  </si>
  <si>
    <t>OE.3.7.1.37</t>
  </si>
  <si>
    <t>Puerta de madera de 01 hoja contraplacada con rejillas de ventilación inferior y superior tipo p-08 (0.90x3.00)</t>
  </si>
  <si>
    <t>OE.3.7.1.38</t>
  </si>
  <si>
    <t>OE.3.7.1.39</t>
  </si>
  <si>
    <t>OE.3.7.1.40</t>
  </si>
  <si>
    <t>OE.3.7.1.41</t>
  </si>
  <si>
    <t>OE.3.7.1.42</t>
  </si>
  <si>
    <t>OE.3.7.1.43</t>
  </si>
  <si>
    <t>OE.3.7.1.44</t>
  </si>
  <si>
    <t>OE.3.7.1.45</t>
  </si>
  <si>
    <t>OE.3.7.1.46</t>
  </si>
  <si>
    <t>OE.3.7.1.47</t>
  </si>
  <si>
    <t>OE.3.7.1.48</t>
  </si>
  <si>
    <t>OE.3.7.1.49</t>
  </si>
  <si>
    <t>OE.3.7.1.50</t>
  </si>
  <si>
    <t>OE.3.7.1.51</t>
  </si>
  <si>
    <t>OE.3.7.1.52</t>
  </si>
  <si>
    <t>OE.3.7.1.53</t>
  </si>
  <si>
    <t>OE.3.7.1.54</t>
  </si>
  <si>
    <t>OE.4.2.1.5</t>
  </si>
  <si>
    <t>OE.4.2.1.6</t>
  </si>
  <si>
    <t>OE.4.2.1.7</t>
  </si>
  <si>
    <t>SALIDA AGUA FRIA DURA CON TUBERIA DE COBRE TIPO L 1"</t>
  </si>
  <si>
    <t>OE.4.2.1.8</t>
  </si>
  <si>
    <t>SALIDA AGUA FRIA DURA CON TUBERIA DE COBRE TIPO L 1 1/4"</t>
  </si>
  <si>
    <t>OE.4.2.2.11</t>
  </si>
  <si>
    <t>TUBO DE COBRE TIPO L 1/2" AGUA FRIA DURA</t>
  </si>
  <si>
    <t>OE.4.2.2.12</t>
  </si>
  <si>
    <t>TUBO DE COBRE TIPO L 3/4" AGUA FRIA DURA</t>
  </si>
  <si>
    <t>OE.4.2.2.13</t>
  </si>
  <si>
    <t>TUBO DE COBRE TIPO L 1" AGUA FRIA DURA</t>
  </si>
  <si>
    <t>OE.4.2.2.14</t>
  </si>
  <si>
    <t>TUBO DE COBRE TIPO L 1 1/4" AGUA FRIA DURA</t>
  </si>
  <si>
    <t>OE.4.2.2.15</t>
  </si>
  <si>
    <t>TUBO DE COBRE TIPO L 1 1/2" AGUA FRIA DURA</t>
  </si>
  <si>
    <t>OE.4.2.2.16</t>
  </si>
  <si>
    <t>TUBO DE COBRE TIPO L 2" AGUA FRIA DURA</t>
  </si>
  <si>
    <t>OE.4.2.2.17</t>
  </si>
  <si>
    <t>TUBO DE COBRE TIPO L 2 1/2" AGUA FRIA DURA</t>
  </si>
  <si>
    <t>OE.4.2.2.18</t>
  </si>
  <si>
    <t>TUBO DE COBRE TIPO L 3" AGUA FRIA DURA</t>
  </si>
  <si>
    <t>OE.4.2.2.19</t>
  </si>
  <si>
    <t>TUBO DE COBRE TIPO L 4" AGUA FRIA DURA</t>
  </si>
  <si>
    <t>TUBO DE COBRE TIPO L 1 1/4" (CON CAMA DE ARENA) AGUA FRIA DURA</t>
  </si>
  <si>
    <t>OE.4.2.4.1.44</t>
  </si>
  <si>
    <t>UNION DE COBRE PARA SOLDAR 1/2"</t>
  </si>
  <si>
    <t>OE.4.2.4.1.45</t>
  </si>
  <si>
    <t>UNION DE COBRE PARA SOLDAR 3/4"</t>
  </si>
  <si>
    <t>OE.4.2.4.1.46</t>
  </si>
  <si>
    <t>UNION DE COBRE PARA SOLDAR 1"</t>
  </si>
  <si>
    <t>OE.4.2.4.1.47</t>
  </si>
  <si>
    <t>UNION DE COBRE PARA SOLDAR 1 1/4"</t>
  </si>
  <si>
    <t>OE.4.2.4.1.48</t>
  </si>
  <si>
    <t>UNION DE COBRE PARA SOLDAR 1 1/2"</t>
  </si>
  <si>
    <t>OE.4.2.4.1.49</t>
  </si>
  <si>
    <t>UNION DE COBRE PARA SOLDAR 2"</t>
  </si>
  <si>
    <t>OE.4.2.4.1.50</t>
  </si>
  <si>
    <t>UNION DE COBRE PARA SOLDAR 2 1/2"</t>
  </si>
  <si>
    <t>OE.4.2.4.1.51</t>
  </si>
  <si>
    <t>UNION DE COBRE PARA SOLDAR 3"</t>
  </si>
  <si>
    <t>OE.4.2.4.1.52</t>
  </si>
  <si>
    <t>UNION DE COBRE PARA SOLDAR 4"</t>
  </si>
  <si>
    <t>OE.4.2.4.1.53</t>
  </si>
  <si>
    <t>TAPÓN DE COBRE HEMBRA 1/2"</t>
  </si>
  <si>
    <t>OE.4.2.4.1.54</t>
  </si>
  <si>
    <t>TAPÓN DE COBRE HEMBRA 3/4"</t>
  </si>
  <si>
    <t>OE.4.2.4.1.55</t>
  </si>
  <si>
    <t>TAPÓN DE COBRE HEMBRA 1"</t>
  </si>
  <si>
    <t>OE.4.2.4.1.56</t>
  </si>
  <si>
    <t>TAPÓN DE COBRE HEMBRA 1 1/4"</t>
  </si>
  <si>
    <t>OE.4.2.4.2.12</t>
  </si>
  <si>
    <t>COLGADOR TIPO GOTA 1/2"</t>
  </si>
  <si>
    <t>OE.4.2.4.2.13</t>
  </si>
  <si>
    <t>COLGADOR TIPO GOTA 3/4"</t>
  </si>
  <si>
    <t>OE.4.2.4.2.14</t>
  </si>
  <si>
    <t>COLGADOR TIPO GOTA 1"</t>
  </si>
  <si>
    <t>OE.4.2.4.2.15</t>
  </si>
  <si>
    <t>COLGADOR TIPO GOTA 1 1/4"</t>
  </si>
  <si>
    <t>OE.4.2.4.2.16</t>
  </si>
  <si>
    <t>COLGADOR TIPO GOTA 1 1/2"</t>
  </si>
  <si>
    <t>OE.4.2.4.2.17</t>
  </si>
  <si>
    <t>COLGADOR TIPO GOTA 2"</t>
  </si>
  <si>
    <t>OE.4.2.5.11</t>
  </si>
  <si>
    <t>OE.4.2.5.12</t>
  </si>
  <si>
    <t>OE.4.2.5.13</t>
  </si>
  <si>
    <t>VÁLVULA ESFÉRICA DE BRONCE 1/2"</t>
  </si>
  <si>
    <t>OE.4.2.5.14</t>
  </si>
  <si>
    <t>VÁLVULA ESFÉRICA DE BRONCE 3/4"</t>
  </si>
  <si>
    <t>OE.4.2.5.15</t>
  </si>
  <si>
    <t>VÁLVULA ESFÉRICA DE BRONCE 1"</t>
  </si>
  <si>
    <t>OE.4.2.5.16</t>
  </si>
  <si>
    <t>VÁLVULA ESFÉRICA DE BRONCE 1 1/4"</t>
  </si>
  <si>
    <t>OE.4.2.5.17</t>
  </si>
  <si>
    <t>VÁLVULA ESFÉRICA DE BRONCE 1 1/2"</t>
  </si>
  <si>
    <t>OE.4.2.5.18</t>
  </si>
  <si>
    <t>VÁLVULA ESFÉRICA DE BRONCE 2"</t>
  </si>
  <si>
    <t>OE.4.2.5.19</t>
  </si>
  <si>
    <t>VÁLVULA ESFÉRICA DE BRONCE 2 1/2"</t>
  </si>
  <si>
    <t>OE.4.2.5.20</t>
  </si>
  <si>
    <t>VÁLVULA ESFÉRICA DE BRONCE 3"</t>
  </si>
  <si>
    <t>OE.4.2.5.21</t>
  </si>
  <si>
    <t>VÁLVULA ESFÉRICA DE BRONCE 4"</t>
  </si>
  <si>
    <t>OE.4.2.8</t>
  </si>
  <si>
    <t>AISLADORES TERMICOS</t>
  </si>
  <si>
    <t>OE.4.2.8.1</t>
  </si>
  <si>
    <t>AISLADORES TERMICOS PARA TUBERIAS DE 1"</t>
  </si>
  <si>
    <t>OE.4.2.8.2</t>
  </si>
  <si>
    <t>AISLADORES TERMICOS PARA TUBERIAS DE 1 1/4"</t>
  </si>
  <si>
    <t>OE.4.2.8.3</t>
  </si>
  <si>
    <t>AISLADORES TERMICOS PARA TUBERIAS DE 1 1/2"</t>
  </si>
  <si>
    <t>OE.4.2.8.4</t>
  </si>
  <si>
    <t>AISLADORES TERMICOS PARA TUBERIAS DE 2"</t>
  </si>
  <si>
    <t>OE.4.2.8.5</t>
  </si>
  <si>
    <t>AISLADORES TERMICOS PARA TUBERIAS DE 2 1/2"</t>
  </si>
  <si>
    <t>OE.4.2.8.6</t>
  </si>
  <si>
    <t>AISLADORES TERMICOS PARA TUBERIAS DE 3"</t>
  </si>
  <si>
    <t>OE.4.2.8.7</t>
  </si>
  <si>
    <t>AISLADORES TERMICOS PARA TUBERIAS DE 4"</t>
  </si>
  <si>
    <t>OE.4.2.9</t>
  </si>
  <si>
    <t>PINTURA PARA TUBERIAS DE AGUA FRIA</t>
  </si>
  <si>
    <t>OE.4.2.9.1</t>
  </si>
  <si>
    <t>OE.4.3.1.3</t>
  </si>
  <si>
    <t>SALIDA CON TUBERIA DE COBRE TIPO L 1/2 PARA AGUA CALIENTE</t>
  </si>
  <si>
    <t>OE.4.3.1.4</t>
  </si>
  <si>
    <t>SALIDA CON TUBERIA DE COBRE TIPO L 3/4" PARA AGUA CALIENTE</t>
  </si>
  <si>
    <t>OE.4.3.2.9</t>
  </si>
  <si>
    <t>TUBO DE COBRE TIPO L 1/2" PARA AGUA CALIENTE</t>
  </si>
  <si>
    <t>OE.4.3.2.10</t>
  </si>
  <si>
    <t>TUBO DE COBRE TIPO L 3/4" PARA AGUA CALIENTE</t>
  </si>
  <si>
    <t>OE.4.3.2.11</t>
  </si>
  <si>
    <t>TUBO DE COBRE TIPO L 1" PARA AGUA CALIENTE</t>
  </si>
  <si>
    <t>OE.4.3.2.12</t>
  </si>
  <si>
    <t>TUBO DE COBRE TIPO L 1 1/2" PARA AGUA CALIENTE</t>
  </si>
  <si>
    <t>OE.4.3.2.13</t>
  </si>
  <si>
    <t>TUBO DE COBRE TIPO L 2" PARA AGUA CALIENTE</t>
  </si>
  <si>
    <t>OE.4.3.2.14</t>
  </si>
  <si>
    <t>TUBO DE COBRE TIPO L 2 1/2" PARA AGUA CALIENTE</t>
  </si>
  <si>
    <t>OE.4.3.2.15</t>
  </si>
  <si>
    <t>TUBO DE COBRE TIPO L 3" PARA AGUA CALIENTE</t>
  </si>
  <si>
    <t>OE.4.3.3.1.31</t>
  </si>
  <si>
    <t>OE.4.3.3.1.32</t>
  </si>
  <si>
    <t>OE.4.3.3.1.33</t>
  </si>
  <si>
    <t>OE.4.3.3.1.34</t>
  </si>
  <si>
    <t>OE.4.3.3.1.35</t>
  </si>
  <si>
    <t>OE.4.3.3.1.36</t>
  </si>
  <si>
    <t>OE.4.3.3.1.37</t>
  </si>
  <si>
    <t>OE.4.3.3.1.38</t>
  </si>
  <si>
    <t>OE.4.3.3.1.39</t>
  </si>
  <si>
    <t>OE.4.3.3.2.11</t>
  </si>
  <si>
    <t>OE.4.3.3.2.12</t>
  </si>
  <si>
    <t>OE.4.3.3.2.13</t>
  </si>
  <si>
    <t>OE.4.3.4.9</t>
  </si>
  <si>
    <t>OE.4.3.4.10</t>
  </si>
  <si>
    <t>OE.4.3.4.11</t>
  </si>
  <si>
    <t>OE.4.3.4.12</t>
  </si>
  <si>
    <t>OE.4.3.4.13</t>
  </si>
  <si>
    <t>OE.4.3.4.14</t>
  </si>
  <si>
    <t>OE.4.3.4.15</t>
  </si>
  <si>
    <t>OE.4.3.4.16</t>
  </si>
  <si>
    <t>OE.4.3.7</t>
  </si>
  <si>
    <t>AISLADORES TERMINCOS</t>
  </si>
  <si>
    <t>OE.4.3.7.1</t>
  </si>
  <si>
    <t>OE.4.3.7.2</t>
  </si>
  <si>
    <t>OE.4.3.7.3</t>
  </si>
  <si>
    <t>OE.4.3.7.4</t>
  </si>
  <si>
    <t>OE.4.3.7.5</t>
  </si>
  <si>
    <t>OE.4.3.8</t>
  </si>
  <si>
    <t>PINTURA PARA TUBERIA DE AGUA CALIENTE</t>
  </si>
  <si>
    <t>OE.4.3.8.1</t>
  </si>
  <si>
    <t>PINTURA PARA TUBERIAS DE AGUA CALIENTE</t>
  </si>
  <si>
    <t>OE.4.4.2.54</t>
  </si>
  <si>
    <t>OE.4.4.2.55</t>
  </si>
  <si>
    <t>CODO SCH - 40 1 1/4" x 90º</t>
  </si>
  <si>
    <t>OE.4.4.2.56</t>
  </si>
  <si>
    <t>CODO SCH - 40 1 1/2" x 90º</t>
  </si>
  <si>
    <t>OE.4.4.2.57</t>
  </si>
  <si>
    <t>OE.4.4.2.58</t>
  </si>
  <si>
    <t>CODO SCH - 40 2 1/2" x 90º</t>
  </si>
  <si>
    <t>OE.4.4.2.59</t>
  </si>
  <si>
    <t>CODO SCH - 40 3" x 90º</t>
  </si>
  <si>
    <t>OE.4.4.2.60</t>
  </si>
  <si>
    <t>CODO SCH - 40 4" x 90º</t>
  </si>
  <si>
    <t>OE.4.4.2.61</t>
  </si>
  <si>
    <t>CODO SCH - 40 6" x 90º</t>
  </si>
  <si>
    <t>OE.4.4.2.62</t>
  </si>
  <si>
    <t>TEE SCH - 40 1"</t>
  </si>
  <si>
    <t>OE.4.4.2.63</t>
  </si>
  <si>
    <t>TEE SCH - 40 1 1/4"</t>
  </si>
  <si>
    <t>OE.4.4.2.64</t>
  </si>
  <si>
    <t>TEE SCH - 40 1 1/2"</t>
  </si>
  <si>
    <t>OE.4.4.2.65</t>
  </si>
  <si>
    <t>TEE SCH - 40 2"</t>
  </si>
  <si>
    <t>OE.4.4.2.66</t>
  </si>
  <si>
    <t>TEE SCH - 40 2 1/2"</t>
  </si>
  <si>
    <t>OE.4.4.2.67</t>
  </si>
  <si>
    <t>OE.4.4.2.68</t>
  </si>
  <si>
    <t>TEE SCH - 40 4"</t>
  </si>
  <si>
    <t>OE.4.4.2.69</t>
  </si>
  <si>
    <t>TEE SCH - 40 6"</t>
  </si>
  <si>
    <t>OE.4.4.2.70</t>
  </si>
  <si>
    <t>OE.4.4.2.71</t>
  </si>
  <si>
    <t>OE.4.4.2.72</t>
  </si>
  <si>
    <t>OE.4.4.2.73</t>
  </si>
  <si>
    <t>OE.4.4.2.74</t>
  </si>
  <si>
    <t>OE.4.4.2.75</t>
  </si>
  <si>
    <t>CRUZ SCH - 40 4"</t>
  </si>
  <si>
    <t>OE.4.4.2.76</t>
  </si>
  <si>
    <t>OE.4.4.2.77</t>
  </si>
  <si>
    <t>REDUCCION SCH - 40 1 1/4" - 1"</t>
  </si>
  <si>
    <t>OE.4.4.2.78</t>
  </si>
  <si>
    <t>REDUCCION SCH - 40 1 1/2" - 1"</t>
  </si>
  <si>
    <t>OE.4.4.2.79</t>
  </si>
  <si>
    <t>REDUCCION SCH - 40 1 1/2" - 1 1/4"</t>
  </si>
  <si>
    <t>OE.4.4.2.80</t>
  </si>
  <si>
    <t>REDUCCION SCH - 40 2" - 1"</t>
  </si>
  <si>
    <t>OE.4.4.2.81</t>
  </si>
  <si>
    <t>REDUCCION SCH - 40 2" - 1 1/4"</t>
  </si>
  <si>
    <t>OE.4.4.2.82</t>
  </si>
  <si>
    <t>REDUCCION SCH - 40 2" - 1 1/2"</t>
  </si>
  <si>
    <t>OE.4.4.2.83</t>
  </si>
  <si>
    <t>REDUCCION SCH - 40 2 1/2" - 1"</t>
  </si>
  <si>
    <t>OE.4.4.2.84</t>
  </si>
  <si>
    <t>REDUCCION SCH - 40 2 1/2" - 1 1/4"</t>
  </si>
  <si>
    <t>OE.4.4.2.85</t>
  </si>
  <si>
    <t>REDUCCION SCH - 40 2 1/2" - 1 1/2"</t>
  </si>
  <si>
    <t>OE.4.4.2.86</t>
  </si>
  <si>
    <t>REDUCCION SCH - 40 2 1/2" - 2"</t>
  </si>
  <si>
    <t>OE.4.4.2.87</t>
  </si>
  <si>
    <t>REDUCCION SCH - 40 3" - 1"</t>
  </si>
  <si>
    <t>OE.4.4.2.88</t>
  </si>
  <si>
    <t>REDUCCION SCH - 40 3" - 1 1/4"</t>
  </si>
  <si>
    <t>OE.4.4.2.89</t>
  </si>
  <si>
    <t>REDUCCION SCH - 40 3" - 1 1/2"</t>
  </si>
  <si>
    <t>OE.4.4.2.90</t>
  </si>
  <si>
    <t>REDUCCION SCH - 40 3" - 2"</t>
  </si>
  <si>
    <t>OE.4.4.2.91</t>
  </si>
  <si>
    <t>REDUCCION SCH - 40 3" - 2 1/2"</t>
  </si>
  <si>
    <t>OE.4.4.2.92</t>
  </si>
  <si>
    <t>REDUCCION SCH - 40 4" - 1"</t>
  </si>
  <si>
    <t>OE.4.4.2.93</t>
  </si>
  <si>
    <t>REDUCCION SCH - 40 4" - 1 1/4"</t>
  </si>
  <si>
    <t>OE.4.4.2.94</t>
  </si>
  <si>
    <t>REDUCCION SCH - 40 4" - 1 1/2"</t>
  </si>
  <si>
    <t>OE.4.4.2.95</t>
  </si>
  <si>
    <t>REDUCCION SCH - 40 4" - 2"</t>
  </si>
  <si>
    <t>OE.4.4.2.96</t>
  </si>
  <si>
    <t>REDUCCION SCH - 40 4" - 2 1/2"</t>
  </si>
  <si>
    <t>OE.4.4.2.97</t>
  </si>
  <si>
    <t>REDUCCION SCH - 40 4" - 3"</t>
  </si>
  <si>
    <t>OE.4.4.2.98</t>
  </si>
  <si>
    <t>REDUCCION SCH - 40 6" - 1 1/4"</t>
  </si>
  <si>
    <t>OE.4.4.2.99</t>
  </si>
  <si>
    <t>REDUCCION SCH - 40 6" - 2 1/2"</t>
  </si>
  <si>
    <t>OE.4.4.2.100</t>
  </si>
  <si>
    <t>REDUCCION SCH - 40 6" - 3"</t>
  </si>
  <si>
    <t>OE.4.4.2.101</t>
  </si>
  <si>
    <t>REDUCCION SCH - 40 6" - 4"</t>
  </si>
  <si>
    <t>OE.4.4.4.3</t>
  </si>
  <si>
    <t>JUNTA FLEXIBLE ANTISISMICO DE 1"</t>
  </si>
  <si>
    <t>OE.4.4.4.4</t>
  </si>
  <si>
    <t>JUNTA FLEXIBLE ANTISISMICO DE 2"</t>
  </si>
  <si>
    <t>OE.4.4.4.5</t>
  </si>
  <si>
    <t>JUNTA FLEXIBLE ANTISISMICO DE 2 1/2"</t>
  </si>
  <si>
    <t>OE.4.4.4.6</t>
  </si>
  <si>
    <t>JUNTA FLEXIBLE ANTISISMICO DE 3"</t>
  </si>
  <si>
    <t>OE.4.4.4.7</t>
  </si>
  <si>
    <t>JUNTA FLEXIBLE ANTISISMICO DE 4"</t>
  </si>
  <si>
    <t>OE.4.4.4.8</t>
  </si>
  <si>
    <t>JUNTA FLEXIBLE ANTISISMICO DE 6"</t>
  </si>
  <si>
    <t>OE.4.4.5.7</t>
  </si>
  <si>
    <t>VALVULA DE CONTROL DE 2"</t>
  </si>
  <si>
    <t>OE.4.4.5.8</t>
  </si>
  <si>
    <t>VALVULA SIAMESA</t>
  </si>
  <si>
    <t>OE.4.4.5.9</t>
  </si>
  <si>
    <t>VALVULA ANGULAR DE BRONCE H/M 2 1/2"</t>
  </si>
  <si>
    <t>OE.4.4.6.6</t>
  </si>
  <si>
    <t>OE.4.4.7.10</t>
  </si>
  <si>
    <t>OE.4.4.7.11</t>
  </si>
  <si>
    <t>OE.4.4.7.12</t>
  </si>
  <si>
    <t>OE.4.4.7.13</t>
  </si>
  <si>
    <t>OE.4.4.7.14</t>
  </si>
  <si>
    <t>OE.4.4.7.15</t>
  </si>
  <si>
    <t>OE.4.4.7.16</t>
  </si>
  <si>
    <t>OE.4.4.7.17</t>
  </si>
  <si>
    <t>OE.4.4.9</t>
  </si>
  <si>
    <t>ROCIADORES</t>
  </si>
  <si>
    <t>OE.4.4.9.1</t>
  </si>
  <si>
    <t>OE.4.4.9.2</t>
  </si>
  <si>
    <t>OE.4.4.10</t>
  </si>
  <si>
    <t>SOPORTES Y COLGADORES</t>
  </si>
  <si>
    <t>OE.4.4.10.1</t>
  </si>
  <si>
    <t>COLGADOR TIPO GOTA DE 3/8"X 1"</t>
  </si>
  <si>
    <t>OE.4.4.10.2</t>
  </si>
  <si>
    <t>COLGADOR TIPO GOTA DE 3/8"X 1 1/4"</t>
  </si>
  <si>
    <t>OE.4.4.10.3</t>
  </si>
  <si>
    <t>COLGADOR TIPO GOTA DE 3/8"X 1 1/2"</t>
  </si>
  <si>
    <t>OE.4.4.10.4</t>
  </si>
  <si>
    <t>COLGADOR TIPO GOTA DE 3/8"X 2"</t>
  </si>
  <si>
    <t>OE.4.4.10.5</t>
  </si>
  <si>
    <t>COLGADOR TIPO GOTA DE 3/8"X 2 1/2"</t>
  </si>
  <si>
    <t>OE.4.4.10.6</t>
  </si>
  <si>
    <t>COLGADOR TIPO GOTA DE 3/8"X 3"</t>
  </si>
  <si>
    <t>OE.4.4.10.7</t>
  </si>
  <si>
    <t>COLGADOR TIPO GOTA DE 3/8"X 4"</t>
  </si>
  <si>
    <t>OE.4.4.10.8</t>
  </si>
  <si>
    <t>COLGADOR TIPO GOTA DE 1/2"X 6"</t>
  </si>
  <si>
    <t>OE.4.4.10.9</t>
  </si>
  <si>
    <t>ABRAZADERA U-BOLT 3/8" X 2 1/2"</t>
  </si>
  <si>
    <t>OE.4.5.1.13</t>
  </si>
  <si>
    <t>OE.4.5.1.13.1</t>
  </si>
  <si>
    <t>ACARREO DE MATERIAL EXCEDENTE D = 50 M</t>
  </si>
  <si>
    <t>OE.4.5.2.12</t>
  </si>
  <si>
    <t>OE.4.5.2.13</t>
  </si>
  <si>
    <t>CODO PVC CP - PESADA 6" x 90º</t>
  </si>
  <si>
    <t>OE.4.5.2.14</t>
  </si>
  <si>
    <t>CODO PVC CP - PESADA 6" x 45°</t>
  </si>
  <si>
    <t>OE.4.5.2.15</t>
  </si>
  <si>
    <t>OE.4.5.4.5</t>
  </si>
  <si>
    <t>OE.4.5.4.6</t>
  </si>
  <si>
    <t>OE.4.5.4.7</t>
  </si>
  <si>
    <t>CAJA DE REGISTRO - 24" X 24" INCL. TAPA</t>
  </si>
  <si>
    <t>OE.4.5.5.2</t>
  </si>
  <si>
    <t>CONEXION A MATRIZ EXTERIOR DE DRENAJE PLUVIAL</t>
  </si>
  <si>
    <t>OE.4.5.6</t>
  </si>
  <si>
    <t>PASES DE TUBERIA ENTRE PISO</t>
  </si>
  <si>
    <t>OE.4.5.6.1</t>
  </si>
  <si>
    <t>OE.4.6.1.5</t>
  </si>
  <si>
    <t>OE.4.6.1.6</t>
  </si>
  <si>
    <t>OE.4.6.1.7</t>
  </si>
  <si>
    <t>OE.4.6.2.9</t>
  </si>
  <si>
    <t>OE.4.6.3.1.11</t>
  </si>
  <si>
    <t>RELLENO Y COMPACTADO MANUAL CON MATERIAL PROPIO</t>
  </si>
  <si>
    <t>OE.4.6.3.1.12</t>
  </si>
  <si>
    <t>OE.4.6.3.1.13</t>
  </si>
  <si>
    <t>OE.4.6.4.1.37</t>
  </si>
  <si>
    <t>OE.4.6.4.1.38</t>
  </si>
  <si>
    <t>OE.4.6.4.1.39</t>
  </si>
  <si>
    <t>COLGADOR TIPO GOTA 3"</t>
  </si>
  <si>
    <t>OE.4.6.4.1.40</t>
  </si>
  <si>
    <t>COLGADOR TIPO GOTA 4"</t>
  </si>
  <si>
    <t>OE.4.6.4.1.41</t>
  </si>
  <si>
    <t>REDUCCION DE COBRE SOLDABLE DE 3"-2"</t>
  </si>
  <si>
    <t>OE.4.6.4.1.42</t>
  </si>
  <si>
    <t>YEE DE COBRE SOLDABLE DE 4" - 3"</t>
  </si>
  <si>
    <t>OE.4.6.4.1.43</t>
  </si>
  <si>
    <t>YEE DE COBRE SOLDABLE DE 3" - 2"</t>
  </si>
  <si>
    <t>OE.4.6.4.1.44</t>
  </si>
  <si>
    <t>OE.4.6.4.1.45</t>
  </si>
  <si>
    <t>YEE PVC CP 4"</t>
  </si>
  <si>
    <t>OE.4.6.4.2.11</t>
  </si>
  <si>
    <t>REGISTRO COLGADO DE BRONCE 2"</t>
  </si>
  <si>
    <t>OE.4.6.4.2.12</t>
  </si>
  <si>
    <t>REGISTRO COLGADO DE BRONCE 3"</t>
  </si>
  <si>
    <t>OE.4.6.4.2.13</t>
  </si>
  <si>
    <t>REGISTRO COLGADO DE BRONCE 4"</t>
  </si>
  <si>
    <t>OE.4.6.5.1.9</t>
  </si>
  <si>
    <t>OE.4.6.5.1.10</t>
  </si>
  <si>
    <t>OE.4.6.5.1.11</t>
  </si>
  <si>
    <t>OE.4.7.1.3</t>
  </si>
  <si>
    <t>OE.4.7.1.4</t>
  </si>
  <si>
    <t>OE.4.7.2.10</t>
  </si>
  <si>
    <t>OE.4.7.2.11</t>
  </si>
  <si>
    <t>OE.4.7.2.12</t>
  </si>
  <si>
    <t>OE.4.7.2.13</t>
  </si>
  <si>
    <t>OE.4.7.2.14</t>
  </si>
  <si>
    <t>OE.4.7.2.15</t>
  </si>
  <si>
    <t>OE.4.7.2.16</t>
  </si>
  <si>
    <t>OE.4.7.3.22</t>
  </si>
  <si>
    <t>OE.4.7.3.23</t>
  </si>
  <si>
    <t>OE.4.7.3.24</t>
  </si>
  <si>
    <t>OE.4.7.3.25</t>
  </si>
  <si>
    <t>OE.4.7.3.26</t>
  </si>
  <si>
    <t>OE.4.7.3.27</t>
  </si>
  <si>
    <t>OE.4.7.3.28</t>
  </si>
  <si>
    <t>OE.4.7.3.29</t>
  </si>
  <si>
    <t>OE.4.7.4.7</t>
  </si>
  <si>
    <t>OE.4.7.4.8</t>
  </si>
  <si>
    <t>OE.4.7.4.9</t>
  </si>
  <si>
    <t>OE.4.7.4.10</t>
  </si>
  <si>
    <t>OE.4.7.4.11</t>
  </si>
  <si>
    <t>OE.4.7.4.12</t>
  </si>
  <si>
    <t>OE.4.7.5.7</t>
  </si>
  <si>
    <t>OE.4.7.5.8</t>
  </si>
  <si>
    <t>OE.4.7.8</t>
  </si>
  <si>
    <t>OE.4.7.8.1</t>
  </si>
  <si>
    <t>OE.4.7.8.2</t>
  </si>
  <si>
    <t>OE.4.7.8.3</t>
  </si>
  <si>
    <t>OE.4.7.8.4</t>
  </si>
  <si>
    <t>OE.4.7.8.5</t>
  </si>
  <si>
    <t>OE.4.7.9</t>
  </si>
  <si>
    <t>PINTURA PARA TUBERIA DE AGUA BLANDA</t>
  </si>
  <si>
    <t>OE.4.7.9.1</t>
  </si>
  <si>
    <t>OE.4.8.5</t>
  </si>
  <si>
    <t>PINTURA PARA TUBERIAS DE DRENAJE DE AIRE ACONDICIONADO</t>
  </si>
  <si>
    <t>OE.4.8.5.1</t>
  </si>
  <si>
    <t>OE.4.8.6</t>
  </si>
  <si>
    <t>PASES DE TUBERIAS</t>
  </si>
  <si>
    <t>OE.4.8.6.1</t>
  </si>
  <si>
    <t>OE.5.6.16.5.6</t>
  </si>
  <si>
    <t>OE.5.6.16.5.7</t>
  </si>
  <si>
    <t>OE.5.6.16.5.8</t>
  </si>
  <si>
    <t>OE.5.6.16.5.9</t>
  </si>
  <si>
    <t>OE.5.6.16.5.10</t>
  </si>
  <si>
    <t>OE.5.6.16.5.12</t>
  </si>
  <si>
    <t>OE.5.6.16.5.12.1</t>
  </si>
  <si>
    <t>OE.6.2.28</t>
  </si>
  <si>
    <t>OE.6.2.29</t>
  </si>
  <si>
    <t>Riel unistrut 41 X 21 X 1.5mm X 2.4m</t>
  </si>
  <si>
    <t>OE.6.2.30</t>
  </si>
  <si>
    <t>Abrazadera de 3/4"</t>
  </si>
  <si>
    <t>OE.6.2.31</t>
  </si>
  <si>
    <t>Abrazadera de 1"</t>
  </si>
  <si>
    <t>OE.6.2.32</t>
  </si>
  <si>
    <t>Abrazadera unistrut de 3/4"</t>
  </si>
  <si>
    <t>OE.6.2.33</t>
  </si>
  <si>
    <t>Abrazadera unistrut de 1"</t>
  </si>
  <si>
    <t>OE.6.3.26</t>
  </si>
  <si>
    <t>Salida de datos Cat. 7A simple</t>
  </si>
  <si>
    <t>OE.6.3.27</t>
  </si>
  <si>
    <t>Salida de datos Cat. 7A doble</t>
  </si>
  <si>
    <t>OE.6.5.13</t>
  </si>
  <si>
    <t>Patch Cord CAT 7AX2m</t>
  </si>
  <si>
    <t>Caja de pase de fierro galvanizado pesado 15 cm x 20cm x 20cm</t>
  </si>
  <si>
    <t>OE.6.8.15.3</t>
  </si>
  <si>
    <t>OE.6.8.15.4</t>
  </si>
  <si>
    <t>Cable puesta a tierra CPT 10MM2</t>
  </si>
  <si>
    <t>OE.6.8.15.5</t>
  </si>
  <si>
    <t>Cable puesta a tierra CPT 25MM2</t>
  </si>
  <si>
    <t>OE.6.8.15.6</t>
  </si>
  <si>
    <t>Terminal tipo ojal 10MM2</t>
  </si>
  <si>
    <t>OE.6.8.15.7</t>
  </si>
  <si>
    <t>Terminal tipo ojal 25MM2</t>
  </si>
  <si>
    <t>OE.6.8.15.8</t>
  </si>
  <si>
    <t>Conector perno partido cobre 25MM2</t>
  </si>
  <si>
    <t>OE.7.1.46</t>
  </si>
  <si>
    <t>SUMINISTRO E INSTALACION DE TANQUE AEREO DE ALMACENAMIENTO DE GLP, CAP: 1000 GLNS</t>
  </si>
  <si>
    <t>OE.8.1.1.7</t>
  </si>
  <si>
    <t>Adquisición de contenedor para RR.SS.</t>
  </si>
  <si>
    <t>OE.8.1.8</t>
  </si>
  <si>
    <t>SEÑALIZACION AMBIENTAL EN OBRA</t>
  </si>
  <si>
    <t>OE.8.1.8.1</t>
  </si>
  <si>
    <t>Adquisicion de señaleticas ambientales</t>
  </si>
  <si>
    <t>OE.8.4.1.1</t>
  </si>
  <si>
    <t>Adquisicion de equipos de control ambiental</t>
  </si>
  <si>
    <t>OE.8.5</t>
  </si>
  <si>
    <t>SEGUIMIENTO DE TRAMITE ADMINISTRATIVO Y GESTION DE DOCUMENTOS</t>
  </si>
  <si>
    <t>OE.8.5.1</t>
  </si>
  <si>
    <t>OE.9.1.122</t>
  </si>
  <si>
    <t>ESTATIVA DE TECHO CON UNA COLUMNA</t>
  </si>
  <si>
    <t>OE.9.1.123</t>
  </si>
  <si>
    <t>ELECTROCARDIÓGRAFO DE 12 CANALES</t>
  </si>
  <si>
    <t>OE.9.1.124</t>
  </si>
  <si>
    <t>SISTEMA HOLTER</t>
  </si>
  <si>
    <t>OE.9.1.125</t>
  </si>
  <si>
    <t>SISTEMA MAPA (MONITOREO DE PRESIÓN AMBULATORIA CONTINUA)</t>
  </si>
  <si>
    <t>OE.9.1.126</t>
  </si>
  <si>
    <t>CABINA DE SEGURIDAD BIOLÓGICA</t>
  </si>
  <si>
    <t>OE.9.1.127</t>
  </si>
  <si>
    <t>LÁMPARA GERMICIDA RODABLE</t>
  </si>
  <si>
    <t>OE.9.2.118</t>
  </si>
  <si>
    <t>TENSIOMETRO DIGITAL DE SOBRE MESA ADULTO</t>
  </si>
  <si>
    <t>OE.9.2.119</t>
  </si>
  <si>
    <t>TENSIOMETRO DIGITAL DE SOBRE MESA PEDIÁTRICO NEONATAL</t>
  </si>
  <si>
    <t>OE.9.2.120</t>
  </si>
  <si>
    <t>TENSIOMETRO DIGITAL RODABLE PEDIÁTRICO NEONATAL</t>
  </si>
  <si>
    <t>OE.9.2.121</t>
  </si>
  <si>
    <t>TENSIOMETRO DIGITAL RODABLE ADULTO</t>
  </si>
  <si>
    <t>OE.9.2.122</t>
  </si>
  <si>
    <t>MALETÍN DE REANIMACIÓN ADULTO PEDIATRICO CON ASPIRADOR</t>
  </si>
  <si>
    <t>OE.9.3.55</t>
  </si>
  <si>
    <t>ESTERILIZADOR CON GENERADOR ELECTRICO DE VAPOR ( DUAL) DE 200/250 LITROS CON DOBLE PUERTA</t>
  </si>
  <si>
    <t>OE.9.3.56</t>
  </si>
  <si>
    <t>COCINA A GAS PROPANO DE 06 HORNILLAS INDUSTRIAL CON PLANCHA</t>
  </si>
  <si>
    <t>OE.9.3.57</t>
  </si>
  <si>
    <t>LAVADORA CENTRIFUGA AUTOMÁTICA DE 2 PUERTAS( BARRERA SANITARIA), INDUSTRIAL 40/50KG</t>
  </si>
  <si>
    <t>PARTIDAS DEDUCTIVOS N°5</t>
  </si>
  <si>
    <t xml:space="preserve">ALIMENTADOR Y ACCESORIOS DE COMBUSTIBLE GLP </t>
  </si>
  <si>
    <t>ETAPA DE CONSTRUCCION</t>
  </si>
  <si>
    <t>PROGRAMA DE MANEJO DE RESIDUOS SOLIDOS</t>
  </si>
  <si>
    <t>TOTAL COSTO DIRECTO PARTIDAS DEDUCTIVOS N°5</t>
  </si>
  <si>
    <t>DD5</t>
  </si>
  <si>
    <t>MM5</t>
  </si>
  <si>
    <t>OE.1.2.4.1.1</t>
  </si>
  <si>
    <t>OE.1.2.4.1.2</t>
  </si>
  <si>
    <t>OE.1.2.4.1.3</t>
  </si>
  <si>
    <t>OE.1.2.4.1.4</t>
  </si>
  <si>
    <t>OE.1.2.4.1.5</t>
  </si>
  <si>
    <t>OE.1.2.4.1.6</t>
  </si>
  <si>
    <t>OE.1.2.6.3</t>
  </si>
  <si>
    <t>OE.1.2.6.4</t>
  </si>
  <si>
    <t>OE.1.2.6.5</t>
  </si>
  <si>
    <t>OE.1.2.6.6</t>
  </si>
  <si>
    <t>OE.1.2.6.7</t>
  </si>
  <si>
    <t>OE.1.2.6.8</t>
  </si>
  <si>
    <t>OE.1.2.6.9</t>
  </si>
  <si>
    <t>OE.1.2.6.10</t>
  </si>
  <si>
    <t>OE.1.2.7</t>
  </si>
  <si>
    <t>OE.1.2.7.1</t>
  </si>
  <si>
    <t>OE.1.2.7.2</t>
  </si>
  <si>
    <t>OE.2.6.2.7</t>
  </si>
  <si>
    <t>Control de calidad y seguimiento en obra</t>
  </si>
  <si>
    <t>OE.3.2.37</t>
  </si>
  <si>
    <t>OE.3.2.38</t>
  </si>
  <si>
    <t>VARIACION DE MANO DE OBRA N°5</t>
  </si>
  <si>
    <t>P.U. Expediente</t>
  </si>
  <si>
    <t>Parcial Expediente</t>
  </si>
  <si>
    <t>P.U. Actualizado</t>
  </si>
  <si>
    <t>Parcial Actualizado</t>
  </si>
  <si>
    <t>Diferencia P.U.</t>
  </si>
  <si>
    <t>Diferencia Parcial</t>
  </si>
  <si>
    <t>Metrado Expediente</t>
  </si>
  <si>
    <t>Metrado Actual</t>
  </si>
  <si>
    <t>Acarreo de materiales manual en obra D&gt;150 m</t>
  </si>
  <si>
    <t>tn</t>
  </si>
  <si>
    <t>SALIDA AGUA FRIA DURA CON TUBERIA DE COBRE TIPO L 1/2"</t>
  </si>
  <si>
    <t>SALIDA AGUA FRIA DURA CON TUBERIA DE COBRE TIPO L 3/4"</t>
  </si>
  <si>
    <t>AISLANTE TERMICO PARA TUBERIA DE COBRE 1"</t>
  </si>
  <si>
    <t>AISLANTE TERMICO PARA TUBERIA DE COBRE 1 1/4"</t>
  </si>
  <si>
    <t>AISLANTE TERMICO PARA TUBERIA DE COBRE 1 1/2"</t>
  </si>
  <si>
    <t>AISLANTE TERMICO PARA TUBERIA DE COBRE 2"</t>
  </si>
  <si>
    <t>AISLANTE TERMICO PARA TUBERIA DE COBRE 3"</t>
  </si>
  <si>
    <t>Rociador PD STD SR K5.6 NPT-1/2" Blanco TY-B 68°</t>
  </si>
  <si>
    <t>CONCRETO F'C=210 KG/CM2 PARA CANALES PLUVIALES</t>
  </si>
  <si>
    <t>SOLADO EN CANALES PLUVIALES</t>
  </si>
  <si>
    <t>YEE PVC CP - PESADA 6" A 4"</t>
  </si>
  <si>
    <t>PINTURA PARA TUBERIAS COLGADAS</t>
  </si>
  <si>
    <t>RELLENO Y COMPACTADO CON EQUIPO Y MATERIAL PROPIO</t>
  </si>
  <si>
    <t>ACARREO DE MATERIAL D=50 m</t>
  </si>
  <si>
    <t>TRAZO Y REPLANTEO PARA TUBERIAS DURANTE LA EJECUCION</t>
  </si>
  <si>
    <t>SALIDA CON TUBERÍA DE COBRE TIPO L 1/2" PARA AGUA BLANDA</t>
  </si>
  <si>
    <t>SALIDA CON TUBERIA DE COBRE TIPO L 3/4" PARA AGUA BLANDA</t>
  </si>
  <si>
    <t>TUBO DE COBRE TIPO L 1/2" PARA AGUA BLANDA</t>
  </si>
  <si>
    <t>TUBO DE COBRE TIPO L 3/4" PARA AGUA BLANDA</t>
  </si>
  <si>
    <t>TUBO DE COBRE TIPO L 1" PARA AGUA BLANDA</t>
  </si>
  <si>
    <t>TUBO DE COBRE TIPO L 1 1/2" PARA AGUA BLANDA</t>
  </si>
  <si>
    <t>TUBO DE COBRE TIPO L 2" PARA AGUA BLANDA</t>
  </si>
  <si>
    <t>TUBO DE COBRE TIPO L 2 1/2" PARA AGUA BLANDA</t>
  </si>
  <si>
    <t>TUBO DE COBRE TIPO L 3" PARA AGUA BLANDA</t>
  </si>
  <si>
    <t>AISLADORES TERMICOS PARA TUBERIAS DE COBRE DE 1"</t>
  </si>
  <si>
    <t>AISLADORES TERMICOS PARA TUBERIAS DE COBRE DE 1 1/2"</t>
  </si>
  <si>
    <t>AISLADORES TERMICOS PARA TUBERIAS DE COBRE DE 2"</t>
  </si>
  <si>
    <t>AISLADORES TERMICOS PARA TUBERIAS DE COBRE DE 2 1/2"</t>
  </si>
  <si>
    <t>AISLADORES TERMICOS PARA TUBERIAS DE COBRE DE 3"</t>
  </si>
  <si>
    <t>PINTURA PARA TUBERIAS DE AGUA BLANDA</t>
  </si>
  <si>
    <t>PINTURA PARA TUBERIAS DE DRENAJE DE AA</t>
  </si>
  <si>
    <t>Vestuario de estructura metálica</t>
  </si>
  <si>
    <t>Adquisición de tablero de control general</t>
  </si>
  <si>
    <t>Adquisición de tableros de distribución</t>
  </si>
  <si>
    <t>Adquisición de accesorios</t>
  </si>
  <si>
    <t>Adquisición de cables</t>
  </si>
  <si>
    <t>Control térmico para vaciado nocturno</t>
  </si>
  <si>
    <t>Adquisición de equipos para el traslado de materiales en almacén</t>
  </si>
  <si>
    <t>Rehabilitación de maquinarias menores</t>
  </si>
  <si>
    <t>Habilitación de señaléticas en obra</t>
  </si>
  <si>
    <t>Implementación de vías peatonales, rampas y accesos</t>
  </si>
  <si>
    <t>Montaje y Desmontaje de protección perimetral con malla Rashell</t>
  </si>
  <si>
    <t>Capacitación-trabajos en altura</t>
  </si>
  <si>
    <t>Capacitación-uso de herramientas de poder</t>
  </si>
  <si>
    <t>Capacitación-trabajos en caliente</t>
  </si>
  <si>
    <t>Capacitación-trabajos en espacio confinado</t>
  </si>
  <si>
    <t>Capacitación de manipulación de productos químicos</t>
  </si>
  <si>
    <t>Capacitación-primeros auxilios</t>
  </si>
  <si>
    <t>Adquisición de extintores contra incendio</t>
  </si>
  <si>
    <t>Adquisición de enmicadora para señalización</t>
  </si>
  <si>
    <t>Adquisición de equipos de comunicación en obra</t>
  </si>
  <si>
    <t>Adquisición de materiales de limpieza e higiene en obra</t>
  </si>
  <si>
    <t>Adquisición de insumos para primeros auxilios</t>
  </si>
  <si>
    <t>Adquisición de equipos audiovisuales</t>
  </si>
  <si>
    <t>Adquisición de bienes para comedor</t>
  </si>
  <si>
    <t>Adquisición de señaléticas para obra</t>
  </si>
  <si>
    <t>Adquisición de agua de meza para hidratación de personal</t>
  </si>
  <si>
    <t>Adquisición de casillero de metal - Locker</t>
  </si>
  <si>
    <t>Adquisición de equipos de video-vigilancia de seguridad ocupacional en obra</t>
  </si>
  <si>
    <t>Transporte de material, elementos líticos, tierra y arcilla</t>
  </si>
  <si>
    <t>Restitución con material propio de segmento de muro prehispánico</t>
  </si>
  <si>
    <t>Preparación de mortero para segmento de muro prehispánico</t>
  </si>
  <si>
    <t>Zarandeo de tierra para elaboración de mortero</t>
  </si>
  <si>
    <t>Recuperación de elementos líticos aislados</t>
  </si>
  <si>
    <t>Digitalización del registro arqueológico</t>
  </si>
  <si>
    <t>Cuidado y protección permanente de los hallazgos arqueológicos</t>
  </si>
  <si>
    <t>Limpieza de segmento de muro prehispánico durante la excavación</t>
  </si>
  <si>
    <t>Placas-Encofrado y desencofrado metálico</t>
  </si>
  <si>
    <t>Adquisición de equipos de control de calidad</t>
  </si>
  <si>
    <t>Estructura metálica para sistema drywall con plancha de plomo e: 3 mm</t>
  </si>
  <si>
    <t>Habilitado de caballetes metálicos</t>
  </si>
  <si>
    <t>Rociador Cobertura Estándar, Respuesta estándar, k=5.6, 68°C, NPT 1/2", UPRIGHT</t>
  </si>
  <si>
    <t>Trazo y replanteo durante el proceso de construcción</t>
  </si>
  <si>
    <t>Habilitado e instalación de soportes para ductos de ventilación</t>
  </si>
  <si>
    <t>Instalación de ductos sistema de ventilación</t>
  </si>
  <si>
    <t>Habilitado e instalación de soportes para ductos de ventilación - aislado</t>
  </si>
  <si>
    <t>Instalación de ductos sistema de ventilación - aislado</t>
  </si>
  <si>
    <t>Bandeja tipo malla de 105x100x3000mm electrozincado, aterrado y con accesorios de instalación.</t>
  </si>
  <si>
    <t>Caja de Pase de Fierro Galvanizado Pesado 10cmx25cmx25cm</t>
  </si>
  <si>
    <t>Adquisición de señaléticas ambientales</t>
  </si>
  <si>
    <t>Adquisición de equipos de control ambiental</t>
  </si>
  <si>
    <t>Ítem</t>
  </si>
  <si>
    <t>Eliminación de material excedente con maquinaria a DME D = 8.5 km</t>
  </si>
  <si>
    <t>OE.2.1.6.5</t>
  </si>
  <si>
    <t>OE.2.3.6.5</t>
  </si>
  <si>
    <t>MUROS DE CONCRETO</t>
  </si>
  <si>
    <t>OE.2.3.6.5.1</t>
  </si>
  <si>
    <t>Muros de concreto - Acero f'y=4200 kg/cm2</t>
  </si>
  <si>
    <t>OE.2.3.6.5.2</t>
  </si>
  <si>
    <t>Muros de concreto - Encofrado y Desencofrado</t>
  </si>
  <si>
    <t>OE.2.3.6.5.3</t>
  </si>
  <si>
    <t>Muros de concreto - Concreto premezclado f'c=210 Kg/cm2</t>
  </si>
  <si>
    <t>Pago de autorización de rotura de vía GRGII-SGGO</t>
  </si>
  <si>
    <t>Losa de cimentación - Tratamiento de juntas de construcción</t>
  </si>
  <si>
    <t>Losa aligerada - Aplicación de aditivo epoxico en juntas de construcción</t>
  </si>
  <si>
    <t>OE.3.2.39</t>
  </si>
  <si>
    <t>Puerta de madera de 02 hojas contraplacada vaivén con mirilla, placa de protección h=1.10 y sobreluz tipo p-13 (1.80x3.00)</t>
  </si>
  <si>
    <t>Puerta de madera de 01 hoja contraplacada con rejilla de ventilación inferior y sobreluz tipo p-22a (0.70x2.40)</t>
  </si>
  <si>
    <t>ESTERILIZADOR CON GENERADOR ELECTRICO DE VAPOR (DUAL) DE 100/150 LITROS CON DOBLE PUERTA</t>
  </si>
  <si>
    <t>Codo pvc CP - pesada 2"x90°</t>
  </si>
  <si>
    <t>Codo pvc CP - pesada 4"x 90°</t>
  </si>
  <si>
    <t>Codo pvc CP - pesada 2"x 45°</t>
  </si>
  <si>
    <t>Codo pvc CP - pesada 4"x 45°</t>
  </si>
  <si>
    <t>Tee pvc CP - pesada 2"</t>
  </si>
  <si>
    <t>Tee sanitaria pvc CP - pesada 4"</t>
  </si>
  <si>
    <t>Yee pvc CP - pesada 2"</t>
  </si>
  <si>
    <t>Yee c/reduccion pvc CP - pesada 3"-2"</t>
  </si>
  <si>
    <t>Yee c/reduccion pvc CP - pesada 4"-2"</t>
  </si>
  <si>
    <t>Reduccion pvc CP - pesada 4"-2"</t>
  </si>
  <si>
    <t>Codo de cobre - 4"x90°</t>
  </si>
  <si>
    <t>Tee de cobre de 4"</t>
  </si>
  <si>
    <t>Codo de cobre 3/4" x 90°</t>
  </si>
  <si>
    <t>Codo de cobre 1" x 90°</t>
  </si>
  <si>
    <t>Codo de cobre 2" x 90º</t>
  </si>
  <si>
    <t>Tee de cobre 1/2"</t>
  </si>
  <si>
    <t>Tee de cobre 1"</t>
  </si>
  <si>
    <t>Reduccion de cobre 1" - 1/2"</t>
  </si>
  <si>
    <t>Reduccion de cobre 1" - 3/4"</t>
  </si>
  <si>
    <t>Reduccion de cobre 1 1/2" - 1"</t>
  </si>
  <si>
    <t>Salida de desague pvc sap 2"</t>
  </si>
  <si>
    <t>OE.1.1.3.2.4</t>
  </si>
  <si>
    <t>OE.2.3.6.1.12</t>
  </si>
  <si>
    <t>OE.2.3.6.1.13</t>
  </si>
  <si>
    <t>LIMPIEZA SUPERFICIAL DE ELEMENTOS ESTRUCTURALES</t>
  </si>
  <si>
    <t>OE.2.2.5.5</t>
  </si>
  <si>
    <t>Muro de Contención-Relleno con piedra de 4" a 12"</t>
  </si>
  <si>
    <t>Curado de elementos estructurales</t>
  </si>
  <si>
    <t>Traslado de material con maquinaria de almacen Huancaro a Belempampa-15M3 por viaje (D=1800m)</t>
  </si>
  <si>
    <t>Vaciado de falso piso en ambientes provisionales (almacen, vestuarios, ss.hh y otros)</t>
  </si>
  <si>
    <t>Habilitacion y colocacion de moviliario de 1.20x0.8m</t>
  </si>
  <si>
    <t>Demolicion de estructuras de concreto armado (losas, vigas, columnas)</t>
  </si>
  <si>
    <t>Instalación de puerta provisional metálica</t>
  </si>
  <si>
    <t>Instalación de puerta provisional de madera para almacén Huancaro</t>
  </si>
  <si>
    <t>Adquisición de reflectores</t>
  </si>
  <si>
    <t>Desmontaje de cerco provisional de calamina</t>
  </si>
  <si>
    <t>OE.2.3.6.5.4</t>
  </si>
  <si>
    <t>Muros de concreto - Concreto premezclado f'c=280 Kg/cm2</t>
  </si>
  <si>
    <t>OE.1.1.3.3.4</t>
  </si>
  <si>
    <t>OE.1.1.3.4.1</t>
  </si>
  <si>
    <t>OE.1.1.3.4.2</t>
  </si>
  <si>
    <t>OE.1.1.3.4</t>
  </si>
  <si>
    <t>Lavatorio tipo A-5 (ceramica vitrificada, ovalin, af de 18" diametro, control)</t>
  </si>
  <si>
    <t>Lavatorio tipo B-1 (acero inoxidable 1 poza s/ escurridor 18"x20", af y ac)</t>
  </si>
  <si>
    <t>Lavadero tipo B-102a (acero inoxidable 1610x700 para cirujano-griferia cuello de ganso especial con control de rodilla cromada)</t>
  </si>
  <si>
    <t>Lavadero tipo B-11 (acero inox. 21"x42" con 1 poza y 1 escurridero, agua fria y caliente)</t>
  </si>
  <si>
    <t>Inodoro tipo C-1a discapacitados (ceramica vitrificada con valvula fluxometro)</t>
  </si>
  <si>
    <t>Colocacion de aparatos sanitarios</t>
  </si>
  <si>
    <t>Codo de cobre 1 1/2" x 90°</t>
  </si>
  <si>
    <t>Codo de cobre 2" x 90°</t>
  </si>
  <si>
    <t>Codo de cobre 2 1/2" x 90°</t>
  </si>
  <si>
    <t>Tee de cobre 1 1/4"</t>
  </si>
  <si>
    <t>Tee de cobre 2"</t>
  </si>
  <si>
    <t>Tee de cobre 2 1/2"</t>
  </si>
  <si>
    <t>Reduccion de cobre 1 1/4" - 3/4"</t>
  </si>
  <si>
    <t>Reduccion de cobre 1 1/2" - 1/2"</t>
  </si>
  <si>
    <t>Reduccion de cobre 2" - 1 1/4"</t>
  </si>
  <si>
    <t>Reduccion de cobre 2 1/2" - 2"</t>
  </si>
  <si>
    <t>Reduccion de cobre 4" - 2 1/2"</t>
  </si>
  <si>
    <t>Codo de cobre 1 1/2" x 90º</t>
  </si>
  <si>
    <t>Codo de cobre 3" x 90°</t>
  </si>
  <si>
    <t>Tee de cobre 3/4"</t>
  </si>
  <si>
    <t>Reduccion de cobre 3/4" - 1/2"</t>
  </si>
  <si>
    <t>Reduccion de cobre 2" - 1"</t>
  </si>
  <si>
    <t>Valvula de control 2 1/2"</t>
  </si>
  <si>
    <t>Estacion controladora de rociadores</t>
  </si>
  <si>
    <t>Valvula de prueba de ø1"</t>
  </si>
  <si>
    <t>Excavacion de zanja para canal pluvial</t>
  </si>
  <si>
    <t>Encofrado y desencofrado en canales pluviales</t>
  </si>
  <si>
    <t>Curado de concreto canales pluviales</t>
  </si>
  <si>
    <t>Rejilla en platina de 1" x 1.1/4"@1", marco l 1.1/2" x 1.1/2" x 1/4" b=0.30m</t>
  </si>
  <si>
    <t>Montante de pvc CP - pesada ø 4"</t>
  </si>
  <si>
    <t>Montante de cobre ø 4"</t>
  </si>
  <si>
    <t>Tuberia pvc UF ISO 4435 SN2 DN 200mm</t>
  </si>
  <si>
    <t>Prueba hidraulica de desague</t>
  </si>
  <si>
    <t>Sumidero de bronce 2"</t>
  </si>
  <si>
    <t>Sumidero de bronce 4"</t>
  </si>
  <si>
    <t>Sombrero de ventilación pvc CP - pesada de 4"</t>
  </si>
  <si>
    <t>Prueba hidraulica del agua blanda</t>
  </si>
  <si>
    <t>Tuberia pvc CP - pesada ø 2"</t>
  </si>
  <si>
    <t>Montante de pvc CP - pesada ø 2"</t>
  </si>
  <si>
    <t>Sombrero de ventilacion pvc CP - pesada de 2"</t>
  </si>
  <si>
    <t>Tubería metalico conduit EMT 20 mm</t>
  </si>
  <si>
    <t>Curva metalico conduit EMT de 20 mm</t>
  </si>
  <si>
    <t>Conector metalico conduit EMT de 20 mm</t>
  </si>
  <si>
    <t>Parlante de techo de 6 1/2" doble con transformador linea 100V/6W-24 W maximo.</t>
  </si>
  <si>
    <t>Habilitación de casetas para puntos de hidratación y lavado de manos</t>
  </si>
  <si>
    <t>Adquisición de equipos de protección personal para obra</t>
  </si>
  <si>
    <t>Registro arqueológico en papel milimétrico de segmento de muro prehispánico</t>
  </si>
  <si>
    <t>Reticulado y codificado segmento de muro prehispánico</t>
  </si>
  <si>
    <t>Desmontado y anastilosis de segmento de muro prehispánico</t>
  </si>
  <si>
    <t>Recomposición de segmento de muro prehispánico</t>
  </si>
  <si>
    <t>Cubertina de protección para segmento de muro prehispánico</t>
  </si>
  <si>
    <t>Canteado de piedra para segmento de muro prehispánico</t>
  </si>
  <si>
    <t>Emboquillado de segmento de muro prehispánico</t>
  </si>
  <si>
    <t>Armado de balizas y crucetas para segmento de muro prehispánico</t>
  </si>
  <si>
    <t>OE.2.3.6.1.14</t>
  </si>
  <si>
    <t>Muros de contención - Encofrado y desencofrado metálico</t>
  </si>
  <si>
    <t>Limpieza superficial de acero de refuerzo post vaciado</t>
  </si>
  <si>
    <t>Forjado de superficies verticales y horizontales</t>
  </si>
  <si>
    <t>Limpieza térmica mediante flameado</t>
  </si>
  <si>
    <t>Puerta de madera de 01 hoja contraplacada con mirilla y sobreluz tipo p-01 (1.00x3.00)</t>
  </si>
  <si>
    <t>Puerta de madera de 01 hoja contraplacada con rejilla de ventilación superior y placa acero inox. tipo p-9 (1.00x3.00)</t>
  </si>
  <si>
    <t>Puerta de madera de 01 hoja contraplacada con rejilla de ventilación inferior y sobreluz tipo p-10 (1.00x3.00)</t>
  </si>
  <si>
    <t>Puerta de madera de 01 hoja contraplacada con rejilla de ventilación inferior y sobreluz tipo p-10a (0.60x1.80)</t>
  </si>
  <si>
    <t>Puerta de madera de 01 hoja contraplacada con acero inoxidable acabado satinado tipo p-10b (1.00x2.20)</t>
  </si>
  <si>
    <t>Puerta de madera de 01 hoja contraplacada con placa de protección h=1.10 y sobreluz tipo p-11 (1.20x3.00)</t>
  </si>
  <si>
    <t>Puerta de madera de 02 hojas contraplacadas con placa de protección h=1.10 y con sobreluz tipo p-12 (1.40x3.00)</t>
  </si>
  <si>
    <t>Puerta de madera de 02 hojas contraplacada con placa de protección y sobreluz tipo p-14 (1.50x3.00)</t>
  </si>
  <si>
    <t>Puerta de madera de 02 hojas contraplacada con mirilla, placa de protección h=1.10 y sobreluz tipo p-15 (1.80x3.00)</t>
  </si>
  <si>
    <t>Puerta de madera de 01 hoja contraplacada con rejilla de ventilación superior tipo p-16 (1.00x3.00)</t>
  </si>
  <si>
    <t>Puerta de madera de 01 hoja contraplacada tipo p-17 (0.80x2.20)</t>
  </si>
  <si>
    <t>Puerta de madera de 02 hojas de tablero rebajado con sobreluz tipo p-21 (1.80x3.00)</t>
  </si>
  <si>
    <t>Puerta de madera de 01 hoja de tablero rebajado con sobreluz tipo p-22 (0.90x2.40)</t>
  </si>
  <si>
    <t>Puerta de madera de 02 hojas de tablero rebajado con sobreluz tipo p-23 (2.00x3.00)</t>
  </si>
  <si>
    <t>Puerta de madera de 01 hoja contraplacada tipo p-24 (0.90x2.10)</t>
  </si>
  <si>
    <t>Puerta de madera de 01 hoja contraplacada tipo p-25 (0.60x2.20)</t>
  </si>
  <si>
    <t>REDES DE DISTRIBUCION DE AGUA CALIENTE Y RETORNO</t>
  </si>
  <si>
    <t>CODO SCH - 40 1" x 90º</t>
  </si>
  <si>
    <t>CODO SCH - 40 2" x 90º</t>
  </si>
  <si>
    <t>TEE SCH - 40 3"</t>
  </si>
  <si>
    <t>CRUZ SCH - 40 1 1/4"</t>
  </si>
  <si>
    <t>CRUZ SCH - 40 1 1/2"</t>
  </si>
  <si>
    <t>CRUZ SCH - 40 2"</t>
  </si>
  <si>
    <t>CRUZ SCH - 40 2 1/2"</t>
  </si>
  <si>
    <t>CRUZ SCH - 40 3"</t>
  </si>
  <si>
    <t>REDUCCION SCH - 1" - 1/2"</t>
  </si>
  <si>
    <t>SUMINISTRO E INSTALACION DE SISTEMA DE BOMBEO CONTRA INCENDIO</t>
  </si>
  <si>
    <t>TUBERIA SCH - 40 DE 1" SIN COSTURA</t>
  </si>
  <si>
    <t>TUBERIA SCH - 40 DE 1 1/4" SIN COSTURA</t>
  </si>
  <si>
    <t>TUBERIA SCH - 40 DE 1 1/2" SIN COSTURA</t>
  </si>
  <si>
    <t>TUBERIA SCH - 40 DE 2" SIN COSTURA</t>
  </si>
  <si>
    <t>TUBERIA SCH - 40 DE 2 1/2" SIN COSTURA</t>
  </si>
  <si>
    <t>TUBERIA SCH - 40 DE 3" SIN COSTURA</t>
  </si>
  <si>
    <t>TUBERIA SCH - 40 DE 4" SIN COSTURA</t>
  </si>
  <si>
    <t>TUBERIA SCH - 40 DE 6" SIN COSTURA</t>
  </si>
  <si>
    <t>OE.4.5.1.12.6</t>
  </si>
  <si>
    <t>OE.4.5.1.12.7</t>
  </si>
  <si>
    <t>MONTANTE DE DRENJE PLUVIAL TUBERÍA DE PVC CP DE 6"</t>
  </si>
  <si>
    <t>CAJA DE REGISTRO - 12" X 24" INCL. TAPA</t>
  </si>
  <si>
    <t>CAJA DE REGISTRO - 18" X 24" INCL. TAPA</t>
  </si>
  <si>
    <t>HABILITACION DE PASES EN LOSA PARA Ø4"</t>
  </si>
  <si>
    <t>HABILITACION DE PASES EN LOSA PARA Ø2"</t>
  </si>
  <si>
    <t>HABILITACION DE PASES EN LOSA PARA Ø3"</t>
  </si>
  <si>
    <t>YEE DE COBRE SOLDABLE DE 4"</t>
  </si>
  <si>
    <t>Barra de tierra de equipotencial TGB</t>
  </si>
  <si>
    <t>VARIACION DE COSTOS DE INSUMOS N°5</t>
  </si>
  <si>
    <t>Precio Expediente</t>
  </si>
  <si>
    <t>Precio Actualizado</t>
  </si>
  <si>
    <t>Cantidad Actualizada</t>
  </si>
  <si>
    <t>Cantidad Expediente</t>
  </si>
  <si>
    <t>Mano de Obra</t>
  </si>
  <si>
    <t>Insumos</t>
  </si>
  <si>
    <t xml:space="preserve">Desmontaje de oficinas y almacenes </t>
  </si>
  <si>
    <t xml:space="preserve">Almacen de estructura metalica </t>
  </si>
  <si>
    <t xml:space="preserve">Embalado de materiales de almacen para traslado </t>
  </si>
  <si>
    <t xml:space="preserve">Habilitacion de escantillon y soportes para malla de acero </t>
  </si>
  <si>
    <t xml:space="preserve">Mantenimiento de andamios y estructuras metalicas </t>
  </si>
  <si>
    <t xml:space="preserve">Demolicion de muros de contencion de concreto soterrado </t>
  </si>
  <si>
    <t>P-19 (0.90x2.20) puerta de 01 hoja contraplacada con plancha interior de plomo</t>
  </si>
  <si>
    <t>Codo de cobre  3" x 90º</t>
  </si>
  <si>
    <t>Habilitación de mobiliario estante L=1.20m x 1.80m</t>
  </si>
  <si>
    <t>Habilitación de pizarra acrílica para obra de 1.20m x 2.40m</t>
  </si>
  <si>
    <t>Habilitado de estantes para almacén de 2.50m x 0.90m con rollizo</t>
  </si>
  <si>
    <t>OE.1.1.3.2.5</t>
  </si>
  <si>
    <t>OE.2.3.4.9</t>
  </si>
  <si>
    <t>Losa de cimentación - Escarificado en juntas de construcción</t>
  </si>
  <si>
    <t>OE.2.3.9.2.14</t>
  </si>
  <si>
    <t>Losa aligerada - Escarificado en juntas de construcción</t>
  </si>
  <si>
    <t>ADQUISICIONES</t>
  </si>
  <si>
    <t>Empedrado para conformación de cimentaciones h=0.80m</t>
  </si>
  <si>
    <t>Muro de Contención-Relleno y compactado con material granular</t>
  </si>
  <si>
    <t>Rotura manual de piedra para reducción de diámetro (12" a &lt;8") para empedrado</t>
  </si>
  <si>
    <t>OE.2.1.4.2.4</t>
  </si>
  <si>
    <t>Pedraplenado conformado con piedra de 4"-12"</t>
  </si>
  <si>
    <t>OE.2.1.4.2.5</t>
  </si>
  <si>
    <t>OE.2.1.4.2.6</t>
  </si>
  <si>
    <t>Relleno y compactado con material de préstamo seleccionado</t>
  </si>
  <si>
    <t>Traslado vertical manual de material en obra h=16 m</t>
  </si>
  <si>
    <t xml:space="preserve">Ariostramiento, aseguramiento y liberación de puntales metálicos </t>
  </si>
  <si>
    <t>Traslado de materiales con camioneta de almacén Huancaro a Belempampa (D=1800m)</t>
  </si>
  <si>
    <t>Traslado de material en desuso de almacén Huancaro a IPD (D=3.4 KM)</t>
  </si>
  <si>
    <t>Reubicación de material en obra con minicargador frontal D=100 m</t>
  </si>
  <si>
    <t>Traslado vertical con winche de material en obra h=16m - metros cúbicos</t>
  </si>
  <si>
    <t>Estructura de sostenimiento-concreto ciclópeo f'c=100 kg/cm2+50% P.G.</t>
  </si>
  <si>
    <t>SUMINISTRO DE TANQUE AEREO DE ALMACENAMIENTO DE GLP, CAP: 1000 GLNS</t>
  </si>
  <si>
    <t>OE.3.13.3.3</t>
  </si>
  <si>
    <t>OE.1.1.1.29.3</t>
  </si>
  <si>
    <t>Habilitado y colocado de puente metálico</t>
  </si>
  <si>
    <t>OE.1.1.1.29.4</t>
  </si>
  <si>
    <t>Habilitado de soporte de cámaras de vigilancia móvil</t>
  </si>
  <si>
    <t>OE.1.1.1.29.5</t>
  </si>
  <si>
    <t>Habilitación de escuadra metálica para soporte en voladizo</t>
  </si>
  <si>
    <t>OE.1.1.1.30</t>
  </si>
  <si>
    <t>CONSTRUCCIONES PROVISIONALES EN OBRA</t>
  </si>
  <si>
    <t>OE.1.1.1.30.1</t>
  </si>
  <si>
    <t>Cobertura de protección provisional en azotea</t>
  </si>
  <si>
    <t>OE.1.1.3.2.6</t>
  </si>
  <si>
    <t>OE.1.1.3.4.3</t>
  </si>
  <si>
    <t>OE.1.1.3.4.4</t>
  </si>
  <si>
    <t>Reubicación de materiales de almacén</t>
  </si>
  <si>
    <t>OE.1.1.10.3</t>
  </si>
  <si>
    <t>OE.1.1.10.4</t>
  </si>
  <si>
    <t>OE.1.1.10.5</t>
  </si>
  <si>
    <t>OE.1.2.1.20</t>
  </si>
  <si>
    <t>Implementos de Seguridad Personal</t>
  </si>
  <si>
    <t>OE.1.2.6.11</t>
  </si>
  <si>
    <t>OE.1.2.6.12</t>
  </si>
  <si>
    <t>OE.1.2.6.13</t>
  </si>
  <si>
    <t>OE.1.2.6.14</t>
  </si>
  <si>
    <t>OE.1.2.8</t>
  </si>
  <si>
    <t>TRABAJOS COMPLEMENTARIOS DE SEGURIDAD Y SALUD OCUPACIONAL</t>
  </si>
  <si>
    <t>OE.1.2.8.1</t>
  </si>
  <si>
    <t>Montaje y desmontaje de domo pre-fabricado para comedor</t>
  </si>
  <si>
    <t>OE.1.2.8.2</t>
  </si>
  <si>
    <t>Habilitado y colocado de barandas de acero de seguridad</t>
  </si>
  <si>
    <t>OE.1.2.8.3</t>
  </si>
  <si>
    <t>OE.1.2.8.4</t>
  </si>
  <si>
    <t>Acarreo de agua para lavado de manos</t>
  </si>
  <si>
    <t>Lt</t>
  </si>
  <si>
    <t>OE.1.2.8.5</t>
  </si>
  <si>
    <t>Acarreo de agua para consumo del personal</t>
  </si>
  <si>
    <t>OE.1.2.8.6</t>
  </si>
  <si>
    <t>OE.1.2.8.7</t>
  </si>
  <si>
    <t>OE.1.2.8.8</t>
  </si>
  <si>
    <t>OE.1.2.8.9</t>
  </si>
  <si>
    <t>OE.1.2.8.10</t>
  </si>
  <si>
    <t>OE.1.2.8.11</t>
  </si>
  <si>
    <t>OE.1.2.8.12</t>
  </si>
  <si>
    <t>OE.2.2.3.3</t>
  </si>
  <si>
    <t>OE.2.3.5.7</t>
  </si>
  <si>
    <t>OE.2.3.6.1.15</t>
  </si>
  <si>
    <t>OE.2.3.6.1.16</t>
  </si>
  <si>
    <t>OE.2.3.6.5.5</t>
  </si>
  <si>
    <t>OE.2.6.4.7</t>
  </si>
  <si>
    <t>Malla de acero f'y=4200 kg/cm2</t>
  </si>
  <si>
    <t>OE.2.6.4.8</t>
  </si>
  <si>
    <t>OE.3.1.1.5</t>
  </si>
  <si>
    <t>OE.3.1.10.13</t>
  </si>
  <si>
    <t>OE.3.1.10.14</t>
  </si>
  <si>
    <t>Colocación de neopreno para tabiquería en seco</t>
  </si>
  <si>
    <t>OE.3.1.10.15</t>
  </si>
  <si>
    <t>OE.3.1.10.16</t>
  </si>
  <si>
    <t>OE.3.1.10.17</t>
  </si>
  <si>
    <t>OE.3.2.40</t>
  </si>
  <si>
    <t>Preparación de adherencia de losa y contrapiso</t>
  </si>
  <si>
    <t>OE.3.2.41</t>
  </si>
  <si>
    <t>Armado de andamios en exteriores H=16m</t>
  </si>
  <si>
    <t>OE.3.4.4.3</t>
  </si>
  <si>
    <t>Piso de cemento pulido e impermeabilizado con bruñas cada 3m</t>
  </si>
  <si>
    <t>OE.3.8.4.25</t>
  </si>
  <si>
    <t>OE.3.8.4.26</t>
  </si>
  <si>
    <t>OE.3.8.4.27</t>
  </si>
  <si>
    <t>OE.3.8.4.28</t>
  </si>
  <si>
    <t>OE.3.8.4.29</t>
  </si>
  <si>
    <t>OE.3.8.4.30</t>
  </si>
  <si>
    <t>OE.3.8.4.31</t>
  </si>
  <si>
    <t>OE.3.8.10.6</t>
  </si>
  <si>
    <t>OE.3.8.10.7</t>
  </si>
  <si>
    <t>OE.3.8.10.8</t>
  </si>
  <si>
    <t>Lijado e imprimado en cielo raso y vigas</t>
  </si>
  <si>
    <t>Pintura en cielo raso y vigas (2 manos)</t>
  </si>
  <si>
    <t>Lijado, imprimado y empastado en elementos verticales interiores</t>
  </si>
  <si>
    <t>Pintura en elementos verticales interiores (2 manos)</t>
  </si>
  <si>
    <t>OE.3.11.1.11</t>
  </si>
  <si>
    <t>Lijado e imprimado en elementos verticales exteriores</t>
  </si>
  <si>
    <t>OE.3.11.1.12</t>
  </si>
  <si>
    <t>Pintura en elementos verticales exteriores (2 manos)</t>
  </si>
  <si>
    <t>OE.3.11.1.13</t>
  </si>
  <si>
    <t>Lijado, imprimado y empastado en falso cielo raso con plancha de fibrocemento</t>
  </si>
  <si>
    <t>OE.3.11.1.14</t>
  </si>
  <si>
    <t>Pintura en falso cielo raso con plancha de fibrocemento (2 manos)</t>
  </si>
  <si>
    <t>OE.4.6.4.1.46</t>
  </si>
  <si>
    <t>CODO SANITARIO PVC- PESADA 4" X2"</t>
  </si>
  <si>
    <t>OE.4.6.4.1.47</t>
  </si>
  <si>
    <t>OE.4.6.4.1.48</t>
  </si>
  <si>
    <t>OE.4.6.4.1.49</t>
  </si>
  <si>
    <t>OE.4.8.3.6</t>
  </si>
  <si>
    <t>OE.4.9.14</t>
  </si>
  <si>
    <t>SUBDRENAJE PARA MURO DE CONTENCION</t>
  </si>
  <si>
    <t>OE.4.9.14.1</t>
  </si>
  <si>
    <t>OE.4.9.14.2</t>
  </si>
  <si>
    <t>SOLADO EN SUBDRENAJE</t>
  </si>
  <si>
    <t>OE.4.9.14.3</t>
  </si>
  <si>
    <t>ENCONFRADO PARA SUBDRENAJE</t>
  </si>
  <si>
    <t>OE.4.9.14.4</t>
  </si>
  <si>
    <t>GEOMEMBRANA PARA MURO DE CONTENCION</t>
  </si>
  <si>
    <t>OE.4.10.2.4</t>
  </si>
  <si>
    <t>TANQUE PARA ALMACENAMIENTO PARA SSHH EN OBRA</t>
  </si>
  <si>
    <t>OE.5.2.1.21</t>
  </si>
  <si>
    <t>INSTALACIÓN DE CAJA DE PASO ADOSABLE DE F°G° TIPO PESADO 10CMX10CMX5CM</t>
  </si>
  <si>
    <t>PINTADO Y SEÑALIZACIÓN DE CAJAS DE PASO</t>
  </si>
  <si>
    <t>OE.5.2.3.52</t>
  </si>
  <si>
    <t>OE.5.2.3.53</t>
  </si>
  <si>
    <t>OE.5.2.3.54</t>
  </si>
  <si>
    <t>EXCAVACIÓN DE ZANJA PARA ALIMENTADORES</t>
  </si>
  <si>
    <t>RELLENO DE ZANJA PARA ALIMENTADORES</t>
  </si>
  <si>
    <t>OE.5.2.4.6</t>
  </si>
  <si>
    <t>OE.5.2.4.7</t>
  </si>
  <si>
    <t>BANDEJA TIPO MALLA ELECTROZINCADO DE 105X600X3000 MM</t>
  </si>
  <si>
    <t>OE.5.2.4.8</t>
  </si>
  <si>
    <t>BANDEJA TIPO MALLA ELECTROZINCADO DE 60X500X3000 MM</t>
  </si>
  <si>
    <t>OE.5.2.4.9</t>
  </si>
  <si>
    <t>BANDEJA TIPO MALLA ELECTROZINCADO DE 60X300X3000 MM</t>
  </si>
  <si>
    <t>OE.5.2.4.10</t>
  </si>
  <si>
    <t>BANDEJA TIPO MALLA ELECTROZINCADO DE 60X200X3000 MM</t>
  </si>
  <si>
    <t>INSTALACIÓN DE ATERRAMIENTO PARA BANDEJAS TIPO MALLA ELECTROZINCADO</t>
  </si>
  <si>
    <t>OE.5.6.15.1.7</t>
  </si>
  <si>
    <t>TUBERÍA DE COBRE "TIPO K" DE 2" OXIGENO</t>
  </si>
  <si>
    <t>OE.5.6.15.1.8</t>
  </si>
  <si>
    <t>TUBERÍA DE COBRE "TIPO K" DE 1 1/2" OXIGENO</t>
  </si>
  <si>
    <t>OE.5.6.15.1.9</t>
  </si>
  <si>
    <t>TUBERÍA DE COBRE "TIPO K" DE 1 1/4" OXIGENO</t>
  </si>
  <si>
    <t>OE.5.6.15.1.10</t>
  </si>
  <si>
    <t>TUBERÍA DE COBRE "TIPO K" DE 1" OXIGENO</t>
  </si>
  <si>
    <t>OE.5.6.15.1.11</t>
  </si>
  <si>
    <t>TUBERÍA DE COBRE "TIPO K" DE 3/4" OXIGENO</t>
  </si>
  <si>
    <t>OE.5.6.15.1.12</t>
  </si>
  <si>
    <t>TUBERÍA DE COBRE "TIPO K" DE 1/2" OXIGENO</t>
  </si>
  <si>
    <t>OE.5.6.15.2.36</t>
  </si>
  <si>
    <t>CODO DE COBRE 2" X 90° OXIGENO</t>
  </si>
  <si>
    <t>OE.5.6.15.2.37</t>
  </si>
  <si>
    <t>CODO DE COBRE 1 1/2" X 90° OXIGENO</t>
  </si>
  <si>
    <t>OE.5.6.15.2.38</t>
  </si>
  <si>
    <t>CODO DE COBRE 1 1/4" X 90° OXIGENO</t>
  </si>
  <si>
    <t>OE.5.6.15.2.39</t>
  </si>
  <si>
    <t>CODO DE COBRE 1" X 90° OXIGENO</t>
  </si>
  <si>
    <t>OE.5.6.15.2.40</t>
  </si>
  <si>
    <t>CODO DE COBRE 3/4" X 90° OXIGENO</t>
  </si>
  <si>
    <t>OE.5.6.15.2.41</t>
  </si>
  <si>
    <t>CODO DE COBRE 1/2" X 90° OXIGENO</t>
  </si>
  <si>
    <t>OE.5.6.15.2.42</t>
  </si>
  <si>
    <t>OE.5.6.15.2.43</t>
  </si>
  <si>
    <t>TEE DE COBRE 1 1/2" X 90° OXIGENO</t>
  </si>
  <si>
    <t>OE.5.6.15.2.44</t>
  </si>
  <si>
    <t>TEE DE COBRE 1 1/4" X 90° OXIGENO</t>
  </si>
  <si>
    <t>OE.5.6.15.2.45</t>
  </si>
  <si>
    <t>TEE DE COBRE 1" X 90° OXIGENO</t>
  </si>
  <si>
    <t>OE.5.6.15.2.46</t>
  </si>
  <si>
    <t>TEE DE COBRE 3/4" X 90° OXIGENO</t>
  </si>
  <si>
    <t>OE.5.6.15.2.47</t>
  </si>
  <si>
    <t>TEE DE COBRE 1/2" X 90° OXIGENO</t>
  </si>
  <si>
    <t>OE.5.6.15.2.48</t>
  </si>
  <si>
    <t>OE.5.6.15.2.49</t>
  </si>
  <si>
    <t>OE.5.6.15.2.50</t>
  </si>
  <si>
    <t>OE.5.6.15.2.51</t>
  </si>
  <si>
    <t>OE.5.6.15.2.52</t>
  </si>
  <si>
    <t>REDUCCIÓN DE COBRE 1 1 /2" A 1 1/4" OXIGENO</t>
  </si>
  <si>
    <t>OE.5.6.15.2.53</t>
  </si>
  <si>
    <t>REDUCCIÓN DE COBRE 1 1 /2" A 3/4" OXIGENO</t>
  </si>
  <si>
    <t>OE.5.6.15.2.54</t>
  </si>
  <si>
    <t>OE.5.6.15.2.55</t>
  </si>
  <si>
    <t>OE.5.6.15.2.56</t>
  </si>
  <si>
    <t>OE.5.6.15.2.57</t>
  </si>
  <si>
    <t>OE.5.6.15.2.58</t>
  </si>
  <si>
    <t>OE.5.6.15.2.59</t>
  </si>
  <si>
    <t>OE.5.6.15.2.60</t>
  </si>
  <si>
    <t>OE.5.6.15.2.61</t>
  </si>
  <si>
    <t>OE.5.6.15.2.62</t>
  </si>
  <si>
    <t>OE.5.6.15.2.63</t>
  </si>
  <si>
    <t>OE.5.6.15.2.64</t>
  </si>
  <si>
    <t>OE.5.6.15.2.65</t>
  </si>
  <si>
    <t>OE.5.6.15.2.66</t>
  </si>
  <si>
    <t>OE.5.6.15.2.67</t>
  </si>
  <si>
    <t>OE.5.6.15.2.68</t>
  </si>
  <si>
    <t>OE.5.6.15.2.69</t>
  </si>
  <si>
    <t>OE.5.6.15.2.70</t>
  </si>
  <si>
    <t>OE.5.6.15.3.7</t>
  </si>
  <si>
    <t>VÁLVULA DE BOLA DE TRES PIEZAS DE 2" OXIGENO</t>
  </si>
  <si>
    <t>OE.5.6.15.3.8</t>
  </si>
  <si>
    <t>VÁLVULA DE BOLA DE TRES PIEZAS DE 1 1/2" OXIGENO</t>
  </si>
  <si>
    <t>OE.5.6.15.3.9</t>
  </si>
  <si>
    <t>VÁLVULA DE BOLA DE TRES PIEZAS DE 1 1/4" OXIGENO</t>
  </si>
  <si>
    <t>OE.5.6.15.3.10</t>
  </si>
  <si>
    <t>VÁLVULA DE BOLA DE TRES PIEZAS DE 1" OXIGENO</t>
  </si>
  <si>
    <t>OE.5.6.15.3.11</t>
  </si>
  <si>
    <t>VÁLVULA DE BOLA DE TRES PIEZAS DE 3/4" OXIGENO</t>
  </si>
  <si>
    <t>OE.5.6.15.3.12</t>
  </si>
  <si>
    <t>VÁLVULA DE BOLA DE TRES PIEZAS DE 1/2" OXIGENO</t>
  </si>
  <si>
    <t>EMBALADO DE DUCTOS AISLADOS Y NO AISLADOS CON PAPEL FILM</t>
  </si>
  <si>
    <t>OE.5.6.17.1.7</t>
  </si>
  <si>
    <t>OE.5.6.17.1.8</t>
  </si>
  <si>
    <t>OE.5.6.17.1.9</t>
  </si>
  <si>
    <t>OE.5.6.17.1.10</t>
  </si>
  <si>
    <t>OE.5.6.17.1.11</t>
  </si>
  <si>
    <t>OE.5.6.17.1.12</t>
  </si>
  <si>
    <t>OE.5.6.17.2.32</t>
  </si>
  <si>
    <t>OE.5.6.17.2.33</t>
  </si>
  <si>
    <t>OE.5.6.17.2.34</t>
  </si>
  <si>
    <t>OE.5.6.17.2.35</t>
  </si>
  <si>
    <t>OE.5.6.17.2.36</t>
  </si>
  <si>
    <t>OE.5.6.17.2.37</t>
  </si>
  <si>
    <t>OE.5.6.17.2.38</t>
  </si>
  <si>
    <t>OE.5.6.17.2.39</t>
  </si>
  <si>
    <t>OE.5.6.17.2.40</t>
  </si>
  <si>
    <t>OE.5.6.17.2.41</t>
  </si>
  <si>
    <t>OE.5.6.17.2.42</t>
  </si>
  <si>
    <t>OE.5.6.17.2.43</t>
  </si>
  <si>
    <t>OE.5.6.17.2.44</t>
  </si>
  <si>
    <t>OE.5.6.17.2.45</t>
  </si>
  <si>
    <t>OE.5.6.17.2.46</t>
  </si>
  <si>
    <t>OE.5.6.17.2.47</t>
  </si>
  <si>
    <t>OE.5.6.17.2.48</t>
  </si>
  <si>
    <t>OE.5.6.17.2.49</t>
  </si>
  <si>
    <t>OE.5.6.17.2.50</t>
  </si>
  <si>
    <t>OE.5.6.17.2.51</t>
  </si>
  <si>
    <t>OE.5.6.17.2.52</t>
  </si>
  <si>
    <t>OE.5.6.17.2.53</t>
  </si>
  <si>
    <t>OE.5.6.17.2.54</t>
  </si>
  <si>
    <t>OE.5.6.17.2.55</t>
  </si>
  <si>
    <t>OE.5.6.17.2.56</t>
  </si>
  <si>
    <t>OE.5.6.17.2.57</t>
  </si>
  <si>
    <t>OE.5.6.17.2.58</t>
  </si>
  <si>
    <t>OE.5.6.17.2.59</t>
  </si>
  <si>
    <t>OE.5.6.17.2.60</t>
  </si>
  <si>
    <t>OE.5.6.17.2.61</t>
  </si>
  <si>
    <t>OE.5.6.17.2.62</t>
  </si>
  <si>
    <t>OE.5.6.17.3.6</t>
  </si>
  <si>
    <t>OE.5.6.17.3.7</t>
  </si>
  <si>
    <t>OE.5.6.17.3.8</t>
  </si>
  <si>
    <t>OE.5.6.17.3.9</t>
  </si>
  <si>
    <t>OE.5.6.17.3.10</t>
  </si>
  <si>
    <t>UMAS AL 100% DE AIRE EXTERIOR</t>
  </si>
  <si>
    <t>OE.5.6.19.1.5</t>
  </si>
  <si>
    <t>TUBERÍA DE COBRE "TIPO K" DE 2 1/2" AIRE COMPRIMIDO MEDICINAL</t>
  </si>
  <si>
    <t>OE.5.6.19.1.6</t>
  </si>
  <si>
    <t>TUBERÍA DE COBRE "TIPO K" DE 1 1/4" AIRE COMPRIMIDO MEDICINAL</t>
  </si>
  <si>
    <t>OE.5.6.19.1.7</t>
  </si>
  <si>
    <t>TUBERÍA DE COBRE "TIPO K" DE 1" AIRE COMPRIMIDO MEDICINAL</t>
  </si>
  <si>
    <t>OE.5.6.19.1.8</t>
  </si>
  <si>
    <t>TUBERÍA DE COBRE "TIPO K" DE 3/4" AIRE COMPRIMIDO MEDICINAL</t>
  </si>
  <si>
    <t>OE.5.6.19.2.18</t>
  </si>
  <si>
    <t>CODO DE COBRE 1 1/2" X 90° AIRE COMPRIMIDO MEDICINAL</t>
  </si>
  <si>
    <t>OE.5.6.19.2.19</t>
  </si>
  <si>
    <t>CODO DE COBRE 1 1/4" X 90° AIRE COMPRIMIDO MEDICINAL</t>
  </si>
  <si>
    <t>OE.5.6.19.2.20</t>
  </si>
  <si>
    <t>CODO DE COBRE 1" X 90° AIRE COMPRIMIDO MEDICINAL</t>
  </si>
  <si>
    <t>OE.5.6.19.2.21</t>
  </si>
  <si>
    <t>CODO DE COBRE 3/4" X 90° AIRE COMPRIMIDO MEDICINAL</t>
  </si>
  <si>
    <t>OE.5.6.19.2.22</t>
  </si>
  <si>
    <t>TEE DE COBRE 1 1/4" AIRE COMPRIMIDO MEDICINAL</t>
  </si>
  <si>
    <t>OE.5.6.19.2.23</t>
  </si>
  <si>
    <t>TEE DE COBRE 1" AIRE COMPRIMIDO MEDICINAL</t>
  </si>
  <si>
    <t>OE.5.6.19.2.24</t>
  </si>
  <si>
    <t>TEE DE COBRE 3/4" AIRE COMPRIMIDO MEDICINAL</t>
  </si>
  <si>
    <t>OE.5.6.19.2.25</t>
  </si>
  <si>
    <t>REDUCCIÓN DE COBRE 2" A 3/4" AIRE COMPRIMIDO MEDICINAL</t>
  </si>
  <si>
    <t>OE.5.6.19.2.26</t>
  </si>
  <si>
    <t>OE.5.6.19.2.27</t>
  </si>
  <si>
    <t>REDUCCIÓN DE COBRE 1 1/4" A 3/4" AIRE COMPRIMIDO MEDICINAL</t>
  </si>
  <si>
    <t>OE.5.6.19.2.28</t>
  </si>
  <si>
    <t>OE.5.6.19.2.29</t>
  </si>
  <si>
    <t>OE.5.6.19.2.30</t>
  </si>
  <si>
    <t>OE.5.6.19.2.31</t>
  </si>
  <si>
    <t>OE.5.6.19.2.32</t>
  </si>
  <si>
    <t>OE.5.6.19.2.33</t>
  </si>
  <si>
    <t>OE.5.6.19.2.34</t>
  </si>
  <si>
    <t>OE.5.6.19.3.4</t>
  </si>
  <si>
    <t>VÁLVULA DE BOLA DE TRES PIEZAS DE 1 1 /4" AIRE COMPRIMIDO MEDICINAL</t>
  </si>
  <si>
    <t>OE.5.6.19.3.5</t>
  </si>
  <si>
    <t>VÁLVULA DE BOLA DE TRES PIEZAS DE 1" AIRE COMPRIMIDO MEDICINAL</t>
  </si>
  <si>
    <t>OE.5.6.19.3.6</t>
  </si>
  <si>
    <t>VÁLVULA DE BOLA DE TRES PIEZAS DE 3/4" AIRE COMPRIMIDO MEDICINAL</t>
  </si>
  <si>
    <t>OE.6.2.34</t>
  </si>
  <si>
    <t>OE.6.2.35</t>
  </si>
  <si>
    <t>OE.6.2.36</t>
  </si>
  <si>
    <t>OE.6.2.37</t>
  </si>
  <si>
    <t>OE.6.2.38</t>
  </si>
  <si>
    <t>OE.6.2.39</t>
  </si>
  <si>
    <t>OE.6.2.40</t>
  </si>
  <si>
    <t>OE.6.2.41</t>
  </si>
  <si>
    <t>OE.6.2.42</t>
  </si>
  <si>
    <t>OE.6.2.43</t>
  </si>
  <si>
    <t>OE.6.2.44</t>
  </si>
  <si>
    <t>OE.6.2.45</t>
  </si>
  <si>
    <t>OE.6.2.46</t>
  </si>
  <si>
    <t>OE.6.2.47</t>
  </si>
  <si>
    <t>OE.6.2.48</t>
  </si>
  <si>
    <t>OE.6.2.49</t>
  </si>
  <si>
    <t>OE.6.2.50</t>
  </si>
  <si>
    <t>OE.6.2.51</t>
  </si>
  <si>
    <t>OE.6.2.52</t>
  </si>
  <si>
    <t>OE.6.2.53</t>
  </si>
  <si>
    <t>OE.6.2.54</t>
  </si>
  <si>
    <t>OE.6.2.55</t>
  </si>
  <si>
    <t>OE.6.2.56</t>
  </si>
  <si>
    <t>OE.6.2.57</t>
  </si>
  <si>
    <t>OE.6.2.58</t>
  </si>
  <si>
    <t>OE.6.2.59</t>
  </si>
  <si>
    <t>OE.6.2.60</t>
  </si>
  <si>
    <t>OE.6.2.61</t>
  </si>
  <si>
    <t>OE.6.2.62</t>
  </si>
  <si>
    <t>OE.6.2.63</t>
  </si>
  <si>
    <t>OE.6.2.64</t>
  </si>
  <si>
    <t>OE.6.2.65</t>
  </si>
  <si>
    <t>OE.6.2.66</t>
  </si>
  <si>
    <t>OE.6.2.67</t>
  </si>
  <si>
    <t>OE.6.2.68</t>
  </si>
  <si>
    <t>OE.6.2.69</t>
  </si>
  <si>
    <t>OE.6.2.70</t>
  </si>
  <si>
    <t>OE.6.2.71</t>
  </si>
  <si>
    <t>OE.6.2.72</t>
  </si>
  <si>
    <t>OE.6.3.28</t>
  </si>
  <si>
    <t>OE.6.3.29</t>
  </si>
  <si>
    <t>OE.6.3.30</t>
  </si>
  <si>
    <t>OE.6.4.4</t>
  </si>
  <si>
    <t>OE.6.4.5</t>
  </si>
  <si>
    <t>OE.6.4.6</t>
  </si>
  <si>
    <t>OE.6.4.7</t>
  </si>
  <si>
    <t>OE.6.4.8</t>
  </si>
  <si>
    <t>OE.6.7.6</t>
  </si>
  <si>
    <t>OE.6.7.7</t>
  </si>
  <si>
    <t>OE.6.7.8</t>
  </si>
  <si>
    <t>OE.6.7.9</t>
  </si>
  <si>
    <t>OE.6.7.10</t>
  </si>
  <si>
    <t>OE.6.7.11</t>
  </si>
  <si>
    <t>OE.6.7.12</t>
  </si>
  <si>
    <t>OE.6.7.13</t>
  </si>
  <si>
    <t>OE.6.7.14</t>
  </si>
  <si>
    <t>OE.8.1.1.8</t>
  </si>
  <si>
    <t>Adecuada segregacion y registro de residuos solidos en el centro de acopio</t>
  </si>
  <si>
    <t>OE.8.1.1.9</t>
  </si>
  <si>
    <t>Adquisicion de insumos y materiales de limpieza</t>
  </si>
  <si>
    <t>OE.8.1.2.4</t>
  </si>
  <si>
    <t>Monitoreo de suelo</t>
  </si>
  <si>
    <t>OE.8.1.8.2</t>
  </si>
  <si>
    <t>OE.9.1.128</t>
  </si>
  <si>
    <t>ANALIZADOR HEMATOLOGICO AUTOMATICO DE 5 DIFERENCIALES</t>
  </si>
  <si>
    <t>OE.9.2.123</t>
  </si>
  <si>
    <t>BALANZA PEDIATRICA DE MESA DE 0 A 20 KG</t>
  </si>
  <si>
    <t>OE.9.3.58</t>
  </si>
  <si>
    <t>HORNO A GAS</t>
  </si>
  <si>
    <t>OE.9.3.59</t>
  </si>
  <si>
    <t>SARTEN VOLCABLE</t>
  </si>
  <si>
    <t>OE.9.3.60</t>
  </si>
  <si>
    <t>COCINA A GAS DE 4 HORNILLAS</t>
  </si>
  <si>
    <t>OE.9.4.22</t>
  </si>
  <si>
    <t>UNIDAD CENTRAL DE PROCESOS CPU</t>
  </si>
  <si>
    <t>OE.9.4.23</t>
  </si>
  <si>
    <t>MONITOR LED</t>
  </si>
  <si>
    <t>OE.9.4.24</t>
  </si>
  <si>
    <t>PIZARRA DIGITAL INTERACTIVA</t>
  </si>
  <si>
    <t>OE.9.5.51</t>
  </si>
  <si>
    <t>SET INSTRUMENTAL PARA CESAREA</t>
  </si>
  <si>
    <t>OE.9.5.52</t>
  </si>
  <si>
    <t>SET INSTRUMENTAL PARA LAPAROTOMIA</t>
  </si>
  <si>
    <t>OE.9.5.53</t>
  </si>
  <si>
    <t>SET DE ASPIRACION MANUAL ENDOUTERINA (AMEU)</t>
  </si>
  <si>
    <t>jgo</t>
  </si>
  <si>
    <t>OE.9.5.54</t>
  </si>
  <si>
    <t>SET INSTRUMENTAL DE MORCELADOR UTERINO</t>
  </si>
  <si>
    <t>OE.9.5.55</t>
  </si>
  <si>
    <t>SET INSTRUMENTAL LEGRADO PUERPERAL</t>
  </si>
  <si>
    <t>OE.9.5.56</t>
  </si>
  <si>
    <t>SET DE INSTRUMENTAL QUIRURGICO PARA PTERIGION</t>
  </si>
  <si>
    <t>OE.9.5.57</t>
  </si>
  <si>
    <t>SET DE INSTRUMENTAL QUIRURGICO PARA CHALAZION</t>
  </si>
  <si>
    <t>OE.9.6.49</t>
  </si>
  <si>
    <t>PIZARRA ACRÍLICA DE 165 X 95 CM PARA ADOSAR EN LA PARED</t>
  </si>
  <si>
    <t>OE.9.6.50</t>
  </si>
  <si>
    <t>MESA AUXILIAR</t>
  </si>
  <si>
    <t>OE.9.7.90</t>
  </si>
  <si>
    <t>CARRO PARA BANDEJAS ISOTERMICAS</t>
  </si>
  <si>
    <t>OE.9.9.60</t>
  </si>
  <si>
    <t>OE.9.9.61</t>
  </si>
  <si>
    <t>P.A. LAVADORA CENTRIFUGA AUTOMATICA DE 2 PUERTAS (BARRERA SANITARIA), INDUSTRIAL 40/50 KG</t>
  </si>
  <si>
    <t>OE.9.9.62</t>
  </si>
  <si>
    <t>P.A. ANALIZADOR HEMATOLOGICO AUTOMATICO DE 5 DIFERENCIALES</t>
  </si>
  <si>
    <t>OE.1.1.1.30.2</t>
  </si>
  <si>
    <t>OE.5.6.16.5.13</t>
  </si>
  <si>
    <t>OE.5.6.16.5.14</t>
  </si>
  <si>
    <t>OE.5.6.16.5.15</t>
  </si>
  <si>
    <t>OE.5.6.16.5.16</t>
  </si>
  <si>
    <t>OE.5.6.16.10</t>
  </si>
  <si>
    <t>DAMPER MANUAL</t>
  </si>
  <si>
    <t>OE.5.6.16.10.1</t>
  </si>
  <si>
    <t>OE.5.6.22</t>
  </si>
  <si>
    <t>OE.5.6.22.1</t>
  </si>
  <si>
    <t>OE.7.1.47</t>
  </si>
  <si>
    <t>INSTALACION Y MONTAJE DE TANQUE AEREO DE ALMACENAMIENTO CAP 1000 GLN</t>
  </si>
  <si>
    <t>OE.7.1.48</t>
  </si>
  <si>
    <t>LINEA DE LLENADO PARA TANQUE GLP</t>
  </si>
  <si>
    <t>Concreto premezclado f'c=210 kg/cm2</t>
  </si>
  <si>
    <t>UNION PVC 2"</t>
  </si>
  <si>
    <t>UNION PVC 3"</t>
  </si>
  <si>
    <t>UNION PVC 4"</t>
  </si>
  <si>
    <t>PICADO Y CORTE DE MUROS PARA INSTALACIÓN DE TUBERÍA PVC</t>
  </si>
  <si>
    <t>Juntas con sellador elastomerico</t>
  </si>
  <si>
    <t>Refuerzos horizontales con riel de acero en tabiquería</t>
  </si>
  <si>
    <t>Juntas con masilla cortafuego</t>
  </si>
  <si>
    <t>OE.6.2.73</t>
  </si>
  <si>
    <t>Solado - concreto premezclado f'c=175 kg/cm2, H= 10 cm</t>
  </si>
  <si>
    <t>OE.2.3.8.13</t>
  </si>
  <si>
    <t>Vigas - Concreto premezclado f'c=280 Kg/cm2 con impermeabilizante</t>
  </si>
  <si>
    <t>OE.2.3.9.1.7</t>
  </si>
  <si>
    <t>Losa Maciza - Concreto premezclado f'c=280 Kg/cm2 con impermeabilizante</t>
  </si>
  <si>
    <t>OE.2.3.18.19</t>
  </si>
  <si>
    <t>OE.2.4.8</t>
  </si>
  <si>
    <t>OE.2.4.8.1</t>
  </si>
  <si>
    <t>OE.2.4.8.1.1</t>
  </si>
  <si>
    <t>OE.2.4.8.1.2</t>
  </si>
  <si>
    <t>OE.2.4.8.2</t>
  </si>
  <si>
    <t>OE.2.4.8.2.1</t>
  </si>
  <si>
    <t>OE.2.4.8.2.2</t>
  </si>
  <si>
    <t>OE.2.4.9</t>
  </si>
  <si>
    <t>DIAGONALES METALICOS DE BLOQUES</t>
  </si>
  <si>
    <t>OE.2.4.9.1</t>
  </si>
  <si>
    <t>DIAGONALES METALICOS - ARMADO</t>
  </si>
  <si>
    <t>OE.2.4.9.1.1</t>
  </si>
  <si>
    <t>OE.2.4.9.2</t>
  </si>
  <si>
    <t>DIAGONALES METALICOS - MONTAJE</t>
  </si>
  <si>
    <t>OE.2.4.9.2.1</t>
  </si>
  <si>
    <t>TIJERALES DE APOYO DE CANALETA - ARMANDO</t>
  </si>
  <si>
    <t>TIJERALES DE APOYO DE CANALETA - MONTAJE</t>
  </si>
  <si>
    <t>BASE METALICA DE APOYO ANCLADO - ARMADO</t>
  </si>
  <si>
    <t>BASE METALICA DE APOYO ANCLADO - MONTAJE</t>
  </si>
  <si>
    <t>ANCLAJE TIPO I</t>
  </si>
  <si>
    <t>ANCLAJE TIPO II</t>
  </si>
  <si>
    <t>ANCLAJE TIPO III</t>
  </si>
  <si>
    <t>BASE METALICA DE APOYO MONJATE CON QUIMICO - MONTAJE</t>
  </si>
  <si>
    <t>ANCLAJE TIPO I (CON QUIMICO)</t>
  </si>
  <si>
    <t>ANCLAJE TIPO II ( CON QUIMICO)</t>
  </si>
  <si>
    <t>ANCLAJE TIPO III ( CON QUIMICO)</t>
  </si>
  <si>
    <t>ANCLAJE DE TENSOR Y OTROS</t>
  </si>
  <si>
    <t>OE.2.6.4.9</t>
  </si>
  <si>
    <t>Acero 5/8" corrugado con casquillo de 3/4 de PVC (trasversal)</t>
  </si>
  <si>
    <t>OE.2.6.4.10</t>
  </si>
  <si>
    <t>Colocación y rehabilitación de señalizaciones para medio ambiente</t>
  </si>
  <si>
    <t>OE.2.4.1.2.2</t>
  </si>
  <si>
    <t>OE.2.4.2.1.3</t>
  </si>
  <si>
    <t>OE.2.4.2.2.3</t>
  </si>
  <si>
    <t>OE.2.4.4.3</t>
  </si>
  <si>
    <t>OE.2.4.4.3.1</t>
  </si>
  <si>
    <t>OE.2.4.4.4</t>
  </si>
  <si>
    <t>OE.2.4.4.4.1</t>
  </si>
  <si>
    <t>OE.2.4.5.1.2</t>
  </si>
  <si>
    <t>OE.2.4.5.1.3</t>
  </si>
  <si>
    <t>OE.2.4.5.2.2</t>
  </si>
  <si>
    <t>OE.2.4.5.2.3</t>
  </si>
  <si>
    <t>OE.2.4.8.3</t>
  </si>
  <si>
    <t>OE.2.4.8.3.1</t>
  </si>
  <si>
    <t>OE.2.4.8.3.1.1</t>
  </si>
  <si>
    <t>OE.2.4.8.3.2</t>
  </si>
  <si>
    <t>OE.2.4.8.3.2.1</t>
  </si>
  <si>
    <t>OE.2.4.8.3.3</t>
  </si>
  <si>
    <t>OE.2.4.8.3.3.1</t>
  </si>
  <si>
    <t>OE.2.4.8.3.4</t>
  </si>
  <si>
    <t>OE.2.4.8.3.4.1</t>
  </si>
  <si>
    <t>OE.2.4.8.3.5</t>
  </si>
  <si>
    <t>OE.2.4.8.3.5.1</t>
  </si>
  <si>
    <t>OE.2.4.8.3.6</t>
  </si>
  <si>
    <t>OE.2.4.8.3.6.1</t>
  </si>
  <si>
    <t>OE.2.4.8.4</t>
  </si>
  <si>
    <t>OE.2.4.8.4.1</t>
  </si>
  <si>
    <t>OE.2.4.8.4.1.1</t>
  </si>
  <si>
    <t>OE.2.4.8.4.2</t>
  </si>
  <si>
    <t>OE.2.4.8.4.2.1</t>
  </si>
  <si>
    <t>OE.2.4.8.4.3</t>
  </si>
  <si>
    <t>OE.2.4.8.4.3.1</t>
  </si>
  <si>
    <t>OE.2.4.8.5</t>
  </si>
  <si>
    <t>OE.2.4.8.5.1</t>
  </si>
  <si>
    <t>OE.2.4.8.5.1.1</t>
  </si>
  <si>
    <t>OE.2.4.8.5.2</t>
  </si>
  <si>
    <t>OE.2.4.8.5.2.1</t>
  </si>
  <si>
    <t>OE.2.4.8.5.3</t>
  </si>
  <si>
    <t>OE.2.4.8.5.3.1</t>
  </si>
  <si>
    <t>OE.2.4.8.6</t>
  </si>
  <si>
    <t>OE.2.4.8.6.1</t>
  </si>
  <si>
    <t>Habilitacion e instalacion de esquineros protectores tipo L</t>
  </si>
  <si>
    <t>OE.2.3.5.8</t>
  </si>
  <si>
    <t>ANCLAJE TIPO II (CON QUIMICO)</t>
  </si>
  <si>
    <t>ANCLAJE TIPO III (CON QUIMICO)</t>
  </si>
  <si>
    <t>Falso piso - Concreto premezclado f'c= 175 kg/cm2</t>
  </si>
  <si>
    <t>Refuerzo de vanos con listones de madera en tabiqueria</t>
  </si>
  <si>
    <t>Refuerzo de PCF con tubo de acero en tabiqueria</t>
  </si>
  <si>
    <t>OE.3.2.42</t>
  </si>
  <si>
    <t>Preparación de adherencia de columnetas y viguetas</t>
  </si>
  <si>
    <t>Ventana de aluminio de 1.50 m x 1.80 m con RPT, incluye accesorios e instalacion</t>
  </si>
  <si>
    <t>Ventana de aluminio de 1.05 m x 1.80 m con RPT, incluye accesorios e instalacion</t>
  </si>
  <si>
    <t>Ventana de aluminio de 1.20 m x 1.80 m con RPT, incluye accesorios e instalacion</t>
  </si>
  <si>
    <t>Ventana de aluminio de 1.10 m x 1.00 m con RPT, incluye accesorios e instalacion</t>
  </si>
  <si>
    <t>Ventana de aluminio de 2.00 m x 0.60 m con RPT, incluye accesorios e instalacion</t>
  </si>
  <si>
    <t>Ventana de aluminio de 1.14 m x 1.80 m con RPT, incluye accesorios e instalacion</t>
  </si>
  <si>
    <t>Ventana de aluminio de 1.30 m x 1.80 m con RPT, incluye accesorios e instalacion</t>
  </si>
  <si>
    <t>Lijado, imprimado y empastado en cielo raso y vigas (sotano)</t>
  </si>
  <si>
    <t>SISTEMA DE ALIMENTACIÓN ININTERRUMPIDA UPS - 1KVA</t>
  </si>
  <si>
    <t>OE.9.4.25</t>
  </si>
  <si>
    <t>OE.9.5.58</t>
  </si>
  <si>
    <t>SET INSTRUMENTAL PARA BLEFAROPLASTIA</t>
  </si>
  <si>
    <t>OE.9.5.59</t>
  </si>
  <si>
    <t>SET DE INSTRUMENTAL PARA CIRUGÍA DE LESIONES DE PARPADO Y REGIÓN PERIOCULAR</t>
  </si>
  <si>
    <t>OE.9.5.60</t>
  </si>
  <si>
    <t>SET DE INSTRUMENTAL PARA CIRUGÍA DE VÍAS LAGRIMALES.</t>
  </si>
  <si>
    <t>Traslado de material de relleno con camión volquete de 3 m3 de almacén Huancaro a Belempampa (D=1800m)</t>
  </si>
  <si>
    <t>Rehabilitación de construcciones provisionales</t>
  </si>
  <si>
    <t>Reubicación de escaleras metálicas</t>
  </si>
  <si>
    <t>Reubicación de construcciones provisionales de estructuras metálicas</t>
  </si>
  <si>
    <t>Montaje y desmontaje de escuadra metálica</t>
  </si>
  <si>
    <t>Adquisición de insumos de tópico</t>
  </si>
  <si>
    <t>Adquisición de megáfonos</t>
  </si>
  <si>
    <t>OE.1.2.7.3</t>
  </si>
  <si>
    <t>OE.1.2.7.4</t>
  </si>
  <si>
    <t>OE.1.2.7.5</t>
  </si>
  <si>
    <t>OE.1.2.7.6</t>
  </si>
  <si>
    <t>OE.1.2.7.7</t>
  </si>
  <si>
    <t>OE.1.2.7.8</t>
  </si>
  <si>
    <t>OE.1.2.7.9</t>
  </si>
  <si>
    <t>CENTRAL DE CREACION Y ENTRENAMIENTO DE INTELIGENCIA ARTIFICIAL</t>
  </si>
  <si>
    <t>Estación de Trabajo</t>
  </si>
  <si>
    <t>Monitor de Trabajo</t>
  </si>
  <si>
    <t>OE.1.2.7.10</t>
  </si>
  <si>
    <t>CABINA DE INGRESO Y SALIDA DE PERSONAL</t>
  </si>
  <si>
    <t>Habilitación de cabina para registro de personal de obra</t>
  </si>
  <si>
    <t>Instalación de líneas de vida</t>
  </si>
  <si>
    <t>Acarreo de materiales para trabajos complementarios de seguridad</t>
  </si>
  <si>
    <t>Habilitación de acceso temporal</t>
  </si>
  <si>
    <t>Colocación de arranque para barandas rígidas</t>
  </si>
  <si>
    <t>Instalación y reposición de capuchones</t>
  </si>
  <si>
    <t>Habilitación e instalación de tapas para ductos</t>
  </si>
  <si>
    <t>Preparación de materiales y elaboración de señalética</t>
  </si>
  <si>
    <t>Instalación y reposición de cinta y malla de seguridad</t>
  </si>
  <si>
    <t>OE.9.8.3</t>
  </si>
  <si>
    <t>AMBULANCIA URBANA TIPO II</t>
  </si>
  <si>
    <t>P.A. ESTERILIZADOR  CON GENERADOR ELECTRICO DE VAPOR (DUAL) DE 200/250 LITROS CON DOBLE PUERTA</t>
  </si>
  <si>
    <t>OE.5.6.23</t>
  </si>
  <si>
    <t>OE.5.6.23.1</t>
  </si>
  <si>
    <t>OE.5.6.24</t>
  </si>
  <si>
    <t>OE.5.6.24.1</t>
  </si>
  <si>
    <t>OE.5.6.25</t>
  </si>
  <si>
    <t>OE.5.6.25.1</t>
  </si>
  <si>
    <t>Muro de contención - Impermeabilización con espuma expansiva</t>
  </si>
  <si>
    <t>Muro de contención - Pintado con Alquitrán</t>
  </si>
  <si>
    <t>Muros de concreto - Concreto premezclado f'c=175 Kg/cm2</t>
  </si>
  <si>
    <t>Estructuras metálicas para puentes peatonal</t>
  </si>
  <si>
    <t>OE.2.3.9.2.15</t>
  </si>
  <si>
    <t>Losa aligerada - Concreto premezclado f'c=280 Kg/cm2 con impermeabilizante</t>
  </si>
  <si>
    <t>TRAZO Y REPLANTEO DE CIRCUITOS DERIVADOS DE INSTALACIONES ELÉCTRICAS</t>
  </si>
  <si>
    <t>ELIMINACIÓN DE MATERIAL EXCEDENTE</t>
  </si>
  <si>
    <t>TRAZO Y REPLANTEO DE INSTALACIÓN DE BANDEJAS TIPO MALLA PORTACABLE</t>
  </si>
  <si>
    <t>REDUCCIÓN DE COBRE 2" - 1 1/2" OXIGENO</t>
  </si>
  <si>
    <t>REDUCCIÓN DE COBRE 2" - 1 1/4" OXIGENO</t>
  </si>
  <si>
    <t>REDUCCIÓN DE COBRE 2" - 1" OXIGENO</t>
  </si>
  <si>
    <t>REDUCCIÓN DE COBRE 2" - 3/4" OXIGENO</t>
  </si>
  <si>
    <t>REDUCCIÓN DE COBRE 1 1/4" - 1" OXIGENO</t>
  </si>
  <si>
    <t>REDUCCIÓN DE COBRE 1 1/4" - 3/4" OXIGENO</t>
  </si>
  <si>
    <t>REDUCCIÓN DE COBRE 1" - 3/4" OXIGENO</t>
  </si>
  <si>
    <t>REDUCCIÓN DE COBRE 1" - 1/2" OXIGENO</t>
  </si>
  <si>
    <t>REDUCCIÓN DE COBRE 3/4" - 1/2" OXIGENO</t>
  </si>
  <si>
    <t>UNIÓN UNIVERSAL DE COBRE 2" OXIGENO</t>
  </si>
  <si>
    <t>UNIÓN UNIVERSAL DE COBRE 1 1/2" OXIGENO</t>
  </si>
  <si>
    <t>UNIÓN UNIVERSAL DE COBRE 1 1/4" OXIGENO</t>
  </si>
  <si>
    <t>UNIÓN UNIVERSAL DE COBRE 1" OXIGENO</t>
  </si>
  <si>
    <t>UNIÓN UNIVERSAL DE COBRE 3/4" OXIGENO</t>
  </si>
  <si>
    <t>UNIÓN UNIVERSAL DE COBRE 1/2" OXIGENO</t>
  </si>
  <si>
    <t>UNIÓN SIMPLE DE COBRE 2" OXIGENO</t>
  </si>
  <si>
    <t>UNIÓN SIMPLE DE COBRE 1 1/ 2" OXIGENO</t>
  </si>
  <si>
    <t>UNIÓN SIMPLE DE COBRE 1 1/ 4" OXIGENO</t>
  </si>
  <si>
    <t>UNIÓN SIMPLE DE COBRE 1" OXIGENO</t>
  </si>
  <si>
    <t>UNIÓN SIMPLE DE COBRE 3/4" OXIGENO</t>
  </si>
  <si>
    <t>UNIÓN SIMPLE DE COBRE 1/2" OXIGENO</t>
  </si>
  <si>
    <t>INSTALACIÓN DE DUCTOS DE TRATAMIENTO AISLADO</t>
  </si>
  <si>
    <t>AISLAMIENTO TÉRMICO DE DUCTOS Y ACCESORIOS</t>
  </si>
  <si>
    <t>LIMPIEZA DE DUCTOS MANUAL</t>
  </si>
  <si>
    <t>REMOCIÓN DE FILM EN DUCTOS Y ACCESORIOS</t>
  </si>
  <si>
    <t>SELLADO FINAL DE DUCTOS</t>
  </si>
  <si>
    <t>DÁMPER MANUAL</t>
  </si>
  <si>
    <t>TUBERÍA DE COBRE "TIPO K" DE 4" VACÍO CLÍNICO</t>
  </si>
  <si>
    <t>TUBERÍA DE COBRE "TIPO K" DE 2" VACÍO CLÍNICO</t>
  </si>
  <si>
    <t>TUBERÍA DE COBRE "TIPO K" DE 1 1/2" VACÍO CLÍNICO</t>
  </si>
  <si>
    <t>TUBERÍA DE COBRE "TIPO K" DE 1 1/4" VACÍO CLÍNICO</t>
  </si>
  <si>
    <t>TUBERÍA DE COBRE "TIPO K" DE 1" VACÍO CLÍNICO</t>
  </si>
  <si>
    <t>TUBERÍA DE COBRE "TIPO K" DE 3/4" VACÍO CLÍNICO</t>
  </si>
  <si>
    <t>CODO DE COBRE DE 4" X 90° VACÍO CLÍNICO</t>
  </si>
  <si>
    <t>CODO DE COBRE 2" X 90° VACÍO CLÍNICO</t>
  </si>
  <si>
    <t>CODO DE COBRE 1 1/2" X 90° VACÍO CLÍNICO</t>
  </si>
  <si>
    <t>CODO DE COBRE 1 1/4" X 90° VACÍO CLÍNICO</t>
  </si>
  <si>
    <t>CODO DE COBRE 1" X 90° VACÍO CLÍNICO</t>
  </si>
  <si>
    <t>CODO DE COBRE 3/4" X 90° VACÍO CLÍNICO</t>
  </si>
  <si>
    <t>TEE DE COBRE 2" VACÍO CLÍNICO</t>
  </si>
  <si>
    <t>TEE DE COBRE 1 1/2" VACÍO CLÍNICO</t>
  </si>
  <si>
    <t>TEE DE COBRE 1 1/4" VACÍO CLÍNICO</t>
  </si>
  <si>
    <t>TEE DE COBRE 1" VACÍO CLÍNICO</t>
  </si>
  <si>
    <t>TEE DE COBRE 3/4" VACÍO CLÍNICO</t>
  </si>
  <si>
    <t>REDUCCIÓN DE COBRE 2" A 1 1/2" VACÍO CLÍNICO</t>
  </si>
  <si>
    <t>REDUCCIÓN DE COBRE 2" - 1 1/4" VACÍO CLÍNICO</t>
  </si>
  <si>
    <t>REDUCCIÓN DE COBRE 2" - 1" VACÍO CLÍNICO</t>
  </si>
  <si>
    <t>REDUCCIÓN DE COBRE 2" A 3/4" VACÍO CLÍNICO</t>
  </si>
  <si>
    <t>REDUCCIÓN DE COBRE 1 1/2" - 1 1/4" VACÍO CLÍNICO</t>
  </si>
  <si>
    <t>REDUCCIÓN DE COBRE 1 1/2" - 1" VACÍO CLÍNICO</t>
  </si>
  <si>
    <t>REDUCCIÓN DE COBRE 1 1/2" A 3/4" VACÍO CLÍNICO</t>
  </si>
  <si>
    <t>REDUCCIÓN DE COBRE 1 1/4" - 1" VACÍO CLÍNICO</t>
  </si>
  <si>
    <t>REDUCCIÓN DE COBRE 1 1/4" - 3/4" VACÍO CLÍNICO</t>
  </si>
  <si>
    <t>REDUCCIÓN DE COBRE 1" - 3/4" VACÍO CLÍNICO</t>
  </si>
  <si>
    <t>UNIÓN UNIVERSAL DE COBRE 2" VACÍO CLÍNICO</t>
  </si>
  <si>
    <t>UNIÓN UNIVERSAL DE COBRE 1 1/2" VACÍO CLÍNICO</t>
  </si>
  <si>
    <t>UNIÓN UNIVERSAL DE COBRE 1 1/4" VACÍO CLÍNICO</t>
  </si>
  <si>
    <t>UNIÓN UNIVERSAL DE COBRE 1" VACÍO CLÍNICO</t>
  </si>
  <si>
    <t>UNIÓN UNIVERSAL DE COBRE 3/4" VACÍO CLÍNICO</t>
  </si>
  <si>
    <t>UNIÓN SIMPLE DE COBRE 2" VACÍO CLÍNICO</t>
  </si>
  <si>
    <t>UNIÓN SIMPLE DE COBRE 1 1/ 2" VACÍO CLÍNICO</t>
  </si>
  <si>
    <t>UNIÓN SIMPLE DE COBRE 1 1/ 4" VACÍO CLÍNICO</t>
  </si>
  <si>
    <t>UNIÓN SIMPLE DE COBRE 1" VACÍO CLÍNICO</t>
  </si>
  <si>
    <t>UNIÓN SIMPLE DE COBRE 3/4" VACÍO CLÍNICO</t>
  </si>
  <si>
    <t>VÁLVULA DE BOLA DE TRES PIEZAS DE 2" VACÍO CLÍNICO</t>
  </si>
  <si>
    <t>VÁLVULA DE BOLA DE TRES PIEZAS DE 1 1/2" VACÍO CLÍNICO</t>
  </si>
  <si>
    <t>VÁLVULA DE BOLA DE TRES PIEZAS DE 1 1/4" VACÍO CLÍNICO</t>
  </si>
  <si>
    <t>VÁLVULA DE BOLA DE TRES PIEZAS DE 1" VACÍO CLÍNICO</t>
  </si>
  <si>
    <t>VÁLVULA DE BOLA DE TRES PIEZAS DE 3/4" VACÍO CLÍNICO</t>
  </si>
  <si>
    <t>REDUCCIÓN DE COBRE 1 1/4" - 1" AIRE COMPRIMIDO MEDICINAL</t>
  </si>
  <si>
    <t>REDUCCIÓN DE COBRE 1" - 3/4" AIRE COMPRIMIDO MEDICINAL</t>
  </si>
  <si>
    <t>UNIÓN UNIVERSAL DE COBRE 1 1/4" AIRE COMPRIMIDO MEDICINAL</t>
  </si>
  <si>
    <t>UNIÓN UNIVERSAL DE COBRE 1" AIRE COMPRIMIDO MEDICINAL</t>
  </si>
  <si>
    <t>UNIÓN UNIVERSAL DE COBRE 3/4" AIRE COMPRIMIDO MEDICINAL</t>
  </si>
  <si>
    <t>UNIÓN SIMPLE DE COBRE 1 1/ 4" AIRE COMPRIMIDO MEDICINAL</t>
  </si>
  <si>
    <t>UNIÓN SIMPLE DE COBRE 1" AIRE COMPRIMIDO MEDICINAL</t>
  </si>
  <si>
    <t>UNIÓN SIMPLE DE COBRE DE 3/4" AIRE COMPRIMIDO MEDICINAL</t>
  </si>
  <si>
    <t>SISTEMAS DE SUJECION PARA INTALACIONES MECANICAS</t>
  </si>
  <si>
    <t>SUJECION DE INSTALACION DE GASES MEDICINALES</t>
  </si>
  <si>
    <t>SOPORTE PARA TUBERIAS EN TECHO</t>
  </si>
  <si>
    <t>ABRAZADERA PARA TUBERIA DE 4''</t>
  </si>
  <si>
    <t>ABRAZADERA PARA TUBERIA DE 2''</t>
  </si>
  <si>
    <t>ABRAZADERA PARA TUBERIA  1 1/2''</t>
  </si>
  <si>
    <t>ABRAZADERA PARA TUBERA  1 1/4''</t>
  </si>
  <si>
    <t>ABRAZADERA PARA TUBERIA 1''</t>
  </si>
  <si>
    <t>ABRAZADERA PARA TUBERIA 3/4''</t>
  </si>
  <si>
    <t>ABRAZADERA PARA TUBERIA 2 1/2''</t>
  </si>
  <si>
    <t>ABRAZADERA PARA TUBERIA 1/2''</t>
  </si>
  <si>
    <t>SISTEMA DE EVACUACIÓN DE GASES ANESTÉSICOS</t>
  </si>
  <si>
    <t>SUMINISTRO E INSTALACIÓN DE EVACUACIÓN DE GASES ANESTÉSICOS</t>
  </si>
  <si>
    <t>SUMINISTRO E INSTALACIÓN DE MANIFOLD LÍNEA CO2</t>
  </si>
  <si>
    <t>ADQUISICIÓN DE EQUIPOS Y HERRAMIENTAS PARA INSTALACIONES MECÁNICAS</t>
  </si>
  <si>
    <t>Reubicación de material en obra con retroexcavadora D=100 m</t>
  </si>
  <si>
    <t>Reubicación de material en obra con maquinaria D=100 m</t>
  </si>
  <si>
    <t>Traslado vertical con winche de material en obra h=16m - Kilogramos</t>
  </si>
  <si>
    <t>Relleno de estrato de transición con piedra over 3/4" - 6"</t>
  </si>
  <si>
    <t>Habilitado y suministro de ductos para sistema de ventilación</t>
  </si>
  <si>
    <t>Habilitado y suministro de accesorios para ductos de sistema de ventilación</t>
  </si>
  <si>
    <t>Habilitado y suministro de ductos para sistema de ventilación - aislado</t>
  </si>
  <si>
    <t>Habilitado y suministro de accesorios para ductos de sistema de ventilación - aislado</t>
  </si>
  <si>
    <t>DEDUCTIVO</t>
  </si>
  <si>
    <t>SE TIENE QUE CORREGIR EL VALORIZADO</t>
  </si>
  <si>
    <t>FALTA COLOCAR METRADO</t>
  </si>
  <si>
    <t>CORREGIR METRADO VALORIZADO A CERO</t>
  </si>
  <si>
    <t>CORREGIR PARTIDAS</t>
  </si>
  <si>
    <t>Columna metálica 150x150x3mm - Armado</t>
  </si>
  <si>
    <t>Columna metálica 150x150x3mm - Montaje</t>
  </si>
  <si>
    <t>Viga metálica 150x150x2.5mm - Montaje</t>
  </si>
  <si>
    <t>Viga metálica 150x150x2.5mm - Armado</t>
  </si>
  <si>
    <t>Tijeral metálico 50x50x2.5mm - Armado</t>
  </si>
  <si>
    <t>Tijeral metálico 50x50x2.5mm - Montaje</t>
  </si>
  <si>
    <t>Correa metálica 80x40x2.5mm - Armado</t>
  </si>
  <si>
    <t>Correa metálica 100x50x2.5mm - Armado</t>
  </si>
  <si>
    <t>Correa metálica 80x40x2.5mm - Montaje</t>
  </si>
  <si>
    <t>Correa metálica 100x50x2.5mm - Montaje</t>
  </si>
  <si>
    <t>Base metálica 35x35 (8 pernos) - Armado</t>
  </si>
  <si>
    <t>Base metálica 35x35 (4 pernos) - Armado</t>
  </si>
  <si>
    <t>Base metálica 35x40 (8 pernos) - Armado</t>
  </si>
  <si>
    <t>Base metálica con químico 35x35 c/ perno 5/8" - Armado</t>
  </si>
  <si>
    <t>Base metálica con químico 35x35 (4 pernos) - Armado</t>
  </si>
  <si>
    <t>Base metálica con químico 30x30 (4 pernos) - Armado</t>
  </si>
  <si>
    <t>Base metálica 35x35 (8 pernos) - Montaje</t>
  </si>
  <si>
    <t>Base metálica 35x35 (4 pernos) - Montaje</t>
  </si>
  <si>
    <t>Base metálica 35x40 (8 pernos) - Montaje</t>
  </si>
  <si>
    <t>Base metálica con químico 35x35 c/ perno 5/8" - Montaje</t>
  </si>
  <si>
    <t>Diagonales metálicos 100x50x2.5mm - Armado</t>
  </si>
  <si>
    <t>Diagonales metálicos 100x50x2.5mm - Montaje</t>
  </si>
  <si>
    <t>Anclaje (Tensor y plancha)</t>
  </si>
  <si>
    <t>hacer aclaracion</t>
  </si>
  <si>
    <t>OE.1.6.19</t>
  </si>
  <si>
    <t>OE.1.6.20</t>
  </si>
  <si>
    <t>OE.1.6.21</t>
  </si>
  <si>
    <t>OE.1.6.22</t>
  </si>
  <si>
    <t>OE.2.3.6.1.17</t>
  </si>
  <si>
    <t>Raspado de Giganton para la obtención de goma</t>
  </si>
  <si>
    <t>Mezclado y Pisado de mortero de tierra, arcilla y goma de giganton</t>
  </si>
  <si>
    <t>Refrescado de mortero de tierra, arcilla y goma de giganton</t>
  </si>
  <si>
    <t>OE.2.1.2.3</t>
  </si>
  <si>
    <t>OE.2.1.2.3.1</t>
  </si>
  <si>
    <t>EXCAVACIONES MANUALES</t>
  </si>
  <si>
    <t>OE.2.3.8.14</t>
  </si>
  <si>
    <t>OE.2.3.20</t>
  </si>
  <si>
    <t>OE.2.3.20.1</t>
  </si>
  <si>
    <t>OE.2.3.20.2</t>
  </si>
  <si>
    <t>OE.2.3.20.3</t>
  </si>
  <si>
    <t>OE.2.3.9.1.8</t>
  </si>
  <si>
    <t>OE.4.6.3.1.14</t>
  </si>
  <si>
    <t>PREPARACION Y COLOCACION DE SOBRECAMA</t>
  </si>
  <si>
    <t>OE.3.4.1.4</t>
  </si>
  <si>
    <t>Contrapiso con concreto premezclado f'c=280 kg/cm² , e=5 cm</t>
  </si>
  <si>
    <t>OE.5.6.16.1.52</t>
  </si>
  <si>
    <t>PRECIPITADOR ELECTROSTATICO; 7750 CFM</t>
  </si>
  <si>
    <t>DUCTOS Y ACCESORIOS - TRATAMIENTO NO AISLADO</t>
  </si>
  <si>
    <t>INSTALACIÓN DE DUCTOS DE TRATAMIENTO NO AISLADO</t>
  </si>
  <si>
    <t>OE.5.6.18.2.4</t>
  </si>
  <si>
    <t>OE.5.6.18.2.5</t>
  </si>
  <si>
    <t>OE.5.6.18.2.6</t>
  </si>
  <si>
    <t>OE.5.6.18.2.7</t>
  </si>
  <si>
    <t>OE.5.6.18.2.8</t>
  </si>
  <si>
    <t>OE.5.6.18.2.9</t>
  </si>
  <si>
    <t>OE.5.6.18.2.10</t>
  </si>
  <si>
    <t>OE.5.6.18.2.11</t>
  </si>
  <si>
    <t>OE.5.6.18.2.12</t>
  </si>
  <si>
    <t>OE.5.6.18.2.13</t>
  </si>
  <si>
    <t>OE.5.6.18.2.14</t>
  </si>
  <si>
    <t>OE.5.6.18.2.15</t>
  </si>
  <si>
    <t>OE.5.6.18.2.16</t>
  </si>
  <si>
    <t>OE.5.6.18.2.17</t>
  </si>
  <si>
    <t>OE.5.6.18.2.18</t>
  </si>
  <si>
    <t>OE.5.6.18.2.19</t>
  </si>
  <si>
    <t>OE.5.6.18.2.20</t>
  </si>
  <si>
    <t>OE.5.6.18.2.21</t>
  </si>
  <si>
    <t>OE.5.6.18.2.22</t>
  </si>
  <si>
    <t>OE.5.6.18.2.23</t>
  </si>
  <si>
    <t>OE.5.6.18.2.24</t>
  </si>
  <si>
    <t>OE.5.6.18.2.25</t>
  </si>
  <si>
    <t>OE.5.6.18.2.26</t>
  </si>
  <si>
    <t>OE.5.6.18.2.27</t>
  </si>
  <si>
    <t>OE.5.6.18.2.28</t>
  </si>
  <si>
    <t>OE.5.6.18.2.29</t>
  </si>
  <si>
    <t>OE.5.6.18.2.30</t>
  </si>
  <si>
    <t>OE.5.6.18.2.31</t>
  </si>
  <si>
    <t>UMA SALA DE OPERACION GINECOLOGIA; 1884 CFM</t>
  </si>
  <si>
    <t>UMA SALA DE OPERACION MULTIFUNCIONAL</t>
  </si>
  <si>
    <t>UMA SALA MULTIFUNCIONAL 01</t>
  </si>
  <si>
    <t>UMA SALA MULTIFUNCIONAL 02</t>
  </si>
  <si>
    <t>UMA SALA MULTIFUNCIONAL 03</t>
  </si>
  <si>
    <t>UMA SALA MULTIFUNCIONAL 04</t>
  </si>
  <si>
    <t>UMA SALA MULTIFUNCIONAL 05</t>
  </si>
  <si>
    <t>UMA SALA MULTIFUNCIONAL 06</t>
  </si>
  <si>
    <t>UMA SALA MULTIFUNCIONAL 07</t>
  </si>
  <si>
    <t>UMA SALA MULTIFUNCIONAL 08</t>
  </si>
  <si>
    <t>UMA SALA MULTIFUNCIONAL 09</t>
  </si>
  <si>
    <t>UMA SALA MULTIFUNCIONAL 10</t>
  </si>
  <si>
    <t>UMA SALA MULTIFUNCIONAL 11</t>
  </si>
  <si>
    <t>UMA LABORATORIO</t>
  </si>
  <si>
    <t>UMA SALA DE ESTERILIZACIONES</t>
  </si>
  <si>
    <t>UMA SALA ANESTESICA</t>
  </si>
  <si>
    <t>UMA SALA ECOGRAFIA GENERAL</t>
  </si>
  <si>
    <t>UMA ALMACEN DE MATERIAL ESTERIL</t>
  </si>
  <si>
    <t xml:space="preserve">UMA SALAS DE HOSPITALIZACION 01 (VARONES)  </t>
  </si>
  <si>
    <t>UMA SALAS DE HOSPITALIZACION 02 (OBST./MUJERES)</t>
  </si>
  <si>
    <t>UMA SALAS DE HOSPITALIZACION 03 (GINEC./OBST.)</t>
  </si>
  <si>
    <t>UMA SALAS DE HOSPITALIZACION 04 (GINEC.)</t>
  </si>
  <si>
    <t>UMA SALAS DE HOSPITALIZACION 05 (M.I. MUJERES)</t>
  </si>
  <si>
    <t>UMA SALAS DE HOSPITALIZACION 05 (PEDIATRIA)</t>
  </si>
  <si>
    <t>UMA SALAS DE HOSPITALIZACION 06 (ADOLESCENTES)</t>
  </si>
  <si>
    <t>UMA SALAS DE HOSPITALIZACION 07 (CIR. MUJERES)</t>
  </si>
  <si>
    <t>UMA SALAS DE HOSPITALIZACION 08 (CIR. VARONES)</t>
  </si>
  <si>
    <t>UMA SALAS DE HOSPITALIZACION 09 (CIRUJIA AISLADOS)</t>
  </si>
  <si>
    <t>UMA SALA DE OBSERVACIONES</t>
  </si>
  <si>
    <t>UMA UNIDAD VIGILANCIA INTENSIVA</t>
  </si>
  <si>
    <t>DIFUSOR DE FLUJO LAMINAR 24"x24"</t>
  </si>
  <si>
    <t>OE.5.6.25.1.1</t>
  </si>
  <si>
    <t>OE.5.6.25.1.2</t>
  </si>
  <si>
    <t>OE.5.6.25.1.3</t>
  </si>
  <si>
    <t>OE.5.6.25.1.4</t>
  </si>
  <si>
    <t>OE.5.6.25.1.5</t>
  </si>
  <si>
    <t>OE.5.6.25.1.6</t>
  </si>
  <si>
    <t>OE.5.6.25.1.7</t>
  </si>
  <si>
    <t>OE.5.6.25.1.8</t>
  </si>
  <si>
    <t>OE.5.6.25.1.9</t>
  </si>
  <si>
    <t>Molienda de arcilla seca</t>
  </si>
  <si>
    <t>OE.1.1.6.9</t>
  </si>
  <si>
    <t>OE.1.2.8.13</t>
  </si>
  <si>
    <t>OE.1.2.8.14</t>
  </si>
  <si>
    <t>OE.2.3.6.1.18</t>
  </si>
  <si>
    <t>OE.2.3.6.1.19</t>
  </si>
  <si>
    <t>OE.2.3.7.14</t>
  </si>
  <si>
    <t>OE.2.3.7.15</t>
  </si>
  <si>
    <t>OE.2.3.8.15</t>
  </si>
  <si>
    <t>OE.2.3.9.1.9</t>
  </si>
  <si>
    <t>OE.2.3.9.10.7</t>
  </si>
  <si>
    <t>OE.2.3.3.7</t>
  </si>
  <si>
    <t>OE.2.3.4.10</t>
  </si>
  <si>
    <t>OE.2.3.12.7</t>
  </si>
  <si>
    <t>Poliestireno expandido (tecnoport) 1"x1.20mx2.40m</t>
  </si>
  <si>
    <t>OE.2.3.18.20</t>
  </si>
  <si>
    <t>Base metalica inferior de (300mmx275mm) y superior de (250mmx250mm) con pernos A193 7"x 1/2"</t>
  </si>
  <si>
    <t>OE.9.7.91</t>
  </si>
  <si>
    <t>MESA DE METAL DE ACERO INOXIDABLE DE 100CM</t>
  </si>
  <si>
    <t>OE.8.1.1.10</t>
  </si>
  <si>
    <t>Servicio de recoleccion, transporte y disposicion final de residuos solidos</t>
  </si>
  <si>
    <t>CALIBRACION DE EQUIPOS DE CONTROL DE CALIDAD</t>
  </si>
  <si>
    <t>OE.8.4.2.1</t>
  </si>
  <si>
    <t>OE.8.6</t>
  </si>
  <si>
    <t>OE.8.6.1</t>
  </si>
  <si>
    <t xml:space="preserve">ESTUDIO DE ALMACENAMIENTO PRIMARIO DE RR.SS </t>
  </si>
  <si>
    <t>Gestion documentaria y tramite administrativo</t>
  </si>
  <si>
    <t>Servicio para el estudio de almacenamiento de RR.SS Hospitalarios</t>
  </si>
  <si>
    <t>OE.8.5.2</t>
  </si>
  <si>
    <t>OE.8.4.2.</t>
  </si>
  <si>
    <t>Corte y retiro de arranques</t>
  </si>
  <si>
    <t>Instalacion de rodapies</t>
  </si>
  <si>
    <t>OE.2.2.1.5</t>
  </si>
  <si>
    <t>OE.2.3.6.5.6</t>
  </si>
  <si>
    <t>OE.2.3.6.5.7</t>
  </si>
  <si>
    <t>OE.2.3.6.5.8</t>
  </si>
  <si>
    <t>OE.2.3.6.5.9</t>
  </si>
  <si>
    <t>Estructura de transicion entre muro y cerco perimetrico - Acero de refuerzo f'c=4200 kg/cm2</t>
  </si>
  <si>
    <t>Estructura de transicion entre muro y cerco perimetrico - Encofrado y desencofrado con fenolico</t>
  </si>
  <si>
    <t>OE.2.3.21</t>
  </si>
  <si>
    <t>OE.2.3.22</t>
  </si>
  <si>
    <t>PARAPETO</t>
  </si>
  <si>
    <t>CANALES DE DRENAJE</t>
  </si>
  <si>
    <t>Parapeto - Acero f'y=4200 kg/cm2</t>
  </si>
  <si>
    <t>Parapeto - Encofrado y desencofrado</t>
  </si>
  <si>
    <t>Parapeto - Concreto f'c=210 kg/cm2</t>
  </si>
  <si>
    <t>Canales de drenaje - Encofrado y desencofrado</t>
  </si>
  <si>
    <t>Canales de drenaje - Acero f'y=4200 kg/cm2</t>
  </si>
  <si>
    <t>Canales de drenaje - Concreto f'c=210 kg/cm2</t>
  </si>
  <si>
    <t>Juntas externas de separacion estructural entre bloques</t>
  </si>
  <si>
    <t>OE.2.3.21.1</t>
  </si>
  <si>
    <t>OE.2.3.21.2</t>
  </si>
  <si>
    <t>OE.2.3.21.3</t>
  </si>
  <si>
    <t>OE.2.3.22.1</t>
  </si>
  <si>
    <t>OE.2.3.22.2</t>
  </si>
  <si>
    <t>OE.2.3.22.3</t>
  </si>
  <si>
    <t>OE.2.3.9.2.16</t>
  </si>
  <si>
    <t>Viga de cimentación - Concreto f'c=280 kg/cm2</t>
  </si>
  <si>
    <t>Estructura de transicion entre muro y cerco perimetrico  - Concreto f'c=280 Kg/cm2</t>
  </si>
  <si>
    <t>Estructura de transicion entre muro y cerco perimetrico  - Concreto f'c=175 Kg/cm2</t>
  </si>
  <si>
    <t>Columnas - Concreto f'c=280 kg/cm2</t>
  </si>
  <si>
    <t>Columnas - Concreto f'c=210 kg/cm2</t>
  </si>
  <si>
    <t xml:space="preserve">Vigas - Concreto f'c=210 Kg/cm2 </t>
  </si>
  <si>
    <t xml:space="preserve">Vigas - Concreto f'c=280 Kg/cm2 </t>
  </si>
  <si>
    <t>Muro de contención - Concreto f'c=210 kg/cm2</t>
  </si>
  <si>
    <t>Muro de contención - Concreto f'c=280 kg/cm2</t>
  </si>
  <si>
    <t xml:space="preserve">Losa Maciza - Concreto f'c=210 Kg/cm2 </t>
  </si>
  <si>
    <t xml:space="preserve">Losa Maciza - Concreto f'c=280 Kg/cm2 </t>
  </si>
  <si>
    <t>Losa aligerada - Concreto  f'c=210 kg/cm2</t>
  </si>
  <si>
    <t>Losa de cimentación - Concreto f'c=280 kg/cm2</t>
  </si>
  <si>
    <t>Escaleras - Concreto f'c=280 kg/cm2</t>
  </si>
  <si>
    <t>Excavacion manual en terreno natural</t>
  </si>
  <si>
    <t>OE.1.2.8.15</t>
  </si>
  <si>
    <t>Instalacion de malla anticaida</t>
  </si>
  <si>
    <t>Adquisicion de isumos para sistema anticaidas</t>
  </si>
  <si>
    <t>OE.5.6.16.5.11</t>
  </si>
  <si>
    <t>OE.5.6.16.5.11.1</t>
  </si>
  <si>
    <t>OE.5.6.16.5.11.2</t>
  </si>
  <si>
    <t>OE.5.6.16.5.11.3</t>
  </si>
  <si>
    <t>OE.5.6.16.5.11.4</t>
  </si>
  <si>
    <t>OE.5.6.16.5.11.5</t>
  </si>
  <si>
    <t>OE.5.6.16.5.11.6</t>
  </si>
  <si>
    <t>OBRAS PRELIMINARES</t>
  </si>
  <si>
    <t>OE.5.2.3.52.1</t>
  </si>
  <si>
    <t>OE.5.2.3.52.2</t>
  </si>
  <si>
    <t>OE.5.2.3.52.3</t>
  </si>
  <si>
    <t>MOVIMIENTOS DE TIERRAS</t>
  </si>
  <si>
    <t>OE.5.2.3.53.1</t>
  </si>
  <si>
    <t>OE.5.2.3.53.2</t>
  </si>
  <si>
    <t>OE.5.2.3.53.3</t>
  </si>
  <si>
    <t>OE.5.2.3.53.4</t>
  </si>
  <si>
    <t>CINTA SEÑALIZADORA</t>
  </si>
  <si>
    <t>OE.5.6.15.1.13</t>
  </si>
  <si>
    <t>OE.5.6.15.1.14</t>
  </si>
  <si>
    <t>PINTURA EN TUBERIA - SISTEMA DE OXIGENO</t>
  </si>
  <si>
    <t>EMBALADO DE TUBERIA CON PAPEL FILM - SISTEMA DE OXIGENO</t>
  </si>
  <si>
    <t>SE VA AUMENTAR AL NOMBRE</t>
  </si>
  <si>
    <t>SALIDA PARA ALUMBRADO, TOMACORRIENTES, FUERZA Y SEÑALES DEBILES</t>
  </si>
  <si>
    <t xml:space="preserve">SALIDA </t>
  </si>
  <si>
    <t>REVISAR</t>
  </si>
  <si>
    <t>TODOS SE DEDUCEN</t>
  </si>
  <si>
    <t>OE.5.2.1.21.1</t>
  </si>
  <si>
    <t>TODO SE DEDUXW</t>
  </si>
  <si>
    <t>TODO SE DEDUCE</t>
  </si>
  <si>
    <t>SE DEDUCE</t>
  </si>
  <si>
    <t>OE.5.2.6.3</t>
  </si>
  <si>
    <t>BUZONES</t>
  </si>
  <si>
    <t>OE.5.2.6.3.1</t>
  </si>
  <si>
    <t>OE.5.2.6.3.2</t>
  </si>
  <si>
    <t>OE.5.2.6.3.3</t>
  </si>
  <si>
    <t>Mantenimiento preventivo y recarga de extintor de polvo quimico seco ABC de 6 kg</t>
  </si>
  <si>
    <t>OE.1.2.6.15</t>
  </si>
  <si>
    <t>Adquisición de equipos médicos</t>
  </si>
  <si>
    <t>DUCTOS Y TUBERIAS</t>
  </si>
  <si>
    <t>OE.5.2.3.54.1</t>
  </si>
  <si>
    <t>OE.5.2.3.54.2</t>
  </si>
  <si>
    <t>OE.5.2.6.3.4</t>
  </si>
  <si>
    <t>EXCAVACION DE HOYO PARA BUZON DE PASO DE INSTALACIONES ELECTRICAS</t>
  </si>
  <si>
    <t>OE.5.4.3</t>
  </si>
  <si>
    <t>OE.5.4.3.1</t>
  </si>
  <si>
    <t>OE.5.4.4</t>
  </si>
  <si>
    <t>OE.5.4.4.1</t>
  </si>
  <si>
    <t>OE.5.4.4.2</t>
  </si>
  <si>
    <t>ENCOFRADO Y DESENCOFRADO</t>
  </si>
  <si>
    <t>ACERO DE REFUERZO fy=4200 kg/cm2</t>
  </si>
  <si>
    <t>EXCAVACION DE HOYO PARA POZO PUESTA A TIERRA</t>
  </si>
  <si>
    <t>OE.1.2.7.11</t>
  </si>
  <si>
    <t>Adquisicion de insumos para cableado UTP</t>
  </si>
  <si>
    <t>Adquisicion e instalacion de gabinete para protección de equipos de videovigilancia</t>
  </si>
  <si>
    <t>Adquisicion e instalacion de NVR 16 canales</t>
  </si>
  <si>
    <t>Adquisicion e instalacion de NVR de 32 canales</t>
  </si>
  <si>
    <t>Adquisicion de monitor Led de 27"</t>
  </si>
  <si>
    <t>Adquisicion e instalacion de punto de acceso inalambrico</t>
  </si>
  <si>
    <t>Adquisicion e instalacion de Switch de 16 puertos POE</t>
  </si>
  <si>
    <t>OE.1.2.7.12</t>
  </si>
  <si>
    <t>OE.1.2.7.13</t>
  </si>
  <si>
    <t>OE.1.2.7.14</t>
  </si>
  <si>
    <t>OE.1.2.7.15</t>
  </si>
  <si>
    <t>Instalacion de Camara Bullet</t>
  </si>
  <si>
    <t>Instalacion de camara PTZ</t>
  </si>
  <si>
    <t>Instalacion de cableado UTP</t>
  </si>
  <si>
    <t>Ponchado de cable</t>
  </si>
  <si>
    <t>OE.1.2.7.15.1</t>
  </si>
  <si>
    <t>OE.1.2.7.15.2</t>
  </si>
  <si>
    <t>OE.1.2.7.16</t>
  </si>
  <si>
    <t>OE.1.2.7.16.1</t>
  </si>
  <si>
    <t>Adquisicion de materiales de aseo y limpieza</t>
  </si>
  <si>
    <t>OE.2.4.10</t>
  </si>
  <si>
    <t>ESTRUCTURAS METALICAS - BLOQUE VII</t>
  </si>
  <si>
    <t>OE.2.4.10.1</t>
  </si>
  <si>
    <t>OE.2.4.10.2</t>
  </si>
  <si>
    <t>OE.2.4.10.3</t>
  </si>
  <si>
    <t>OE.2.4.10.4</t>
  </si>
  <si>
    <t>OE.2.4.10.5</t>
  </si>
  <si>
    <t>OE.2.4.10.6</t>
  </si>
  <si>
    <t>OE.2.4.10.7</t>
  </si>
  <si>
    <t>OE.2.4.10.8</t>
  </si>
  <si>
    <t>Columnas - Tubo LAC metalica 150x150x3mm</t>
  </si>
  <si>
    <t>Vigas - Tubo LAC 150x50x2.5mm</t>
  </si>
  <si>
    <t>Tijeral - Tubo LAC 50x50x2.5mm</t>
  </si>
  <si>
    <t xml:space="preserve">Correas - Tubo LAC 80x40x2.5mm </t>
  </si>
  <si>
    <t xml:space="preserve">Diagonales - Tubo LAC 100x50x2.5mm </t>
  </si>
  <si>
    <t>Base metalica con quimico 35X35 c/ perno 1/2" - Armado</t>
  </si>
  <si>
    <t>Base metalica con quimico 35X35 c/ perno 1/2" - Montaje</t>
  </si>
  <si>
    <t>Servicio de soldadura de estructura metalica bloque VII</t>
  </si>
  <si>
    <t>OE.2.7</t>
  </si>
  <si>
    <t>TRASLADO Y ACARREO DE MATERIALES</t>
  </si>
  <si>
    <t>OE.2.7.1</t>
  </si>
  <si>
    <t>Traslado manual de materiales para estructuras metalicas</t>
  </si>
  <si>
    <t>OE.3.1.10.18</t>
  </si>
  <si>
    <t>OE.3.1.10.19</t>
  </si>
  <si>
    <t>Refuerzo horizontal con riel de 9 cm x 2.5 cm x E=0.90 mm</t>
  </si>
  <si>
    <t>Refuerzo con riel para puntos de instalaciones</t>
  </si>
  <si>
    <t>OE.3.2.43</t>
  </si>
  <si>
    <t>Bruñas de 1"</t>
  </si>
  <si>
    <t>OE.3.6.5.4</t>
  </si>
  <si>
    <t>Cubierta de protección para canales arqueologicos</t>
  </si>
  <si>
    <t>TRASLADO DE MATERIALES</t>
  </si>
  <si>
    <t>Podio para exposicion de arqueologia</t>
  </si>
  <si>
    <t>OE.3.13.14</t>
  </si>
  <si>
    <t>OE.3.15</t>
  </si>
  <si>
    <t>OE.3.15.1</t>
  </si>
  <si>
    <t>OE.3.15.2</t>
  </si>
  <si>
    <t>OE.4.5.2.16</t>
  </si>
  <si>
    <t>OE.4.5.2.17</t>
  </si>
  <si>
    <t>CANALETA TRIANGULAR DE PLANCHA GALVANIZADA</t>
  </si>
  <si>
    <t>PINTURA EPOXICA</t>
  </si>
  <si>
    <t>OE.4.5.4.8</t>
  </si>
  <si>
    <t>BUZON DE CONCRETO D=1.20, H&gt;3.70M</t>
  </si>
  <si>
    <t>OE.4.6.2.10</t>
  </si>
  <si>
    <t>OE.4.6.2.11</t>
  </si>
  <si>
    <t>COLOCACION Y RETIRO DE PLASTICO FILM PARA PROTECCION DE TUBERIAS</t>
  </si>
  <si>
    <t>LIMPIEZA DE TUBERIAS</t>
  </si>
  <si>
    <t>OE.4.6.5.3</t>
  </si>
  <si>
    <t>OE.4.6.5.3.1</t>
  </si>
  <si>
    <t>OE.4.6.5.3.2</t>
  </si>
  <si>
    <t>OE.4.6.5.3.3</t>
  </si>
  <si>
    <t>OE.4.6.5.3.4</t>
  </si>
  <si>
    <t>OBRAS DE ARTE SANITARIAS</t>
  </si>
  <si>
    <t>POZA DE ENFRIAMIENTO DE CONCRETO ARMADO</t>
  </si>
  <si>
    <t>CÁMARA DE CONTACTO DE CLORO</t>
  </si>
  <si>
    <t>OE.4.11.5</t>
  </si>
  <si>
    <t>REPOSICION DE PAVIMENTO CON CONCRETO ARMADO</t>
  </si>
  <si>
    <t>VAV DESDE QMIN:80 CFM A QMAX:350 CFM</t>
  </si>
  <si>
    <t>VAV DESDE QMIN:80 CFM A QMAX:460 CFM</t>
  </si>
  <si>
    <t>OE.5.6.17.1.13</t>
  </si>
  <si>
    <t>OE.5.6.17.1.14</t>
  </si>
  <si>
    <t>PINTURA EN TUBERIA - SISTEMA DE VACIO CLINICO</t>
  </si>
  <si>
    <t>EMBALADO DE TUBERIA CON PAPEL FILM - SISTEMA DE VACIO CLINICO</t>
  </si>
  <si>
    <t>OE.5.6.18.3.3</t>
  </si>
  <si>
    <t>OE.5.6.18.3.4</t>
  </si>
  <si>
    <t>OE.5.6.18.3.5</t>
  </si>
  <si>
    <t>OE.5.6.18.3.6</t>
  </si>
  <si>
    <t>OE.5.6.18.3.7</t>
  </si>
  <si>
    <t>OE.5.6.18.3.8</t>
  </si>
  <si>
    <t>OE.5.6.18.3.9</t>
  </si>
  <si>
    <t>OE.5.6.18.3.10</t>
  </si>
  <si>
    <t>OE.5.6.18.3.11</t>
  </si>
  <si>
    <t>OE.5.6.18.3.12</t>
  </si>
  <si>
    <t>OE.5.6.18.3.13</t>
  </si>
  <si>
    <t>OE.5.6.18.3.14</t>
  </si>
  <si>
    <t>OE.5.6.18.3.15</t>
  </si>
  <si>
    <t>OE.5.6.18.3.16</t>
  </si>
  <si>
    <t>OE.5.6.18.3.17</t>
  </si>
  <si>
    <t>OE.5.6.18.3.18</t>
  </si>
  <si>
    <t>OE.5.6.18.3.19</t>
  </si>
  <si>
    <t>OE.5.6.18.3.20</t>
  </si>
  <si>
    <t>OE.5.6.18.3.21</t>
  </si>
  <si>
    <t>OE.5.6.18.3.22</t>
  </si>
  <si>
    <t>OE.5.6.18.3.23</t>
  </si>
  <si>
    <t>OE.5.6.18.3.24</t>
  </si>
  <si>
    <t>OE.5.6.18.3.25</t>
  </si>
  <si>
    <t>OE.5.6.18.3.26</t>
  </si>
  <si>
    <t>OE.5.6.18.3.27</t>
  </si>
  <si>
    <t>OE.5.6.18.3.28</t>
  </si>
  <si>
    <t>OE.5.6.18.3.29</t>
  </si>
  <si>
    <t>OE.5.6.18.3.30</t>
  </si>
  <si>
    <t>HUMIFICADOR SALA DE OPERACION GINECOLOGIA</t>
  </si>
  <si>
    <t>HUMIFICADOR SALA DE OPERACION MULTIFUNCIONAL</t>
  </si>
  <si>
    <t>HUMIFICADOR SALA MULTIFUNCIONAL 01</t>
  </si>
  <si>
    <t>HUMIFICADOR SALA MULTIFUNCIONAL 02</t>
  </si>
  <si>
    <t>HUMIFICADOR SALA MULTIFUNCIONAL 03</t>
  </si>
  <si>
    <t>HUMIFICADOR SALA MULTIFUNCIONAL 04</t>
  </si>
  <si>
    <t>HUMIFICADOR SALA MULTIFUNCIONAL 05</t>
  </si>
  <si>
    <t>HUMIFICADOR SALA MULTIFUNCIONAL 06</t>
  </si>
  <si>
    <t>HUMIFICADOR SALA MULTIFUNCIONAL 07</t>
  </si>
  <si>
    <t>HUMIFICADOR SALA MULTIFUNCIONAL 08</t>
  </si>
  <si>
    <t>HUMIFICADOR SALA MULTIFUNCIONAL 09</t>
  </si>
  <si>
    <t>HUMIFICADOR SALA MULTIFUNCIONAL 10</t>
  </si>
  <si>
    <t>HUMIFICADOR SALA MULTIFUNCIONAL 11</t>
  </si>
  <si>
    <t>HUMIFICADOR LABORATORIO</t>
  </si>
  <si>
    <t>HUMIFICADOR SALA DE ESTERILIZACIONES</t>
  </si>
  <si>
    <t>HUMIFICADOR SALA ANESTESICA</t>
  </si>
  <si>
    <t>HUMIFICADOR SALA ECOGRAFIA GENERAL</t>
  </si>
  <si>
    <t>HUMIFICADOR ALMACEN DE MATERIAL ESTERIL</t>
  </si>
  <si>
    <t xml:space="preserve">HUMIFICADOR SALAS DE HOSPITALIZACION 01 (VARONES)  </t>
  </si>
  <si>
    <t>HUMIFICADOR SALAS DE HOSPITALIZACION 02 (OBST./MUJERES)</t>
  </si>
  <si>
    <t>HUMIFICADOR SALAS DE HOSPITALIZACION 03 (GINEC./OBST.)</t>
  </si>
  <si>
    <t>HUMIFICADOR SALAS DE HOSPITALIZACION 04 (GINEC.)</t>
  </si>
  <si>
    <t>HUMIFICADOR SALAS DE HOSPITALIZACION 05 (M.I. MUJERES)</t>
  </si>
  <si>
    <t>HUMIFICADOR SALAS DE HOSPITALIZACION 06 (PEDIATRIA)</t>
  </si>
  <si>
    <t>HUMIFICADOR SALAS DE HOSPITALIZACION 07 (ADOLESCENTES)</t>
  </si>
  <si>
    <t>HUMIFICADOR SALAS DE HOSPITALIZACION 08 (CIR. MUJERES)</t>
  </si>
  <si>
    <t>HUMIFICADOR SALAS DE HOSPITALIZACION 09 (CIR. VARONES)</t>
  </si>
  <si>
    <t>HUMIFICADOR SALAS DE HOSPITALIZACION 10 (CIRUJIA AISLADOS)</t>
  </si>
  <si>
    <t>HUMIFICADOR SALA DE OBSERVACIONES</t>
  </si>
  <si>
    <t>HUMIFICADOR UNIDAD VIGILANCIA INTENSIVA</t>
  </si>
  <si>
    <t>OE.5.6.19.1.9</t>
  </si>
  <si>
    <t>OE.5.6.19.1.10</t>
  </si>
  <si>
    <t>PINTURA EN TUBERIA - SISTEMA DE AIRE COMPRIMIDO</t>
  </si>
  <si>
    <t>OE.5.6.26</t>
  </si>
  <si>
    <t>OE.5.6.26.1</t>
  </si>
  <si>
    <t>OE.5.6.26.2</t>
  </si>
  <si>
    <t>ACARREO VERTICAL DE MATERIALES</t>
  </si>
  <si>
    <t>ACARREO DE MATERIALES ESPECIALIZADO ALMACEN - OBRA</t>
  </si>
  <si>
    <t>OE.5.6.27</t>
  </si>
  <si>
    <t>OE.5.6.27.1</t>
  </si>
  <si>
    <t>MOVILIZACION Y DESMOVILIZACION DE EQUIPOS Y HERRAMIENTAS ESPECIALIZADAS</t>
  </si>
  <si>
    <t>HUMIFICADORES</t>
  </si>
  <si>
    <t>Demolición de estructuras de concreto armado existente</t>
  </si>
  <si>
    <t>TENDIDO CABLE S/FTP CATEGORIA 7A CLASE FA 1000 MHz</t>
  </si>
  <si>
    <t>TENDIDO CABLE UTP CATEGORIA 5E</t>
  </si>
  <si>
    <t>TENDIDO CABLE HDMI X 10 M</t>
  </si>
  <si>
    <t>TENDIDO CABLE FPL 2X18 AWG</t>
  </si>
  <si>
    <t>TENDIDO CABLE FPL 2X16 AWG</t>
  </si>
  <si>
    <t>TENDIDO CABLE DE AUDIO 2X16 AWG LIBRE DE HALOGENO</t>
  </si>
  <si>
    <t>TENDIDO CABLE PARA MICRÓFONO</t>
  </si>
  <si>
    <t>TENDIDO CABLE DE FIBRA OPTICA MULTIMODO OM4 DE 12 HILOS</t>
  </si>
  <si>
    <t>SISTEMA DE FIJACION Y SUSPENSION PARA BANDEJA PORTACABLE DE 100MM</t>
  </si>
  <si>
    <t>BANDEJA PORTACABLES ELECTROZINCADO TIPO MALLA DE 105X100X3000MM</t>
  </si>
  <si>
    <t>PROTECCION TEMPORAL CON FILM DE BANDEJA PORTACABLES DE 100MM</t>
  </si>
  <si>
    <t>SISTEMA DE SUJECIÓN PARA BANDEJA PORTACABLES DE 300MM</t>
  </si>
  <si>
    <t>BANDEJA PORTACABLES ELECTROZINCADO TIPO MALLA DE 105X300X3000MM</t>
  </si>
  <si>
    <t>PROTECCION TEMPORAL CON FILM DE BANDEJA PORTACABLES DE 300 MM</t>
  </si>
  <si>
    <t>ATERRAMIENTO PARA BANDEJA PORTACABLE</t>
  </si>
  <si>
    <t>TUBERIA ELECTRICA PVC SAP DE 100 MM</t>
  </si>
  <si>
    <t>TUBERIA ELECTRICA PVC SAP DE 50 MM</t>
  </si>
  <si>
    <t>TUBERIA ELECTRICA PVC SAP DE 25 MM</t>
  </si>
  <si>
    <t>TUBERIA ELECTRICA PVC SAP DE 20 MM</t>
  </si>
  <si>
    <t>CURVA ELECTRICA PVC SAP DE 100 MM</t>
  </si>
  <si>
    <t>CURVA ELECTRICA PVC SAP DE 50 MM</t>
  </si>
  <si>
    <t>CURVA ELECTRICA PVC SAP DE 25 MM</t>
  </si>
  <si>
    <t>CURVA ELECTRICA PVC SAP DE 20 MM</t>
  </si>
  <si>
    <t>UNION ELECTRICA PVC SAP DE 100 MM</t>
  </si>
  <si>
    <t>UNIÓN ELECTRICA PVC SAP DE 50 MM</t>
  </si>
  <si>
    <t>UNIÓN ELECTRICA PVC SAP DE 25 MM</t>
  </si>
  <si>
    <t>UNIÓN ELECTRICA PVC SAP DE 20 MM</t>
  </si>
  <si>
    <t>CONECTOR ELECTRICO PVC SAP DE 100 MM</t>
  </si>
  <si>
    <t>CONECTOR ELECTRICO PVC SAP DE 50 MM</t>
  </si>
  <si>
    <t>CONECTOR ELECTRICO PVC SAP DE 25 MM</t>
  </si>
  <si>
    <t>CONECTOR ELECTRICO PVC SAP DE 20 MM</t>
  </si>
  <si>
    <t>TUBERÍA CONDUIT EMT Ø 25 MM</t>
  </si>
  <si>
    <t>TUBERÍA CONDUIT EMT Ø 20 MM</t>
  </si>
  <si>
    <t>CURVA CONDUIT EMT Ø 25 MM</t>
  </si>
  <si>
    <t>CURVA CONDUIT EMT Ø 20 MM</t>
  </si>
  <si>
    <t>UNIÓN CONDUIT EMT Ø 25MM</t>
  </si>
  <si>
    <t>UNIÓN CONDUIT EMT Ø 20MM</t>
  </si>
  <si>
    <t>CONECTOR CONDUIT EMT Ø 25 MM</t>
  </si>
  <si>
    <t>CONECTOR CONDUIT EMT Ø 20 MM</t>
  </si>
  <si>
    <t>TUBERÍA CONDUIT EMT FLEXIBLE Ø 20 MM</t>
  </si>
  <si>
    <t>TUBERÍA CONDUIT EMT FLEXIBLE Ø 25 MM</t>
  </si>
  <si>
    <t>PROTECCION TEMPORAL DE TUBERIA CONDUIT CON FILM</t>
  </si>
  <si>
    <t>SISTEMA DE FIJACION CON ABRAZADERA Ø 1"</t>
  </si>
  <si>
    <t>SISTEMA DE FIJACION CON ABRAZADERA Ø 3/4"</t>
  </si>
  <si>
    <t>SISTEMA DE FIJACION CON RIEL UNISTRUT h=2.1 cm</t>
  </si>
  <si>
    <t>SISTEMA DE FIJACION CON RIEL UNISTRUT h=4.1 cm</t>
  </si>
  <si>
    <t>ABRAZADERA UNISTRUT Ø 1"</t>
  </si>
  <si>
    <t>ABRAZADERA UNISTRUT Ø 3/4"</t>
  </si>
  <si>
    <t>TUBERIA ELECTRICA PVC SAP Ø 50 MM SOTERRADA</t>
  </si>
  <si>
    <t>TUBERIA ELECTRICA PVC SAP Ø 40 MM SOTERRADA</t>
  </si>
  <si>
    <t>TUBERIA ELECTRICA PVC SAP Ø 25 MM SOTERRADA</t>
  </si>
  <si>
    <t>ACCESORIO PARA CONEXION A TUBERIA EN BANDEJA</t>
  </si>
  <si>
    <t>ACCESORIO PARA BAJADA DE CABLES EN BANDEJA</t>
  </si>
  <si>
    <t>OE.6.2.74</t>
  </si>
  <si>
    <t>OE.6.2.75</t>
  </si>
  <si>
    <t>OE.6.2.76</t>
  </si>
  <si>
    <t>OE.6.2.77</t>
  </si>
  <si>
    <t>OE.6.2.78</t>
  </si>
  <si>
    <t>OE.6.2.79</t>
  </si>
  <si>
    <t>OE.6.2.80</t>
  </si>
  <si>
    <t>OE.6.2.81</t>
  </si>
  <si>
    <t>OE.6.2.82</t>
  </si>
  <si>
    <t>OE.6.2.83</t>
  </si>
  <si>
    <t>OE.6.3.31</t>
  </si>
  <si>
    <t>OE.6.3.32</t>
  </si>
  <si>
    <t>OE.6.3.33</t>
  </si>
  <si>
    <t>OE.6.3.34</t>
  </si>
  <si>
    <t>OE.6.3.35</t>
  </si>
  <si>
    <t>OE.6.3.36</t>
  </si>
  <si>
    <t>OE.6.3.37</t>
  </si>
  <si>
    <t>OE.6.3.38</t>
  </si>
  <si>
    <t>OE.6.3.39</t>
  </si>
  <si>
    <t>OE.6.3.40</t>
  </si>
  <si>
    <t>OE.6.3.41</t>
  </si>
  <si>
    <t>OE.6.3.42</t>
  </si>
  <si>
    <t>OE.6.3.43</t>
  </si>
  <si>
    <t>OE.6.3.44</t>
  </si>
  <si>
    <t>OE.6.3.45</t>
  </si>
  <si>
    <t>OE.6.3.46</t>
  </si>
  <si>
    <t>OE.6.3.47</t>
  </si>
  <si>
    <t>OE.6.3.48</t>
  </si>
  <si>
    <t>OE.6.3.49</t>
  </si>
  <si>
    <t>OE.6.3.50</t>
  </si>
  <si>
    <t>OE.6.3.51</t>
  </si>
  <si>
    <t>OE.6.3.52</t>
  </si>
  <si>
    <t>OE.6.3.53</t>
  </si>
  <si>
    <t>OE.6.3.54</t>
  </si>
  <si>
    <t>OE.6.3.55</t>
  </si>
  <si>
    <t>OE.6.3.56</t>
  </si>
  <si>
    <t>OE.6.3.57</t>
  </si>
  <si>
    <t>OE.6.3.58</t>
  </si>
  <si>
    <t>SALIDA HDMI</t>
  </si>
  <si>
    <t>PUNTO HDMI-  FACEPLATE</t>
  </si>
  <si>
    <t>PUNTO HDMI - FACE PLATE TIPO CEPILLO</t>
  </si>
  <si>
    <t>SALIDA DE DATOS CAT. 7A</t>
  </si>
  <si>
    <t>PUNTO DE DATOS CAT 7A SIMPLE</t>
  </si>
  <si>
    <t>PUNTO DE DATOS CAT 7A DOBLE</t>
  </si>
  <si>
    <t>SALIDA BOTONERA TEMPORIZADOR</t>
  </si>
  <si>
    <t>SALIDA PARA SENSOR DE HUMO</t>
  </si>
  <si>
    <t>SALIDA PARA SENSOR DE HUMO SOBRE FALSO CIELO RASO</t>
  </si>
  <si>
    <t>SALIDA PARA SENSOR DE TEMPERATURA</t>
  </si>
  <si>
    <t>SALIDA SENSOR DE ANIEGO</t>
  </si>
  <si>
    <t>SALIDA PARA SENSOR OPTICO TERMICO</t>
  </si>
  <si>
    <t>SALIDA PARA ESTACIÓN MANUAL</t>
  </si>
  <si>
    <t>SALIDA PARA SIRENA CON LUZ ESTROBO</t>
  </si>
  <si>
    <t>SALIDA PARA SIRENA DE ALARMA CONTRA INCENDIO</t>
  </si>
  <si>
    <t>SALIDA PARA PANEL DE ALARMA DE INCENDIO</t>
  </si>
  <si>
    <t>SALIDA PARA ANUNCIADOR REMOTO</t>
  </si>
  <si>
    <t>SALIDA PARA PARLANTE</t>
  </si>
  <si>
    <t>SALIDA CONTROL DE VOLUMEN</t>
  </si>
  <si>
    <t>SALIDA PARA MICROFONO/AUDIO</t>
  </si>
  <si>
    <t>PUNTO PARA MICROFONO/AUDIO - FACEPLATE</t>
  </si>
  <si>
    <t>PUNTO PARA MICROFONO/AUDIO - FACEPLATE TIPO CEPILLO</t>
  </si>
  <si>
    <t>SALIDA PARA CONSOLA AMPLIFICADA</t>
  </si>
  <si>
    <t>SALIDA PARA RADIO TRASCEPTOR VHF/HF</t>
  </si>
  <si>
    <t>PUNTO PARA RADIO TRASCEPTOR VHF/HF</t>
  </si>
  <si>
    <t>SALIDA TELEFONO DE BOMBEROS</t>
  </si>
  <si>
    <t>SALIDA PARA TERMINAL DE HABITACIÓN</t>
  </si>
  <si>
    <t>SALIDA PARA PULSADOR DE CAMA</t>
  </si>
  <si>
    <t>SALIDA PARA PULSADOR DE BAÑO</t>
  </si>
  <si>
    <t>SALIDA PARA PULSADOR DE PISO</t>
  </si>
  <si>
    <t>SALIDA PARA LAMPARA DE PASILLO</t>
  </si>
  <si>
    <t>BUZON DE COMUNICACIONES - EXCAVACIÓN MANUAL</t>
  </si>
  <si>
    <t>BUZON DE COMUNICACIONES - ENCOFRADO Y DESENCOFRADO</t>
  </si>
  <si>
    <t>BUZON DE COMUNICACIONES - ACERO DE REFUERZO FY=4200 KG/CM2</t>
  </si>
  <si>
    <t>BUZON DE COMUNICACIONES - TAPA DE CONCRETO</t>
  </si>
  <si>
    <t>OE.6.5.14</t>
  </si>
  <si>
    <t>OE.6.5.15</t>
  </si>
  <si>
    <t>OE.6.5.16</t>
  </si>
  <si>
    <t>OE.6.5.17</t>
  </si>
  <si>
    <t>OE.6.5.18</t>
  </si>
  <si>
    <t>OE.6.5.19</t>
  </si>
  <si>
    <t>OE.6.5.20</t>
  </si>
  <si>
    <t>OE.6.5.21</t>
  </si>
  <si>
    <t>OE.6.5.22</t>
  </si>
  <si>
    <t>OE.6.5.23</t>
  </si>
  <si>
    <t>PATCH PANEL CATEGORIA 7A 24 PUERTOS, INCLUYE JACK CAT 7A</t>
  </si>
  <si>
    <t>PATCH CORD  CATEGORIA 7A - CAT 6A X 1M</t>
  </si>
  <si>
    <t>PATCH CORD CATEGORIA 7A  - CAT 6A X 3M</t>
  </si>
  <si>
    <t>PATCH CORD DE FIBRA OPTICA LC-LC X 1M</t>
  </si>
  <si>
    <t>PATCH CORD DE FIBRA OPTICA LC-LC X 2M</t>
  </si>
  <si>
    <t>BANDEJA PARA FIBRA OPTICA DE 12 PUERTOS</t>
  </si>
  <si>
    <t>BANDEJA PARA FIBRA OPTICA DE 24 PUERTOS</t>
  </si>
  <si>
    <t>BANDEJA PARA FIBRA OPTICA DE 48 PUERTOS</t>
  </si>
  <si>
    <t>ETIQUETAS ADHESIVAS DE IDENTIFICACION, SEÑALIZACION Y ORDENAMIENTO</t>
  </si>
  <si>
    <t>EMPALME POR FUSION DE FIBRA OPTICA MM OM4</t>
  </si>
  <si>
    <t>OE.6.6.1.5</t>
  </si>
  <si>
    <t>OE.6.6.1.6</t>
  </si>
  <si>
    <t>OE.6.6.1.7</t>
  </si>
  <si>
    <t>OE.6.6.2.5</t>
  </si>
  <si>
    <t>OE.6.6.2.6</t>
  </si>
  <si>
    <t>GABINETE DE COMUNICACIONES DE PISO DE 42 RU</t>
  </si>
  <si>
    <t>GABINETE DE COMUNICACIONES DE PARED DE 18 RU</t>
  </si>
  <si>
    <t xml:space="preserve">INSTALACION Y PUESTA EN FUNCIONAMIENTO DE GABIENTE DE COMUNICACIONES </t>
  </si>
  <si>
    <t>SISTEMA INTEGRAL DE GABINETE DE 42 RU CON ACCESORIO DE INSTALACION</t>
  </si>
  <si>
    <t>SISTEMA DE REFRIGERACION CON CONDENSADOR EXTERNO</t>
  </si>
  <si>
    <t>INSTALACION Y PUESTA DE FUNCIONAMIENTO</t>
  </si>
  <si>
    <t>CAJA DE PASO CUADRADA F°G° PESADA DE 100X100X50 MM</t>
  </si>
  <si>
    <t xml:space="preserve">CAJA DE PASO CUADRADA F°G° PESADA DE 100X100X75MM </t>
  </si>
  <si>
    <t>CAJA DE PASO CUADRADA F°G°PESADA DE 150X150X100MM</t>
  </si>
  <si>
    <t>CAJA DE PASO CUADRADA F°G°PESADA DE 200X200X100MM</t>
  </si>
  <si>
    <t>CAJA DE PASO CUADRADA F°G° PESADA DE 200X200X150 MM</t>
  </si>
  <si>
    <t>CAJA DE PASO CUADRADA F°G° PESADA DE 300X300X100 MM</t>
  </si>
  <si>
    <t>CAJA DE PASO OCTOGONAL F°G° PESADA DE 100X50 MM</t>
  </si>
  <si>
    <t xml:space="preserve">SEÑALIZACIÓN DE CAJAS DE PASE </t>
  </si>
  <si>
    <t>OE.6.8.1.16</t>
  </si>
  <si>
    <t>OE.6.8.1.17</t>
  </si>
  <si>
    <t>INSTALACIÓN DEL SISTEMA DE SONIDO AMBIENTAL</t>
  </si>
  <si>
    <t>CONFIGURACIÓN, CAPACITACIÓN Y PUESTA EN FUNCIONAMIENTO DEL SISTEMA DE SONIDO AMBIENTAL</t>
  </si>
  <si>
    <t>OE.6.8.3.8</t>
  </si>
  <si>
    <t>OE.6.8.3.9</t>
  </si>
  <si>
    <t>OE.6.8.3.10</t>
  </si>
  <si>
    <t>OE.6.8.3.11</t>
  </si>
  <si>
    <t>OE.6.8.3.12</t>
  </si>
  <si>
    <t>OE.6.8.3.13</t>
  </si>
  <si>
    <t>OE.6.8.3.14</t>
  </si>
  <si>
    <t>OE.6.8.3.15</t>
  </si>
  <si>
    <t>OE.6.8.3.16</t>
  </si>
  <si>
    <t>OE.6.8.3.17</t>
  </si>
  <si>
    <t>OE.6.8.3.18</t>
  </si>
  <si>
    <t>CAMARA DE VIDEO DIGITAL IP</t>
  </si>
  <si>
    <t>CAMARA DE VIDEO DIGITAL IP TIPO DOMO</t>
  </si>
  <si>
    <t>CAMARA DE VIDEO DIGITAL IP TIPO FIJA</t>
  </si>
  <si>
    <t>CAMARA DE VIDEO DIGITAL PANORAMICA 180°</t>
  </si>
  <si>
    <t>CAMARA DE VIDEO DIGITAL PANORAMICA 270°</t>
  </si>
  <si>
    <t>GRABADOR NVR</t>
  </si>
  <si>
    <t>SOFTWARE DE GESTION Y LICENCIAS</t>
  </si>
  <si>
    <t>ESTACION DE MONITOREO</t>
  </si>
  <si>
    <t>VIDEO WALL</t>
  </si>
  <si>
    <t>INSTALACION DE SISTEMA DE VIDEO VIGILANCIA</t>
  </si>
  <si>
    <t>CONFIGURACION, CAPACITACION Y PUESTA EN FUNCIONAMIENTO DE SISTEMA DE VIDEO VIGILANCIA</t>
  </si>
  <si>
    <t>OE.6.8.7.4</t>
  </si>
  <si>
    <t>OE.6.8.7.5</t>
  </si>
  <si>
    <t>INSTALACION DEL SISTEMA DE TELEFONIA</t>
  </si>
  <si>
    <t>CONFIGURACION, CAPACITACION  Y PUESTA EN FUNCIONAMIENTO DEL SISTEMA DE TELEFONIA</t>
  </si>
  <si>
    <t>SERVIDOR HIPERCONVERGENTE DE 3 NODOS</t>
  </si>
  <si>
    <t>INSTALACION, CONFIGURACION CAPACITACION Y PUESTA EN FUNCIONAMIENTO DEL SISTEMA DE PROCESAMIENTO CENTRALIZADO</t>
  </si>
  <si>
    <t>OE.6.8.8.4</t>
  </si>
  <si>
    <t>OE.6.8.8.5</t>
  </si>
  <si>
    <t>OE.6.8.9.9</t>
  </si>
  <si>
    <t>OE.6.8.9.10</t>
  </si>
  <si>
    <t>OE.6.8.9.11</t>
  </si>
  <si>
    <t>OE.6.8.9.12</t>
  </si>
  <si>
    <t>OE.6.8.9.13</t>
  </si>
  <si>
    <t>OE.6.8.9.14</t>
  </si>
  <si>
    <t>OE.6.8.9.15</t>
  </si>
  <si>
    <t>OE.6.8.9.16</t>
  </si>
  <si>
    <t>OE.6.8.9.17</t>
  </si>
  <si>
    <t>SERVIDOR PARA ALMACENAMIENTO CENTRALIZADO</t>
  </si>
  <si>
    <t>BACKUP CENTRALIZADO</t>
  </si>
  <si>
    <t>INSTALACION, CONFIGURACION, CAPACITACION Y PUESTA EN FUNCIONAMIENTO DEL SISTEMA DE ALMACENAMIENTO</t>
  </si>
  <si>
    <t>SWITCH PARA RED - PRINCIPAL (CORE) DE 24 SLOTS</t>
  </si>
  <si>
    <t>SWITCH PARA RED DE 24 PUERTOS PoE</t>
  </si>
  <si>
    <t>SWITCH PARA RED DE 48 PUERTOS</t>
  </si>
  <si>
    <t>SWITCH PARA RED DE 48 PUERTOS PoE</t>
  </si>
  <si>
    <t>SWITCH PARA RED - DE BORDE DE 48 PUERTOS</t>
  </si>
  <si>
    <t>PUNTO DE ACCESO INALAMBRICO - ACCESS POINT WIRELESS</t>
  </si>
  <si>
    <t>SISTEMA DE PROTECCION Y SEGURIDAD  PARA RED - FIREWALL</t>
  </si>
  <si>
    <t>TRANSCEIVER 10 GBASE-SR</t>
  </si>
  <si>
    <t>TRANSCEIVER</t>
  </si>
  <si>
    <t>OE.6.8.10.6</t>
  </si>
  <si>
    <t>OE.6.8.10.7</t>
  </si>
  <si>
    <t>OE.6.8.14.9</t>
  </si>
  <si>
    <t>OE.6.8.14.10</t>
  </si>
  <si>
    <t>OE.6.8.19.3</t>
  </si>
  <si>
    <t>OE.6.8.19.4</t>
  </si>
  <si>
    <t>INSTALACIÓN DEL SISTEMA DE RELOJES SINCRONIZADOS</t>
  </si>
  <si>
    <t>CONFIGURACIÓN, CAPACITACIÓN  Y PUESTA EN FUNCIONAMIENTO DEL SISTEMA DE RELOJES SINCRONIZADOS</t>
  </si>
  <si>
    <t>INSTALACIÓN DEL SISTEMA DEL SISTEMA DE LLAMADA DE ENFERMERA</t>
  </si>
  <si>
    <t>OE.6.1.1.13</t>
  </si>
  <si>
    <t>OE.6.1.1.14</t>
  </si>
  <si>
    <t>OE.6.1.1.15</t>
  </si>
  <si>
    <t>OE.6.1.1.16</t>
  </si>
  <si>
    <t>OE.6.1.1.17</t>
  </si>
  <si>
    <t>OE.6.1.1.18</t>
  </si>
  <si>
    <t>OE.6.1.1.19</t>
  </si>
  <si>
    <t>OE.6.1.1.20</t>
  </si>
  <si>
    <t>OE.6.8.2.10</t>
  </si>
  <si>
    <t>OE.6.8.2.11</t>
  </si>
  <si>
    <t>Sobrecimientos reforzados - Concreto f'c=175 kg/cm2</t>
  </si>
  <si>
    <t>Muro de contención de apoyo  - Concreto premezclado f'c=210 kg/cm2</t>
  </si>
  <si>
    <t>OE.5.6.16.5.17</t>
  </si>
  <si>
    <t>OE.5.6.23.2</t>
  </si>
  <si>
    <t>OE.5.6.23.3</t>
  </si>
  <si>
    <t>OE.5.6.23.4</t>
  </si>
  <si>
    <t>OE.5.6.23.5</t>
  </si>
  <si>
    <t>OE.5.6.23.6</t>
  </si>
  <si>
    <t>OE.5.6.23.7</t>
  </si>
  <si>
    <t>OE.5.6.23.8</t>
  </si>
  <si>
    <t>TUBERÍA DE COBRE "TIPO K" DE 3/4" CO2</t>
  </si>
  <si>
    <t>TUBERÍA DE COBRE "TIPO K" DE 1/2" CO2</t>
  </si>
  <si>
    <t xml:space="preserve">CODO DE COBRE 3/4" X 90° CO2 </t>
  </si>
  <si>
    <t xml:space="preserve">CODO DE COBRE 3/4" X 45° CO2 </t>
  </si>
  <si>
    <t xml:space="preserve">TEE DE COBRE 3/4" CO2 </t>
  </si>
  <si>
    <t xml:space="preserve">REDUCCION DE  3/4" A 1/2" </t>
  </si>
  <si>
    <t>ENCOFRADO Y DESENCOFRADO PARA SOLADO</t>
  </si>
  <si>
    <t>OE.3.1.10.20</t>
  </si>
  <si>
    <t>Refuerzo con parante de contrazocalo sanitario</t>
  </si>
  <si>
    <t>Puerta cortafuego de metal 60 cm x 2.20 m. incluye accesorios e instalacion</t>
  </si>
  <si>
    <t>Puerta cortafuego de metal 80 cm x 2.20 m. incluye accesorios e instalacion</t>
  </si>
  <si>
    <t>Puerta cortafuego de metal 1.00 m x 2.20 m. incluye accesorios e instalacion</t>
  </si>
  <si>
    <t>OE.3.15.3</t>
  </si>
  <si>
    <t>OE.3.15.4</t>
  </si>
  <si>
    <t>OE.3.15.5</t>
  </si>
  <si>
    <t>Traslado horizontal manual de materiales para arquitectura</t>
  </si>
  <si>
    <t>Traslado vertical manual de materiales para arquitectura</t>
  </si>
  <si>
    <t>Traslado vertical con winche de materiales para arquitectura</t>
  </si>
  <si>
    <t>Traslado vertical - agregados</t>
  </si>
  <si>
    <t>Limpieza y traslado interno de residuos de materiales de arquitectura</t>
  </si>
  <si>
    <t>OE.5.2.1.21.2</t>
  </si>
  <si>
    <t>OE.5.2.1.21.3</t>
  </si>
  <si>
    <t>OE.5.2.1.21.4</t>
  </si>
  <si>
    <t>OE.5.2.1.21.5</t>
  </si>
  <si>
    <t>SALIDA PARA ALUMBRADO ADOSADO EN TECHO</t>
  </si>
  <si>
    <t>SALIDA PARA ALUMBRADO EN CABECERA DE CAMA</t>
  </si>
  <si>
    <t>SALIDA PARA ALUMBRADO DE EMERGENCIA EN MURO</t>
  </si>
  <si>
    <t>SALIDA PARA ALUMBRADO DE EMERGENCIA EN TECHO</t>
  </si>
  <si>
    <t>OE.4.12</t>
  </si>
  <si>
    <t>TRANSPORTE Y ACARREO DE MATERIALES</t>
  </si>
  <si>
    <t>OE.4.12.1</t>
  </si>
  <si>
    <t>OE.4.12.2</t>
  </si>
  <si>
    <t>OE.4.5.1.13.2</t>
  </si>
  <si>
    <t>OE.4.5.1.13.3</t>
  </si>
  <si>
    <t>OE.6.2.84</t>
  </si>
  <si>
    <t>OE.6.4.9</t>
  </si>
  <si>
    <t>OE.6.4.10</t>
  </si>
  <si>
    <t>OE.6.4.11</t>
  </si>
  <si>
    <t>OE.6.4.12</t>
  </si>
  <si>
    <t>OE.6.8.20</t>
  </si>
  <si>
    <t>OE.6.8.21</t>
  </si>
  <si>
    <t>OE.6.8.20.1</t>
  </si>
  <si>
    <t>OE.6.8.20.2</t>
  </si>
  <si>
    <t>OE.6.8.20.3</t>
  </si>
  <si>
    <t>OE.6.8.20.4</t>
  </si>
  <si>
    <t>OE.6.8.20.5</t>
  </si>
  <si>
    <t>OE.6.8.21.1</t>
  </si>
  <si>
    <t>OE.6.8.21.2</t>
  </si>
  <si>
    <t>OE.6.8.21.3</t>
  </si>
  <si>
    <t>PRENSAESTOPA PARA TUBO EMT FLEXIBLE Ø 20 MM</t>
  </si>
  <si>
    <t>PRENSAESTOPA PARA TUBO EMT FLEXIBLE Ø 25 MM</t>
  </si>
  <si>
    <t>RETIRO DE PROTECCION TEMPORAL EN BANDEJA PORTACALBES</t>
  </si>
  <si>
    <t>RETIRO DE PROTECCION TEMPORAL DE TUBERIA CONDUIT</t>
  </si>
  <si>
    <t>BUZON DE COMUNICACIONES - CONCRETO F'C=210 KG/CM2</t>
  </si>
  <si>
    <t>EXCAVACION DE ZANJA PARA DUCTO SOTERRADO</t>
  </si>
  <si>
    <t>RELLENO Y COMPACTADO CON MATERIAL PROPIO</t>
  </si>
  <si>
    <t>RELLENO Y COMPACTADO CON MATERIAL DE PRESTAMO</t>
  </si>
  <si>
    <t>SEÑALIZACION EN ZANJA PARA DUCTO SOTERRADO</t>
  </si>
  <si>
    <t>CAJA DE PASO CUADRADA F°G° PESADA DE 100X250X250 MM</t>
  </si>
  <si>
    <t>INSTALACION DEL SISTEMA DE DETECCION Y ALARMA DE INCENDIOS</t>
  </si>
  <si>
    <t>CONFIGURACIÓN, CAPACITACIÓN  Y PUESTA EN FUNCIONAMIENTO DEL SISTEMA DE LLAMADA DE ENFERMERA</t>
  </si>
  <si>
    <t>SISTEMA DE DETECCION Y EXTINCION TEMPRANA</t>
  </si>
  <si>
    <t>INSTALACION, CONFIGURACION, CAPACITACION Y PUESTA EN FUNCIONAMIENTO DEL SISTEMA DE DETECCION Y EXTINCION TEMPRANA</t>
  </si>
  <si>
    <t>ANTENA DE RECEPCION DE SEÑAL TELEFONIA MOVIL</t>
  </si>
  <si>
    <t>AMPLIFICADOR DE SEÑAL TELEFONIA MOVIL</t>
  </si>
  <si>
    <t>ANTENA DE REPETICION DE SEÑAL TELEFONIA MOVIL</t>
  </si>
  <si>
    <t xml:space="preserve">INSTALACION DEL SISTEMA DE AMPLIFICACION DE SEÑAL MOVIL     </t>
  </si>
  <si>
    <t xml:space="preserve">CONFIGURACION, PUESTA EN FUNCIONAMIENTO Y CAPACITACION DEL SISTEMA DE AMPLIFICACION DE SEÑAL MOVIL     </t>
  </si>
  <si>
    <t>EQUIPO AHUYENTADOR ELECTRONICO SONORO PARA ANIMALES</t>
  </si>
  <si>
    <t>INSTALACION DEL SISTEMA DE ELIMINACION DE PESTES POR ULTRASONIDO</t>
  </si>
  <si>
    <t xml:space="preserve">CONFIGURACION, PUESTA EN FUNCIONAMIENTO Y CAPACITACION DEL SISTEMA DE ELIMINACION DE PESTES POR ULTRASONIDO </t>
  </si>
  <si>
    <t>SISTEMA DE AMPLIFICACION DE SEÑAL DE TELEFONIA MOVIL</t>
  </si>
  <si>
    <t>SISTEMA DE ELIMINACION DE PESTES POR ULTRASONIDO</t>
  </si>
  <si>
    <t>OE.5.2.1.22</t>
  </si>
  <si>
    <t>SALIDA PARA TOMACORRIENTE DE TENSION NORMAL</t>
  </si>
  <si>
    <t>SALIDA PARA TOMACORRIENTE DOBLE MIXTO, TIPO SCHUKO Y TRES EN LINEA, CON TOMA A TIERRA (H=0,40m)</t>
  </si>
  <si>
    <t>SALIDA PARA TOMACORRIENTE DOBLE MIXTO, TIPO SCHUKO Y TRES EN LINEA, CON TOMA A TIERRA (H=0,90m)</t>
  </si>
  <si>
    <t>SALIDA PARA TOMACORRIENTE DOBLE MIXTO, TIPO SCHUKO Y TRES EN LINEA, CON TOMA A TIERRA (H=1,20m)</t>
  </si>
  <si>
    <t>SALIDA PARA TOMACORRIENTE DOBLE MIXTO, TIPO SCHUKO Y TRES EN LINEA, CON TOMA A TIERRA Y TAPA IDROBOX (H=1,20m)</t>
  </si>
  <si>
    <t>SALIDA PARA TOMACORRIENTE DOBLE MIXTO, TIPO SCHUKO Y TRES EN LINEA, CON TOMA A TIERRA Y TAPA CON EMPAQUETADURA METALICA (H=1,20m)</t>
  </si>
  <si>
    <t>SALIDA PARA TOMACORRIENTE DOBLE, TIPO SCHUKO, CON TOMA A TIERRA (H=1,20m)</t>
  </si>
  <si>
    <t>SALIDA PARA TOMACORRIENTE DOBLE MIXTO, TIPO SCHUKO Y TRES EN LINEA, CON TOMA A TIERRA (H=2,20m)</t>
  </si>
  <si>
    <t>SALIDA PARA TOMACORRIENTE DOBLE MIXTO, TIPO SCHUKO Y TRES EN LINEA, CON TOMA A TIERRA (Techo)</t>
  </si>
  <si>
    <t>OE.5.2.1.22.1</t>
  </si>
  <si>
    <t>OE.5.2.1.22.2</t>
  </si>
  <si>
    <t>OE.5.2.1.22.3</t>
  </si>
  <si>
    <t>OE.5.2.1.22.4</t>
  </si>
  <si>
    <t>OE.5.2.1.22.5</t>
  </si>
  <si>
    <t>OE.5.2.1.22.6</t>
  </si>
  <si>
    <t>OE.5.2.1.22.7</t>
  </si>
  <si>
    <t>OE.5.2.1.22.8</t>
  </si>
  <si>
    <t>OE.5.2.1.23</t>
  </si>
  <si>
    <t>SALIDA PARA TOMACORRIENTE DE TENSION ESTABILIZADA</t>
  </si>
  <si>
    <t>OE.5.2.1.24</t>
  </si>
  <si>
    <t>SALIDA PARA TOMACORRIENTE ESTABILIZADO DOBLE MIXTO, TIPO SCHUKO Y TRES EN LINEA, CON TOMA A TIERRA (H=0,40m)</t>
  </si>
  <si>
    <t>SALIDA PARA TOMACORRIENTE ESTABILIZADO DOBLE TIPO SCHUKO BIPASO, CON TOMA A TIERRA (H=1,20m)</t>
  </si>
  <si>
    <t>SALIDA PARA BANCO DE TOMACORRIENTE ESTABILIZADO DOBLE TIPO SCHUKO BIPASO, CON TOMA A TIERRA (H=1,60m)</t>
  </si>
  <si>
    <t>SALIDA PARA INTERRUPTOR BIPOLAR SIMPLE</t>
  </si>
  <si>
    <t>SALIDA PARA INTERRUPTOR BIPOLAR DOBLE</t>
  </si>
  <si>
    <t>SALIDA PARA INTERRUPTOR BIPOLAR TRIPLE</t>
  </si>
  <si>
    <t>SALIDA PARA INTERRUPTOR BIPOLAR DE CONMUTACIÓN SIMPLE</t>
  </si>
  <si>
    <t>OE.5.2.1.23.1</t>
  </si>
  <si>
    <t>OE.5.2.1.23.2</t>
  </si>
  <si>
    <t>OE.5.2.1.23.3</t>
  </si>
  <si>
    <t>OE.5.2.1.24.1</t>
  </si>
  <si>
    <t>OE.5.2.1.24.2</t>
  </si>
  <si>
    <t>OE.5.2.1.24.3</t>
  </si>
  <si>
    <t>OE.5.2.1.24.4</t>
  </si>
  <si>
    <t>OE.5.2.3.54.3</t>
  </si>
  <si>
    <t>OE.5.2.3.54.4</t>
  </si>
  <si>
    <t>OE.5.2.3.54.5</t>
  </si>
  <si>
    <t>OE.5.2.3.54.6</t>
  </si>
  <si>
    <t>OE.5.2.3.54.7</t>
  </si>
  <si>
    <t>OE.5.2.3.54.8</t>
  </si>
  <si>
    <t>OE.5.2.3.54.9</t>
  </si>
  <si>
    <t>OE.5.2.3.54.10</t>
  </si>
  <si>
    <t>OE.5.2.3.54.11</t>
  </si>
  <si>
    <t>OE.5.2.3.54.12</t>
  </si>
  <si>
    <t>OE.5.2.3.54.13</t>
  </si>
  <si>
    <t>OE.5.2.3.54.14</t>
  </si>
  <si>
    <t>OE.5.2.3.54.15</t>
  </si>
  <si>
    <t>OE.5.2.3.54.16</t>
  </si>
  <si>
    <t>OE.5.2.3.54.17</t>
  </si>
  <si>
    <t>OE.5.2.3.54.18</t>
  </si>
  <si>
    <t>OE.5.2.3.54.19</t>
  </si>
  <si>
    <t>OE.5.2.3.54.20</t>
  </si>
  <si>
    <t>OE.5.2.3.54.21</t>
  </si>
  <si>
    <t>TUBERIA  PVC-SAP NTP 399.006 DE Ø100 mm</t>
  </si>
  <si>
    <t xml:space="preserve"> TUBERIA  PVC-SAP NTP 399.006 DE Ø80 mm</t>
  </si>
  <si>
    <t>TUBERIA  PVC-SAP NTP 399.006 DE Ø50 mm</t>
  </si>
  <si>
    <t>UNION PVC SAP NTP 399.006 DE 100 mm PARA INSTALACIONES ELECTRICAS</t>
  </si>
  <si>
    <t>UNION PVC SAP NTP 399.006 DE 80 mm PARA INSTALACIONES ELECTRICAS</t>
  </si>
  <si>
    <t>UNION PVC SAP NTP 399.006 DE 50 mm PARA INSTALACIONES ELECTRICAS</t>
  </si>
  <si>
    <t>Curva PVC SAP NTP 399.006 DE 100 mm PARA INSTALACIONES ELECTRICAS</t>
  </si>
  <si>
    <t>Curva PVC SAP NTP 399.006 DE 80 mm PARA INSTALACIONES ELECTRICAS</t>
  </si>
  <si>
    <t>Conector PVC SAP NTP 399.006 DE 100 mm PARA INSTALACIONES ELECTRICAS</t>
  </si>
  <si>
    <t xml:space="preserve">Conector PVC SAP NTP 399.006 DE 80 mm PARA INSTALACIONES </t>
  </si>
  <si>
    <t>Conector PVC SAP NTP 399.006 DE 20 mm PARA INSTALACIONES ELECTRICAS</t>
  </si>
  <si>
    <t>TUBERIA METALICA CONDUIT EMT 20 mm PARA INSTALACIONES ELECTRICAS</t>
  </si>
  <si>
    <t>TUBERIA METALICA CONDUIT EMT 25 mm PARA INSTALACIONES ELECTRICAS</t>
  </si>
  <si>
    <t>Unión METALICO CONDUIT EMT de 20 mm PARA INSTALACIONES ELECTRICAS</t>
  </si>
  <si>
    <t>Unión METALICO CONDUIT EMT de 25 mm PARA INSTALACIONES ELECTRICAS</t>
  </si>
  <si>
    <t>Curva METALICO CONDUIT EMT de 20 mm PARA INSTALACIONES ELECTRICAS</t>
  </si>
  <si>
    <t>Curva METALICO CONDUIT EMT de 25 mm PARA INSTALACIONES ELECTRICAS</t>
  </si>
  <si>
    <t>Conector METALICO CONDUIT EMT de 20 mm PARA INSTALACIONES ELECTRICAS</t>
  </si>
  <si>
    <t>Conector METALICO CONDUIT EMT de 25 mm PARA INSTALACIONES ELECTRICAS</t>
  </si>
  <si>
    <t>INSTALACIÓN DE SISTEMA DE SUJECION PARA BANDEJA TIPO MALLA ELECTROZINCADO</t>
  </si>
  <si>
    <t>OE.5.6.15.2.71</t>
  </si>
  <si>
    <t>OE.5.6.15.2.72</t>
  </si>
  <si>
    <t>OE.5.6.15.2.73</t>
  </si>
  <si>
    <t>OE.5.6.15.2.74</t>
  </si>
  <si>
    <t>CODO DE COBRE 1" X 45° OXIGENO</t>
  </si>
  <si>
    <t>CODO DE COBRE 1/2" X 45° OXIGENO</t>
  </si>
  <si>
    <t>CODO DE COBRE 3/4" X 45° OXIGENO</t>
  </si>
  <si>
    <t>CODO DE COBRE 1 1/2" X 45° OXIGENO</t>
  </si>
  <si>
    <t>OE.5.6.15.5</t>
  </si>
  <si>
    <t>OE.5.6.15.5.1</t>
  </si>
  <si>
    <t>OE.1.2.1.21</t>
  </si>
  <si>
    <t>Adquisicion de Uniformes para Personal Obrero</t>
  </si>
  <si>
    <t>OE.1.2.6.16</t>
  </si>
  <si>
    <t>OE.1.2.6.17</t>
  </si>
  <si>
    <t>OE.1.2.6.18</t>
  </si>
  <si>
    <t>OE.1.2.6.19</t>
  </si>
  <si>
    <t>OE.1.2.6.20</t>
  </si>
  <si>
    <t>OE.1.2.6.21</t>
  </si>
  <si>
    <t>OE.1.2.6.22</t>
  </si>
  <si>
    <t>Adquisicion de equipos de proyeccion y sonido</t>
  </si>
  <si>
    <t>Adquisicion de contenedores y bolsas de polietileno</t>
  </si>
  <si>
    <t>Adquisicion de insumos para la estacion de emergencia</t>
  </si>
  <si>
    <t>Adquisicion de elementos de comunicacion visual y señalizacion</t>
  </si>
  <si>
    <t>Aquisicion de implementos de cocina</t>
  </si>
  <si>
    <t>Adquisicion de agua de mesa descartable</t>
  </si>
  <si>
    <t>OE.1.2.7.17</t>
  </si>
  <si>
    <t>Adquisicion de conectores</t>
  </si>
  <si>
    <t>Adquisicion de monitor Led de 32"</t>
  </si>
  <si>
    <t>Adquisicion e instalacion de UPS</t>
  </si>
  <si>
    <t>Adquisicion de Camara Bullet</t>
  </si>
  <si>
    <t>OE.3.1.10.21</t>
  </si>
  <si>
    <t>OE.3.1.10.22</t>
  </si>
  <si>
    <t>OE.3.1.10.23</t>
  </si>
  <si>
    <t>OE.3.1.10.24</t>
  </si>
  <si>
    <t>OE.3.1.10.25</t>
  </si>
  <si>
    <t>OE.3.1.10.26</t>
  </si>
  <si>
    <t>OE.3.1.10.27</t>
  </si>
  <si>
    <t>Refuerzo de puertas mayores a 1.20m con listones de madera</t>
  </si>
  <si>
    <t>Instalacion de planchas de fibrocemento + yeso RH</t>
  </si>
  <si>
    <t xml:space="preserve">Instalacion de planchas de fibrocemento + yeso RF </t>
  </si>
  <si>
    <t>Colocacion de lana de vidrio e=65mm</t>
  </si>
  <si>
    <t>Colocacion de lana de vidrio e=90mm</t>
  </si>
  <si>
    <t>Tratamiento de juntas de planchas de fibrocemento + yeso RH</t>
  </si>
  <si>
    <t>Tratamiento de juntas de planchas de fibrocemento + yeso RF</t>
  </si>
  <si>
    <t>ACARREO DE MATERIALES SANITARIOS MANUAL EN OBRA D&gt;150m</t>
  </si>
  <si>
    <t>TRASLADO VERTICAL DE MATERIALES SANITARIOS EN OBRA H=16m</t>
  </si>
  <si>
    <t>SALIDA PARA ALUMBRADO CON SENSOR DE MOVIMIENTO</t>
  </si>
  <si>
    <t>ACARREO DE MATERIALES ELECTRICOS MANUAL EN OBRA D&gt;150m</t>
  </si>
  <si>
    <t>TRASLADO VERTICAL DE MATERIALES ELECTRICOS EN OBRA H=16m</t>
  </si>
  <si>
    <t>OE.5.6.17.2.63</t>
  </si>
  <si>
    <t>OE.5.6.17.2.64</t>
  </si>
  <si>
    <t>OE.5.6.17.2.65</t>
  </si>
  <si>
    <t>OE.5.6.19.2.35</t>
  </si>
  <si>
    <t>OE.5.6.19.2.36</t>
  </si>
  <si>
    <t>OE.5.6.19.2.37</t>
  </si>
  <si>
    <t>OE.5.6.23.9</t>
  </si>
  <si>
    <t>OE.5.6.23.10</t>
  </si>
  <si>
    <t>OE.5.6.25.1.10</t>
  </si>
  <si>
    <t>OE.5.6.25.1.11</t>
  </si>
  <si>
    <t>OE.5.6.25.1.12</t>
  </si>
  <si>
    <t>OE.5.6.25.1.13</t>
  </si>
  <si>
    <t>OE.5.6.25.1.14</t>
  </si>
  <si>
    <t>OE.5.6.25.1.15</t>
  </si>
  <si>
    <t>OE.5.6.25.1.16</t>
  </si>
  <si>
    <t>OE.5.6.25.1.17</t>
  </si>
  <si>
    <t>OE.5.7.11</t>
  </si>
  <si>
    <t>OE.5.7.12</t>
  </si>
  <si>
    <t>OE.5.7.13</t>
  </si>
  <si>
    <t>OE.5.7.14</t>
  </si>
  <si>
    <t>OE.5.7.15</t>
  </si>
  <si>
    <t>OE.5.7.16</t>
  </si>
  <si>
    <t>PANEL CABECERO HOSPITALARIO D-225A</t>
  </si>
  <si>
    <t>PANEL CABECERO HOSPITALARIO D-225B</t>
  </si>
  <si>
    <t>PANEL CABECERO HOSPITALARIO D-226A</t>
  </si>
  <si>
    <t>PANEL CABECERO HOSPITALARIO D-226B</t>
  </si>
  <si>
    <t>PANEL CABECERO HOSPITALARIO D-226C</t>
  </si>
  <si>
    <t>PANEL CABECERO HOSPITALARIO D-228</t>
  </si>
  <si>
    <t>Evaluacion medico ocupacional</t>
  </si>
  <si>
    <t>Adquisicion de mobiliario metalico para almacenamiento personal</t>
  </si>
  <si>
    <t>Cimiento corrido - Concreto ciclopeo f’c=100 kg/cm² +  30% PIEDRA GRANDE</t>
  </si>
  <si>
    <t>Sobrecimientos reforzados – Concreto premezclados fc=210 kg/cm2</t>
  </si>
  <si>
    <t>TRAMPA DE SOLIDOS DE CONCRETO ARMADO</t>
  </si>
  <si>
    <t>TRAMPA DE GRASAS DE CONCRETO ARMADO</t>
  </si>
  <si>
    <t>CONFIGURACION, CAPACITACION Y PUESTA EN FUNCIONAMIENTO DEL SISTEMA DE DETECCION Y ALARMA DE INCENDIOS</t>
  </si>
  <si>
    <t>COLGADOR TIPO GOTA Ø  1/2''</t>
  </si>
  <si>
    <t>COLGADOR TIPO GOTA Ø  3/4''</t>
  </si>
  <si>
    <t>COLGADOR TIPO GOTA Ø  1''</t>
  </si>
  <si>
    <t>COLGADOR TIPO GOTA Ø  1 1/4''</t>
  </si>
  <si>
    <t>COLGADOR TIPO GOTA Ø  1 1/2''</t>
  </si>
  <si>
    <t>COLGADOR TIPO GOTA Ø  2''</t>
  </si>
  <si>
    <t>COLGADOR TIPO GOTA Ø  2 1/2''</t>
  </si>
  <si>
    <t>COLGADOR TIPO GOTA Ø  4''</t>
  </si>
  <si>
    <t>UNION UNIVERSAL DE COBRE 3/4" CO2</t>
  </si>
  <si>
    <t>UNION SIMPLE DE COBRE 3/4" CO2</t>
  </si>
  <si>
    <t>CODO DE COBRE 1 1/2" X 45° AIRE COMPRIMIDO MEDICINAL</t>
  </si>
  <si>
    <t>CODO DE COBRE 1" X 45° AIRE COMPRIMIDO MEDICINAL</t>
  </si>
  <si>
    <t>CODO DE COBRE 3/4" X 45° AIRE COMPRIMIDO MEDICINAL</t>
  </si>
  <si>
    <t>EMBALADO DE TUBERIA CON PAPEL FILM - SISTEMA DE AIRE COMPRIMIDO</t>
  </si>
  <si>
    <t>CODO DE COBRE 1 1/2" X 45° VACÍO CLÍNICO</t>
  </si>
  <si>
    <t>CODO DE COBRE 1" X 45° VACÍO CLÍNICO</t>
  </si>
  <si>
    <t>CODO DE COBRE 3/4" X 45° VACÍO CLÍNICO</t>
  </si>
  <si>
    <t>OE.5.6.16.8.2</t>
  </si>
  <si>
    <t>OE.5.6.16.8.3</t>
  </si>
  <si>
    <t>EQUIPOS DE CENTRAL DE OXIGENO</t>
  </si>
  <si>
    <t>CENTRAL DE OXIGENO - GENERADOR DE OXIGENO VSA</t>
  </si>
  <si>
    <t>TEE DE COBRE 2" X 90° OXIGENO</t>
  </si>
  <si>
    <t>VA CAMBIAR DE NOMBRE</t>
  </si>
  <si>
    <t>OE.5.2.3.52.4</t>
  </si>
  <si>
    <t>TRAZO Y REPLANTEO DE ALIMENTADORES PARA INSTALACIONES ELÉCTRICAS</t>
  </si>
  <si>
    <t>OE.5.2.3.53.5</t>
  </si>
  <si>
    <t>OE.5.2.3.53.6</t>
  </si>
  <si>
    <t>CAMA DE ARENA</t>
  </si>
  <si>
    <t>PROTECCION PARA ALIMENTADORES</t>
  </si>
  <si>
    <t>OE.5.2.3.54.22</t>
  </si>
  <si>
    <t>OE.5.2.3.54.23</t>
  </si>
  <si>
    <t>PRENSAESTOPA METALICO CONDUIT EMT de 20 mm PARA INSTALACIONES ELECTRICAS</t>
  </si>
  <si>
    <t>TUBERIA METALICA CONDUIT FLEXIBLE 20 mm PARA INSTALACIONES ELECTRICAS</t>
  </si>
  <si>
    <t>PRENSAESTOPA METALICO CONDUIT EMT de 25 mm PARA INSTALACIONES ELECTRICAS</t>
  </si>
  <si>
    <t>TUBERIA METALICA CONDUIT FLEXIBLE 25 mm PARA INSTALACIONES ELECTRICAS</t>
  </si>
  <si>
    <t>CONCRETO EN BUZONES  f´c=210 kg/cm2</t>
  </si>
  <si>
    <t>OE.5.4.3.2</t>
  </si>
  <si>
    <t>PROTECCION DE HOYO PARA POZO PUESTA A TIERRA</t>
  </si>
  <si>
    <t>CHAVETA PARA DUCTOS DE VENTILACION</t>
  </si>
  <si>
    <t>OE.4.2.1.9</t>
  </si>
  <si>
    <t>OE.4.2.1.10</t>
  </si>
  <si>
    <t>OE.4.2.1.11</t>
  </si>
  <si>
    <t>OE.4.2.1.12</t>
  </si>
  <si>
    <t>OE.4.2.1.13</t>
  </si>
  <si>
    <t>OE.4.2.1.14</t>
  </si>
  <si>
    <t>HABILITACION SALIDA AGUA FRIA DURA CON TUBERIA DE COBRE TIPO L 1/2"</t>
  </si>
  <si>
    <t>HABILITACION SALIDA AGUA FRIA DURA CON TUBERIA DE COBRE TIPO L 3/4"</t>
  </si>
  <si>
    <t>HABILITACION SALIDA AGUA FRIA DURA CON TUBERIA DE COBRE TIPO L 1"</t>
  </si>
  <si>
    <t>HABILITACION SALIDA AGUA FRIA DURA CON TUBERIA DE COBRE TIPO L 1 1/4"</t>
  </si>
  <si>
    <t>SOLDADURA 90-5-5</t>
  </si>
  <si>
    <t xml:space="preserve">PRUEBA HIDRAULICA EN SALIDA DE AGUA FRIA </t>
  </si>
  <si>
    <t>OE.4.2.2.20</t>
  </si>
  <si>
    <t>OE.4.2.2.21</t>
  </si>
  <si>
    <t>OE.4.2.2.22</t>
  </si>
  <si>
    <t>OE.4.2.2.23</t>
  </si>
  <si>
    <t>OE.4.2.2.24</t>
  </si>
  <si>
    <t>OE.4.2.2.25</t>
  </si>
  <si>
    <t>OE.4.2.2.26</t>
  </si>
  <si>
    <t>OE.4.2.2.27</t>
  </si>
  <si>
    <t>OE.4.2.2.28</t>
  </si>
  <si>
    <t>OE.4.2.2.29</t>
  </si>
  <si>
    <t>OE.4.2.2.30</t>
  </si>
  <si>
    <t>OE.4.2.2.31</t>
  </si>
  <si>
    <t>HAB. E INST. TUBO DE COBRE TIPO L 1/2" AGUA FRIA DURA</t>
  </si>
  <si>
    <t>HAB y IMS. TUBO DE COBRE TIPO L 3/4" AGUA FRIA DURA</t>
  </si>
  <si>
    <t>HAB y IMS. TUBO DE COBRE TIPO L 1" AGUA FRIA DURA</t>
  </si>
  <si>
    <t>HAB y IMS. TUBO DE COBRE TIPO L 1 1/4" AGUA FRIA DURA</t>
  </si>
  <si>
    <t>HAB y IMS. TUBO DE COBRE TIPO L 1 1/2" AGUA FRIA DURA</t>
  </si>
  <si>
    <t>HAB y IMS. TUBO DE COBRE TIPO L 2" AGUA FRIA DURA</t>
  </si>
  <si>
    <t>HAB y IMS. TUBO DE COBRE TIPO L 2 1/2" AGUA FRIA DURA</t>
  </si>
  <si>
    <t>HAB y IMS. TUBO DE COBRE TIPO L 3" AGUA FRIA DURA</t>
  </si>
  <si>
    <t>HAB y IMS. TUBO DE COBRE TIPO L 4" AGUA FRIA DURA</t>
  </si>
  <si>
    <t>PRUEBA HIDRAULICA EN REDES DE DISTRIBUCION</t>
  </si>
  <si>
    <t>PINTURA BASE ZINCROMATO</t>
  </si>
  <si>
    <t>HABILITACION TUBO DE COBRE TIPO L 1 1/4" (CON CAMA DE ARENA) AGUA FRIA DURA</t>
  </si>
  <si>
    <t>HABILITACION E INST. ACCESORIOS DE COBRE PARA AGUA FRÍA</t>
  </si>
  <si>
    <t>OE.4.2.4.3.1</t>
  </si>
  <si>
    <t>OE.4.2.4.3.2</t>
  </si>
  <si>
    <t>OE.4.2.4.3.3</t>
  </si>
  <si>
    <t>OE.4.2.4.3.4</t>
  </si>
  <si>
    <t>OE.4.2.4.3.5</t>
  </si>
  <si>
    <t>OE.4.2.4.3.6</t>
  </si>
  <si>
    <t>OE.4.2.4.3.7</t>
  </si>
  <si>
    <t>OE.4.2.4.3.8</t>
  </si>
  <si>
    <t>OE.4.2.4.3.9</t>
  </si>
  <si>
    <t>OE.4.2.4.3.10</t>
  </si>
  <si>
    <t>OE.4.2.4.3.11</t>
  </si>
  <si>
    <t>OE.4.2.4.3.12</t>
  </si>
  <si>
    <t>OE.4.2.4.3.13</t>
  </si>
  <si>
    <t>OE.4.2.4.3.14</t>
  </si>
  <si>
    <t>OE.4.2.4.3.15</t>
  </si>
  <si>
    <t>OE.4.2.4.3.16</t>
  </si>
  <si>
    <t>OE.4.2.4.3.17</t>
  </si>
  <si>
    <t>OE.4.2.4.3.18</t>
  </si>
  <si>
    <t>OE.4.2.4.3.19</t>
  </si>
  <si>
    <t>OE.4.2.4.3.20</t>
  </si>
  <si>
    <t>OE.4.2.4.3.21</t>
  </si>
  <si>
    <t>OE.4.2.4.3.22</t>
  </si>
  <si>
    <t>OE.4.2.4.3.23</t>
  </si>
  <si>
    <t>OE.4.2.4.3.24</t>
  </si>
  <si>
    <t>OE.4.2.4.3.25</t>
  </si>
  <si>
    <t>OE.4.2.4.3.26</t>
  </si>
  <si>
    <t>OE.4.2.4.3.27</t>
  </si>
  <si>
    <t>OE.4.2.4.3.28</t>
  </si>
  <si>
    <t>OE.4.2.4.3.29</t>
  </si>
  <si>
    <t>OE.4.2.4.3.30</t>
  </si>
  <si>
    <t>OE.4.2.4.3.31</t>
  </si>
  <si>
    <t>OE.4.2.4.3.32</t>
  </si>
  <si>
    <t>OE.4.2.4.3.33</t>
  </si>
  <si>
    <t>OE.4.2.4.3.34</t>
  </si>
  <si>
    <t>OE.4.2.4.3.35</t>
  </si>
  <si>
    <t>OE.4.2.4.3.36</t>
  </si>
  <si>
    <t>OE.4.2.4.3.37</t>
  </si>
  <si>
    <t>OE.4.2.4.3.38</t>
  </si>
  <si>
    <t>OE.4.2.4.3.39</t>
  </si>
  <si>
    <t>OE.4.2.4.3.40</t>
  </si>
  <si>
    <t>OE.4.2.4.3.41</t>
  </si>
  <si>
    <t>OE.4.2.4.3.42</t>
  </si>
  <si>
    <t>OE.4.2.4.3.43</t>
  </si>
  <si>
    <t>OE.4.2.4.3.44</t>
  </si>
  <si>
    <t>OE.4.2.4.3.45</t>
  </si>
  <si>
    <t>OE.4.2.4.3.46</t>
  </si>
  <si>
    <t>OE.4.2.4.3.47</t>
  </si>
  <si>
    <t>OE.4.2.4.3.48</t>
  </si>
  <si>
    <t>OE.4.2.4.3.49</t>
  </si>
  <si>
    <t>OE.4.2.4.3.50</t>
  </si>
  <si>
    <t>OE.4.2.4.3.51</t>
  </si>
  <si>
    <t>OE.4.2.4.3.52</t>
  </si>
  <si>
    <t>OE.4.2.4.3.53</t>
  </si>
  <si>
    <t>OE.4.2.4.3.54</t>
  </si>
  <si>
    <t>OE.4.2.4.3.55</t>
  </si>
  <si>
    <t>OE.4.2.4.3.56</t>
  </si>
  <si>
    <t>INST. CODO DE COBRE 1/2" X 90°</t>
  </si>
  <si>
    <t>INST. CODO DE COBRE 3/4" X 90°</t>
  </si>
  <si>
    <t>INST. CODO DE COBRE 1" X 90°</t>
  </si>
  <si>
    <t>INST. CODO DE COBRE 1 1/4" X 90°</t>
  </si>
  <si>
    <t>INST .CODO DE COBRE 1 1/2" X 90°</t>
  </si>
  <si>
    <t>INST .CODO DE COBRE 2" X 90°</t>
  </si>
  <si>
    <t>INST. CODO DE COBRE 2 1/2" X 90°</t>
  </si>
  <si>
    <t>INST. CODO DE COBRE  3" X 90º</t>
  </si>
  <si>
    <t>INST. CODO DE COBRE 4" X 90°</t>
  </si>
  <si>
    <t>INST. TEE DE COBRE 1/2"</t>
  </si>
  <si>
    <t>INST. TEE DE COBRE 3/4"</t>
  </si>
  <si>
    <t>INST. TEE DE COBRE 1"</t>
  </si>
  <si>
    <t>INST. TEE DE COBRE 1 1/4"</t>
  </si>
  <si>
    <t>INST. TEE DE COBRE 1 1/2"</t>
  </si>
  <si>
    <t>INST. TEE DE COBRE 2"</t>
  </si>
  <si>
    <t>INST. TEE DE COBRE 2 1/2"</t>
  </si>
  <si>
    <t>INST. TEE DE COBRE 3"</t>
  </si>
  <si>
    <t>INST. TEE DE COBRE 4"</t>
  </si>
  <si>
    <t>INST .REDUCCION DE COBRE 3/4" - 1/2"</t>
  </si>
  <si>
    <t>INST. REDUCCION DE COBRE 1" - 1/2"</t>
  </si>
  <si>
    <t>INST. REDUCCION DE COBRE 1" - 3/4"</t>
  </si>
  <si>
    <t>INST. REDUCCION DE COBRE 1 1/4" - 1/2"</t>
  </si>
  <si>
    <t>INST. REDUCCION DE COBRE 1 1/4" - 3/4"</t>
  </si>
  <si>
    <t>INST. REDUCCION DE COBRE 1 1/4" - 1"</t>
  </si>
  <si>
    <t>INST. REDUCCION DE COBRE 1 1/2" - 1/2"</t>
  </si>
  <si>
    <t>INST. REDUCCION DE COBRE 1 1/2" - 3/4"</t>
  </si>
  <si>
    <t>INST. REDUCCION DE COBRE 1 1/2" - 1"</t>
  </si>
  <si>
    <t>INST .REDUCCION DE COBRE 1 1/2" - 1 1/4"</t>
  </si>
  <si>
    <t>INST. REDUCCION DE COBRE 2" - 3/4"</t>
  </si>
  <si>
    <t>INST. REDUCCION DE COBRE 2" - 1"</t>
  </si>
  <si>
    <t>INST REDUCCION DE COBRE 2" - 1 1/4"</t>
  </si>
  <si>
    <t>INST. REDUCCION DE COBRE 2" - 1 1/2"</t>
  </si>
  <si>
    <t>INST. REDUCCION DE COBRE 2 1/2" - 1 1/4"</t>
  </si>
  <si>
    <t>INST. REDUCCION DE COBRE 2 1/2" - 1 1/2"</t>
  </si>
  <si>
    <t>INST .REDUCCION DE COBRE 2 1/2" - 2"</t>
  </si>
  <si>
    <t>INST .REDUCCION DE COBRE 3" - 1 1/2"</t>
  </si>
  <si>
    <t>INST .REDUCCION DE COBRE 3" - 2"</t>
  </si>
  <si>
    <t>INST. REDUCCION DE COBRE 3" - 2 1/2"</t>
  </si>
  <si>
    <t>INST. REDUCCION DE COBRE 4" - 2 1/2"</t>
  </si>
  <si>
    <t>INST. REDUCCION DE COBRE 4" - 2"</t>
  </si>
  <si>
    <t>INST. REDUCCION DE COBRE 4" - 3"</t>
  </si>
  <si>
    <t>INST. UNION DE COBRE PARA SOLDAR 1/2"</t>
  </si>
  <si>
    <t>INST. UNION DE COBRE PARA SOLDAR 3/4"</t>
  </si>
  <si>
    <t>INST. UNION DE COBRE PARA SOLDAR 1"</t>
  </si>
  <si>
    <t>INST. UNION DE COBRE PARA SOLDAR 1 1/4"</t>
  </si>
  <si>
    <t>INST. UNION DE COBRE PARA SOLDAR 1 1/2"</t>
  </si>
  <si>
    <t>INST. UNION DE COBRE PARA SOLDAR 2"</t>
  </si>
  <si>
    <t>INST. UNION DE COBRE PARA SOLDAR 2 1/2"</t>
  </si>
  <si>
    <t>INST. UNION DE COBRE PARA SOLDAR 3"</t>
  </si>
  <si>
    <t>INST. UNION DE COBRE PARA SOLDAR 4"</t>
  </si>
  <si>
    <t>INST. TAPÓN DE COBRE HEMBRA 1/2"</t>
  </si>
  <si>
    <t>INST. TAPÓN DE COBRE HEMBRA 3/4"</t>
  </si>
  <si>
    <t>INST. TAPÓN DE COBRE HEMBRA 1"</t>
  </si>
  <si>
    <t>INST. TAPÓN DE COBRE HEMBRA 1 1/4"</t>
  </si>
  <si>
    <t xml:space="preserve">PRUEBA HIDRAULICA </t>
  </si>
  <si>
    <t>OE.4.2.5.22</t>
  </si>
  <si>
    <t>OE.4.2.5.23</t>
  </si>
  <si>
    <t>OE.4.2.5.24</t>
  </si>
  <si>
    <t>OE.4.2.5.25</t>
  </si>
  <si>
    <t>OE.4.2.5.26</t>
  </si>
  <si>
    <t>OE.4.2.5.27</t>
  </si>
  <si>
    <t>OE.4.2.5.28</t>
  </si>
  <si>
    <t>OE.4.2.5.29</t>
  </si>
  <si>
    <t>OE.4.2.5.30</t>
  </si>
  <si>
    <t>OE.4.2.5.31</t>
  </si>
  <si>
    <t>OE.4.2.5.32</t>
  </si>
  <si>
    <t>OE.4.2.5.33</t>
  </si>
  <si>
    <t>OE.4.3.1.5</t>
  </si>
  <si>
    <t>OE.4.3.1.6</t>
  </si>
  <si>
    <t>OE.4.3.1.7</t>
  </si>
  <si>
    <t>HAB. y INS. SALIDA CON TUBERIA DE COBRE TIPO L 1/2 PARA AGUA CALIENTE</t>
  </si>
  <si>
    <t>HAB. y INS. TUBERIA DE COBRE TIPO L 3/4" PARA AGUA CALIENTE</t>
  </si>
  <si>
    <t>OE.4.3.2.16</t>
  </si>
  <si>
    <t>OE.4.3.2.17</t>
  </si>
  <si>
    <t>OE.4.3.2.18</t>
  </si>
  <si>
    <t>OE.4.3.2.19</t>
  </si>
  <si>
    <t>OE.4.3.2.20</t>
  </si>
  <si>
    <t>OE.4.3.2.21</t>
  </si>
  <si>
    <t>OE.4.3.2.22</t>
  </si>
  <si>
    <t>OE.4.3.2.23</t>
  </si>
  <si>
    <t>OE.4.3.2.24</t>
  </si>
  <si>
    <t>OE.4.3.2.25</t>
  </si>
  <si>
    <t>SUM. y HAB. TUBO DE COBRE TIPO L 1/2" PARA AGUA CALIENTE</t>
  </si>
  <si>
    <t>SUM. y HAB. TUBO DE COBRE TIPO L 3/4" PARA AGUA CALIENTE</t>
  </si>
  <si>
    <t>SUM. y HAB. TUBO DE COBRE TIPO L 1" PARA AGUA CALIENTE</t>
  </si>
  <si>
    <t>SUM y HAB. TUBO DE COBRE TIPO L 1 1/2" PARA AGUA CALIENTE</t>
  </si>
  <si>
    <t>SUM. y HAB.TUBO DE COBRE TIPO L 2" PARA AGUA CALIENTE</t>
  </si>
  <si>
    <t>SUM y HAB. TUBO DE COBRE TIPO L 2 1/2" PARA AGUA CALIENTE</t>
  </si>
  <si>
    <t>SUM y HAB. TUBO DE COBRE TIPO L 3" PARA AGUA CALIENTE</t>
  </si>
  <si>
    <t xml:space="preserve">PROTECTOR AISLANTE TERMICO TUB. AGUA CALINETE </t>
  </si>
  <si>
    <t xml:space="preserve">PINTURA BASE ZINCROMATO </t>
  </si>
  <si>
    <t>OE.4.3.3.3</t>
  </si>
  <si>
    <t>OE.4.3.3.3.1</t>
  </si>
  <si>
    <t>OE.4.3.3.3.2</t>
  </si>
  <si>
    <t>OE.4.3.3.3.3</t>
  </si>
  <si>
    <t>OE.4.3.3.3.4</t>
  </si>
  <si>
    <t>OE.4.3.3.3.5</t>
  </si>
  <si>
    <t>OE.4.3.3.3.6</t>
  </si>
  <si>
    <t>OE.4.3.3.3.7</t>
  </si>
  <si>
    <t>OE.4.3.3.3.8</t>
  </si>
  <si>
    <t>OE.4.3.3.3.9</t>
  </si>
  <si>
    <t>OE.4.3.3.3.10</t>
  </si>
  <si>
    <t>OE.4.3.3.3.11</t>
  </si>
  <si>
    <t>OE.4.3.3.3.12</t>
  </si>
  <si>
    <t>OE.4.3.3.3.13</t>
  </si>
  <si>
    <t>OE.4.3.3.3.14</t>
  </si>
  <si>
    <t>OE.4.3.3.3.15</t>
  </si>
  <si>
    <t>OE.4.3.3.3.16</t>
  </si>
  <si>
    <t>OE.4.3.3.3.17</t>
  </si>
  <si>
    <t>OE.4.3.3.3.18</t>
  </si>
  <si>
    <t>OE.4.3.3.3.19</t>
  </si>
  <si>
    <t>OE.4.3.3.3.20</t>
  </si>
  <si>
    <t>OE.4.3.3.3.21</t>
  </si>
  <si>
    <t>OE.4.3.3.3.22</t>
  </si>
  <si>
    <t>OE.4.3.3.3.23</t>
  </si>
  <si>
    <t>OE.4.3.3.3.24</t>
  </si>
  <si>
    <t>OE.4.3.3.3.25</t>
  </si>
  <si>
    <t>OE.4.3.3.3.26</t>
  </si>
  <si>
    <t>OE.4.3.3.3.27</t>
  </si>
  <si>
    <t>OE.4.3.3.3.28</t>
  </si>
  <si>
    <t>OE.4.3.3.3.29</t>
  </si>
  <si>
    <t>OE.4.3.3.3.30</t>
  </si>
  <si>
    <t>OE.4.3.3.3.31</t>
  </si>
  <si>
    <t>OE.4.3.3.3.32</t>
  </si>
  <si>
    <t>OE.4.3.3.3.33</t>
  </si>
  <si>
    <t>OE.4.3.3.3.34</t>
  </si>
  <si>
    <t>OE.4.3.3.3.35</t>
  </si>
  <si>
    <t>OE.4.3.3.3.36</t>
  </si>
  <si>
    <t>OE.4.3.3.3.37</t>
  </si>
  <si>
    <t>SUM. E INST. CODO DE COBRE 1/2" X 90°</t>
  </si>
  <si>
    <t>SUM. E INST. CODO DE COBRE 3/4" X 90°</t>
  </si>
  <si>
    <t>SUM. E INST. CODO DE COBRE 1" X 90°</t>
  </si>
  <si>
    <t>SUM. E INST. CODO DE COBRE 1 1/2" X 90º</t>
  </si>
  <si>
    <t>SUM. E INST. CODO DE COBRE 2" X 90°</t>
  </si>
  <si>
    <t>SUM. E INST. CODO DE COBRE  2 1/2" X 90º</t>
  </si>
  <si>
    <t>SUM. E INST. CODO DE COBRE 3" X 90°</t>
  </si>
  <si>
    <t>SUM. E INST. TEE DE COBRE 1/2"</t>
  </si>
  <si>
    <t>SUM. E INST. TEE DE COBRE 3/4"</t>
  </si>
  <si>
    <t>SUM. E INST. TEE DE COBRE 1"</t>
  </si>
  <si>
    <t>SUM. E INST. TEE DE COBRE 1 1/2"</t>
  </si>
  <si>
    <t>SUM. E INST. TEE DE COBRE 2"</t>
  </si>
  <si>
    <t>SUM. E INST. TEE DE COBRE 2 1/2"</t>
  </si>
  <si>
    <t>SUM. E INST. TEE DE COBRE 3"</t>
  </si>
  <si>
    <t>SUM. E INST. TEE DE COBRE 4"</t>
  </si>
  <si>
    <t>SUM. E INST. REDUCCION DE COBRE 3/4" - 1/2"</t>
  </si>
  <si>
    <t>SUM. E INST. REDUCCION DE COBRE 1" - 1/2"</t>
  </si>
  <si>
    <t>SUM. E INST. REDUCCION DE COBRE 1" - 3/4"</t>
  </si>
  <si>
    <t>SUM. E INST. REDUCCION DE COBRE 1 1/2" - 1/2"</t>
  </si>
  <si>
    <t>SUM. E INST. REDUCCION DE COBRE 1 1/2" - 3/4"</t>
  </si>
  <si>
    <t>SUM. E INST. REDUCCION DE COBRE 1 1/2" - 1"</t>
  </si>
  <si>
    <t>SUM. E INST. REDUCCION DE COBRE 2" - 3/4"</t>
  </si>
  <si>
    <t>SUM. E INST. REDUCCION DE COBRE 2" - 1"</t>
  </si>
  <si>
    <t>SUM. E INST. REDUCCION DE COBRE 2" - 1 1/2"</t>
  </si>
  <si>
    <t>SUM. E INST. REDUCCION DE COBRE 2 1/2" - 2"</t>
  </si>
  <si>
    <t>SUM. E INST. REDUCCION DE COBRE 3" - 1 1/2"</t>
  </si>
  <si>
    <t>SUM. E INST. REDUCCION DE COBRE 3" - 2 1/2"</t>
  </si>
  <si>
    <t>SUM. E INST. UNION DE COBRE PARA SOLDAR 1/2"</t>
  </si>
  <si>
    <t>SUM. E INST. UNION DE COBRE PARA SOLDAR 3/4"</t>
  </si>
  <si>
    <t>SUM. E INST. UNION DE COBRE PARA SOLDAR 1"</t>
  </si>
  <si>
    <t>SUM. E INST. UNION DE COBRE PARA SOLDAR 1 1/4"</t>
  </si>
  <si>
    <t>SUM. E INST. UNION DE COBRE PARA SOLDAR 1 1/2"</t>
  </si>
  <si>
    <t>SUM. E INST. UNION DE COBRE PARA SOLDAR 2"</t>
  </si>
  <si>
    <t>SUM. E INST. UNION DE COBRE PARA SOLDAR 2 1/2"</t>
  </si>
  <si>
    <t>SUM. E INST. UNION DE COBRE PARA SOLDAR 3"</t>
  </si>
  <si>
    <t>SUM. E INST. TAPÓN DE COBRE HEMBRA 1/2"</t>
  </si>
  <si>
    <t>OE.4.3.4.17</t>
  </si>
  <si>
    <t>OE.4.3.4.18</t>
  </si>
  <si>
    <t>OE.4.3.4.19</t>
  </si>
  <si>
    <t>OE.4.3.4.20</t>
  </si>
  <si>
    <t>OE.4.3.4.21</t>
  </si>
  <si>
    <t>OE.4.3.4.22</t>
  </si>
  <si>
    <t>OE.4.3.4.23</t>
  </si>
  <si>
    <t>OE.4.3.4.24</t>
  </si>
  <si>
    <t>OE.4.3.4.25</t>
  </si>
  <si>
    <t>SUM. E INST. VÁLVULA ESFÉRICA DE BRONCE 1/2"</t>
  </si>
  <si>
    <t>SUM. E INST. VÁLVULA ESFÉRICA DE BRONCE 3/4"</t>
  </si>
  <si>
    <t>SUM. E INST. VÁLVULA ESFÉRICA DE BRONCE 1"</t>
  </si>
  <si>
    <t>SUM. E INST. VÁLVULA ESFÉRICA DE BRONCE 1 1/4"</t>
  </si>
  <si>
    <t>SUM. E INST. VÁLVULA ESFÉRICA DE BRONCE 1 1/2"</t>
  </si>
  <si>
    <t>SUM. E INST. VÁLVULA ESFÉRICA DE BRONCE 2"</t>
  </si>
  <si>
    <t>SUM. E INST. VÁLVULA ESFÉRICA DE BRONCE 2 1/2"</t>
  </si>
  <si>
    <t>SUM. E INST. VÁLVULA ESFÉRICA DE BRONCE 3"</t>
  </si>
  <si>
    <t>OE.4.4.11</t>
  </si>
  <si>
    <t>OE.4.4.11.01</t>
  </si>
  <si>
    <t>OE.4.4.11.02</t>
  </si>
  <si>
    <t>LIMPIEZA DE SUPERFICIE</t>
  </si>
  <si>
    <t>OE.4.6.4.1.50</t>
  </si>
  <si>
    <t>DISIPADOR DE ENERGIA EN MONTANTES</t>
  </si>
  <si>
    <t xml:space="preserve">RESTITUCION DE DAÑOS DURANTE PROCESOS CONSTRUCTIVOS </t>
  </si>
  <si>
    <t>OE.4.6.7.2</t>
  </si>
  <si>
    <t>OE.4.7.1.5</t>
  </si>
  <si>
    <t>OE.4.7.1.6</t>
  </si>
  <si>
    <t>OE.4.7.1.7</t>
  </si>
  <si>
    <t>HAB. SALIDA CON TUBERÍA DE COBRE TIPO L 1/2" PARA AGUA BLANDA</t>
  </si>
  <si>
    <t>HAB. SALIDA CON TUBERIA DE COBRE TIPO L 3/4" PARA AGUA BLANDA</t>
  </si>
  <si>
    <t>OE.4.7.2.17</t>
  </si>
  <si>
    <t>OE.4.7.2.18</t>
  </si>
  <si>
    <t>OE.4.7.2.19</t>
  </si>
  <si>
    <t>OE.4.7.2.20</t>
  </si>
  <si>
    <t>OE.4.7.2.21</t>
  </si>
  <si>
    <t>OE.4.7.2.22</t>
  </si>
  <si>
    <t>OE.4.7.2.23</t>
  </si>
  <si>
    <t>OE.4.7.2.24</t>
  </si>
  <si>
    <t>OE.4.7.2.25</t>
  </si>
  <si>
    <t>SUM .TUBO DE COBRE TIPO L 1/2" PARA AGUA BLANDA</t>
  </si>
  <si>
    <t>SUM. TUBO DE COBRE TIPO L 3/4" PARA AGUA BLANDA</t>
  </si>
  <si>
    <t>SUM. TUBO DE COBRE TIPO L 1" PARA AGUA BLANDA</t>
  </si>
  <si>
    <t>SUM. TUBO DE COBRE TIPO L 1 1/2" PARA AGUA</t>
  </si>
  <si>
    <t>SUM. TUBO DE COBRE TIPO L 2" PARA AGUA BLANDA</t>
  </si>
  <si>
    <t>SUM. TUBO DE COBRE TIPO L 2 1/2" PARA AGUA</t>
  </si>
  <si>
    <t>SUM. TUBO DE COBRE TIPO L 3" PARA AGUA BLANDA</t>
  </si>
  <si>
    <t xml:space="preserve">PINTURA BASE SINCROMATO </t>
  </si>
  <si>
    <t>OE.4.7.3.30</t>
  </si>
  <si>
    <t>OE.4.7.3.31</t>
  </si>
  <si>
    <t>OE.4.7.3.32</t>
  </si>
  <si>
    <t>OE.4.7.3.33</t>
  </si>
  <si>
    <t>OE.4.7.3.34</t>
  </si>
  <si>
    <t>OE.4.7.3.35</t>
  </si>
  <si>
    <t>OE.4.7.3.36</t>
  </si>
  <si>
    <t>OE.4.7.3.37</t>
  </si>
  <si>
    <t>OE.4.7.3.38</t>
  </si>
  <si>
    <t>OE.4.7.3.39</t>
  </si>
  <si>
    <t>OE.4.7.3.40</t>
  </si>
  <si>
    <t>OE.4.7.3.41</t>
  </si>
  <si>
    <t>OE.4.7.3.42</t>
  </si>
  <si>
    <t>OE.4.7.3.43</t>
  </si>
  <si>
    <t>OE.4.7.3.44</t>
  </si>
  <si>
    <t>OE.4.7.3.45</t>
  </si>
  <si>
    <t>OE.4.7.3.46</t>
  </si>
  <si>
    <t>OE.4.7.3.47</t>
  </si>
  <si>
    <t>OE.4.7.3.48</t>
  </si>
  <si>
    <t>OE.4.7.3.49</t>
  </si>
  <si>
    <t>OE.4.7.3.50</t>
  </si>
  <si>
    <t>OE.4.7.3.51</t>
  </si>
  <si>
    <t>OE.4.7.3.52</t>
  </si>
  <si>
    <t>OE.4.7.3.53</t>
  </si>
  <si>
    <t>OE.4.7.3.54</t>
  </si>
  <si>
    <t>OE.4.7.3.55</t>
  </si>
  <si>
    <t>OE.4.7.3.56</t>
  </si>
  <si>
    <t>OE.4.7.3.57</t>
  </si>
  <si>
    <t>OE.4.7.3.58</t>
  </si>
  <si>
    <t>OE.4.7.3.59</t>
  </si>
  <si>
    <t>SUM. CODO DE COBRE 1/2" X 90°</t>
  </si>
  <si>
    <t>SUM. CODO DE COBRE 3/4" X 90°</t>
  </si>
  <si>
    <t>SUM. CODO DE COBRE 1" X 90°</t>
  </si>
  <si>
    <t>SUM. CODO DE COBRE 1 1/2" X 90º</t>
  </si>
  <si>
    <t>SUM. CODO DE COBRE 2" X 90º</t>
  </si>
  <si>
    <t>SUM. CODO DE COBRE  2 1/2" X 90º</t>
  </si>
  <si>
    <t>SUM. CODO DE COBRE 3" X 90°</t>
  </si>
  <si>
    <t>SUM. CODO DE COBRE 4" X 90°</t>
  </si>
  <si>
    <t>SUM. TEE DE COBRE 1/2"</t>
  </si>
  <si>
    <t>SUM. TEE DE COBRE 3/4"</t>
  </si>
  <si>
    <t>SUM. TEE DE COBRE 1"</t>
  </si>
  <si>
    <t>SUM. TEE DE COBRE 1 1/2"</t>
  </si>
  <si>
    <t>SUM. TEE DE COBRE 2"</t>
  </si>
  <si>
    <t>SUM. TEE DE COBRE 2 1/2"</t>
  </si>
  <si>
    <t>SUM. REDUCCION DE COBRE 3/4" - 1/2"</t>
  </si>
  <si>
    <t>SUM. REDUCCION DE COBRE 1" - 1/2"</t>
  </si>
  <si>
    <t>SUM. REDUCCION DE COBRE 1" - 3/4"</t>
  </si>
  <si>
    <t>SUM. REDUCCION DE COBRE 1 1/2" - 1"</t>
  </si>
  <si>
    <t>SUM. REDUCCION DE COBRE 2" - 1"</t>
  </si>
  <si>
    <t>SUM. REDUCCION DE COBRE 2" - 1 1/2"</t>
  </si>
  <si>
    <t>SUM. REDUCCION DE COBRE 2 1/2" -2"</t>
  </si>
  <si>
    <t>SUM. UNION DE COBRE PARA SOLDAR 1/2"</t>
  </si>
  <si>
    <t>SUM. UNION DE COBRE PARA SOLDAR 3/4"</t>
  </si>
  <si>
    <t>SUM. UNION DE COBRE PARA SOLDAR 1"</t>
  </si>
  <si>
    <t>SUM. UNION DE COBRE PARA SOLDAR 1 1/4"</t>
  </si>
  <si>
    <t>SUM. UNION DE COBRE PARA SOLDAR 1 1/2"</t>
  </si>
  <si>
    <t>SUM. UNION DE COBRE PARA SOLDAR 2"</t>
  </si>
  <si>
    <t>SUM. UNION DE COBRE PARA SOLDAR 2 1/2"</t>
  </si>
  <si>
    <t>SUM. TAPÓN DE COBRE HEMBRA 1/2"</t>
  </si>
  <si>
    <t>OE.4.7.4.13</t>
  </si>
  <si>
    <t>OE.4.7.4.14</t>
  </si>
  <si>
    <t>OE.4.7.4.15</t>
  </si>
  <si>
    <t>OE.4.7.4.16</t>
  </si>
  <si>
    <t>OE.4.7.4.17</t>
  </si>
  <si>
    <t>OE.4.7.4.18</t>
  </si>
  <si>
    <t>OE.4.7.4.19</t>
  </si>
  <si>
    <t>OE.4.10.2.5</t>
  </si>
  <si>
    <t>OE.4.10.2.6</t>
  </si>
  <si>
    <t xml:space="preserve">ABASTECIMINETO DE A OBRA </t>
  </si>
  <si>
    <t xml:space="preserve">REUBICACION DE POZO EXTRACION DE AGUA </t>
  </si>
  <si>
    <t>IMPERMEBILIZACION DE TANQUE CISTERNA</t>
  </si>
  <si>
    <t>metrado_anterior_acumulado</t>
  </si>
  <si>
    <t>valorizacion_anterior</t>
  </si>
  <si>
    <t>valorizacion_programada</t>
  </si>
  <si>
    <t>UNIDAD</t>
  </si>
  <si>
    <t>metrado_programado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</si>
</sst>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S/&quot;\ * #,##0.00_-;\-&quot;S/&quot;\ * #,##0.00_-;_-&quot;S/&quot;\ * &quot;-&quot;??_-;_-@_-"/>
    <numFmt numFmtId="165" formatCode="#,##0.0000"/>
    <numFmt numFmtId="166" formatCode="_-&quot;S/&quot;* #,##0.00_-;\-&quot;S/&quot;* #,##0.00_-;_-&quot;S/&quot;* &quot;-&quot;??_-;_-@_-"/>
    <numFmt numFmtId="167" formatCode="#,##0.00_ ;[Red]\-#,##0.00\ "/>
    <numFmt numFmtId="168" formatCode="_(* #,##0.00_);_(* \(#,##0.00\);_(* &quot;-&quot;??_);_(@_)"/>
    <numFmt numFmtId="169" formatCode="#,##0.000"/>
    <numFmt numFmtId="170" formatCode="#,##0.00000"/>
  </numFmts>
  <fonts count="32" x14ac:knownFonts="1">
    <font>
      <sz val="11"/>
      <color theme="1"/>
      <name val="Calibri"/>
      <family val="2"/>
      <scheme val="minor"/>
    </font>
    <font>
      <sz val="11"/>
      <color theme="1"/>
      <name val="Arial Narrow"/>
      <family val="2"/>
    </font>
    <font>
      <sz val="10"/>
      <color theme="1"/>
      <name val="Arial Narrow"/>
      <family val="2"/>
    </font>
    <font>
      <sz val="8"/>
      <name val="Calibri"/>
      <family val="2"/>
      <scheme val="minor"/>
    </font>
    <font>
      <b/>
      <sz val="11"/>
      <color theme="1"/>
      <name val="Arial Narrow"/>
      <family val="2"/>
    </font>
    <font>
      <b/>
      <sz val="14"/>
      <color theme="1"/>
      <name val="Arial Narrow"/>
      <family val="2"/>
    </font>
    <font>
      <sz val="11"/>
      <color theme="1"/>
      <name val="Calibri"/>
      <family val="2"/>
      <scheme val="minor"/>
    </font>
    <font>
      <sz val="10"/>
      <name val="Arial"/>
      <family val="2"/>
    </font>
    <font>
      <sz val="10"/>
      <color indexed="8"/>
      <name val="Arial"/>
      <family val="2"/>
    </font>
    <font>
      <sz val="10"/>
      <color rgb="FF000000"/>
      <name val="Times New Roman"/>
      <family val="1"/>
    </font>
    <font>
      <b/>
      <sz val="11"/>
      <name val="Arial Narrow"/>
      <family val="2"/>
    </font>
    <font>
      <b/>
      <sz val="14"/>
      <color indexed="8"/>
      <name val="Arial Narrow"/>
      <family val="2"/>
    </font>
    <font>
      <b/>
      <sz val="14"/>
      <name val="Arial Narrow"/>
      <family val="2"/>
    </font>
    <font>
      <sz val="11"/>
      <color indexed="8"/>
      <name val="Arial Narrow"/>
      <family val="2"/>
    </font>
    <font>
      <b/>
      <sz val="11"/>
      <color indexed="8"/>
      <name val="Arial Narrow"/>
      <family val="2"/>
    </font>
    <font>
      <b/>
      <sz val="11"/>
      <color rgb="FF0070C0"/>
      <name val="Arial Narrow"/>
      <family val="2"/>
    </font>
    <font>
      <sz val="11"/>
      <color rgb="FFFF0000"/>
      <name val="Arial Narrow"/>
      <family val="2"/>
    </font>
    <font>
      <sz val="9"/>
      <color rgb="FF000000"/>
      <name val="Times New Roman"/>
      <family val="1"/>
    </font>
    <font>
      <sz val="9"/>
      <name val="Times New Roman"/>
      <family val="1"/>
    </font>
    <font>
      <b/>
      <sz val="9"/>
      <color rgb="FF000000"/>
      <name val="Times New Roman"/>
      <family val="1"/>
    </font>
    <font>
      <b/>
      <sz val="9"/>
      <name val="Times New Roman"/>
      <family val="1"/>
    </font>
    <font>
      <b/>
      <sz val="16"/>
      <color theme="0" tint="-0.14999847407452621"/>
      <name val="Arial Narrow"/>
      <family val="2"/>
    </font>
    <font>
      <b/>
      <sz val="12"/>
      <color theme="1"/>
      <name val="Arial Narrow"/>
      <family val="2"/>
    </font>
    <font>
      <sz val="10"/>
      <color rgb="FFFF0000"/>
      <name val="Arial Narrow"/>
      <family val="2"/>
    </font>
    <font>
      <b/>
      <sz val="10"/>
      <color theme="1"/>
      <name val="Arial Narrow"/>
      <family val="2"/>
    </font>
    <font>
      <b/>
      <sz val="11"/>
      <color rgb="FFFF0000"/>
      <name val="Arial Narrow"/>
      <family val="2"/>
    </font>
    <font>
      <sz val="11"/>
      <name val="Arial Narrow"/>
      <family val="2"/>
    </font>
    <font>
      <b/>
      <sz val="11"/>
      <color rgb="FF002060"/>
      <name val="Arial Narrow"/>
      <family val="2"/>
    </font>
    <font>
      <b/>
      <sz val="10"/>
      <color rgb="FFFF0000"/>
      <name val="Arial Narrow"/>
      <family val="2"/>
    </font>
    <font>
      <sz val="12"/>
      <color theme="1"/>
      <name val="Arial Narrow"/>
      <family val="2"/>
    </font>
    <font>
      <u/>
      <sz val="11"/>
      <color theme="1"/>
      <name val="Arial Narrow"/>
      <family val="2"/>
    </font>
    <font>
      <b/>
      <u/>
      <sz val="11"/>
      <color theme="1"/>
      <name val="Arial Narrow"/>
      <family val="2"/>
    </font>
  </fonts>
  <fills count="21">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00B0F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DAC2EC"/>
        <bgColor indexed="64"/>
      </patternFill>
    </fill>
    <fill>
      <patternFill patternType="solid">
        <fgColor rgb="FF97FFFF"/>
        <bgColor indexed="64"/>
      </patternFill>
    </fill>
    <fill>
      <patternFill patternType="solid">
        <fgColor theme="7" tint="0.59999389629810485"/>
        <bgColor indexed="64"/>
      </patternFill>
    </fill>
    <fill>
      <patternFill patternType="solid">
        <fgColor rgb="FFFFFF00"/>
        <bgColor indexed="64"/>
      </patternFill>
    </fill>
    <fill>
      <patternFill patternType="solid">
        <fgColor rgb="FFDCB9FF"/>
        <bgColor indexed="64"/>
      </patternFill>
    </fill>
    <fill>
      <patternFill patternType="solid">
        <fgColor rgb="FF0070C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s>
  <cellStyleXfs count="34">
    <xf numFmtId="0" fontId="0" fillId="0" borderId="0"/>
    <xf numFmtId="43" fontId="6"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166" fontId="6" fillId="0" borderId="0" applyFont="0" applyFill="0" applyBorder="0" applyAlignment="0" applyProtection="0"/>
    <xf numFmtId="9" fontId="7" fillId="0" borderId="0" applyFont="0" applyFill="0" applyBorder="0" applyAlignment="0" applyProtection="0"/>
    <xf numFmtId="0" fontId="6" fillId="0" borderId="0"/>
    <xf numFmtId="0" fontId="7" fillId="0" borderId="0"/>
    <xf numFmtId="0" fontId="7" fillId="0" borderId="0"/>
    <xf numFmtId="0" fontId="8" fillId="0" borderId="0">
      <alignment vertical="top"/>
    </xf>
    <xf numFmtId="43" fontId="6" fillId="0" borderId="0" applyFont="0" applyFill="0" applyBorder="0" applyAlignment="0" applyProtection="0"/>
    <xf numFmtId="168" fontId="7" fillId="0" borderId="0" applyFont="0" applyFill="0" applyBorder="0" applyAlignment="0" applyProtection="0"/>
    <xf numFmtId="0" fontId="9" fillId="0" borderId="0"/>
    <xf numFmtId="168" fontId="8" fillId="0" borderId="0" applyFont="0" applyFill="0" applyBorder="0" applyAlignment="0" applyProtection="0">
      <alignment vertical="top"/>
    </xf>
    <xf numFmtId="0" fontId="8" fillId="0" borderId="0">
      <alignment vertical="top"/>
    </xf>
    <xf numFmtId="168" fontId="7" fillId="0" borderId="0" applyFont="0" applyFill="0" applyBorder="0" applyAlignment="0" applyProtection="0"/>
    <xf numFmtId="168" fontId="8" fillId="0" borderId="0" applyFont="0" applyFill="0" applyBorder="0" applyAlignment="0" applyProtection="0">
      <alignment vertical="top"/>
    </xf>
    <xf numFmtId="168" fontId="7" fillId="0" borderId="0" applyFont="0" applyFill="0" applyBorder="0" applyAlignment="0" applyProtection="0"/>
    <xf numFmtId="0" fontId="7" fillId="0" borderId="0"/>
    <xf numFmtId="9" fontId="7" fillId="0" borderId="0" applyFont="0" applyFill="0" applyBorder="0" applyAlignment="0" applyProtection="0"/>
    <xf numFmtId="0" fontId="6" fillId="0" borderId="0"/>
    <xf numFmtId="43"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alignment vertical="top"/>
    </xf>
    <xf numFmtId="43" fontId="7" fillId="0" borderId="0" applyFont="0" applyFill="0" applyBorder="0" applyAlignment="0" applyProtection="0"/>
    <xf numFmtId="43" fontId="8" fillId="0" borderId="0" applyFont="0" applyFill="0" applyBorder="0" applyAlignment="0" applyProtection="0">
      <alignment vertical="top"/>
    </xf>
    <xf numFmtId="43" fontId="7" fillId="0" borderId="0" applyFont="0" applyFill="0" applyBorder="0" applyAlignment="0" applyProtection="0"/>
  </cellStyleXfs>
  <cellXfs count="230">
    <xf numFmtId="0" fontId="0" fillId="0" borderId="0" xfId="0"/>
    <xf numFmtId="4" fontId="1" fillId="0" borderId="0" xfId="0" applyNumberFormat="1" applyFont="1" applyAlignment="1">
      <alignment horizontal="center" vertical="center"/>
    </xf>
    <xf numFmtId="4" fontId="1" fillId="0" borderId="0" xfId="0" applyNumberFormat="1" applyFont="1" applyAlignment="1">
      <alignment horizontal="left" vertical="center"/>
    </xf>
    <xf numFmtId="4" fontId="1" fillId="0" borderId="1" xfId="0" applyNumberFormat="1" applyFont="1" applyBorder="1" applyAlignment="1">
      <alignment horizontal="center" vertical="center"/>
    </xf>
    <xf numFmtId="4" fontId="1" fillId="0" borderId="1" xfId="0" applyNumberFormat="1" applyFont="1" applyBorder="1" applyAlignment="1">
      <alignment horizontal="left" vertical="center"/>
    </xf>
    <xf numFmtId="4" fontId="4" fillId="0" borderId="1" xfId="0" applyNumberFormat="1" applyFont="1" applyBorder="1" applyAlignment="1">
      <alignment horizontal="center" vertical="center"/>
    </xf>
    <xf numFmtId="4" fontId="4" fillId="0" borderId="1" xfId="0" applyNumberFormat="1" applyFont="1" applyBorder="1" applyAlignment="1">
      <alignment horizontal="left" vertical="center"/>
    </xf>
    <xf numFmtId="4" fontId="4" fillId="4" borderId="1" xfId="0" applyNumberFormat="1" applyFont="1" applyFill="1" applyBorder="1" applyAlignment="1">
      <alignment horizontal="left" vertical="center"/>
    </xf>
    <xf numFmtId="4" fontId="4" fillId="4" borderId="1" xfId="0" applyNumberFormat="1" applyFont="1" applyFill="1" applyBorder="1" applyAlignment="1">
      <alignment horizontal="center" vertical="center"/>
    </xf>
    <xf numFmtId="4" fontId="4" fillId="4" borderId="1" xfId="0" applyNumberFormat="1" applyFont="1" applyFill="1" applyBorder="1" applyAlignment="1">
      <alignment horizontal="left" vertical="center" wrapText="1"/>
    </xf>
    <xf numFmtId="4" fontId="4" fillId="5" borderId="1" xfId="0" applyNumberFormat="1" applyFont="1" applyFill="1" applyBorder="1" applyAlignment="1">
      <alignment horizontal="left" vertical="center"/>
    </xf>
    <xf numFmtId="4" fontId="4" fillId="5" borderId="1" xfId="0" applyNumberFormat="1" applyFont="1" applyFill="1" applyBorder="1" applyAlignment="1">
      <alignment horizontal="center" vertical="center"/>
    </xf>
    <xf numFmtId="4" fontId="4" fillId="6" borderId="1" xfId="0" applyNumberFormat="1" applyFont="1" applyFill="1" applyBorder="1" applyAlignment="1">
      <alignment horizontal="left" vertical="center"/>
    </xf>
    <xf numFmtId="4" fontId="4" fillId="6" borderId="1" xfId="0" applyNumberFormat="1" applyFont="1" applyFill="1" applyBorder="1" applyAlignment="1">
      <alignment horizontal="center" vertical="center"/>
    </xf>
    <xf numFmtId="165" fontId="1" fillId="0" borderId="0" xfId="0" applyNumberFormat="1" applyFont="1" applyAlignment="1">
      <alignment horizontal="center" vertical="center"/>
    </xf>
    <xf numFmtId="165" fontId="4" fillId="4" borderId="1" xfId="0" applyNumberFormat="1" applyFont="1" applyFill="1" applyBorder="1" applyAlignment="1">
      <alignment horizontal="center" vertical="center"/>
    </xf>
    <xf numFmtId="165" fontId="4" fillId="5" borderId="1" xfId="0" applyNumberFormat="1" applyFont="1" applyFill="1" applyBorder="1" applyAlignment="1">
      <alignment horizontal="center" vertical="center"/>
    </xf>
    <xf numFmtId="165" fontId="4" fillId="6" borderId="1" xfId="0" applyNumberFormat="1" applyFont="1" applyFill="1" applyBorder="1" applyAlignment="1">
      <alignment horizontal="center" vertical="center"/>
    </xf>
    <xf numFmtId="165" fontId="1"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4" fontId="5" fillId="3" borderId="1" xfId="0" applyNumberFormat="1" applyFont="1" applyFill="1" applyBorder="1" applyAlignment="1">
      <alignment horizontal="left" vertical="center"/>
    </xf>
    <xf numFmtId="4" fontId="5" fillId="3" borderId="1" xfId="0" applyNumberFormat="1" applyFont="1" applyFill="1" applyBorder="1" applyAlignment="1">
      <alignment horizontal="left" vertical="center" wrapText="1"/>
    </xf>
    <xf numFmtId="4"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4" fontId="1" fillId="0" borderId="1" xfId="0" applyNumberFormat="1" applyFont="1" applyBorder="1" applyAlignment="1">
      <alignment horizontal="left" vertical="center" wrapText="1"/>
    </xf>
    <xf numFmtId="0" fontId="1" fillId="0" borderId="0" xfId="0"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center"/>
    </xf>
    <xf numFmtId="4" fontId="12" fillId="2" borderId="1" xfId="14" applyNumberFormat="1" applyFont="1" applyFill="1" applyBorder="1" applyAlignment="1">
      <alignment horizontal="center" vertical="center"/>
    </xf>
    <xf numFmtId="165" fontId="4" fillId="0" borderId="0" xfId="0" applyNumberFormat="1" applyFont="1" applyAlignment="1">
      <alignment vertical="center"/>
    </xf>
    <xf numFmtId="165" fontId="2" fillId="0" borderId="0" xfId="0" applyNumberFormat="1" applyFont="1" applyAlignment="1">
      <alignment horizontal="left" vertical="center"/>
    </xf>
    <xf numFmtId="165" fontId="2" fillId="0" borderId="0" xfId="0" applyNumberFormat="1" applyFont="1" applyAlignment="1">
      <alignment vertical="center"/>
    </xf>
    <xf numFmtId="169" fontId="1" fillId="0" borderId="0" xfId="0" applyNumberFormat="1" applyFont="1" applyAlignment="1">
      <alignment horizontal="center" vertical="center"/>
    </xf>
    <xf numFmtId="0" fontId="13" fillId="0" borderId="0" xfId="13" applyFont="1" applyAlignment="1">
      <alignment vertical="center"/>
    </xf>
    <xf numFmtId="0" fontId="13" fillId="0" borderId="0" xfId="13" applyFont="1">
      <alignment vertical="top"/>
    </xf>
    <xf numFmtId="2" fontId="14" fillId="0" borderId="1" xfId="13" quotePrefix="1" applyNumberFormat="1" applyFont="1" applyBorder="1" applyAlignment="1">
      <alignment horizontal="center" vertical="center"/>
    </xf>
    <xf numFmtId="0" fontId="13" fillId="0" borderId="0" xfId="13" applyFont="1" applyAlignment="1"/>
    <xf numFmtId="2" fontId="14" fillId="0" borderId="1" xfId="18" quotePrefix="1" applyNumberFormat="1" applyFont="1" applyBorder="1" applyAlignment="1">
      <alignment horizontal="center" vertical="center"/>
    </xf>
    <xf numFmtId="0" fontId="15" fillId="0" borderId="1" xfId="18" quotePrefix="1" applyFont="1" applyBorder="1" applyAlignment="1">
      <alignment horizontal="left" vertical="center"/>
    </xf>
    <xf numFmtId="0" fontId="13" fillId="0" borderId="1" xfId="18" quotePrefix="1" applyFont="1" applyBorder="1" applyAlignment="1">
      <alignment horizontal="left" vertical="center"/>
    </xf>
    <xf numFmtId="0" fontId="15" fillId="0" borderId="1" xfId="13" quotePrefix="1" applyFont="1" applyBorder="1" applyAlignment="1">
      <alignment horizontal="left" vertical="center"/>
    </xf>
    <xf numFmtId="0" fontId="13" fillId="0" borderId="0" xfId="18" applyFont="1" applyAlignment="1"/>
    <xf numFmtId="0" fontId="13" fillId="0" borderId="1" xfId="13" quotePrefix="1" applyFont="1" applyBorder="1" applyAlignment="1">
      <alignment horizontal="left" vertical="center"/>
    </xf>
    <xf numFmtId="0" fontId="13" fillId="0" borderId="0" xfId="13" applyFont="1" applyAlignment="1">
      <alignment horizontal="left" vertical="center"/>
    </xf>
    <xf numFmtId="0" fontId="13" fillId="0" borderId="0" xfId="13" applyFont="1" applyAlignment="1">
      <alignment horizontal="center" vertical="center"/>
    </xf>
    <xf numFmtId="0" fontId="13" fillId="0" borderId="1" xfId="18" quotePrefix="1" applyFont="1" applyBorder="1" applyAlignment="1">
      <alignment horizontal="center" vertical="center"/>
    </xf>
    <xf numFmtId="0" fontId="13" fillId="0" borderId="1" xfId="13" quotePrefix="1" applyFont="1" applyBorder="1" applyAlignment="1">
      <alignment horizontal="center" vertical="center"/>
    </xf>
    <xf numFmtId="4" fontId="2" fillId="0" borderId="0" xfId="0" applyNumberFormat="1" applyFont="1" applyAlignment="1">
      <alignment vertical="center"/>
    </xf>
    <xf numFmtId="0" fontId="17" fillId="0" borderId="0" xfId="16" applyFont="1" applyAlignment="1">
      <alignment horizontal="left" vertical="center"/>
    </xf>
    <xf numFmtId="0" fontId="18" fillId="0" borderId="1" xfId="16" applyFont="1" applyBorder="1" applyAlignment="1">
      <alignment horizontal="left" vertical="center"/>
    </xf>
    <xf numFmtId="0" fontId="17" fillId="0" borderId="1" xfId="16" applyFont="1" applyBorder="1" applyAlignment="1">
      <alignment horizontal="left" vertical="center"/>
    </xf>
    <xf numFmtId="0" fontId="17" fillId="0" borderId="1" xfId="16" applyFont="1" applyBorder="1" applyAlignment="1">
      <alignment vertical="center"/>
    </xf>
    <xf numFmtId="0" fontId="18" fillId="0" borderId="1" xfId="16" applyFont="1" applyBorder="1" applyAlignment="1">
      <alignment vertical="center"/>
    </xf>
    <xf numFmtId="2" fontId="17" fillId="0" borderId="1" xfId="16" applyNumberFormat="1" applyFont="1" applyBorder="1" applyAlignment="1">
      <alignment vertical="center"/>
    </xf>
    <xf numFmtId="4" fontId="17" fillId="0" borderId="1" xfId="16" applyNumberFormat="1" applyFont="1" applyBorder="1" applyAlignment="1">
      <alignment vertical="center"/>
    </xf>
    <xf numFmtId="0" fontId="20" fillId="0" borderId="1" xfId="16" applyFont="1" applyBorder="1" applyAlignment="1">
      <alignment horizontal="left" vertical="center"/>
    </xf>
    <xf numFmtId="0" fontId="19" fillId="0" borderId="1" xfId="16" applyFont="1" applyBorder="1" applyAlignment="1">
      <alignment vertical="center"/>
    </xf>
    <xf numFmtId="0" fontId="17" fillId="0" borderId="0" xfId="16" applyFont="1" applyAlignment="1">
      <alignment vertical="center"/>
    </xf>
    <xf numFmtId="165" fontId="1" fillId="3" borderId="1" xfId="0" applyNumberFormat="1" applyFont="1" applyFill="1" applyBorder="1" applyAlignment="1">
      <alignment horizontal="center" vertical="center"/>
    </xf>
    <xf numFmtId="167" fontId="10" fillId="2" borderId="1" xfId="2" applyNumberFormat="1" applyFont="1" applyFill="1" applyBorder="1" applyAlignment="1">
      <alignment horizontal="center" vertical="center" wrapText="1"/>
    </xf>
    <xf numFmtId="49" fontId="10" fillId="2" borderId="1" xfId="2" applyNumberFormat="1" applyFont="1" applyFill="1" applyBorder="1" applyAlignment="1">
      <alignment horizontal="center" vertical="center" wrapText="1"/>
    </xf>
    <xf numFmtId="165" fontId="10" fillId="2" borderId="1" xfId="2"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4" fontId="21" fillId="11" borderId="1" xfId="0" applyNumberFormat="1" applyFont="1" applyFill="1" applyBorder="1" applyAlignment="1">
      <alignment horizontal="left" vertical="center"/>
    </xf>
    <xf numFmtId="4" fontId="21" fillId="11" borderId="1" xfId="0" applyNumberFormat="1" applyFont="1" applyFill="1" applyBorder="1" applyAlignment="1">
      <alignment horizontal="left" vertical="center" wrapText="1"/>
    </xf>
    <xf numFmtId="4" fontId="21" fillId="11" borderId="1" xfId="0" applyNumberFormat="1" applyFont="1" applyFill="1" applyBorder="1" applyAlignment="1">
      <alignment horizontal="center" vertical="center"/>
    </xf>
    <xf numFmtId="165" fontId="21" fillId="11" borderId="1" xfId="0" applyNumberFormat="1" applyFont="1" applyFill="1" applyBorder="1" applyAlignment="1">
      <alignment horizontal="center" vertical="center"/>
    </xf>
    <xf numFmtId="49" fontId="10" fillId="3" borderId="1" xfId="2" applyNumberFormat="1" applyFont="1" applyFill="1" applyBorder="1" applyAlignment="1">
      <alignment horizontal="center" vertical="center" wrapText="1"/>
    </xf>
    <xf numFmtId="4" fontId="5" fillId="3" borderId="1" xfId="0" applyNumberFormat="1" applyFont="1" applyFill="1" applyBorder="1" applyAlignment="1">
      <alignment horizontal="centerContinuous" vertical="center" wrapText="1"/>
    </xf>
    <xf numFmtId="49" fontId="10" fillId="3" borderId="1" xfId="2" applyNumberFormat="1" applyFont="1" applyFill="1" applyBorder="1" applyAlignment="1">
      <alignment horizontal="centerContinuous" vertical="center" wrapText="1"/>
    </xf>
    <xf numFmtId="165" fontId="10" fillId="3" borderId="1" xfId="2" applyNumberFormat="1" applyFont="1" applyFill="1" applyBorder="1" applyAlignment="1">
      <alignment horizontal="centerContinuous" vertical="center" wrapText="1"/>
    </xf>
    <xf numFmtId="4" fontId="4" fillId="12" borderId="1" xfId="0" applyNumberFormat="1" applyFont="1" applyFill="1" applyBorder="1" applyAlignment="1">
      <alignment horizontal="left" vertical="center"/>
    </xf>
    <xf numFmtId="4" fontId="4" fillId="12" borderId="1" xfId="0" applyNumberFormat="1" applyFont="1" applyFill="1" applyBorder="1" applyAlignment="1">
      <alignment horizontal="center" vertical="center"/>
    </xf>
    <xf numFmtId="165" fontId="4" fillId="12" borderId="1" xfId="0" applyNumberFormat="1" applyFont="1" applyFill="1" applyBorder="1" applyAlignment="1">
      <alignment horizontal="center" vertical="center"/>
    </xf>
    <xf numFmtId="4" fontId="5" fillId="3" borderId="5" xfId="0" applyNumberFormat="1" applyFont="1" applyFill="1" applyBorder="1" applyAlignment="1">
      <alignment horizontal="left" vertical="center"/>
    </xf>
    <xf numFmtId="4" fontId="5" fillId="3" borderId="5" xfId="0" applyNumberFormat="1" applyFont="1" applyFill="1" applyBorder="1" applyAlignment="1">
      <alignment horizontal="left" vertical="center" wrapText="1"/>
    </xf>
    <xf numFmtId="4" fontId="5" fillId="3" borderId="5" xfId="0" applyNumberFormat="1" applyFont="1" applyFill="1" applyBorder="1" applyAlignment="1">
      <alignment horizontal="center" vertical="center"/>
    </xf>
    <xf numFmtId="4" fontId="4" fillId="4" borderId="5" xfId="0" applyNumberFormat="1" applyFont="1" applyFill="1" applyBorder="1" applyAlignment="1">
      <alignment horizontal="left" vertical="center"/>
    </xf>
    <xf numFmtId="4" fontId="4" fillId="4" borderId="5" xfId="0" applyNumberFormat="1" applyFont="1" applyFill="1" applyBorder="1" applyAlignment="1">
      <alignment horizontal="center" vertical="center"/>
    </xf>
    <xf numFmtId="4" fontId="4" fillId="5" borderId="5" xfId="0" applyNumberFormat="1" applyFont="1" applyFill="1" applyBorder="1" applyAlignment="1">
      <alignment horizontal="left" vertical="center"/>
    </xf>
    <xf numFmtId="4" fontId="4" fillId="5" borderId="5" xfId="0" applyNumberFormat="1" applyFont="1" applyFill="1" applyBorder="1" applyAlignment="1">
      <alignment horizontal="center" vertical="center"/>
    </xf>
    <xf numFmtId="4" fontId="4" fillId="6" borderId="5" xfId="0" applyNumberFormat="1" applyFont="1" applyFill="1" applyBorder="1" applyAlignment="1">
      <alignment horizontal="left" vertical="center"/>
    </xf>
    <xf numFmtId="4" fontId="4" fillId="6" borderId="5" xfId="0" applyNumberFormat="1" applyFont="1" applyFill="1" applyBorder="1" applyAlignment="1">
      <alignment horizontal="center" vertical="center"/>
    </xf>
    <xf numFmtId="4" fontId="1" fillId="0" borderId="5" xfId="0" applyNumberFormat="1" applyFont="1" applyBorder="1" applyAlignment="1">
      <alignment horizontal="left" vertical="center"/>
    </xf>
    <xf numFmtId="4" fontId="1" fillId="0" borderId="5" xfId="0" applyNumberFormat="1" applyFont="1" applyBorder="1" applyAlignment="1">
      <alignment horizontal="center" vertical="center"/>
    </xf>
    <xf numFmtId="4" fontId="1" fillId="9" borderId="5" xfId="0" applyNumberFormat="1" applyFont="1" applyFill="1" applyBorder="1" applyAlignment="1">
      <alignment horizontal="center" vertical="center"/>
    </xf>
    <xf numFmtId="4" fontId="4" fillId="0" borderId="5" xfId="0" applyNumberFormat="1" applyFont="1" applyBorder="1" applyAlignment="1">
      <alignment horizontal="left" vertical="center"/>
    </xf>
    <xf numFmtId="4" fontId="4" fillId="0" borderId="5" xfId="0" applyNumberFormat="1" applyFont="1" applyBorder="1" applyAlignment="1">
      <alignment horizontal="center" vertical="center"/>
    </xf>
    <xf numFmtId="4" fontId="4" fillId="12" borderId="5" xfId="0" applyNumberFormat="1" applyFont="1" applyFill="1" applyBorder="1" applyAlignment="1">
      <alignment horizontal="left" vertical="center"/>
    </xf>
    <xf numFmtId="4" fontId="4" fillId="12" borderId="5" xfId="0" applyNumberFormat="1" applyFont="1" applyFill="1" applyBorder="1" applyAlignment="1">
      <alignment horizontal="center" vertical="center"/>
    </xf>
    <xf numFmtId="4" fontId="4" fillId="4" borderId="5" xfId="0" applyNumberFormat="1" applyFont="1" applyFill="1" applyBorder="1" applyAlignment="1">
      <alignment horizontal="left" vertical="center" wrapText="1"/>
    </xf>
    <xf numFmtId="4" fontId="5" fillId="7" borderId="5" xfId="0" applyNumberFormat="1" applyFont="1" applyFill="1" applyBorder="1" applyAlignment="1">
      <alignment horizontal="left" vertical="center"/>
    </xf>
    <xf numFmtId="4" fontId="5" fillId="7" borderId="5" xfId="0" applyNumberFormat="1" applyFont="1" applyFill="1" applyBorder="1" applyAlignment="1">
      <alignment horizontal="left" vertical="center" wrapText="1"/>
    </xf>
    <xf numFmtId="4" fontId="5" fillId="7" borderId="5" xfId="0" applyNumberFormat="1" applyFont="1" applyFill="1" applyBorder="1" applyAlignment="1">
      <alignment horizontal="center" vertical="center"/>
    </xf>
    <xf numFmtId="4" fontId="22" fillId="3" borderId="1" xfId="0" applyNumberFormat="1" applyFont="1" applyFill="1" applyBorder="1" applyAlignment="1">
      <alignment horizontal="left" vertical="center" wrapText="1"/>
    </xf>
    <xf numFmtId="165" fontId="1" fillId="2" borderId="1" xfId="0" applyNumberFormat="1" applyFont="1" applyFill="1" applyBorder="1" applyAlignment="1">
      <alignment horizontal="center" vertical="center"/>
    </xf>
    <xf numFmtId="4" fontId="1" fillId="0" borderId="0" xfId="0" applyNumberFormat="1" applyFont="1" applyAlignment="1">
      <alignment vertical="center"/>
    </xf>
    <xf numFmtId="4" fontId="10" fillId="2" borderId="1" xfId="2" applyNumberFormat="1" applyFont="1" applyFill="1" applyBorder="1" applyAlignment="1">
      <alignment horizontal="center" vertical="center" wrapText="1"/>
    </xf>
    <xf numFmtId="4" fontId="4" fillId="0" borderId="0" xfId="0" applyNumberFormat="1" applyFont="1" applyAlignment="1">
      <alignment vertical="center"/>
    </xf>
    <xf numFmtId="4" fontId="2" fillId="0" borderId="0" xfId="0" applyNumberFormat="1" applyFont="1" applyAlignment="1">
      <alignment horizontal="left" vertical="center"/>
    </xf>
    <xf numFmtId="4" fontId="10" fillId="3" borderId="1" xfId="2" applyNumberFormat="1" applyFont="1" applyFill="1" applyBorder="1" applyAlignment="1">
      <alignment horizontal="centerContinuous" vertical="center" wrapText="1"/>
    </xf>
    <xf numFmtId="4" fontId="12" fillId="3" borderId="1" xfId="2" applyNumberFormat="1" applyFont="1" applyFill="1" applyBorder="1" applyAlignment="1">
      <alignment horizontal="centerContinuous" vertical="center" wrapText="1"/>
    </xf>
    <xf numFmtId="4" fontId="2" fillId="0" borderId="0" xfId="0" applyNumberFormat="1" applyFont="1" applyAlignment="1">
      <alignment horizontal="center" vertical="center"/>
    </xf>
    <xf numFmtId="0" fontId="1" fillId="0" borderId="0" xfId="0" applyFont="1" applyAlignment="1">
      <alignment horizontal="center" vertical="center"/>
    </xf>
    <xf numFmtId="4" fontId="1" fillId="2" borderId="1" xfId="0" applyNumberFormat="1" applyFont="1" applyFill="1" applyBorder="1" applyAlignment="1">
      <alignment horizontal="center" vertical="center"/>
    </xf>
    <xf numFmtId="4" fontId="1" fillId="12" borderId="1" xfId="0" applyNumberFormat="1" applyFont="1" applyFill="1" applyBorder="1" applyAlignment="1">
      <alignment horizontal="center" vertical="center"/>
    </xf>
    <xf numFmtId="0" fontId="2" fillId="0" borderId="0" xfId="0" applyFont="1" applyAlignment="1">
      <alignment horizontal="center" vertical="center"/>
    </xf>
    <xf numFmtId="4" fontId="4" fillId="0" borderId="0" xfId="0" applyNumberFormat="1" applyFont="1" applyAlignment="1">
      <alignment horizontal="center" vertical="center"/>
    </xf>
    <xf numFmtId="0" fontId="16" fillId="0" borderId="0" xfId="0" applyFont="1" applyAlignment="1">
      <alignment vertical="center"/>
    </xf>
    <xf numFmtId="0" fontId="23" fillId="0" borderId="0" xfId="0" applyFont="1" applyAlignment="1">
      <alignment vertical="center"/>
    </xf>
    <xf numFmtId="4" fontId="16" fillId="0" borderId="0" xfId="0" applyNumberFormat="1" applyFont="1" applyAlignment="1">
      <alignment horizontal="center" vertical="center"/>
    </xf>
    <xf numFmtId="0" fontId="16"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1" fillId="0" borderId="0" xfId="0" applyFont="1" applyAlignment="1">
      <alignment horizontal="left" vertical="center"/>
    </xf>
    <xf numFmtId="0" fontId="14" fillId="10" borderId="1" xfId="18" quotePrefix="1" applyFont="1" applyFill="1" applyBorder="1" applyAlignment="1">
      <alignment horizontal="left" vertical="center" wrapText="1"/>
    </xf>
    <xf numFmtId="0" fontId="13" fillId="0" borderId="0" xfId="18" applyFont="1" applyAlignment="1">
      <alignment horizontal="left" vertical="center"/>
    </xf>
    <xf numFmtId="0" fontId="13" fillId="0" borderId="0" xfId="18" applyFont="1" applyAlignment="1">
      <alignment vertical="center"/>
    </xf>
    <xf numFmtId="0" fontId="13" fillId="0" borderId="1" xfId="18" applyFont="1" applyBorder="1" applyAlignment="1">
      <alignment vertical="center"/>
    </xf>
    <xf numFmtId="0" fontId="13" fillId="0" borderId="0" xfId="18" applyFont="1" applyAlignment="1">
      <alignment horizontal="left" vertical="center" wrapText="1"/>
    </xf>
    <xf numFmtId="0" fontId="13" fillId="10" borderId="1" xfId="18" applyFont="1" applyFill="1" applyBorder="1" applyAlignment="1">
      <alignment horizontal="center" vertical="center"/>
    </xf>
    <xf numFmtId="4" fontId="14" fillId="10" borderId="1" xfId="18" applyNumberFormat="1" applyFont="1" applyFill="1" applyBorder="1" applyAlignment="1">
      <alignment horizontal="center" vertical="center"/>
    </xf>
    <xf numFmtId="0" fontId="13" fillId="0" borderId="0" xfId="18" applyFont="1" applyAlignment="1">
      <alignment horizontal="center" vertical="center"/>
    </xf>
    <xf numFmtId="4" fontId="13" fillId="10" borderId="1" xfId="18" applyNumberFormat="1" applyFont="1" applyFill="1" applyBorder="1" applyAlignment="1">
      <alignment horizontal="center" vertical="center"/>
    </xf>
    <xf numFmtId="4" fontId="13" fillId="10" borderId="1" xfId="17" applyNumberFormat="1" applyFont="1" applyFill="1" applyBorder="1" applyAlignment="1">
      <alignment horizontal="center" vertical="center"/>
    </xf>
    <xf numFmtId="4" fontId="14" fillId="10" borderId="1" xfId="17" quotePrefix="1" applyNumberFormat="1" applyFont="1" applyFill="1" applyBorder="1" applyAlignment="1">
      <alignment horizontal="center" vertical="center"/>
    </xf>
    <xf numFmtId="4" fontId="13" fillId="0" borderId="0" xfId="18" applyNumberFormat="1" applyFont="1" applyAlignment="1">
      <alignment horizontal="center" vertical="center"/>
    </xf>
    <xf numFmtId="4" fontId="13" fillId="0" borderId="0" xfId="17" applyNumberFormat="1" applyFont="1" applyFill="1" applyAlignment="1">
      <alignment horizontal="center" vertical="center"/>
    </xf>
    <xf numFmtId="4" fontId="13" fillId="0" borderId="0" xfId="17" applyNumberFormat="1" applyFont="1" applyAlignment="1">
      <alignment horizontal="center" vertical="center"/>
    </xf>
    <xf numFmtId="4" fontId="13" fillId="0" borderId="0" xfId="18" applyNumberFormat="1" applyFont="1" applyAlignment="1">
      <alignment horizontal="left" vertical="center"/>
    </xf>
    <xf numFmtId="4" fontId="13" fillId="0" borderId="1" xfId="20" quotePrefix="1" applyNumberFormat="1" applyFont="1" applyFill="1" applyBorder="1" applyAlignment="1">
      <alignment horizontal="center" vertical="center"/>
    </xf>
    <xf numFmtId="4" fontId="13" fillId="0" borderId="1" xfId="17" quotePrefix="1" applyNumberFormat="1" applyFont="1" applyFill="1" applyBorder="1" applyAlignment="1">
      <alignment horizontal="center" vertical="center"/>
    </xf>
    <xf numFmtId="0" fontId="14" fillId="2" borderId="1" xfId="18" quotePrefix="1" applyFont="1" applyFill="1" applyBorder="1" applyAlignment="1">
      <alignment horizontal="left" vertical="center"/>
    </xf>
    <xf numFmtId="0" fontId="14" fillId="2" borderId="1" xfId="18" quotePrefix="1" applyFont="1" applyFill="1" applyBorder="1" applyAlignment="1">
      <alignment horizontal="center" vertical="center"/>
    </xf>
    <xf numFmtId="4" fontId="14" fillId="2" borderId="1" xfId="18" quotePrefix="1" applyNumberFormat="1" applyFont="1" applyFill="1" applyBorder="1" applyAlignment="1">
      <alignment horizontal="center" vertical="center"/>
    </xf>
    <xf numFmtId="4" fontId="14" fillId="2" borderId="2" xfId="13" quotePrefix="1" applyNumberFormat="1" applyFont="1" applyFill="1" applyBorder="1" applyAlignment="1">
      <alignment horizontal="center" vertical="center"/>
    </xf>
    <xf numFmtId="4" fontId="15" fillId="0" borderId="1" xfId="18" quotePrefix="1" applyNumberFormat="1" applyFont="1" applyBorder="1" applyAlignment="1">
      <alignment horizontal="center" vertical="center"/>
    </xf>
    <xf numFmtId="4" fontId="4" fillId="4" borderId="1" xfId="0" applyNumberFormat="1" applyFont="1" applyFill="1" applyBorder="1" applyAlignment="1">
      <alignment horizontal="centerContinuous" vertical="center" wrapText="1"/>
    </xf>
    <xf numFmtId="4" fontId="4" fillId="4" borderId="1" xfId="0" applyNumberFormat="1" applyFont="1" applyFill="1" applyBorder="1" applyAlignment="1">
      <alignment horizontal="centerContinuous" vertical="center"/>
    </xf>
    <xf numFmtId="165" fontId="4" fillId="4" borderId="1" xfId="0" applyNumberFormat="1" applyFont="1" applyFill="1" applyBorder="1" applyAlignment="1">
      <alignment horizontal="centerContinuous" vertical="center"/>
    </xf>
    <xf numFmtId="4" fontId="1" fillId="13"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4" fontId="1" fillId="0" borderId="5" xfId="0" applyNumberFormat="1" applyFont="1" applyBorder="1" applyAlignment="1">
      <alignment horizontal="left" vertical="center" wrapText="1"/>
    </xf>
    <xf numFmtId="0" fontId="17" fillId="0" borderId="0" xfId="16" applyFont="1" applyAlignment="1">
      <alignment horizontal="center" vertical="center"/>
    </xf>
    <xf numFmtId="4" fontId="17" fillId="0" borderId="1" xfId="16" applyNumberFormat="1" applyFont="1" applyBorder="1" applyAlignment="1">
      <alignment horizontal="center" vertical="center"/>
    </xf>
    <xf numFmtId="4" fontId="19" fillId="0" borderId="1" xfId="16" applyNumberFormat="1" applyFont="1" applyBorder="1" applyAlignment="1">
      <alignment horizontal="center" vertical="center"/>
    </xf>
    <xf numFmtId="2" fontId="19" fillId="0" borderId="1" xfId="16" applyNumberFormat="1" applyFont="1" applyBorder="1" applyAlignment="1">
      <alignment horizontal="center" vertical="center"/>
    </xf>
    <xf numFmtId="4" fontId="17" fillId="0" borderId="0" xfId="16" applyNumberFormat="1" applyFont="1" applyAlignment="1">
      <alignment horizontal="center" vertical="center"/>
    </xf>
    <xf numFmtId="4" fontId="19" fillId="0" borderId="0" xfId="16" applyNumberFormat="1" applyFont="1" applyAlignment="1">
      <alignment horizontal="center" vertical="center"/>
    </xf>
    <xf numFmtId="4" fontId="5" fillId="3" borderId="6" xfId="0" applyNumberFormat="1" applyFont="1" applyFill="1" applyBorder="1" applyAlignment="1">
      <alignment horizontal="center" vertical="center"/>
    </xf>
    <xf numFmtId="4" fontId="4" fillId="4" borderId="6" xfId="0" applyNumberFormat="1" applyFont="1" applyFill="1" applyBorder="1" applyAlignment="1">
      <alignment horizontal="center" vertical="center"/>
    </xf>
    <xf numFmtId="4" fontId="4" fillId="5" borderId="6" xfId="0" applyNumberFormat="1" applyFont="1" applyFill="1" applyBorder="1" applyAlignment="1">
      <alignment horizontal="center" vertical="center"/>
    </xf>
    <xf numFmtId="4" fontId="4" fillId="6" borderId="6" xfId="0" applyNumberFormat="1" applyFont="1" applyFill="1" applyBorder="1" applyAlignment="1">
      <alignment horizontal="center" vertical="center"/>
    </xf>
    <xf numFmtId="4" fontId="1" fillId="8" borderId="6" xfId="0" applyNumberFormat="1" applyFont="1" applyFill="1" applyBorder="1" applyAlignment="1">
      <alignment horizontal="center" vertical="center"/>
    </xf>
    <xf numFmtId="4" fontId="4" fillId="0" borderId="6" xfId="0" applyNumberFormat="1" applyFont="1" applyBorder="1" applyAlignment="1">
      <alignment horizontal="center" vertical="center"/>
    </xf>
    <xf numFmtId="4" fontId="4" fillId="12" borderId="6" xfId="0" applyNumberFormat="1" applyFont="1" applyFill="1" applyBorder="1" applyAlignment="1">
      <alignment horizontal="center" vertical="center"/>
    </xf>
    <xf numFmtId="4" fontId="5" fillId="7" borderId="6" xfId="0" applyNumberFormat="1" applyFont="1" applyFill="1" applyBorder="1" applyAlignment="1">
      <alignment horizontal="center" vertical="center"/>
    </xf>
    <xf numFmtId="4" fontId="1" fillId="14" borderId="5" xfId="0" applyNumberFormat="1" applyFont="1" applyFill="1" applyBorder="1" applyAlignment="1">
      <alignment horizontal="center" vertical="center"/>
    </xf>
    <xf numFmtId="4" fontId="1" fillId="14" borderId="6" xfId="0" applyNumberFormat="1" applyFont="1" applyFill="1" applyBorder="1" applyAlignment="1">
      <alignment horizontal="center" vertical="center"/>
    </xf>
    <xf numFmtId="4" fontId="1" fillId="15" borderId="5" xfId="0" applyNumberFormat="1" applyFont="1" applyFill="1" applyBorder="1" applyAlignment="1">
      <alignment horizontal="center" vertical="center"/>
    </xf>
    <xf numFmtId="4" fontId="1" fillId="15" borderId="6" xfId="0" applyNumberFormat="1" applyFont="1" applyFill="1" applyBorder="1" applyAlignment="1">
      <alignment horizontal="center" vertical="center"/>
    </xf>
    <xf numFmtId="4" fontId="1" fillId="16" borderId="5" xfId="0" applyNumberFormat="1" applyFont="1" applyFill="1" applyBorder="1" applyAlignment="1">
      <alignment horizontal="center" vertical="center"/>
    </xf>
    <xf numFmtId="4" fontId="1" fillId="16" borderId="6" xfId="0" applyNumberFormat="1" applyFont="1" applyFill="1" applyBorder="1" applyAlignment="1">
      <alignment horizontal="center" vertical="center"/>
    </xf>
    <xf numFmtId="164" fontId="4" fillId="4" borderId="5" xfId="0" applyNumberFormat="1" applyFont="1" applyFill="1" applyBorder="1" applyAlignment="1">
      <alignment horizontal="center" vertical="center"/>
    </xf>
    <xf numFmtId="164" fontId="4" fillId="5" borderId="5" xfId="0" applyNumberFormat="1" applyFont="1" applyFill="1" applyBorder="1" applyAlignment="1">
      <alignment horizontal="center" vertical="center"/>
    </xf>
    <xf numFmtId="164" fontId="4" fillId="6" borderId="5" xfId="0" applyNumberFormat="1" applyFont="1" applyFill="1" applyBorder="1" applyAlignment="1">
      <alignment horizontal="center" vertical="center"/>
    </xf>
    <xf numFmtId="164" fontId="1" fillId="9" borderId="5" xfId="0" applyNumberFormat="1" applyFont="1" applyFill="1" applyBorder="1" applyAlignment="1">
      <alignment horizontal="center" vertical="center"/>
    </xf>
    <xf numFmtId="164" fontId="1" fillId="14" borderId="5" xfId="0" applyNumberFormat="1" applyFont="1" applyFill="1" applyBorder="1" applyAlignment="1">
      <alignment horizontal="center" vertical="center"/>
    </xf>
    <xf numFmtId="164" fontId="4" fillId="0" borderId="5" xfId="0" applyNumberFormat="1" applyFont="1" applyBorder="1" applyAlignment="1">
      <alignment horizontal="center" vertical="center"/>
    </xf>
    <xf numFmtId="164" fontId="1" fillId="15" borderId="5" xfId="0" applyNumberFormat="1" applyFont="1" applyFill="1" applyBorder="1" applyAlignment="1">
      <alignment horizontal="center" vertical="center"/>
    </xf>
    <xf numFmtId="164" fontId="1" fillId="16" borderId="5" xfId="0" applyNumberFormat="1" applyFont="1" applyFill="1" applyBorder="1" applyAlignment="1">
      <alignment horizontal="center" vertical="center"/>
    </xf>
    <xf numFmtId="2" fontId="4" fillId="17" borderId="0" xfId="0" applyNumberFormat="1" applyFont="1" applyFill="1" applyAlignment="1">
      <alignment horizontal="center" vertical="center"/>
    </xf>
    <xf numFmtId="2" fontId="10" fillId="17" borderId="5" xfId="9" applyNumberFormat="1" applyFont="1" applyFill="1" applyBorder="1" applyAlignment="1">
      <alignment horizontal="center" vertical="center" wrapText="1"/>
    </xf>
    <xf numFmtId="4" fontId="5" fillId="7" borderId="0" xfId="0" applyNumberFormat="1" applyFont="1" applyFill="1" applyAlignment="1">
      <alignment horizontal="left" vertical="center"/>
    </xf>
    <xf numFmtId="4" fontId="1" fillId="9" borderId="6" xfId="0" applyNumberFormat="1" applyFont="1" applyFill="1" applyBorder="1" applyAlignment="1">
      <alignment horizontal="center" vertical="center"/>
    </xf>
    <xf numFmtId="10" fontId="25" fillId="0" borderId="0" xfId="0" applyNumberFormat="1" applyFont="1" applyAlignment="1">
      <alignment horizontal="center" vertical="center"/>
    </xf>
    <xf numFmtId="10" fontId="2" fillId="0" borderId="0" xfId="0" applyNumberFormat="1" applyFont="1" applyAlignment="1">
      <alignment horizontal="center" vertical="center"/>
    </xf>
    <xf numFmtId="10" fontId="27" fillId="0" borderId="0" xfId="0" applyNumberFormat="1" applyFont="1" applyAlignment="1">
      <alignment horizontal="center" vertical="center"/>
    </xf>
    <xf numFmtId="4" fontId="2" fillId="18" borderId="0" xfId="0" applyNumberFormat="1" applyFont="1" applyFill="1" applyAlignment="1">
      <alignment horizontal="left" vertical="center"/>
    </xf>
    <xf numFmtId="2" fontId="10" fillId="0" borderId="5" xfId="9" applyNumberFormat="1" applyFont="1" applyFill="1" applyBorder="1" applyAlignment="1">
      <alignment horizontal="center" vertical="center" wrapText="1"/>
    </xf>
    <xf numFmtId="4" fontId="28" fillId="19" borderId="0" xfId="0" applyNumberFormat="1" applyFont="1" applyFill="1" applyAlignment="1">
      <alignment horizontal="left" vertical="center"/>
    </xf>
    <xf numFmtId="4" fontId="1" fillId="18" borderId="5" xfId="0" applyNumberFormat="1" applyFont="1" applyFill="1" applyBorder="1" applyAlignment="1">
      <alignment horizontal="left" vertical="center"/>
    </xf>
    <xf numFmtId="4" fontId="29" fillId="0" borderId="0" xfId="0" applyNumberFormat="1" applyFont="1" applyAlignment="1">
      <alignment horizontal="center" vertical="center"/>
    </xf>
    <xf numFmtId="10" fontId="16" fillId="0" borderId="0" xfId="0" applyNumberFormat="1" applyFont="1" applyAlignment="1">
      <alignment horizontal="center" vertical="center"/>
    </xf>
    <xf numFmtId="2" fontId="26" fillId="17" borderId="5" xfId="9" applyNumberFormat="1" applyFont="1" applyFill="1" applyBorder="1" applyAlignment="1">
      <alignment horizontal="center" vertical="center" wrapText="1"/>
    </xf>
    <xf numFmtId="4" fontId="1" fillId="4" borderId="5" xfId="0" applyNumberFormat="1" applyFont="1" applyFill="1" applyBorder="1" applyAlignment="1">
      <alignment horizontal="left" vertical="center"/>
    </xf>
    <xf numFmtId="4" fontId="4" fillId="6" borderId="5" xfId="0" applyNumberFormat="1" applyFont="1" applyFill="1" applyBorder="1" applyAlignment="1">
      <alignment horizontal="right" vertical="center"/>
    </xf>
    <xf numFmtId="4" fontId="1" fillId="7" borderId="5" xfId="0" applyNumberFormat="1" applyFont="1" applyFill="1" applyBorder="1" applyAlignment="1">
      <alignment horizontal="center" vertical="center"/>
    </xf>
    <xf numFmtId="4" fontId="1" fillId="7" borderId="6" xfId="0" applyNumberFormat="1" applyFont="1" applyFill="1" applyBorder="1" applyAlignment="1">
      <alignment horizontal="center" vertical="center"/>
    </xf>
    <xf numFmtId="164" fontId="1" fillId="7" borderId="5" xfId="0" applyNumberFormat="1" applyFont="1" applyFill="1" applyBorder="1" applyAlignment="1">
      <alignment horizontal="center" vertical="center"/>
    </xf>
    <xf numFmtId="4" fontId="24" fillId="0" borderId="0" xfId="0" applyNumberFormat="1" applyFont="1" applyAlignment="1">
      <alignment horizontal="left" vertical="center"/>
    </xf>
    <xf numFmtId="4" fontId="29" fillId="0" borderId="0" xfId="0" applyNumberFormat="1" applyFont="1" applyAlignment="1">
      <alignment horizontal="left" vertical="center"/>
    </xf>
    <xf numFmtId="4" fontId="24" fillId="18" borderId="0" xfId="0" applyNumberFormat="1" applyFont="1" applyFill="1" applyAlignment="1">
      <alignment horizontal="left" vertical="center"/>
    </xf>
    <xf numFmtId="170" fontId="5" fillId="3" borderId="5" xfId="0" applyNumberFormat="1" applyFont="1" applyFill="1" applyBorder="1" applyAlignment="1">
      <alignment horizontal="center" vertical="center"/>
    </xf>
    <xf numFmtId="170" fontId="4" fillId="4" borderId="5" xfId="0" applyNumberFormat="1" applyFont="1" applyFill="1" applyBorder="1" applyAlignment="1">
      <alignment horizontal="center" vertical="center"/>
    </xf>
    <xf numFmtId="170" fontId="4" fillId="5" borderId="5" xfId="0" applyNumberFormat="1" applyFont="1" applyFill="1" applyBorder="1" applyAlignment="1">
      <alignment horizontal="center" vertical="center"/>
    </xf>
    <xf numFmtId="170" fontId="4" fillId="6" borderId="5" xfId="0" applyNumberFormat="1" applyFont="1" applyFill="1" applyBorder="1" applyAlignment="1">
      <alignment horizontal="center" vertical="center"/>
    </xf>
    <xf numFmtId="170" fontId="1" fillId="9" borderId="5" xfId="0" applyNumberFormat="1" applyFont="1" applyFill="1" applyBorder="1" applyAlignment="1">
      <alignment horizontal="center" vertical="center"/>
    </xf>
    <xf numFmtId="170" fontId="1" fillId="14" borderId="5" xfId="0" applyNumberFormat="1" applyFont="1" applyFill="1" applyBorder="1" applyAlignment="1">
      <alignment horizontal="center" vertical="center"/>
    </xf>
    <xf numFmtId="170" fontId="4" fillId="0" borderId="5" xfId="0" applyNumberFormat="1" applyFont="1" applyBorder="1" applyAlignment="1">
      <alignment horizontal="center" vertical="center"/>
    </xf>
    <xf numFmtId="170" fontId="1" fillId="15" borderId="5" xfId="0" applyNumberFormat="1" applyFont="1" applyFill="1" applyBorder="1" applyAlignment="1">
      <alignment horizontal="center" vertical="center"/>
    </xf>
    <xf numFmtId="170" fontId="1" fillId="16" borderId="5" xfId="0" applyNumberFormat="1" applyFont="1" applyFill="1" applyBorder="1" applyAlignment="1">
      <alignment horizontal="center" vertical="center"/>
    </xf>
    <xf numFmtId="170" fontId="1" fillId="7" borderId="5" xfId="0" applyNumberFormat="1" applyFont="1" applyFill="1" applyBorder="1" applyAlignment="1">
      <alignment horizontal="center" vertical="center"/>
    </xf>
    <xf numFmtId="170" fontId="4" fillId="12" borderId="5" xfId="0" applyNumberFormat="1" applyFont="1" applyFill="1" applyBorder="1" applyAlignment="1">
      <alignment horizontal="center" vertical="center"/>
    </xf>
    <xf numFmtId="170" fontId="1" fillId="8" borderId="5" xfId="0" applyNumberFormat="1" applyFont="1" applyFill="1" applyBorder="1" applyAlignment="1">
      <alignment horizontal="center" vertical="center"/>
    </xf>
    <xf numFmtId="170" fontId="5" fillId="7" borderId="5" xfId="0" applyNumberFormat="1" applyFont="1" applyFill="1" applyBorder="1" applyAlignment="1">
      <alignment horizontal="center" vertical="center"/>
    </xf>
    <xf numFmtId="170" fontId="1" fillId="0" borderId="0" xfId="0" applyNumberFormat="1" applyFont="1" applyAlignment="1">
      <alignment horizontal="center" vertical="center"/>
    </xf>
    <xf numFmtId="4" fontId="1" fillId="20" borderId="5" xfId="0" applyNumberFormat="1" applyFont="1" applyFill="1" applyBorder="1" applyAlignment="1">
      <alignment horizontal="left" vertical="center"/>
    </xf>
    <xf numFmtId="4" fontId="30" fillId="0" borderId="5" xfId="0" applyNumberFormat="1" applyFont="1" applyBorder="1" applyAlignment="1">
      <alignment horizontal="left" vertical="center"/>
    </xf>
    <xf numFmtId="170" fontId="31" fillId="6" borderId="5" xfId="0" applyNumberFormat="1" applyFont="1" applyFill="1" applyBorder="1" applyAlignment="1">
      <alignment horizontal="center" vertical="center"/>
    </xf>
    <xf numFmtId="4" fontId="5" fillId="7" borderId="6" xfId="0" applyNumberFormat="1" applyFont="1" applyFill="1" applyBorder="1" applyAlignment="1">
      <alignment horizontal="center" vertical="center"/>
    </xf>
    <xf numFmtId="4" fontId="5" fillId="7" borderId="7" xfId="0" applyNumberFormat="1" applyFont="1" applyFill="1" applyBorder="1" applyAlignment="1">
      <alignment horizontal="center" vertical="center"/>
    </xf>
    <xf numFmtId="4" fontId="24" fillId="18" borderId="8" xfId="0" applyNumberFormat="1" applyFont="1" applyFill="1" applyBorder="1" applyAlignment="1">
      <alignment horizontal="center" vertical="center" wrapText="1"/>
    </xf>
    <xf numFmtId="0" fontId="4" fillId="0" borderId="0" xfId="0" applyFont="1" applyAlignment="1">
      <alignment horizontal="center" vertical="center"/>
    </xf>
    <xf numFmtId="0" fontId="14" fillId="10" borderId="1" xfId="13" applyFont="1" applyFill="1" applyBorder="1" applyAlignment="1">
      <alignment horizontal="center" vertical="center" wrapText="1" readingOrder="1"/>
    </xf>
    <xf numFmtId="0" fontId="14" fillId="2" borderId="2" xfId="13" quotePrefix="1" applyFont="1" applyFill="1" applyBorder="1" applyAlignment="1">
      <alignment horizontal="center" vertical="center"/>
    </xf>
    <xf numFmtId="0" fontId="14" fillId="2" borderId="3" xfId="13" quotePrefix="1" applyFont="1" applyFill="1" applyBorder="1" applyAlignment="1">
      <alignment horizontal="center" vertical="center"/>
    </xf>
    <xf numFmtId="0" fontId="14" fillId="2" borderId="4" xfId="13" quotePrefix="1"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167" fontId="10" fillId="2" borderId="1" xfId="2" applyNumberFormat="1" applyFont="1" applyFill="1" applyBorder="1" applyAlignment="1">
      <alignment horizontal="center" vertical="center"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49" fontId="10" fillId="2" borderId="1" xfId="2" applyNumberFormat="1" applyFont="1" applyFill="1" applyBorder="1" applyAlignment="1">
      <alignment horizontal="center" vertical="center" wrapText="1"/>
    </xf>
    <xf numFmtId="165" fontId="10" fillId="2" borderId="1" xfId="2" applyNumberFormat="1" applyFont="1" applyFill="1" applyBorder="1" applyAlignment="1">
      <alignment horizontal="center" vertical="center" wrapText="1"/>
    </xf>
    <xf numFmtId="0" fontId="11" fillId="2" borderId="1" xfId="0" applyFont="1" applyFill="1" applyBorder="1" applyAlignment="1">
      <alignment horizontal="center" vertical="center"/>
    </xf>
  </cellXfs>
  <cellStyles count="34">
    <cellStyle name="Millares" xfId="14" builtinId="3"/>
    <cellStyle name="Millares 10 3 2 2" xfId="21" xr:uid="{4F0D34CE-2554-4493-AFB2-592590250C0E}"/>
    <cellStyle name="Millares 10 3 2 2 2" xfId="25" xr:uid="{4E62DB67-9E0B-4618-91BE-322255E56430}"/>
    <cellStyle name="Millares 10 3 2 2 2 2" xfId="33" xr:uid="{11FEC4DF-F315-4D71-815D-98FE8C63C56C}"/>
    <cellStyle name="Millares 15" xfId="4" xr:uid="{FFC687F2-C850-4658-BDD1-DAED7191E0C1}"/>
    <cellStyle name="Millares 15 2" xfId="15" xr:uid="{0335D48D-BB15-4141-82DA-C2E38D3D3BC6}"/>
    <cellStyle name="Millares 15 2 2" xfId="29" xr:uid="{91211A0D-2089-4099-BFD3-7A86836BA844}"/>
    <cellStyle name="Millares 15 3" xfId="27" xr:uid="{18F35E86-5E0B-457B-8BCE-ECC706AB090C}"/>
    <cellStyle name="Millares 2" xfId="1" xr:uid="{7C010DF5-7EFF-4452-A8A1-1040630EC023}"/>
    <cellStyle name="Millares 2 2" xfId="19" xr:uid="{FB1FD586-D5C2-4D20-A64F-80E52A16513B}"/>
    <cellStyle name="Millares 2 2 2" xfId="31" xr:uid="{8ED081C9-D382-4787-A59D-566E369DE5C2}"/>
    <cellStyle name="Millares 2 3" xfId="26" xr:uid="{6359120D-70C2-4E93-AB4F-6453BB177707}"/>
    <cellStyle name="Millares 3" xfId="17" xr:uid="{5E20349C-78C9-4A13-AA81-6B497005CCA2}"/>
    <cellStyle name="Millares 3 2" xfId="30" xr:uid="{D0E8E556-9646-491A-BF70-979411B2F09D}"/>
    <cellStyle name="Millares 4" xfId="20" xr:uid="{8D9813AE-9571-4B4C-91BD-B8531232DE5A}"/>
    <cellStyle name="Millares 4 2" xfId="32" xr:uid="{50C5F95C-F598-4163-AA15-0AD973AA8F3C}"/>
    <cellStyle name="Millares 5" xfId="28" xr:uid="{1ECDA2CF-0C0B-49A2-B30E-BAF503B2FA5C}"/>
    <cellStyle name="Moneda 2" xfId="8" xr:uid="{C9D0720B-70FC-4116-82A5-9BF4B40003B2}"/>
    <cellStyle name="Normal" xfId="0" builtinId="0"/>
    <cellStyle name="Normal 10 2 12" xfId="22" xr:uid="{A44826A9-C9C4-4928-8985-D5555F660852}"/>
    <cellStyle name="Normal 10 32" xfId="3" xr:uid="{545FA6E1-A048-46F9-800D-4D454115E080}"/>
    <cellStyle name="Normal 129" xfId="10" xr:uid="{AE5E8E79-FD4C-4212-B23E-8510A7486D47}"/>
    <cellStyle name="Normal 13 38" xfId="5" xr:uid="{C7FF559D-4889-4968-9CF8-EA0FD830AFD5}"/>
    <cellStyle name="Normal 14" xfId="18" xr:uid="{26C45DF0-70D8-4087-BD7F-C2B8B3FABC5D}"/>
    <cellStyle name="Normal 191 2 2" xfId="24" xr:uid="{794A043F-FE76-4800-AEDB-BB5631F7D832}"/>
    <cellStyle name="Normal 2" xfId="11" xr:uid="{387FD6EC-87B0-4521-84EC-614EE29FDEDB}"/>
    <cellStyle name="Normal 2 2 10" xfId="12" xr:uid="{DF2B5873-A4BE-4373-92D1-FE212E608750}"/>
    <cellStyle name="Normal 3" xfId="13" xr:uid="{0C7DC48B-27BE-4C57-8F46-470EFABA262A}"/>
    <cellStyle name="Normal 3 10" xfId="6" xr:uid="{EE520B5A-6A33-4348-8CAB-3B3B3A8E4E8F}"/>
    <cellStyle name="Normal 4" xfId="7" xr:uid="{AEF37653-6E42-49CA-A75B-3A3DB8CD5FE3}"/>
    <cellStyle name="Normal 5" xfId="16" xr:uid="{DA3947B1-900C-48A0-95A7-48141857099E}"/>
    <cellStyle name="Normal 5 2" xfId="2" xr:uid="{AD6CDC37-8D6A-44CC-AB3A-D8324F08E651}"/>
    <cellStyle name="Porcentaje 13" xfId="23" xr:uid="{804745A7-DDCB-4519-AC7F-1F52F29B692C}"/>
    <cellStyle name="Porcentaje 2" xfId="9" xr:uid="{A1D60845-7B64-4257-8670-57E7FFD4F734}"/>
  </cellStyles>
  <dxfs count="1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002060"/>
        </patternFill>
      </fill>
    </dxf>
    <dxf>
      <font>
        <b/>
        <i val="0"/>
        <color rgb="FF002060"/>
      </font>
      <fill>
        <patternFill>
          <bgColor theme="8" tint="0.59996337778862885"/>
        </patternFill>
      </fill>
    </dxf>
    <dxf>
      <font>
        <b/>
        <i val="0"/>
        <color rgb="FF002060"/>
      </font>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7FFFF"/>
      <color rgb="FFDAC2EC"/>
      <color rgb="FFDCB9FF"/>
      <color rgb="FFF1B7FF"/>
      <color rgb="FF6CA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518090</xdr:colOff>
      <xdr:row>4</xdr:row>
      <xdr:rowOff>17513</xdr:rowOff>
    </xdr:to>
    <xdr:pic>
      <xdr:nvPicPr>
        <xdr:cNvPr id="2" name="Imagen 1">
          <a:extLst>
            <a:ext uri="{FF2B5EF4-FFF2-40B4-BE49-F238E27FC236}">
              <a16:creationId xmlns:a16="http://schemas.microsoft.com/office/drawing/2014/main" id="{0E201270-0D00-4F9B-86FD-D90DA453FFC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4990"/>
          <a:ext cx="6770860" cy="994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514280</xdr:colOff>
      <xdr:row>4</xdr:row>
      <xdr:rowOff>21323</xdr:rowOff>
    </xdr:to>
    <xdr:pic>
      <xdr:nvPicPr>
        <xdr:cNvPr id="2" name="Imagen 1">
          <a:extLst>
            <a:ext uri="{FF2B5EF4-FFF2-40B4-BE49-F238E27FC236}">
              <a16:creationId xmlns:a16="http://schemas.microsoft.com/office/drawing/2014/main" id="{988BCB91-3EA8-49F0-A585-2A7B54C4A83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4990"/>
          <a:ext cx="6765145" cy="983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41383B29-05F5-4384-A32F-B497EBF6FF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2" name="Imagen 1">
          <a:extLst>
            <a:ext uri="{FF2B5EF4-FFF2-40B4-BE49-F238E27FC236}">
              <a16:creationId xmlns:a16="http://schemas.microsoft.com/office/drawing/2014/main" id="{2752AE29-3DC4-477F-9E05-D59581AACE5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2" name="Imagen 1">
          <a:extLst>
            <a:ext uri="{FF2B5EF4-FFF2-40B4-BE49-F238E27FC236}">
              <a16:creationId xmlns:a16="http://schemas.microsoft.com/office/drawing/2014/main" id="{34D68C89-625C-4B21-B44A-27A3A9A5F1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BAFEB9AD-3FD3-482F-8E0E-C6B69F1A7CD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594226</xdr:colOff>
      <xdr:row>4</xdr:row>
      <xdr:rowOff>30848</xdr:rowOff>
    </xdr:to>
    <xdr:pic>
      <xdr:nvPicPr>
        <xdr:cNvPr id="3" name="Imagen 2">
          <a:extLst>
            <a:ext uri="{FF2B5EF4-FFF2-40B4-BE49-F238E27FC236}">
              <a16:creationId xmlns:a16="http://schemas.microsoft.com/office/drawing/2014/main" id="{332F9FA4-D46E-4D70-A1FF-E53ACEC555E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5647" y="26895"/>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3" name="Imagen 2">
          <a:extLst>
            <a:ext uri="{FF2B5EF4-FFF2-40B4-BE49-F238E27FC236}">
              <a16:creationId xmlns:a16="http://schemas.microsoft.com/office/drawing/2014/main" id="{1D8A642A-279D-4F10-A73D-88D49FC88E5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5647" y="8965"/>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3" name="Imagen 2">
          <a:extLst>
            <a:ext uri="{FF2B5EF4-FFF2-40B4-BE49-F238E27FC236}">
              <a16:creationId xmlns:a16="http://schemas.microsoft.com/office/drawing/2014/main" id="{1959AEB7-D667-4B3F-83A1-D0FF700891B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81250" y="19050"/>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594226</xdr:colOff>
      <xdr:row>4</xdr:row>
      <xdr:rowOff>30848</xdr:rowOff>
    </xdr:to>
    <xdr:pic>
      <xdr:nvPicPr>
        <xdr:cNvPr id="2" name="Imagen 1">
          <a:extLst>
            <a:ext uri="{FF2B5EF4-FFF2-40B4-BE49-F238E27FC236}">
              <a16:creationId xmlns:a16="http://schemas.microsoft.com/office/drawing/2014/main" id="{329576E7-3105-4C0C-AF80-812CDA9D53D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2689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20538</xdr:rowOff>
    </xdr:to>
    <xdr:pic>
      <xdr:nvPicPr>
        <xdr:cNvPr id="2" name="Imagen 1">
          <a:extLst>
            <a:ext uri="{FF2B5EF4-FFF2-40B4-BE49-F238E27FC236}">
              <a16:creationId xmlns:a16="http://schemas.microsoft.com/office/drawing/2014/main" id="{11A306C2-BA62-4993-B6EE-5F53CCCC878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0A0F200D-E81D-4321-8E42-3F50665BE7F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518090</xdr:colOff>
      <xdr:row>4</xdr:row>
      <xdr:rowOff>25133</xdr:rowOff>
    </xdr:to>
    <xdr:pic>
      <xdr:nvPicPr>
        <xdr:cNvPr id="2" name="Imagen 1">
          <a:extLst>
            <a:ext uri="{FF2B5EF4-FFF2-40B4-BE49-F238E27FC236}">
              <a16:creationId xmlns:a16="http://schemas.microsoft.com/office/drawing/2014/main" id="{3A85B54F-1208-41F6-A2A8-3C149E59C16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6895"/>
          <a:ext cx="6767322"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797852</xdr:colOff>
      <xdr:row>4</xdr:row>
      <xdr:rowOff>21323</xdr:rowOff>
    </xdr:to>
    <xdr:pic>
      <xdr:nvPicPr>
        <xdr:cNvPr id="2" name="Imagen 1">
          <a:extLst>
            <a:ext uri="{FF2B5EF4-FFF2-40B4-BE49-F238E27FC236}">
              <a16:creationId xmlns:a16="http://schemas.microsoft.com/office/drawing/2014/main" id="{B011DBE1-B6C4-45B1-BDB7-5330965EC53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6895"/>
          <a:ext cx="6765145"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dor\Downloads\acomayo%20metrados%20diarios\informes%20mensuales\agosto\nuevos%20-%20region\SUYKUTAMBO\INFORME%20MENSUAL%20DE%20OBRA-JULIO%20ING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RABAJOS%20REMY\ARC_CESAR%20VALLEJO\INFORME%20JULIO%20CESAR%20VALLEJO%202015\EXP.%20TEC.%20CESAR%20VALLEJO-HUAMBUTIO\ESTRUCTURAS\Metrados\HUAM-IECVallejo-MetradosEstructuras-Primari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XP.%20TEC.%20CESAR%20VALLEJO-HUAMBUTIO\ESTRUCTURAS\Metrados\HUAM-IECVallejo-MetradosEstructuras-Primaria.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an%20jose%20de%20conchacalla/CONCHACALLA/01%20ESTRUCTURAS%20CONCHACALLA/METRADOS%20ESTRUCTURAS/Metrado%20estructuras%20CONCHACALLA.xlsx" TargetMode="External"/><Relationship Id="rId1" Type="http://schemas.openxmlformats.org/officeDocument/2006/relationships/externalLinkPath" Target="/san%20jose%20de%20conchacalla/CONCHACALLA/01%20ESTRUCTURAS%20CONCHACALLA/METRADOS%20ESTRUCTURAS/Metrado%20estructuras%20CONCHACALL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OPP%20-%20FAC/2019/INSTRUMENTOS%20DE%20GESTION%20COPESCO/PAP/FINAL/PAP%202019%20-UPER.xlsx" TargetMode="External"/><Relationship Id="rId1" Type="http://schemas.openxmlformats.org/officeDocument/2006/relationships/externalLinkPath" Target="/OPP%20-%20FAC/2019/INSTRUMENTOS%20DE%20GESTION%20COPESCO/PAP/FINAL/PAP%202019%20-UP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4F3D1\formato%20%2005%20JULI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ICIEMBRE\GARCIA\CESAR\nuevos%20-%20region\SUYKUTAMBO\INFORME%20MENSUAL%20DE%20OBRA-JULIO%20ING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160;\INFORME%20MENSUAL%20MAYO%202016%20-%20AYUDA%20MUTUA%20META%200164\Users\Usuario\Downloads\Ampliacion%20de%20Plazo%20N&#176;%202\Modi%20REPROGRAMACION%20obra%20CS%20Livitac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JINMY\AppData\Roaming\Microsoft\Windows\Network%20Shortcuts\CDN%20-%20GORE%20CUSCO%20kcauri%20PROYECTADO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Usuario\Desktop\&#160;\DOCUMENTACION%20PARA%20GOBIERNO%20REGIONAL\14%20-%20INF.%20MENSUAL%20SUYKUTAMBO%20-%20FEBRERO%202015\nuevos%20-%20region\SUYKUTAMBO\INFORME%20MENSUAL%20DE%20OBRA-JULIO%20ING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DATOS"/>
      <sheetName val="Hoja1"/>
      <sheetName val="CARGADOR CAT"/>
      <sheetName val="CARGADOR NH"/>
      <sheetName val="VOLQUETE1"/>
      <sheetName val="VOLQUETE2"/>
      <sheetName val="CISTERNA"/>
      <sheetName val="CONDOR1"/>
      <sheetName val="CONDOR2"/>
      <sheetName val="MOTO CHAM"/>
      <sheetName val="MOTO KOMATSU"/>
      <sheetName val="MOTO NH"/>
      <sheetName val="T. ORUGA"/>
      <sheetName val="MINI "/>
      <sheetName val=" RETRO 2008"/>
      <sheetName val="RETRO 2014"/>
      <sheetName val="RODILLO"/>
      <sheetName val="EXCAVAD"/>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sheetData>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acero"/>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row r="406">
          <cell r="C406" t="str">
            <v>Ubicación</v>
          </cell>
          <cell r="D406" t="str">
            <v>Unids</v>
          </cell>
          <cell r="E406" t="str">
            <v>largo</v>
          </cell>
          <cell r="F406" t="str">
            <v>ancho</v>
          </cell>
          <cell r="H406" t="str">
            <v>Longitud</v>
          </cell>
          <cell r="I406" t="str">
            <v>Sub total</v>
          </cell>
          <cell r="J406" t="str">
            <v>TOTAL</v>
          </cell>
        </row>
        <row r="407">
          <cell r="C407" t="str">
            <v>Bloque A</v>
          </cell>
          <cell r="D407">
            <v>1</v>
          </cell>
          <cell r="E407">
            <v>20.55</v>
          </cell>
          <cell r="F407">
            <v>1</v>
          </cell>
          <cell r="H407">
            <v>20.55</v>
          </cell>
          <cell r="I407">
            <v>20.55</v>
          </cell>
          <cell r="J407">
            <v>20.55</v>
          </cell>
        </row>
        <row r="409">
          <cell r="B409" t="str">
            <v>02.05</v>
          </cell>
          <cell r="C409" t="str">
            <v xml:space="preserve">      CURADO DE CONCRETO</v>
          </cell>
        </row>
        <row r="411">
          <cell r="B411" t="str">
            <v>02.05.01</v>
          </cell>
          <cell r="C411" t="str">
            <v xml:space="preserve">         Curado de Concreto</v>
          </cell>
          <cell r="K411">
            <v>8</v>
          </cell>
        </row>
      </sheetData>
      <sheetData sheetId="1"/>
      <sheetData sheetId="2"/>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OE.1 OP-TP-SS"/>
      <sheetName val="OE.2 ES-MT-CºSº"/>
      <sheetName val="OE.2 ES-CºAº"/>
      <sheetName val="OE.2 ES-M"/>
      <sheetName val="OE.2 ES-MA"/>
      <sheetName val="OE.2 ES-Var"/>
      <sheetName val="Vigas de Cimentacion I-B1"/>
      <sheetName val="Vigas de Cimentacion I-B2"/>
      <sheetName val="Vigas de Cimentacion P-B1"/>
      <sheetName val="Vigas de Cimentacion S-B1"/>
      <sheetName val="Vigas de Cimentacion S-B2"/>
      <sheetName val="Vigas de Cimentacion S-B3"/>
      <sheetName val="Vigas de Cimentacion S-B4"/>
      <sheetName val="Vigas de Cimentacion B8"/>
      <sheetName val="Vigas de Cimentacion B9"/>
      <sheetName val="Vigas de Cimentacion B10"/>
      <sheetName val="Vigas de Cimentacion B11"/>
      <sheetName val="Vigas de Cimentacion B12"/>
      <sheetName val="Vigas de Cimentacion B13"/>
      <sheetName val="Vigas de Cimentacion B14"/>
      <sheetName val="Vigas de Cimentacion B15"/>
      <sheetName val="Vigas de Conexión BAD"/>
      <sheetName val="Vigas de Conexión BAU"/>
      <sheetName val="Vigas de Conexión B3"/>
      <sheetName val="Vigas de Conexión B4"/>
      <sheetName val="Vigas de Conexión SUB-ESTACIÓN"/>
      <sheetName val="Vigas de Conexión B6"/>
      <sheetName val="Vigas de Conexión TANQ"/>
      <sheetName val="Vigas de Conexión B8"/>
      <sheetName val="Vigas de Conexión B9"/>
      <sheetName val="Vigas de Conexión B10"/>
      <sheetName val="Vigas de Conexión B11"/>
      <sheetName val="Vigas de Conexión B12"/>
      <sheetName val="Vigas de Conexión B13"/>
      <sheetName val="Vigas de Conexión B14"/>
      <sheetName val="Vigas de Conexión B15"/>
      <sheetName val="Sobrecimiento reforzado Cerco"/>
      <sheetName val="Vigas de Conexión TANQUE"/>
      <sheetName val="Muro de Corte BAD"/>
      <sheetName val="Ingreso-M"/>
      <sheetName val="Muro de Corte BAU"/>
      <sheetName val="Muro de Corte B3"/>
      <sheetName val="Muro de Corte B4"/>
      <sheetName val="Muro de Corte B5"/>
      <sheetName val="Muros INGRESO"/>
      <sheetName val="Muro de Corte B7"/>
      <sheetName val="Muro de Corte B8"/>
      <sheetName val="Muro de Corte B9"/>
      <sheetName val="Muro de Corte B10"/>
      <sheetName val="Muro de Corte B11"/>
      <sheetName val="Muro de Corte B12"/>
      <sheetName val="Muro de Corte B13"/>
      <sheetName val="Muro de Corte B14"/>
      <sheetName val="Muro de Corte B15"/>
      <sheetName val="Muro Ingreso"/>
      <sheetName val="Columnas BAD"/>
      <sheetName val="Columnas BAU"/>
      <sheetName val="Columnas TANQUE"/>
      <sheetName val="Columnas MALLA."/>
      <sheetName val="Columnas INGRESO"/>
      <sheetName val="Columnas CERCO"/>
      <sheetName val="Columnas Malla"/>
      <sheetName val="Columnas S-B4"/>
      <sheetName val="Columnas B9"/>
      <sheetName val="Columnas B10"/>
      <sheetName val="Columnas B11"/>
      <sheetName val="Columnas B12"/>
      <sheetName val="Columnas B13"/>
      <sheetName val="Columnas B14"/>
      <sheetName val="Columnas B15"/>
      <sheetName val="Columnas Rampa"/>
      <sheetName val="Columnas B8"/>
      <sheetName val="Columnetas BAD"/>
      <sheetName val="Columnetas BAU"/>
      <sheetName val="Columnetas TANQUE"/>
      <sheetName val="Columnetas B4"/>
      <sheetName val="Columnetas Subestación"/>
      <sheetName val="Columnetas B6"/>
      <sheetName val="Columnetas B7"/>
      <sheetName val="Columnetas B8"/>
      <sheetName val="Columnetas B9"/>
      <sheetName val="Columnetas B10"/>
      <sheetName val="Columnetas B11"/>
      <sheetName val="Columnetas B12"/>
      <sheetName val="Columnetas B13"/>
      <sheetName val="Columnetas B14"/>
      <sheetName val="Columnetas B15"/>
      <sheetName val="Vigas BAD"/>
      <sheetName val="Vigas BAU"/>
      <sheetName val="Vigas TANQUE"/>
      <sheetName val="Vigas INGRESO"/>
      <sheetName val="Vigas CERCO"/>
      <sheetName val="Vigas B4"/>
      <sheetName val="Vigas B7"/>
      <sheetName val="Vigas CP"/>
      <sheetName val="Vigas B8"/>
      <sheetName val="Vigas B9"/>
      <sheetName val="Vigas B10"/>
      <sheetName val="Vigas B11"/>
      <sheetName val="Vigas B12"/>
      <sheetName val="Vigas B13"/>
      <sheetName val="Vigas B14"/>
      <sheetName val="Vigas B15"/>
      <sheetName val="Viguetas BAD"/>
      <sheetName val="Viguetas BAU"/>
      <sheetName val="Viguetas TANQUE"/>
      <sheetName val="Viguetas B4"/>
      <sheetName val="Viguetas Subestación"/>
      <sheetName val="Viguetas B6"/>
      <sheetName val="Viguetas B7"/>
      <sheetName val="Viguetas RAMPA"/>
      <sheetName val="Viguetas B9"/>
      <sheetName val="Viguetas B10"/>
      <sheetName val="Viguetas B11"/>
      <sheetName val="Viguetas B12"/>
      <sheetName val="Viguetas B13"/>
      <sheetName val="Viguetas B14"/>
      <sheetName val="Viguetas B15"/>
      <sheetName val="Losas BAD"/>
      <sheetName val="Losa Techo BA-2"/>
      <sheetName val="Losa Entrepiso BA-Esc"/>
      <sheetName val="Losas BAU"/>
      <sheetName val="Losas B3"/>
      <sheetName val="Losas B4"/>
      <sheetName val="Losas B5"/>
      <sheetName val="Losas B6"/>
      <sheetName val="Losas B7"/>
      <sheetName val="Losas B8"/>
      <sheetName val="Losas B9"/>
      <sheetName val="Losas B10"/>
      <sheetName val="Losas B11"/>
      <sheetName val="Losas B12"/>
      <sheetName val="Losas B13"/>
      <sheetName val="Losas B14"/>
      <sheetName val="Losas B15"/>
      <sheetName val="DATOS"/>
      <sheetName val="NTM"/>
      <sheetName val="Hoja2"/>
      <sheetName val="LosaS"/>
      <sheetName val="exp"/>
      <sheetName val="OE_1_OP-TP-SS"/>
      <sheetName val="OE_2_ES-MT-CºSº"/>
      <sheetName val="OE_2_ES-CºAº"/>
      <sheetName val="OE_2_ES-M"/>
      <sheetName val="OE_2_ES-MA"/>
      <sheetName val="OE_2_ES-Var"/>
      <sheetName val="Vigas_de_Cimentacion_I-B1"/>
      <sheetName val="Vigas_de_Cimentacion_I-B2"/>
      <sheetName val="Vigas_de_Cimentacion_P-B1"/>
      <sheetName val="Vigas_de_Cimentacion_S-B1"/>
      <sheetName val="Vigas_de_Cimentacion_S-B2"/>
      <sheetName val="Vigas_de_Cimentacion_S-B3"/>
      <sheetName val="Vigas_de_Cimentacion_S-B4"/>
      <sheetName val="Vigas_de_Cimentacion_B8"/>
      <sheetName val="Vigas_de_Cimentacion_B9"/>
      <sheetName val="Vigas_de_Cimentacion_B10"/>
      <sheetName val="Vigas_de_Cimentacion_B11"/>
      <sheetName val="Vigas_de_Cimentacion_B12"/>
      <sheetName val="Vigas_de_Cimentacion_B13"/>
      <sheetName val="Vigas_de_Cimentacion_B14"/>
      <sheetName val="Vigas_de_Cimentacion_B15"/>
      <sheetName val="Vigas_de_Conexión_BAD"/>
      <sheetName val="Vigas_de_Conexión_BAU"/>
      <sheetName val="Vigas_de_Conexión_B3"/>
      <sheetName val="Vigas_de_Conexión_B4"/>
      <sheetName val="Vigas_de_Conexión_SUB-ESTACIÓN"/>
      <sheetName val="Vigas_de_Conexión_B6"/>
      <sheetName val="Vigas_de_Conexión_TANQ"/>
      <sheetName val="Vigas_de_Conexión_B8"/>
      <sheetName val="Vigas_de_Conexión_B9"/>
      <sheetName val="Vigas_de_Conexión_B10"/>
      <sheetName val="Vigas_de_Conexión_B11"/>
      <sheetName val="Vigas_de_Conexión_B12"/>
      <sheetName val="Vigas_de_Conexión_B13"/>
      <sheetName val="Vigas_de_Conexión_B14"/>
      <sheetName val="Vigas_de_Conexión_B15"/>
      <sheetName val="Sobrecimiento_reforzado_Cerco"/>
      <sheetName val="Vigas_de_Conexión_TANQUE"/>
      <sheetName val="Muro_de_Corte_BAD"/>
      <sheetName val="Muro_de_Corte_BAU"/>
      <sheetName val="Muro_de_Corte_B3"/>
      <sheetName val="Muro_de_Corte_B4"/>
      <sheetName val="Muro_de_Corte_B5"/>
      <sheetName val="Muros_INGRESO"/>
      <sheetName val="Muro_de_Corte_B7"/>
      <sheetName val="Muro_de_Corte_B8"/>
      <sheetName val="Muro_de_Corte_B9"/>
      <sheetName val="Muro_de_Corte_B10"/>
      <sheetName val="Muro_de_Corte_B11"/>
      <sheetName val="Muro_de_Corte_B12"/>
      <sheetName val="Muro_de_Corte_B13"/>
      <sheetName val="Muro_de_Corte_B14"/>
      <sheetName val="Muro_de_Corte_B15"/>
      <sheetName val="Muro_Ingreso"/>
      <sheetName val="Columnas_BAD"/>
      <sheetName val="Columnas_BAU"/>
      <sheetName val="Columnas_TANQUE"/>
      <sheetName val="Columnas_MALLA_"/>
      <sheetName val="Columnas_INGRESO"/>
      <sheetName val="Columnas_CERCO"/>
      <sheetName val="Columnas_Malla"/>
      <sheetName val="Columnas_S-B4"/>
      <sheetName val="Columnas_B9"/>
      <sheetName val="Columnas_B10"/>
      <sheetName val="Columnas_B11"/>
      <sheetName val="Columnas_B12"/>
      <sheetName val="Columnas_B13"/>
      <sheetName val="Columnas_B14"/>
      <sheetName val="Columnas_B15"/>
      <sheetName val="Columnas_Rampa"/>
      <sheetName val="Columnas_B8"/>
      <sheetName val="Columnetas_BAD"/>
      <sheetName val="Columnetas_BAU"/>
      <sheetName val="Columnetas_TANQUE"/>
      <sheetName val="Columnetas_B4"/>
      <sheetName val="Columnetas_Subestación"/>
      <sheetName val="Columnetas_B6"/>
      <sheetName val="Columnetas_B7"/>
      <sheetName val="Columnetas_B8"/>
      <sheetName val="Columnetas_B9"/>
      <sheetName val="Columnetas_B10"/>
      <sheetName val="Columnetas_B11"/>
      <sheetName val="Columnetas_B12"/>
      <sheetName val="Columnetas_B13"/>
      <sheetName val="Columnetas_B14"/>
      <sheetName val="Columnetas_B15"/>
      <sheetName val="Vigas_BAD"/>
      <sheetName val="Vigas_BAU"/>
      <sheetName val="Vigas_TANQUE"/>
      <sheetName val="Vigas_INGRESO"/>
      <sheetName val="Vigas_CERCO"/>
      <sheetName val="Vigas_B4"/>
      <sheetName val="Vigas_B7"/>
      <sheetName val="Vigas_CP"/>
      <sheetName val="Vigas_B8"/>
      <sheetName val="Vigas_B9"/>
      <sheetName val="Vigas_B10"/>
      <sheetName val="Vigas_B11"/>
      <sheetName val="Vigas_B12"/>
      <sheetName val="Vigas_B13"/>
      <sheetName val="Vigas_B14"/>
      <sheetName val="Vigas_B15"/>
      <sheetName val="Viguetas_BAD"/>
      <sheetName val="Viguetas_BAU"/>
      <sheetName val="Viguetas_TANQUE"/>
      <sheetName val="Viguetas_B4"/>
      <sheetName val="Viguetas_Subestación"/>
      <sheetName val="Viguetas_B6"/>
      <sheetName val="Viguetas_B7"/>
      <sheetName val="Viguetas_RAMPA"/>
      <sheetName val="Viguetas_B9"/>
      <sheetName val="Viguetas_B10"/>
      <sheetName val="Viguetas_B11"/>
      <sheetName val="Viguetas_B12"/>
      <sheetName val="Viguetas_B13"/>
      <sheetName val="Viguetas_B14"/>
      <sheetName val="Viguetas_B15"/>
      <sheetName val="Losas_BAD"/>
      <sheetName val="Losa_Techo_BA-2"/>
      <sheetName val="Losa_Entrepiso_BA-Esc"/>
      <sheetName val="Losas_BAU"/>
      <sheetName val="Losas_B3"/>
      <sheetName val="Losas_B4"/>
      <sheetName val="Losas_B5"/>
      <sheetName val="Losas_B6"/>
      <sheetName val="Losas_B7"/>
      <sheetName val="Losas_B8"/>
      <sheetName val="Losas_B9"/>
      <sheetName val="Losas_B10"/>
      <sheetName val="Losas_B11"/>
      <sheetName val="Losas_B12"/>
      <sheetName val="Losas_B13"/>
      <sheetName val="Losas_B14"/>
      <sheetName val="Losas_B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2">
          <cell r="A2" t="str">
            <v>OE.1</v>
          </cell>
        </row>
        <row r="3">
          <cell r="A3" t="str">
            <v>OE.1.1</v>
          </cell>
        </row>
        <row r="4">
          <cell r="A4" t="str">
            <v>OE.1.1.1</v>
          </cell>
        </row>
        <row r="5">
          <cell r="A5" t="str">
            <v>OE.1.1.1.1</v>
          </cell>
        </row>
        <row r="6">
          <cell r="A6" t="str">
            <v>OE.1.1.1.2</v>
          </cell>
        </row>
        <row r="7">
          <cell r="A7" t="str">
            <v>OE.1.1.1.3</v>
          </cell>
        </row>
        <row r="8">
          <cell r="A8" t="str">
            <v>OE.1.1.1.4</v>
          </cell>
        </row>
        <row r="9">
          <cell r="A9" t="str">
            <v>OE.1.1.1.5</v>
          </cell>
        </row>
        <row r="10">
          <cell r="A10" t="str">
            <v>OE.1.1.1.6</v>
          </cell>
        </row>
        <row r="11">
          <cell r="A11" t="str">
            <v>OE.1.1.1.7</v>
          </cell>
        </row>
        <row r="12">
          <cell r="A12" t="str">
            <v>OE.1.1.1.8</v>
          </cell>
        </row>
        <row r="13">
          <cell r="A13" t="str">
            <v>OE.1.1.2</v>
          </cell>
        </row>
        <row r="14">
          <cell r="A14" t="str">
            <v>OE.1.1.2.1</v>
          </cell>
        </row>
        <row r="15">
          <cell r="A15" t="str">
            <v>OE.1.1.2.1.1</v>
          </cell>
        </row>
        <row r="16">
          <cell r="A16" t="str">
            <v>OE.1.1.2.1.2</v>
          </cell>
        </row>
        <row r="17">
          <cell r="A17" t="str">
            <v>OE.1.1.2.2</v>
          </cell>
        </row>
        <row r="18">
          <cell r="A18" t="str">
            <v>OE.1.1.2.2.1</v>
          </cell>
        </row>
        <row r="19">
          <cell r="A19" t="str">
            <v>OE.1.1.2.3</v>
          </cell>
        </row>
        <row r="20">
          <cell r="A20" t="str">
            <v>OE.1.1.2.3.1</v>
          </cell>
        </row>
        <row r="21">
          <cell r="A21" t="str">
            <v>OE.1.1.2.3.2</v>
          </cell>
        </row>
        <row r="22">
          <cell r="A22" t="str">
            <v>OE.1.1.2.4</v>
          </cell>
        </row>
        <row r="23">
          <cell r="A23" t="str">
            <v>OE.1.1.2.4.1</v>
          </cell>
        </row>
        <row r="24">
          <cell r="A24" t="str">
            <v>OE.1.1.2.4.2</v>
          </cell>
        </row>
        <row r="25">
          <cell r="A25" t="str">
            <v>OE.1.1.3</v>
          </cell>
        </row>
        <row r="26">
          <cell r="A26" t="str">
            <v>OE.1.1.3.1</v>
          </cell>
        </row>
        <row r="27">
          <cell r="A27" t="str">
            <v>OE.1.1.3.1.1</v>
          </cell>
        </row>
        <row r="28">
          <cell r="A28" t="str">
            <v>OE.1.1.3.1.2</v>
          </cell>
        </row>
        <row r="29">
          <cell r="A29" t="str">
            <v>OE.1.1.3.2</v>
          </cell>
        </row>
        <row r="30">
          <cell r="A30" t="str">
            <v>OE.1.1.3.3</v>
          </cell>
        </row>
        <row r="31">
          <cell r="A31" t="str">
            <v>OE.1.1.3.3.1</v>
          </cell>
        </row>
        <row r="32">
          <cell r="A32" t="str">
            <v>OE.1.1.3.3.2</v>
          </cell>
        </row>
        <row r="33">
          <cell r="A33" t="str">
            <v>OE.1.1.3.3.3</v>
          </cell>
        </row>
        <row r="34">
          <cell r="A34" t="str">
            <v>OE.1.1.3.3.4</v>
          </cell>
        </row>
        <row r="35">
          <cell r="A35" t="str">
            <v>OE.1.1.3.3.5</v>
          </cell>
        </row>
        <row r="36">
          <cell r="A36" t="str">
            <v>OE.1.1.4</v>
          </cell>
        </row>
        <row r="37">
          <cell r="A37" t="str">
            <v>OE.1.1.4.1</v>
          </cell>
        </row>
        <row r="38">
          <cell r="A38" t="str">
            <v>OE.1.1.4.2</v>
          </cell>
        </row>
        <row r="39">
          <cell r="A39" t="str">
            <v>OE.1.1.4.3</v>
          </cell>
        </row>
        <row r="40">
          <cell r="A40" t="str">
            <v>OE.1.1.4.4</v>
          </cell>
        </row>
        <row r="41">
          <cell r="A41" t="str">
            <v>OE.1.1.5</v>
          </cell>
        </row>
        <row r="42">
          <cell r="A42" t="str">
            <v>OE.1.1.5.1</v>
          </cell>
        </row>
        <row r="43">
          <cell r="A43" t="str">
            <v>OE.1.1.5.2</v>
          </cell>
        </row>
        <row r="44">
          <cell r="A44" t="str">
            <v>OE.1.1.5.3</v>
          </cell>
        </row>
        <row r="45">
          <cell r="A45" t="str">
            <v>OE.1.1.5.4</v>
          </cell>
        </row>
        <row r="46">
          <cell r="A46" t="str">
            <v>OE.1.1.5.5</v>
          </cell>
        </row>
        <row r="47">
          <cell r="A47" t="str">
            <v>OE.1.1.5.6</v>
          </cell>
        </row>
        <row r="48">
          <cell r="A48" t="str">
            <v>OE.1.1.5.7</v>
          </cell>
        </row>
        <row r="49">
          <cell r="A49" t="str">
            <v>OE.1.1.5.8</v>
          </cell>
        </row>
        <row r="50">
          <cell r="A50" t="str">
            <v>OE.1.1.5.9</v>
          </cell>
        </row>
        <row r="51">
          <cell r="A51" t="str">
            <v>OE.1.1.6</v>
          </cell>
        </row>
        <row r="52">
          <cell r="A52" t="str">
            <v>OE.1.1.6.1</v>
          </cell>
        </row>
        <row r="53">
          <cell r="A53" t="str">
            <v>OE.1.1.6.2</v>
          </cell>
        </row>
        <row r="54">
          <cell r="A54" t="str">
            <v>OE.1.1.7</v>
          </cell>
        </row>
        <row r="55">
          <cell r="A55" t="str">
            <v>OE.1.1.7.1</v>
          </cell>
        </row>
        <row r="56">
          <cell r="A56" t="str">
            <v>OE.1.1.7.2</v>
          </cell>
        </row>
        <row r="57">
          <cell r="A57" t="str">
            <v>OE.1.1.8</v>
          </cell>
        </row>
        <row r="58">
          <cell r="A58" t="str">
            <v>OE.1.1.8.1</v>
          </cell>
        </row>
        <row r="59">
          <cell r="A59" t="str">
            <v>OE.1.1.9</v>
          </cell>
        </row>
        <row r="60">
          <cell r="A60" t="str">
            <v>OE.1.1.9.1</v>
          </cell>
        </row>
        <row r="61">
          <cell r="A61" t="str">
            <v>OE.1.1.9.2</v>
          </cell>
        </row>
        <row r="62">
          <cell r="A62" t="str">
            <v>OE.1.2</v>
          </cell>
        </row>
        <row r="63">
          <cell r="A63" t="str">
            <v>OE.1.2.1</v>
          </cell>
        </row>
        <row r="64">
          <cell r="A64" t="str">
            <v>OE.1.2.1.0</v>
          </cell>
        </row>
        <row r="65">
          <cell r="A65" t="str">
            <v>OE.1.2.1.1</v>
          </cell>
        </row>
        <row r="66">
          <cell r="A66" t="str">
            <v>OE.1.2.1.2</v>
          </cell>
        </row>
        <row r="67">
          <cell r="A67" t="str">
            <v>OE.1.2.1.3</v>
          </cell>
        </row>
        <row r="68">
          <cell r="A68" t="str">
            <v>OE.1.2.1.4</v>
          </cell>
        </row>
        <row r="69">
          <cell r="A69" t="str">
            <v>OE.1.2.2</v>
          </cell>
        </row>
        <row r="70">
          <cell r="A70" t="str">
            <v>OE.1.2.2.1</v>
          </cell>
        </row>
        <row r="71">
          <cell r="A71" t="str">
            <v>OE.1.2.2.2</v>
          </cell>
        </row>
        <row r="72">
          <cell r="A72" t="str">
            <v>OE.1.2.2.3</v>
          </cell>
        </row>
        <row r="73">
          <cell r="A73" t="str">
            <v>OE.1.2.2.4</v>
          </cell>
        </row>
        <row r="74">
          <cell r="A74" t="str">
            <v>OE.2</v>
          </cell>
        </row>
        <row r="75">
          <cell r="A75" t="str">
            <v>OE.2.1</v>
          </cell>
        </row>
        <row r="76">
          <cell r="A76" t="str">
            <v>OE.2.1.1</v>
          </cell>
        </row>
        <row r="77">
          <cell r="A77" t="str">
            <v>OE.2.1.1.1</v>
          </cell>
        </row>
        <row r="78">
          <cell r="A78" t="str">
            <v>OE.2.1.1.2</v>
          </cell>
        </row>
        <row r="79">
          <cell r="A79" t="str">
            <v>OE.2.1.2</v>
          </cell>
        </row>
        <row r="80">
          <cell r="A80" t="str">
            <v>OE.2.1.2.1</v>
          </cell>
        </row>
        <row r="81">
          <cell r="A81" t="str">
            <v>OE.2.1.2.2</v>
          </cell>
        </row>
        <row r="82">
          <cell r="A82" t="str">
            <v>OE.2.1.2.2.1</v>
          </cell>
        </row>
        <row r="83">
          <cell r="A83" t="str">
            <v>OE.2.1.2.2.2</v>
          </cell>
        </row>
        <row r="84">
          <cell r="A84" t="str">
            <v>OE.2.1.3</v>
          </cell>
        </row>
        <row r="85">
          <cell r="A85" t="str">
            <v>OE.2.1.3.1</v>
          </cell>
        </row>
        <row r="86">
          <cell r="A86" t="str">
            <v>OE.2.1.3.2</v>
          </cell>
        </row>
        <row r="87">
          <cell r="A87" t="str">
            <v>OE.2.1.4</v>
          </cell>
        </row>
        <row r="88">
          <cell r="A88" t="str">
            <v>OE.2.1.4.1</v>
          </cell>
        </row>
        <row r="89">
          <cell r="A89" t="str">
            <v>OE.2.1.4.2</v>
          </cell>
        </row>
        <row r="90">
          <cell r="A90" t="str">
            <v>OE.2.1.5</v>
          </cell>
        </row>
        <row r="91">
          <cell r="A91" t="str">
            <v>OE.2.1.5.1</v>
          </cell>
        </row>
        <row r="92">
          <cell r="A92" t="str">
            <v>OE.2.1.6</v>
          </cell>
        </row>
        <row r="93">
          <cell r="A93" t="str">
            <v>OE.2.1.6.1</v>
          </cell>
        </row>
        <row r="94">
          <cell r="A94" t="str">
            <v>OE.2.1.6.2</v>
          </cell>
        </row>
        <row r="95">
          <cell r="A95" t="str">
            <v>OE.2.1.6.3</v>
          </cell>
        </row>
        <row r="96">
          <cell r="A96" t="str">
            <v>OE.2.1.7</v>
          </cell>
        </row>
        <row r="97">
          <cell r="A97" t="str">
            <v>OE.2.1.7.1</v>
          </cell>
        </row>
        <row r="98">
          <cell r="A98" t="str">
            <v>OE.2.1.7.2</v>
          </cell>
        </row>
        <row r="99">
          <cell r="A99" t="str">
            <v>OE.2.1.8</v>
          </cell>
        </row>
        <row r="100">
          <cell r="A100" t="str">
            <v>OE.2.1.8.1</v>
          </cell>
        </row>
        <row r="101">
          <cell r="A101" t="str">
            <v>OE.2.1.8.1.1</v>
          </cell>
        </row>
        <row r="102">
          <cell r="A102" t="str">
            <v>OE.2.1.8.1.2</v>
          </cell>
        </row>
        <row r="103">
          <cell r="A103" t="str">
            <v>OE.2.1.8.1.3</v>
          </cell>
        </row>
        <row r="104">
          <cell r="A104" t="str">
            <v>OE.2.1.8.1.4</v>
          </cell>
        </row>
        <row r="105">
          <cell r="A105" t="str">
            <v>OE.2.1.8.1.5</v>
          </cell>
        </row>
        <row r="106">
          <cell r="A106" t="str">
            <v>OE.2.1.8.2</v>
          </cell>
        </row>
        <row r="107">
          <cell r="A107" t="str">
            <v>OE.2.1.8.2.1</v>
          </cell>
        </row>
        <row r="108">
          <cell r="A108" t="str">
            <v>OE.2.1.8.2.2</v>
          </cell>
        </row>
        <row r="109">
          <cell r="A109" t="str">
            <v>OE.2.1.8.2.3</v>
          </cell>
        </row>
        <row r="110">
          <cell r="A110" t="str">
            <v>OE.2.1.8.2.4</v>
          </cell>
        </row>
        <row r="111">
          <cell r="A111" t="str">
            <v>OE.2.1.8.2.5</v>
          </cell>
        </row>
        <row r="112">
          <cell r="A112" t="str">
            <v>OE.2.1.8.3</v>
          </cell>
        </row>
        <row r="113">
          <cell r="A113" t="str">
            <v>OE.2.1.8.3.1</v>
          </cell>
        </row>
        <row r="114">
          <cell r="A114" t="str">
            <v>OE.2.1.8.3.2</v>
          </cell>
        </row>
        <row r="115">
          <cell r="A115" t="str">
            <v>OE.2.1.8.3.3</v>
          </cell>
        </row>
        <row r="116">
          <cell r="A116" t="str">
            <v>OE.2.1.8.3.4</v>
          </cell>
        </row>
        <row r="117">
          <cell r="A117" t="str">
            <v>OE.2.1.8.3.5</v>
          </cell>
        </row>
        <row r="118">
          <cell r="A118" t="str">
            <v>OE.2.1.8.4</v>
          </cell>
        </row>
        <row r="119">
          <cell r="A119" t="str">
            <v>OE.2.1.8.4.1</v>
          </cell>
        </row>
        <row r="120">
          <cell r="A120" t="str">
            <v>OE.2.1.8.4.2</v>
          </cell>
        </row>
        <row r="121">
          <cell r="A121" t="str">
            <v>OE.2.1.8.4.3</v>
          </cell>
        </row>
        <row r="122">
          <cell r="A122" t="str">
            <v>OE.2.1.8.4.4</v>
          </cell>
        </row>
        <row r="123">
          <cell r="A123" t="str">
            <v>OE.2.1.8.4.5</v>
          </cell>
        </row>
        <row r="124">
          <cell r="A124" t="str">
            <v>OE.2.2</v>
          </cell>
        </row>
        <row r="125">
          <cell r="A125" t="str">
            <v>OE.2.2.1</v>
          </cell>
        </row>
        <row r="126">
          <cell r="A126" t="str">
            <v>OE.2.2.1.1</v>
          </cell>
        </row>
        <row r="127">
          <cell r="A127" t="str">
            <v>OE.2.2.1.2</v>
          </cell>
        </row>
        <row r="128">
          <cell r="A128" t="str">
            <v>OE.2.2.2</v>
          </cell>
        </row>
        <row r="129">
          <cell r="A129" t="str">
            <v>OE.2.2.2.1</v>
          </cell>
        </row>
        <row r="130">
          <cell r="A130" t="str">
            <v>OE.2.2.2.2</v>
          </cell>
        </row>
        <row r="131">
          <cell r="A131" t="str">
            <v>OE.2.2.3</v>
          </cell>
        </row>
        <row r="132">
          <cell r="A132" t="str">
            <v>OE.2.2.3.1</v>
          </cell>
        </row>
        <row r="133">
          <cell r="A133" t="str">
            <v>OE.2.2.4</v>
          </cell>
        </row>
        <row r="134">
          <cell r="A134" t="str">
            <v>OE.2.2.4.1</v>
          </cell>
        </row>
        <row r="135">
          <cell r="A135" t="str">
            <v>OE.2.2.4.2</v>
          </cell>
        </row>
        <row r="136">
          <cell r="A136" t="str">
            <v>OE.2.2.5</v>
          </cell>
        </row>
        <row r="137">
          <cell r="A137" t="str">
            <v>OE.2.2.5.1</v>
          </cell>
        </row>
        <row r="138">
          <cell r="A138" t="str">
            <v>OE.2.2.5.2</v>
          </cell>
        </row>
        <row r="139">
          <cell r="A139" t="str">
            <v>OE.2.2.5.3</v>
          </cell>
        </row>
        <row r="140">
          <cell r="A140" t="str">
            <v>OE.2.2.5.4</v>
          </cell>
        </row>
        <row r="141">
          <cell r="A141" t="str">
            <v>OE.2.2.5.5</v>
          </cell>
        </row>
        <row r="142">
          <cell r="A142" t="str">
            <v>OE.2.2.6</v>
          </cell>
        </row>
        <row r="143">
          <cell r="A143" t="str">
            <v>OE.2.2.6.1</v>
          </cell>
        </row>
        <row r="144">
          <cell r="A144" t="str">
            <v>OE.2.2.6.2</v>
          </cell>
        </row>
        <row r="145">
          <cell r="A145" t="str">
            <v>OE.2.2.7</v>
          </cell>
        </row>
        <row r="146">
          <cell r="A146" t="str">
            <v>OE.2.2.7.1</v>
          </cell>
        </row>
        <row r="147">
          <cell r="A147" t="str">
            <v>OE.2.2.7.2</v>
          </cell>
        </row>
        <row r="148">
          <cell r="A148" t="str">
            <v>OE.2.2.8</v>
          </cell>
        </row>
        <row r="149">
          <cell r="A149" t="str">
            <v>OE.2.2.8.1</v>
          </cell>
        </row>
        <row r="150">
          <cell r="A150" t="str">
            <v>OE.2.2.8.2</v>
          </cell>
        </row>
        <row r="151">
          <cell r="A151" t="str">
            <v>OE.2.2.9</v>
          </cell>
        </row>
        <row r="152">
          <cell r="A152" t="str">
            <v>OE.2.2.9.1</v>
          </cell>
        </row>
        <row r="153">
          <cell r="A153" t="str">
            <v>OE.2.2.9.2</v>
          </cell>
        </row>
        <row r="154">
          <cell r="A154" t="str">
            <v>OE.2.3</v>
          </cell>
        </row>
        <row r="155">
          <cell r="A155" t="str">
            <v>OE.2.3.1</v>
          </cell>
        </row>
        <row r="156">
          <cell r="A156" t="str">
            <v>OE.2.3.1.1</v>
          </cell>
        </row>
        <row r="157">
          <cell r="A157" t="str">
            <v>OE.2.3.1.2</v>
          </cell>
        </row>
        <row r="158">
          <cell r="A158" t="str">
            <v>OE.2.3.1.3</v>
          </cell>
        </row>
        <row r="159">
          <cell r="A159" t="str">
            <v>OE.2.3.2</v>
          </cell>
        </row>
        <row r="160">
          <cell r="A160" t="str">
            <v>OE.2.3.2.1</v>
          </cell>
        </row>
        <row r="161">
          <cell r="A161" t="str">
            <v>OE.2.3.2.2</v>
          </cell>
        </row>
        <row r="162">
          <cell r="A162" t="str">
            <v>OE.2.3.2.3</v>
          </cell>
        </row>
        <row r="163">
          <cell r="A163" t="str">
            <v>OE.2.3.3</v>
          </cell>
        </row>
        <row r="164">
          <cell r="A164" t="str">
            <v>OE.2.3.3.1</v>
          </cell>
        </row>
        <row r="165">
          <cell r="A165" t="str">
            <v>OE.2.3.3.2</v>
          </cell>
        </row>
        <row r="166">
          <cell r="A166" t="str">
            <v>OE.2.3.3.3</v>
          </cell>
        </row>
        <row r="167">
          <cell r="A167" t="str">
            <v>OE.2.3.4</v>
          </cell>
        </row>
        <row r="168">
          <cell r="A168" t="str">
            <v>OE.2.3.4.1</v>
          </cell>
        </row>
        <row r="169">
          <cell r="A169" t="str">
            <v>OE.2.3.4.2</v>
          </cell>
        </row>
        <row r="170">
          <cell r="A170" t="str">
            <v>OE.2.3.4.3</v>
          </cell>
        </row>
        <row r="171">
          <cell r="A171" t="str">
            <v>OE.2.3.5</v>
          </cell>
        </row>
        <row r="172">
          <cell r="A172" t="str">
            <v>OE.2.3.5.1</v>
          </cell>
        </row>
        <row r="173">
          <cell r="A173" t="str">
            <v>OE.2.3.5.2</v>
          </cell>
        </row>
        <row r="174">
          <cell r="A174" t="str">
            <v>OE.2.3.5.3</v>
          </cell>
        </row>
        <row r="175">
          <cell r="A175" t="str">
            <v>OE.2.3.6</v>
          </cell>
        </row>
        <row r="176">
          <cell r="A176" t="str">
            <v>OE.2.3.6.1</v>
          </cell>
        </row>
        <row r="177">
          <cell r="A177" t="str">
            <v>OE.2.3.6.1.1</v>
          </cell>
        </row>
        <row r="178">
          <cell r="A178" t="str">
            <v>OE.2.3.6.1.2</v>
          </cell>
        </row>
        <row r="179">
          <cell r="A179" t="str">
            <v>OE.2.3.6.1.3</v>
          </cell>
        </row>
        <row r="180">
          <cell r="A180" t="str">
            <v>OE.2.3.6.1.4</v>
          </cell>
        </row>
        <row r="181">
          <cell r="A181" t="str">
            <v>OE.2.3.6.1.5</v>
          </cell>
        </row>
        <row r="182">
          <cell r="A182" t="str">
            <v>OE.2.3.6.1.6</v>
          </cell>
        </row>
        <row r="183">
          <cell r="A183" t="str">
            <v>OE.2.3.6.2</v>
          </cell>
        </row>
        <row r="184">
          <cell r="A184" t="str">
            <v>OE.2.3.6.2.1</v>
          </cell>
        </row>
        <row r="185">
          <cell r="A185" t="str">
            <v>OE.2.3.6.2.2</v>
          </cell>
        </row>
        <row r="186">
          <cell r="A186" t="str">
            <v>OE.2.3.6.2.3</v>
          </cell>
        </row>
        <row r="187">
          <cell r="A187" t="str">
            <v>OE.2.3.6.3</v>
          </cell>
        </row>
        <row r="188">
          <cell r="A188" t="str">
            <v>OE.2.3.6.3.1</v>
          </cell>
        </row>
        <row r="189">
          <cell r="A189" t="str">
            <v>OE.2.3.6.3.2</v>
          </cell>
        </row>
        <row r="190">
          <cell r="A190" t="str">
            <v>OE.2.3.6.3.3</v>
          </cell>
        </row>
        <row r="191">
          <cell r="A191" t="str">
            <v>OE.2.3.7</v>
          </cell>
        </row>
        <row r="192">
          <cell r="A192" t="str">
            <v>OE.2.3.7.1</v>
          </cell>
        </row>
        <row r="193">
          <cell r="A193" t="str">
            <v>OE.2.3.7.2</v>
          </cell>
        </row>
        <row r="194">
          <cell r="A194" t="str">
            <v>OE.2.3.7.3</v>
          </cell>
        </row>
        <row r="195">
          <cell r="A195" t="str">
            <v>OE.2.3.7.4</v>
          </cell>
        </row>
        <row r="196">
          <cell r="A196" t="str">
            <v>OE.2.3.7.5</v>
          </cell>
        </row>
        <row r="197">
          <cell r="A197" t="str">
            <v>OE.2.3.7.6</v>
          </cell>
        </row>
        <row r="198">
          <cell r="A198" t="str">
            <v>OE.2.3.8</v>
          </cell>
        </row>
        <row r="199">
          <cell r="A199" t="str">
            <v>OE.2.3.8.1</v>
          </cell>
        </row>
        <row r="200">
          <cell r="A200" t="str">
            <v>OE.2.3.8.2</v>
          </cell>
        </row>
        <row r="201">
          <cell r="A201" t="str">
            <v>OE.2.3.8.3</v>
          </cell>
        </row>
        <row r="202">
          <cell r="A202" t="str">
            <v>OE.2.3.8.4</v>
          </cell>
        </row>
        <row r="203">
          <cell r="A203" t="str">
            <v>OE.2.3.8.5</v>
          </cell>
        </row>
        <row r="204">
          <cell r="A204" t="str">
            <v>OE.2.3.8.6</v>
          </cell>
        </row>
        <row r="205">
          <cell r="A205" t="str">
            <v>OE.2.3.9</v>
          </cell>
        </row>
        <row r="206">
          <cell r="A206" t="str">
            <v>OE.2.3.9.1</v>
          </cell>
        </row>
        <row r="207">
          <cell r="A207" t="str">
            <v>OE.2.3.9.1.1</v>
          </cell>
        </row>
        <row r="208">
          <cell r="A208" t="str">
            <v>OE.2.3.9.1.2</v>
          </cell>
        </row>
        <row r="209">
          <cell r="A209" t="str">
            <v>OE.2.3.9.1.3</v>
          </cell>
        </row>
        <row r="210">
          <cell r="A210" t="str">
            <v>OE.2.3.9.2</v>
          </cell>
        </row>
        <row r="211">
          <cell r="A211" t="str">
            <v>OE.2.3.9.2.1</v>
          </cell>
        </row>
        <row r="212">
          <cell r="A212" t="str">
            <v>OE.2.3.9.2.2</v>
          </cell>
        </row>
        <row r="213">
          <cell r="A213" t="str">
            <v>OE.2.3.9.2.3</v>
          </cell>
        </row>
        <row r="214">
          <cell r="A214" t="str">
            <v>OE.2.3.9.2.4</v>
          </cell>
        </row>
        <row r="215">
          <cell r="A215" t="str">
            <v>OE.2.3.9.3</v>
          </cell>
        </row>
        <row r="216">
          <cell r="A216" t="str">
            <v>OE.2.3.9.3.1</v>
          </cell>
        </row>
        <row r="217">
          <cell r="A217" t="str">
            <v>OE.2.3.9.3.2</v>
          </cell>
        </row>
        <row r="218">
          <cell r="A218" t="str">
            <v>OE.2.3.9.3.3</v>
          </cell>
        </row>
        <row r="219">
          <cell r="A219" t="str">
            <v>OE.2.3.9.3.4</v>
          </cell>
        </row>
        <row r="220">
          <cell r="A220" t="str">
            <v>OE.2.3.9.3.5</v>
          </cell>
        </row>
        <row r="221">
          <cell r="A221" t="str">
            <v>OE.2.3.9.4</v>
          </cell>
        </row>
        <row r="222">
          <cell r="A222" t="str">
            <v>OE.2.3.9.4.1</v>
          </cell>
        </row>
        <row r="223">
          <cell r="A223" t="str">
            <v>OE.2.3.9.4.2</v>
          </cell>
        </row>
        <row r="224">
          <cell r="A224" t="str">
            <v>OE.2.3.9.4.3</v>
          </cell>
        </row>
        <row r="225">
          <cell r="A225" t="str">
            <v>OE.2.3.9.5</v>
          </cell>
        </row>
        <row r="226">
          <cell r="A226" t="str">
            <v>OE.2.3.9.5.1</v>
          </cell>
        </row>
        <row r="227">
          <cell r="A227" t="str">
            <v>OE.2.3.9.5.2</v>
          </cell>
        </row>
        <row r="228">
          <cell r="A228" t="str">
            <v>OE.2.3.9.5.3</v>
          </cell>
        </row>
        <row r="229">
          <cell r="A229" t="str">
            <v>OE.2.3.9.6</v>
          </cell>
        </row>
        <row r="230">
          <cell r="A230" t="str">
            <v>OE.2.3.9.6.1</v>
          </cell>
        </row>
        <row r="231">
          <cell r="A231" t="str">
            <v>OE.2.3.9.6.2</v>
          </cell>
        </row>
        <row r="232">
          <cell r="A232" t="str">
            <v>OE.2.3.9.6.3</v>
          </cell>
        </row>
        <row r="233">
          <cell r="A233" t="str">
            <v>OE.2.3.9.7</v>
          </cell>
        </row>
        <row r="234">
          <cell r="A234" t="str">
            <v>OE.2.3.9.7.1</v>
          </cell>
        </row>
        <row r="235">
          <cell r="A235" t="str">
            <v>OE.2.3.9.7.2</v>
          </cell>
        </row>
        <row r="236">
          <cell r="A236" t="str">
            <v>OE.2.3.9.7.3</v>
          </cell>
        </row>
        <row r="237">
          <cell r="A237" t="str">
            <v>OE.2.3.9.7.4</v>
          </cell>
        </row>
        <row r="238">
          <cell r="A238" t="str">
            <v>OE.2.3.9.8</v>
          </cell>
        </row>
        <row r="239">
          <cell r="A239" t="str">
            <v>OE.2.3.9.8.1</v>
          </cell>
        </row>
        <row r="240">
          <cell r="A240" t="str">
            <v>OE.2.3.9.8.2</v>
          </cell>
        </row>
        <row r="241">
          <cell r="A241" t="str">
            <v>OE.2.3.9.8.3</v>
          </cell>
        </row>
        <row r="242">
          <cell r="A242" t="str">
            <v>OE.2.3.10</v>
          </cell>
        </row>
        <row r="243">
          <cell r="A243" t="str">
            <v>OE.2.3.10.1</v>
          </cell>
        </row>
        <row r="244">
          <cell r="A244" t="str">
            <v>OE.2.3.10.2</v>
          </cell>
        </row>
        <row r="245">
          <cell r="A245" t="str">
            <v>OE.2.3.10.3</v>
          </cell>
        </row>
        <row r="246">
          <cell r="A246" t="str">
            <v>OE.2.3.11</v>
          </cell>
        </row>
        <row r="247">
          <cell r="A247" t="str">
            <v>OE.2.3.11.1</v>
          </cell>
        </row>
        <row r="248">
          <cell r="A248" t="str">
            <v>OE.2.3.11.2</v>
          </cell>
        </row>
        <row r="249">
          <cell r="A249" t="str">
            <v>OE.2.3.11.3</v>
          </cell>
        </row>
        <row r="250">
          <cell r="A250" t="str">
            <v>OE.2.3.12</v>
          </cell>
        </row>
        <row r="251">
          <cell r="A251" t="str">
            <v>OE.2.3.12.1</v>
          </cell>
        </row>
        <row r="252">
          <cell r="A252" t="str">
            <v>OE.2.3.12.2</v>
          </cell>
        </row>
        <row r="253">
          <cell r="A253" t="str">
            <v>OE.2.3.12.3</v>
          </cell>
        </row>
        <row r="254">
          <cell r="A254" t="str">
            <v>OE.2.3.13</v>
          </cell>
        </row>
        <row r="255">
          <cell r="A255" t="str">
            <v>OE.2.3.13.1</v>
          </cell>
        </row>
        <row r="256">
          <cell r="A256" t="str">
            <v>OE.2.3.13.2</v>
          </cell>
        </row>
        <row r="257">
          <cell r="A257" t="str">
            <v>OE.2.3.13.3</v>
          </cell>
        </row>
        <row r="258">
          <cell r="A258" t="str">
            <v>OE.2.3.14</v>
          </cell>
        </row>
        <row r="259">
          <cell r="A259" t="str">
            <v>OE.2.3.14.1</v>
          </cell>
        </row>
        <row r="260">
          <cell r="A260" t="str">
            <v>OE.2.3.15</v>
          </cell>
        </row>
        <row r="261">
          <cell r="A261" t="str">
            <v>OE.2.3.15.1</v>
          </cell>
        </row>
        <row r="262">
          <cell r="A262" t="str">
            <v>OE.2.3.15.2</v>
          </cell>
        </row>
        <row r="263">
          <cell r="A263" t="str">
            <v>OE.2.3.15.3</v>
          </cell>
        </row>
        <row r="264">
          <cell r="A264" t="str">
            <v>OE.2.3.16</v>
          </cell>
        </row>
        <row r="265">
          <cell r="A265" t="str">
            <v>OE.2.3.16.1</v>
          </cell>
        </row>
        <row r="266">
          <cell r="A266" t="str">
            <v>OE.2.3.16.1.1</v>
          </cell>
        </row>
        <row r="267">
          <cell r="A267" t="str">
            <v>OE.2.3.16.1.2</v>
          </cell>
        </row>
        <row r="268">
          <cell r="A268" t="str">
            <v>OE.2.3.16.1.3</v>
          </cell>
        </row>
        <row r="269">
          <cell r="A269" t="str">
            <v>OE.2.3.16.1.4</v>
          </cell>
        </row>
        <row r="270">
          <cell r="A270" t="str">
            <v>OE.2.3.16.2</v>
          </cell>
        </row>
        <row r="271">
          <cell r="A271" t="str">
            <v>OE.2.3.16.2.1</v>
          </cell>
        </row>
        <row r="272">
          <cell r="A272" t="str">
            <v>OE.2.3.16.2.2</v>
          </cell>
        </row>
        <row r="273">
          <cell r="A273" t="str">
            <v>OE.2.3.16.2.3</v>
          </cell>
        </row>
        <row r="274">
          <cell r="A274" t="str">
            <v>OE.2.3.16.2.4</v>
          </cell>
        </row>
        <row r="275">
          <cell r="A275" t="str">
            <v>OE.2.3.17</v>
          </cell>
        </row>
        <row r="276">
          <cell r="A276" t="str">
            <v>OE.2.4</v>
          </cell>
        </row>
        <row r="277">
          <cell r="A277" t="str">
            <v>OE.2.4.1</v>
          </cell>
        </row>
        <row r="278">
          <cell r="A278" t="str">
            <v>OE.2.4.1.1</v>
          </cell>
        </row>
        <row r="279">
          <cell r="A279" t="str">
            <v>OE.2.4.1.2</v>
          </cell>
        </row>
        <row r="280">
          <cell r="A280" t="str">
            <v>OE.2.4.2</v>
          </cell>
        </row>
        <row r="281">
          <cell r="A281" t="str">
            <v>OE.2.4.2.1</v>
          </cell>
        </row>
        <row r="282">
          <cell r="A282" t="str">
            <v>OE.2.4.2.2</v>
          </cell>
        </row>
        <row r="283">
          <cell r="A283" t="str">
            <v>OE.2.4.3</v>
          </cell>
        </row>
        <row r="284">
          <cell r="A284" t="str">
            <v>OE.2.4.3.1</v>
          </cell>
        </row>
        <row r="285">
          <cell r="A285" t="str">
            <v>OE.2.4.3.2</v>
          </cell>
        </row>
        <row r="286">
          <cell r="A286" t="str">
            <v>OE.2.4.4</v>
          </cell>
        </row>
        <row r="287">
          <cell r="A287" t="str">
            <v>OE.2.4.4.1</v>
          </cell>
        </row>
        <row r="288">
          <cell r="A288" t="str">
            <v>OE.2.4.4.1.1</v>
          </cell>
        </row>
        <row r="289">
          <cell r="A289" t="str">
            <v>OE.2.4.4.1.2</v>
          </cell>
        </row>
        <row r="290">
          <cell r="A290" t="str">
            <v>OE.2.4.4.1.3</v>
          </cell>
        </row>
        <row r="291">
          <cell r="A291" t="str">
            <v>OE.2.4.4.1.4</v>
          </cell>
        </row>
        <row r="292">
          <cell r="A292" t="str">
            <v>OE.2.4.4.1.5</v>
          </cell>
        </row>
        <row r="293">
          <cell r="A293" t="str">
            <v>OE.2.4.4.1.6</v>
          </cell>
        </row>
        <row r="294">
          <cell r="A294" t="str">
            <v>OE.2.4.4.1.7</v>
          </cell>
        </row>
        <row r="295">
          <cell r="A295" t="str">
            <v>OE.2.4.4.1.8</v>
          </cell>
        </row>
        <row r="296">
          <cell r="A296" t="str">
            <v>OE.2.4.4.1.9</v>
          </cell>
        </row>
        <row r="297">
          <cell r="A297" t="str">
            <v>OE.2.4.4.1.10</v>
          </cell>
        </row>
        <row r="298">
          <cell r="A298" t="str">
            <v>OE.2.4.4.1.11</v>
          </cell>
        </row>
        <row r="299">
          <cell r="A299" t="str">
            <v>OE.2.4.4.1.12</v>
          </cell>
        </row>
        <row r="300">
          <cell r="A300" t="str">
            <v>OE.2.4.4.1.13</v>
          </cell>
        </row>
        <row r="301">
          <cell r="A301" t="str">
            <v>OE.2.4.4.2</v>
          </cell>
        </row>
        <row r="302">
          <cell r="A302" t="str">
            <v>OE.2.4.4.2.1</v>
          </cell>
        </row>
        <row r="303">
          <cell r="A303" t="str">
            <v>OE.2.4.4.2.2</v>
          </cell>
        </row>
        <row r="304">
          <cell r="A304" t="str">
            <v>OE.2.4.4.2.3</v>
          </cell>
        </row>
        <row r="305">
          <cell r="A305" t="str">
            <v>OE.2.4.4.2.4</v>
          </cell>
        </row>
        <row r="306">
          <cell r="A306" t="str">
            <v>OE.2.4.4.2.5</v>
          </cell>
        </row>
        <row r="307">
          <cell r="A307" t="str">
            <v>OE.2.4.4.2.6</v>
          </cell>
        </row>
        <row r="308">
          <cell r="A308" t="str">
            <v>OE.2.4.4.2.7</v>
          </cell>
        </row>
        <row r="309">
          <cell r="A309" t="str">
            <v>OE.2.4.4.2.8</v>
          </cell>
        </row>
        <row r="310">
          <cell r="A310" t="str">
            <v>OE.2.4.4.2.9</v>
          </cell>
        </row>
        <row r="311">
          <cell r="A311" t="str">
            <v>OE.2.4.4.2.10</v>
          </cell>
        </row>
        <row r="312">
          <cell r="A312" t="str">
            <v>OE.2.4.4.2.11</v>
          </cell>
        </row>
        <row r="313">
          <cell r="A313" t="str">
            <v>OE.2.4.4.2.12</v>
          </cell>
        </row>
        <row r="314">
          <cell r="A314" t="str">
            <v>OE.2.4.4.2.13</v>
          </cell>
        </row>
        <row r="315">
          <cell r="A315" t="str">
            <v>OE.2.4.4.3</v>
          </cell>
        </row>
        <row r="316">
          <cell r="A316" t="str">
            <v>OE.2.4.4.3.1</v>
          </cell>
        </row>
        <row r="317">
          <cell r="A317" t="str">
            <v>OE.2.4.4.4</v>
          </cell>
        </row>
        <row r="318">
          <cell r="A318" t="str">
            <v>OE.2.4.4.4.1</v>
          </cell>
        </row>
        <row r="319">
          <cell r="A319" t="str">
            <v>OE.2.4.5</v>
          </cell>
        </row>
        <row r="320">
          <cell r="A320" t="str">
            <v>OE.2.4.5.1</v>
          </cell>
        </row>
        <row r="321">
          <cell r="A321" t="str">
            <v>OE.2.4.5.1.1</v>
          </cell>
        </row>
        <row r="322">
          <cell r="A322" t="str">
            <v>OE.2.4.5.1.2</v>
          </cell>
        </row>
        <row r="323">
          <cell r="A323" t="str">
            <v>OE.2.4.5.2</v>
          </cell>
        </row>
        <row r="324">
          <cell r="A324" t="str">
            <v>OE.2.4.5.2.1</v>
          </cell>
        </row>
        <row r="325">
          <cell r="A325" t="str">
            <v>OE.2.4.5.2.2</v>
          </cell>
        </row>
        <row r="326">
          <cell r="A326" t="str">
            <v>OE.2.4.6</v>
          </cell>
        </row>
        <row r="327">
          <cell r="A327" t="str">
            <v>OE.2.4.6.1</v>
          </cell>
        </row>
        <row r="328">
          <cell r="A328" t="str">
            <v>OE.2.4.6.2</v>
          </cell>
        </row>
        <row r="329">
          <cell r="A329" t="str">
            <v>OE.2.4.6.3</v>
          </cell>
        </row>
        <row r="330">
          <cell r="A330" t="str">
            <v>OE.2.4.6.4</v>
          </cell>
        </row>
        <row r="331">
          <cell r="A331" t="str">
            <v>OE.2.4.6.5</v>
          </cell>
        </row>
        <row r="332">
          <cell r="A332" t="str">
            <v>OE.2.4.6.6</v>
          </cell>
        </row>
        <row r="333">
          <cell r="A333" t="str">
            <v>OE.2.4.6.7</v>
          </cell>
        </row>
        <row r="334">
          <cell r="A334" t="str">
            <v>OE.2.4.7</v>
          </cell>
        </row>
        <row r="335">
          <cell r="A335" t="str">
            <v>OE.2.4.7.1</v>
          </cell>
        </row>
        <row r="336">
          <cell r="A336" t="str">
            <v>OE.2.4.7.2</v>
          </cell>
        </row>
        <row r="337">
          <cell r="A337" t="str">
            <v>OE.2.4.7.3</v>
          </cell>
        </row>
        <row r="338">
          <cell r="A338" t="str">
            <v>OE.2.4.8</v>
          </cell>
        </row>
        <row r="339">
          <cell r="A339" t="str">
            <v>OE.2.4.8.1</v>
          </cell>
        </row>
        <row r="340">
          <cell r="A340" t="str">
            <v>OE.2.4.8.2</v>
          </cell>
        </row>
        <row r="341">
          <cell r="A341" t="str">
            <v>OE.2.4.8.3</v>
          </cell>
        </row>
        <row r="342">
          <cell r="A342" t="str">
            <v>OE.2.4.9</v>
          </cell>
        </row>
        <row r="343">
          <cell r="A343" t="str">
            <v>OE.2.4.9.1</v>
          </cell>
        </row>
        <row r="344">
          <cell r="A344" t="str">
            <v>OE.2.4.9.2</v>
          </cell>
        </row>
        <row r="345">
          <cell r="A345" t="str">
            <v>OE.2.4.10</v>
          </cell>
        </row>
        <row r="346">
          <cell r="A346" t="str">
            <v>OE.2.4.10.1</v>
          </cell>
        </row>
        <row r="347">
          <cell r="A347" t="str">
            <v>OE.2.4.11</v>
          </cell>
        </row>
        <row r="348">
          <cell r="A348" t="str">
            <v>OE.2.4.11.1</v>
          </cell>
        </row>
        <row r="349">
          <cell r="A349" t="str">
            <v>OE.2.4.11.2</v>
          </cell>
        </row>
        <row r="350">
          <cell r="A350" t="str">
            <v>OE.2.5</v>
          </cell>
        </row>
        <row r="351">
          <cell r="A351" t="str">
            <v>OE.2.5.1</v>
          </cell>
        </row>
        <row r="352">
          <cell r="A352" t="str">
            <v>OE.2.5.2</v>
          </cell>
        </row>
        <row r="353">
          <cell r="A353" t="str">
            <v>OE.2.5.3</v>
          </cell>
        </row>
        <row r="354">
          <cell r="A354" t="str">
            <v>OE.2.5.4</v>
          </cell>
        </row>
        <row r="355">
          <cell r="A355" t="str">
            <v>OE.2.5.5</v>
          </cell>
        </row>
        <row r="356">
          <cell r="A356" t="str">
            <v>OE.2.5.5.1</v>
          </cell>
        </row>
        <row r="357">
          <cell r="A357" t="str">
            <v>OE.2.5.5.2</v>
          </cell>
        </row>
        <row r="358">
          <cell r="A358" t="str">
            <v>OE.2.5.5.3</v>
          </cell>
        </row>
        <row r="359">
          <cell r="A359" t="str">
            <v>OE.2.5.5.4</v>
          </cell>
        </row>
        <row r="360">
          <cell r="A360" t="str">
            <v>OE.2.5.5.5</v>
          </cell>
        </row>
        <row r="361">
          <cell r="A361" t="str">
            <v>OE.2.5.5.6</v>
          </cell>
        </row>
        <row r="362">
          <cell r="A362" t="str">
            <v>OE.2.5.5.7</v>
          </cell>
        </row>
        <row r="363">
          <cell r="A363" t="str">
            <v>OE.2.5.6</v>
          </cell>
        </row>
        <row r="364">
          <cell r="A364" t="str">
            <v>OE.2.6</v>
          </cell>
        </row>
        <row r="365">
          <cell r="A365" t="str">
            <v>OE.2.6.1</v>
          </cell>
        </row>
        <row r="366">
          <cell r="A366" t="str">
            <v>OE.2.6.1.1</v>
          </cell>
        </row>
        <row r="367">
          <cell r="A367" t="str">
            <v>OE.2.6.2</v>
          </cell>
        </row>
        <row r="368">
          <cell r="A368" t="str">
            <v>OE.2.6.2.1</v>
          </cell>
        </row>
        <row r="369">
          <cell r="A369" t="str">
            <v>OE.2.6.2.2</v>
          </cell>
        </row>
        <row r="370">
          <cell r="A370" t="str">
            <v>OE.2.6.2.3</v>
          </cell>
        </row>
        <row r="371">
          <cell r="A371" t="str">
            <v>OE.2.6.2.4</v>
          </cell>
        </row>
        <row r="372">
          <cell r="A372" t="str">
            <v>OE.2.6.2.5</v>
          </cell>
        </row>
        <row r="373">
          <cell r="A373" t="str">
            <v>OE.2.6.3</v>
          </cell>
        </row>
        <row r="374">
          <cell r="A374" t="str">
            <v>OE.2.6.3.1</v>
          </cell>
        </row>
      </sheetData>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P 2019"/>
      <sheetName val="ESCALAS"/>
      <sheetName val="CAP 2006"/>
      <sheetName val="Hoja2"/>
      <sheetName val="PAP_2019"/>
      <sheetName val="CAP_2006"/>
    </sheetNames>
    <sheetDataSet>
      <sheetData sheetId="0"/>
      <sheetData sheetId="1">
        <row r="1">
          <cell r="B1">
            <v>930</v>
          </cell>
        </row>
        <row r="7">
          <cell r="A7" t="str">
            <v>CARRERA</v>
          </cell>
          <cell r="B7" t="str">
            <v>NIVEL REMUNERATIVO</v>
          </cell>
        </row>
        <row r="8">
          <cell r="A8" t="str">
            <v>D-6</v>
          </cell>
          <cell r="B8">
            <v>6135</v>
          </cell>
        </row>
        <row r="9">
          <cell r="A9" t="str">
            <v>D-5</v>
          </cell>
          <cell r="B9">
            <v>5769</v>
          </cell>
        </row>
        <row r="10">
          <cell r="A10" t="str">
            <v>D-4</v>
          </cell>
          <cell r="B10">
            <v>5494</v>
          </cell>
        </row>
        <row r="11">
          <cell r="A11" t="str">
            <v>D-3</v>
          </cell>
          <cell r="B11">
            <v>4578</v>
          </cell>
        </row>
        <row r="12">
          <cell r="A12" t="str">
            <v>P-6</v>
          </cell>
          <cell r="B12">
            <v>3846</v>
          </cell>
        </row>
        <row r="13">
          <cell r="A13" t="str">
            <v>P-5</v>
          </cell>
          <cell r="B13">
            <v>3663</v>
          </cell>
        </row>
        <row r="14">
          <cell r="A14" t="str">
            <v>P-4</v>
          </cell>
          <cell r="B14">
            <v>3479</v>
          </cell>
        </row>
        <row r="15">
          <cell r="A15" t="str">
            <v>P-3</v>
          </cell>
          <cell r="B15">
            <v>3296</v>
          </cell>
        </row>
        <row r="16">
          <cell r="A16" t="str">
            <v>T-5</v>
          </cell>
          <cell r="B16">
            <v>3022</v>
          </cell>
        </row>
        <row r="17">
          <cell r="A17" t="str">
            <v>T-4</v>
          </cell>
          <cell r="B17">
            <v>2838</v>
          </cell>
        </row>
        <row r="18">
          <cell r="A18" t="str">
            <v>A-3</v>
          </cell>
          <cell r="B18">
            <v>0</v>
          </cell>
        </row>
      </sheetData>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2.Contenido"/>
      <sheetName val="F-03.FichaTecn."/>
      <sheetName val="F-04.MetaAnual"/>
      <sheetName val="F-05.ResumEjec"/>
      <sheetName val="F-05 ResumenF"/>
      <sheetName val="F-05"/>
      <sheetName val="F-05 Ejc Fis Prog-Ejec"/>
      <sheetName val="F-06.Recursos-1"/>
      <sheetName val="F-07.Control-T-C-A"/>
      <sheetName val="Plla_Pers"/>
      <sheetName val="F-06.Recursos-2"/>
      <sheetName val="Res.Men_EqMec"/>
      <sheetName val="Mov.Men_EqMec"/>
      <sheetName val="Cont.Dia_EqMec"/>
      <sheetName val="07-NO"/>
      <sheetName val="EJEC FIS"/>
      <sheetName val="F-08.Res.Avance"/>
      <sheetName val="10-NO"/>
      <sheetName val="SUSTENTO EJEC.OBRA"/>
      <sheetName val="EJEC.FINANCIERA"/>
      <sheetName val="F-14 Resum.Gral.EjeFinan."/>
      <sheetName val="Sust.Mtdos.-01"/>
      <sheetName val="Sust.Mtdos.-02"/>
      <sheetName val="Sust.Mtdos.-03"/>
      <sheetName val="Sust.Mtdos.-04"/>
      <sheetName val="Sust.Mtdos.-05"/>
      <sheetName val="Sust.Mtdos.-06"/>
      <sheetName val="Cont.CºHidra"/>
      <sheetName val="Cont.Aten.Req"/>
      <sheetName val="Cont_Rend"/>
      <sheetName val="32"/>
      <sheetName val="31"/>
      <sheetName val="18"/>
      <sheetName val="21"/>
      <sheetName val="F-02_Contenido"/>
      <sheetName val="F-03_FichaTecn_"/>
      <sheetName val="F-04_MetaAnual"/>
      <sheetName val="F-05_ResumEjec"/>
      <sheetName val="F-05_ResumenF"/>
      <sheetName val="F-05_Ejc_Fis_Prog-Ejec"/>
      <sheetName val="F-06_Recursos-1"/>
      <sheetName val="F-07_Control-T-C-A"/>
      <sheetName val="F-06_Recursos-2"/>
      <sheetName val="Res_Men_EqMec"/>
      <sheetName val="Mov_Men_EqMec"/>
      <sheetName val="Cont_Dia_EqMec"/>
      <sheetName val="EJEC_FIS"/>
      <sheetName val="F-08_Res_Avance"/>
      <sheetName val="SUSTENTO_EJEC_OBRA"/>
      <sheetName val="EJEC_FINANCIERA"/>
      <sheetName val="F-14_Resum_Gral_EjeFinan_"/>
      <sheetName val="Sust_Mtdos_-01"/>
      <sheetName val="Sust_Mtdos_-02"/>
      <sheetName val="Sust_Mtdos_-03"/>
      <sheetName val="Sust_Mtdos_-04"/>
      <sheetName val="Sust_Mtdos_-05"/>
      <sheetName val="Sust_Mtdos_-06"/>
      <sheetName val="Cont_CºHidra"/>
      <sheetName val="Cont_Aten_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rograma 2011"/>
      <sheetName val="Hoja1"/>
      <sheetName val="PROG-EJECT-2004"/>
      <sheetName val="PROGRAMACION LIVITACA"/>
      <sheetName val="actual programa 2011 A4"/>
      <sheetName val="Plla_Pers"/>
      <sheetName val="lagsram2"/>
      <sheetName val="POSESIÓN"/>
      <sheetName val="t.i. costos fijos y variables"/>
      <sheetName val="SOCTA2"/>
      <sheetName val="3 Week Schedule"/>
      <sheetName val="Action Required"/>
      <sheetName val="actual_programa_2011"/>
      <sheetName val="PROGRAMACION_LIVITACA"/>
      <sheetName val="actual_programa_2011_A4"/>
    </sheetNames>
    <sheetDataSet>
      <sheetData sheetId="0"/>
      <sheetData sheetId="1"/>
      <sheetData sheetId="2">
        <row r="1006">
          <cell r="G1006">
            <v>2542143.9999999995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CIÓN"/>
      <sheetName val="CUADRO_DE_NECESIDADES"/>
      <sheetName val="RESUMEN"/>
      <sheetName val="CATÁLOGO"/>
      <sheetName val="CLASIFICADOR POR PROYECTO"/>
      <sheetName val="1.METAS 2020"/>
      <sheetName val="OEI_AEI_PEI"/>
      <sheetName val="PROYECTOS(EJECUTORA)"/>
      <sheetName val="PIA 2020 - GRC"/>
      <sheetName val="Hoja6"/>
    </sheetNames>
    <sheetDataSet>
      <sheetData sheetId="0">
        <row r="17">
          <cell r="B17" t="str">
            <v>INFRAESTRUCTURA</v>
          </cell>
        </row>
      </sheetData>
      <sheetData sheetId="1"/>
      <sheetData sheetId="2" refreshError="1"/>
      <sheetData sheetId="3" refreshError="1"/>
      <sheetData sheetId="4" refreshError="1"/>
      <sheetData sheetId="5">
        <row r="3">
          <cell r="B3" t="str">
            <v>CUI</v>
          </cell>
          <cell r="C3" t="str">
            <v>UEI</v>
          </cell>
          <cell r="D3" t="str">
            <v>NOMBRE_PROYECTO</v>
          </cell>
          <cell r="E3" t="str">
            <v>PIA_2020</v>
          </cell>
        </row>
        <row r="4">
          <cell r="B4">
            <v>2192979</v>
          </cell>
          <cell r="C4" t="str">
            <v>COPESCO</v>
          </cell>
          <cell r="D4" t="str">
            <v>MEJORAMIENTO INTEGRAL DE LA VIA EXPRESA DE LA CIUDAD DEL CUSCO: OVALO LOS LIBERTADORES - PUENTE COSTANERA - NODO DE VERSALLES</v>
          </cell>
          <cell r="E4">
            <v>193004699</v>
          </cell>
        </row>
        <row r="5">
          <cell r="B5">
            <v>2094808</v>
          </cell>
          <cell r="C5" t="str">
            <v>GRI</v>
          </cell>
          <cell r="D5" t="str">
            <v>MEJORAMIENTO DE LA CAPACIDAD RESOLUTIVA DE LOS SERVICIOS DE SALUD DEL HOSPITAL ANTONIO LORENA NIVEL III-1-CUSCO</v>
          </cell>
          <cell r="E5">
            <v>27803437</v>
          </cell>
        </row>
        <row r="6">
          <cell r="B6">
            <v>2196787</v>
          </cell>
          <cell r="C6" t="str">
            <v>GRI</v>
          </cell>
          <cell r="D6" t="str">
            <v>MEJORAMIENTO Y AMPLIACION DE LOS SERVICIOS EDUCATIVOS DE NIVEL INICIAL PRIORIZADOS POR LA UGEL DEL CUSCO 1 ETAPA - REGION CUSCO</v>
          </cell>
          <cell r="E6">
            <v>11544187</v>
          </cell>
        </row>
        <row r="7">
          <cell r="B7">
            <v>2380087</v>
          </cell>
          <cell r="C7" t="str">
            <v>COPESCO</v>
          </cell>
          <cell r="D7" t="str">
            <v>MEJORAMIENTO DE LA CARRETERA CUSCO - CCORCA - HUAYLLAYPAMPA ENTRE LOS DISTRITOS DE CUSCO, SANTIAGO Y CCORCA, PROVINCIA DE CUSCO, DEPARTAMENTO DE CUSCO</v>
          </cell>
          <cell r="E7">
            <v>11352753</v>
          </cell>
        </row>
        <row r="8">
          <cell r="B8">
            <v>2230327</v>
          </cell>
          <cell r="C8" t="str">
            <v>GRI</v>
          </cell>
          <cell r="D8" t="str">
            <v>MEJORAMIENTO DE LA CARRETERA HUANCARANI - PAUCARTAMBO PROVINCIA DE PAUCARTAMBO, DEPARTAMENTO DEL CUSCO</v>
          </cell>
          <cell r="E8">
            <v>11020113</v>
          </cell>
        </row>
        <row r="9">
          <cell r="B9">
            <v>2341950</v>
          </cell>
          <cell r="C9" t="str">
            <v>GRI</v>
          </cell>
          <cell r="D9" t="str">
            <v>MEJORAMIENTO DE LOS SERVICIOS DE SALUD EN EL CENTRO DE SALUD POMACANCHI, DISTRITO DE POMACANCHI, PROVINCIA DE ACOMAYO, REGION CUSCO</v>
          </cell>
          <cell r="E9">
            <v>9022712</v>
          </cell>
        </row>
        <row r="10">
          <cell r="B10">
            <v>2163354</v>
          </cell>
          <cell r="C10" t="str">
            <v>COPESCO</v>
          </cell>
          <cell r="D10" t="str">
            <v>MEJORAMIENTO DEL ESTADIO INCA GARCILASO DE LA VEGA DISTRITO DE WANCHAQ - CUSCO</v>
          </cell>
          <cell r="E10">
            <v>9000000</v>
          </cell>
        </row>
        <row r="11">
          <cell r="B11">
            <v>2163449</v>
          </cell>
          <cell r="C11" t="str">
            <v>IMA</v>
          </cell>
          <cell r="D11" t="str">
            <v>AMPLIACION Y MEJORAMIENTO DEL SERVICIO DE PROTECCION Y GESTION DE RIESGOS CONTRA INUNDACIONES EN 38 KM. DEL CAUCE DEL RIO HUATANAY EN LAS PROVINCIAS DE CUSCO Y QUISPICANCHI - REGION CUSCO</v>
          </cell>
          <cell r="E11">
            <v>8500000</v>
          </cell>
        </row>
        <row r="12">
          <cell r="B12">
            <v>2160165</v>
          </cell>
          <cell r="C12" t="str">
            <v>PLAN MERIS</v>
          </cell>
          <cell r="D12" t="str">
            <v>INSTALACION DEL SISTEMA DE RIEGO MARGEN DERECHA E IZQUIERDA DEL RIO VILCANOTA ENTRE YAUCAT Y PAUCARBAMBA - DISTRITOS CUSIPATA, QUIQUIJANA, URCOS - PROVINCIA QUISPICANCHI - DEPARTAMENTO CUSCO</v>
          </cell>
          <cell r="E12">
            <v>8000000</v>
          </cell>
        </row>
        <row r="13">
          <cell r="B13">
            <v>2272450</v>
          </cell>
          <cell r="C13" t="str">
            <v>GRI</v>
          </cell>
          <cell r="D13" t="str">
            <v>MEJORAMIENTO DE LA CARRETERA IZCUCHACA -CRUZPATA; PROVINCIAS DE ANTA Y URUBAMBA-CUSCO</v>
          </cell>
          <cell r="E13">
            <v>8000000</v>
          </cell>
        </row>
        <row r="14">
          <cell r="B14">
            <v>2309562</v>
          </cell>
          <cell r="C14" t="str">
            <v>COPESCO</v>
          </cell>
          <cell r="D14" t="str">
            <v>GESTION DEL PROGRAMA Y OTROS: MEJORAMIENTO DEL TRANSPORTE EN LA CIUDAD DEL CUSCO</v>
          </cell>
          <cell r="E14">
            <v>6797368</v>
          </cell>
        </row>
        <row r="15">
          <cell r="B15">
            <v>2332152</v>
          </cell>
          <cell r="C15" t="str">
            <v>GRI</v>
          </cell>
          <cell r="D15" t="str">
            <v>MEJORAMIENTO Y AMPLIACION DE LA OFERTA DE SERVICIOS EDUCATIVOS DE LA I.E. INTEGRADA DE NIVEL INICIAL Y PRIMARIA DE LA LOCALIDAD DE ERAPATA, DISTRITO DE INKAWASI - LA CONVENCION - CUSCO</v>
          </cell>
          <cell r="E15">
            <v>6147540</v>
          </cell>
        </row>
        <row r="16">
          <cell r="B16">
            <v>2335174</v>
          </cell>
          <cell r="C16" t="str">
            <v>GRI</v>
          </cell>
          <cell r="D16" t="str">
            <v>MEJORAMIENTO EN LA OFERTA DE SERVICIO EDUCATIVO A NIVEL PRIMARIA Y SECUNDARIA EN LA I.E. DAVID SAMANEZ OCAMPO INTEGRADO A LA I.E. N 50115, DISTRITO DE MOLLEPATA - ANTA - CUSCO</v>
          </cell>
          <cell r="E16">
            <v>6059250</v>
          </cell>
        </row>
        <row r="17">
          <cell r="B17">
            <v>2394745</v>
          </cell>
          <cell r="C17" t="str">
            <v>GRI</v>
          </cell>
          <cell r="D17" t="str">
            <v>CREACION DE LOS SERVICIOS DE TRANSITABILIDAD VEHICULAR RUTA CU-104 TRAMO PUENTE TAHUIS Y SAN ANTONIO DEL DISTRITO DE YANATILE - PROVINCIA DE CALCA - DEPARTAMENTO DE CUSCO</v>
          </cell>
          <cell r="E17">
            <v>5546236</v>
          </cell>
        </row>
        <row r="18">
          <cell r="B18">
            <v>2249944</v>
          </cell>
          <cell r="C18" t="str">
            <v>GRI</v>
          </cell>
          <cell r="D18" t="str">
            <v>INSTALACION MEJORAMIENTO Y AMPLIACION DE SERVICIOS EDUCATIVOS DEL NIVEL INICIAL ESCOLARIZADO CICLO II DE LAS I.E.I. CREADAS EN LOS AÑOS 2009 AL 2012 EN LAS PROVINCIAS DE CANAS, ACOMAYO Y PARURO - DEPARTAMENTO CUSCO</v>
          </cell>
          <cell r="E18">
            <v>5508419</v>
          </cell>
        </row>
        <row r="19">
          <cell r="B19">
            <v>2195083</v>
          </cell>
          <cell r="C19" t="str">
            <v>DRTC</v>
          </cell>
          <cell r="D19" t="str">
            <v>AMPLIACION Y MEJORAMIENTO DEL PUENTE PILLPINTO DEL DISTRITO PILLPINTO, PROVINCIA PARURO, DEPARTAMENTO CUSCO.</v>
          </cell>
          <cell r="E19">
            <v>5181728</v>
          </cell>
        </row>
        <row r="20">
          <cell r="B20">
            <v>2284042</v>
          </cell>
          <cell r="C20" t="str">
            <v>DRAC</v>
          </cell>
          <cell r="D20" t="str">
            <v>INSTALACION Y MEJORAMIENTO DEL SERVICIO DE CONTROL PARA ESTABLECER AREAS DE BAJA PREVALENCIA DE MOSCAS DE LA FRUTA EN SELVA Y CEJA DE SELVA DE LA REGION CUSCO</v>
          </cell>
          <cell r="E20">
            <v>5068813</v>
          </cell>
        </row>
        <row r="21">
          <cell r="B21">
            <v>2094055</v>
          </cell>
          <cell r="C21" t="str">
            <v>IMA</v>
          </cell>
          <cell r="D21" t="str">
            <v>MANEJO Y GESTION SOSTENIBLE DE COSECHA DE AGUA EN ECOSISTEMAS LACUSTRES ALTO ANDINOS EN LA CUENCA DEL VILCANOTA - URUBAMBA - CALCA</v>
          </cell>
          <cell r="E21">
            <v>5063644</v>
          </cell>
        </row>
        <row r="22">
          <cell r="B22">
            <v>2274876</v>
          </cell>
          <cell r="C22" t="str">
            <v>GRI</v>
          </cell>
          <cell r="D22" t="str">
            <v>MEJORAMIENTO DE LOS SERVICIOS DE SALUD DEL CENTRO DE SALUD TTIO, DISTRITO DE WANCHAQ, PROVINCIA DE CUSCO, REGION CUSCO</v>
          </cell>
          <cell r="E22">
            <v>5063134</v>
          </cell>
        </row>
        <row r="23">
          <cell r="B23">
            <v>2361679</v>
          </cell>
          <cell r="C23" t="str">
            <v>GRI</v>
          </cell>
          <cell r="D23" t="str">
            <v>MEJORAMIENTO Y AMPLIACION DE LOS SERVICIOS DE SALUD DEL ESTABLECIMIENTO DE SALUD DE BELEMPAMPA - DISTRITO DE SANTIAGO - PROVINCIA DE CUSCO - REGION CUSCO</v>
          </cell>
          <cell r="E23">
            <v>5000000</v>
          </cell>
        </row>
        <row r="24">
          <cell r="B24">
            <v>2046089</v>
          </cell>
          <cell r="C24" t="str">
            <v>PLAN MERIS</v>
          </cell>
          <cell r="D24" t="str">
            <v>MEJORAMIENTO DE LA INFRAESTRUCTURA DE RIEGO MAYOR PALLALLAJE EN LAS COMUNIDADES CAMPESINAS DE URINSAYA Y QUEROCCOLLANA, DISTRITO COPORAQUE, PROVINCIA ESPINAR</v>
          </cell>
          <cell r="E24">
            <v>5000000</v>
          </cell>
        </row>
        <row r="25">
          <cell r="B25">
            <v>2362959</v>
          </cell>
          <cell r="C25" t="str">
            <v>GRI</v>
          </cell>
          <cell r="D25" t="str">
            <v>MEJORAMIENTO DEL SERVICIO DE EDUCACION EN EL INSTITUTO DE EDUCACION SUPERIOR TECNOLOGICO PUBLICO - ESPINAR, DISTRITO DE ESPINAR - PROVINCIA DE ESPINAR - REGION CUSCO</v>
          </cell>
          <cell r="E25">
            <v>5000000</v>
          </cell>
        </row>
        <row r="26">
          <cell r="B26">
            <v>2284251</v>
          </cell>
          <cell r="C26" t="str">
            <v>PLAN MERIS</v>
          </cell>
          <cell r="D26" t="str">
            <v>INSTALACION DE PRESAS HUANUTUYO -SUYTOCCOCHA, Y SISTEMA DE RIEGO POR ASPERSION EN LAS COMUNIDADES DE HANOCCA Y TAYPITUNGA - DISTRITO LAYO - PROVINCIA CANAS - CUSCO</v>
          </cell>
          <cell r="E26">
            <v>5000000</v>
          </cell>
        </row>
        <row r="27">
          <cell r="B27">
            <v>2335798</v>
          </cell>
          <cell r="C27" t="str">
            <v>GRI</v>
          </cell>
          <cell r="D27" t="str">
            <v>MEJORAMIENTO DE LOS SERVICIOS DE SALUD DEL CENTRO DE SALUD OLLANTAYTAMBO, DISTRITO DE OLLANTAYTAMBO, PROVINCIA DE URUBAMBA, REGION CUSCO</v>
          </cell>
          <cell r="E27">
            <v>5000000</v>
          </cell>
        </row>
        <row r="28">
          <cell r="B28">
            <v>2300722</v>
          </cell>
          <cell r="C28" t="str">
            <v>GRI</v>
          </cell>
          <cell r="D28" t="str">
            <v>MEJORAMIENTO DEL SERVICIO DE EDUCACION DEL INSTITUTO DE EDUCACION SUPERIOR TECNOLOGICO QUILLABAMBA - FILIAL QUELLOUNO, DISTRITO DE QUELLOUNO, PROVINCIA LA CONVENCION, DEPARTAMENTO CUSCO</v>
          </cell>
          <cell r="E28">
            <v>5000000</v>
          </cell>
        </row>
        <row r="29">
          <cell r="B29">
            <v>2156206</v>
          </cell>
          <cell r="C29" t="str">
            <v>PLAN MERIS</v>
          </cell>
          <cell r="D29" t="str">
            <v>INSTALACION DEL SISTEMA DE RIEGO QUISCO - DISTRITO DE ALTO PICHIGUA - PROVINCIA ESPINAR - CUSCO</v>
          </cell>
          <cell r="E29">
            <v>4971155</v>
          </cell>
        </row>
        <row r="30">
          <cell r="B30">
            <v>2215676</v>
          </cell>
          <cell r="C30" t="str">
            <v>GRI</v>
          </cell>
          <cell r="D30" t="str">
            <v>MEJORAMIENTO Y AMPLIACION DEL SERVICIO EDUCATIVO EN LA I.E. DEL NIVEL SECUNDARIO MIGUEL ANGEL HURTADO DELGADO DEL DISTRITO DE ACOPIA, PROVINCIA DE ACOMAYO - CUSCO</v>
          </cell>
          <cell r="E30">
            <v>4954307</v>
          </cell>
        </row>
        <row r="31">
          <cell r="B31">
            <v>2337766</v>
          </cell>
          <cell r="C31" t="str">
            <v>GRI</v>
          </cell>
          <cell r="D31" t="str">
            <v>MEJORAMIENTO DE LOS SERVICIOS EDUCATIVOS DE LA I.E. DE NIVEL PRIMARIO N 50343, SAGRADO CORAZON DE JESUS DISTRITO DE PARURO, PROVINCIA DE PARURO - CUSCO</v>
          </cell>
          <cell r="E31">
            <v>4751254</v>
          </cell>
        </row>
        <row r="32">
          <cell r="B32">
            <v>2362390</v>
          </cell>
          <cell r="C32" t="str">
            <v>GRI</v>
          </cell>
          <cell r="D32" t="str">
            <v>MEJORAMIENTO Y AMPLIACION DEL SERVICIO DE EDUCACION PRIMARIA DE LA I.E. N° 51017 MARISCAL GAMARRA DISTRITO DE CUSCO - PROVINCIA DE CUSCO - DEPARTAMENTO DE CUSCO</v>
          </cell>
          <cell r="E32">
            <v>4512798</v>
          </cell>
        </row>
        <row r="33">
          <cell r="B33">
            <v>2270682</v>
          </cell>
          <cell r="C33" t="str">
            <v>PLAN MERIS</v>
          </cell>
          <cell r="D33" t="str">
            <v>MEJORAMIENTO Y AMPLIACION DEL SERVICIO DE AGUA PARA RIEGO EN LOS SECTORES DEL RIO VERSALLES, ENTRE SANTA ELENA, RETIRO DEL CARMEN, TIRIJUAY, ARENAL E IPAL, DISTRITOS DE OCOBAMBA Y YANATILE, PROVINCIAS DE LA CONVENCION Y CALCA, REGION CUSCO</v>
          </cell>
          <cell r="E33">
            <v>4500000</v>
          </cell>
        </row>
        <row r="34">
          <cell r="B34">
            <v>2322391</v>
          </cell>
          <cell r="C34" t="str">
            <v>PLAN MERIS</v>
          </cell>
          <cell r="D34" t="str">
            <v>INSTALACION Y MEJORAMIENTO DEL SERVICIO DE AGUA PARA RIEGO EN LA CUENCA DEL RIO BERMEJO-COLORADO, DISTRITOS LIMATAMBO Y MOLLEPATA, PROVINCIA ANTA - CUSCO</v>
          </cell>
          <cell r="E34">
            <v>4500000</v>
          </cell>
        </row>
        <row r="35">
          <cell r="B35">
            <v>2377827</v>
          </cell>
          <cell r="C35" t="str">
            <v>GRI</v>
          </cell>
          <cell r="D35" t="str">
            <v>MEJORAMIENTO DE LOS SERVICIOS EDUCATIVOS EN LA I.E. DE TECNICO AGROPECUARIO CON JORNADA ESCOLAR COMPLETA, DISTRITO DE LAYO, PROVINCIA DE CANAS, DEPARTAMENTO DEL CUSCO</v>
          </cell>
          <cell r="E35">
            <v>4162747</v>
          </cell>
        </row>
        <row r="36">
          <cell r="B36">
            <v>2330602</v>
          </cell>
          <cell r="C36" t="str">
            <v>GRI</v>
          </cell>
          <cell r="D36" t="str">
            <v>MEJORAMIENTO DEL SERVICIO EDUCATIVO EN LOS NIVELES INICIAL, PRIMARIA Y SECUNDARIA CON JORNADA ESCOLAR COMPLETA DE LA INSTITUCION EDUCATIVA INTEGRADA N 51003 ROSARIO DEL DISTRITO, PROVINCIA Y DEPARTAMENTO DE CUSCO.</v>
          </cell>
          <cell r="E36">
            <v>4045191</v>
          </cell>
        </row>
        <row r="37">
          <cell r="B37">
            <v>2338944</v>
          </cell>
          <cell r="C37" t="str">
            <v>COPESCO</v>
          </cell>
          <cell r="D37" t="str">
            <v>MEJORAMIENTO DEL SERVICIO DE TRANSITABILIDAD VEHICULAR Y PEATONAL EN LA URB. VELASCO ASTETE, URB. HILARIO MENDIVIL, DISTRITOS DE WANCHAQ Y SAN SEBASTIAN, PROVINCIA DE CUSCO - CUSCO</v>
          </cell>
          <cell r="E37">
            <v>4000000</v>
          </cell>
        </row>
        <row r="38">
          <cell r="B38">
            <v>2162076</v>
          </cell>
          <cell r="C38" t="str">
            <v>PLAN MERIS</v>
          </cell>
          <cell r="D38" t="str">
            <v>CONSTRUCCION IRRIGACION CHECCA - CANAS</v>
          </cell>
          <cell r="E38">
            <v>4000000</v>
          </cell>
        </row>
        <row r="39">
          <cell r="B39">
            <v>2134116</v>
          </cell>
          <cell r="C39" t="str">
            <v>IMA</v>
          </cell>
          <cell r="D39" t="str">
            <v>ADECUAMIENTO AL CAMBIO CLIMATICO: COSECHA DE AGUA EN MICROCUENCAS LACUSTRES DE PHAUSIHUAYCCO, HUILLCAMAYO, KENQONAY, QUEHUAYLLO, HUANCALLO Y RAJACHAC EN LA CUENCA MEDIA DEL RIO APURIMAC</v>
          </cell>
          <cell r="E39">
            <v>3990464</v>
          </cell>
        </row>
        <row r="40">
          <cell r="B40">
            <v>2163197</v>
          </cell>
          <cell r="C40" t="str">
            <v>GRI</v>
          </cell>
          <cell r="D40" t="str">
            <v>MEJORAMIENTO, AMPLIACION DE LOS SERVICIOS DE EDUCACION INICIAL, PRIMARIA Y SECUNDARIA DE LA I.E. MX.51037 VIRGEN DEL CARMEN DE LA C.C. DE PILLAO MATAO, DISTRITO DE SAN JERONIMO - CUSCO - CUSCO</v>
          </cell>
          <cell r="E40">
            <v>3990160</v>
          </cell>
        </row>
        <row r="41">
          <cell r="B41">
            <v>2183916</v>
          </cell>
          <cell r="C41" t="str">
            <v>GRI</v>
          </cell>
          <cell r="D41" t="str">
            <v>MEJORAMIENTO DE LOS SERVICIOS DE SALUD EN EL ESTABLECIMIENTO DE SALUD DE LLUSCO- RED CUSCO SUR, DISTRITO DE LLUSCO, PROVINCIA DE CHUMBIVILCAS, REGION CUSCO</v>
          </cell>
          <cell r="E41">
            <v>3914899</v>
          </cell>
        </row>
        <row r="42">
          <cell r="B42">
            <v>2324432</v>
          </cell>
          <cell r="C42" t="str">
            <v>GRRNGMA</v>
          </cell>
          <cell r="D42" t="str">
            <v>RECUPERACION DEL SERVICIO ECOSISTEMICO DE CONTROL DE EROSION DE SUELOS EN LAS COMUNIDADES CAMPESINAS PRIORIZADAS DE LOS DISTRITOS DE: CHECCA, LAYO, ACOMAYO, POMACANCHI, RONDOCAN Y OCCORURO DEL DEPARTAMENTO CUSCO</v>
          </cell>
          <cell r="E42">
            <v>3604417</v>
          </cell>
        </row>
        <row r="43">
          <cell r="B43">
            <v>2250007</v>
          </cell>
          <cell r="C43" t="str">
            <v>COPESCO</v>
          </cell>
          <cell r="D43" t="str">
            <v>MEJORAMIENTO E INSTALACION DE SERVICIOS TURISTICOS PUBLICOS EN EL RECORRIDO DEL ATRACTIVO TURISTICO MONUMENTO ARQUEOLOGICO DE PISAQ DISTRITO DE PISAQ, PROVINCIA DE CALCA, DEPARTAMENTO DEL CUSCO</v>
          </cell>
          <cell r="E43">
            <v>3528641</v>
          </cell>
        </row>
        <row r="44">
          <cell r="B44">
            <v>2203792</v>
          </cell>
          <cell r="C44" t="str">
            <v>IMA</v>
          </cell>
          <cell r="D44" t="str">
            <v>MEJORAMIENTO, AMPLIACION DEL SERVICIO DE PROTECCION ANTE INUNDACIONES EN LA MARGEN DERECHA E IZQUIERDA DEL RIO VILCANOTA DEL CENTRO POBLADO DE SAN SALVADOR, DISTRITO DE SAN SALVADOR - CALCA - CUSCO</v>
          </cell>
          <cell r="E44">
            <v>3220711</v>
          </cell>
        </row>
        <row r="45">
          <cell r="B45">
            <v>2230829</v>
          </cell>
          <cell r="C45" t="str">
            <v>GRI</v>
          </cell>
          <cell r="D45" t="str">
            <v>MEJORAMIENTO DE LOS SERVICIOS DE EDUCACIÓN PRIMARIA EN LA I.E. 50966 - AYUDA MUTUA, EN EL DISTRITO DEL CUSCO, DE LA PROVINCIA DEL CUSCO</v>
          </cell>
          <cell r="E45">
            <v>3180565</v>
          </cell>
        </row>
        <row r="46">
          <cell r="B46">
            <v>2249848</v>
          </cell>
          <cell r="C46" t="str">
            <v>GRRNGMA</v>
          </cell>
          <cell r="D46" t="str">
            <v>INSTALACION DE PLANTACIONES FORESTALES EN AREAS NO INTERVENIDAS EN LAS PROVINCIAS DE CALCA Y URUBAMBA DE LA REGION CUSCO</v>
          </cell>
          <cell r="E46">
            <v>3133700</v>
          </cell>
        </row>
        <row r="47">
          <cell r="B47">
            <v>2221280</v>
          </cell>
          <cell r="C47" t="str">
            <v>GRDE</v>
          </cell>
          <cell r="D47" t="str">
            <v>INSTALACION DEL SISTEMA DE RIEGO POR ASPERSION DEL SECTOR PUMANOTA DISTRITO DE LAYO, PROVINCIA DE CANAS - CUSCO</v>
          </cell>
          <cell r="E47">
            <v>3034289</v>
          </cell>
        </row>
        <row r="48">
          <cell r="B48">
            <v>2332780</v>
          </cell>
          <cell r="C48" t="str">
            <v>GRI</v>
          </cell>
          <cell r="D48" t="str">
            <v>MEJORAMIENTO DE LA OFERTA DEL SERVICIO EDUCATIVO DE LA INSTITUCION EDUCATIVA PRIMARIA N 50718 DE LA COMUNIDAD DE AUSARAY CCATCA, DISTRITO DE CCATCA - QUISPICANCHI - CUSCO</v>
          </cell>
          <cell r="E48">
            <v>3029877</v>
          </cell>
        </row>
        <row r="49">
          <cell r="B49">
            <v>2194625</v>
          </cell>
          <cell r="C49" t="str">
            <v>COPESCO</v>
          </cell>
          <cell r="D49" t="str">
            <v>MEJORAMIENTO CARRETERA RIO BLANCO - MOLLEPATA - CU 109, DISTRITO DE MOLLEPATA, PROVINCIA DE ANTA, REGION CUSCO</v>
          </cell>
          <cell r="E49">
            <v>3000000</v>
          </cell>
        </row>
        <row r="50">
          <cell r="B50">
            <v>2163258</v>
          </cell>
          <cell r="C50" t="str">
            <v>PLAN MERIS</v>
          </cell>
          <cell r="D50" t="str">
            <v>INSTALACION Y MEJORAMIENTO DEL SISTEMA DE RIEGO TECNIFICADO EN LOS SECTORES DE SULLUCUYOC, ENCUENTRO, AMARILLUYOC, LIMONPATA, KUQUIMOCCO Y CCOCHAPAMPA, DISTRITO DE SANTA TERESA - LA CONVENCION - CUSCO</v>
          </cell>
          <cell r="E50">
            <v>3000000</v>
          </cell>
        </row>
        <row r="51">
          <cell r="B51">
            <v>2194700</v>
          </cell>
          <cell r="C51" t="str">
            <v>COPESCO</v>
          </cell>
          <cell r="D51" t="str">
            <v>MEJORAMIENTO DE LA CARRETERA MARAS - MORAY, DISTRITO DE MARAS, PROVINCIA DE URUBAMBA, CUSCO</v>
          </cell>
          <cell r="E51">
            <v>3000000</v>
          </cell>
        </row>
        <row r="52">
          <cell r="B52">
            <v>2300599</v>
          </cell>
          <cell r="C52" t="str">
            <v>IMA</v>
          </cell>
          <cell r="D52" t="str">
            <v>MEJORAMIENTO Y AMPLIACION DEL SERVICIO DE PROTECCION CONTRA ALUVIONES EN EL CENTRO POBLADO DE QUELLOUNO, QUEBRADA DEL RIO QUELLOMAYO - DISTRITO DE QUELLOUNO, PROVINCIA DE LA CONVENCION, DEPARTAMENTO DE CUSCO</v>
          </cell>
          <cell r="E52">
            <v>3000000</v>
          </cell>
        </row>
        <row r="53">
          <cell r="B53">
            <v>2432656</v>
          </cell>
          <cell r="C53" t="str">
            <v>GRDS</v>
          </cell>
          <cell r="D53" t="str">
            <v>MEJORAMIENTO DE LOS SERVICIOS INTEGRALES DE SALUD PARA LA PREVENCION DE LA DESNUTRICION CRONICA Y ANEMIA EN NIÑOS MENORES DE 5 AÑOS Y MADRES GESTANTES EN 13 PROVINCIAS DEL DEPARTAMENTO DE CUSCO</v>
          </cell>
          <cell r="E53">
            <v>2959375</v>
          </cell>
        </row>
        <row r="54">
          <cell r="B54">
            <v>2293478</v>
          </cell>
          <cell r="C54" t="str">
            <v>COPESCO</v>
          </cell>
          <cell r="D54" t="str">
            <v>MEJORAMIENTO Y CREACION DE SERVICIOS TURISTICOS EN LA RUTA DE PEREGRINACION SAN JERONIMO - SEÑOR DE HUANCA - SAN SALVADOR, ENTRE LOS DISTRITOS DE SAN JERONIMO Y SAN SALVADOR, PROVINCIAS DE CUSCO Y CALCA, REGION CUSCO</v>
          </cell>
          <cell r="E54">
            <v>2935355</v>
          </cell>
        </row>
        <row r="55">
          <cell r="B55">
            <v>2331598</v>
          </cell>
          <cell r="C55" t="str">
            <v>GRDE</v>
          </cell>
          <cell r="D55" t="str">
            <v>MEJORAMIENTO DEL SERVICIO DE CAPACIDADES COMPETITIVAS DE LA CADENA PRODUCTIVA DE ALPACAS DE LA REGION CUSCO</v>
          </cell>
          <cell r="E55">
            <v>2857195</v>
          </cell>
        </row>
        <row r="56">
          <cell r="B56">
            <v>2177089</v>
          </cell>
          <cell r="C56" t="str">
            <v>GRI</v>
          </cell>
          <cell r="D56" t="str">
            <v>MEJORAMIENTO Y AMPLIACION VIA VEHICULAR Y PEATONAL DE LA PROLONGACION VIA EXPRESA ENTRE EL SECTOR DE MISKAPAMPA Y LAS APVS WASHINGTON VERA Y PAMPACHACRA DISTRITO DE SAN JERONIMO PROVINCIA DEL CUSCO REGION CUSCO</v>
          </cell>
          <cell r="E56">
            <v>2814180</v>
          </cell>
        </row>
        <row r="57">
          <cell r="B57">
            <v>2164887</v>
          </cell>
          <cell r="C57" t="str">
            <v>GRRNGMA</v>
          </cell>
          <cell r="D57" t="str">
            <v>INSTALACION DE LOS SERVICIOS DE PREVENCION Y CONTROL DE INCENDIOS FORESTALES Y PASTIZALES EN LA REGION CUSCO</v>
          </cell>
          <cell r="E57">
            <v>2742374</v>
          </cell>
        </row>
        <row r="58">
          <cell r="B58">
            <v>2134117</v>
          </cell>
          <cell r="C58" t="str">
            <v>IMA</v>
          </cell>
          <cell r="D58" t="str">
            <v>ADAPTACION AL CAMBIO CLIMATICO - MANEJO Y GESTION DE PRADERAS NATURALES EN LA CUENCA ALTA DEL RIO APURIMAC</v>
          </cell>
          <cell r="E58">
            <v>2678650</v>
          </cell>
        </row>
        <row r="59">
          <cell r="B59">
            <v>2265478</v>
          </cell>
          <cell r="C59" t="str">
            <v>GRRNGMA</v>
          </cell>
          <cell r="D59" t="str">
            <v>INSTALACION DEL SERVICIO DE PROTECCION Y CONSERVACION DE LA BIODIVERSIDAD DEL AREA DE CONSERVACION REGIONAL CHOQUEQUIRAO EN LOS DISTRITOS DE MOLLEPATA Y SANTA TERESA DE LAS PROVINCIAS DE ANTA Y LA CONVENCION DE LA REGION CUSCO</v>
          </cell>
          <cell r="E59">
            <v>2666667</v>
          </cell>
        </row>
        <row r="60">
          <cell r="B60">
            <v>2212409</v>
          </cell>
          <cell r="C60" t="str">
            <v>GRI</v>
          </cell>
          <cell r="D60" t="str">
            <v>MEJORAMIENTO DE LOS SERVICIOS DE EDUCACION SECUNDARIA EN LA INSTITUCION EDUCATIVA JERONIMO ZAVALA DEL DISTRITO DE COMBAPATA, PROVINCIA DE CANCHIS - CUSCO</v>
          </cell>
          <cell r="E60">
            <v>2607300</v>
          </cell>
        </row>
        <row r="61">
          <cell r="B61">
            <v>2017492</v>
          </cell>
          <cell r="C61" t="str">
            <v>COPESCO</v>
          </cell>
          <cell r="D61" t="str">
            <v>REORDENAMIENTO Y REHABILITACION DEL VALLE DEL VILCANOTA</v>
          </cell>
          <cell r="E61">
            <v>2315888</v>
          </cell>
        </row>
        <row r="62">
          <cell r="B62">
            <v>2158428</v>
          </cell>
          <cell r="C62" t="str">
            <v>GRDE</v>
          </cell>
          <cell r="D62" t="str">
            <v>MEJORAMIENTO DE CAPACIDADES PARA EL MANEJO SOSTENIBLE DE LA VICUÑA EN LAS COMUNIDADES CONSERVACIONISTAS DE LA REGION CUSCO</v>
          </cell>
          <cell r="E62">
            <v>2295173</v>
          </cell>
        </row>
        <row r="63">
          <cell r="B63">
            <v>2309842</v>
          </cell>
          <cell r="C63" t="str">
            <v>GRDE</v>
          </cell>
          <cell r="D63" t="str">
            <v>MEJORAMIENTO DE CAPACIDADES TECNICO PRODUCTIVAS PARA EL DESARROLLO AGROPECUARIO EN CENTROS POBLADOS EN PROCESO DE INCLUSION DE LA REGION CUSCO</v>
          </cell>
          <cell r="E63">
            <v>2278566</v>
          </cell>
        </row>
        <row r="64">
          <cell r="B64">
            <v>2219856</v>
          </cell>
          <cell r="C64" t="str">
            <v>OGRS</v>
          </cell>
          <cell r="D64" t="str">
            <v>INSTALACION DE DEFENSA RIBEREÑA EN LA MARGEN DERECHA DEL RIO TINCOQMAYO SECTOR AAHH. TOMASA TTITO CONDEMAYTA ZONA URBANA DE ACOMAYO,DISTRITO DE ACOMAYO, PROVINCIA DE ACOMAYO - CUSCO</v>
          </cell>
          <cell r="E64">
            <v>2206378</v>
          </cell>
        </row>
        <row r="65">
          <cell r="B65">
            <v>2161590</v>
          </cell>
          <cell r="C65" t="str">
            <v>GRDS</v>
          </cell>
          <cell r="D65" t="str">
            <v>AMPLIACION DE LA COBERTURA DEL SERVICIO DE ATENCION INTEGRAL A NIÑOS Y NIÑAS MENORES A 36 MESES EN LA PROVINCIA DE PAUCARTAMBO, REGION DEL CUSCO</v>
          </cell>
          <cell r="E65">
            <v>2166439</v>
          </cell>
        </row>
        <row r="66">
          <cell r="B66">
            <v>2209713</v>
          </cell>
          <cell r="C66" t="str">
            <v>DREM</v>
          </cell>
          <cell r="D66" t="str">
            <v>INSTALACION DEL SISTEMA ELECTRICO RURAL DE 46 LOCALIDADES DE LOS DISTRITOS DE SICUANI, SAN PABLO Y COMBAPATA EN LA, PROVINCIA DE CANCHIS - CUSCO</v>
          </cell>
          <cell r="E66">
            <v>1861027</v>
          </cell>
        </row>
        <row r="67">
          <cell r="B67">
            <v>2234807</v>
          </cell>
          <cell r="C67" t="str">
            <v>DRAC</v>
          </cell>
          <cell r="D67" t="str">
            <v>MEJORAMIENTO DEL ACCESO DE LOS PRODUCTORES A LOS SERVICIOS DE APOYO A LA CADENA PRODUCTIVA DEL MAIZ EN LAS PROVINCIAS DE ACOMAYO, ANT,CANCHIS,CHUMBIVILCAS,PARURO,PAUCARTAMBO,QUISPICANCHI,LA CONVENCION-REGION CUSCO</v>
          </cell>
          <cell r="E67">
            <v>1852634</v>
          </cell>
        </row>
        <row r="68">
          <cell r="B68">
            <v>2331313</v>
          </cell>
          <cell r="C68" t="str">
            <v>DIREPRO</v>
          </cell>
          <cell r="D68" t="str">
            <v>MEJORAMIENTO DEL SERVICIO DE APOYO A LA CADENA PRODUCTIVA DE CITRICOS EN LOS DISTRITOS DE YANATILE, OCOBAMBA Y QUELLOUNO, DE LAS PROVINCIAS DE CALCA Y LA CONVENCION DEL DEPARTAMENTO DE CUSCO</v>
          </cell>
          <cell r="E68">
            <v>1705422</v>
          </cell>
        </row>
        <row r="69">
          <cell r="B69">
            <v>2305814</v>
          </cell>
          <cell r="C69" t="str">
            <v>DRTC</v>
          </cell>
          <cell r="D69" t="str">
            <v>MEJORAMIENTO DEL SERVICIO DE TRANSITABILIDAD VEHICULAR EN EL SECTOR DE ROCOTALES, TRAMO KM 58 + 680 AL KM 59 + 000 DEL CU 113, DEL DISTRITO DE KOSÑIPATA, PROVINCIA DE PAUCARTAMBO, REGION CUSCO</v>
          </cell>
          <cell r="E69">
            <v>1669600</v>
          </cell>
        </row>
        <row r="70">
          <cell r="B70">
            <v>2207089</v>
          </cell>
          <cell r="C70" t="str">
            <v>DRVCS</v>
          </cell>
          <cell r="D70" t="str">
            <v>CREACION DEL SISTEMA DE AGUA POTABLE Y EVACUACION DE EXCRETAS EN LA COMUNIDAD CAMPESINA DE ANANSAYA, DISTRITO DE CHECCA, PROVINCIA DE CANAS - CUSCO</v>
          </cell>
          <cell r="E70">
            <v>1628246</v>
          </cell>
        </row>
        <row r="71">
          <cell r="B71">
            <v>2234808</v>
          </cell>
          <cell r="C71" t="str">
            <v>DRAC</v>
          </cell>
          <cell r="D71" t="str">
            <v>MEJORAMIENTO DEL ACCESO A LOS SERVICIOS DE APOYO A LA CADENA PRODUCTIVA APICOLA EN LAS PROVINCIAS DE ACOMAYO, ANTA, CALCA, CANAS, CANCHIS, CHUMBIVILCAS, CUSCO, LA CONVENCION, PARURO, PAUCARTAMBO, QUISPICANCHI Y URUBAMBA DE LA REGION CUSCO</v>
          </cell>
          <cell r="E71">
            <v>1446690</v>
          </cell>
        </row>
        <row r="72">
          <cell r="B72">
            <v>2251091</v>
          </cell>
          <cell r="C72" t="str">
            <v>GRDE</v>
          </cell>
          <cell r="D72" t="str">
            <v>INSTALACION DE SERVICIO DE AGUA PARA RIEGO EN LOS SECTORES DE WARMILLACTA-HAUCCANI-QUINUACANCHA-CENTRAL-ROSASPATA-HUAYNAPATA, COMUNIDADES CAMPESINAS DE TINTEC, TAHUANTINSUYO Y HUAYNAPATA BAJA, DISTRITO Y PROVINCIA PAUCARTAMBO-CUSCO</v>
          </cell>
          <cell r="E72">
            <v>1400179</v>
          </cell>
        </row>
        <row r="73">
          <cell r="B73">
            <v>2311404</v>
          </cell>
          <cell r="C73" t="str">
            <v>COPESCO</v>
          </cell>
          <cell r="D73" t="str">
            <v>GESTION DEL PROGRAMA Y OTROS: CONSOLIDACION Y DIVERSIFICACION DEL PRODUCTO TURISTICO CUSCO - VALLE SAGRADO DE LOS INCAS, ENTRE LAS PROVINCIAS DE CUSCO, CALCA Y URUBAMBA DE LA REGION CUSCO</v>
          </cell>
          <cell r="E73">
            <v>1400000</v>
          </cell>
        </row>
        <row r="74">
          <cell r="B74">
            <v>2327345</v>
          </cell>
          <cell r="C74" t="str">
            <v>DREM</v>
          </cell>
          <cell r="D74" t="str">
            <v>AMPLIACION DEL SERVICIO DE ENERGIA ELECTRICA EN 13 COMUNIDADES RURALES DE LOS DISTRITOS DE COLQUEPATA, CHALLABAMBA, HUANCARANI Y PAUCARTAMBO DE LA PROVINCIA DE PAUCARTAMBO DEPARTAMENTO CUSCO</v>
          </cell>
          <cell r="E74">
            <v>1172596</v>
          </cell>
        </row>
        <row r="75">
          <cell r="B75">
            <v>2433328</v>
          </cell>
          <cell r="C75" t="str">
            <v>DREM</v>
          </cell>
          <cell r="D75" t="str">
            <v>AMPLIACION DEL SERVICIO DE ENERGIA ELECTRICA EN 11 LOCALIDADES EN LOS DISTRITOS DE ESPINAR Y COPORAQUE DE LA PROVINCIA DE ESPINAR - DEPARTAMENTO DE CUSCO</v>
          </cell>
          <cell r="E75">
            <v>1163205</v>
          </cell>
        </row>
        <row r="76">
          <cell r="B76">
            <v>2057406</v>
          </cell>
          <cell r="C76" t="str">
            <v>GRI</v>
          </cell>
          <cell r="D76" t="str">
            <v>AMPLIACION Y MEJORAMIENTO DEL SISTEMA DE AGUA Y ALCANTARILLADO DE LA CIUDAD DE SANTO TOMAS DE CHUMBIVILCAS, PROVINCIA DE CHUMBIVILCAS - CUSCO</v>
          </cell>
          <cell r="E76">
            <v>1152551</v>
          </cell>
        </row>
        <row r="77">
          <cell r="B77">
            <v>2343744</v>
          </cell>
          <cell r="C77" t="str">
            <v>PLAN MERIS</v>
          </cell>
          <cell r="D77" t="str">
            <v>AMPLIACION Y MEJORAMIENTO DEL SERVICIO DE AGUA PARA RIEGO EN LA MARGEN DERECHA DEL RIO TOTORA, DISTRITO DE CCORCA, PROVINCIA DE CUSCO, DEPARTAMENTO DE CUSCO</v>
          </cell>
          <cell r="E77">
            <v>1000000</v>
          </cell>
        </row>
        <row r="78">
          <cell r="B78">
            <v>2129843</v>
          </cell>
          <cell r="C78" t="str">
            <v>DREM</v>
          </cell>
          <cell r="D78" t="str">
            <v>INSTALACION DEL SISTEMA ELECTRICO EN EL DISTRITO DE KOSÑIPATA DE LA PROVINCIA DE PAUCARTAMBO</v>
          </cell>
          <cell r="E78">
            <v>973240</v>
          </cell>
        </row>
        <row r="79">
          <cell r="B79">
            <v>2238547</v>
          </cell>
          <cell r="C79" t="str">
            <v>DREM</v>
          </cell>
          <cell r="D79" t="str">
            <v>INSTALACION DEL SISTEMA DE DISTRIBUCION DE ENERGIA ELECTRICA EN LA COMUNIDAD CAMPESINA DE ACCHAHUATA SECTORES A, B Y HUALLAHUALLA, DISTRITO DE CALCA, PROVINCIA DE CALCA - CUSCO</v>
          </cell>
          <cell r="E79">
            <v>971932</v>
          </cell>
        </row>
        <row r="80">
          <cell r="B80">
            <v>2092798</v>
          </cell>
          <cell r="C80" t="str">
            <v>GRI</v>
          </cell>
          <cell r="D80" t="str">
            <v>MEJORAMIENTO CARRETERA SANTO TOMAS - COLQUEMARCA</v>
          </cell>
          <cell r="E80">
            <v>891372</v>
          </cell>
        </row>
        <row r="81">
          <cell r="B81">
            <v>2139111</v>
          </cell>
          <cell r="C81" t="str">
            <v>DREM</v>
          </cell>
          <cell r="D81" t="str">
            <v>CONSTRUCCION DEL SISTEMA ELECTRICO DE LAS LOCALIDADES RURALES (TASTAYOCPAMPA, CENTRO, CHOCCOYO, HUINCHO, JAPO, PFICHACCANI, CHAQUEÑA, CRUSSAYHUA Y HUAMARERO) DEL DISTRITO DE COLQUEMARCA, PROVINCIA DE CHUMBIVILCAS - CUSCO</v>
          </cell>
          <cell r="E81">
            <v>878381</v>
          </cell>
        </row>
        <row r="82">
          <cell r="B82">
            <v>2266179</v>
          </cell>
          <cell r="C82" t="str">
            <v>DREM</v>
          </cell>
          <cell r="D82" t="str">
            <v>AMPLIACION DEL SERVICIO DE ENERGIA ELECTRICA MEDIANTE MINICENTRAL HIDROELECTRICA DE 1MW, EN EL C.P. DE AMACHO, DISTRITO DE MARCAPATA, PROVINCIA QUISPICANCHI, REGION CUSCO</v>
          </cell>
          <cell r="E82">
            <v>807426</v>
          </cell>
        </row>
        <row r="83">
          <cell r="B83">
            <v>2327263</v>
          </cell>
          <cell r="C83" t="str">
            <v>DREM</v>
          </cell>
          <cell r="D83" t="str">
            <v>MEJORAMIENTO Y AMPLIACION DEL SERVICIO DE ENERGIA ELECTRICA EN LOS DISTRITOS DE CCAPI, HUANOQUITE Y OMACHA DE LA PROVINCIA DE PARURO, REGION CUSCO</v>
          </cell>
          <cell r="E83">
            <v>684807</v>
          </cell>
        </row>
        <row r="84">
          <cell r="B84">
            <v>2116112</v>
          </cell>
          <cell r="C84" t="str">
            <v>GRDE</v>
          </cell>
          <cell r="D84" t="str">
            <v>GESTION DEL PROGRAMA Y OTROS - MEJORAMIENTO DE SISTEMAS PRODUCTIVOS SOSTENIBLES BAJO RIEGO TECNIFICADO EN ZONAS ALTOANDINAS E INTERANDINAS DE LA REGION DEL CUSCO</v>
          </cell>
          <cell r="E84">
            <v>652089</v>
          </cell>
        </row>
        <row r="85">
          <cell r="B85">
            <v>2139108</v>
          </cell>
          <cell r="C85" t="str">
            <v>DREM</v>
          </cell>
          <cell r="D85" t="str">
            <v>CONSTRUCCION DEL SISTEMA ELECTRICO DE LAS COMUNIDADES RURALES DE CASA BLANCA, CCOLLANA, TUNTUMA Y ALCCAVICTORIA DEL DISTRITO DE VELILLE, PROVINCIA DE CHUMBIVILCAS - CUSCO</v>
          </cell>
          <cell r="E85">
            <v>621624</v>
          </cell>
        </row>
        <row r="86">
          <cell r="B86">
            <v>2142562</v>
          </cell>
          <cell r="C86" t="str">
            <v>GRDE</v>
          </cell>
          <cell r="D86" t="str">
            <v>MEJORAMIENTO DEL SISTEMA DE RIEGO EN UCHU - TINTA, DISTRITO TINTA, PROVINCIA DE CANCHIS - CUSCO</v>
          </cell>
          <cell r="E86">
            <v>609321</v>
          </cell>
        </row>
        <row r="87">
          <cell r="B87">
            <v>2154581</v>
          </cell>
          <cell r="C87" t="str">
            <v>DRVCS</v>
          </cell>
          <cell r="D87" t="str">
            <v>MEJORAMIENTO Y AMPLIACION DEL SISTEMA SANEAMIENTO BASICO EN EL CENTRO POBLADO DE PATAQUEÑA Y LOS SECTORES PARACAS PAMPA 1 Y TACCRA DE LA COMUNIDAD CAMPESINA DE PATAQUEÑA, DISTRITO DE LIVITACA - CHUMBIVILCAS - CUSCO</v>
          </cell>
          <cell r="E87">
            <v>579000</v>
          </cell>
        </row>
        <row r="88">
          <cell r="B88">
            <v>2173438</v>
          </cell>
          <cell r="C88" t="str">
            <v>GRPPAT</v>
          </cell>
          <cell r="D88" t="str">
            <v>MEJORAMIENTO DEL SERVICIO DE DEMARCACION TERRITORIAL DEL AMBITO REGIONAL CUSCO</v>
          </cell>
          <cell r="E88">
            <v>552802</v>
          </cell>
        </row>
        <row r="89">
          <cell r="B89">
            <v>2234330</v>
          </cell>
          <cell r="C89" t="str">
            <v>DRAC</v>
          </cell>
          <cell r="D89" t="str">
            <v>MEJORAMIENTO DE SERVICIO DE SANEAMIENTO DE PREDIOS RURALES DE LA DIRECCION REGIONAL DE AGRICULTURA - CUSCO</v>
          </cell>
          <cell r="E89">
            <v>543552</v>
          </cell>
        </row>
        <row r="90">
          <cell r="B90">
            <v>2393486</v>
          </cell>
          <cell r="C90" t="str">
            <v>DIRCETUR</v>
          </cell>
          <cell r="D90" t="str">
            <v>MEJORAMIENTO DE LOS SERVICIOS TURISTICOS EN EL PUENTE QUESWACHACA. DISTRITO DE QUEHUE - PROVINCIA DE CANAS - REGION CUSCO</v>
          </cell>
          <cell r="E90">
            <v>539547</v>
          </cell>
        </row>
        <row r="91">
          <cell r="B91">
            <v>2129823</v>
          </cell>
          <cell r="C91" t="str">
            <v>DIREPRO</v>
          </cell>
          <cell r="D91" t="str">
            <v>FORTALECIMIENTO DE LAS CAPACIDADES PARA LA PRODUCCION DE PECES EN OCOBAMBA, DISTRITO DE OCOBAMBA - LA CONVENCION - CUSCO</v>
          </cell>
          <cell r="E91">
            <v>533491</v>
          </cell>
        </row>
        <row r="92">
          <cell r="B92">
            <v>2171380</v>
          </cell>
          <cell r="C92" t="str">
            <v>PLAN MERIS</v>
          </cell>
          <cell r="D92" t="str">
            <v>MEJORAMIENTO DEL SERVICIO DE AGUA PARA RIEGO EN LA COMUNIDAD DE MANCOMAYO-TTIOMAYO Y YUTTO DISTRITO DE ANDAHUAYLILLAS-QUISPICANCHI-CUSCO</v>
          </cell>
          <cell r="E92">
            <v>500000</v>
          </cell>
        </row>
        <row r="93">
          <cell r="B93">
            <v>2045796</v>
          </cell>
          <cell r="C93" t="str">
            <v>GRI</v>
          </cell>
          <cell r="D93" t="str">
            <v>CONSTRUCCION INFRAESTRUCTURA PARA LA ATENCION Y REHABILITACION A PERSONAS CON DISCAPACIDAD EN LA REGION CUSCO</v>
          </cell>
          <cell r="E93">
            <v>424823</v>
          </cell>
        </row>
        <row r="94">
          <cell r="B94">
            <v>2428233</v>
          </cell>
          <cell r="C94" t="str">
            <v>DRVCS</v>
          </cell>
          <cell r="D94" t="str">
            <v>RENOVACION DE ABASTECIMIENTO DE AGUA Y UNIDADES BASICAS DE SANEAMIENTO (UBS); EN EL(LA) ANEXO DE LUTTO POR MOVIMIENTOS EN MASA EN LA LOCALIDAD LUTTO, DISTRITO DE LLUSCO, PROVINCIA CHUMBIVILCAS, DEPARTAMENTO CUSCO</v>
          </cell>
          <cell r="E94">
            <v>408195</v>
          </cell>
        </row>
        <row r="95">
          <cell r="B95">
            <v>2164593</v>
          </cell>
          <cell r="C95" t="str">
            <v>DRVCS</v>
          </cell>
          <cell r="D95" t="str">
            <v>AMPLIACION Y MEJORAMIENTO DEL SISTEMA DE ABASTECIMIENTO DE AGUA POTABLE E INSTALACION DE LETRINAS EN LA C.C. JUY HUAY DEL DISTRITO DE LARES, PROVINCIA DE CALCA - CUSCO</v>
          </cell>
          <cell r="E95">
            <v>367828</v>
          </cell>
        </row>
        <row r="96">
          <cell r="B96">
            <v>2393636</v>
          </cell>
          <cell r="C96" t="str">
            <v>DIRCETUR</v>
          </cell>
          <cell r="D96" t="str">
            <v>MEJORAMIENTO DE LOS SERVICIOS TURISTICOS EN LA CORDILLERA ARCOIRIS, COMUNIDAD CAMPESINA DE PALCCOYO, DISTRITO DE CHECACUPE - PROVINCIA DE CANCHIS - REGION CUSCO</v>
          </cell>
          <cell r="E96">
            <v>330831</v>
          </cell>
        </row>
        <row r="97">
          <cell r="B97">
            <v>2204398</v>
          </cell>
          <cell r="C97" t="str">
            <v>DRVCS</v>
          </cell>
          <cell r="D97" t="str">
            <v>AMPLIACION Y MEJORAMIENTO DEL SISTEMA DE AGUA POTABLE, ALCANTARILLADO Y PLANTA DE TRATAMIENTO DE LA CAPITAL DEL DISTRITO DE PAMPAMARCA, PROVINCIA DE CANAS - CUSCO</v>
          </cell>
          <cell r="E97">
            <v>328758</v>
          </cell>
        </row>
        <row r="98">
          <cell r="B98">
            <v>2378379</v>
          </cell>
          <cell r="C98" t="str">
            <v>DIRCETUR</v>
          </cell>
          <cell r="D98" t="str">
            <v>RECUPERACION DEL ECOSISTEMA CON POTENCIAL ECOTURSTICO Y BELLEZA ESCNICA EN LA CATARATA PHAUSE, CENTRO POBLADO DE CCARHUAYO, DISTRITO CCARHUAYO, PROVINCIA QUISPICANCHI CUSCO</v>
          </cell>
          <cell r="E98">
            <v>318606</v>
          </cell>
        </row>
        <row r="99">
          <cell r="B99">
            <v>2183077</v>
          </cell>
          <cell r="C99" t="str">
            <v>GRDS</v>
          </cell>
          <cell r="D99" t="str">
            <v>MEJORAMIENTO EL SISTEMA DE REFERENCIA Y CONTRAREFERENCIA DEL AMBITO TERRITORIAL DEL P.S YUVENI, DISTRITO DE VILCABAMBA, PROVINCIA DE LA CONVENCION - REGION CUSCO</v>
          </cell>
          <cell r="E99">
            <v>295275</v>
          </cell>
        </row>
        <row r="100">
          <cell r="B100">
            <v>2183081</v>
          </cell>
          <cell r="C100" t="str">
            <v>GRDS</v>
          </cell>
          <cell r="D100" t="str">
            <v>MEJORAMIENTO DEL SISTEMA DE REFERENCIA Y CONTRAREFERENCIA DEL AMBITO TERRITORIAL DEL C.S QUEBRADA, DISTRITO DE YANATILE, PROVINCIA DE CALCA - REGION CUSCO</v>
          </cell>
          <cell r="E100">
            <v>294985</v>
          </cell>
        </row>
        <row r="101">
          <cell r="B101">
            <v>2183076</v>
          </cell>
          <cell r="C101" t="str">
            <v>GRDS</v>
          </cell>
          <cell r="D101" t="str">
            <v>MEJORAMIENTO DEL SISTEMA DE REFERENCIA Y CONTRAREFERENCIA DEL AMBITO TERRITORIAL DEL P.S PHINAYA, DISTRITO DE PITUMARCA, PROVINCIA DE CANCHIS - REGION CUSCO</v>
          </cell>
          <cell r="E101">
            <v>292957</v>
          </cell>
        </row>
        <row r="102">
          <cell r="B102">
            <v>2398725</v>
          </cell>
          <cell r="C102" t="str">
            <v>GRPPAT</v>
          </cell>
          <cell r="D102" t="str">
            <v>MEJORAMIENTO DE LA GESTION, ADMINISTRACION, RESOLUCION, TRANSFORMACION Y PREVENCION DE LOS CONFLICTOS SOCIALES, CENTRO POBLADO DE WANCHAQ - DISTRITO DE WANCHAQ - PROVINCIA DE CUSCO - REGION CUSCO</v>
          </cell>
          <cell r="E102">
            <v>284451</v>
          </cell>
        </row>
        <row r="103">
          <cell r="B103">
            <v>2143590</v>
          </cell>
          <cell r="C103" t="str">
            <v>GRDS</v>
          </cell>
          <cell r="D103" t="str">
            <v>MEJORAMIENTO DEL TRANSPORTE ASISTIDO DE PACIENTES EN SITUACION DE EMERGENCIA EN EL AREA DE INFLUENCIA DEL CS CALCA, DISTRITO Y PROVINCIA DE CALCA, DEPARTAMENTO DEL CUSCO</v>
          </cell>
          <cell r="E103">
            <v>250729</v>
          </cell>
        </row>
        <row r="104">
          <cell r="B104">
            <v>2143594</v>
          </cell>
          <cell r="C104" t="str">
            <v>GRDS</v>
          </cell>
          <cell r="D104" t="str">
            <v>MEJORAMIENTO DEL TRANSPORTE ASISTIDO DE PACIENTES EN SITUACION DE EMERGENCIA EN EL AREA DE INFLUENCIA DEL CS LAYO, DISTRITO LAYO, PROVINCIA DE CANAS, DEPARTAMENTO DEL CUSCO</v>
          </cell>
          <cell r="E104">
            <v>242456</v>
          </cell>
        </row>
        <row r="105">
          <cell r="B105">
            <v>2143589</v>
          </cell>
          <cell r="C105" t="str">
            <v>GRDS</v>
          </cell>
          <cell r="D105" t="str">
            <v>MEJORAMIENTO DEL TRANSPORTE ASISTIDO DE PACIENTES EN SITUACION DE EMERGENCIA EN EL AREA DE INFLUENCIA DEL PS PITUMARCA, DISTRITO PITUMARCA, PROVINCIA DE CANCHIS, DEPARTAMENTO DEL CUSCO</v>
          </cell>
          <cell r="E105">
            <v>240753</v>
          </cell>
        </row>
        <row r="106">
          <cell r="B106">
            <v>2305897</v>
          </cell>
          <cell r="C106" t="str">
            <v xml:space="preserve"> GRDS</v>
          </cell>
          <cell r="D106" t="str">
            <v>MEJORAMIENTO DE LAS CAPACIDADES Y HABILIDADES ARTISTICAS Y CULTURALES EN NIÑOS Y NIÑAS DE NIVEL PRIMARIO EN LOS DISTRITOS DE EXTREMA POBREZA DE LAS PROVINCIAS DE ACOMAYO, CANAS, CHUMBIVILCAS, PARURO, PAUCARTAMBO Y CALCA DEL DEPARTAMENTO DE CUSCO</v>
          </cell>
          <cell r="E106">
            <v>205616</v>
          </cell>
        </row>
        <row r="107">
          <cell r="B107">
            <v>2210951</v>
          </cell>
          <cell r="C107" t="str">
            <v>DRAC</v>
          </cell>
          <cell r="D107" t="str">
            <v>MEJORAMIENTO DE LA COMPETITIVIDAD DE LA CADENA PRODUCTIVA DE CUYES EN LOS 08 DISTRITOS DE LA, PROVINCIA DE CANAS - CUSCO</v>
          </cell>
          <cell r="E107">
            <v>132197</v>
          </cell>
        </row>
        <row r="108">
          <cell r="B108">
            <v>2173364</v>
          </cell>
          <cell r="C108" t="str">
            <v>GRI</v>
          </cell>
          <cell r="D108" t="str">
            <v>MEJORAMIENTO DE LA INFRAESTRUCTURA Y EQUIPAMIENTO DE LA I.E. 50180 CUYO GRANDE, DISTRITO DE PISAC - CALCA - CUSCO</v>
          </cell>
          <cell r="E108">
            <v>79237</v>
          </cell>
        </row>
        <row r="109">
          <cell r="B109">
            <v>2409679</v>
          </cell>
          <cell r="C109" t="str">
            <v>DIRESA</v>
          </cell>
          <cell r="D109" t="str">
            <v>ADQUISICION DE ECOGRAFO DOPPLER, INCUBADORAS O CALENTADORES DE BEBES PARA USO CLINICO, UNIDADES DE MONITOREO DE SIGNOS VITALES MULTI PARAMETRO Y VENTILADOR MECANICO; EN EL(LA) EESS HOSPITAL DE APOYO DEPARTAMENTAL CUSCO - DISTRITO DE CUSCO, PROVINCIA CUSCO, DEPARTAMENTO CUSCO</v>
          </cell>
          <cell r="E109">
            <v>76910</v>
          </cell>
        </row>
        <row r="110">
          <cell r="B110">
            <v>2211757</v>
          </cell>
          <cell r="C110" t="str">
            <v>GRI</v>
          </cell>
          <cell r="D110" t="str">
            <v>MEJORAMIENTO DE LA PROVISION DE SERVICIOS DE SALUD DEL CENTRO DE SALUD, NIVEL I-3, MICRORED SAN JERONIMO-RED CUSCO SUR DEL DISTRITO DE OROPESA, PROVINCIA DE QUISPICANCHI - CUSCO</v>
          </cell>
          <cell r="E110">
            <v>74521</v>
          </cell>
        </row>
        <row r="111">
          <cell r="B111">
            <v>2327362</v>
          </cell>
          <cell r="C111" t="str">
            <v>DIRCETUR</v>
          </cell>
          <cell r="D111" t="str">
            <v>MEJORAMIENTO DE LOS SERVICIOS TURISTICOS EN LA RUTA DE PEREGRINACION AL SANTUARIO DEL SEÑOR DE QOYLLURITTI, DISTRITO DE OCONGATE, PROVINCIA DE QUISPICANCHI, REGION CUSCO</v>
          </cell>
          <cell r="E111">
            <v>67773</v>
          </cell>
        </row>
        <row r="112">
          <cell r="B112">
            <v>2223480</v>
          </cell>
          <cell r="C112" t="str">
            <v>GRI</v>
          </cell>
          <cell r="D112" t="str">
            <v>MEJORAMIENTO DE LOS SERVICIOS EDUCATIVOS DE LA INSTITUCION EDUCATIVA DE NIVEL SECUNDARIO VIRGEN ASUNCION PILLPINTO-PALOMAPATA, DISTRITO DE PILLPINTO - PARURO - CUSCO</v>
          </cell>
          <cell r="E112">
            <v>61410</v>
          </cell>
        </row>
        <row r="113">
          <cell r="B113">
            <v>2226110</v>
          </cell>
          <cell r="C113" t="str">
            <v>GRI</v>
          </cell>
          <cell r="D113" t="str">
            <v>MEJORAMIENTO Y AMPLIACION DE LOS SERVICIOS DE EDUCACION PRIMARIA DE LA I.E. N 56039, DISTRITO DE TINTA, PROVINCIA DE CANCHIS - CUSCO</v>
          </cell>
          <cell r="E113">
            <v>55656</v>
          </cell>
        </row>
        <row r="114">
          <cell r="B114">
            <v>2167176</v>
          </cell>
          <cell r="C114" t="str">
            <v>GRI</v>
          </cell>
          <cell r="D114" t="str">
            <v>MEJORAMIENTO DE LOS SERVICIOS EDUCATIVOS CON INFRAESTRUCTURA, EQUIPAMIENTO Y CAPACITACION DE LA I.E. PRIMARIA N 50766 DE LA COMUNIDAD DE OCCORAN DEL DISTRITO D URCOS, PROVINCIA DE QUISPICANCHI - CUSCO</v>
          </cell>
          <cell r="E114">
            <v>52940</v>
          </cell>
        </row>
        <row r="115">
          <cell r="B115">
            <v>2268831</v>
          </cell>
          <cell r="C115" t="str">
            <v>GRI</v>
          </cell>
          <cell r="D115" t="str">
            <v>MEJORAMIENTO DE LOS SERVICIOS DE LAS II.EE. DE NIVEL INICIAL: N439 NIÑOS DE AMERICA, N447, N450, N469, N216 Y N332, PRIORIZADAS POR LA UGEL CUSCO-2DA. ETAPA, REGION CUSCO</v>
          </cell>
          <cell r="E115">
            <v>47409</v>
          </cell>
        </row>
        <row r="116">
          <cell r="B116">
            <v>2209059</v>
          </cell>
          <cell r="C116" t="str">
            <v>GRI</v>
          </cell>
          <cell r="D116" t="str">
            <v>INSTALACION DEL SERVICIO EDUCATIVO DE NIVEL SECUNDARIO EN LA INSTITUCION EDUCATIVA DE EDUCACION BASICA REGULAR DE GESTION COMUNAL JORGE EFRAIN VILLAFUERTE MUJICA EN LA COMUNIDAD DE PITUMARCA DISTRITO ACOMAYO, PROVINCIA DE ACOMAYO - CUSCO</v>
          </cell>
          <cell r="E116">
            <v>34897</v>
          </cell>
        </row>
        <row r="117">
          <cell r="B117">
            <v>2215833</v>
          </cell>
          <cell r="C117" t="str">
            <v>GRI</v>
          </cell>
          <cell r="D117" t="str">
            <v>MEJORAMIENTO Y AMPLIACION DEL SISTEMA DE AGUA POTABLE Y DESAGUE EN EL CENTRO POBLADO DE HUARO, DISTRITO DE HUARO, PROVINCIA DE QUISPICANCHI - CUSCO</v>
          </cell>
          <cell r="E117">
            <v>33593</v>
          </cell>
        </row>
        <row r="118">
          <cell r="B118">
            <v>2409669</v>
          </cell>
          <cell r="C118" t="str">
            <v>DIRESA</v>
          </cell>
          <cell r="D118" t="str">
            <v>ADQUISICION DE LAMPARA CIALITICA, UNIDADES DE MONITOREO DE SIGNOS VITALES MULTI PARAMETRO Y VENTILADOR MECANICO; EN EL(LA) EESS ANTONIO LORENA DEL CUSCO - SANTIAGO DISTRITO DE SANTIAGO, PROVINCIA CUSCO, DEPARTAMENTO CUSCO</v>
          </cell>
          <cell r="E118">
            <v>31855</v>
          </cell>
        </row>
        <row r="119">
          <cell r="B119">
            <v>2167259</v>
          </cell>
          <cell r="C119" t="str">
            <v>GRI</v>
          </cell>
          <cell r="D119" t="str">
            <v>MEJORAMIENTO DE LA PRESTACION DE SERVICIOS EDUCATIVOS DE LA I.E. TECNICO AGROPECUARIA SAN ANDRES DE CHECCA - DISTRITO DE CHECCA, PROVINCIA DE CANAS - CUSCO</v>
          </cell>
          <cell r="E119">
            <v>27309</v>
          </cell>
        </row>
        <row r="120">
          <cell r="B120">
            <v>2361040</v>
          </cell>
          <cell r="C120" t="str">
            <v>GRI</v>
          </cell>
          <cell r="D120" t="str">
            <v>MEJORAMIENTO Y AMPLIACION DE LOS SERVICIOS EDUCATIVOS DE LA I.E. 50920 EN LA COMUNIDAD DE SIMATAUCCA, DISTRITO DE CHINCHERO - URUBAMBA - CUSCO</v>
          </cell>
          <cell r="E120">
            <v>25646</v>
          </cell>
        </row>
        <row r="121">
          <cell r="B121">
            <v>2409647</v>
          </cell>
          <cell r="C121" t="str">
            <v>DIRESA</v>
          </cell>
          <cell r="D121" t="str">
            <v>ADQUISICION DE AUTOCLAVES O ESTERILIZADORES DE VAPOR, DESFIBRILADORES EXTERNOS AUTOMATIZADOS AED O PALETAS DURAS, EQUIPO DE RAYOS X, INCUBADORA PARA CULTIVO MICROBIOLOGICO, Y UNIDADES DE MONITOREO DE SIGNOS VITALES MULTI PARAMETRO; EN EL(LA) EESS QUILLABAMBA - SANTA ANA D</v>
          </cell>
          <cell r="E121">
            <v>17950</v>
          </cell>
        </row>
        <row r="122">
          <cell r="B122">
            <v>2409444</v>
          </cell>
          <cell r="C122" t="str">
            <v>DIRESA</v>
          </cell>
          <cell r="D122" t="str">
            <v>ADQUISICION DE ANALIZADOR BIOQUIMICO, ACCESORIOS PARA ESTERILIZADOR DE AIRE SECO O DE AIRE CALIENTE, INCUBADORA PARA CULTIVO MICROBIOLOGICO, SILLAS PARA EXAMEN DENTAL O PARTES RELACIONADAS O ACCESORIOS Y MICROSCOPIO BINOCULAR; EN EL(LA) EESS SANTA ANA - DISTRITO DE SANTA ANA, PROVINCIA LA CONVENCION, DEPARTAMENTO CUSCO</v>
          </cell>
          <cell r="E122">
            <v>17750</v>
          </cell>
        </row>
        <row r="123">
          <cell r="B123">
            <v>2409381</v>
          </cell>
          <cell r="C123" t="str">
            <v>DIRESA</v>
          </cell>
          <cell r="D123" t="str">
            <v>ADQUISICION DE ANALIZADOR BIOQUIMICO Y MICROSCOPIO BINOCULAR; EN EL(LA) EESS KITENI - ECHARATE EN LA LOCALIDAD KITENI, DISTRITO DE ECHARATE, PROVINCIA LA CONVENCION, DEPARTAMENTO CUSCO</v>
          </cell>
          <cell r="E123">
            <v>16800</v>
          </cell>
        </row>
        <row r="124">
          <cell r="B124">
            <v>2215914</v>
          </cell>
          <cell r="C124" t="str">
            <v>GRI</v>
          </cell>
          <cell r="D124" t="str">
            <v>MEJORAMIENTO Y AMPLIACION DE LA CARRETERA CCOCHAPATA ¿ OCCORURO PAMPA, DISTRITO DE YAURISQUE - PARURO - CUSCO</v>
          </cell>
          <cell r="E124">
            <v>12466</v>
          </cell>
        </row>
        <row r="125">
          <cell r="B125">
            <v>2209836</v>
          </cell>
          <cell r="C125" t="str">
            <v>GRI</v>
          </cell>
          <cell r="D125" t="str">
            <v>INSTALACION SISTEMA DE RIEGO POR ASPERSION EN EL SECTOR HATUN YARCCA DE LA COMUNIDAD DE INCAPARTE, DISTRITO DE SAN PABLO - CANCHIS - CUSCO</v>
          </cell>
          <cell r="E125">
            <v>12000</v>
          </cell>
        </row>
        <row r="126">
          <cell r="B126">
            <v>2206309</v>
          </cell>
          <cell r="C126" t="str">
            <v>GRI</v>
          </cell>
          <cell r="D126" t="str">
            <v>CREACION DE UNA GALERIA FILTRANTE PARA EL ABASTECIMIENTO DE AGUA EN EL SECTOR HUACANQUITOS DE LA COMUNIDAD CAMPESINA DE PACCARECTAMBO, SECTOR SAN MIGUEL, DISTRITO DE PACCARITAMBO - PARURO - CUSCO</v>
          </cell>
          <cell r="E126">
            <v>10078</v>
          </cell>
        </row>
        <row r="127">
          <cell r="B127">
            <v>2263136</v>
          </cell>
          <cell r="C127" t="str">
            <v>GRDS</v>
          </cell>
          <cell r="D127" t="str">
            <v>MEJORAMIENTO DE LA CAPACIDAD DE ATENCION DEL PUESTO DE SALUD SAN MARTIN, CATEGORIA I-2 DEL DISTRITO DE QUELLOUNO, PROVINCIA DE LA CONVENCION- REGION DE CUSCO</v>
          </cell>
          <cell r="E127">
            <v>9357</v>
          </cell>
        </row>
        <row r="128">
          <cell r="B128">
            <v>2263108</v>
          </cell>
          <cell r="C128" t="str">
            <v>GRDS</v>
          </cell>
          <cell r="D128" t="str">
            <v>MEJORAMIENTO DE LA CAPACIDAD DE ATENCION DEL PUESTO DE SALUD MATORIATO CATEGORIA I-1, DEL DISTRITO DE QUELLOUNO, PROVINCIA DE LA CONVENCION- REGION DE CUSCO</v>
          </cell>
          <cell r="E128">
            <v>8831</v>
          </cell>
        </row>
        <row r="129">
          <cell r="B129">
            <v>2163177</v>
          </cell>
          <cell r="C129" t="str">
            <v>GRI</v>
          </cell>
          <cell r="D129" t="str">
            <v>MEJORAMIENTO DE LA INFRAESTRUCTURA Y EQUIPAMIENTO DE LA I.E. DANIEL ALCIDES CARRION, DISTRITO DE CHAMACA - CHUMBIVILCAS - CUSCO</v>
          </cell>
          <cell r="E129">
            <v>8615</v>
          </cell>
        </row>
        <row r="130">
          <cell r="B130">
            <v>2263178</v>
          </cell>
          <cell r="C130" t="str">
            <v>GRDS</v>
          </cell>
          <cell r="D130" t="str">
            <v>MEJORAMIENTO DE LA CAPACIDAD DE ATENCION DEL PUESTO DE SALUD UNION ROSALES, CATEGORIA I-1, DEL DISTRITO DE KIMBIRI, PROVINCIA DE LA CONVENCION- REGION DEL CUSCO</v>
          </cell>
          <cell r="E130">
            <v>8126</v>
          </cell>
        </row>
        <row r="131">
          <cell r="B131">
            <v>2173368</v>
          </cell>
          <cell r="C131" t="str">
            <v>GRI</v>
          </cell>
          <cell r="D131" t="str">
            <v>MEJORAMIENTO DE LA PRESTACION DE LOS SERVICIOS DE SALUD EN EL CENTRO DE SALUD DE CHALLABAMBA - DIRESA CUSCO</v>
          </cell>
          <cell r="E131">
            <v>5575</v>
          </cell>
        </row>
        <row r="132">
          <cell r="B132">
            <v>2141343</v>
          </cell>
          <cell r="C132" t="str">
            <v>GRI</v>
          </cell>
          <cell r="D132" t="str">
            <v>MEJORAMIENTO DE LA PRESTACION DE SERVICIOS EDUCATIVOS EN LA I.E. SECUNDARIA DE MENORES AGROPECUARIO HUARCACHAPI COMUNIDAD CAMPESINA DE HUARCACHAPI, DISTRITO DE KUNTURKANKI, PROVINCIA DE CANAS - CUSCO</v>
          </cell>
          <cell r="E132">
            <v>2589</v>
          </cell>
        </row>
        <row r="133">
          <cell r="B133">
            <v>2001621</v>
          </cell>
          <cell r="C133" t="str">
            <v>SEDE CUSCO</v>
          </cell>
          <cell r="D133" t="str">
            <v>ESTUDIOS DE PRE-INVERSION</v>
          </cell>
          <cell r="E133">
            <v>9374631</v>
          </cell>
        </row>
        <row r="134">
          <cell r="B134">
            <v>2016766</v>
          </cell>
          <cell r="C134" t="str">
            <v>SEDE CUSCO-GRDE</v>
          </cell>
          <cell r="D134" t="str">
            <v>INICIATIVA A LA COMPETITIVIDAD</v>
          </cell>
          <cell r="E134">
            <v>7000000</v>
          </cell>
        </row>
        <row r="135">
          <cell r="B135">
            <v>2000270</v>
          </cell>
          <cell r="C135" t="str">
            <v>PLAN COPESCO</v>
          </cell>
          <cell r="D135" t="str">
            <v>GESTION DE PROYECTOS</v>
          </cell>
          <cell r="E135">
            <v>2471000</v>
          </cell>
        </row>
        <row r="136">
          <cell r="B136">
            <v>2001621</v>
          </cell>
          <cell r="C136" t="str">
            <v>PLAN COPESCO</v>
          </cell>
          <cell r="D136" t="str">
            <v>ESTUDIOS DE PRE-INVERSION</v>
          </cell>
          <cell r="E136">
            <v>2452309</v>
          </cell>
        </row>
        <row r="137">
          <cell r="B137">
            <v>2000270</v>
          </cell>
          <cell r="C137" t="str">
            <v>PLAN MERISS</v>
          </cell>
          <cell r="D137" t="str">
            <v>GESTION DE PROYECTOS</v>
          </cell>
          <cell r="E137">
            <v>2340464</v>
          </cell>
        </row>
        <row r="138">
          <cell r="B138">
            <v>2001621</v>
          </cell>
          <cell r="C138" t="str">
            <v>PLAN MERISS</v>
          </cell>
          <cell r="D138" t="str">
            <v>ESTUDIOS DE PRE-INVERSION</v>
          </cell>
          <cell r="E138">
            <v>2139213</v>
          </cell>
        </row>
        <row r="139">
          <cell r="B139">
            <v>2001621</v>
          </cell>
          <cell r="C139" t="str">
            <v>IMA</v>
          </cell>
          <cell r="D139" t="str">
            <v>ESTUDIOS DE PRE-INVERSION</v>
          </cell>
          <cell r="E139">
            <v>1982678</v>
          </cell>
        </row>
        <row r="140">
          <cell r="B140">
            <v>2000270</v>
          </cell>
          <cell r="C140" t="str">
            <v>IMA</v>
          </cell>
          <cell r="D140" t="str">
            <v>GESTION DE PROYECTOS</v>
          </cell>
          <cell r="E140">
            <v>1103500</v>
          </cell>
        </row>
        <row r="141">
          <cell r="B141">
            <v>2001621</v>
          </cell>
          <cell r="C141" t="str">
            <v>TRANSPORTES CUSCO</v>
          </cell>
          <cell r="D141" t="str">
            <v>ESTUDIOS DE PRE-INVERSION</v>
          </cell>
          <cell r="E141">
            <v>300000</v>
          </cell>
        </row>
        <row r="142">
          <cell r="B142">
            <v>2001621</v>
          </cell>
          <cell r="C142" t="str">
            <v>AGRICULTURA CUSCO</v>
          </cell>
          <cell r="D142" t="str">
            <v>ESTUDIOS DE PRE-INVERSION</v>
          </cell>
          <cell r="E142">
            <v>100000</v>
          </cell>
        </row>
      </sheetData>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 val="F-01_Caratula"/>
      <sheetName val="F-02_Contenido"/>
      <sheetName val="F-03_FichaTecn_"/>
      <sheetName val="F-04_MetaAnual"/>
      <sheetName val="F-05_ResumEjec"/>
      <sheetName val="F-06_Recursos-1"/>
      <sheetName val="F-06_Recursos-2"/>
      <sheetName val="F-07_Control-T-C-A"/>
      <sheetName val="EJECUCION_FISICA"/>
      <sheetName val="F-08_Res_Avance"/>
      <sheetName val="F-09_Res_Valoriz_"/>
      <sheetName val="F-10_Valorizacion_B_II,CPyMC"/>
      <sheetName val="F-10_Valorizacion_B_IIIyIV"/>
      <sheetName val="F-10_Valorizacion_B_V"/>
      <sheetName val="F-10_Valorizacion_MOByEQP"/>
      <sheetName val="F-10_V-MM_B_II,CPyMC"/>
      <sheetName val="F-10_V-MM_B_IIIyIV"/>
      <sheetName val="F-12_V-PartAdic_B_II,CPyMC"/>
      <sheetName val="F-12_V-PartAdic_B_IIIyIV"/>
      <sheetName val="EJEC_FINANCIERA"/>
      <sheetName val="F-14_Resum_Gral_EjeFinan_"/>
      <sheetName val="F-15_Calend_Comprom_"/>
      <sheetName val="PANEL_FOTOGRAFICO"/>
      <sheetName val="SUSTENTO_EJEC_OBRA"/>
      <sheetName val="Met_Dario_B_II,CPyMC"/>
      <sheetName val="Met_Dario_B_IIIyIV"/>
      <sheetName val="Met_Dario_B_V"/>
      <sheetName val="Met_Dario_MOByEQP"/>
      <sheetName val="Met_Dario_MM_B_II,CPyMC"/>
      <sheetName val="Met_Dario_MM_B_IIIyIV"/>
      <sheetName val="Met_Dario_PARTNUEVAS_B_IIIyIV"/>
      <sheetName val="Sust_Mtdos_-01"/>
      <sheetName val="Sust_Mtdos_-02"/>
      <sheetName val="Sust_Mtdos_-03"/>
      <sheetName val="Sust_Mtdos_-04"/>
      <sheetName val="Sust_Mtdos_-05"/>
      <sheetName val="Sust_Mtdos_-06"/>
      <sheetName val="Res_Men_Alm"/>
      <sheetName val="Mov_Men_Alm"/>
      <sheetName val="Mov_Dia_Alm"/>
      <sheetName val="Res_Men_EqMec"/>
      <sheetName val="Mov_Men_EqMec"/>
      <sheetName val="Cont_Dia_EqMec"/>
      <sheetName val="Cont_CºHidra"/>
      <sheetName val="Cont_Aten_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A327-E87B-470F-8E20-BD9C1B362A51}">
  <sheetPr codeName="Hoja1">
    <tabColor rgb="FFFFC000"/>
  </sheetPr>
  <dimension ref="B6:N2938"/>
  <sheetViews>
    <sheetView topLeftCell="A174" zoomScale="80" zoomScaleNormal="80" workbookViewId="0">
      <selection activeCell="C194" sqref="C194"/>
    </sheetView>
  </sheetViews>
  <sheetFormatPr baseColWidth="10" defaultColWidth="11.5546875" defaultRowHeight="15" customHeight="1" x14ac:dyDescent="0.3"/>
  <cols>
    <col min="1" max="2" width="11.5546875" style="1"/>
    <col min="3" max="3" width="15.6640625" style="2" customWidth="1"/>
    <col min="4" max="4" width="75.6640625" style="2" customWidth="1"/>
    <col min="5" max="5" width="12.6640625" style="1" customWidth="1"/>
    <col min="6" max="6" width="12.6640625" style="14" customWidth="1"/>
    <col min="7" max="7" width="12.6640625" style="1" customWidth="1"/>
    <col min="8" max="8" width="18.6640625" style="1" customWidth="1"/>
    <col min="9" max="9" width="15.33203125" style="1" customWidth="1"/>
    <col min="10" max="11" width="13" style="1" bestFit="1" customWidth="1"/>
    <col min="12" max="16384" width="11.5546875" style="1"/>
  </cols>
  <sheetData>
    <row r="6" spans="2:10" ht="34.950000000000003" customHeight="1" x14ac:dyDescent="0.3">
      <c r="C6" s="63" t="s">
        <v>98</v>
      </c>
      <c r="D6" s="63" t="s">
        <v>6</v>
      </c>
      <c r="E6" s="63" t="s">
        <v>99</v>
      </c>
      <c r="F6" s="64" t="s">
        <v>100</v>
      </c>
      <c r="G6" s="63" t="s">
        <v>101</v>
      </c>
      <c r="H6" s="63" t="s">
        <v>102</v>
      </c>
    </row>
    <row r="7" spans="2:10" ht="60" customHeight="1" x14ac:dyDescent="0.3">
      <c r="C7" s="20"/>
      <c r="D7" s="21" t="s">
        <v>97</v>
      </c>
      <c r="E7" s="22"/>
      <c r="F7" s="23"/>
      <c r="G7" s="22"/>
      <c r="H7" s="22">
        <f>+H8+H62+H325+H635+H1139+H1966+H2185+H2232</f>
        <v>81030968.280000001</v>
      </c>
    </row>
    <row r="8" spans="2:10" ht="30" customHeight="1" x14ac:dyDescent="0.3">
      <c r="B8" s="1" t="s">
        <v>5415</v>
      </c>
      <c r="C8" s="7" t="s">
        <v>7</v>
      </c>
      <c r="D8" s="7" t="s">
        <v>0</v>
      </c>
      <c r="E8" s="8"/>
      <c r="F8" s="15"/>
      <c r="G8" s="8"/>
      <c r="H8" s="8">
        <f>+H9+H52</f>
        <v>940011.29</v>
      </c>
      <c r="I8" s="1">
        <v>940011.29</v>
      </c>
      <c r="J8" s="1">
        <f>+I8-H8</f>
        <v>0</v>
      </c>
    </row>
    <row r="9" spans="2:10" ht="25.2" customHeight="1" x14ac:dyDescent="0.3">
      <c r="C9" s="10" t="s">
        <v>8</v>
      </c>
      <c r="D9" s="10" t="s">
        <v>9</v>
      </c>
      <c r="E9" s="11"/>
      <c r="F9" s="16"/>
      <c r="G9" s="11"/>
      <c r="H9" s="11">
        <f>+H10+H19+H29+H32+H39+H45+H47+H49</f>
        <v>541853.9</v>
      </c>
    </row>
    <row r="10" spans="2:10" ht="25.2" customHeight="1" x14ac:dyDescent="0.3">
      <c r="C10" s="12" t="s">
        <v>10</v>
      </c>
      <c r="D10" s="12" t="s">
        <v>11</v>
      </c>
      <c r="E10" s="13"/>
      <c r="F10" s="17"/>
      <c r="G10" s="13"/>
      <c r="H10" s="13">
        <f>SUM(H11:H18)</f>
        <v>69311.570000000007</v>
      </c>
    </row>
    <row r="11" spans="2:10" ht="15" customHeight="1" x14ac:dyDescent="0.3">
      <c r="C11" s="4" t="s">
        <v>12</v>
      </c>
      <c r="D11" s="4" t="s">
        <v>13</v>
      </c>
      <c r="E11" s="3" t="s">
        <v>14</v>
      </c>
      <c r="F11" s="18">
        <v>18</v>
      </c>
      <c r="G11" s="3">
        <v>157.37</v>
      </c>
      <c r="H11" s="3">
        <f t="shared" ref="H11:H18" si="0">+ROUND(+IF(F11="",0,F11*G11),2)</f>
        <v>2832.66</v>
      </c>
    </row>
    <row r="12" spans="2:10" ht="15" customHeight="1" x14ac:dyDescent="0.3">
      <c r="C12" s="4" t="s">
        <v>15</v>
      </c>
      <c r="D12" s="4" t="s">
        <v>16</v>
      </c>
      <c r="E12" s="3" t="s">
        <v>14</v>
      </c>
      <c r="F12" s="18">
        <v>70</v>
      </c>
      <c r="G12" s="3">
        <v>109.44</v>
      </c>
      <c r="H12" s="3">
        <f t="shared" si="0"/>
        <v>7660.8</v>
      </c>
    </row>
    <row r="13" spans="2:10" ht="15" customHeight="1" x14ac:dyDescent="0.3">
      <c r="C13" s="4" t="s">
        <v>17</v>
      </c>
      <c r="D13" s="4" t="s">
        <v>18</v>
      </c>
      <c r="E13" s="3" t="s">
        <v>14</v>
      </c>
      <c r="F13" s="18">
        <v>10</v>
      </c>
      <c r="G13" s="3">
        <v>147.84</v>
      </c>
      <c r="H13" s="3">
        <f t="shared" si="0"/>
        <v>1478.4</v>
      </c>
    </row>
    <row r="14" spans="2:10" ht="15" customHeight="1" x14ac:dyDescent="0.3">
      <c r="C14" s="4" t="s">
        <v>19</v>
      </c>
      <c r="D14" s="4" t="s">
        <v>20</v>
      </c>
      <c r="E14" s="3" t="s">
        <v>14</v>
      </c>
      <c r="F14" s="18">
        <v>40</v>
      </c>
      <c r="G14" s="3">
        <v>130.85</v>
      </c>
      <c r="H14" s="3">
        <f t="shared" si="0"/>
        <v>5234</v>
      </c>
    </row>
    <row r="15" spans="2:10" ht="15" customHeight="1" x14ac:dyDescent="0.3">
      <c r="C15" s="4" t="s">
        <v>21</v>
      </c>
      <c r="D15" s="4" t="s">
        <v>22</v>
      </c>
      <c r="E15" s="3" t="s">
        <v>14</v>
      </c>
      <c r="F15" s="18">
        <v>18</v>
      </c>
      <c r="G15" s="3">
        <v>282.01</v>
      </c>
      <c r="H15" s="3">
        <f t="shared" si="0"/>
        <v>5076.18</v>
      </c>
    </row>
    <row r="16" spans="2:10" ht="15" customHeight="1" x14ac:dyDescent="0.3">
      <c r="C16" s="4" t="s">
        <v>23</v>
      </c>
      <c r="D16" s="4" t="s">
        <v>24</v>
      </c>
      <c r="E16" s="3" t="s">
        <v>25</v>
      </c>
      <c r="F16" s="18">
        <v>234</v>
      </c>
      <c r="G16" s="3">
        <v>53.39</v>
      </c>
      <c r="H16" s="3">
        <f t="shared" si="0"/>
        <v>12493.26</v>
      </c>
    </row>
    <row r="17" spans="3:8" ht="15" customHeight="1" x14ac:dyDescent="0.3">
      <c r="C17" s="4" t="s">
        <v>26</v>
      </c>
      <c r="D17" s="4" t="s">
        <v>27</v>
      </c>
      <c r="E17" s="3" t="s">
        <v>28</v>
      </c>
      <c r="F17" s="18">
        <v>2</v>
      </c>
      <c r="G17" s="3">
        <v>2517.15</v>
      </c>
      <c r="H17" s="3">
        <f t="shared" si="0"/>
        <v>5034.3</v>
      </c>
    </row>
    <row r="18" spans="3:8" ht="15" customHeight="1" x14ac:dyDescent="0.3">
      <c r="C18" s="4" t="s">
        <v>29</v>
      </c>
      <c r="D18" s="4" t="s">
        <v>30</v>
      </c>
      <c r="E18" s="3" t="s">
        <v>31</v>
      </c>
      <c r="F18" s="18">
        <v>1</v>
      </c>
      <c r="G18" s="3">
        <v>29501.97</v>
      </c>
      <c r="H18" s="3">
        <f t="shared" si="0"/>
        <v>29501.97</v>
      </c>
    </row>
    <row r="19" spans="3:8" ht="25.2" customHeight="1" x14ac:dyDescent="0.3">
      <c r="C19" s="12" t="s">
        <v>32</v>
      </c>
      <c r="D19" s="12" t="s">
        <v>33</v>
      </c>
      <c r="E19" s="13"/>
      <c r="F19" s="17"/>
      <c r="G19" s="13"/>
      <c r="H19" s="13">
        <f>SUM(H20:H28)/2</f>
        <v>125356.37999999999</v>
      </c>
    </row>
    <row r="20" spans="3:8" ht="19.95" customHeight="1" x14ac:dyDescent="0.3">
      <c r="C20" s="6" t="s">
        <v>34</v>
      </c>
      <c r="D20" s="6" t="s">
        <v>35</v>
      </c>
      <c r="E20" s="5"/>
      <c r="F20" s="19"/>
      <c r="G20" s="5"/>
      <c r="H20" s="5">
        <f>SUM(H21)</f>
        <v>7199.99</v>
      </c>
    </row>
    <row r="21" spans="3:8" ht="15" customHeight="1" x14ac:dyDescent="0.3">
      <c r="C21" s="4" t="s">
        <v>36</v>
      </c>
      <c r="D21" s="4" t="s">
        <v>37</v>
      </c>
      <c r="E21" s="3" t="s">
        <v>31</v>
      </c>
      <c r="F21" s="18">
        <v>1</v>
      </c>
      <c r="G21" s="3">
        <v>7199.99</v>
      </c>
      <c r="H21" s="3">
        <f>+ROUND(+IF(F21="",0,F21*G21),2)</f>
        <v>7199.99</v>
      </c>
    </row>
    <row r="22" spans="3:8" ht="19.95" customHeight="1" x14ac:dyDescent="0.3">
      <c r="C22" s="6" t="s">
        <v>38</v>
      </c>
      <c r="D22" s="6" t="s">
        <v>39</v>
      </c>
      <c r="E22" s="5"/>
      <c r="F22" s="19"/>
      <c r="G22" s="5"/>
      <c r="H22" s="5">
        <f>SUM(H23)</f>
        <v>7199.99</v>
      </c>
    </row>
    <row r="23" spans="3:8" ht="15" customHeight="1" x14ac:dyDescent="0.3">
      <c r="C23" s="4" t="s">
        <v>40</v>
      </c>
      <c r="D23" s="4" t="s">
        <v>41</v>
      </c>
      <c r="E23" s="3" t="s">
        <v>42</v>
      </c>
      <c r="F23" s="18">
        <v>1</v>
      </c>
      <c r="G23" s="3">
        <v>7199.99</v>
      </c>
      <c r="H23" s="3">
        <f>+ROUND(+IF(F23="",0,F23*G23),2)</f>
        <v>7199.99</v>
      </c>
    </row>
    <row r="24" spans="3:8" ht="19.95" customHeight="1" x14ac:dyDescent="0.3">
      <c r="C24" s="6" t="s">
        <v>43</v>
      </c>
      <c r="D24" s="6" t="s">
        <v>44</v>
      </c>
      <c r="E24" s="5"/>
      <c r="F24" s="19"/>
      <c r="G24" s="5"/>
      <c r="H24" s="5">
        <f>SUM(H25)</f>
        <v>108902.39999999999</v>
      </c>
    </row>
    <row r="25" spans="3:8" ht="15" customHeight="1" x14ac:dyDescent="0.3">
      <c r="C25" s="4" t="s">
        <v>45</v>
      </c>
      <c r="D25" s="4" t="s">
        <v>46</v>
      </c>
      <c r="E25" s="3" t="s">
        <v>47</v>
      </c>
      <c r="F25" s="18">
        <v>24</v>
      </c>
      <c r="G25" s="3">
        <v>4537.6000000000004</v>
      </c>
      <c r="H25" s="3">
        <f>+ROUND(+IF(F25="",0,F25*G25),2)</f>
        <v>108902.39999999999</v>
      </c>
    </row>
    <row r="26" spans="3:8" ht="19.95" customHeight="1" x14ac:dyDescent="0.3">
      <c r="C26" s="6" t="s">
        <v>48</v>
      </c>
      <c r="D26" s="6" t="s">
        <v>49</v>
      </c>
      <c r="E26" s="5"/>
      <c r="F26" s="19"/>
      <c r="G26" s="5"/>
      <c r="H26" s="5">
        <f>SUM(H27:H28)</f>
        <v>2054</v>
      </c>
    </row>
    <row r="27" spans="3:8" ht="15" customHeight="1" x14ac:dyDescent="0.3">
      <c r="C27" s="4" t="s">
        <v>50</v>
      </c>
      <c r="D27" s="4" t="s">
        <v>51</v>
      </c>
      <c r="E27" s="3" t="s">
        <v>42</v>
      </c>
      <c r="F27" s="18">
        <v>1</v>
      </c>
      <c r="G27" s="3">
        <v>520</v>
      </c>
      <c r="H27" s="3">
        <f>+ROUND(+IF(F27="",0,F27*G27),2)</f>
        <v>520</v>
      </c>
    </row>
    <row r="28" spans="3:8" ht="15" customHeight="1" x14ac:dyDescent="0.3">
      <c r="C28" s="4" t="s">
        <v>52</v>
      </c>
      <c r="D28" s="4" t="s">
        <v>53</v>
      </c>
      <c r="E28" s="3" t="s">
        <v>42</v>
      </c>
      <c r="F28" s="18">
        <v>1</v>
      </c>
      <c r="G28" s="3">
        <v>1534</v>
      </c>
      <c r="H28" s="3">
        <f>+ROUND(+IF(F28="",0,F28*G28),2)</f>
        <v>1534</v>
      </c>
    </row>
    <row r="29" spans="3:8" ht="25.2" customHeight="1" x14ac:dyDescent="0.3">
      <c r="C29" s="12" t="s">
        <v>54</v>
      </c>
      <c r="D29" s="12" t="s">
        <v>55</v>
      </c>
      <c r="E29" s="13"/>
      <c r="F29" s="17"/>
      <c r="G29" s="13"/>
      <c r="H29" s="13">
        <f>SUM(H30:H31)</f>
        <v>298.27</v>
      </c>
    </row>
    <row r="30" spans="3:8" ht="15" customHeight="1" x14ac:dyDescent="0.3">
      <c r="C30" s="4" t="s">
        <v>56</v>
      </c>
      <c r="D30" s="4" t="s">
        <v>57</v>
      </c>
      <c r="E30" s="3" t="s">
        <v>28</v>
      </c>
      <c r="F30" s="18">
        <v>7</v>
      </c>
      <c r="G30" s="3">
        <v>17.72</v>
      </c>
      <c r="H30" s="3">
        <f>+ROUND(+IF(F30="",0,F30*G30),2)</f>
        <v>124.04</v>
      </c>
    </row>
    <row r="31" spans="3:8" ht="15" customHeight="1" x14ac:dyDescent="0.3">
      <c r="C31" s="4" t="s">
        <v>58</v>
      </c>
      <c r="D31" s="4" t="s">
        <v>59</v>
      </c>
      <c r="E31" s="3" t="s">
        <v>28</v>
      </c>
      <c r="F31" s="18">
        <v>7</v>
      </c>
      <c r="G31" s="3">
        <v>24.89</v>
      </c>
      <c r="H31" s="3">
        <f>+ROUND(+IF(F31="",0,F31*G31),2)</f>
        <v>174.23</v>
      </c>
    </row>
    <row r="32" spans="3:8" ht="25.2" customHeight="1" x14ac:dyDescent="0.3">
      <c r="C32" s="12" t="s">
        <v>60</v>
      </c>
      <c r="D32" s="12" t="s">
        <v>61</v>
      </c>
      <c r="E32" s="13"/>
      <c r="F32" s="17"/>
      <c r="G32" s="13"/>
      <c r="H32" s="13">
        <f>SUM(H33:H38)</f>
        <v>22288.74</v>
      </c>
    </row>
    <row r="33" spans="3:8" ht="15" customHeight="1" x14ac:dyDescent="0.3">
      <c r="C33" s="4" t="s">
        <v>62</v>
      </c>
      <c r="D33" s="4" t="s">
        <v>63</v>
      </c>
      <c r="E33" s="3" t="s">
        <v>28</v>
      </c>
      <c r="F33" s="18">
        <v>113</v>
      </c>
      <c r="G33" s="3">
        <v>23.64</v>
      </c>
      <c r="H33" s="3">
        <f t="shared" ref="H33:H38" si="1">+ROUND(+IF(F33="",0,F33*G33),2)</f>
        <v>2671.32</v>
      </c>
    </row>
    <row r="34" spans="3:8" ht="15" customHeight="1" x14ac:dyDescent="0.3">
      <c r="C34" s="4" t="s">
        <v>64</v>
      </c>
      <c r="D34" s="4" t="s">
        <v>65</v>
      </c>
      <c r="E34" s="3" t="s">
        <v>28</v>
      </c>
      <c r="F34" s="18">
        <v>123</v>
      </c>
      <c r="G34" s="3">
        <v>23.64</v>
      </c>
      <c r="H34" s="3">
        <f t="shared" si="1"/>
        <v>2907.72</v>
      </c>
    </row>
    <row r="35" spans="3:8" ht="15" customHeight="1" x14ac:dyDescent="0.3">
      <c r="C35" s="4" t="s">
        <v>66</v>
      </c>
      <c r="D35" s="4" t="s">
        <v>67</v>
      </c>
      <c r="E35" s="3" t="s">
        <v>28</v>
      </c>
      <c r="F35" s="18">
        <v>35</v>
      </c>
      <c r="G35" s="3">
        <v>25.21</v>
      </c>
      <c r="H35" s="3">
        <f t="shared" si="1"/>
        <v>882.35</v>
      </c>
    </row>
    <row r="36" spans="3:8" ht="15" customHeight="1" x14ac:dyDescent="0.3">
      <c r="C36" s="4" t="s">
        <v>68</v>
      </c>
      <c r="D36" s="4" t="s">
        <v>69</v>
      </c>
      <c r="E36" s="3" t="s">
        <v>28</v>
      </c>
      <c r="F36" s="18">
        <v>77</v>
      </c>
      <c r="G36" s="3">
        <v>47.28</v>
      </c>
      <c r="H36" s="3">
        <f t="shared" si="1"/>
        <v>3640.56</v>
      </c>
    </row>
    <row r="37" spans="3:8" ht="15" customHeight="1" x14ac:dyDescent="0.3">
      <c r="C37" s="4" t="s">
        <v>70</v>
      </c>
      <c r="D37" s="4" t="s">
        <v>71</v>
      </c>
      <c r="E37" s="3" t="s">
        <v>14</v>
      </c>
      <c r="F37" s="18">
        <v>2540.9699999999998</v>
      </c>
      <c r="G37" s="3">
        <v>4.7300000000000004</v>
      </c>
      <c r="H37" s="3">
        <f t="shared" si="1"/>
        <v>12018.79</v>
      </c>
    </row>
    <row r="38" spans="3:8" ht="15" customHeight="1" x14ac:dyDescent="0.3">
      <c r="C38" s="4" t="s">
        <v>72</v>
      </c>
      <c r="D38" s="4" t="s">
        <v>73</v>
      </c>
      <c r="E38" s="3" t="s">
        <v>14</v>
      </c>
      <c r="F38" s="18">
        <v>50</v>
      </c>
      <c r="G38" s="3">
        <v>3.36</v>
      </c>
      <c r="H38" s="3">
        <f t="shared" si="1"/>
        <v>168</v>
      </c>
    </row>
    <row r="39" spans="3:8" ht="25.2" customHeight="1" x14ac:dyDescent="0.3">
      <c r="C39" s="12" t="s">
        <v>74</v>
      </c>
      <c r="D39" s="12" t="s">
        <v>75</v>
      </c>
      <c r="E39" s="13"/>
      <c r="F39" s="17"/>
      <c r="G39" s="13"/>
      <c r="H39" s="13">
        <f>SUM(H40:H44)</f>
        <v>261717.22000000003</v>
      </c>
    </row>
    <row r="40" spans="3:8" ht="15" customHeight="1" x14ac:dyDescent="0.3">
      <c r="C40" s="4" t="s">
        <v>76</v>
      </c>
      <c r="D40" s="4" t="s">
        <v>77</v>
      </c>
      <c r="E40" s="3" t="s">
        <v>78</v>
      </c>
      <c r="F40" s="18">
        <v>596.35</v>
      </c>
      <c r="G40" s="3">
        <v>19.989999999999998</v>
      </c>
      <c r="H40" s="3">
        <f>+ROUND(+IF(F40="",0,F40*G40),2)</f>
        <v>11921.04</v>
      </c>
    </row>
    <row r="41" spans="3:8" ht="15" customHeight="1" x14ac:dyDescent="0.3">
      <c r="C41" s="4" t="s">
        <v>79</v>
      </c>
      <c r="D41" s="4" t="s">
        <v>80</v>
      </c>
      <c r="E41" s="3" t="s">
        <v>78</v>
      </c>
      <c r="F41" s="18">
        <v>127.38</v>
      </c>
      <c r="G41" s="3">
        <v>63.64</v>
      </c>
      <c r="H41" s="3">
        <f>+ROUND(+IF(F41="",0,F41*G41),2)</f>
        <v>8106.46</v>
      </c>
    </row>
    <row r="42" spans="3:8" ht="15" customHeight="1" x14ac:dyDescent="0.3">
      <c r="C42" s="4" t="s">
        <v>81</v>
      </c>
      <c r="D42" s="4" t="s">
        <v>82</v>
      </c>
      <c r="E42" s="3" t="s">
        <v>78</v>
      </c>
      <c r="F42" s="18">
        <v>434.35</v>
      </c>
      <c r="G42" s="3">
        <v>173.49</v>
      </c>
      <c r="H42" s="3">
        <f>+ROUND(+IF(F42="",0,F42*G42),2)</f>
        <v>75355.38</v>
      </c>
    </row>
    <row r="43" spans="3:8" ht="15" customHeight="1" x14ac:dyDescent="0.3">
      <c r="C43" s="4" t="s">
        <v>83</v>
      </c>
      <c r="D43" s="4" t="s">
        <v>84</v>
      </c>
      <c r="E43" s="3" t="s">
        <v>14</v>
      </c>
      <c r="F43" s="18">
        <v>474.2</v>
      </c>
      <c r="G43" s="3">
        <v>16.77</v>
      </c>
      <c r="H43" s="3">
        <f>+ROUND(+IF(F43="",0,F43*G43),2)</f>
        <v>7952.33</v>
      </c>
    </row>
    <row r="44" spans="3:8" ht="15" customHeight="1" x14ac:dyDescent="0.3">
      <c r="C44" s="4" t="s">
        <v>85</v>
      </c>
      <c r="D44" s="4" t="s">
        <v>86</v>
      </c>
      <c r="E44" s="3" t="s">
        <v>78</v>
      </c>
      <c r="F44" s="18">
        <v>1668.76</v>
      </c>
      <c r="G44" s="3">
        <v>94.91</v>
      </c>
      <c r="H44" s="3">
        <f>+ROUND(+IF(F44="",0,F44*G44),2)</f>
        <v>158382.01</v>
      </c>
    </row>
    <row r="45" spans="3:8" ht="25.2" customHeight="1" x14ac:dyDescent="0.3">
      <c r="C45" s="12" t="s">
        <v>87</v>
      </c>
      <c r="D45" s="12" t="s">
        <v>88</v>
      </c>
      <c r="E45" s="13"/>
      <c r="F45" s="17"/>
      <c r="G45" s="13"/>
      <c r="H45" s="13">
        <f>SUM(H46)</f>
        <v>2400</v>
      </c>
    </row>
    <row r="46" spans="3:8" ht="15" customHeight="1" x14ac:dyDescent="0.3">
      <c r="C46" s="4" t="s">
        <v>89</v>
      </c>
      <c r="D46" s="4" t="s">
        <v>90</v>
      </c>
      <c r="E46" s="3" t="s">
        <v>42</v>
      </c>
      <c r="F46" s="18">
        <v>1</v>
      </c>
      <c r="G46" s="3">
        <v>2400</v>
      </c>
      <c r="H46" s="3">
        <f>+ROUND(+IF(F46="",0,F46*G46),2)</f>
        <v>2400</v>
      </c>
    </row>
    <row r="47" spans="3:8" ht="25.2" customHeight="1" x14ac:dyDescent="0.3">
      <c r="C47" s="12" t="s">
        <v>91</v>
      </c>
      <c r="D47" s="12" t="s">
        <v>92</v>
      </c>
      <c r="E47" s="13"/>
      <c r="F47" s="17"/>
      <c r="G47" s="13"/>
      <c r="H47" s="13">
        <f>SUM(H48)</f>
        <v>53.06</v>
      </c>
    </row>
    <row r="48" spans="3:8" ht="15" customHeight="1" x14ac:dyDescent="0.3">
      <c r="C48" s="4" t="s">
        <v>93</v>
      </c>
      <c r="D48" s="4" t="s">
        <v>94</v>
      </c>
      <c r="E48" s="3" t="s">
        <v>42</v>
      </c>
      <c r="F48" s="18">
        <v>1</v>
      </c>
      <c r="G48" s="3">
        <v>53.06</v>
      </c>
      <c r="H48" s="3">
        <f>+ROUND(+IF(F48="",0,F48*G48),2)</f>
        <v>53.06</v>
      </c>
    </row>
    <row r="49" spans="2:10" ht="25.2" customHeight="1" x14ac:dyDescent="0.3">
      <c r="C49" s="12" t="s">
        <v>95</v>
      </c>
      <c r="D49" s="12" t="s">
        <v>96</v>
      </c>
      <c r="E49" s="13"/>
      <c r="F49" s="17"/>
      <c r="G49" s="13"/>
      <c r="H49" s="13">
        <f>SUM(H50:H51)</f>
        <v>60428.66</v>
      </c>
    </row>
    <row r="50" spans="2:10" ht="15" customHeight="1" x14ac:dyDescent="0.3">
      <c r="C50" s="4" t="s">
        <v>103</v>
      </c>
      <c r="D50" s="4" t="s">
        <v>104</v>
      </c>
      <c r="E50" s="3" t="s">
        <v>14</v>
      </c>
      <c r="F50" s="18">
        <v>6451.57</v>
      </c>
      <c r="G50" s="3">
        <v>3.3</v>
      </c>
      <c r="H50" s="3">
        <f>+ROUND(+IF(F50="",0,F50*G50),2)</f>
        <v>21290.18</v>
      </c>
    </row>
    <row r="51" spans="2:10" ht="15" customHeight="1" x14ac:dyDescent="0.3">
      <c r="C51" s="4" t="s">
        <v>105</v>
      </c>
      <c r="D51" s="4" t="s">
        <v>106</v>
      </c>
      <c r="E51" s="3" t="s">
        <v>47</v>
      </c>
      <c r="F51" s="18">
        <v>12</v>
      </c>
      <c r="G51" s="3">
        <v>3261.54</v>
      </c>
      <c r="H51" s="3">
        <f>+ROUND(+IF(F51="",0,F51*G51),2)</f>
        <v>39138.480000000003</v>
      </c>
    </row>
    <row r="52" spans="2:10" ht="25.2" customHeight="1" x14ac:dyDescent="0.3">
      <c r="C52" s="10" t="s">
        <v>107</v>
      </c>
      <c r="D52" s="10" t="s">
        <v>108</v>
      </c>
      <c r="E52" s="11"/>
      <c r="F52" s="16"/>
      <c r="G52" s="11"/>
      <c r="H52" s="11">
        <f>+H53+H59</f>
        <v>398157.39</v>
      </c>
    </row>
    <row r="53" spans="2:10" ht="25.2" customHeight="1" x14ac:dyDescent="0.3">
      <c r="C53" s="12" t="s">
        <v>109</v>
      </c>
      <c r="D53" s="12" t="s">
        <v>110</v>
      </c>
      <c r="E53" s="13"/>
      <c r="F53" s="17"/>
      <c r="G53" s="13"/>
      <c r="H53" s="13">
        <f>SUM(H54:H58)</f>
        <v>395694.3</v>
      </c>
    </row>
    <row r="54" spans="2:10" ht="15" customHeight="1" x14ac:dyDescent="0.3">
      <c r="C54" s="4" t="s">
        <v>111</v>
      </c>
      <c r="D54" s="4" t="s">
        <v>112</v>
      </c>
      <c r="E54" s="3" t="s">
        <v>42</v>
      </c>
      <c r="F54" s="18">
        <v>1</v>
      </c>
      <c r="G54" s="3">
        <v>3000.01</v>
      </c>
      <c r="H54" s="3">
        <f>+ROUND(+IF(F54="",0,F54*G54),2)</f>
        <v>3000.01</v>
      </c>
    </row>
    <row r="55" spans="2:10" ht="15" customHeight="1" x14ac:dyDescent="0.3">
      <c r="C55" s="4" t="s">
        <v>113</v>
      </c>
      <c r="D55" s="4" t="s">
        <v>114</v>
      </c>
      <c r="E55" s="3" t="s">
        <v>28</v>
      </c>
      <c r="F55" s="18">
        <v>300</v>
      </c>
      <c r="G55" s="3">
        <v>1063.8499999999999</v>
      </c>
      <c r="H55" s="3">
        <f>+ROUND(+IF(F55="",0,F55*G55),2)</f>
        <v>319155</v>
      </c>
    </row>
    <row r="56" spans="2:10" ht="15" customHeight="1" x14ac:dyDescent="0.3">
      <c r="C56" s="4" t="s">
        <v>115</v>
      </c>
      <c r="D56" s="4" t="s">
        <v>116</v>
      </c>
      <c r="E56" s="3" t="s">
        <v>42</v>
      </c>
      <c r="F56" s="18">
        <v>1</v>
      </c>
      <c r="G56" s="3">
        <v>70980</v>
      </c>
      <c r="H56" s="3">
        <f>+ROUND(+IF(F56="",0,F56*G56),2)</f>
        <v>70980</v>
      </c>
    </row>
    <row r="57" spans="2:10" ht="15" customHeight="1" x14ac:dyDescent="0.3">
      <c r="C57" s="4" t="s">
        <v>117</v>
      </c>
      <c r="D57" s="4" t="s">
        <v>118</v>
      </c>
      <c r="E57" s="3" t="s">
        <v>42</v>
      </c>
      <c r="F57" s="18">
        <v>1</v>
      </c>
      <c r="G57" s="3">
        <v>1575.38</v>
      </c>
      <c r="H57" s="3">
        <f>+ROUND(+IF(F57="",0,F57*G57),2)</f>
        <v>1575.38</v>
      </c>
    </row>
    <row r="58" spans="2:10" ht="15" customHeight="1" x14ac:dyDescent="0.3">
      <c r="C58" s="4" t="s">
        <v>119</v>
      </c>
      <c r="D58" s="4" t="s">
        <v>120</v>
      </c>
      <c r="E58" s="3" t="s">
        <v>42</v>
      </c>
      <c r="F58" s="18">
        <v>1</v>
      </c>
      <c r="G58" s="3">
        <v>983.91</v>
      </c>
      <c r="H58" s="3">
        <f>+ROUND(+IF(F58="",0,F58*G58),2)</f>
        <v>983.91</v>
      </c>
    </row>
    <row r="59" spans="2:10" ht="25.2" customHeight="1" x14ac:dyDescent="0.3">
      <c r="C59" s="12" t="s">
        <v>121</v>
      </c>
      <c r="D59" s="12" t="s">
        <v>122</v>
      </c>
      <c r="E59" s="13"/>
      <c r="F59" s="17"/>
      <c r="G59" s="13"/>
      <c r="H59" s="13">
        <f>SUM(H60:H61)</f>
        <v>2463.09</v>
      </c>
    </row>
    <row r="60" spans="2:10" ht="15" customHeight="1" x14ac:dyDescent="0.3">
      <c r="C60" s="4" t="s">
        <v>123</v>
      </c>
      <c r="D60" s="4" t="s">
        <v>124</v>
      </c>
      <c r="E60" s="3" t="s">
        <v>42</v>
      </c>
      <c r="F60" s="18">
        <v>1</v>
      </c>
      <c r="G60" s="3">
        <v>696.4</v>
      </c>
      <c r="H60" s="3">
        <f>+ROUND(+IF(F60="",0,F60*G60),2)</f>
        <v>696.4</v>
      </c>
    </row>
    <row r="61" spans="2:10" ht="15" customHeight="1" x14ac:dyDescent="0.3">
      <c r="C61" s="4" t="s">
        <v>125</v>
      </c>
      <c r="D61" s="4" t="s">
        <v>126</v>
      </c>
      <c r="E61" s="3" t="s">
        <v>42</v>
      </c>
      <c r="F61" s="18">
        <v>1</v>
      </c>
      <c r="G61" s="3">
        <v>1766.69</v>
      </c>
      <c r="H61" s="3">
        <f>+ROUND(+IF(F61="",0,F61*G61),2)</f>
        <v>1766.69</v>
      </c>
    </row>
    <row r="62" spans="2:10" ht="30" customHeight="1" x14ac:dyDescent="0.3">
      <c r="B62" s="1" t="s">
        <v>5415</v>
      </c>
      <c r="C62" s="7" t="s">
        <v>127</v>
      </c>
      <c r="D62" s="7" t="s">
        <v>1</v>
      </c>
      <c r="E62" s="8"/>
      <c r="F62" s="15"/>
      <c r="G62" s="8"/>
      <c r="H62" s="8">
        <f>+H63+H83+H94+H191+H307</f>
        <v>32710358.43</v>
      </c>
      <c r="I62" s="1">
        <v>32710358.43</v>
      </c>
      <c r="J62" s="1">
        <f>+I62-H62</f>
        <v>0</v>
      </c>
    </row>
    <row r="63" spans="2:10" ht="25.2" customHeight="1" x14ac:dyDescent="0.3">
      <c r="C63" s="10" t="s">
        <v>128</v>
      </c>
      <c r="D63" s="10" t="s">
        <v>129</v>
      </c>
      <c r="E63" s="11"/>
      <c r="F63" s="16"/>
      <c r="G63" s="11"/>
      <c r="H63" s="11">
        <f>+H64+H66+H71+H73+H78+H80</f>
        <v>3521435.1100000003</v>
      </c>
    </row>
    <row r="64" spans="2:10" ht="25.2" customHeight="1" x14ac:dyDescent="0.3">
      <c r="C64" s="12" t="s">
        <v>130</v>
      </c>
      <c r="D64" s="12" t="s">
        <v>131</v>
      </c>
      <c r="E64" s="13"/>
      <c r="F64" s="17"/>
      <c r="G64" s="13"/>
      <c r="H64" s="13">
        <f>SUM(H65)</f>
        <v>8357.41</v>
      </c>
    </row>
    <row r="65" spans="3:8" ht="15" customHeight="1" x14ac:dyDescent="0.3">
      <c r="C65" s="4" t="s">
        <v>132</v>
      </c>
      <c r="D65" s="4" t="s">
        <v>133</v>
      </c>
      <c r="E65" s="3" t="s">
        <v>14</v>
      </c>
      <c r="F65" s="18">
        <v>4037.395</v>
      </c>
      <c r="G65" s="3">
        <v>2.0699999999999998</v>
      </c>
      <c r="H65" s="3">
        <f>+ROUND(+IF(F65="",0,F65*G65),2)</f>
        <v>8357.41</v>
      </c>
    </row>
    <row r="66" spans="3:8" ht="25.2" customHeight="1" x14ac:dyDescent="0.3">
      <c r="C66" s="12" t="s">
        <v>134</v>
      </c>
      <c r="D66" s="12" t="s">
        <v>135</v>
      </c>
      <c r="E66" s="13"/>
      <c r="F66" s="17"/>
      <c r="G66" s="13"/>
      <c r="H66" s="13">
        <f>SUM(H67:H70)/2</f>
        <v>302181.11</v>
      </c>
    </row>
    <row r="67" spans="3:8" ht="19.95" customHeight="1" x14ac:dyDescent="0.3">
      <c r="C67" s="6" t="s">
        <v>136</v>
      </c>
      <c r="D67" s="6" t="s">
        <v>137</v>
      </c>
      <c r="E67" s="5"/>
      <c r="F67" s="19"/>
      <c r="G67" s="5"/>
      <c r="H67" s="5">
        <f>SUM(H68)</f>
        <v>55594.93</v>
      </c>
    </row>
    <row r="68" spans="3:8" ht="15" customHeight="1" x14ac:dyDescent="0.3">
      <c r="C68" s="4" t="s">
        <v>138</v>
      </c>
      <c r="D68" s="4" t="s">
        <v>139</v>
      </c>
      <c r="E68" s="3" t="s">
        <v>78</v>
      </c>
      <c r="F68" s="18">
        <v>1810.32</v>
      </c>
      <c r="G68" s="3">
        <v>30.71</v>
      </c>
      <c r="H68" s="3">
        <f>+ROUND(+IF(F68="",0,F68*G68),2)</f>
        <v>55594.93</v>
      </c>
    </row>
    <row r="69" spans="3:8" ht="19.95" customHeight="1" x14ac:dyDescent="0.3">
      <c r="C69" s="6" t="s">
        <v>140</v>
      </c>
      <c r="D69" s="6" t="s">
        <v>141</v>
      </c>
      <c r="E69" s="5"/>
      <c r="F69" s="19"/>
      <c r="G69" s="5"/>
      <c r="H69" s="5">
        <f>SUM(H70)</f>
        <v>246586.18</v>
      </c>
    </row>
    <row r="70" spans="3:8" ht="15" customHeight="1" x14ac:dyDescent="0.3">
      <c r="C70" s="4" t="s">
        <v>142</v>
      </c>
      <c r="D70" s="4" t="s">
        <v>143</v>
      </c>
      <c r="E70" s="3" t="s">
        <v>78</v>
      </c>
      <c r="F70" s="18">
        <v>8029.5074999999997</v>
      </c>
      <c r="G70" s="3">
        <v>30.71</v>
      </c>
      <c r="H70" s="3">
        <f>+ROUND(+IF(F70="",0,F70*G70),2)</f>
        <v>246586.18</v>
      </c>
    </row>
    <row r="71" spans="3:8" ht="25.2" customHeight="1" x14ac:dyDescent="0.3">
      <c r="C71" s="12" t="s">
        <v>144</v>
      </c>
      <c r="D71" s="12" t="s">
        <v>145</v>
      </c>
      <c r="E71" s="13"/>
      <c r="F71" s="17"/>
      <c r="G71" s="13"/>
      <c r="H71" s="13">
        <f>SUM(H72)</f>
        <v>231795.72</v>
      </c>
    </row>
    <row r="72" spans="3:8" ht="15" customHeight="1" x14ac:dyDescent="0.3">
      <c r="C72" s="4" t="s">
        <v>146</v>
      </c>
      <c r="D72" s="4" t="s">
        <v>147</v>
      </c>
      <c r="E72" s="3" t="s">
        <v>78</v>
      </c>
      <c r="F72" s="18">
        <v>23249.32</v>
      </c>
      <c r="G72" s="3">
        <v>9.9700000000000006</v>
      </c>
      <c r="H72" s="3">
        <f>+ROUND(+IF(F72="",0,F72*G72),2)</f>
        <v>231795.72</v>
      </c>
    </row>
    <row r="73" spans="3:8" ht="25.2" customHeight="1" x14ac:dyDescent="0.3">
      <c r="C73" s="12" t="s">
        <v>148</v>
      </c>
      <c r="D73" s="12" t="s">
        <v>149</v>
      </c>
      <c r="E73" s="13"/>
      <c r="F73" s="17"/>
      <c r="G73" s="13"/>
      <c r="H73" s="13">
        <f>SUM(H74:H77)/2</f>
        <v>531764.17000000004</v>
      </c>
    </row>
    <row r="74" spans="3:8" ht="15" customHeight="1" x14ac:dyDescent="0.3">
      <c r="C74" s="6" t="s">
        <v>150</v>
      </c>
      <c r="D74" s="6" t="s">
        <v>151</v>
      </c>
      <c r="E74" s="5"/>
      <c r="F74" s="19"/>
      <c r="G74" s="5"/>
      <c r="H74" s="5">
        <f>SUM(H75:H77)</f>
        <v>531764.17000000004</v>
      </c>
    </row>
    <row r="75" spans="3:8" ht="15" customHeight="1" x14ac:dyDescent="0.3">
      <c r="C75" s="4" t="s">
        <v>152</v>
      </c>
      <c r="D75" s="4" t="s">
        <v>153</v>
      </c>
      <c r="E75" s="3" t="s">
        <v>78</v>
      </c>
      <c r="F75" s="18">
        <v>5019.8311999999996</v>
      </c>
      <c r="G75" s="3">
        <v>89.45</v>
      </c>
      <c r="H75" s="3">
        <f>+ROUND(+IF(F75="",0,F75*G75),2)</f>
        <v>449023.9</v>
      </c>
    </row>
    <row r="76" spans="3:8" ht="15" customHeight="1" x14ac:dyDescent="0.3">
      <c r="C76" s="4" t="s">
        <v>154</v>
      </c>
      <c r="D76" s="4" t="s">
        <v>155</v>
      </c>
      <c r="E76" s="3" t="s">
        <v>78</v>
      </c>
      <c r="F76" s="18">
        <v>752.03869999999995</v>
      </c>
      <c r="G76" s="3">
        <v>79.08</v>
      </c>
      <c r="H76" s="3">
        <f>+ROUND(+IF(F76="",0,F76*G76),2)</f>
        <v>59471.22</v>
      </c>
    </row>
    <row r="77" spans="3:8" ht="15" customHeight="1" x14ac:dyDescent="0.3">
      <c r="C77" s="4" t="s">
        <v>156</v>
      </c>
      <c r="D77" s="4" t="s">
        <v>157</v>
      </c>
      <c r="E77" s="3" t="s">
        <v>78</v>
      </c>
      <c r="F77" s="18">
        <v>205.10400000000001</v>
      </c>
      <c r="G77" s="3">
        <v>113.45</v>
      </c>
      <c r="H77" s="3">
        <f>+ROUND(+IF(F77="",0,F77*G77),2)</f>
        <v>23269.05</v>
      </c>
    </row>
    <row r="78" spans="3:8" ht="25.2" customHeight="1" x14ac:dyDescent="0.3">
      <c r="C78" s="12" t="s">
        <v>158</v>
      </c>
      <c r="D78" s="12" t="s">
        <v>159</v>
      </c>
      <c r="E78" s="13"/>
      <c r="F78" s="17"/>
      <c r="G78" s="13"/>
      <c r="H78" s="13">
        <f>SUM(H79)</f>
        <v>51333.09</v>
      </c>
    </row>
    <row r="79" spans="3:8" ht="15" customHeight="1" x14ac:dyDescent="0.3">
      <c r="C79" s="4" t="s">
        <v>160</v>
      </c>
      <c r="D79" s="4" t="s">
        <v>161</v>
      </c>
      <c r="E79" s="3" t="s">
        <v>14</v>
      </c>
      <c r="F79" s="18">
        <v>3771.7184999999999</v>
      </c>
      <c r="G79" s="3">
        <v>13.61</v>
      </c>
      <c r="H79" s="3">
        <f>+ROUND(+IF(F79="",0,F79*G79),2)</f>
        <v>51333.09</v>
      </c>
    </row>
    <row r="80" spans="3:8" ht="25.2" customHeight="1" x14ac:dyDescent="0.3">
      <c r="C80" s="12" t="s">
        <v>162</v>
      </c>
      <c r="D80" s="12" t="s">
        <v>163</v>
      </c>
      <c r="E80" s="13"/>
      <c r="F80" s="17"/>
      <c r="G80" s="13"/>
      <c r="H80" s="13">
        <f>SUM(H81:H82)</f>
        <v>2396003.6100000003</v>
      </c>
    </row>
    <row r="81" spans="3:8" ht="15" customHeight="1" x14ac:dyDescent="0.3">
      <c r="C81" s="4" t="s">
        <v>164</v>
      </c>
      <c r="D81" s="4" t="s">
        <v>165</v>
      </c>
      <c r="E81" s="3" t="s">
        <v>78</v>
      </c>
      <c r="F81" s="18">
        <v>9058.7214999999997</v>
      </c>
      <c r="G81" s="3">
        <v>21.01</v>
      </c>
      <c r="H81" s="3">
        <f>+ROUND(+IF(F81="",0,F81*G81),2)</f>
        <v>190323.74</v>
      </c>
    </row>
    <row r="82" spans="3:8" ht="15" customHeight="1" x14ac:dyDescent="0.3">
      <c r="C82" s="4" t="s">
        <v>166</v>
      </c>
      <c r="D82" s="4" t="s">
        <v>167</v>
      </c>
      <c r="E82" s="3" t="s">
        <v>78</v>
      </c>
      <c r="F82" s="18">
        <v>34345.684699999998</v>
      </c>
      <c r="G82" s="3">
        <v>64.22</v>
      </c>
      <c r="H82" s="3">
        <f>+ROUND(+IF(F82="",0,F82*G82),2)</f>
        <v>2205679.87</v>
      </c>
    </row>
    <row r="83" spans="3:8" ht="25.2" customHeight="1" x14ac:dyDescent="0.3">
      <c r="C83" s="10" t="s">
        <v>168</v>
      </c>
      <c r="D83" s="10" t="s">
        <v>169</v>
      </c>
      <c r="E83" s="11"/>
      <c r="F83" s="16"/>
      <c r="G83" s="11"/>
      <c r="H83" s="11">
        <f>+H84+H87+H89+H91</f>
        <v>420391.23</v>
      </c>
    </row>
    <row r="84" spans="3:8" ht="25.2" customHeight="1" x14ac:dyDescent="0.3">
      <c r="C84" s="12" t="s">
        <v>170</v>
      </c>
      <c r="D84" s="12" t="s">
        <v>171</v>
      </c>
      <c r="E84" s="13"/>
      <c r="F84" s="17"/>
      <c r="G84" s="13"/>
      <c r="H84" s="13">
        <f>SUM(H85:H86)</f>
        <v>140292.37</v>
      </c>
    </row>
    <row r="85" spans="3:8" ht="15" customHeight="1" x14ac:dyDescent="0.3">
      <c r="C85" s="4" t="s">
        <v>172</v>
      </c>
      <c r="D85" s="4" t="s">
        <v>173</v>
      </c>
      <c r="E85" s="3" t="s">
        <v>78</v>
      </c>
      <c r="F85" s="18">
        <v>195.70574999999999</v>
      </c>
      <c r="G85" s="3">
        <v>456.34</v>
      </c>
      <c r="H85" s="3">
        <f>+ROUND(+IF(F85="",0,F85*G85),2)</f>
        <v>89308.36</v>
      </c>
    </row>
    <row r="86" spans="3:8" ht="15" customHeight="1" x14ac:dyDescent="0.3">
      <c r="C86" s="4" t="s">
        <v>174</v>
      </c>
      <c r="D86" s="4" t="s">
        <v>175</v>
      </c>
      <c r="E86" s="3" t="s">
        <v>14</v>
      </c>
      <c r="F86" s="18">
        <v>785.33590000000004</v>
      </c>
      <c r="G86" s="3">
        <v>64.92</v>
      </c>
      <c r="H86" s="3">
        <f>+ROUND(+IF(F86="",0,F86*G86),2)</f>
        <v>50984.01</v>
      </c>
    </row>
    <row r="87" spans="3:8" ht="25.2" customHeight="1" x14ac:dyDescent="0.3">
      <c r="C87" s="12" t="s">
        <v>176</v>
      </c>
      <c r="D87" s="12" t="s">
        <v>177</v>
      </c>
      <c r="E87" s="13"/>
      <c r="F87" s="17"/>
      <c r="G87" s="13"/>
      <c r="H87" s="13">
        <f>SUM(H88)</f>
        <v>131152</v>
      </c>
    </row>
    <row r="88" spans="3:8" ht="15" customHeight="1" x14ac:dyDescent="0.3">
      <c r="C88" s="4" t="s">
        <v>178</v>
      </c>
      <c r="D88" s="4" t="s">
        <v>179</v>
      </c>
      <c r="E88" s="3" t="s">
        <v>78</v>
      </c>
      <c r="F88" s="18">
        <v>400</v>
      </c>
      <c r="G88" s="3">
        <v>327.88</v>
      </c>
      <c r="H88" s="3">
        <f>+ROUND(+IF(F88="",0,F88*G88),2)</f>
        <v>131152</v>
      </c>
    </row>
    <row r="89" spans="3:8" ht="25.2" customHeight="1" x14ac:dyDescent="0.3">
      <c r="C89" s="12" t="s">
        <v>180</v>
      </c>
      <c r="D89" s="12" t="s">
        <v>181</v>
      </c>
      <c r="E89" s="13"/>
      <c r="F89" s="17"/>
      <c r="G89" s="13"/>
      <c r="H89" s="13">
        <f>SUM(H90)</f>
        <v>109927.48</v>
      </c>
    </row>
    <row r="90" spans="3:8" ht="15" customHeight="1" x14ac:dyDescent="0.3">
      <c r="C90" s="4" t="s">
        <v>182</v>
      </c>
      <c r="D90" s="4" t="s">
        <v>183</v>
      </c>
      <c r="E90" s="3" t="s">
        <v>14</v>
      </c>
      <c r="F90" s="18">
        <v>2673.3337000000001</v>
      </c>
      <c r="G90" s="3">
        <v>41.12</v>
      </c>
      <c r="H90" s="3">
        <f>+ROUND(+IF(F90="",0,F90*G90),2)</f>
        <v>109927.48</v>
      </c>
    </row>
    <row r="91" spans="3:8" ht="25.2" customHeight="1" x14ac:dyDescent="0.3">
      <c r="C91" s="12" t="s">
        <v>184</v>
      </c>
      <c r="D91" s="12" t="s">
        <v>185</v>
      </c>
      <c r="E91" s="13"/>
      <c r="F91" s="17"/>
      <c r="G91" s="13"/>
      <c r="H91" s="13">
        <f>SUM(H92:H93)</f>
        <v>39019.379999999997</v>
      </c>
    </row>
    <row r="92" spans="3:8" ht="15" customHeight="1" x14ac:dyDescent="0.3">
      <c r="C92" s="4" t="s">
        <v>186</v>
      </c>
      <c r="D92" s="4" t="s">
        <v>187</v>
      </c>
      <c r="E92" s="3" t="s">
        <v>78</v>
      </c>
      <c r="F92" s="18">
        <v>86.474999999999994</v>
      </c>
      <c r="G92" s="3">
        <v>418.22</v>
      </c>
      <c r="H92" s="3">
        <f>+ROUND(+IF(F92="",0,F92*G92),2)</f>
        <v>36165.57</v>
      </c>
    </row>
    <row r="93" spans="3:8" ht="15" customHeight="1" x14ac:dyDescent="0.3">
      <c r="C93" s="4" t="s">
        <v>188</v>
      </c>
      <c r="D93" s="4" t="s">
        <v>189</v>
      </c>
      <c r="E93" s="3" t="s">
        <v>14</v>
      </c>
      <c r="F93" s="18">
        <v>68.75</v>
      </c>
      <c r="G93" s="3">
        <v>41.51</v>
      </c>
      <c r="H93" s="3">
        <f>+ROUND(+IF(F93="",0,F93*G93),2)</f>
        <v>2853.81</v>
      </c>
    </row>
    <row r="94" spans="3:8" ht="25.2" customHeight="1" x14ac:dyDescent="0.3">
      <c r="C94" s="10" t="s">
        <v>190</v>
      </c>
      <c r="D94" s="10" t="s">
        <v>191</v>
      </c>
      <c r="E94" s="11"/>
      <c r="F94" s="16"/>
      <c r="G94" s="11"/>
      <c r="H94" s="11">
        <f>+H95+H98+H102+H106+H110+H136+H144+H151+H173+H177+H187</f>
        <v>27305693.039999999</v>
      </c>
    </row>
    <row r="95" spans="3:8" ht="25.2" customHeight="1" x14ac:dyDescent="0.3">
      <c r="C95" s="12" t="s">
        <v>192</v>
      </c>
      <c r="D95" s="12" t="s">
        <v>193</v>
      </c>
      <c r="E95" s="13"/>
      <c r="F95" s="17"/>
      <c r="G95" s="13"/>
      <c r="H95" s="13">
        <f>SUM(H96:H97)</f>
        <v>617879.96</v>
      </c>
    </row>
    <row r="96" spans="3:8" ht="15" customHeight="1" x14ac:dyDescent="0.3">
      <c r="C96" s="4" t="s">
        <v>194</v>
      </c>
      <c r="D96" s="4" t="s">
        <v>195</v>
      </c>
      <c r="E96" s="3" t="s">
        <v>78</v>
      </c>
      <c r="F96" s="18">
        <v>685.44740000000002</v>
      </c>
      <c r="G96" s="3">
        <v>479.29</v>
      </c>
      <c r="H96" s="3">
        <f>+ROUND(+IF(F96="",0,F96*G96),2)</f>
        <v>328528.08</v>
      </c>
    </row>
    <row r="97" spans="3:8" ht="15" customHeight="1" x14ac:dyDescent="0.3">
      <c r="C97" s="4" t="s">
        <v>196</v>
      </c>
      <c r="D97" s="4" t="s">
        <v>197</v>
      </c>
      <c r="E97" s="3" t="s">
        <v>198</v>
      </c>
      <c r="F97" s="18">
        <v>43577.09</v>
      </c>
      <c r="G97" s="3">
        <v>6.64</v>
      </c>
      <c r="H97" s="3">
        <f>+ROUND(+IF(F97="",0,F97*G97),2)</f>
        <v>289351.88</v>
      </c>
    </row>
    <row r="98" spans="3:8" ht="25.2" customHeight="1" x14ac:dyDescent="0.3">
      <c r="C98" s="12" t="s">
        <v>199</v>
      </c>
      <c r="D98" s="12" t="s">
        <v>200</v>
      </c>
      <c r="E98" s="13"/>
      <c r="F98" s="17"/>
      <c r="G98" s="13"/>
      <c r="H98" s="13">
        <f>SUM(H99:H101)</f>
        <v>407294.51</v>
      </c>
    </row>
    <row r="99" spans="3:8" ht="15" customHeight="1" x14ac:dyDescent="0.3">
      <c r="C99" s="4" t="s">
        <v>201</v>
      </c>
      <c r="D99" s="4" t="s">
        <v>202</v>
      </c>
      <c r="E99" s="3" t="s">
        <v>78</v>
      </c>
      <c r="F99" s="18">
        <v>280.61610000000002</v>
      </c>
      <c r="G99" s="3">
        <v>478.59</v>
      </c>
      <c r="H99" s="3">
        <f>+ROUND(+IF(F99="",0,F99*G99),2)</f>
        <v>134300.06</v>
      </c>
    </row>
    <row r="100" spans="3:8" ht="15" customHeight="1" x14ac:dyDescent="0.3">
      <c r="C100" s="4" t="s">
        <v>203</v>
      </c>
      <c r="D100" s="4" t="s">
        <v>204</v>
      </c>
      <c r="E100" s="3" t="s">
        <v>14</v>
      </c>
      <c r="F100" s="18">
        <v>956.202</v>
      </c>
      <c r="G100" s="3">
        <v>65.510000000000005</v>
      </c>
      <c r="H100" s="3">
        <f>+ROUND(+IF(F100="",0,F100*G100),2)</f>
        <v>62640.79</v>
      </c>
    </row>
    <row r="101" spans="3:8" ht="15" customHeight="1" x14ac:dyDescent="0.3">
      <c r="C101" s="4" t="s">
        <v>205</v>
      </c>
      <c r="D101" s="4" t="s">
        <v>206</v>
      </c>
      <c r="E101" s="3" t="s">
        <v>198</v>
      </c>
      <c r="F101" s="18">
        <v>31679.768100000001</v>
      </c>
      <c r="G101" s="3">
        <v>6.64</v>
      </c>
      <c r="H101" s="3">
        <f>+ROUND(+IF(F101="",0,F101*G101),2)</f>
        <v>210353.66</v>
      </c>
    </row>
    <row r="102" spans="3:8" ht="25.2" customHeight="1" x14ac:dyDescent="0.3">
      <c r="C102" s="12" t="s">
        <v>207</v>
      </c>
      <c r="D102" s="12" t="s">
        <v>208</v>
      </c>
      <c r="E102" s="13"/>
      <c r="F102" s="17"/>
      <c r="G102" s="13"/>
      <c r="H102" s="13">
        <f>SUM(H103:H105)</f>
        <v>628699.85</v>
      </c>
    </row>
    <row r="103" spans="3:8" ht="15" customHeight="1" x14ac:dyDescent="0.3">
      <c r="C103" s="4" t="s">
        <v>209</v>
      </c>
      <c r="D103" s="4" t="s">
        <v>210</v>
      </c>
      <c r="E103" s="3" t="s">
        <v>78</v>
      </c>
      <c r="F103" s="18">
        <v>580.67915000000005</v>
      </c>
      <c r="G103" s="3">
        <v>478.59</v>
      </c>
      <c r="H103" s="3">
        <f>+ROUND(+IF(F103="",0,F103*G103),2)</f>
        <v>277907.23</v>
      </c>
    </row>
    <row r="104" spans="3:8" ht="15" customHeight="1" x14ac:dyDescent="0.3">
      <c r="C104" s="4" t="s">
        <v>211</v>
      </c>
      <c r="D104" s="4" t="s">
        <v>212</v>
      </c>
      <c r="E104" s="3" t="s">
        <v>14</v>
      </c>
      <c r="F104" s="18">
        <v>321.96100000000001</v>
      </c>
      <c r="G104" s="3">
        <v>42.24</v>
      </c>
      <c r="H104" s="3">
        <f>+ROUND(+IF(F104="",0,F104*G104),2)</f>
        <v>13599.63</v>
      </c>
    </row>
    <row r="105" spans="3:8" ht="15" customHeight="1" x14ac:dyDescent="0.3">
      <c r="C105" s="4" t="s">
        <v>213</v>
      </c>
      <c r="D105" s="4" t="s">
        <v>214</v>
      </c>
      <c r="E105" s="3" t="s">
        <v>198</v>
      </c>
      <c r="F105" s="18">
        <v>50782.076999999997</v>
      </c>
      <c r="G105" s="3">
        <v>6.64</v>
      </c>
      <c r="H105" s="3">
        <f>+ROUND(+IF(F105="",0,F105*G105),2)</f>
        <v>337192.99</v>
      </c>
    </row>
    <row r="106" spans="3:8" ht="25.2" customHeight="1" x14ac:dyDescent="0.3">
      <c r="C106" s="12" t="s">
        <v>215</v>
      </c>
      <c r="D106" s="12" t="s">
        <v>216</v>
      </c>
      <c r="E106" s="13"/>
      <c r="F106" s="17"/>
      <c r="G106" s="13"/>
      <c r="H106" s="13">
        <f>SUM(H107:H109)</f>
        <v>369424</v>
      </c>
    </row>
    <row r="107" spans="3:8" ht="15" customHeight="1" x14ac:dyDescent="0.3">
      <c r="C107" s="4" t="s">
        <v>217</v>
      </c>
      <c r="D107" s="4" t="s">
        <v>218</v>
      </c>
      <c r="E107" s="3" t="s">
        <v>78</v>
      </c>
      <c r="F107" s="18">
        <v>275.24158</v>
      </c>
      <c r="G107" s="3">
        <v>456.34</v>
      </c>
      <c r="H107" s="3">
        <f>+ROUND(+IF(F107="",0,F107*G107),2)</f>
        <v>125603.74</v>
      </c>
    </row>
    <row r="108" spans="3:8" ht="15" customHeight="1" x14ac:dyDescent="0.3">
      <c r="C108" s="4" t="s">
        <v>219</v>
      </c>
      <c r="D108" s="4" t="s">
        <v>220</v>
      </c>
      <c r="E108" s="3" t="s">
        <v>14</v>
      </c>
      <c r="F108" s="18">
        <v>3230.1621</v>
      </c>
      <c r="G108" s="3">
        <v>47.37</v>
      </c>
      <c r="H108" s="3">
        <f>+ROUND(+IF(F108="",0,F108*G108),2)</f>
        <v>153012.78</v>
      </c>
    </row>
    <row r="109" spans="3:8" ht="15" customHeight="1" x14ac:dyDescent="0.3">
      <c r="C109" s="4" t="s">
        <v>221</v>
      </c>
      <c r="D109" s="4" t="s">
        <v>222</v>
      </c>
      <c r="E109" s="3" t="s">
        <v>198</v>
      </c>
      <c r="F109" s="18">
        <v>13675.825989999999</v>
      </c>
      <c r="G109" s="3">
        <v>6.64</v>
      </c>
      <c r="H109" s="3">
        <f>+ROUND(+IF(F109="",0,F109*G109),2)</f>
        <v>90807.48</v>
      </c>
    </row>
    <row r="110" spans="3:8" ht="25.2" customHeight="1" x14ac:dyDescent="0.3">
      <c r="C110" s="12" t="s">
        <v>223</v>
      </c>
      <c r="D110" s="12" t="s">
        <v>224</v>
      </c>
      <c r="E110" s="13"/>
      <c r="F110" s="17"/>
      <c r="G110" s="13"/>
      <c r="H110" s="13">
        <f>SUM(H111:H135)/2</f>
        <v>16321232.66</v>
      </c>
    </row>
    <row r="111" spans="3:8" ht="19.95" customHeight="1" x14ac:dyDescent="0.3">
      <c r="C111" s="6" t="s">
        <v>225</v>
      </c>
      <c r="D111" s="6" t="s">
        <v>226</v>
      </c>
      <c r="E111" s="5"/>
      <c r="F111" s="19"/>
      <c r="G111" s="5"/>
      <c r="H111" s="5">
        <f>SUM(H112:H117)</f>
        <v>360453.21000000008</v>
      </c>
    </row>
    <row r="112" spans="3:8" ht="15" customHeight="1" x14ac:dyDescent="0.3">
      <c r="C112" s="4" t="s">
        <v>227</v>
      </c>
      <c r="D112" s="4" t="s">
        <v>228</v>
      </c>
      <c r="E112" s="3" t="s">
        <v>78</v>
      </c>
      <c r="F112" s="18">
        <v>445.97980000000001</v>
      </c>
      <c r="G112" s="3">
        <v>478.59</v>
      </c>
      <c r="H112" s="3">
        <f t="shared" ref="H112:H117" si="2">+ROUND(+IF(F112="",0,F112*G112),2)</f>
        <v>213441.47</v>
      </c>
    </row>
    <row r="113" spans="3:8" ht="15" customHeight="1" x14ac:dyDescent="0.3">
      <c r="C113" s="4" t="s">
        <v>229</v>
      </c>
      <c r="D113" s="4" t="s">
        <v>230</v>
      </c>
      <c r="E113" s="3" t="s">
        <v>14</v>
      </c>
      <c r="F113" s="18">
        <v>569.95569999999998</v>
      </c>
      <c r="G113" s="3">
        <v>41.31</v>
      </c>
      <c r="H113" s="3">
        <f t="shared" si="2"/>
        <v>23544.87</v>
      </c>
    </row>
    <row r="114" spans="3:8" ht="15" customHeight="1" x14ac:dyDescent="0.3">
      <c r="C114" s="4" t="s">
        <v>231</v>
      </c>
      <c r="D114" s="4" t="s">
        <v>232</v>
      </c>
      <c r="E114" s="3" t="s">
        <v>198</v>
      </c>
      <c r="F114" s="18">
        <v>15145.084000000001</v>
      </c>
      <c r="G114" s="3">
        <v>6.64</v>
      </c>
      <c r="H114" s="3">
        <f t="shared" si="2"/>
        <v>100563.36</v>
      </c>
    </row>
    <row r="115" spans="3:8" ht="15" customHeight="1" x14ac:dyDescent="0.3">
      <c r="C115" s="4" t="s">
        <v>233</v>
      </c>
      <c r="D115" s="4" t="s">
        <v>234</v>
      </c>
      <c r="E115" s="3" t="s">
        <v>78</v>
      </c>
      <c r="F115" s="18">
        <v>163.38</v>
      </c>
      <c r="G115" s="3">
        <v>130.41</v>
      </c>
      <c r="H115" s="3">
        <f t="shared" si="2"/>
        <v>21306.39</v>
      </c>
    </row>
    <row r="116" spans="3:8" ht="15" customHeight="1" x14ac:dyDescent="0.3">
      <c r="C116" s="4" t="s">
        <v>235</v>
      </c>
      <c r="D116" s="4" t="s">
        <v>236</v>
      </c>
      <c r="E116" s="3" t="s">
        <v>25</v>
      </c>
      <c r="F116" s="18">
        <v>42</v>
      </c>
      <c r="G116" s="3">
        <v>26.77</v>
      </c>
      <c r="H116" s="3">
        <f t="shared" si="2"/>
        <v>1124.3399999999999</v>
      </c>
    </row>
    <row r="117" spans="3:8" ht="15" customHeight="1" x14ac:dyDescent="0.3">
      <c r="C117" s="4" t="s">
        <v>237</v>
      </c>
      <c r="D117" s="4" t="s">
        <v>238</v>
      </c>
      <c r="E117" s="3" t="s">
        <v>14</v>
      </c>
      <c r="F117" s="18">
        <v>16.873000000000001</v>
      </c>
      <c r="G117" s="3">
        <v>28.02</v>
      </c>
      <c r="H117" s="3">
        <f t="shared" si="2"/>
        <v>472.78</v>
      </c>
    </row>
    <row r="118" spans="3:8" ht="19.95" customHeight="1" x14ac:dyDescent="0.3">
      <c r="C118" s="6" t="s">
        <v>239</v>
      </c>
      <c r="D118" s="6" t="s">
        <v>240</v>
      </c>
      <c r="E118" s="5"/>
      <c r="F118" s="19"/>
      <c r="G118" s="5"/>
      <c r="H118" s="5">
        <f>SUM(H119:H121)</f>
        <v>1613873.8199999998</v>
      </c>
    </row>
    <row r="119" spans="3:8" ht="15" customHeight="1" x14ac:dyDescent="0.3">
      <c r="C119" s="4" t="s">
        <v>241</v>
      </c>
      <c r="D119" s="4" t="s">
        <v>242</v>
      </c>
      <c r="E119" s="3" t="s">
        <v>78</v>
      </c>
      <c r="F119" s="18">
        <v>1187.2692999999999</v>
      </c>
      <c r="G119" s="3">
        <v>478.59</v>
      </c>
      <c r="H119" s="3">
        <f>+ROUND(+IF(F119="",0,F119*G119),2)</f>
        <v>568215.21</v>
      </c>
    </row>
    <row r="120" spans="3:8" ht="15" customHeight="1" x14ac:dyDescent="0.3">
      <c r="C120" s="4" t="s">
        <v>243</v>
      </c>
      <c r="D120" s="4" t="s">
        <v>244</v>
      </c>
      <c r="E120" s="3" t="s">
        <v>14</v>
      </c>
      <c r="F120" s="18">
        <v>8581.9233000000004</v>
      </c>
      <c r="G120" s="3">
        <v>41.31</v>
      </c>
      <c r="H120" s="3">
        <f>+ROUND(+IF(F120="",0,F120*G120),2)</f>
        <v>354519.25</v>
      </c>
    </row>
    <row r="121" spans="3:8" ht="15" customHeight="1" x14ac:dyDescent="0.3">
      <c r="C121" s="4" t="s">
        <v>245</v>
      </c>
      <c r="D121" s="4" t="s">
        <v>246</v>
      </c>
      <c r="E121" s="3" t="s">
        <v>198</v>
      </c>
      <c r="F121" s="18">
        <v>104087.253</v>
      </c>
      <c r="G121" s="3">
        <v>6.64</v>
      </c>
      <c r="H121" s="3">
        <f>+ROUND(+IF(F121="",0,F121*G121),2)</f>
        <v>691139.36</v>
      </c>
    </row>
    <row r="122" spans="3:8" ht="19.95" customHeight="1" x14ac:dyDescent="0.3">
      <c r="C122" s="6" t="s">
        <v>247</v>
      </c>
      <c r="D122" s="6" t="s">
        <v>248</v>
      </c>
      <c r="E122" s="5"/>
      <c r="F122" s="19"/>
      <c r="G122" s="5"/>
      <c r="H122" s="5">
        <f>SUM(H123:H125)</f>
        <v>169667.84999999998</v>
      </c>
    </row>
    <row r="123" spans="3:8" ht="15" customHeight="1" x14ac:dyDescent="0.3">
      <c r="C123" s="4" t="s">
        <v>249</v>
      </c>
      <c r="D123" s="4" t="s">
        <v>250</v>
      </c>
      <c r="E123" s="3" t="s">
        <v>78</v>
      </c>
      <c r="F123" s="18">
        <v>103.29</v>
      </c>
      <c r="G123" s="3">
        <v>478.59</v>
      </c>
      <c r="H123" s="3">
        <f>+ROUND(+IF(F123="",0,F123*G123),2)</f>
        <v>49433.56</v>
      </c>
    </row>
    <row r="124" spans="3:8" ht="15" customHeight="1" x14ac:dyDescent="0.3">
      <c r="C124" s="4" t="s">
        <v>251</v>
      </c>
      <c r="D124" s="4" t="s">
        <v>252</v>
      </c>
      <c r="E124" s="3" t="s">
        <v>14</v>
      </c>
      <c r="F124" s="18">
        <v>954.8</v>
      </c>
      <c r="G124" s="3">
        <v>55.44</v>
      </c>
      <c r="H124" s="3">
        <f>+ROUND(+IF(F124="",0,F124*G124),2)</f>
        <v>52934.11</v>
      </c>
    </row>
    <row r="125" spans="3:8" ht="15" customHeight="1" x14ac:dyDescent="0.3">
      <c r="C125" s="4" t="s">
        <v>253</v>
      </c>
      <c r="D125" s="4" t="s">
        <v>254</v>
      </c>
      <c r="E125" s="3" t="s">
        <v>198</v>
      </c>
      <c r="F125" s="18">
        <v>10135.57</v>
      </c>
      <c r="G125" s="3">
        <v>6.64</v>
      </c>
      <c r="H125" s="3">
        <f>+ROUND(+IF(F125="",0,F125*G125),2)</f>
        <v>67300.179999999993</v>
      </c>
    </row>
    <row r="126" spans="3:8" ht="19.95" customHeight="1" x14ac:dyDescent="0.3">
      <c r="C126" s="6" t="s">
        <v>255</v>
      </c>
      <c r="D126" s="6" t="s">
        <v>256</v>
      </c>
      <c r="E126" s="5"/>
      <c r="F126" s="19"/>
      <c r="G126" s="5"/>
      <c r="H126" s="5">
        <f>SUM(H127:H135)</f>
        <v>14177237.779999999</v>
      </c>
    </row>
    <row r="127" spans="3:8" ht="15" customHeight="1" x14ac:dyDescent="0.3">
      <c r="C127" s="4" t="s">
        <v>257</v>
      </c>
      <c r="D127" s="4" t="s">
        <v>258</v>
      </c>
      <c r="E127" s="3" t="s">
        <v>78</v>
      </c>
      <c r="F127" s="18">
        <v>1905.3</v>
      </c>
      <c r="G127" s="3">
        <v>537.89</v>
      </c>
      <c r="H127" s="3">
        <f t="shared" ref="H127:H135" si="3">+ROUND(+IF(F127="",0,F127*G127),2)</f>
        <v>1024841.82</v>
      </c>
    </row>
    <row r="128" spans="3:8" ht="15" customHeight="1" x14ac:dyDescent="0.3">
      <c r="C128" s="4" t="s">
        <v>259</v>
      </c>
      <c r="D128" s="4" t="s">
        <v>260</v>
      </c>
      <c r="E128" s="3" t="s">
        <v>198</v>
      </c>
      <c r="F128" s="18">
        <v>315513.84598795185</v>
      </c>
      <c r="G128" s="3">
        <v>6.64</v>
      </c>
      <c r="H128" s="3">
        <f t="shared" si="3"/>
        <v>2095011.94</v>
      </c>
    </row>
    <row r="129" spans="3:8" ht="15" customHeight="1" x14ac:dyDescent="0.3">
      <c r="C129" s="4" t="s">
        <v>261</v>
      </c>
      <c r="D129" s="4" t="s">
        <v>262</v>
      </c>
      <c r="E129" s="3" t="s">
        <v>25</v>
      </c>
      <c r="F129" s="18">
        <v>36981</v>
      </c>
      <c r="G129" s="3">
        <v>292.38</v>
      </c>
      <c r="H129" s="3">
        <f t="shared" si="3"/>
        <v>10812504.779999999</v>
      </c>
    </row>
    <row r="130" spans="3:8" ht="15" customHeight="1" x14ac:dyDescent="0.3">
      <c r="C130" s="4" t="s">
        <v>263</v>
      </c>
      <c r="D130" s="4" t="s">
        <v>264</v>
      </c>
      <c r="E130" s="3" t="s">
        <v>78</v>
      </c>
      <c r="F130" s="18">
        <v>43.2</v>
      </c>
      <c r="G130" s="3">
        <v>537.89</v>
      </c>
      <c r="H130" s="3">
        <f t="shared" si="3"/>
        <v>23236.85</v>
      </c>
    </row>
    <row r="131" spans="3:8" ht="15" customHeight="1" x14ac:dyDescent="0.3">
      <c r="C131" s="4" t="s">
        <v>265</v>
      </c>
      <c r="D131" s="4" t="s">
        <v>266</v>
      </c>
      <c r="E131" s="3" t="s">
        <v>14</v>
      </c>
      <c r="F131" s="18">
        <v>282</v>
      </c>
      <c r="G131" s="3">
        <v>85.03</v>
      </c>
      <c r="H131" s="3">
        <f t="shared" si="3"/>
        <v>23978.46</v>
      </c>
    </row>
    <row r="132" spans="3:8" ht="15" customHeight="1" x14ac:dyDescent="0.3">
      <c r="C132" s="4" t="s">
        <v>267</v>
      </c>
      <c r="D132" s="4" t="s">
        <v>268</v>
      </c>
      <c r="E132" s="3" t="s">
        <v>198</v>
      </c>
      <c r="F132" s="18">
        <v>13259.7</v>
      </c>
      <c r="G132" s="3">
        <v>6.64</v>
      </c>
      <c r="H132" s="3">
        <f t="shared" si="3"/>
        <v>88044.41</v>
      </c>
    </row>
    <row r="133" spans="3:8" ht="15" customHeight="1" x14ac:dyDescent="0.3">
      <c r="C133" s="4" t="s">
        <v>269</v>
      </c>
      <c r="D133" s="4" t="s">
        <v>270</v>
      </c>
      <c r="E133" s="3" t="s">
        <v>78</v>
      </c>
      <c r="F133" s="18">
        <v>78.959999999999994</v>
      </c>
      <c r="G133" s="3">
        <v>478.59</v>
      </c>
      <c r="H133" s="3">
        <f t="shared" si="3"/>
        <v>37789.47</v>
      </c>
    </row>
    <row r="134" spans="3:8" ht="15" customHeight="1" x14ac:dyDescent="0.3">
      <c r="C134" s="4" t="s">
        <v>271</v>
      </c>
      <c r="D134" s="4" t="s">
        <v>272</v>
      </c>
      <c r="E134" s="3" t="s">
        <v>14</v>
      </c>
      <c r="F134" s="18">
        <v>451.2</v>
      </c>
      <c r="G134" s="3">
        <v>72.239999999999995</v>
      </c>
      <c r="H134" s="3">
        <f t="shared" si="3"/>
        <v>32594.69</v>
      </c>
    </row>
    <row r="135" spans="3:8" ht="15" customHeight="1" x14ac:dyDescent="0.3">
      <c r="C135" s="4" t="s">
        <v>273</v>
      </c>
      <c r="D135" s="4" t="s">
        <v>274</v>
      </c>
      <c r="E135" s="3" t="s">
        <v>198</v>
      </c>
      <c r="F135" s="18">
        <v>5908.94</v>
      </c>
      <c r="G135" s="3">
        <v>6.64</v>
      </c>
      <c r="H135" s="3">
        <f t="shared" si="3"/>
        <v>39235.360000000001</v>
      </c>
    </row>
    <row r="136" spans="3:8" ht="25.2" customHeight="1" x14ac:dyDescent="0.3">
      <c r="C136" s="12" t="s">
        <v>275</v>
      </c>
      <c r="D136" s="12" t="s">
        <v>276</v>
      </c>
      <c r="E136" s="13"/>
      <c r="F136" s="17"/>
      <c r="G136" s="13"/>
      <c r="H136" s="13">
        <f>SUM(H137:H143)</f>
        <v>2109143.17</v>
      </c>
    </row>
    <row r="137" spans="3:8" ht="15" customHeight="1" x14ac:dyDescent="0.3">
      <c r="C137" s="4" t="s">
        <v>277</v>
      </c>
      <c r="D137" s="4" t="s">
        <v>278</v>
      </c>
      <c r="E137" s="3" t="s">
        <v>78</v>
      </c>
      <c r="F137" s="18">
        <v>655.26874999999995</v>
      </c>
      <c r="G137" s="3">
        <v>478.59</v>
      </c>
      <c r="H137" s="3">
        <f t="shared" ref="H137:H143" si="4">+ROUND(+IF(F137="",0,F137*G137),2)</f>
        <v>313605.07</v>
      </c>
    </row>
    <row r="138" spans="3:8" ht="15" customHeight="1" x14ac:dyDescent="0.3">
      <c r="C138" s="4" t="s">
        <v>279</v>
      </c>
      <c r="D138" s="4" t="s">
        <v>280</v>
      </c>
      <c r="E138" s="3" t="s">
        <v>14</v>
      </c>
      <c r="F138" s="18">
        <v>4543.6166000000003</v>
      </c>
      <c r="G138" s="3">
        <v>48.38</v>
      </c>
      <c r="H138" s="3">
        <f t="shared" si="4"/>
        <v>219820.17</v>
      </c>
    </row>
    <row r="139" spans="3:8" ht="15" customHeight="1" x14ac:dyDescent="0.3">
      <c r="C139" s="4" t="s">
        <v>281</v>
      </c>
      <c r="D139" s="4" t="s">
        <v>282</v>
      </c>
      <c r="E139" s="3" t="s">
        <v>198</v>
      </c>
      <c r="F139" s="18">
        <v>67569.4520060246</v>
      </c>
      <c r="G139" s="3">
        <v>6.64</v>
      </c>
      <c r="H139" s="3">
        <f t="shared" si="4"/>
        <v>448661.16</v>
      </c>
    </row>
    <row r="140" spans="3:8" ht="15" customHeight="1" x14ac:dyDescent="0.3">
      <c r="C140" s="4" t="s">
        <v>283</v>
      </c>
      <c r="D140" s="4" t="s">
        <v>284</v>
      </c>
      <c r="E140" s="3" t="s">
        <v>78</v>
      </c>
      <c r="F140" s="18">
        <v>414.63835999999998</v>
      </c>
      <c r="G140" s="3">
        <v>456.34</v>
      </c>
      <c r="H140" s="3">
        <f t="shared" si="4"/>
        <v>189216.07</v>
      </c>
    </row>
    <row r="141" spans="3:8" ht="15" customHeight="1" x14ac:dyDescent="0.3">
      <c r="C141" s="4" t="s">
        <v>285</v>
      </c>
      <c r="D141" s="4" t="s">
        <v>286</v>
      </c>
      <c r="E141" s="3" t="s">
        <v>14</v>
      </c>
      <c r="F141" s="18">
        <v>7033.7455</v>
      </c>
      <c r="G141" s="3">
        <v>74</v>
      </c>
      <c r="H141" s="3">
        <f t="shared" si="4"/>
        <v>520497.17</v>
      </c>
    </row>
    <row r="142" spans="3:8" ht="15" customHeight="1" x14ac:dyDescent="0.3">
      <c r="C142" s="4" t="s">
        <v>287</v>
      </c>
      <c r="D142" s="4" t="s">
        <v>288</v>
      </c>
      <c r="E142" s="3" t="s">
        <v>198</v>
      </c>
      <c r="F142" s="18">
        <v>61575.98</v>
      </c>
      <c r="G142" s="3">
        <v>6.64</v>
      </c>
      <c r="H142" s="3">
        <f t="shared" si="4"/>
        <v>408864.51</v>
      </c>
    </row>
    <row r="143" spans="3:8" ht="15" customHeight="1" x14ac:dyDescent="0.3">
      <c r="C143" s="4" t="s">
        <v>289</v>
      </c>
      <c r="D143" s="4" t="s">
        <v>290</v>
      </c>
      <c r="E143" s="3" t="s">
        <v>28</v>
      </c>
      <c r="F143" s="18">
        <v>29</v>
      </c>
      <c r="G143" s="3">
        <v>292.38</v>
      </c>
      <c r="H143" s="3">
        <f t="shared" si="4"/>
        <v>8479.02</v>
      </c>
    </row>
    <row r="144" spans="3:8" ht="25.2" customHeight="1" x14ac:dyDescent="0.3">
      <c r="C144" s="12" t="s">
        <v>291</v>
      </c>
      <c r="D144" s="12" t="s">
        <v>292</v>
      </c>
      <c r="E144" s="13"/>
      <c r="F144" s="17"/>
      <c r="G144" s="13"/>
      <c r="H144" s="13">
        <f>SUM(H145:H150)</f>
        <v>2370073.2799999998</v>
      </c>
    </row>
    <row r="145" spans="3:8" ht="15" customHeight="1" x14ac:dyDescent="0.3">
      <c r="C145" s="4" t="s">
        <v>293</v>
      </c>
      <c r="D145" s="4" t="s">
        <v>294</v>
      </c>
      <c r="E145" s="3" t="s">
        <v>78</v>
      </c>
      <c r="F145" s="18">
        <v>986.49815000000001</v>
      </c>
      <c r="G145" s="3">
        <v>478.59</v>
      </c>
      <c r="H145" s="3">
        <f t="shared" ref="H145:H150" si="5">+ROUND(+IF(F145="",0,F145*G145),2)</f>
        <v>472128.15</v>
      </c>
    </row>
    <row r="146" spans="3:8" ht="15" customHeight="1" x14ac:dyDescent="0.3">
      <c r="C146" s="4" t="s">
        <v>295</v>
      </c>
      <c r="D146" s="4" t="s">
        <v>296</v>
      </c>
      <c r="E146" s="3" t="s">
        <v>14</v>
      </c>
      <c r="F146" s="18">
        <v>8317.75</v>
      </c>
      <c r="G146" s="3">
        <v>85.02</v>
      </c>
      <c r="H146" s="3">
        <f t="shared" si="5"/>
        <v>707175.11</v>
      </c>
    </row>
    <row r="147" spans="3:8" ht="15" customHeight="1" x14ac:dyDescent="0.3">
      <c r="C147" s="4" t="s">
        <v>297</v>
      </c>
      <c r="D147" s="4" t="s">
        <v>298</v>
      </c>
      <c r="E147" s="3" t="s">
        <v>198</v>
      </c>
      <c r="F147" s="18">
        <v>108859.689</v>
      </c>
      <c r="G147" s="3">
        <v>6.64</v>
      </c>
      <c r="H147" s="3">
        <f t="shared" si="5"/>
        <v>722828.33</v>
      </c>
    </row>
    <row r="148" spans="3:8" ht="15" customHeight="1" x14ac:dyDescent="0.3">
      <c r="C148" s="4" t="s">
        <v>299</v>
      </c>
      <c r="D148" s="4" t="s">
        <v>300</v>
      </c>
      <c r="E148" s="3" t="s">
        <v>78</v>
      </c>
      <c r="F148" s="18">
        <v>184.13035808649943</v>
      </c>
      <c r="G148" s="3">
        <v>456.34</v>
      </c>
      <c r="H148" s="3">
        <f t="shared" si="5"/>
        <v>84026.05</v>
      </c>
    </row>
    <row r="149" spans="3:8" ht="15" customHeight="1" x14ac:dyDescent="0.3">
      <c r="C149" s="4" t="s">
        <v>301</v>
      </c>
      <c r="D149" s="4" t="s">
        <v>302</v>
      </c>
      <c r="E149" s="3" t="s">
        <v>14</v>
      </c>
      <c r="F149" s="18">
        <v>2338.5435817687239</v>
      </c>
      <c r="G149" s="3">
        <v>84.58</v>
      </c>
      <c r="H149" s="3">
        <f t="shared" si="5"/>
        <v>197794.02</v>
      </c>
    </row>
    <row r="150" spans="3:8" ht="15" customHeight="1" x14ac:dyDescent="0.3">
      <c r="C150" s="4" t="s">
        <v>303</v>
      </c>
      <c r="D150" s="4" t="s">
        <v>304</v>
      </c>
      <c r="E150" s="3" t="s">
        <v>198</v>
      </c>
      <c r="F150" s="18">
        <v>28030.365000000002</v>
      </c>
      <c r="G150" s="3">
        <v>6.64</v>
      </c>
      <c r="H150" s="3">
        <f t="shared" si="5"/>
        <v>186121.62</v>
      </c>
    </row>
    <row r="151" spans="3:8" ht="25.2" customHeight="1" x14ac:dyDescent="0.3">
      <c r="C151" s="12" t="s">
        <v>305</v>
      </c>
      <c r="D151" s="12" t="s">
        <v>306</v>
      </c>
      <c r="E151" s="13"/>
      <c r="F151" s="17"/>
      <c r="G151" s="13"/>
      <c r="H151" s="13">
        <f>SUM(H152:H172)/2</f>
        <v>3257272.7900000005</v>
      </c>
    </row>
    <row r="152" spans="3:8" ht="19.95" customHeight="1" x14ac:dyDescent="0.3">
      <c r="C152" s="6" t="s">
        <v>307</v>
      </c>
      <c r="D152" s="6" t="s">
        <v>308</v>
      </c>
      <c r="E152" s="5"/>
      <c r="F152" s="19"/>
      <c r="G152" s="5"/>
      <c r="H152" s="5">
        <f>SUM(H153:H155)</f>
        <v>123144.3</v>
      </c>
    </row>
    <row r="153" spans="3:8" ht="15" customHeight="1" x14ac:dyDescent="0.3">
      <c r="C153" s="4" t="s">
        <v>309</v>
      </c>
      <c r="D153" s="4" t="s">
        <v>310</v>
      </c>
      <c r="E153" s="3" t="s">
        <v>78</v>
      </c>
      <c r="F153" s="18">
        <v>51.359450000000002</v>
      </c>
      <c r="G153" s="3">
        <v>478.59</v>
      </c>
      <c r="H153" s="3">
        <f>+ROUND(+IF(F153="",0,F153*G153),2)</f>
        <v>24580.12</v>
      </c>
    </row>
    <row r="154" spans="3:8" ht="15" customHeight="1" x14ac:dyDescent="0.3">
      <c r="C154" s="4" t="s">
        <v>311</v>
      </c>
      <c r="D154" s="4" t="s">
        <v>312</v>
      </c>
      <c r="E154" s="3" t="s">
        <v>14</v>
      </c>
      <c r="F154" s="18">
        <v>311.23989999999998</v>
      </c>
      <c r="G154" s="3">
        <v>68.790000000000006</v>
      </c>
      <c r="H154" s="3">
        <f>+ROUND(+IF(F154="",0,F154*G154),2)</f>
        <v>21410.19</v>
      </c>
    </row>
    <row r="155" spans="3:8" ht="15" customHeight="1" x14ac:dyDescent="0.3">
      <c r="C155" s="4" t="s">
        <v>313</v>
      </c>
      <c r="D155" s="4" t="s">
        <v>314</v>
      </c>
      <c r="E155" s="3" t="s">
        <v>198</v>
      </c>
      <c r="F155" s="18">
        <v>11619.576999999999</v>
      </c>
      <c r="G155" s="3">
        <v>6.64</v>
      </c>
      <c r="H155" s="3">
        <f>+ROUND(+IF(F155="",0,F155*G155),2)</f>
        <v>77153.990000000005</v>
      </c>
    </row>
    <row r="156" spans="3:8" ht="19.95" customHeight="1" x14ac:dyDescent="0.3">
      <c r="C156" s="6" t="s">
        <v>315</v>
      </c>
      <c r="D156" s="6" t="s">
        <v>316</v>
      </c>
      <c r="E156" s="5"/>
      <c r="F156" s="19"/>
      <c r="G156" s="5"/>
      <c r="H156" s="5">
        <f>SUM(H157:H161)</f>
        <v>2952131.17</v>
      </c>
    </row>
    <row r="157" spans="3:8" ht="15" customHeight="1" x14ac:dyDescent="0.3">
      <c r="C157" s="4" t="s">
        <v>317</v>
      </c>
      <c r="D157" s="4" t="s">
        <v>318</v>
      </c>
      <c r="E157" s="3" t="s">
        <v>78</v>
      </c>
      <c r="F157" s="18">
        <v>1681.4119700000001</v>
      </c>
      <c r="G157" s="3">
        <v>478.59</v>
      </c>
      <c r="H157" s="3">
        <f>+ROUND(+IF(F157="",0,F157*G157),2)</f>
        <v>804706.95</v>
      </c>
    </row>
    <row r="158" spans="3:8" ht="15" customHeight="1" x14ac:dyDescent="0.3">
      <c r="C158" s="4" t="s">
        <v>319</v>
      </c>
      <c r="D158" s="4" t="s">
        <v>320</v>
      </c>
      <c r="E158" s="3" t="s">
        <v>14</v>
      </c>
      <c r="F158" s="18">
        <v>11934.634</v>
      </c>
      <c r="G158" s="3">
        <v>68.790000000000006</v>
      </c>
      <c r="H158" s="3">
        <f>+ROUND(+IF(F158="",0,F158*G158),2)</f>
        <v>820983.47</v>
      </c>
    </row>
    <row r="159" spans="3:8" ht="15" customHeight="1" x14ac:dyDescent="0.3">
      <c r="C159" s="4" t="s">
        <v>321</v>
      </c>
      <c r="D159" s="4" t="s">
        <v>322</v>
      </c>
      <c r="E159" s="3" t="s">
        <v>198</v>
      </c>
      <c r="F159" s="18">
        <v>140394.97839999999</v>
      </c>
      <c r="G159" s="3">
        <v>6.64</v>
      </c>
      <c r="H159" s="3">
        <f>+ROUND(+IF(F159="",0,F159*G159),2)</f>
        <v>932222.66</v>
      </c>
    </row>
    <row r="160" spans="3:8" ht="15" customHeight="1" x14ac:dyDescent="0.3">
      <c r="C160" s="4" t="s">
        <v>323</v>
      </c>
      <c r="D160" s="4" t="s">
        <v>324</v>
      </c>
      <c r="E160" s="3" t="s">
        <v>28</v>
      </c>
      <c r="F160" s="18">
        <v>80819</v>
      </c>
      <c r="G160" s="3">
        <v>4.63</v>
      </c>
      <c r="H160" s="3">
        <f>+ROUND(+IF(F160="",0,F160*G160),2)</f>
        <v>374191.97</v>
      </c>
    </row>
    <row r="161" spans="3:8" ht="15" customHeight="1" x14ac:dyDescent="0.3">
      <c r="C161" s="4" t="s">
        <v>325</v>
      </c>
      <c r="D161" s="4" t="s">
        <v>326</v>
      </c>
      <c r="E161" s="3" t="s">
        <v>28</v>
      </c>
      <c r="F161" s="18">
        <v>4679</v>
      </c>
      <c r="G161" s="3">
        <v>4.28</v>
      </c>
      <c r="H161" s="3">
        <f>+ROUND(+IF(F161="",0,F161*G161),2)</f>
        <v>20026.12</v>
      </c>
    </row>
    <row r="162" spans="3:8" ht="19.95" customHeight="1" x14ac:dyDescent="0.3">
      <c r="C162" s="6" t="s">
        <v>327</v>
      </c>
      <c r="D162" s="6" t="s">
        <v>328</v>
      </c>
      <c r="E162" s="5"/>
      <c r="F162" s="19"/>
      <c r="G162" s="5"/>
      <c r="H162" s="5">
        <f>SUM(H163:H164)</f>
        <v>31797.800000000003</v>
      </c>
    </row>
    <row r="163" spans="3:8" ht="15" customHeight="1" x14ac:dyDescent="0.3">
      <c r="C163" s="4" t="s">
        <v>329</v>
      </c>
      <c r="D163" s="4" t="s">
        <v>330</v>
      </c>
      <c r="E163" s="3" t="s">
        <v>14</v>
      </c>
      <c r="F163" s="18">
        <v>771.27</v>
      </c>
      <c r="G163" s="3">
        <v>28.59</v>
      </c>
      <c r="H163" s="3">
        <f>+ROUND(+IF(F163="",0,F163*G163),2)</f>
        <v>22050.61</v>
      </c>
    </row>
    <row r="164" spans="3:8" ht="15" customHeight="1" x14ac:dyDescent="0.3">
      <c r="C164" s="4" t="s">
        <v>331</v>
      </c>
      <c r="D164" s="4" t="s">
        <v>332</v>
      </c>
      <c r="E164" s="3" t="s">
        <v>198</v>
      </c>
      <c r="F164" s="18">
        <v>1467.95</v>
      </c>
      <c r="G164" s="3">
        <v>6.64</v>
      </c>
      <c r="H164" s="3">
        <f>+ROUND(+IF(F164="",0,F164*G164),2)</f>
        <v>9747.19</v>
      </c>
    </row>
    <row r="165" spans="3:8" ht="19.95" customHeight="1" x14ac:dyDescent="0.3">
      <c r="C165" s="6" t="s">
        <v>333</v>
      </c>
      <c r="D165" s="6" t="s">
        <v>334</v>
      </c>
      <c r="E165" s="5"/>
      <c r="F165" s="19"/>
      <c r="G165" s="5"/>
      <c r="H165" s="5">
        <f>SUM(H166:H168)</f>
        <v>24466.98</v>
      </c>
    </row>
    <row r="166" spans="3:8" ht="15" customHeight="1" x14ac:dyDescent="0.3">
      <c r="C166" s="4" t="s">
        <v>335</v>
      </c>
      <c r="D166" s="4" t="s">
        <v>336</v>
      </c>
      <c r="E166" s="3" t="s">
        <v>78</v>
      </c>
      <c r="F166" s="18">
        <v>23.99249</v>
      </c>
      <c r="G166" s="3">
        <v>478.59</v>
      </c>
      <c r="H166" s="3">
        <f>+ROUND(+IF(F166="",0,F166*G166),2)</f>
        <v>11482.57</v>
      </c>
    </row>
    <row r="167" spans="3:8" ht="15" customHeight="1" x14ac:dyDescent="0.3">
      <c r="C167" s="4" t="s">
        <v>337</v>
      </c>
      <c r="D167" s="4" t="s">
        <v>338</v>
      </c>
      <c r="E167" s="3" t="s">
        <v>14</v>
      </c>
      <c r="F167" s="18">
        <v>2.4420500000000001</v>
      </c>
      <c r="G167" s="3">
        <v>68.790000000000006</v>
      </c>
      <c r="H167" s="3">
        <f>+ROUND(+IF(F167="",0,F167*G167),2)</f>
        <v>167.99</v>
      </c>
    </row>
    <row r="168" spans="3:8" ht="15" customHeight="1" x14ac:dyDescent="0.3">
      <c r="C168" s="4" t="s">
        <v>339</v>
      </c>
      <c r="D168" s="4" t="s">
        <v>340</v>
      </c>
      <c r="E168" s="3" t="s">
        <v>198</v>
      </c>
      <c r="F168" s="18">
        <v>1930.184</v>
      </c>
      <c r="G168" s="3">
        <v>6.64</v>
      </c>
      <c r="H168" s="3">
        <f>+ROUND(+IF(F168="",0,F168*G168),2)</f>
        <v>12816.42</v>
      </c>
    </row>
    <row r="169" spans="3:8" ht="19.95" customHeight="1" x14ac:dyDescent="0.3">
      <c r="C169" s="6" t="s">
        <v>341</v>
      </c>
      <c r="D169" s="6" t="s">
        <v>342</v>
      </c>
      <c r="E169" s="5"/>
      <c r="F169" s="19"/>
      <c r="G169" s="5"/>
      <c r="H169" s="5">
        <f>SUM(H170:H172)</f>
        <v>125732.54000000001</v>
      </c>
    </row>
    <row r="170" spans="3:8" ht="15" customHeight="1" x14ac:dyDescent="0.3">
      <c r="C170" s="4" t="s">
        <v>343</v>
      </c>
      <c r="D170" s="4" t="s">
        <v>344</v>
      </c>
      <c r="E170" s="3" t="s">
        <v>78</v>
      </c>
      <c r="F170" s="18">
        <v>94.696640000000002</v>
      </c>
      <c r="G170" s="3">
        <v>478.59</v>
      </c>
      <c r="H170" s="3">
        <f>+ROUND(+IF(F170="",0,F170*G170),2)</f>
        <v>45320.86</v>
      </c>
    </row>
    <row r="171" spans="3:8" ht="15" customHeight="1" x14ac:dyDescent="0.3">
      <c r="C171" s="4" t="s">
        <v>345</v>
      </c>
      <c r="D171" s="4" t="s">
        <v>346</v>
      </c>
      <c r="E171" s="3" t="s">
        <v>14</v>
      </c>
      <c r="F171" s="18">
        <v>460.74540000000002</v>
      </c>
      <c r="G171" s="3">
        <v>68.790000000000006</v>
      </c>
      <c r="H171" s="3">
        <f>+ROUND(+IF(F171="",0,F171*G171),2)</f>
        <v>31694.68</v>
      </c>
    </row>
    <row r="172" spans="3:8" ht="15" customHeight="1" x14ac:dyDescent="0.3">
      <c r="C172" s="4" t="s">
        <v>347</v>
      </c>
      <c r="D172" s="4" t="s">
        <v>348</v>
      </c>
      <c r="E172" s="3" t="s">
        <v>198</v>
      </c>
      <c r="F172" s="18">
        <v>7336.8980000000001</v>
      </c>
      <c r="G172" s="3">
        <v>6.64</v>
      </c>
      <c r="H172" s="3">
        <f>+ROUND(+IF(F172="",0,F172*G172),2)</f>
        <v>48717</v>
      </c>
    </row>
    <row r="173" spans="3:8" ht="25.2" customHeight="1" x14ac:dyDescent="0.3">
      <c r="C173" s="12" t="s">
        <v>349</v>
      </c>
      <c r="D173" s="12" t="s">
        <v>350</v>
      </c>
      <c r="E173" s="13"/>
      <c r="F173" s="17"/>
      <c r="G173" s="13"/>
      <c r="H173" s="13">
        <f>SUM(H174:H176)</f>
        <v>249227.55</v>
      </c>
    </row>
    <row r="174" spans="3:8" ht="15" customHeight="1" x14ac:dyDescent="0.3">
      <c r="C174" s="4" t="s">
        <v>351</v>
      </c>
      <c r="D174" s="4" t="s">
        <v>352</v>
      </c>
      <c r="E174" s="3" t="s">
        <v>78</v>
      </c>
      <c r="F174" s="18">
        <v>175.35</v>
      </c>
      <c r="G174" s="3">
        <v>530.54999999999995</v>
      </c>
      <c r="H174" s="3">
        <f>+ROUND(+IF(F174="",0,F174*G174),2)</f>
        <v>93031.94</v>
      </c>
    </row>
    <row r="175" spans="3:8" ht="15" customHeight="1" x14ac:dyDescent="0.3">
      <c r="C175" s="4" t="s">
        <v>353</v>
      </c>
      <c r="D175" s="4" t="s">
        <v>354</v>
      </c>
      <c r="E175" s="3" t="s">
        <v>14</v>
      </c>
      <c r="F175" s="18">
        <v>944.36</v>
      </c>
      <c r="G175" s="3">
        <v>76.83</v>
      </c>
      <c r="H175" s="3">
        <f>+ROUND(+IF(F175="",0,F175*G175),2)</f>
        <v>72555.179999999993</v>
      </c>
    </row>
    <row r="176" spans="3:8" ht="15" customHeight="1" x14ac:dyDescent="0.3">
      <c r="C176" s="4" t="s">
        <v>355</v>
      </c>
      <c r="D176" s="4" t="s">
        <v>356</v>
      </c>
      <c r="E176" s="3" t="s">
        <v>198</v>
      </c>
      <c r="F176" s="18">
        <v>12596.45</v>
      </c>
      <c r="G176" s="3">
        <v>6.64</v>
      </c>
      <c r="H176" s="3">
        <f>+ROUND(+IF(F176="",0,F176*G176),2)</f>
        <v>83640.429999999993</v>
      </c>
    </row>
    <row r="177" spans="3:8" ht="25.2" customHeight="1" x14ac:dyDescent="0.3">
      <c r="C177" s="12" t="s">
        <v>357</v>
      </c>
      <c r="D177" s="12" t="s">
        <v>358</v>
      </c>
      <c r="E177" s="13"/>
      <c r="F177" s="17"/>
      <c r="G177" s="13"/>
      <c r="H177" s="13">
        <f>SUM(H178:H186)</f>
        <v>195015.09</v>
      </c>
    </row>
    <row r="178" spans="3:8" ht="15" customHeight="1" x14ac:dyDescent="0.3">
      <c r="C178" s="4" t="s">
        <v>359</v>
      </c>
      <c r="D178" s="4" t="s">
        <v>360</v>
      </c>
      <c r="E178" s="3" t="s">
        <v>78</v>
      </c>
      <c r="F178" s="18">
        <v>25.74</v>
      </c>
      <c r="G178" s="3">
        <v>478.59</v>
      </c>
      <c r="H178" s="3">
        <f t="shared" ref="H178:H186" si="6">+ROUND(+IF(F178="",0,F178*G178),2)</f>
        <v>12318.91</v>
      </c>
    </row>
    <row r="179" spans="3:8" ht="15" customHeight="1" x14ac:dyDescent="0.3">
      <c r="C179" s="4" t="s">
        <v>361</v>
      </c>
      <c r="D179" s="4" t="s">
        <v>362</v>
      </c>
      <c r="E179" s="3" t="s">
        <v>14</v>
      </c>
      <c r="F179" s="18">
        <v>23.4</v>
      </c>
      <c r="G179" s="3">
        <v>90.42</v>
      </c>
      <c r="H179" s="3">
        <f t="shared" si="6"/>
        <v>2115.83</v>
      </c>
    </row>
    <row r="180" spans="3:8" ht="15" customHeight="1" x14ac:dyDescent="0.3">
      <c r="C180" s="4" t="s">
        <v>363</v>
      </c>
      <c r="D180" s="4" t="s">
        <v>364</v>
      </c>
      <c r="E180" s="3" t="s">
        <v>198</v>
      </c>
      <c r="F180" s="18">
        <v>2349.6460000000002</v>
      </c>
      <c r="G180" s="3">
        <v>6.64</v>
      </c>
      <c r="H180" s="3">
        <f t="shared" si="6"/>
        <v>15601.65</v>
      </c>
    </row>
    <row r="181" spans="3:8" ht="15" customHeight="1" x14ac:dyDescent="0.3">
      <c r="C181" s="4" t="s">
        <v>365</v>
      </c>
      <c r="D181" s="4" t="s">
        <v>366</v>
      </c>
      <c r="E181" s="3" t="s">
        <v>198</v>
      </c>
      <c r="F181" s="18">
        <v>9542.9380000000001</v>
      </c>
      <c r="G181" s="3">
        <v>12.78</v>
      </c>
      <c r="H181" s="3">
        <f t="shared" si="6"/>
        <v>121958.75</v>
      </c>
    </row>
    <row r="182" spans="3:8" ht="15" customHeight="1" x14ac:dyDescent="0.3">
      <c r="C182" s="4" t="s">
        <v>367</v>
      </c>
      <c r="D182" s="4" t="s">
        <v>368</v>
      </c>
      <c r="E182" s="3" t="s">
        <v>28</v>
      </c>
      <c r="F182" s="18">
        <v>12</v>
      </c>
      <c r="G182" s="3">
        <v>52.49</v>
      </c>
      <c r="H182" s="3">
        <f t="shared" si="6"/>
        <v>629.88</v>
      </c>
    </row>
    <row r="183" spans="3:8" ht="15" customHeight="1" x14ac:dyDescent="0.3">
      <c r="C183" s="4" t="s">
        <v>369</v>
      </c>
      <c r="D183" s="4" t="s">
        <v>370</v>
      </c>
      <c r="E183" s="3" t="s">
        <v>28</v>
      </c>
      <c r="F183" s="18">
        <v>12</v>
      </c>
      <c r="G183" s="3">
        <v>102.03</v>
      </c>
      <c r="H183" s="3">
        <f t="shared" si="6"/>
        <v>1224.3599999999999</v>
      </c>
    </row>
    <row r="184" spans="3:8" ht="15" customHeight="1" x14ac:dyDescent="0.3">
      <c r="C184" s="4" t="s">
        <v>371</v>
      </c>
      <c r="D184" s="4" t="s">
        <v>372</v>
      </c>
      <c r="E184" s="3" t="s">
        <v>198</v>
      </c>
      <c r="F184" s="18">
        <v>9542.94</v>
      </c>
      <c r="G184" s="3">
        <v>4.2699999999999996</v>
      </c>
      <c r="H184" s="3">
        <f t="shared" si="6"/>
        <v>40748.35</v>
      </c>
    </row>
    <row r="185" spans="3:8" ht="15" customHeight="1" x14ac:dyDescent="0.3">
      <c r="C185" s="4" t="s">
        <v>373</v>
      </c>
      <c r="D185" s="4" t="s">
        <v>374</v>
      </c>
      <c r="E185" s="3" t="s">
        <v>28</v>
      </c>
      <c r="F185" s="18">
        <v>12</v>
      </c>
      <c r="G185" s="3">
        <v>17.39</v>
      </c>
      <c r="H185" s="3">
        <f t="shared" si="6"/>
        <v>208.68</v>
      </c>
    </row>
    <row r="186" spans="3:8" ht="15" customHeight="1" x14ac:dyDescent="0.3">
      <c r="C186" s="4" t="s">
        <v>375</v>
      </c>
      <c r="D186" s="4" t="s">
        <v>376</v>
      </c>
      <c r="E186" s="3" t="s">
        <v>28</v>
      </c>
      <c r="F186" s="18">
        <v>12</v>
      </c>
      <c r="G186" s="3">
        <v>17.39</v>
      </c>
      <c r="H186" s="3">
        <f t="shared" si="6"/>
        <v>208.68</v>
      </c>
    </row>
    <row r="187" spans="3:8" ht="25.2" customHeight="1" x14ac:dyDescent="0.3">
      <c r="C187" s="12" t="s">
        <v>377</v>
      </c>
      <c r="D187" s="12" t="s">
        <v>378</v>
      </c>
      <c r="E187" s="13"/>
      <c r="F187" s="17"/>
      <c r="G187" s="13"/>
      <c r="H187" s="13">
        <f>SUM(H188:H190)</f>
        <v>780430.18</v>
      </c>
    </row>
    <row r="188" spans="3:8" ht="15" customHeight="1" x14ac:dyDescent="0.3">
      <c r="C188" s="4" t="s">
        <v>379</v>
      </c>
      <c r="D188" s="4" t="s">
        <v>380</v>
      </c>
      <c r="E188" s="3" t="s">
        <v>78</v>
      </c>
      <c r="F188" s="18">
        <v>1330.84</v>
      </c>
      <c r="G188" s="3">
        <v>478.59</v>
      </c>
      <c r="H188" s="3">
        <f>+ROUND(+IF(F188="",0,F188*G188),2)</f>
        <v>636926.71999999997</v>
      </c>
    </row>
    <row r="189" spans="3:8" ht="15" customHeight="1" x14ac:dyDescent="0.3">
      <c r="C189" s="4" t="s">
        <v>381</v>
      </c>
      <c r="D189" s="4" t="s">
        <v>382</v>
      </c>
      <c r="E189" s="3" t="s">
        <v>14</v>
      </c>
      <c r="F189" s="18">
        <v>2709.77</v>
      </c>
      <c r="G189" s="3">
        <v>47.37</v>
      </c>
      <c r="H189" s="3">
        <f>+ROUND(+IF(F189="",0,F189*G189),2)</f>
        <v>128361.8</v>
      </c>
    </row>
    <row r="190" spans="3:8" ht="15" customHeight="1" x14ac:dyDescent="0.3">
      <c r="C190" s="4" t="s">
        <v>383</v>
      </c>
      <c r="D190" s="4" t="s">
        <v>384</v>
      </c>
      <c r="E190" s="3" t="s">
        <v>198</v>
      </c>
      <c r="F190" s="18">
        <v>2280.37</v>
      </c>
      <c r="G190" s="3">
        <v>6.64</v>
      </c>
      <c r="H190" s="3">
        <f>+ROUND(+IF(F190="",0,F190*G190),2)</f>
        <v>15141.66</v>
      </c>
    </row>
    <row r="191" spans="3:8" ht="25.2" customHeight="1" x14ac:dyDescent="0.3">
      <c r="C191" s="10" t="s">
        <v>385</v>
      </c>
      <c r="D191" s="10" t="s">
        <v>386</v>
      </c>
      <c r="E191" s="11"/>
      <c r="F191" s="16"/>
      <c r="G191" s="11"/>
      <c r="H191" s="11">
        <f>+H192+H197+H204+H295+H300</f>
        <v>1086715.32</v>
      </c>
    </row>
    <row r="192" spans="3:8" ht="25.2" customHeight="1" x14ac:dyDescent="0.3">
      <c r="C192" s="12" t="s">
        <v>387</v>
      </c>
      <c r="D192" s="12" t="s">
        <v>388</v>
      </c>
      <c r="E192" s="13"/>
      <c r="F192" s="17"/>
      <c r="G192" s="13"/>
      <c r="H192" s="13">
        <f>SUM(H193:H196)/2</f>
        <v>28136.03</v>
      </c>
    </row>
    <row r="193" spans="3:8" ht="19.95" customHeight="1" x14ac:dyDescent="0.3">
      <c r="C193" s="6" t="s">
        <v>389</v>
      </c>
      <c r="D193" s="6" t="s">
        <v>390</v>
      </c>
      <c r="E193" s="5"/>
      <c r="F193" s="19"/>
      <c r="G193" s="5"/>
      <c r="H193" s="5">
        <f>SUM(H194)</f>
        <v>17065.900000000001</v>
      </c>
    </row>
    <row r="194" spans="3:8" ht="15" customHeight="1" x14ac:dyDescent="0.3">
      <c r="C194" s="4" t="s">
        <v>391</v>
      </c>
      <c r="D194" s="4" t="s">
        <v>392</v>
      </c>
      <c r="E194" s="3" t="s">
        <v>198</v>
      </c>
      <c r="F194" s="18">
        <v>1335.36</v>
      </c>
      <c r="G194" s="3">
        <v>12.78</v>
      </c>
      <c r="H194" s="3">
        <f>+ROUND(+IF(F194="",0,F194*G194),2)</f>
        <v>17065.900000000001</v>
      </c>
    </row>
    <row r="195" spans="3:8" ht="19.95" customHeight="1" x14ac:dyDescent="0.3">
      <c r="C195" s="6" t="s">
        <v>393</v>
      </c>
      <c r="D195" s="6" t="s">
        <v>394</v>
      </c>
      <c r="E195" s="5"/>
      <c r="F195" s="19"/>
      <c r="G195" s="5"/>
      <c r="H195" s="5">
        <f>SUM(H196)</f>
        <v>11070.13</v>
      </c>
    </row>
    <row r="196" spans="3:8" ht="15" customHeight="1" x14ac:dyDescent="0.3">
      <c r="C196" s="4" t="s">
        <v>395</v>
      </c>
      <c r="D196" s="4" t="s">
        <v>396</v>
      </c>
      <c r="E196" s="3" t="s">
        <v>198</v>
      </c>
      <c r="F196" s="18">
        <v>1335.36</v>
      </c>
      <c r="G196" s="3">
        <v>8.2899999999999991</v>
      </c>
      <c r="H196" s="3">
        <f>+ROUND(+IF(F196="",0,F196*G196),2)</f>
        <v>11070.13</v>
      </c>
    </row>
    <row r="197" spans="3:8" ht="25.2" customHeight="1" x14ac:dyDescent="0.3">
      <c r="C197" s="12" t="s">
        <v>397</v>
      </c>
      <c r="D197" s="12" t="s">
        <v>398</v>
      </c>
      <c r="E197" s="13"/>
      <c r="F197" s="17"/>
      <c r="G197" s="13"/>
      <c r="H197" s="13">
        <f>SUM(H198:H203)/2</f>
        <v>95604.86</v>
      </c>
    </row>
    <row r="198" spans="3:8" ht="19.95" customHeight="1" x14ac:dyDescent="0.3">
      <c r="C198" s="6" t="s">
        <v>399</v>
      </c>
      <c r="D198" s="6" t="s">
        <v>400</v>
      </c>
      <c r="E198" s="5"/>
      <c r="F198" s="19"/>
      <c r="G198" s="5"/>
      <c r="H198" s="5">
        <f>SUM(H199:H200)</f>
        <v>61038.3</v>
      </c>
    </row>
    <row r="199" spans="3:8" ht="15" customHeight="1" x14ac:dyDescent="0.3">
      <c r="C199" s="4" t="s">
        <v>401</v>
      </c>
      <c r="D199" s="4" t="s">
        <v>402</v>
      </c>
      <c r="E199" s="3" t="s">
        <v>198</v>
      </c>
      <c r="F199" s="18">
        <v>1465.64</v>
      </c>
      <c r="G199" s="3">
        <v>12.78</v>
      </c>
      <c r="H199" s="3">
        <f>+ROUND(+IF(F199="",0,F199*G199),2)</f>
        <v>18730.88</v>
      </c>
    </row>
    <row r="200" spans="3:8" ht="15" customHeight="1" x14ac:dyDescent="0.3">
      <c r="C200" s="4" t="s">
        <v>403</v>
      </c>
      <c r="D200" s="4" t="s">
        <v>404</v>
      </c>
      <c r="E200" s="3" t="s">
        <v>198</v>
      </c>
      <c r="F200" s="18">
        <v>3310.44</v>
      </c>
      <c r="G200" s="3">
        <v>12.78</v>
      </c>
      <c r="H200" s="3">
        <f>+ROUND(+IF(F200="",0,F200*G200),2)</f>
        <v>42307.42</v>
      </c>
    </row>
    <row r="201" spans="3:8" ht="19.95" customHeight="1" x14ac:dyDescent="0.3">
      <c r="C201" s="6" t="s">
        <v>405</v>
      </c>
      <c r="D201" s="6" t="s">
        <v>406</v>
      </c>
      <c r="E201" s="5"/>
      <c r="F201" s="19"/>
      <c r="G201" s="5"/>
      <c r="H201" s="5">
        <f>SUM(H202:H203)</f>
        <v>34566.559999999998</v>
      </c>
    </row>
    <row r="202" spans="3:8" ht="15" customHeight="1" x14ac:dyDescent="0.3">
      <c r="C202" s="4" t="s">
        <v>407</v>
      </c>
      <c r="D202" s="4" t="s">
        <v>408</v>
      </c>
      <c r="E202" s="3" t="s">
        <v>198</v>
      </c>
      <c r="F202" s="18">
        <v>1465.64</v>
      </c>
      <c r="G202" s="3">
        <v>4.8600000000000003</v>
      </c>
      <c r="H202" s="3">
        <f>+ROUND(+IF(F202="",0,F202*G202),2)</f>
        <v>7123.01</v>
      </c>
    </row>
    <row r="203" spans="3:8" ht="15" customHeight="1" x14ac:dyDescent="0.3">
      <c r="C203" s="4" t="s">
        <v>409</v>
      </c>
      <c r="D203" s="4" t="s">
        <v>410</v>
      </c>
      <c r="E203" s="3" t="s">
        <v>198</v>
      </c>
      <c r="F203" s="18">
        <v>3310.44</v>
      </c>
      <c r="G203" s="3">
        <v>8.2899999999999991</v>
      </c>
      <c r="H203" s="3">
        <f>+ROUND(+IF(F203="",0,F203*G203),2)</f>
        <v>27443.55</v>
      </c>
    </row>
    <row r="204" spans="3:8" ht="25.2" customHeight="1" x14ac:dyDescent="0.3">
      <c r="C204" s="12" t="s">
        <v>411</v>
      </c>
      <c r="D204" s="12" t="s">
        <v>412</v>
      </c>
      <c r="E204" s="13"/>
      <c r="F204" s="17"/>
      <c r="G204" s="13"/>
      <c r="H204" s="13">
        <f>SUM(H205:H294)/2</f>
        <v>585311.60000000021</v>
      </c>
    </row>
    <row r="205" spans="3:8" ht="19.95" customHeight="1" x14ac:dyDescent="0.3">
      <c r="C205" s="6" t="s">
        <v>413</v>
      </c>
      <c r="D205" s="6" t="s">
        <v>414</v>
      </c>
      <c r="E205" s="5"/>
      <c r="F205" s="19"/>
      <c r="G205" s="5"/>
      <c r="H205" s="5">
        <f>SUM(H206:H249)</f>
        <v>413979.21000000008</v>
      </c>
    </row>
    <row r="206" spans="3:8" ht="15" customHeight="1" x14ac:dyDescent="0.3">
      <c r="C206" s="4" t="s">
        <v>415</v>
      </c>
      <c r="D206" s="4" t="s">
        <v>416</v>
      </c>
      <c r="E206" s="3" t="s">
        <v>198</v>
      </c>
      <c r="F206" s="18">
        <v>758.38</v>
      </c>
      <c r="G206" s="3">
        <v>12.78</v>
      </c>
      <c r="H206" s="3">
        <f t="shared" ref="H206:H249" si="7">+ROUND(+IF(F206="",0,F206*G206),2)</f>
        <v>9692.1</v>
      </c>
    </row>
    <row r="207" spans="3:8" ht="15" customHeight="1" x14ac:dyDescent="0.3">
      <c r="C207" s="4" t="s">
        <v>417</v>
      </c>
      <c r="D207" s="4" t="s">
        <v>418</v>
      </c>
      <c r="E207" s="3" t="s">
        <v>198</v>
      </c>
      <c r="F207" s="18">
        <v>1500.4</v>
      </c>
      <c r="G207" s="3">
        <v>12.78</v>
      </c>
      <c r="H207" s="3">
        <f t="shared" si="7"/>
        <v>19175.11</v>
      </c>
    </row>
    <row r="208" spans="3:8" ht="15" customHeight="1" x14ac:dyDescent="0.3">
      <c r="C208" s="4" t="s">
        <v>419</v>
      </c>
      <c r="D208" s="4" t="s">
        <v>420</v>
      </c>
      <c r="E208" s="3" t="s">
        <v>198</v>
      </c>
      <c r="F208" s="18">
        <v>85.39</v>
      </c>
      <c r="G208" s="3">
        <v>12.78</v>
      </c>
      <c r="H208" s="3">
        <f t="shared" si="7"/>
        <v>1091.28</v>
      </c>
    </row>
    <row r="209" spans="3:8" ht="15" customHeight="1" x14ac:dyDescent="0.3">
      <c r="C209" s="4" t="s">
        <v>421</v>
      </c>
      <c r="D209" s="4" t="s">
        <v>422</v>
      </c>
      <c r="E209" s="3" t="s">
        <v>198</v>
      </c>
      <c r="F209" s="18">
        <v>1743.16</v>
      </c>
      <c r="G209" s="3">
        <v>12.78</v>
      </c>
      <c r="H209" s="3">
        <f t="shared" si="7"/>
        <v>22277.58</v>
      </c>
    </row>
    <row r="210" spans="3:8" ht="15" customHeight="1" x14ac:dyDescent="0.3">
      <c r="C210" s="4" t="s">
        <v>423</v>
      </c>
      <c r="D210" s="4" t="s">
        <v>424</v>
      </c>
      <c r="E210" s="3" t="s">
        <v>198</v>
      </c>
      <c r="F210" s="18">
        <v>249.82</v>
      </c>
      <c r="G210" s="3">
        <v>12.78</v>
      </c>
      <c r="H210" s="3">
        <f t="shared" si="7"/>
        <v>3192.7</v>
      </c>
    </row>
    <row r="211" spans="3:8" ht="15" customHeight="1" x14ac:dyDescent="0.3">
      <c r="C211" s="4" t="s">
        <v>425</v>
      </c>
      <c r="D211" s="4" t="s">
        <v>426</v>
      </c>
      <c r="E211" s="3" t="s">
        <v>198</v>
      </c>
      <c r="F211" s="18">
        <v>1010.18</v>
      </c>
      <c r="G211" s="3">
        <v>12.78</v>
      </c>
      <c r="H211" s="3">
        <f t="shared" si="7"/>
        <v>12910.1</v>
      </c>
    </row>
    <row r="212" spans="3:8" ht="15" customHeight="1" x14ac:dyDescent="0.3">
      <c r="C212" s="4" t="s">
        <v>427</v>
      </c>
      <c r="D212" s="4" t="s">
        <v>428</v>
      </c>
      <c r="E212" s="3" t="s">
        <v>198</v>
      </c>
      <c r="F212" s="18">
        <v>188.37</v>
      </c>
      <c r="G212" s="3">
        <v>12.78</v>
      </c>
      <c r="H212" s="3">
        <f t="shared" si="7"/>
        <v>2407.37</v>
      </c>
    </row>
    <row r="213" spans="3:8" ht="15" customHeight="1" x14ac:dyDescent="0.3">
      <c r="C213" s="4" t="s">
        <v>429</v>
      </c>
      <c r="D213" s="4" t="s">
        <v>430</v>
      </c>
      <c r="E213" s="3" t="s">
        <v>198</v>
      </c>
      <c r="F213" s="18">
        <v>5392.88</v>
      </c>
      <c r="G213" s="3">
        <v>12.78</v>
      </c>
      <c r="H213" s="3">
        <f t="shared" si="7"/>
        <v>68921.009999999995</v>
      </c>
    </row>
    <row r="214" spans="3:8" ht="15" customHeight="1" x14ac:dyDescent="0.3">
      <c r="C214" s="4" t="s">
        <v>431</v>
      </c>
      <c r="D214" s="4" t="s">
        <v>432</v>
      </c>
      <c r="E214" s="3" t="s">
        <v>198</v>
      </c>
      <c r="F214" s="18">
        <v>350.82</v>
      </c>
      <c r="G214" s="3">
        <v>12.78</v>
      </c>
      <c r="H214" s="3">
        <f t="shared" si="7"/>
        <v>4483.4799999999996</v>
      </c>
    </row>
    <row r="215" spans="3:8" ht="15" customHeight="1" x14ac:dyDescent="0.3">
      <c r="C215" s="4" t="s">
        <v>433</v>
      </c>
      <c r="D215" s="4" t="s">
        <v>434</v>
      </c>
      <c r="E215" s="3" t="s">
        <v>198</v>
      </c>
      <c r="F215" s="18">
        <v>440.59</v>
      </c>
      <c r="G215" s="3">
        <v>12.78</v>
      </c>
      <c r="H215" s="3">
        <f t="shared" si="7"/>
        <v>5630.74</v>
      </c>
    </row>
    <row r="216" spans="3:8" ht="15" customHeight="1" x14ac:dyDescent="0.3">
      <c r="C216" s="4" t="s">
        <v>435</v>
      </c>
      <c r="D216" s="4" t="s">
        <v>436</v>
      </c>
      <c r="E216" s="3" t="s">
        <v>198</v>
      </c>
      <c r="F216" s="18">
        <v>375.41</v>
      </c>
      <c r="G216" s="3">
        <v>12.78</v>
      </c>
      <c r="H216" s="3">
        <f t="shared" si="7"/>
        <v>4797.74</v>
      </c>
    </row>
    <row r="217" spans="3:8" ht="15" customHeight="1" x14ac:dyDescent="0.3">
      <c r="C217" s="4" t="s">
        <v>437</v>
      </c>
      <c r="D217" s="4" t="s">
        <v>438</v>
      </c>
      <c r="E217" s="3" t="s">
        <v>198</v>
      </c>
      <c r="F217" s="18">
        <v>361.2</v>
      </c>
      <c r="G217" s="3">
        <v>12.78</v>
      </c>
      <c r="H217" s="3">
        <f t="shared" si="7"/>
        <v>4616.1400000000003</v>
      </c>
    </row>
    <row r="218" spans="3:8" ht="15" customHeight="1" x14ac:dyDescent="0.3">
      <c r="C218" s="4" t="s">
        <v>439</v>
      </c>
      <c r="D218" s="4" t="s">
        <v>440</v>
      </c>
      <c r="E218" s="3" t="s">
        <v>198</v>
      </c>
      <c r="F218" s="18">
        <v>201.82</v>
      </c>
      <c r="G218" s="3">
        <v>12.78</v>
      </c>
      <c r="H218" s="3">
        <f t="shared" si="7"/>
        <v>2579.2600000000002</v>
      </c>
    </row>
    <row r="219" spans="3:8" ht="15" customHeight="1" x14ac:dyDescent="0.3">
      <c r="C219" s="4" t="s">
        <v>441</v>
      </c>
      <c r="D219" s="4" t="s">
        <v>442</v>
      </c>
      <c r="E219" s="3" t="s">
        <v>198</v>
      </c>
      <c r="F219" s="18">
        <v>349.94</v>
      </c>
      <c r="G219" s="3">
        <v>12.78</v>
      </c>
      <c r="H219" s="3">
        <f t="shared" si="7"/>
        <v>4472.2299999999996</v>
      </c>
    </row>
    <row r="220" spans="3:8" ht="15" customHeight="1" x14ac:dyDescent="0.3">
      <c r="C220" s="4" t="s">
        <v>443</v>
      </c>
      <c r="D220" s="4" t="s">
        <v>444</v>
      </c>
      <c r="E220" s="3" t="s">
        <v>198</v>
      </c>
      <c r="F220" s="18">
        <v>459.64</v>
      </c>
      <c r="G220" s="3">
        <v>12.78</v>
      </c>
      <c r="H220" s="3">
        <f t="shared" si="7"/>
        <v>5874.2</v>
      </c>
    </row>
    <row r="221" spans="3:8" ht="15" customHeight="1" x14ac:dyDescent="0.3">
      <c r="C221" s="4" t="s">
        <v>445</v>
      </c>
      <c r="D221" s="4" t="s">
        <v>446</v>
      </c>
      <c r="E221" s="3" t="s">
        <v>198</v>
      </c>
      <c r="F221" s="18">
        <v>301.61</v>
      </c>
      <c r="G221" s="3">
        <v>12.78</v>
      </c>
      <c r="H221" s="3">
        <f t="shared" si="7"/>
        <v>3854.58</v>
      </c>
    </row>
    <row r="222" spans="3:8" ht="15" customHeight="1" x14ac:dyDescent="0.3">
      <c r="C222" s="4" t="s">
        <v>447</v>
      </c>
      <c r="D222" s="4" t="s">
        <v>448</v>
      </c>
      <c r="E222" s="3" t="s">
        <v>198</v>
      </c>
      <c r="F222" s="18">
        <v>379.39</v>
      </c>
      <c r="G222" s="3">
        <v>12.78</v>
      </c>
      <c r="H222" s="3">
        <f t="shared" si="7"/>
        <v>4848.6000000000004</v>
      </c>
    </row>
    <row r="223" spans="3:8" ht="15" customHeight="1" x14ac:dyDescent="0.3">
      <c r="C223" s="4" t="s">
        <v>449</v>
      </c>
      <c r="D223" s="4" t="s">
        <v>450</v>
      </c>
      <c r="E223" s="3" t="s">
        <v>198</v>
      </c>
      <c r="F223" s="18">
        <v>381.81</v>
      </c>
      <c r="G223" s="3">
        <v>12.78</v>
      </c>
      <c r="H223" s="3">
        <f t="shared" si="7"/>
        <v>4879.53</v>
      </c>
    </row>
    <row r="224" spans="3:8" ht="15" customHeight="1" x14ac:dyDescent="0.3">
      <c r="C224" s="4" t="s">
        <v>451</v>
      </c>
      <c r="D224" s="4" t="s">
        <v>452</v>
      </c>
      <c r="E224" s="3" t="s">
        <v>198</v>
      </c>
      <c r="F224" s="18">
        <v>446.39</v>
      </c>
      <c r="G224" s="3">
        <v>12.78</v>
      </c>
      <c r="H224" s="3">
        <f t="shared" si="7"/>
        <v>5704.86</v>
      </c>
    </row>
    <row r="225" spans="3:8" ht="15" customHeight="1" x14ac:dyDescent="0.3">
      <c r="C225" s="4" t="s">
        <v>453</v>
      </c>
      <c r="D225" s="4" t="s">
        <v>454</v>
      </c>
      <c r="E225" s="3" t="s">
        <v>198</v>
      </c>
      <c r="F225" s="18">
        <v>712.37</v>
      </c>
      <c r="G225" s="3">
        <v>12.78</v>
      </c>
      <c r="H225" s="3">
        <f t="shared" si="7"/>
        <v>9104.09</v>
      </c>
    </row>
    <row r="226" spans="3:8" ht="15" customHeight="1" x14ac:dyDescent="0.3">
      <c r="C226" s="4" t="s">
        <v>455</v>
      </c>
      <c r="D226" s="4" t="s">
        <v>456</v>
      </c>
      <c r="E226" s="3" t="s">
        <v>198</v>
      </c>
      <c r="F226" s="18">
        <v>242.62</v>
      </c>
      <c r="G226" s="3">
        <v>12.78</v>
      </c>
      <c r="H226" s="3">
        <f t="shared" si="7"/>
        <v>3100.68</v>
      </c>
    </row>
    <row r="227" spans="3:8" ht="15" customHeight="1" x14ac:dyDescent="0.3">
      <c r="C227" s="4" t="s">
        <v>457</v>
      </c>
      <c r="D227" s="4" t="s">
        <v>458</v>
      </c>
      <c r="E227" s="3" t="s">
        <v>198</v>
      </c>
      <c r="F227" s="18">
        <v>429.3</v>
      </c>
      <c r="G227" s="3">
        <v>12.78</v>
      </c>
      <c r="H227" s="3">
        <f t="shared" si="7"/>
        <v>5486.45</v>
      </c>
    </row>
    <row r="228" spans="3:8" ht="15" customHeight="1" x14ac:dyDescent="0.3">
      <c r="C228" s="4" t="s">
        <v>459</v>
      </c>
      <c r="D228" s="4" t="s">
        <v>460</v>
      </c>
      <c r="E228" s="3" t="s">
        <v>198</v>
      </c>
      <c r="F228" s="18">
        <v>2337.2199999999998</v>
      </c>
      <c r="G228" s="3">
        <v>12.78</v>
      </c>
      <c r="H228" s="3">
        <f t="shared" si="7"/>
        <v>29869.67</v>
      </c>
    </row>
    <row r="229" spans="3:8" ht="15" customHeight="1" x14ac:dyDescent="0.3">
      <c r="C229" s="4" t="s">
        <v>461</v>
      </c>
      <c r="D229" s="4" t="s">
        <v>462</v>
      </c>
      <c r="E229" s="3" t="s">
        <v>198</v>
      </c>
      <c r="F229" s="18">
        <v>983.72</v>
      </c>
      <c r="G229" s="3">
        <v>12.78</v>
      </c>
      <c r="H229" s="3">
        <f t="shared" si="7"/>
        <v>12571.94</v>
      </c>
    </row>
    <row r="230" spans="3:8" ht="15" customHeight="1" x14ac:dyDescent="0.3">
      <c r="C230" s="4" t="s">
        <v>463</v>
      </c>
      <c r="D230" s="4" t="s">
        <v>464</v>
      </c>
      <c r="E230" s="3" t="s">
        <v>198</v>
      </c>
      <c r="F230" s="18">
        <v>530.96</v>
      </c>
      <c r="G230" s="3">
        <v>12.78</v>
      </c>
      <c r="H230" s="3">
        <f t="shared" si="7"/>
        <v>6785.67</v>
      </c>
    </row>
    <row r="231" spans="3:8" ht="15" customHeight="1" x14ac:dyDescent="0.3">
      <c r="C231" s="4" t="s">
        <v>465</v>
      </c>
      <c r="D231" s="4" t="s">
        <v>466</v>
      </c>
      <c r="E231" s="3" t="s">
        <v>198</v>
      </c>
      <c r="F231" s="18">
        <v>1206</v>
      </c>
      <c r="G231" s="3">
        <v>12.78</v>
      </c>
      <c r="H231" s="3">
        <f t="shared" si="7"/>
        <v>15412.68</v>
      </c>
    </row>
    <row r="232" spans="3:8" ht="15" customHeight="1" x14ac:dyDescent="0.3">
      <c r="C232" s="4" t="s">
        <v>467</v>
      </c>
      <c r="D232" s="4" t="s">
        <v>468</v>
      </c>
      <c r="E232" s="3" t="s">
        <v>198</v>
      </c>
      <c r="F232" s="18">
        <v>1635.15</v>
      </c>
      <c r="G232" s="3">
        <v>12.78</v>
      </c>
      <c r="H232" s="3">
        <f t="shared" si="7"/>
        <v>20897.22</v>
      </c>
    </row>
    <row r="233" spans="3:8" ht="15" customHeight="1" x14ac:dyDescent="0.3">
      <c r="C233" s="4" t="s">
        <v>469</v>
      </c>
      <c r="D233" s="4" t="s">
        <v>470</v>
      </c>
      <c r="E233" s="3" t="s">
        <v>198</v>
      </c>
      <c r="F233" s="18">
        <v>419.57</v>
      </c>
      <c r="G233" s="3">
        <v>12.78</v>
      </c>
      <c r="H233" s="3">
        <f t="shared" si="7"/>
        <v>5362.1</v>
      </c>
    </row>
    <row r="234" spans="3:8" ht="15" customHeight="1" x14ac:dyDescent="0.3">
      <c r="C234" s="4" t="s">
        <v>471</v>
      </c>
      <c r="D234" s="4" t="s">
        <v>472</v>
      </c>
      <c r="E234" s="3" t="s">
        <v>198</v>
      </c>
      <c r="F234" s="18">
        <v>273.64</v>
      </c>
      <c r="G234" s="3">
        <v>12.78</v>
      </c>
      <c r="H234" s="3">
        <f t="shared" si="7"/>
        <v>3497.12</v>
      </c>
    </row>
    <row r="235" spans="3:8" ht="15" customHeight="1" x14ac:dyDescent="0.3">
      <c r="C235" s="4" t="s">
        <v>473</v>
      </c>
      <c r="D235" s="4" t="s">
        <v>474</v>
      </c>
      <c r="E235" s="3" t="s">
        <v>198</v>
      </c>
      <c r="F235" s="18">
        <v>205.79</v>
      </c>
      <c r="G235" s="3">
        <v>12.78</v>
      </c>
      <c r="H235" s="3">
        <f t="shared" si="7"/>
        <v>2630</v>
      </c>
    </row>
    <row r="236" spans="3:8" ht="15" customHeight="1" x14ac:dyDescent="0.3">
      <c r="C236" s="4" t="s">
        <v>475</v>
      </c>
      <c r="D236" s="4" t="s">
        <v>476</v>
      </c>
      <c r="E236" s="3" t="s">
        <v>198</v>
      </c>
      <c r="F236" s="18">
        <v>750.77</v>
      </c>
      <c r="G236" s="3">
        <v>12.78</v>
      </c>
      <c r="H236" s="3">
        <f t="shared" si="7"/>
        <v>9594.84</v>
      </c>
    </row>
    <row r="237" spans="3:8" ht="15" customHeight="1" x14ac:dyDescent="0.3">
      <c r="C237" s="4" t="s">
        <v>477</v>
      </c>
      <c r="D237" s="4" t="s">
        <v>478</v>
      </c>
      <c r="E237" s="3" t="s">
        <v>198</v>
      </c>
      <c r="F237" s="18">
        <v>1042.02</v>
      </c>
      <c r="G237" s="3">
        <v>12.78</v>
      </c>
      <c r="H237" s="3">
        <f t="shared" si="7"/>
        <v>13317.02</v>
      </c>
    </row>
    <row r="238" spans="3:8" ht="15" customHeight="1" x14ac:dyDescent="0.3">
      <c r="C238" s="4" t="s">
        <v>479</v>
      </c>
      <c r="D238" s="4" t="s">
        <v>480</v>
      </c>
      <c r="E238" s="3" t="s">
        <v>198</v>
      </c>
      <c r="F238" s="18">
        <v>2508.33</v>
      </c>
      <c r="G238" s="3">
        <v>12.78</v>
      </c>
      <c r="H238" s="3">
        <f t="shared" si="7"/>
        <v>32056.46</v>
      </c>
    </row>
    <row r="239" spans="3:8" ht="15" customHeight="1" x14ac:dyDescent="0.3">
      <c r="C239" s="4" t="s">
        <v>481</v>
      </c>
      <c r="D239" s="4" t="s">
        <v>482</v>
      </c>
      <c r="E239" s="3" t="s">
        <v>198</v>
      </c>
      <c r="F239" s="18">
        <v>1394.98</v>
      </c>
      <c r="G239" s="3">
        <v>12.78</v>
      </c>
      <c r="H239" s="3">
        <f t="shared" si="7"/>
        <v>17827.84</v>
      </c>
    </row>
    <row r="240" spans="3:8" ht="15" customHeight="1" x14ac:dyDescent="0.3">
      <c r="C240" s="4" t="s">
        <v>483</v>
      </c>
      <c r="D240" s="4" t="s">
        <v>484</v>
      </c>
      <c r="E240" s="3" t="s">
        <v>198</v>
      </c>
      <c r="F240" s="18">
        <v>250.91</v>
      </c>
      <c r="G240" s="3">
        <v>12.78</v>
      </c>
      <c r="H240" s="3">
        <f t="shared" si="7"/>
        <v>3206.63</v>
      </c>
    </row>
    <row r="241" spans="3:8" ht="15" customHeight="1" x14ac:dyDescent="0.3">
      <c r="C241" s="4" t="s">
        <v>485</v>
      </c>
      <c r="D241" s="4" t="s">
        <v>486</v>
      </c>
      <c r="E241" s="3" t="s">
        <v>198</v>
      </c>
      <c r="F241" s="18">
        <v>446.95</v>
      </c>
      <c r="G241" s="3">
        <v>12.78</v>
      </c>
      <c r="H241" s="3">
        <f t="shared" si="7"/>
        <v>5712.02</v>
      </c>
    </row>
    <row r="242" spans="3:8" ht="15" customHeight="1" x14ac:dyDescent="0.3">
      <c r="C242" s="4" t="s">
        <v>487</v>
      </c>
      <c r="D242" s="4" t="s">
        <v>488</v>
      </c>
      <c r="E242" s="3" t="s">
        <v>198</v>
      </c>
      <c r="F242" s="18">
        <v>148.93</v>
      </c>
      <c r="G242" s="3">
        <v>12.78</v>
      </c>
      <c r="H242" s="3">
        <f t="shared" si="7"/>
        <v>1903.33</v>
      </c>
    </row>
    <row r="243" spans="3:8" ht="15" customHeight="1" x14ac:dyDescent="0.3">
      <c r="C243" s="4" t="s">
        <v>489</v>
      </c>
      <c r="D243" s="4" t="s">
        <v>490</v>
      </c>
      <c r="E243" s="3" t="s">
        <v>198</v>
      </c>
      <c r="F243" s="18">
        <v>162</v>
      </c>
      <c r="G243" s="3">
        <v>12.78</v>
      </c>
      <c r="H243" s="3">
        <f t="shared" si="7"/>
        <v>2070.36</v>
      </c>
    </row>
    <row r="244" spans="3:8" ht="15" customHeight="1" x14ac:dyDescent="0.3">
      <c r="C244" s="4" t="s">
        <v>491</v>
      </c>
      <c r="D244" s="4" t="s">
        <v>492</v>
      </c>
      <c r="E244" s="3" t="s">
        <v>198</v>
      </c>
      <c r="F244" s="18">
        <v>382.98</v>
      </c>
      <c r="G244" s="3">
        <v>12.78</v>
      </c>
      <c r="H244" s="3">
        <f t="shared" si="7"/>
        <v>4894.4799999999996</v>
      </c>
    </row>
    <row r="245" spans="3:8" ht="15" customHeight="1" x14ac:dyDescent="0.3">
      <c r="C245" s="4" t="s">
        <v>493</v>
      </c>
      <c r="D245" s="4" t="s">
        <v>494</v>
      </c>
      <c r="E245" s="3" t="s">
        <v>198</v>
      </c>
      <c r="F245" s="18">
        <v>417.18</v>
      </c>
      <c r="G245" s="3">
        <v>12.78</v>
      </c>
      <c r="H245" s="3">
        <f t="shared" si="7"/>
        <v>5331.56</v>
      </c>
    </row>
    <row r="246" spans="3:8" ht="15" customHeight="1" x14ac:dyDescent="0.3">
      <c r="C246" s="4" t="s">
        <v>495</v>
      </c>
      <c r="D246" s="4" t="s">
        <v>496</v>
      </c>
      <c r="E246" s="3" t="s">
        <v>198</v>
      </c>
      <c r="F246" s="18">
        <v>94.69</v>
      </c>
      <c r="G246" s="3">
        <v>12.78</v>
      </c>
      <c r="H246" s="3">
        <f t="shared" si="7"/>
        <v>1210.1400000000001</v>
      </c>
    </row>
    <row r="247" spans="3:8" ht="15" customHeight="1" x14ac:dyDescent="0.3">
      <c r="C247" s="4" t="s">
        <v>497</v>
      </c>
      <c r="D247" s="4" t="s">
        <v>498</v>
      </c>
      <c r="E247" s="3" t="s">
        <v>198</v>
      </c>
      <c r="F247" s="18">
        <v>97.94</v>
      </c>
      <c r="G247" s="3">
        <v>12.78</v>
      </c>
      <c r="H247" s="3">
        <f t="shared" si="7"/>
        <v>1251.67</v>
      </c>
    </row>
    <row r="248" spans="3:8" ht="15" customHeight="1" x14ac:dyDescent="0.3">
      <c r="C248" s="4" t="s">
        <v>499</v>
      </c>
      <c r="D248" s="4" t="s">
        <v>500</v>
      </c>
      <c r="E248" s="3" t="s">
        <v>198</v>
      </c>
      <c r="F248" s="18">
        <v>326.27999999999997</v>
      </c>
      <c r="G248" s="3">
        <v>12.78</v>
      </c>
      <c r="H248" s="3">
        <f t="shared" si="7"/>
        <v>4169.8599999999997</v>
      </c>
    </row>
    <row r="249" spans="3:8" ht="15" customHeight="1" x14ac:dyDescent="0.3">
      <c r="C249" s="4" t="s">
        <v>501</v>
      </c>
      <c r="D249" s="4" t="s">
        <v>502</v>
      </c>
      <c r="E249" s="3" t="s">
        <v>198</v>
      </c>
      <c r="F249" s="18">
        <v>415.24</v>
      </c>
      <c r="G249" s="3">
        <v>12.78</v>
      </c>
      <c r="H249" s="3">
        <f t="shared" si="7"/>
        <v>5306.77</v>
      </c>
    </row>
    <row r="250" spans="3:8" ht="19.95" customHeight="1" x14ac:dyDescent="0.3">
      <c r="C250" s="6" t="s">
        <v>503</v>
      </c>
      <c r="D250" s="6" t="s">
        <v>504</v>
      </c>
      <c r="E250" s="5"/>
      <c r="F250" s="19"/>
      <c r="G250" s="5"/>
      <c r="H250" s="5">
        <f>SUM(H251:H294)</f>
        <v>171332.39</v>
      </c>
    </row>
    <row r="251" spans="3:8" ht="15" customHeight="1" x14ac:dyDescent="0.3">
      <c r="C251" s="4" t="s">
        <v>505</v>
      </c>
      <c r="D251" s="4" t="s">
        <v>506</v>
      </c>
      <c r="E251" s="3" t="s">
        <v>198</v>
      </c>
      <c r="F251" s="18">
        <v>758.38</v>
      </c>
      <c r="G251" s="3">
        <v>5.37</v>
      </c>
      <c r="H251" s="3">
        <f t="shared" ref="H251:H294" si="8">+ROUND(+IF(F251="",0,F251*G251),2)</f>
        <v>4072.5</v>
      </c>
    </row>
    <row r="252" spans="3:8" ht="15" customHeight="1" x14ac:dyDescent="0.3">
      <c r="C252" s="4" t="s">
        <v>507</v>
      </c>
      <c r="D252" s="4" t="s">
        <v>508</v>
      </c>
      <c r="E252" s="3" t="s">
        <v>198</v>
      </c>
      <c r="F252" s="18">
        <v>1500.4</v>
      </c>
      <c r="G252" s="3">
        <v>5.37</v>
      </c>
      <c r="H252" s="3">
        <f t="shared" si="8"/>
        <v>8057.15</v>
      </c>
    </row>
    <row r="253" spans="3:8" ht="15" customHeight="1" x14ac:dyDescent="0.3">
      <c r="C253" s="4" t="s">
        <v>509</v>
      </c>
      <c r="D253" s="4" t="s">
        <v>510</v>
      </c>
      <c r="E253" s="3" t="s">
        <v>198</v>
      </c>
      <c r="F253" s="18">
        <v>85.39</v>
      </c>
      <c r="G253" s="3">
        <v>5.37</v>
      </c>
      <c r="H253" s="3">
        <f t="shared" si="8"/>
        <v>458.54</v>
      </c>
    </row>
    <row r="254" spans="3:8" ht="15" customHeight="1" x14ac:dyDescent="0.3">
      <c r="C254" s="4" t="s">
        <v>511</v>
      </c>
      <c r="D254" s="4" t="s">
        <v>512</v>
      </c>
      <c r="E254" s="3" t="s">
        <v>198</v>
      </c>
      <c r="F254" s="18">
        <v>1743.16</v>
      </c>
      <c r="G254" s="3">
        <v>5.37</v>
      </c>
      <c r="H254" s="3">
        <f t="shared" si="8"/>
        <v>9360.77</v>
      </c>
    </row>
    <row r="255" spans="3:8" ht="15" customHeight="1" x14ac:dyDescent="0.3">
      <c r="C255" s="4" t="s">
        <v>513</v>
      </c>
      <c r="D255" s="4" t="s">
        <v>514</v>
      </c>
      <c r="E255" s="3" t="s">
        <v>198</v>
      </c>
      <c r="F255" s="18">
        <v>249.82</v>
      </c>
      <c r="G255" s="3">
        <v>5.37</v>
      </c>
      <c r="H255" s="3">
        <f t="shared" si="8"/>
        <v>1341.53</v>
      </c>
    </row>
    <row r="256" spans="3:8" ht="15" customHeight="1" x14ac:dyDescent="0.3">
      <c r="C256" s="4" t="s">
        <v>515</v>
      </c>
      <c r="D256" s="4" t="s">
        <v>516</v>
      </c>
      <c r="E256" s="3" t="s">
        <v>198</v>
      </c>
      <c r="F256" s="18">
        <v>1010.18</v>
      </c>
      <c r="G256" s="3">
        <v>5.37</v>
      </c>
      <c r="H256" s="3">
        <f t="shared" si="8"/>
        <v>5424.67</v>
      </c>
    </row>
    <row r="257" spans="3:8" ht="15" customHeight="1" x14ac:dyDescent="0.3">
      <c r="C257" s="4" t="s">
        <v>517</v>
      </c>
      <c r="D257" s="4" t="s">
        <v>518</v>
      </c>
      <c r="E257" s="3" t="s">
        <v>198</v>
      </c>
      <c r="F257" s="18">
        <v>18.37</v>
      </c>
      <c r="G257" s="3">
        <v>5.37</v>
      </c>
      <c r="H257" s="3">
        <f t="shared" si="8"/>
        <v>98.65</v>
      </c>
    </row>
    <row r="258" spans="3:8" ht="15" customHeight="1" x14ac:dyDescent="0.3">
      <c r="C258" s="4" t="s">
        <v>519</v>
      </c>
      <c r="D258" s="4" t="s">
        <v>520</v>
      </c>
      <c r="E258" s="3" t="s">
        <v>198</v>
      </c>
      <c r="F258" s="18">
        <v>5392.88</v>
      </c>
      <c r="G258" s="3">
        <v>5.37</v>
      </c>
      <c r="H258" s="3">
        <f t="shared" si="8"/>
        <v>28959.77</v>
      </c>
    </row>
    <row r="259" spans="3:8" ht="15" customHeight="1" x14ac:dyDescent="0.3">
      <c r="C259" s="4" t="s">
        <v>521</v>
      </c>
      <c r="D259" s="4" t="s">
        <v>522</v>
      </c>
      <c r="E259" s="3" t="s">
        <v>198</v>
      </c>
      <c r="F259" s="18">
        <v>350.82</v>
      </c>
      <c r="G259" s="3">
        <v>5.37</v>
      </c>
      <c r="H259" s="3">
        <f t="shared" si="8"/>
        <v>1883.9</v>
      </c>
    </row>
    <row r="260" spans="3:8" ht="15" customHeight="1" x14ac:dyDescent="0.3">
      <c r="C260" s="4" t="s">
        <v>523</v>
      </c>
      <c r="D260" s="4" t="s">
        <v>524</v>
      </c>
      <c r="E260" s="3" t="s">
        <v>198</v>
      </c>
      <c r="F260" s="18">
        <v>440.59</v>
      </c>
      <c r="G260" s="3">
        <v>5.37</v>
      </c>
      <c r="H260" s="3">
        <f t="shared" si="8"/>
        <v>2365.9699999999998</v>
      </c>
    </row>
    <row r="261" spans="3:8" ht="15" customHeight="1" x14ac:dyDescent="0.3">
      <c r="C261" s="4" t="s">
        <v>525</v>
      </c>
      <c r="D261" s="4" t="s">
        <v>526</v>
      </c>
      <c r="E261" s="3" t="s">
        <v>198</v>
      </c>
      <c r="F261" s="18">
        <v>375.41</v>
      </c>
      <c r="G261" s="3">
        <v>5.37</v>
      </c>
      <c r="H261" s="3">
        <f t="shared" si="8"/>
        <v>2015.95</v>
      </c>
    </row>
    <row r="262" spans="3:8" ht="15" customHeight="1" x14ac:dyDescent="0.3">
      <c r="C262" s="4" t="s">
        <v>527</v>
      </c>
      <c r="D262" s="4" t="s">
        <v>528</v>
      </c>
      <c r="E262" s="3" t="s">
        <v>198</v>
      </c>
      <c r="F262" s="18">
        <v>361.23</v>
      </c>
      <c r="G262" s="3">
        <v>5.37</v>
      </c>
      <c r="H262" s="3">
        <f t="shared" si="8"/>
        <v>1939.81</v>
      </c>
    </row>
    <row r="263" spans="3:8" ht="15" customHeight="1" x14ac:dyDescent="0.3">
      <c r="C263" s="4" t="s">
        <v>529</v>
      </c>
      <c r="D263" s="4" t="s">
        <v>530</v>
      </c>
      <c r="E263" s="3" t="s">
        <v>198</v>
      </c>
      <c r="F263" s="18">
        <v>201.82</v>
      </c>
      <c r="G263" s="3">
        <v>5.37</v>
      </c>
      <c r="H263" s="3">
        <f t="shared" si="8"/>
        <v>1083.77</v>
      </c>
    </row>
    <row r="264" spans="3:8" ht="15" customHeight="1" x14ac:dyDescent="0.3">
      <c r="C264" s="4" t="s">
        <v>531</v>
      </c>
      <c r="D264" s="4" t="s">
        <v>532</v>
      </c>
      <c r="E264" s="3" t="s">
        <v>198</v>
      </c>
      <c r="F264" s="18">
        <v>349.94</v>
      </c>
      <c r="G264" s="3">
        <v>5.37</v>
      </c>
      <c r="H264" s="3">
        <f t="shared" si="8"/>
        <v>1879.18</v>
      </c>
    </row>
    <row r="265" spans="3:8" ht="15" customHeight="1" x14ac:dyDescent="0.3">
      <c r="C265" s="4" t="s">
        <v>533</v>
      </c>
      <c r="D265" s="4" t="s">
        <v>534</v>
      </c>
      <c r="E265" s="3" t="s">
        <v>198</v>
      </c>
      <c r="F265" s="18">
        <v>459.64</v>
      </c>
      <c r="G265" s="3">
        <v>5.37</v>
      </c>
      <c r="H265" s="3">
        <f t="shared" si="8"/>
        <v>2468.27</v>
      </c>
    </row>
    <row r="266" spans="3:8" ht="15" customHeight="1" x14ac:dyDescent="0.3">
      <c r="C266" s="4" t="s">
        <v>535</v>
      </c>
      <c r="D266" s="4" t="s">
        <v>536</v>
      </c>
      <c r="E266" s="3" t="s">
        <v>198</v>
      </c>
      <c r="F266" s="18">
        <v>301.61</v>
      </c>
      <c r="G266" s="3">
        <v>5.37</v>
      </c>
      <c r="H266" s="3">
        <f t="shared" si="8"/>
        <v>1619.65</v>
      </c>
    </row>
    <row r="267" spans="3:8" ht="15" customHeight="1" x14ac:dyDescent="0.3">
      <c r="C267" s="4" t="s">
        <v>537</v>
      </c>
      <c r="D267" s="4" t="s">
        <v>538</v>
      </c>
      <c r="E267" s="3" t="s">
        <v>198</v>
      </c>
      <c r="F267" s="18">
        <v>379.39</v>
      </c>
      <c r="G267" s="3">
        <v>5.37</v>
      </c>
      <c r="H267" s="3">
        <f t="shared" si="8"/>
        <v>2037.32</v>
      </c>
    </row>
    <row r="268" spans="3:8" ht="15" customHeight="1" x14ac:dyDescent="0.3">
      <c r="C268" s="4" t="s">
        <v>539</v>
      </c>
      <c r="D268" s="4" t="s">
        <v>540</v>
      </c>
      <c r="E268" s="3" t="s">
        <v>198</v>
      </c>
      <c r="F268" s="18">
        <v>381.81</v>
      </c>
      <c r="G268" s="3">
        <v>5.37</v>
      </c>
      <c r="H268" s="3">
        <f t="shared" si="8"/>
        <v>2050.3200000000002</v>
      </c>
    </row>
    <row r="269" spans="3:8" ht="15" customHeight="1" x14ac:dyDescent="0.3">
      <c r="C269" s="4" t="s">
        <v>541</v>
      </c>
      <c r="D269" s="4" t="s">
        <v>542</v>
      </c>
      <c r="E269" s="3" t="s">
        <v>198</v>
      </c>
      <c r="F269" s="18">
        <v>446.39</v>
      </c>
      <c r="G269" s="3">
        <v>5.37</v>
      </c>
      <c r="H269" s="3">
        <f t="shared" si="8"/>
        <v>2397.11</v>
      </c>
    </row>
    <row r="270" spans="3:8" ht="15" customHeight="1" x14ac:dyDescent="0.3">
      <c r="C270" s="4" t="s">
        <v>543</v>
      </c>
      <c r="D270" s="4" t="s">
        <v>544</v>
      </c>
      <c r="E270" s="3" t="s">
        <v>198</v>
      </c>
      <c r="F270" s="18">
        <v>712.37</v>
      </c>
      <c r="G270" s="3">
        <v>5.37</v>
      </c>
      <c r="H270" s="3">
        <f t="shared" si="8"/>
        <v>3825.43</v>
      </c>
    </row>
    <row r="271" spans="3:8" ht="15" customHeight="1" x14ac:dyDescent="0.3">
      <c r="C271" s="4" t="s">
        <v>545</v>
      </c>
      <c r="D271" s="4" t="s">
        <v>546</v>
      </c>
      <c r="E271" s="3" t="s">
        <v>198</v>
      </c>
      <c r="F271" s="18">
        <v>242.62</v>
      </c>
      <c r="G271" s="3">
        <v>5.37</v>
      </c>
      <c r="H271" s="3">
        <f t="shared" si="8"/>
        <v>1302.8699999999999</v>
      </c>
    </row>
    <row r="272" spans="3:8" ht="15" customHeight="1" x14ac:dyDescent="0.3">
      <c r="C272" s="4" t="s">
        <v>547</v>
      </c>
      <c r="D272" s="4" t="s">
        <v>548</v>
      </c>
      <c r="E272" s="3" t="s">
        <v>198</v>
      </c>
      <c r="F272" s="18">
        <v>429.3</v>
      </c>
      <c r="G272" s="3">
        <v>5.37</v>
      </c>
      <c r="H272" s="3">
        <f t="shared" si="8"/>
        <v>2305.34</v>
      </c>
    </row>
    <row r="273" spans="3:8" ht="15" customHeight="1" x14ac:dyDescent="0.3">
      <c r="C273" s="4" t="s">
        <v>549</v>
      </c>
      <c r="D273" s="4" t="s">
        <v>550</v>
      </c>
      <c r="E273" s="3" t="s">
        <v>198</v>
      </c>
      <c r="F273" s="18">
        <v>2337.2199999999998</v>
      </c>
      <c r="G273" s="3">
        <v>5.37</v>
      </c>
      <c r="H273" s="3">
        <f t="shared" si="8"/>
        <v>12550.87</v>
      </c>
    </row>
    <row r="274" spans="3:8" ht="15" customHeight="1" x14ac:dyDescent="0.3">
      <c r="C274" s="4" t="s">
        <v>551</v>
      </c>
      <c r="D274" s="4" t="s">
        <v>552</v>
      </c>
      <c r="E274" s="3" t="s">
        <v>198</v>
      </c>
      <c r="F274" s="18">
        <v>983.72</v>
      </c>
      <c r="G274" s="3">
        <v>5.37</v>
      </c>
      <c r="H274" s="3">
        <f t="shared" si="8"/>
        <v>5282.58</v>
      </c>
    </row>
    <row r="275" spans="3:8" ht="15" customHeight="1" x14ac:dyDescent="0.3">
      <c r="C275" s="4" t="s">
        <v>553</v>
      </c>
      <c r="D275" s="4" t="s">
        <v>554</v>
      </c>
      <c r="E275" s="3" t="s">
        <v>198</v>
      </c>
      <c r="F275" s="18">
        <v>530.96</v>
      </c>
      <c r="G275" s="3">
        <v>5.37</v>
      </c>
      <c r="H275" s="3">
        <f t="shared" si="8"/>
        <v>2851.26</v>
      </c>
    </row>
    <row r="276" spans="3:8" ht="15" customHeight="1" x14ac:dyDescent="0.3">
      <c r="C276" s="4" t="s">
        <v>555</v>
      </c>
      <c r="D276" s="4" t="s">
        <v>556</v>
      </c>
      <c r="E276" s="3" t="s">
        <v>198</v>
      </c>
      <c r="F276" s="18">
        <v>1206</v>
      </c>
      <c r="G276" s="3">
        <v>5.37</v>
      </c>
      <c r="H276" s="3">
        <f t="shared" si="8"/>
        <v>6476.22</v>
      </c>
    </row>
    <row r="277" spans="3:8" ht="15" customHeight="1" x14ac:dyDescent="0.3">
      <c r="C277" s="4" t="s">
        <v>557</v>
      </c>
      <c r="D277" s="4" t="s">
        <v>558</v>
      </c>
      <c r="E277" s="3" t="s">
        <v>198</v>
      </c>
      <c r="F277" s="18">
        <v>1635.15</v>
      </c>
      <c r="G277" s="3">
        <v>5.37</v>
      </c>
      <c r="H277" s="3">
        <f t="shared" si="8"/>
        <v>8780.76</v>
      </c>
    </row>
    <row r="278" spans="3:8" ht="15" customHeight="1" x14ac:dyDescent="0.3">
      <c r="C278" s="4" t="s">
        <v>559</v>
      </c>
      <c r="D278" s="4" t="s">
        <v>560</v>
      </c>
      <c r="E278" s="3" t="s">
        <v>198</v>
      </c>
      <c r="F278" s="18">
        <v>419.57</v>
      </c>
      <c r="G278" s="3">
        <v>5.37</v>
      </c>
      <c r="H278" s="3">
        <f t="shared" si="8"/>
        <v>2253.09</v>
      </c>
    </row>
    <row r="279" spans="3:8" ht="15" customHeight="1" x14ac:dyDescent="0.3">
      <c r="C279" s="4" t="s">
        <v>561</v>
      </c>
      <c r="D279" s="4" t="s">
        <v>562</v>
      </c>
      <c r="E279" s="3" t="s">
        <v>198</v>
      </c>
      <c r="F279" s="18">
        <v>273.64</v>
      </c>
      <c r="G279" s="3">
        <v>5.37</v>
      </c>
      <c r="H279" s="3">
        <f t="shared" si="8"/>
        <v>1469.45</v>
      </c>
    </row>
    <row r="280" spans="3:8" ht="15" customHeight="1" x14ac:dyDescent="0.3">
      <c r="C280" s="4" t="s">
        <v>563</v>
      </c>
      <c r="D280" s="4" t="s">
        <v>564</v>
      </c>
      <c r="E280" s="3" t="s">
        <v>198</v>
      </c>
      <c r="F280" s="18">
        <v>205.79</v>
      </c>
      <c r="G280" s="3">
        <v>5.37</v>
      </c>
      <c r="H280" s="3">
        <f t="shared" si="8"/>
        <v>1105.0899999999999</v>
      </c>
    </row>
    <row r="281" spans="3:8" ht="15" customHeight="1" x14ac:dyDescent="0.3">
      <c r="C281" s="4" t="s">
        <v>565</v>
      </c>
      <c r="D281" s="4" t="s">
        <v>566</v>
      </c>
      <c r="E281" s="3" t="s">
        <v>198</v>
      </c>
      <c r="F281" s="18">
        <v>750.77</v>
      </c>
      <c r="G281" s="3">
        <v>5.37</v>
      </c>
      <c r="H281" s="3">
        <f t="shared" si="8"/>
        <v>4031.63</v>
      </c>
    </row>
    <row r="282" spans="3:8" ht="15" customHeight="1" x14ac:dyDescent="0.3">
      <c r="C282" s="4" t="s">
        <v>567</v>
      </c>
      <c r="D282" s="4" t="s">
        <v>568</v>
      </c>
      <c r="E282" s="3" t="s">
        <v>198</v>
      </c>
      <c r="F282" s="18">
        <v>1042.02</v>
      </c>
      <c r="G282" s="3">
        <v>5.37</v>
      </c>
      <c r="H282" s="3">
        <f t="shared" si="8"/>
        <v>5595.65</v>
      </c>
    </row>
    <row r="283" spans="3:8" ht="15" customHeight="1" x14ac:dyDescent="0.3">
      <c r="C283" s="4" t="s">
        <v>569</v>
      </c>
      <c r="D283" s="4" t="s">
        <v>570</v>
      </c>
      <c r="E283" s="3" t="s">
        <v>198</v>
      </c>
      <c r="F283" s="18">
        <v>2508.33</v>
      </c>
      <c r="G283" s="3">
        <v>5.37</v>
      </c>
      <c r="H283" s="3">
        <f t="shared" si="8"/>
        <v>13469.73</v>
      </c>
    </row>
    <row r="284" spans="3:8" ht="15" customHeight="1" x14ac:dyDescent="0.3">
      <c r="C284" s="4" t="s">
        <v>571</v>
      </c>
      <c r="D284" s="4" t="s">
        <v>572</v>
      </c>
      <c r="E284" s="3" t="s">
        <v>198</v>
      </c>
      <c r="F284" s="18">
        <v>1394.98</v>
      </c>
      <c r="G284" s="3">
        <v>5.37</v>
      </c>
      <c r="H284" s="3">
        <f t="shared" si="8"/>
        <v>7491.04</v>
      </c>
    </row>
    <row r="285" spans="3:8" ht="15" customHeight="1" x14ac:dyDescent="0.3">
      <c r="C285" s="4" t="s">
        <v>573</v>
      </c>
      <c r="D285" s="4" t="s">
        <v>574</v>
      </c>
      <c r="E285" s="3" t="s">
        <v>198</v>
      </c>
      <c r="F285" s="18">
        <v>250.91</v>
      </c>
      <c r="G285" s="3">
        <v>5.37</v>
      </c>
      <c r="H285" s="3">
        <f t="shared" si="8"/>
        <v>1347.39</v>
      </c>
    </row>
    <row r="286" spans="3:8" ht="15" customHeight="1" x14ac:dyDescent="0.3">
      <c r="C286" s="4" t="s">
        <v>575</v>
      </c>
      <c r="D286" s="4" t="s">
        <v>576</v>
      </c>
      <c r="E286" s="3" t="s">
        <v>198</v>
      </c>
      <c r="F286" s="18">
        <v>446.95</v>
      </c>
      <c r="G286" s="3">
        <v>5.37</v>
      </c>
      <c r="H286" s="3">
        <f t="shared" si="8"/>
        <v>2400.12</v>
      </c>
    </row>
    <row r="287" spans="3:8" ht="15" customHeight="1" x14ac:dyDescent="0.3">
      <c r="C287" s="4" t="s">
        <v>577</v>
      </c>
      <c r="D287" s="4" t="s">
        <v>578</v>
      </c>
      <c r="E287" s="3" t="s">
        <v>198</v>
      </c>
      <c r="F287" s="18">
        <v>148.93</v>
      </c>
      <c r="G287" s="3">
        <v>5.37</v>
      </c>
      <c r="H287" s="3">
        <f t="shared" si="8"/>
        <v>799.75</v>
      </c>
    </row>
    <row r="288" spans="3:8" ht="15" customHeight="1" x14ac:dyDescent="0.3">
      <c r="C288" s="4" t="s">
        <v>579</v>
      </c>
      <c r="D288" s="4" t="s">
        <v>580</v>
      </c>
      <c r="E288" s="3" t="s">
        <v>198</v>
      </c>
      <c r="F288" s="18">
        <v>162</v>
      </c>
      <c r="G288" s="3">
        <v>5.37</v>
      </c>
      <c r="H288" s="3">
        <f t="shared" si="8"/>
        <v>869.94</v>
      </c>
    </row>
    <row r="289" spans="3:8" ht="15" customHeight="1" x14ac:dyDescent="0.3">
      <c r="C289" s="4" t="s">
        <v>581</v>
      </c>
      <c r="D289" s="4" t="s">
        <v>582</v>
      </c>
      <c r="E289" s="3" t="s">
        <v>198</v>
      </c>
      <c r="F289" s="18">
        <v>382.98</v>
      </c>
      <c r="G289" s="3">
        <v>5.37</v>
      </c>
      <c r="H289" s="3">
        <f t="shared" si="8"/>
        <v>2056.6</v>
      </c>
    </row>
    <row r="290" spans="3:8" ht="15" customHeight="1" x14ac:dyDescent="0.3">
      <c r="C290" s="4" t="s">
        <v>583</v>
      </c>
      <c r="D290" s="4" t="s">
        <v>584</v>
      </c>
      <c r="E290" s="3" t="s">
        <v>198</v>
      </c>
      <c r="F290" s="18">
        <v>417.18</v>
      </c>
      <c r="G290" s="3">
        <v>5.37</v>
      </c>
      <c r="H290" s="3">
        <f t="shared" si="8"/>
        <v>2240.2600000000002</v>
      </c>
    </row>
    <row r="291" spans="3:8" ht="15" customHeight="1" x14ac:dyDescent="0.3">
      <c r="C291" s="4" t="s">
        <v>585</v>
      </c>
      <c r="D291" s="4" t="s">
        <v>586</v>
      </c>
      <c r="E291" s="3" t="s">
        <v>198</v>
      </c>
      <c r="F291" s="18">
        <v>94.69</v>
      </c>
      <c r="G291" s="3">
        <v>5.37</v>
      </c>
      <c r="H291" s="3">
        <f t="shared" si="8"/>
        <v>508.49</v>
      </c>
    </row>
    <row r="292" spans="3:8" ht="15" customHeight="1" x14ac:dyDescent="0.3">
      <c r="C292" s="4" t="s">
        <v>587</v>
      </c>
      <c r="D292" s="4" t="s">
        <v>588</v>
      </c>
      <c r="E292" s="3" t="s">
        <v>198</v>
      </c>
      <c r="F292" s="18">
        <v>97.94</v>
      </c>
      <c r="G292" s="3">
        <v>5.37</v>
      </c>
      <c r="H292" s="3">
        <f t="shared" si="8"/>
        <v>525.94000000000005</v>
      </c>
    </row>
    <row r="293" spans="3:8" ht="15" customHeight="1" x14ac:dyDescent="0.3">
      <c r="C293" s="4" t="s">
        <v>589</v>
      </c>
      <c r="D293" s="4" t="s">
        <v>590</v>
      </c>
      <c r="E293" s="3" t="s">
        <v>198</v>
      </c>
      <c r="F293" s="18">
        <v>97.94</v>
      </c>
      <c r="G293" s="3">
        <v>5.37</v>
      </c>
      <c r="H293" s="3">
        <f t="shared" si="8"/>
        <v>525.94000000000005</v>
      </c>
    </row>
    <row r="294" spans="3:8" ht="15" customHeight="1" x14ac:dyDescent="0.3">
      <c r="C294" s="4" t="s">
        <v>591</v>
      </c>
      <c r="D294" s="4" t="s">
        <v>592</v>
      </c>
      <c r="E294" s="3" t="s">
        <v>198</v>
      </c>
      <c r="F294" s="18">
        <v>326.27999999999997</v>
      </c>
      <c r="G294" s="3">
        <v>5.37</v>
      </c>
      <c r="H294" s="3">
        <f t="shared" si="8"/>
        <v>1752.12</v>
      </c>
    </row>
    <row r="295" spans="3:8" ht="25.2" customHeight="1" x14ac:dyDescent="0.3">
      <c r="C295" s="12" t="s">
        <v>593</v>
      </c>
      <c r="D295" s="12" t="s">
        <v>594</v>
      </c>
      <c r="E295" s="13"/>
      <c r="F295" s="17"/>
      <c r="G295" s="13"/>
      <c r="H295" s="13">
        <f>SUM(H296:H299)/2</f>
        <v>362334.79999999993</v>
      </c>
    </row>
    <row r="296" spans="3:8" ht="19.95" customHeight="1" x14ac:dyDescent="0.3">
      <c r="C296" s="6" t="s">
        <v>595</v>
      </c>
      <c r="D296" s="6" t="s">
        <v>596</v>
      </c>
      <c r="E296" s="5"/>
      <c r="F296" s="19"/>
      <c r="G296" s="5"/>
      <c r="H296" s="5">
        <f>SUM(H297)</f>
        <v>255131.61</v>
      </c>
    </row>
    <row r="297" spans="3:8" ht="15" customHeight="1" x14ac:dyDescent="0.3">
      <c r="C297" s="4" t="s">
        <v>597</v>
      </c>
      <c r="D297" s="4" t="s">
        <v>598</v>
      </c>
      <c r="E297" s="3" t="s">
        <v>198</v>
      </c>
      <c r="F297" s="18">
        <v>19963.349999999999</v>
      </c>
      <c r="G297" s="3">
        <v>12.78</v>
      </c>
      <c r="H297" s="3">
        <f>+ROUND(+IF(F297="",0,F297*G297),2)</f>
        <v>255131.61</v>
      </c>
    </row>
    <row r="298" spans="3:8" ht="19.95" customHeight="1" x14ac:dyDescent="0.3">
      <c r="C298" s="6" t="s">
        <v>599</v>
      </c>
      <c r="D298" s="6" t="s">
        <v>600</v>
      </c>
      <c r="E298" s="5"/>
      <c r="F298" s="19"/>
      <c r="G298" s="5"/>
      <c r="H298" s="5">
        <f>SUM(H299)</f>
        <v>107203.19</v>
      </c>
    </row>
    <row r="299" spans="3:8" ht="15" customHeight="1" x14ac:dyDescent="0.3">
      <c r="C299" s="4" t="s">
        <v>601</v>
      </c>
      <c r="D299" s="4" t="s">
        <v>602</v>
      </c>
      <c r="E299" s="3" t="s">
        <v>198</v>
      </c>
      <c r="F299" s="18">
        <v>19963.349999999999</v>
      </c>
      <c r="G299" s="3">
        <v>5.37</v>
      </c>
      <c r="H299" s="3">
        <f>+ROUND(+IF(F299="",0,F299*G299),2)</f>
        <v>107203.19</v>
      </c>
    </row>
    <row r="300" spans="3:8" ht="25.2" customHeight="1" x14ac:dyDescent="0.3">
      <c r="C300" s="12" t="s">
        <v>9051</v>
      </c>
      <c r="D300" s="12" t="s">
        <v>603</v>
      </c>
      <c r="E300" s="13"/>
      <c r="F300" s="17"/>
      <c r="G300" s="13"/>
      <c r="H300" s="13">
        <f>SUM(H301:H306)/2</f>
        <v>15328.030000000002</v>
      </c>
    </row>
    <row r="301" spans="3:8" ht="19.95" customHeight="1" x14ac:dyDescent="0.3">
      <c r="C301" s="6" t="s">
        <v>9052</v>
      </c>
      <c r="D301" s="6" t="s">
        <v>604</v>
      </c>
      <c r="E301" s="5"/>
      <c r="F301" s="19"/>
      <c r="G301" s="5"/>
      <c r="H301" s="5">
        <f>SUM(H302:H303)</f>
        <v>9375.9700000000012</v>
      </c>
    </row>
    <row r="302" spans="3:8" ht="15" customHeight="1" x14ac:dyDescent="0.3">
      <c r="C302" s="4" t="s">
        <v>9053</v>
      </c>
      <c r="D302" s="4" t="s">
        <v>605</v>
      </c>
      <c r="E302" s="3" t="s">
        <v>28</v>
      </c>
      <c r="F302" s="18">
        <v>239</v>
      </c>
      <c r="G302" s="3">
        <v>30.59</v>
      </c>
      <c r="H302" s="3">
        <f>+ROUND(+IF(F302="",0,F302*G302),2)</f>
        <v>7311.01</v>
      </c>
    </row>
    <row r="303" spans="3:8" ht="15" customHeight="1" x14ac:dyDescent="0.3">
      <c r="C303" s="4" t="s">
        <v>9054</v>
      </c>
      <c r="D303" s="4" t="s">
        <v>606</v>
      </c>
      <c r="E303" s="3" t="s">
        <v>28</v>
      </c>
      <c r="F303" s="18">
        <v>32</v>
      </c>
      <c r="G303" s="3">
        <v>64.53</v>
      </c>
      <c r="H303" s="3">
        <f>+ROUND(+IF(F303="",0,F303*G303),2)</f>
        <v>2064.96</v>
      </c>
    </row>
    <row r="304" spans="3:8" ht="19.95" customHeight="1" x14ac:dyDescent="0.3">
      <c r="C304" s="6" t="s">
        <v>9055</v>
      </c>
      <c r="D304" s="6" t="s">
        <v>607</v>
      </c>
      <c r="E304" s="5"/>
      <c r="F304" s="19"/>
      <c r="G304" s="5"/>
      <c r="H304" s="5">
        <f>SUM(H305:H306)</f>
        <v>5952.06</v>
      </c>
    </row>
    <row r="305" spans="3:8" ht="15" customHeight="1" x14ac:dyDescent="0.3">
      <c r="C305" s="4" t="s">
        <v>9056</v>
      </c>
      <c r="D305" s="4" t="s">
        <v>608</v>
      </c>
      <c r="E305" s="3" t="s">
        <v>28</v>
      </c>
      <c r="F305" s="18">
        <v>239</v>
      </c>
      <c r="G305" s="3">
        <v>20.420000000000002</v>
      </c>
      <c r="H305" s="3">
        <f>+ROUND(+IF(F305="",0,F305*G305),2)</f>
        <v>4880.38</v>
      </c>
    </row>
    <row r="306" spans="3:8" ht="15" customHeight="1" x14ac:dyDescent="0.3">
      <c r="C306" s="4" t="s">
        <v>9057</v>
      </c>
      <c r="D306" s="4" t="s">
        <v>609</v>
      </c>
      <c r="E306" s="3" t="s">
        <v>28</v>
      </c>
      <c r="F306" s="18">
        <v>32</v>
      </c>
      <c r="G306" s="3">
        <v>33.49</v>
      </c>
      <c r="H306" s="3">
        <f>+ROUND(+IF(F306="",0,F306*G306),2)</f>
        <v>1071.68</v>
      </c>
    </row>
    <row r="307" spans="3:8" ht="25.2" customHeight="1" x14ac:dyDescent="0.3">
      <c r="C307" s="10" t="s">
        <v>610</v>
      </c>
      <c r="D307" s="10" t="s">
        <v>611</v>
      </c>
      <c r="E307" s="11"/>
      <c r="F307" s="16"/>
      <c r="G307" s="11"/>
      <c r="H307" s="11">
        <f>+H308+H310+H316+H318</f>
        <v>376123.73</v>
      </c>
    </row>
    <row r="308" spans="3:8" ht="25.2" customHeight="1" x14ac:dyDescent="0.3">
      <c r="C308" s="12" t="s">
        <v>612</v>
      </c>
      <c r="D308" s="12" t="s">
        <v>613</v>
      </c>
      <c r="E308" s="13"/>
      <c r="F308" s="17"/>
      <c r="G308" s="13"/>
      <c r="H308" s="13">
        <f>SUM(H309)</f>
        <v>33557.15</v>
      </c>
    </row>
    <row r="309" spans="3:8" ht="15" customHeight="1" x14ac:dyDescent="0.3">
      <c r="C309" s="4" t="s">
        <v>614</v>
      </c>
      <c r="D309" s="4" t="s">
        <v>615</v>
      </c>
      <c r="E309" s="3" t="s">
        <v>25</v>
      </c>
      <c r="F309" s="18">
        <v>3145</v>
      </c>
      <c r="G309" s="3">
        <v>10.67</v>
      </c>
      <c r="H309" s="3">
        <f>+ROUND(+IF(F309="",0,F309*G309),2)</f>
        <v>33557.15</v>
      </c>
    </row>
    <row r="310" spans="3:8" ht="25.2" customHeight="1" x14ac:dyDescent="0.3">
      <c r="C310" s="12" t="s">
        <v>616</v>
      </c>
      <c r="D310" s="12" t="s">
        <v>617</v>
      </c>
      <c r="E310" s="13"/>
      <c r="F310" s="17"/>
      <c r="G310" s="13"/>
      <c r="H310" s="13">
        <f>SUM(H311:H315)</f>
        <v>73556.759999999995</v>
      </c>
    </row>
    <row r="311" spans="3:8" ht="15" customHeight="1" x14ac:dyDescent="0.3">
      <c r="C311" s="4" t="s">
        <v>618</v>
      </c>
      <c r="D311" s="4" t="s">
        <v>619</v>
      </c>
      <c r="E311" s="3" t="s">
        <v>28</v>
      </c>
      <c r="F311" s="18">
        <v>2</v>
      </c>
      <c r="G311" s="3">
        <v>590</v>
      </c>
      <c r="H311" s="3">
        <f>+ROUND(+IF(F311="",0,F311*G311),2)</f>
        <v>1180</v>
      </c>
    </row>
    <row r="312" spans="3:8" ht="15" customHeight="1" x14ac:dyDescent="0.3">
      <c r="C312" s="4" t="s">
        <v>620</v>
      </c>
      <c r="D312" s="4" t="s">
        <v>621</v>
      </c>
      <c r="E312" s="3" t="s">
        <v>28</v>
      </c>
      <c r="F312" s="18">
        <v>5</v>
      </c>
      <c r="G312" s="3">
        <v>450</v>
      </c>
      <c r="H312" s="3">
        <f>+ROUND(+IF(F312="",0,F312*G312),2)</f>
        <v>2250</v>
      </c>
    </row>
    <row r="313" spans="3:8" ht="15" customHeight="1" x14ac:dyDescent="0.3">
      <c r="C313" s="4" t="s">
        <v>622</v>
      </c>
      <c r="D313" s="4" t="s">
        <v>623</v>
      </c>
      <c r="E313" s="3" t="s">
        <v>28</v>
      </c>
      <c r="F313" s="18">
        <v>22</v>
      </c>
      <c r="G313" s="3">
        <v>70</v>
      </c>
      <c r="H313" s="3">
        <f>+ROUND(+IF(F313="",0,F313*G313),2)</f>
        <v>1540</v>
      </c>
    </row>
    <row r="314" spans="3:8" ht="15" customHeight="1" x14ac:dyDescent="0.3">
      <c r="C314" s="4" t="s">
        <v>624</v>
      </c>
      <c r="D314" s="4" t="s">
        <v>625</v>
      </c>
      <c r="E314" s="3" t="s">
        <v>28</v>
      </c>
      <c r="F314" s="18">
        <v>1064</v>
      </c>
      <c r="G314" s="3">
        <v>50</v>
      </c>
      <c r="H314" s="3">
        <f>+ROUND(+IF(F314="",0,F314*G314),2)</f>
        <v>53200</v>
      </c>
    </row>
    <row r="315" spans="3:8" ht="15" customHeight="1" x14ac:dyDescent="0.3">
      <c r="C315" s="4" t="s">
        <v>626</v>
      </c>
      <c r="D315" s="4" t="s">
        <v>627</v>
      </c>
      <c r="E315" s="3" t="s">
        <v>28</v>
      </c>
      <c r="F315" s="18">
        <v>324</v>
      </c>
      <c r="G315" s="3">
        <v>47.49</v>
      </c>
      <c r="H315" s="3">
        <f>+ROUND(+IF(F315="",0,F315*G315),2)</f>
        <v>15386.76</v>
      </c>
    </row>
    <row r="316" spans="3:8" ht="25.2" customHeight="1" x14ac:dyDescent="0.3">
      <c r="C316" s="12" t="s">
        <v>628</v>
      </c>
      <c r="D316" s="12" t="s">
        <v>629</v>
      </c>
      <c r="E316" s="13"/>
      <c r="F316" s="17"/>
      <c r="G316" s="13"/>
      <c r="H316" s="13">
        <f>SUM(H317)</f>
        <v>9031.7999999999993</v>
      </c>
    </row>
    <row r="317" spans="3:8" ht="15" customHeight="1" x14ac:dyDescent="0.3">
      <c r="C317" s="4" t="s">
        <v>630</v>
      </c>
      <c r="D317" s="4" t="s">
        <v>631</v>
      </c>
      <c r="E317" s="3" t="s">
        <v>47</v>
      </c>
      <c r="F317" s="18">
        <v>12</v>
      </c>
      <c r="G317" s="3">
        <v>752.65</v>
      </c>
      <c r="H317" s="3">
        <f>+ROUND(+IF(F317="",0,F317*G317),2)</f>
        <v>9031.7999999999993</v>
      </c>
    </row>
    <row r="318" spans="3:8" ht="25.2" customHeight="1" x14ac:dyDescent="0.3">
      <c r="C318" s="12" t="s">
        <v>632</v>
      </c>
      <c r="D318" s="12" t="s">
        <v>633</v>
      </c>
      <c r="E318" s="13"/>
      <c r="F318" s="17"/>
      <c r="G318" s="13"/>
      <c r="H318" s="13">
        <f>SUM(H319:H324)</f>
        <v>259978.02</v>
      </c>
    </row>
    <row r="319" spans="3:8" ht="15" customHeight="1" x14ac:dyDescent="0.3">
      <c r="C319" s="4" t="s">
        <v>634</v>
      </c>
      <c r="D319" s="4" t="s">
        <v>635</v>
      </c>
      <c r="E319" s="3" t="s">
        <v>14</v>
      </c>
      <c r="F319" s="18">
        <v>2155.2399999999998</v>
      </c>
      <c r="G319" s="3">
        <v>111.8</v>
      </c>
      <c r="H319" s="3">
        <f t="shared" ref="H319:H324" si="9">+ROUND(+IF(F319="",0,F319*G319),2)</f>
        <v>240955.83</v>
      </c>
    </row>
    <row r="320" spans="3:8" ht="15" customHeight="1" x14ac:dyDescent="0.3">
      <c r="C320" s="4" t="s">
        <v>636</v>
      </c>
      <c r="D320" s="4" t="s">
        <v>637</v>
      </c>
      <c r="E320" s="3" t="s">
        <v>14</v>
      </c>
      <c r="F320" s="18">
        <v>169.977</v>
      </c>
      <c r="G320" s="3">
        <v>53.09</v>
      </c>
      <c r="H320" s="3">
        <f t="shared" si="9"/>
        <v>9024.08</v>
      </c>
    </row>
    <row r="321" spans="2:10" ht="15" customHeight="1" x14ac:dyDescent="0.3">
      <c r="C321" s="4" t="s">
        <v>638</v>
      </c>
      <c r="D321" s="4" t="s">
        <v>639</v>
      </c>
      <c r="E321" s="3" t="s">
        <v>25</v>
      </c>
      <c r="F321" s="18">
        <v>663.05</v>
      </c>
      <c r="G321" s="3">
        <v>1.52</v>
      </c>
      <c r="H321" s="3">
        <f t="shared" si="9"/>
        <v>1007.84</v>
      </c>
    </row>
    <row r="322" spans="2:10" ht="15" customHeight="1" x14ac:dyDescent="0.3">
      <c r="C322" s="4" t="s">
        <v>640</v>
      </c>
      <c r="D322" s="4" t="s">
        <v>641</v>
      </c>
      <c r="E322" s="3" t="s">
        <v>198</v>
      </c>
      <c r="F322" s="18">
        <v>181.58</v>
      </c>
      <c r="G322" s="3">
        <v>6.64</v>
      </c>
      <c r="H322" s="3">
        <f t="shared" si="9"/>
        <v>1205.69</v>
      </c>
    </row>
    <row r="323" spans="2:10" ht="15" customHeight="1" x14ac:dyDescent="0.3">
      <c r="C323" s="4" t="s">
        <v>642</v>
      </c>
      <c r="D323" s="4" t="s">
        <v>643</v>
      </c>
      <c r="E323" s="3" t="s">
        <v>198</v>
      </c>
      <c r="F323" s="18">
        <v>295.19</v>
      </c>
      <c r="G323" s="3">
        <v>7.95</v>
      </c>
      <c r="H323" s="3">
        <f t="shared" si="9"/>
        <v>2346.7600000000002</v>
      </c>
    </row>
    <row r="324" spans="2:10" ht="15" customHeight="1" x14ac:dyDescent="0.3">
      <c r="C324" s="4" t="s">
        <v>644</v>
      </c>
      <c r="D324" s="4" t="s">
        <v>645</v>
      </c>
      <c r="E324" s="3" t="s">
        <v>25</v>
      </c>
      <c r="F324" s="18">
        <v>190.4</v>
      </c>
      <c r="G324" s="3">
        <v>28.56</v>
      </c>
      <c r="H324" s="3">
        <f t="shared" si="9"/>
        <v>5437.82</v>
      </c>
    </row>
    <row r="325" spans="2:10" ht="30" customHeight="1" x14ac:dyDescent="0.3">
      <c r="B325" s="1" t="s">
        <v>5415</v>
      </c>
      <c r="C325" s="7" t="s">
        <v>646</v>
      </c>
      <c r="D325" s="7" t="s">
        <v>2</v>
      </c>
      <c r="E325" s="8"/>
      <c r="F325" s="15"/>
      <c r="G325" s="8"/>
      <c r="H325" s="8">
        <f>+H326+H336+H351+H358+H394+H411+H419+H463+H551+H573+H576+H585+H590+H604</f>
        <v>14707486.399999999</v>
      </c>
      <c r="I325" s="1">
        <v>14707486.399999999</v>
      </c>
      <c r="J325" s="1">
        <f>+I325-H325</f>
        <v>0</v>
      </c>
    </row>
    <row r="326" spans="2:10" ht="25.2" customHeight="1" x14ac:dyDescent="0.3">
      <c r="C326" s="10" t="s">
        <v>647</v>
      </c>
      <c r="D326" s="10" t="s">
        <v>648</v>
      </c>
      <c r="E326" s="11"/>
      <c r="F326" s="16"/>
      <c r="G326" s="11"/>
      <c r="H326" s="11">
        <f>+H327+H330</f>
        <v>2346035.31</v>
      </c>
    </row>
    <row r="327" spans="2:10" ht="25.2" customHeight="1" x14ac:dyDescent="0.3">
      <c r="C327" s="12" t="s">
        <v>649</v>
      </c>
      <c r="D327" s="12" t="s">
        <v>650</v>
      </c>
      <c r="E327" s="13"/>
      <c r="F327" s="17"/>
      <c r="G327" s="13"/>
      <c r="H327" s="13">
        <f>SUM(H328:H329)</f>
        <v>2116660.65</v>
      </c>
    </row>
    <row r="328" spans="2:10" ht="15" customHeight="1" x14ac:dyDescent="0.3">
      <c r="C328" s="4" t="s">
        <v>651</v>
      </c>
      <c r="D328" s="4" t="s">
        <v>652</v>
      </c>
      <c r="E328" s="3" t="s">
        <v>14</v>
      </c>
      <c r="F328" s="18">
        <v>17129.080000000002</v>
      </c>
      <c r="G328" s="3">
        <v>86.26</v>
      </c>
      <c r="H328" s="3">
        <f>+ROUND(+IF(F328="",0,F328*G328),2)</f>
        <v>1477554.44</v>
      </c>
    </row>
    <row r="329" spans="2:10" ht="15" customHeight="1" x14ac:dyDescent="0.3">
      <c r="C329" s="4" t="s">
        <v>653</v>
      </c>
      <c r="D329" s="4" t="s">
        <v>654</v>
      </c>
      <c r="E329" s="3" t="s">
        <v>14</v>
      </c>
      <c r="F329" s="18">
        <v>4478.67</v>
      </c>
      <c r="G329" s="3">
        <v>142.69999999999999</v>
      </c>
      <c r="H329" s="3">
        <f>+ROUND(+IF(F329="",0,F329*G329),2)</f>
        <v>639106.21</v>
      </c>
    </row>
    <row r="330" spans="2:10" ht="25.2" customHeight="1" x14ac:dyDescent="0.3">
      <c r="C330" s="12" t="s">
        <v>655</v>
      </c>
      <c r="D330" s="12" t="s">
        <v>656</v>
      </c>
      <c r="E330" s="13"/>
      <c r="F330" s="17"/>
      <c r="G330" s="13"/>
      <c r="H330" s="13">
        <f>SUM(H331:H335)</f>
        <v>229374.65999999997</v>
      </c>
    </row>
    <row r="331" spans="2:10" ht="15" customHeight="1" x14ac:dyDescent="0.3">
      <c r="C331" s="4" t="s">
        <v>657</v>
      </c>
      <c r="D331" s="4" t="s">
        <v>658</v>
      </c>
      <c r="E331" s="3" t="s">
        <v>14</v>
      </c>
      <c r="F331" s="18">
        <v>124.81</v>
      </c>
      <c r="G331" s="3">
        <v>114.87</v>
      </c>
      <c r="H331" s="3">
        <f>+ROUND(+IF(F331="",0,F331*G331),2)</f>
        <v>14336.92</v>
      </c>
    </row>
    <row r="332" spans="2:10" ht="15" customHeight="1" x14ac:dyDescent="0.3">
      <c r="C332" s="4" t="s">
        <v>659</v>
      </c>
      <c r="D332" s="4" t="s">
        <v>660</v>
      </c>
      <c r="E332" s="3" t="s">
        <v>14</v>
      </c>
      <c r="F332" s="18">
        <v>47.29</v>
      </c>
      <c r="G332" s="3">
        <v>94.59</v>
      </c>
      <c r="H332" s="3">
        <f>+ROUND(+IF(F332="",0,F332*G332),2)</f>
        <v>4473.16</v>
      </c>
    </row>
    <row r="333" spans="2:10" ht="15" customHeight="1" x14ac:dyDescent="0.3">
      <c r="C333" s="4" t="s">
        <v>661</v>
      </c>
      <c r="D333" s="4" t="s">
        <v>662</v>
      </c>
      <c r="E333" s="3" t="s">
        <v>14</v>
      </c>
      <c r="F333" s="18">
        <v>1018.25</v>
      </c>
      <c r="G333" s="3">
        <v>165.94</v>
      </c>
      <c r="H333" s="3">
        <f>+ROUND(+IF(F333="",0,F333*G333),2)</f>
        <v>168968.41</v>
      </c>
    </row>
    <row r="334" spans="2:10" ht="15" customHeight="1" x14ac:dyDescent="0.3">
      <c r="C334" s="4" t="s">
        <v>663</v>
      </c>
      <c r="D334" s="4" t="s">
        <v>664</v>
      </c>
      <c r="E334" s="3" t="s">
        <v>14</v>
      </c>
      <c r="F334" s="18">
        <v>235.65</v>
      </c>
      <c r="G334" s="3">
        <v>170.19</v>
      </c>
      <c r="H334" s="3">
        <f>+ROUND(+IF(F334="",0,F334*G334),2)</f>
        <v>40105.269999999997</v>
      </c>
    </row>
    <row r="335" spans="2:10" ht="15" customHeight="1" x14ac:dyDescent="0.3">
      <c r="C335" s="4" t="s">
        <v>665</v>
      </c>
      <c r="D335" s="4" t="s">
        <v>666</v>
      </c>
      <c r="E335" s="3" t="s">
        <v>14</v>
      </c>
      <c r="F335" s="18">
        <v>9.94</v>
      </c>
      <c r="G335" s="3">
        <v>149.99</v>
      </c>
      <c r="H335" s="3">
        <f>+ROUND(+IF(F335="",0,F335*G335),2)</f>
        <v>1490.9</v>
      </c>
    </row>
    <row r="336" spans="2:10" ht="25.2" customHeight="1" x14ac:dyDescent="0.3">
      <c r="C336" s="10" t="s">
        <v>667</v>
      </c>
      <c r="D336" s="10" t="s">
        <v>668</v>
      </c>
      <c r="E336" s="11"/>
      <c r="F336" s="16"/>
      <c r="G336" s="11"/>
      <c r="H336" s="11">
        <f>SUM(H337:H350)</f>
        <v>2021188.9800000002</v>
      </c>
    </row>
    <row r="337" spans="3:8" ht="15" customHeight="1" x14ac:dyDescent="0.3">
      <c r="C337" s="4" t="s">
        <v>669</v>
      </c>
      <c r="D337" s="4" t="s">
        <v>670</v>
      </c>
      <c r="E337" s="3" t="s">
        <v>14</v>
      </c>
      <c r="F337" s="18">
        <v>11233.04</v>
      </c>
      <c r="G337" s="3">
        <v>26.22</v>
      </c>
      <c r="H337" s="3">
        <f t="shared" ref="H337:H350" si="10">+ROUND(+IF(F337="",0,F337*G337),2)</f>
        <v>294530.31</v>
      </c>
    </row>
    <row r="338" spans="3:8" ht="15" customHeight="1" x14ac:dyDescent="0.3">
      <c r="C338" s="4" t="s">
        <v>671</v>
      </c>
      <c r="D338" s="4" t="s">
        <v>672</v>
      </c>
      <c r="E338" s="3" t="s">
        <v>14</v>
      </c>
      <c r="F338" s="18">
        <v>37430.42</v>
      </c>
      <c r="G338" s="3">
        <v>23.89</v>
      </c>
      <c r="H338" s="3">
        <f t="shared" si="10"/>
        <v>894212.73</v>
      </c>
    </row>
    <row r="339" spans="3:8" ht="15" customHeight="1" x14ac:dyDescent="0.3">
      <c r="C339" s="4" t="s">
        <v>673</v>
      </c>
      <c r="D339" s="4" t="s">
        <v>674</v>
      </c>
      <c r="E339" s="3" t="s">
        <v>14</v>
      </c>
      <c r="F339" s="18">
        <v>6224.28</v>
      </c>
      <c r="G339" s="3">
        <v>23.01</v>
      </c>
      <c r="H339" s="3">
        <f t="shared" si="10"/>
        <v>143220.68</v>
      </c>
    </row>
    <row r="340" spans="3:8" ht="15" customHeight="1" x14ac:dyDescent="0.3">
      <c r="C340" s="4" t="s">
        <v>675</v>
      </c>
      <c r="D340" s="4" t="s">
        <v>676</v>
      </c>
      <c r="E340" s="3" t="s">
        <v>14</v>
      </c>
      <c r="F340" s="18">
        <v>4153.57</v>
      </c>
      <c r="G340" s="3">
        <v>30.41</v>
      </c>
      <c r="H340" s="3">
        <f t="shared" si="10"/>
        <v>126310.06</v>
      </c>
    </row>
    <row r="341" spans="3:8" ht="15" customHeight="1" x14ac:dyDescent="0.3">
      <c r="C341" s="4" t="s">
        <v>677</v>
      </c>
      <c r="D341" s="4" t="s">
        <v>678</v>
      </c>
      <c r="E341" s="3" t="s">
        <v>14</v>
      </c>
      <c r="F341" s="18">
        <v>4125.16</v>
      </c>
      <c r="G341" s="3">
        <v>25.73</v>
      </c>
      <c r="H341" s="3">
        <f t="shared" si="10"/>
        <v>106140.37</v>
      </c>
    </row>
    <row r="342" spans="3:8" ht="15" customHeight="1" x14ac:dyDescent="0.3">
      <c r="C342" s="4" t="s">
        <v>679</v>
      </c>
      <c r="D342" s="4" t="s">
        <v>680</v>
      </c>
      <c r="E342" s="3" t="s">
        <v>14</v>
      </c>
      <c r="F342" s="18">
        <v>2227.92</v>
      </c>
      <c r="G342" s="3">
        <v>23.67</v>
      </c>
      <c r="H342" s="3">
        <f t="shared" si="10"/>
        <v>52734.87</v>
      </c>
    </row>
    <row r="343" spans="3:8" ht="15" customHeight="1" x14ac:dyDescent="0.3">
      <c r="C343" s="4" t="s">
        <v>681</v>
      </c>
      <c r="D343" s="4" t="s">
        <v>682</v>
      </c>
      <c r="E343" s="3" t="s">
        <v>14</v>
      </c>
      <c r="F343" s="18">
        <v>1373.51</v>
      </c>
      <c r="G343" s="3">
        <v>26.51</v>
      </c>
      <c r="H343" s="3">
        <f t="shared" si="10"/>
        <v>36411.75</v>
      </c>
    </row>
    <row r="344" spans="3:8" ht="15" customHeight="1" x14ac:dyDescent="0.3">
      <c r="C344" s="4" t="s">
        <v>683</v>
      </c>
      <c r="D344" s="4" t="s">
        <v>684</v>
      </c>
      <c r="E344" s="3" t="s">
        <v>14</v>
      </c>
      <c r="F344" s="18">
        <v>260.60000000000002</v>
      </c>
      <c r="G344" s="3">
        <v>235.15</v>
      </c>
      <c r="H344" s="3">
        <f t="shared" si="10"/>
        <v>61280.09</v>
      </c>
    </row>
    <row r="345" spans="3:8" ht="15" customHeight="1" x14ac:dyDescent="0.3">
      <c r="C345" s="4" t="s">
        <v>685</v>
      </c>
      <c r="D345" s="4" t="s">
        <v>686</v>
      </c>
      <c r="E345" s="3" t="s">
        <v>25</v>
      </c>
      <c r="F345" s="18">
        <v>6417.29</v>
      </c>
      <c r="G345" s="3">
        <v>20.63</v>
      </c>
      <c r="H345" s="3">
        <f t="shared" si="10"/>
        <v>132388.69</v>
      </c>
    </row>
    <row r="346" spans="3:8" ht="15" customHeight="1" x14ac:dyDescent="0.3">
      <c r="C346" s="4" t="s">
        <v>687</v>
      </c>
      <c r="D346" s="4" t="s">
        <v>688</v>
      </c>
      <c r="E346" s="3" t="s">
        <v>14</v>
      </c>
      <c r="F346" s="18">
        <v>17.399999999999999</v>
      </c>
      <c r="G346" s="3">
        <v>115.15</v>
      </c>
      <c r="H346" s="3">
        <f t="shared" si="10"/>
        <v>2003.61</v>
      </c>
    </row>
    <row r="347" spans="3:8" ht="15" customHeight="1" x14ac:dyDescent="0.3">
      <c r="C347" s="4" t="s">
        <v>689</v>
      </c>
      <c r="D347" s="4" t="s">
        <v>690</v>
      </c>
      <c r="E347" s="3" t="s">
        <v>25</v>
      </c>
      <c r="F347" s="18">
        <v>18341.28</v>
      </c>
      <c r="G347" s="3">
        <v>8.25</v>
      </c>
      <c r="H347" s="3">
        <f t="shared" si="10"/>
        <v>151315.56</v>
      </c>
    </row>
    <row r="348" spans="3:8" ht="15" customHeight="1" x14ac:dyDescent="0.3">
      <c r="C348" s="4" t="s">
        <v>691</v>
      </c>
      <c r="D348" s="4" t="s">
        <v>692</v>
      </c>
      <c r="E348" s="3" t="s">
        <v>14</v>
      </c>
      <c r="F348" s="18">
        <v>190.78</v>
      </c>
      <c r="G348" s="3">
        <v>42.3</v>
      </c>
      <c r="H348" s="3">
        <f t="shared" si="10"/>
        <v>8069.99</v>
      </c>
    </row>
    <row r="349" spans="3:8" ht="15" customHeight="1" x14ac:dyDescent="0.3">
      <c r="C349" s="4" t="s">
        <v>693</v>
      </c>
      <c r="D349" s="4" t="s">
        <v>694</v>
      </c>
      <c r="E349" s="3" t="s">
        <v>14</v>
      </c>
      <c r="F349" s="18">
        <v>241.09</v>
      </c>
      <c r="G349" s="3">
        <v>38.97</v>
      </c>
      <c r="H349" s="3">
        <f t="shared" si="10"/>
        <v>9395.2800000000007</v>
      </c>
    </row>
    <row r="350" spans="3:8" ht="15" customHeight="1" x14ac:dyDescent="0.3">
      <c r="C350" s="4" t="s">
        <v>695</v>
      </c>
      <c r="D350" s="4" t="s">
        <v>696</v>
      </c>
      <c r="E350" s="3" t="s">
        <v>14</v>
      </c>
      <c r="F350" s="18">
        <v>108.14</v>
      </c>
      <c r="G350" s="3">
        <v>29.36</v>
      </c>
      <c r="H350" s="3">
        <f t="shared" si="10"/>
        <v>3174.99</v>
      </c>
    </row>
    <row r="351" spans="3:8" ht="25.2" customHeight="1" x14ac:dyDescent="0.3">
      <c r="C351" s="10" t="s">
        <v>697</v>
      </c>
      <c r="D351" s="10" t="s">
        <v>698</v>
      </c>
      <c r="E351" s="11"/>
      <c r="F351" s="16"/>
      <c r="G351" s="11"/>
      <c r="H351" s="11">
        <f>+H352+H355</f>
        <v>1851463.35</v>
      </c>
    </row>
    <row r="352" spans="3:8" ht="25.2" customHeight="1" x14ac:dyDescent="0.3">
      <c r="C352" s="12" t="s">
        <v>699</v>
      </c>
      <c r="D352" s="12" t="s">
        <v>700</v>
      </c>
      <c r="E352" s="13"/>
      <c r="F352" s="17"/>
      <c r="G352" s="13"/>
      <c r="H352" s="13">
        <f>SUM(H353:H354)</f>
        <v>471433.29</v>
      </c>
    </row>
    <row r="353" spans="3:8" ht="15" customHeight="1" x14ac:dyDescent="0.3">
      <c r="C353" s="4" t="s">
        <v>701</v>
      </c>
      <c r="D353" s="4" t="s">
        <v>702</v>
      </c>
      <c r="E353" s="3" t="s">
        <v>14</v>
      </c>
      <c r="F353" s="18">
        <v>13128.18</v>
      </c>
      <c r="G353" s="3">
        <v>35.83</v>
      </c>
      <c r="H353" s="3">
        <f>+ROUND(+IF(F353="",0,F353*G353),2)</f>
        <v>470382.69</v>
      </c>
    </row>
    <row r="354" spans="3:8" ht="15" customHeight="1" x14ac:dyDescent="0.3">
      <c r="C354" s="4" t="s">
        <v>703</v>
      </c>
      <c r="D354" s="4" t="s">
        <v>704</v>
      </c>
      <c r="E354" s="3" t="s">
        <v>14</v>
      </c>
      <c r="F354" s="18">
        <v>20.73</v>
      </c>
      <c r="G354" s="3">
        <v>50.68</v>
      </c>
      <c r="H354" s="3">
        <f>+ROUND(+IF(F354="",0,F354*G354),2)</f>
        <v>1050.5999999999999</v>
      </c>
    </row>
    <row r="355" spans="3:8" ht="25.2" customHeight="1" x14ac:dyDescent="0.3">
      <c r="C355" s="12" t="s">
        <v>705</v>
      </c>
      <c r="D355" s="12" t="s">
        <v>706</v>
      </c>
      <c r="E355" s="13"/>
      <c r="F355" s="17"/>
      <c r="G355" s="13"/>
      <c r="H355" s="13">
        <f>SUM(H356:H357)</f>
        <v>1380030.06</v>
      </c>
    </row>
    <row r="356" spans="3:8" ht="15" customHeight="1" x14ac:dyDescent="0.3">
      <c r="C356" s="4" t="s">
        <v>707</v>
      </c>
      <c r="D356" s="4" t="s">
        <v>708</v>
      </c>
      <c r="E356" s="3" t="s">
        <v>14</v>
      </c>
      <c r="F356" s="18">
        <v>8929.9599999999991</v>
      </c>
      <c r="G356" s="3">
        <v>136.88</v>
      </c>
      <c r="H356" s="3">
        <f>+ROUND(+IF(F356="",0,F356*G356),2)</f>
        <v>1222332.92</v>
      </c>
    </row>
    <row r="357" spans="3:8" ht="15" customHeight="1" x14ac:dyDescent="0.3">
      <c r="C357" s="4" t="s">
        <v>709</v>
      </c>
      <c r="D357" s="4" t="s">
        <v>710</v>
      </c>
      <c r="E357" s="3" t="s">
        <v>14</v>
      </c>
      <c r="F357" s="18">
        <v>1082.49</v>
      </c>
      <c r="G357" s="3">
        <v>145.68</v>
      </c>
      <c r="H357" s="3">
        <f>+ROUND(+IF(F357="",0,F357*G357),2)</f>
        <v>157697.14000000001</v>
      </c>
    </row>
    <row r="358" spans="3:8" ht="25.2" customHeight="1" x14ac:dyDescent="0.3">
      <c r="C358" s="10" t="s">
        <v>711</v>
      </c>
      <c r="D358" s="10" t="s">
        <v>712</v>
      </c>
      <c r="E358" s="11"/>
      <c r="F358" s="16"/>
      <c r="G358" s="11"/>
      <c r="H358" s="11">
        <f>+H359+H362+H373+H376+H380+H386+H388</f>
        <v>1748103.89</v>
      </c>
    </row>
    <row r="359" spans="3:8" ht="25.2" customHeight="1" x14ac:dyDescent="0.3">
      <c r="C359" s="12" t="s">
        <v>713</v>
      </c>
      <c r="D359" s="12" t="s">
        <v>714</v>
      </c>
      <c r="E359" s="13"/>
      <c r="F359" s="17"/>
      <c r="G359" s="13"/>
      <c r="H359" s="13">
        <f>SUM(H360:H361)</f>
        <v>551682.68000000005</v>
      </c>
    </row>
    <row r="360" spans="3:8" ht="15" customHeight="1" x14ac:dyDescent="0.3">
      <c r="C360" s="4" t="s">
        <v>715</v>
      </c>
      <c r="D360" s="4" t="s">
        <v>716</v>
      </c>
      <c r="E360" s="3" t="s">
        <v>14</v>
      </c>
      <c r="F360" s="18">
        <v>13598.14</v>
      </c>
      <c r="G360" s="3">
        <v>40.51</v>
      </c>
      <c r="H360" s="3">
        <f>+ROUND(+IF(F360="",0,F360*G360),2)</f>
        <v>550860.65</v>
      </c>
    </row>
    <row r="361" spans="3:8" ht="15" customHeight="1" x14ac:dyDescent="0.3">
      <c r="C361" s="4" t="s">
        <v>717</v>
      </c>
      <c r="D361" s="4" t="s">
        <v>718</v>
      </c>
      <c r="E361" s="3" t="s">
        <v>14</v>
      </c>
      <c r="F361" s="18">
        <v>20.52</v>
      </c>
      <c r="G361" s="3">
        <v>40.06</v>
      </c>
      <c r="H361" s="3">
        <f>+ROUND(+IF(F361="",0,F361*G361),2)</f>
        <v>822.03</v>
      </c>
    </row>
    <row r="362" spans="3:8" ht="25.2" customHeight="1" x14ac:dyDescent="0.3">
      <c r="C362" s="12" t="s">
        <v>719</v>
      </c>
      <c r="D362" s="12" t="s">
        <v>720</v>
      </c>
      <c r="E362" s="13"/>
      <c r="F362" s="17"/>
      <c r="G362" s="13"/>
      <c r="H362" s="13">
        <f>SUM(H363:H372)/2</f>
        <v>913018.83999999985</v>
      </c>
    </row>
    <row r="363" spans="3:8" ht="19.95" customHeight="1" x14ac:dyDescent="0.3">
      <c r="C363" s="6" t="s">
        <v>721</v>
      </c>
      <c r="D363" s="6" t="s">
        <v>722</v>
      </c>
      <c r="E363" s="5"/>
      <c r="F363" s="19"/>
      <c r="G363" s="5"/>
      <c r="H363" s="5">
        <f>SUM(H364)</f>
        <v>29475.02</v>
      </c>
    </row>
    <row r="364" spans="3:8" ht="15" customHeight="1" x14ac:dyDescent="0.3">
      <c r="C364" s="4" t="s">
        <v>723</v>
      </c>
      <c r="D364" s="4" t="s">
        <v>724</v>
      </c>
      <c r="E364" s="3" t="s">
        <v>14</v>
      </c>
      <c r="F364" s="18">
        <v>269.08</v>
      </c>
      <c r="G364" s="3">
        <v>109.54</v>
      </c>
      <c r="H364" s="3">
        <f>+ROUND(+IF(F364="",0,F364*G364),2)</f>
        <v>29475.02</v>
      </c>
    </row>
    <row r="365" spans="3:8" ht="19.95" customHeight="1" x14ac:dyDescent="0.3">
      <c r="C365" s="6" t="s">
        <v>725</v>
      </c>
      <c r="D365" s="6" t="s">
        <v>726</v>
      </c>
      <c r="E365" s="5"/>
      <c r="F365" s="19"/>
      <c r="G365" s="5"/>
      <c r="H365" s="5">
        <f>SUM(H366:H367)</f>
        <v>90766.36</v>
      </c>
    </row>
    <row r="366" spans="3:8" ht="15" customHeight="1" x14ac:dyDescent="0.3">
      <c r="C366" s="4" t="s">
        <v>727</v>
      </c>
      <c r="D366" s="4" t="s">
        <v>728</v>
      </c>
      <c r="E366" s="3" t="s">
        <v>14</v>
      </c>
      <c r="F366" s="18">
        <v>150.69999999999999</v>
      </c>
      <c r="G366" s="3">
        <v>126.23</v>
      </c>
      <c r="H366" s="3">
        <f>+ROUND(+IF(F366="",0,F366*G366),2)</f>
        <v>19022.86</v>
      </c>
    </row>
    <row r="367" spans="3:8" ht="15" customHeight="1" x14ac:dyDescent="0.3">
      <c r="C367" s="4" t="s">
        <v>729</v>
      </c>
      <c r="D367" s="4" t="s">
        <v>730</v>
      </c>
      <c r="E367" s="3" t="s">
        <v>14</v>
      </c>
      <c r="F367" s="18">
        <v>443.82</v>
      </c>
      <c r="G367" s="3">
        <v>161.65</v>
      </c>
      <c r="H367" s="3">
        <f>+ROUND(+IF(F367="",0,F367*G367),2)</f>
        <v>71743.5</v>
      </c>
    </row>
    <row r="368" spans="3:8" ht="19.95" customHeight="1" x14ac:dyDescent="0.3">
      <c r="C368" s="6" t="s">
        <v>731</v>
      </c>
      <c r="D368" s="6" t="s">
        <v>732</v>
      </c>
      <c r="E368" s="5"/>
      <c r="F368" s="19"/>
      <c r="G368" s="5"/>
      <c r="H368" s="5">
        <f>SUM(H369)</f>
        <v>654665.18999999994</v>
      </c>
    </row>
    <row r="369" spans="3:8" ht="15" customHeight="1" x14ac:dyDescent="0.3">
      <c r="C369" s="4" t="s">
        <v>733</v>
      </c>
      <c r="D369" s="4" t="s">
        <v>734</v>
      </c>
      <c r="E369" s="3" t="s">
        <v>14</v>
      </c>
      <c r="F369" s="18">
        <v>7993.47</v>
      </c>
      <c r="G369" s="3">
        <v>81.900000000000006</v>
      </c>
      <c r="H369" s="3">
        <f>+ROUND(+IF(F369="",0,F369*G369),2)</f>
        <v>654665.18999999994</v>
      </c>
    </row>
    <row r="370" spans="3:8" ht="19.95" customHeight="1" x14ac:dyDescent="0.3">
      <c r="C370" s="6" t="s">
        <v>735</v>
      </c>
      <c r="D370" s="6" t="s">
        <v>736</v>
      </c>
      <c r="E370" s="5"/>
      <c r="F370" s="19"/>
      <c r="G370" s="5"/>
      <c r="H370" s="5">
        <f>SUM(H371:H372)</f>
        <v>138112.26999999999</v>
      </c>
    </row>
    <row r="371" spans="3:8" ht="15" customHeight="1" x14ac:dyDescent="0.3">
      <c r="C371" s="4" t="s">
        <v>737</v>
      </c>
      <c r="D371" s="4" t="s">
        <v>738</v>
      </c>
      <c r="E371" s="3" t="s">
        <v>14</v>
      </c>
      <c r="F371" s="18">
        <v>1582.12</v>
      </c>
      <c r="G371" s="3">
        <v>72.7</v>
      </c>
      <c r="H371" s="3">
        <f>+ROUND(+IF(F371="",0,F371*G371),2)</f>
        <v>115020.12</v>
      </c>
    </row>
    <row r="372" spans="3:8" ht="15" customHeight="1" x14ac:dyDescent="0.3">
      <c r="C372" s="4" t="s">
        <v>739</v>
      </c>
      <c r="D372" s="4" t="s">
        <v>740</v>
      </c>
      <c r="E372" s="3" t="s">
        <v>14</v>
      </c>
      <c r="F372" s="18">
        <v>300.20999999999998</v>
      </c>
      <c r="G372" s="3">
        <v>76.92</v>
      </c>
      <c r="H372" s="3">
        <f>+ROUND(+IF(F372="",0,F372*G372),2)</f>
        <v>23092.15</v>
      </c>
    </row>
    <row r="373" spans="3:8" ht="25.2" customHeight="1" x14ac:dyDescent="0.3">
      <c r="C373" s="12" t="s">
        <v>741</v>
      </c>
      <c r="D373" s="12" t="s">
        <v>742</v>
      </c>
      <c r="E373" s="13"/>
      <c r="F373" s="17"/>
      <c r="G373" s="13"/>
      <c r="H373" s="13">
        <f>SUM(H374:H375)</f>
        <v>207992.36</v>
      </c>
    </row>
    <row r="374" spans="3:8" ht="15" customHeight="1" x14ac:dyDescent="0.3">
      <c r="C374" s="4" t="s">
        <v>743</v>
      </c>
      <c r="D374" s="4" t="s">
        <v>744</v>
      </c>
      <c r="E374" s="3" t="s">
        <v>14</v>
      </c>
      <c r="F374" s="18">
        <v>3006.3</v>
      </c>
      <c r="G374" s="3">
        <v>41.69</v>
      </c>
      <c r="H374" s="3">
        <f>+ROUND(+IF(F374="",0,F374*G374),2)</f>
        <v>125332.65</v>
      </c>
    </row>
    <row r="375" spans="3:8" ht="15" customHeight="1" x14ac:dyDescent="0.3">
      <c r="C375" s="4" t="s">
        <v>745</v>
      </c>
      <c r="D375" s="4" t="s">
        <v>746</v>
      </c>
      <c r="E375" s="3" t="s">
        <v>14</v>
      </c>
      <c r="F375" s="18">
        <v>3891.7</v>
      </c>
      <c r="G375" s="3">
        <v>21.24</v>
      </c>
      <c r="H375" s="3">
        <f>+ROUND(+IF(F375="",0,F375*G375),2)</f>
        <v>82659.710000000006</v>
      </c>
    </row>
    <row r="376" spans="3:8" ht="25.2" customHeight="1" x14ac:dyDescent="0.3">
      <c r="C376" s="12" t="s">
        <v>747</v>
      </c>
      <c r="D376" s="12" t="s">
        <v>748</v>
      </c>
      <c r="E376" s="13"/>
      <c r="F376" s="17"/>
      <c r="G376" s="13"/>
      <c r="H376" s="13">
        <f>SUM(H377:H379)</f>
        <v>18088.939999999999</v>
      </c>
    </row>
    <row r="377" spans="3:8" ht="15" customHeight="1" x14ac:dyDescent="0.3">
      <c r="C377" s="4" t="s">
        <v>749</v>
      </c>
      <c r="D377" s="4" t="s">
        <v>750</v>
      </c>
      <c r="E377" s="3" t="s">
        <v>25</v>
      </c>
      <c r="F377" s="18">
        <v>76.010000000000005</v>
      </c>
      <c r="G377" s="3">
        <v>8.06</v>
      </c>
      <c r="H377" s="3">
        <f>+ROUND(+IF(F377="",0,F377*G377),2)</f>
        <v>612.64</v>
      </c>
    </row>
    <row r="378" spans="3:8" ht="15" customHeight="1" x14ac:dyDescent="0.3">
      <c r="C378" s="4" t="s">
        <v>751</v>
      </c>
      <c r="D378" s="4" t="s">
        <v>637</v>
      </c>
      <c r="E378" s="3" t="s">
        <v>14</v>
      </c>
      <c r="F378" s="18">
        <v>241.34</v>
      </c>
      <c r="G378" s="3">
        <v>71.47</v>
      </c>
      <c r="H378" s="3">
        <f>+ROUND(+IF(F378="",0,F378*G378),2)</f>
        <v>17248.57</v>
      </c>
    </row>
    <row r="379" spans="3:8" ht="15" customHeight="1" x14ac:dyDescent="0.3">
      <c r="C379" s="4" t="s">
        <v>752</v>
      </c>
      <c r="D379" s="4" t="s">
        <v>753</v>
      </c>
      <c r="E379" s="3" t="s">
        <v>25</v>
      </c>
      <c r="F379" s="18">
        <v>22.75</v>
      </c>
      <c r="G379" s="3">
        <v>10.01</v>
      </c>
      <c r="H379" s="3">
        <f>+ROUND(+IF(F379="",0,F379*G379),2)</f>
        <v>227.73</v>
      </c>
    </row>
    <row r="380" spans="3:8" ht="25.2" customHeight="1" x14ac:dyDescent="0.3">
      <c r="C380" s="12" t="s">
        <v>754</v>
      </c>
      <c r="D380" s="12" t="s">
        <v>755</v>
      </c>
      <c r="E380" s="13"/>
      <c r="F380" s="17"/>
      <c r="G380" s="13"/>
      <c r="H380" s="13">
        <f>SUM(H381:H385)</f>
        <v>44549.09</v>
      </c>
    </row>
    <row r="381" spans="3:8" ht="15" customHeight="1" x14ac:dyDescent="0.3">
      <c r="C381" s="4" t="s">
        <v>756</v>
      </c>
      <c r="D381" s="4" t="s">
        <v>757</v>
      </c>
      <c r="E381" s="3" t="s">
        <v>14</v>
      </c>
      <c r="F381" s="18">
        <v>501.1</v>
      </c>
      <c r="G381" s="3">
        <v>3.39</v>
      </c>
      <c r="H381" s="3">
        <f>+ROUND(+IF(F381="",0,F381*G381),2)</f>
        <v>1698.73</v>
      </c>
    </row>
    <row r="382" spans="3:8" ht="15" customHeight="1" x14ac:dyDescent="0.3">
      <c r="C382" s="4" t="s">
        <v>758</v>
      </c>
      <c r="D382" s="4" t="s">
        <v>759</v>
      </c>
      <c r="E382" s="3" t="s">
        <v>14</v>
      </c>
      <c r="F382" s="18">
        <v>512.85</v>
      </c>
      <c r="G382" s="3">
        <v>49.08</v>
      </c>
      <c r="H382" s="3">
        <f>+ROUND(+IF(F382="",0,F382*G382),2)</f>
        <v>25170.68</v>
      </c>
    </row>
    <row r="383" spans="3:8" ht="15" customHeight="1" x14ac:dyDescent="0.3">
      <c r="C383" s="4" t="s">
        <v>760</v>
      </c>
      <c r="D383" s="4" t="s">
        <v>637</v>
      </c>
      <c r="E383" s="3" t="s">
        <v>14</v>
      </c>
      <c r="F383" s="18">
        <v>196.39</v>
      </c>
      <c r="G383" s="3">
        <v>70.41</v>
      </c>
      <c r="H383" s="3">
        <f>+ROUND(+IF(F383="",0,F383*G383),2)</f>
        <v>13827.82</v>
      </c>
    </row>
    <row r="384" spans="3:8" ht="15" customHeight="1" x14ac:dyDescent="0.3">
      <c r="C384" s="4" t="s">
        <v>761</v>
      </c>
      <c r="D384" s="4" t="s">
        <v>762</v>
      </c>
      <c r="E384" s="3" t="s">
        <v>25</v>
      </c>
      <c r="F384" s="18">
        <v>1081.58</v>
      </c>
      <c r="G384" s="3">
        <v>2.0299999999999998</v>
      </c>
      <c r="H384" s="3">
        <f>+ROUND(+IF(F384="",0,F384*G384),2)</f>
        <v>2195.61</v>
      </c>
    </row>
    <row r="385" spans="3:8" ht="15" customHeight="1" x14ac:dyDescent="0.3">
      <c r="C385" s="4" t="s">
        <v>763</v>
      </c>
      <c r="D385" s="4" t="s">
        <v>764</v>
      </c>
      <c r="E385" s="3" t="s">
        <v>25</v>
      </c>
      <c r="F385" s="18">
        <v>165.46</v>
      </c>
      <c r="G385" s="3">
        <v>10.01</v>
      </c>
      <c r="H385" s="3">
        <f>+ROUND(+IF(F385="",0,F385*G385),2)</f>
        <v>1656.25</v>
      </c>
    </row>
    <row r="386" spans="3:8" ht="25.2" customHeight="1" x14ac:dyDescent="0.3">
      <c r="C386" s="12" t="s">
        <v>765</v>
      </c>
      <c r="D386" s="12" t="s">
        <v>766</v>
      </c>
      <c r="E386" s="13"/>
      <c r="F386" s="17"/>
      <c r="G386" s="13"/>
      <c r="H386" s="13">
        <f>SUM(H387)</f>
        <v>4050.53</v>
      </c>
    </row>
    <row r="387" spans="3:8" ht="15" customHeight="1" x14ac:dyDescent="0.3">
      <c r="C387" s="4" t="s">
        <v>767</v>
      </c>
      <c r="D387" s="4" t="s">
        <v>768</v>
      </c>
      <c r="E387" s="3" t="s">
        <v>14</v>
      </c>
      <c r="F387" s="18">
        <v>63.25</v>
      </c>
      <c r="G387" s="3">
        <v>64.040000000000006</v>
      </c>
      <c r="H387" s="3">
        <f>+ROUND(+IF(F387="",0,F387*G387),2)</f>
        <v>4050.53</v>
      </c>
    </row>
    <row r="388" spans="3:8" ht="25.2" customHeight="1" x14ac:dyDescent="0.3">
      <c r="C388" s="12" t="s">
        <v>769</v>
      </c>
      <c r="D388" s="12" t="s">
        <v>770</v>
      </c>
      <c r="E388" s="13"/>
      <c r="F388" s="17"/>
      <c r="G388" s="13"/>
      <c r="H388" s="13">
        <f>SUM(H389:H393)</f>
        <v>8721.4499999999989</v>
      </c>
    </row>
    <row r="389" spans="3:8" ht="15" customHeight="1" x14ac:dyDescent="0.3">
      <c r="C389" s="4" t="s">
        <v>771</v>
      </c>
      <c r="D389" s="4" t="s">
        <v>772</v>
      </c>
      <c r="E389" s="3" t="s">
        <v>14</v>
      </c>
      <c r="F389" s="18">
        <v>89.43</v>
      </c>
      <c r="G389" s="3">
        <v>3.39</v>
      </c>
      <c r="H389" s="3">
        <f>+ROUND(+IF(F389="",0,F389*G389),2)</f>
        <v>303.17</v>
      </c>
    </row>
    <row r="390" spans="3:8" ht="15" customHeight="1" x14ac:dyDescent="0.3">
      <c r="C390" s="4" t="s">
        <v>773</v>
      </c>
      <c r="D390" s="4" t="s">
        <v>774</v>
      </c>
      <c r="E390" s="3" t="s">
        <v>14</v>
      </c>
      <c r="F390" s="18">
        <v>91.94</v>
      </c>
      <c r="G390" s="3">
        <v>49.08</v>
      </c>
      <c r="H390" s="3">
        <f>+ROUND(+IF(F390="",0,F390*G390),2)</f>
        <v>4512.42</v>
      </c>
    </row>
    <row r="391" spans="3:8" ht="15" customHeight="1" x14ac:dyDescent="0.3">
      <c r="C391" s="4" t="s">
        <v>775</v>
      </c>
      <c r="D391" s="4" t="s">
        <v>776</v>
      </c>
      <c r="E391" s="3" t="s">
        <v>14</v>
      </c>
      <c r="F391" s="18">
        <v>21.58</v>
      </c>
      <c r="G391" s="3">
        <v>70.41</v>
      </c>
      <c r="H391" s="3">
        <f>+ROUND(+IF(F391="",0,F391*G391),2)</f>
        <v>1519.45</v>
      </c>
    </row>
    <row r="392" spans="3:8" ht="15" customHeight="1" x14ac:dyDescent="0.3">
      <c r="C392" s="4" t="s">
        <v>777</v>
      </c>
      <c r="D392" s="4" t="s">
        <v>778</v>
      </c>
      <c r="E392" s="3" t="s">
        <v>25</v>
      </c>
      <c r="F392" s="18">
        <v>1022.02</v>
      </c>
      <c r="G392" s="3">
        <v>2.0299999999999998</v>
      </c>
      <c r="H392" s="3">
        <f>+ROUND(+IF(F392="",0,F392*G392),2)</f>
        <v>2074.6999999999998</v>
      </c>
    </row>
    <row r="393" spans="3:8" ht="15" customHeight="1" x14ac:dyDescent="0.3">
      <c r="C393" s="4" t="s">
        <v>779</v>
      </c>
      <c r="D393" s="4" t="s">
        <v>780</v>
      </c>
      <c r="E393" s="3" t="s">
        <v>25</v>
      </c>
      <c r="F393" s="18">
        <v>31.14</v>
      </c>
      <c r="G393" s="3">
        <v>10.01</v>
      </c>
      <c r="H393" s="3">
        <f>+ROUND(+IF(F393="",0,F393*G393),2)</f>
        <v>311.70999999999998</v>
      </c>
    </row>
    <row r="394" spans="3:8" ht="25.2" customHeight="1" x14ac:dyDescent="0.3">
      <c r="C394" s="10" t="s">
        <v>781</v>
      </c>
      <c r="D394" s="10" t="s">
        <v>782</v>
      </c>
      <c r="E394" s="11"/>
      <c r="F394" s="16"/>
      <c r="G394" s="11"/>
      <c r="H394" s="11">
        <f>+H395+H405</f>
        <v>1237734.8700000001</v>
      </c>
    </row>
    <row r="395" spans="3:8" ht="25.2" customHeight="1" x14ac:dyDescent="0.3">
      <c r="C395" s="12" t="s">
        <v>783</v>
      </c>
      <c r="D395" s="12" t="s">
        <v>784</v>
      </c>
      <c r="E395" s="13"/>
      <c r="F395" s="17"/>
      <c r="G395" s="13"/>
      <c r="H395" s="13">
        <f>SUM(H396:H404)/2</f>
        <v>892577.28000000003</v>
      </c>
    </row>
    <row r="396" spans="3:8" ht="19.95" customHeight="1" x14ac:dyDescent="0.3">
      <c r="C396" s="6" t="s">
        <v>785</v>
      </c>
      <c r="D396" s="6" t="s">
        <v>786</v>
      </c>
      <c r="E396" s="5"/>
      <c r="F396" s="19"/>
      <c r="G396" s="5"/>
      <c r="H396" s="5">
        <f>SUM(H397:H398)</f>
        <v>99933.920000000013</v>
      </c>
    </row>
    <row r="397" spans="3:8" ht="15" customHeight="1" x14ac:dyDescent="0.3">
      <c r="C397" s="4" t="s">
        <v>787</v>
      </c>
      <c r="D397" s="4" t="s">
        <v>788</v>
      </c>
      <c r="E397" s="3" t="s">
        <v>14</v>
      </c>
      <c r="F397" s="18">
        <v>69.540000000000006</v>
      </c>
      <c r="G397" s="3">
        <v>148.94</v>
      </c>
      <c r="H397" s="3">
        <f>+ROUND(+IF(F397="",0,F397*G397),2)</f>
        <v>10357.290000000001</v>
      </c>
    </row>
    <row r="398" spans="3:8" ht="15" customHeight="1" x14ac:dyDescent="0.3">
      <c r="C398" s="4" t="s">
        <v>789</v>
      </c>
      <c r="D398" s="4" t="s">
        <v>790</v>
      </c>
      <c r="E398" s="3" t="s">
        <v>14</v>
      </c>
      <c r="F398" s="18">
        <v>1168.3399999999999</v>
      </c>
      <c r="G398" s="3">
        <v>76.67</v>
      </c>
      <c r="H398" s="3">
        <f>+ROUND(+IF(F398="",0,F398*G398),2)</f>
        <v>89576.63</v>
      </c>
    </row>
    <row r="399" spans="3:8" ht="19.95" customHeight="1" x14ac:dyDescent="0.3">
      <c r="C399" s="6" t="s">
        <v>791</v>
      </c>
      <c r="D399" s="6" t="s">
        <v>792</v>
      </c>
      <c r="E399" s="5"/>
      <c r="F399" s="19"/>
      <c r="G399" s="5"/>
      <c r="H399" s="5">
        <f>SUM(H400)</f>
        <v>523204.55</v>
      </c>
    </row>
    <row r="400" spans="3:8" ht="15" customHeight="1" x14ac:dyDescent="0.3">
      <c r="C400" s="4" t="s">
        <v>793</v>
      </c>
      <c r="D400" s="4" t="s">
        <v>794</v>
      </c>
      <c r="E400" s="3" t="s">
        <v>14</v>
      </c>
      <c r="F400" s="18">
        <v>5948.21</v>
      </c>
      <c r="G400" s="3">
        <v>87.96</v>
      </c>
      <c r="H400" s="3">
        <f>+ROUND(+IF(F400="",0,F400*G400),2)</f>
        <v>523204.55</v>
      </c>
    </row>
    <row r="401" spans="3:8" ht="19.95" customHeight="1" x14ac:dyDescent="0.3">
      <c r="C401" s="6" t="s">
        <v>795</v>
      </c>
      <c r="D401" s="6" t="s">
        <v>796</v>
      </c>
      <c r="E401" s="5"/>
      <c r="F401" s="19"/>
      <c r="G401" s="5"/>
      <c r="H401" s="5">
        <f>SUM(H402)</f>
        <v>247997.84</v>
      </c>
    </row>
    <row r="402" spans="3:8" ht="15" customHeight="1" x14ac:dyDescent="0.3">
      <c r="C402" s="4" t="s">
        <v>797</v>
      </c>
      <c r="D402" s="4" t="s">
        <v>798</v>
      </c>
      <c r="E402" s="3" t="s">
        <v>14</v>
      </c>
      <c r="F402" s="18">
        <v>4111.37</v>
      </c>
      <c r="G402" s="3">
        <v>60.32</v>
      </c>
      <c r="H402" s="3">
        <f>+ROUND(+IF(F402="",0,F402*G402),2)</f>
        <v>247997.84</v>
      </c>
    </row>
    <row r="403" spans="3:8" ht="19.95" customHeight="1" x14ac:dyDescent="0.3">
      <c r="C403" s="6" t="s">
        <v>799</v>
      </c>
      <c r="D403" s="6" t="s">
        <v>800</v>
      </c>
      <c r="E403" s="5"/>
      <c r="F403" s="19"/>
      <c r="G403" s="5"/>
      <c r="H403" s="5">
        <f>SUM(H404)</f>
        <v>21440.97</v>
      </c>
    </row>
    <row r="404" spans="3:8" ht="15" customHeight="1" x14ac:dyDescent="0.3">
      <c r="C404" s="4" t="s">
        <v>801</v>
      </c>
      <c r="D404" s="4" t="s">
        <v>802</v>
      </c>
      <c r="E404" s="3" t="s">
        <v>14</v>
      </c>
      <c r="F404" s="18">
        <v>145.55000000000001</v>
      </c>
      <c r="G404" s="3">
        <v>147.31</v>
      </c>
      <c r="H404" s="3">
        <f>+ROUND(+IF(F404="",0,F404*G404),2)</f>
        <v>21440.97</v>
      </c>
    </row>
    <row r="405" spans="3:8" ht="25.2" customHeight="1" x14ac:dyDescent="0.3">
      <c r="C405" s="12" t="s">
        <v>803</v>
      </c>
      <c r="D405" s="12" t="s">
        <v>804</v>
      </c>
      <c r="E405" s="13"/>
      <c r="F405" s="17"/>
      <c r="G405" s="13"/>
      <c r="H405" s="13">
        <f>SUM(H406:H410)</f>
        <v>345157.59</v>
      </c>
    </row>
    <row r="406" spans="3:8" ht="15" customHeight="1" x14ac:dyDescent="0.3">
      <c r="C406" s="4" t="s">
        <v>805</v>
      </c>
      <c r="D406" s="4" t="s">
        <v>806</v>
      </c>
      <c r="E406" s="3" t="s">
        <v>25</v>
      </c>
      <c r="F406" s="18">
        <v>1523.02</v>
      </c>
      <c r="G406" s="3">
        <v>20.18</v>
      </c>
      <c r="H406" s="3">
        <f>+ROUND(+IF(F406="",0,F406*G406),2)</f>
        <v>30734.54</v>
      </c>
    </row>
    <row r="407" spans="3:8" ht="15" customHeight="1" x14ac:dyDescent="0.3">
      <c r="C407" s="4" t="s">
        <v>807</v>
      </c>
      <c r="D407" s="4" t="s">
        <v>808</v>
      </c>
      <c r="E407" s="3" t="s">
        <v>25</v>
      </c>
      <c r="F407" s="18">
        <v>1810.58</v>
      </c>
      <c r="G407" s="3">
        <v>56.14</v>
      </c>
      <c r="H407" s="3">
        <f>+ROUND(+IF(F407="",0,F407*G407),2)</f>
        <v>101645.96</v>
      </c>
    </row>
    <row r="408" spans="3:8" ht="15" customHeight="1" x14ac:dyDescent="0.3">
      <c r="C408" s="4" t="s">
        <v>809</v>
      </c>
      <c r="D408" s="4" t="s">
        <v>810</v>
      </c>
      <c r="E408" s="3" t="s">
        <v>25</v>
      </c>
      <c r="F408" s="18">
        <v>250.78</v>
      </c>
      <c r="G408" s="3">
        <v>50.33</v>
      </c>
      <c r="H408" s="3">
        <f>+ROUND(+IF(F408="",0,F408*G408),2)</f>
        <v>12621.76</v>
      </c>
    </row>
    <row r="409" spans="3:8" ht="15" customHeight="1" x14ac:dyDescent="0.3">
      <c r="C409" s="4" t="s">
        <v>811</v>
      </c>
      <c r="D409" s="4" t="s">
        <v>812</v>
      </c>
      <c r="E409" s="3" t="s">
        <v>25</v>
      </c>
      <c r="F409" s="18">
        <v>7353.21</v>
      </c>
      <c r="G409" s="3">
        <v>25.82</v>
      </c>
      <c r="H409" s="3">
        <f>+ROUND(+IF(F409="",0,F409*G409),2)</f>
        <v>189859.88</v>
      </c>
    </row>
    <row r="410" spans="3:8" ht="15" customHeight="1" x14ac:dyDescent="0.3">
      <c r="C410" s="4" t="s">
        <v>813</v>
      </c>
      <c r="D410" s="4" t="s">
        <v>814</v>
      </c>
      <c r="E410" s="3" t="s">
        <v>25</v>
      </c>
      <c r="F410" s="18">
        <v>416.82</v>
      </c>
      <c r="G410" s="3">
        <v>24.7</v>
      </c>
      <c r="H410" s="3">
        <f>+ROUND(+IF(F410="",0,F410*G410),2)</f>
        <v>10295.450000000001</v>
      </c>
    </row>
    <row r="411" spans="3:8" ht="25.2" customHeight="1" x14ac:dyDescent="0.3">
      <c r="C411" s="10" t="s">
        <v>815</v>
      </c>
      <c r="D411" s="10" t="s">
        <v>816</v>
      </c>
      <c r="E411" s="11"/>
      <c r="F411" s="16"/>
      <c r="G411" s="11"/>
      <c r="H411" s="11">
        <f>H412+H413+H415</f>
        <v>425156.30000000005</v>
      </c>
    </row>
    <row r="412" spans="3:8" ht="15" customHeight="1" x14ac:dyDescent="0.3">
      <c r="C412" s="4" t="s">
        <v>817</v>
      </c>
      <c r="D412" s="4" t="s">
        <v>818</v>
      </c>
      <c r="E412" s="3" t="s">
        <v>14</v>
      </c>
      <c r="F412" s="18">
        <v>355.18</v>
      </c>
      <c r="G412" s="3">
        <v>67.58</v>
      </c>
      <c r="H412" s="3">
        <f>+ROUND(+IF(F412="",0,F412*G412),2)</f>
        <v>24003.06</v>
      </c>
    </row>
    <row r="413" spans="3:8" ht="25.2" customHeight="1" x14ac:dyDescent="0.3">
      <c r="C413" s="12" t="s">
        <v>819</v>
      </c>
      <c r="D413" s="12" t="s">
        <v>820</v>
      </c>
      <c r="E413" s="13"/>
      <c r="F413" s="17"/>
      <c r="G413" s="13"/>
      <c r="H413" s="13">
        <f>SUM(H414)</f>
        <v>10628.1</v>
      </c>
    </row>
    <row r="414" spans="3:8" ht="15" customHeight="1" x14ac:dyDescent="0.3">
      <c r="C414" s="4" t="s">
        <v>821</v>
      </c>
      <c r="D414" s="4" t="s">
        <v>822</v>
      </c>
      <c r="E414" s="3" t="s">
        <v>14</v>
      </c>
      <c r="F414" s="18">
        <v>354.27</v>
      </c>
      <c r="G414" s="3">
        <v>30</v>
      </c>
      <c r="H414" s="3">
        <f>+ROUND(+IF(F414="",0,F414*G414),2)</f>
        <v>10628.1</v>
      </c>
    </row>
    <row r="415" spans="3:8" ht="25.2" customHeight="1" x14ac:dyDescent="0.3">
      <c r="C415" s="12" t="s">
        <v>823</v>
      </c>
      <c r="D415" s="12" t="s">
        <v>824</v>
      </c>
      <c r="E415" s="13"/>
      <c r="F415" s="17"/>
      <c r="G415" s="13"/>
      <c r="H415" s="13">
        <f>SUM(H416:H418)</f>
        <v>390525.14</v>
      </c>
    </row>
    <row r="416" spans="3:8" ht="15" customHeight="1" x14ac:dyDescent="0.3">
      <c r="C416" s="4" t="s">
        <v>825</v>
      </c>
      <c r="D416" s="4" t="s">
        <v>826</v>
      </c>
      <c r="E416" s="3" t="s">
        <v>14</v>
      </c>
      <c r="F416" s="18">
        <v>3285.12</v>
      </c>
      <c r="G416" s="3">
        <v>99.96</v>
      </c>
      <c r="H416" s="3">
        <f>+ROUND(+IF(F416="",0,F416*G416),2)</f>
        <v>328380.59999999998</v>
      </c>
    </row>
    <row r="417" spans="3:8" ht="15" customHeight="1" x14ac:dyDescent="0.3">
      <c r="C417" s="4" t="s">
        <v>827</v>
      </c>
      <c r="D417" s="4" t="s">
        <v>828</v>
      </c>
      <c r="E417" s="3" t="s">
        <v>25</v>
      </c>
      <c r="F417" s="18">
        <v>394.19</v>
      </c>
      <c r="G417" s="3">
        <v>114.12</v>
      </c>
      <c r="H417" s="3">
        <f>+ROUND(+IF(F417="",0,F417*G417),2)</f>
        <v>44984.959999999999</v>
      </c>
    </row>
    <row r="418" spans="3:8" ht="15" customHeight="1" x14ac:dyDescent="0.3">
      <c r="C418" s="4" t="s">
        <v>829</v>
      </c>
      <c r="D418" s="4" t="s">
        <v>830</v>
      </c>
      <c r="E418" s="3" t="s">
        <v>14</v>
      </c>
      <c r="F418" s="18">
        <v>134.68</v>
      </c>
      <c r="G418" s="3">
        <v>127.41</v>
      </c>
      <c r="H418" s="3">
        <f>+ROUND(+IF(F418="",0,F418*G418),2)</f>
        <v>17159.580000000002</v>
      </c>
    </row>
    <row r="419" spans="3:8" ht="25.2" customHeight="1" x14ac:dyDescent="0.3">
      <c r="C419" s="10" t="s">
        <v>831</v>
      </c>
      <c r="D419" s="10" t="s">
        <v>832</v>
      </c>
      <c r="E419" s="11"/>
      <c r="F419" s="16"/>
      <c r="G419" s="11"/>
      <c r="H419" s="11">
        <f>+H420+H450</f>
        <v>895066.44</v>
      </c>
    </row>
    <row r="420" spans="3:8" ht="25.2" customHeight="1" x14ac:dyDescent="0.3">
      <c r="C420" s="12" t="s">
        <v>833</v>
      </c>
      <c r="D420" s="12" t="s">
        <v>834</v>
      </c>
      <c r="E420" s="13"/>
      <c r="F420" s="17"/>
      <c r="G420" s="13"/>
      <c r="H420" s="13">
        <f>SUM(H421:H449)</f>
        <v>728986.24</v>
      </c>
    </row>
    <row r="421" spans="3:8" ht="15" customHeight="1" x14ac:dyDescent="0.3">
      <c r="C421" s="4" t="s">
        <v>835</v>
      </c>
      <c r="D421" s="4" t="s">
        <v>836</v>
      </c>
      <c r="E421" s="3" t="s">
        <v>28</v>
      </c>
      <c r="F421" s="18">
        <v>58</v>
      </c>
      <c r="G421" s="3">
        <v>686.05</v>
      </c>
      <c r="H421" s="3">
        <f t="shared" ref="H421:H449" si="11">+ROUND(+IF(F421="",0,F421*G421),2)</f>
        <v>39790.9</v>
      </c>
    </row>
    <row r="422" spans="3:8" ht="15" customHeight="1" x14ac:dyDescent="0.3">
      <c r="C422" s="4" t="s">
        <v>837</v>
      </c>
      <c r="D422" s="4" t="s">
        <v>838</v>
      </c>
      <c r="E422" s="3" t="s">
        <v>28</v>
      </c>
      <c r="F422" s="18">
        <v>48</v>
      </c>
      <c r="G422" s="3">
        <v>986.04</v>
      </c>
      <c r="H422" s="3">
        <f t="shared" si="11"/>
        <v>47329.919999999998</v>
      </c>
    </row>
    <row r="423" spans="3:8" ht="15" customHeight="1" x14ac:dyDescent="0.3">
      <c r="C423" s="4" t="s">
        <v>839</v>
      </c>
      <c r="D423" s="4" t="s">
        <v>840</v>
      </c>
      <c r="E423" s="3" t="s">
        <v>28</v>
      </c>
      <c r="F423" s="18">
        <v>28</v>
      </c>
      <c r="G423" s="3">
        <v>986.04</v>
      </c>
      <c r="H423" s="3">
        <f t="shared" si="11"/>
        <v>27609.119999999999</v>
      </c>
    </row>
    <row r="424" spans="3:8" ht="15" customHeight="1" x14ac:dyDescent="0.3">
      <c r="C424" s="4" t="s">
        <v>841</v>
      </c>
      <c r="D424" s="4" t="s">
        <v>842</v>
      </c>
      <c r="E424" s="3" t="s">
        <v>28</v>
      </c>
      <c r="F424" s="18">
        <v>21</v>
      </c>
      <c r="G424" s="3">
        <v>1136.05</v>
      </c>
      <c r="H424" s="3">
        <f t="shared" si="11"/>
        <v>23857.05</v>
      </c>
    </row>
    <row r="425" spans="3:8" ht="15" customHeight="1" x14ac:dyDescent="0.3">
      <c r="C425" s="4" t="s">
        <v>843</v>
      </c>
      <c r="D425" s="4" t="s">
        <v>844</v>
      </c>
      <c r="E425" s="3" t="s">
        <v>28</v>
      </c>
      <c r="F425" s="18">
        <v>15</v>
      </c>
      <c r="G425" s="3">
        <v>1136.05</v>
      </c>
      <c r="H425" s="3">
        <f t="shared" si="11"/>
        <v>17040.75</v>
      </c>
    </row>
    <row r="426" spans="3:8" ht="15" customHeight="1" x14ac:dyDescent="0.3">
      <c r="C426" s="4" t="s">
        <v>845</v>
      </c>
      <c r="D426" s="4" t="s">
        <v>846</v>
      </c>
      <c r="E426" s="3" t="s">
        <v>28</v>
      </c>
      <c r="F426" s="18">
        <v>59</v>
      </c>
      <c r="G426" s="3">
        <v>956.05</v>
      </c>
      <c r="H426" s="3">
        <f t="shared" si="11"/>
        <v>56406.95</v>
      </c>
    </row>
    <row r="427" spans="3:8" ht="15" customHeight="1" x14ac:dyDescent="0.3">
      <c r="C427" s="4" t="s">
        <v>847</v>
      </c>
      <c r="D427" s="4" t="s">
        <v>848</v>
      </c>
      <c r="E427" s="3" t="s">
        <v>28</v>
      </c>
      <c r="F427" s="18">
        <v>63</v>
      </c>
      <c r="G427" s="3">
        <v>1198.3900000000001</v>
      </c>
      <c r="H427" s="3">
        <f t="shared" si="11"/>
        <v>75498.570000000007</v>
      </c>
    </row>
    <row r="428" spans="3:8" ht="15" customHeight="1" x14ac:dyDescent="0.3">
      <c r="C428" s="4" t="s">
        <v>849</v>
      </c>
      <c r="D428" s="4" t="s">
        <v>850</v>
      </c>
      <c r="E428" s="3" t="s">
        <v>28</v>
      </c>
      <c r="F428" s="18">
        <v>46</v>
      </c>
      <c r="G428" s="3">
        <v>956.05</v>
      </c>
      <c r="H428" s="3">
        <f t="shared" si="11"/>
        <v>43978.3</v>
      </c>
    </row>
    <row r="429" spans="3:8" ht="15" customHeight="1" x14ac:dyDescent="0.3">
      <c r="C429" s="4" t="s">
        <v>851</v>
      </c>
      <c r="D429" s="4" t="s">
        <v>852</v>
      </c>
      <c r="E429" s="3" t="s">
        <v>28</v>
      </c>
      <c r="F429" s="18">
        <v>2</v>
      </c>
      <c r="G429" s="3">
        <v>1536.04</v>
      </c>
      <c r="H429" s="3">
        <f t="shared" si="11"/>
        <v>3072.08</v>
      </c>
    </row>
    <row r="430" spans="3:8" ht="15" customHeight="1" x14ac:dyDescent="0.3">
      <c r="C430" s="4" t="s">
        <v>853</v>
      </c>
      <c r="D430" s="4" t="s">
        <v>854</v>
      </c>
      <c r="E430" s="3" t="s">
        <v>28</v>
      </c>
      <c r="F430" s="18">
        <v>46</v>
      </c>
      <c r="G430" s="3">
        <v>956.05</v>
      </c>
      <c r="H430" s="3">
        <f t="shared" si="11"/>
        <v>43978.3</v>
      </c>
    </row>
    <row r="431" spans="3:8" ht="15" customHeight="1" x14ac:dyDescent="0.3">
      <c r="C431" s="4" t="s">
        <v>855</v>
      </c>
      <c r="D431" s="4" t="s">
        <v>856</v>
      </c>
      <c r="E431" s="3" t="s">
        <v>28</v>
      </c>
      <c r="F431" s="18">
        <v>22</v>
      </c>
      <c r="G431" s="3">
        <v>956.05</v>
      </c>
      <c r="H431" s="3">
        <f t="shared" si="11"/>
        <v>21033.1</v>
      </c>
    </row>
    <row r="432" spans="3:8" ht="15" customHeight="1" x14ac:dyDescent="0.3">
      <c r="C432" s="4" t="s">
        <v>857</v>
      </c>
      <c r="D432" s="4" t="s">
        <v>858</v>
      </c>
      <c r="E432" s="3" t="s">
        <v>28</v>
      </c>
      <c r="F432" s="18">
        <v>3</v>
      </c>
      <c r="G432" s="3">
        <v>756.05</v>
      </c>
      <c r="H432" s="3">
        <f t="shared" si="11"/>
        <v>2268.15</v>
      </c>
    </row>
    <row r="433" spans="3:8" ht="15" customHeight="1" x14ac:dyDescent="0.3">
      <c r="C433" s="4" t="s">
        <v>859</v>
      </c>
      <c r="D433" s="4" t="s">
        <v>860</v>
      </c>
      <c r="E433" s="3" t="s">
        <v>28</v>
      </c>
      <c r="F433" s="18">
        <v>1</v>
      </c>
      <c r="G433" s="3">
        <v>2536.04</v>
      </c>
      <c r="H433" s="3">
        <f t="shared" si="11"/>
        <v>2536.04</v>
      </c>
    </row>
    <row r="434" spans="3:8" ht="15" customHeight="1" x14ac:dyDescent="0.3">
      <c r="C434" s="4" t="s">
        <v>861</v>
      </c>
      <c r="D434" s="4" t="s">
        <v>862</v>
      </c>
      <c r="E434" s="3" t="s">
        <v>28</v>
      </c>
      <c r="F434" s="18">
        <v>31</v>
      </c>
      <c r="G434" s="3">
        <v>2136.0500000000002</v>
      </c>
      <c r="H434" s="3">
        <f t="shared" si="11"/>
        <v>66217.55</v>
      </c>
    </row>
    <row r="435" spans="3:8" ht="15" customHeight="1" x14ac:dyDescent="0.3">
      <c r="C435" s="4" t="s">
        <v>863</v>
      </c>
      <c r="D435" s="4" t="s">
        <v>864</v>
      </c>
      <c r="E435" s="3" t="s">
        <v>28</v>
      </c>
      <c r="F435" s="18">
        <v>11</v>
      </c>
      <c r="G435" s="3">
        <v>2236.04</v>
      </c>
      <c r="H435" s="3">
        <f t="shared" si="11"/>
        <v>24596.44</v>
      </c>
    </row>
    <row r="436" spans="3:8" ht="15" customHeight="1" x14ac:dyDescent="0.3">
      <c r="C436" s="4" t="s">
        <v>865</v>
      </c>
      <c r="D436" s="4" t="s">
        <v>866</v>
      </c>
      <c r="E436" s="3" t="s">
        <v>28</v>
      </c>
      <c r="F436" s="18">
        <v>6</v>
      </c>
      <c r="G436" s="3">
        <v>3836.05</v>
      </c>
      <c r="H436" s="3">
        <f t="shared" si="11"/>
        <v>23016.3</v>
      </c>
    </row>
    <row r="437" spans="3:8" ht="15" customHeight="1" x14ac:dyDescent="0.3">
      <c r="C437" s="4" t="s">
        <v>867</v>
      </c>
      <c r="D437" s="4" t="s">
        <v>868</v>
      </c>
      <c r="E437" s="3" t="s">
        <v>28</v>
      </c>
      <c r="F437" s="18">
        <v>10</v>
      </c>
      <c r="G437" s="3">
        <v>3936.06</v>
      </c>
      <c r="H437" s="3">
        <f t="shared" si="11"/>
        <v>39360.6</v>
      </c>
    </row>
    <row r="438" spans="3:8" ht="15" customHeight="1" x14ac:dyDescent="0.3">
      <c r="C438" s="4" t="s">
        <v>869</v>
      </c>
      <c r="D438" s="4" t="s">
        <v>870</v>
      </c>
      <c r="E438" s="3" t="s">
        <v>28</v>
      </c>
      <c r="F438" s="18">
        <v>24</v>
      </c>
      <c r="G438" s="3">
        <v>2136.0500000000002</v>
      </c>
      <c r="H438" s="3">
        <f t="shared" si="11"/>
        <v>51265.2</v>
      </c>
    </row>
    <row r="439" spans="3:8" ht="15" customHeight="1" x14ac:dyDescent="0.3">
      <c r="C439" s="4" t="s">
        <v>871</v>
      </c>
      <c r="D439" s="4" t="s">
        <v>872</v>
      </c>
      <c r="E439" s="3" t="s">
        <v>28</v>
      </c>
      <c r="F439" s="18">
        <v>39</v>
      </c>
      <c r="G439" s="3">
        <v>956.05</v>
      </c>
      <c r="H439" s="3">
        <f t="shared" si="11"/>
        <v>37285.949999999997</v>
      </c>
    </row>
    <row r="440" spans="3:8" ht="15" customHeight="1" x14ac:dyDescent="0.3">
      <c r="C440" s="4" t="s">
        <v>873</v>
      </c>
      <c r="D440" s="4" t="s">
        <v>874</v>
      </c>
      <c r="E440" s="3" t="s">
        <v>28</v>
      </c>
      <c r="F440" s="18">
        <v>22</v>
      </c>
      <c r="G440" s="3">
        <v>986.04</v>
      </c>
      <c r="H440" s="3">
        <f t="shared" si="11"/>
        <v>21692.880000000001</v>
      </c>
    </row>
    <row r="441" spans="3:8" ht="15" customHeight="1" x14ac:dyDescent="0.3">
      <c r="C441" s="4" t="s">
        <v>875</v>
      </c>
      <c r="D441" s="4" t="s">
        <v>876</v>
      </c>
      <c r="E441" s="3" t="s">
        <v>28</v>
      </c>
      <c r="F441" s="18">
        <v>1</v>
      </c>
      <c r="G441" s="3">
        <v>2986.05</v>
      </c>
      <c r="H441" s="3">
        <f t="shared" si="11"/>
        <v>2986.05</v>
      </c>
    </row>
    <row r="442" spans="3:8" ht="15" customHeight="1" x14ac:dyDescent="0.3">
      <c r="C442" s="4" t="s">
        <v>877</v>
      </c>
      <c r="D442" s="4" t="s">
        <v>878</v>
      </c>
      <c r="E442" s="3" t="s">
        <v>28</v>
      </c>
      <c r="F442" s="18">
        <v>2</v>
      </c>
      <c r="G442" s="3">
        <v>3104.05</v>
      </c>
      <c r="H442" s="3">
        <f t="shared" si="11"/>
        <v>6208.1</v>
      </c>
    </row>
    <row r="443" spans="3:8" ht="15" customHeight="1" x14ac:dyDescent="0.3">
      <c r="C443" s="4" t="s">
        <v>879</v>
      </c>
      <c r="D443" s="4" t="s">
        <v>880</v>
      </c>
      <c r="E443" s="3" t="s">
        <v>28</v>
      </c>
      <c r="F443" s="18">
        <v>2</v>
      </c>
      <c r="G443" s="3">
        <v>4236.8500000000004</v>
      </c>
      <c r="H443" s="3">
        <f t="shared" si="11"/>
        <v>8473.7000000000007</v>
      </c>
    </row>
    <row r="444" spans="3:8" ht="15" customHeight="1" x14ac:dyDescent="0.3">
      <c r="C444" s="4" t="s">
        <v>881</v>
      </c>
      <c r="D444" s="4" t="s">
        <v>882</v>
      </c>
      <c r="E444" s="3" t="s">
        <v>28</v>
      </c>
      <c r="F444" s="18">
        <v>2</v>
      </c>
      <c r="G444" s="3">
        <v>2708.75</v>
      </c>
      <c r="H444" s="3">
        <f t="shared" si="11"/>
        <v>5417.5</v>
      </c>
    </row>
    <row r="445" spans="3:8" ht="15" customHeight="1" x14ac:dyDescent="0.3">
      <c r="C445" s="4" t="s">
        <v>883</v>
      </c>
      <c r="D445" s="4" t="s">
        <v>884</v>
      </c>
      <c r="E445" s="3" t="s">
        <v>28</v>
      </c>
      <c r="F445" s="18">
        <v>6</v>
      </c>
      <c r="G445" s="3">
        <v>1409.57</v>
      </c>
      <c r="H445" s="3">
        <f t="shared" si="11"/>
        <v>8457.42</v>
      </c>
    </row>
    <row r="446" spans="3:8" ht="15" customHeight="1" x14ac:dyDescent="0.3">
      <c r="C446" s="4" t="s">
        <v>885</v>
      </c>
      <c r="D446" s="4" t="s">
        <v>886</v>
      </c>
      <c r="E446" s="3" t="s">
        <v>28</v>
      </c>
      <c r="F446" s="18">
        <v>3</v>
      </c>
      <c r="G446" s="3">
        <v>1164.1300000000001</v>
      </c>
      <c r="H446" s="3">
        <f t="shared" si="11"/>
        <v>3492.39</v>
      </c>
    </row>
    <row r="447" spans="3:8" ht="15" customHeight="1" x14ac:dyDescent="0.3">
      <c r="C447" s="4" t="s">
        <v>887</v>
      </c>
      <c r="D447" s="4" t="s">
        <v>888</v>
      </c>
      <c r="E447" s="3" t="s">
        <v>28</v>
      </c>
      <c r="F447" s="18">
        <v>3</v>
      </c>
      <c r="G447" s="3">
        <v>5186.75</v>
      </c>
      <c r="H447" s="3">
        <f t="shared" si="11"/>
        <v>15560.25</v>
      </c>
    </row>
    <row r="448" spans="3:8" ht="15" customHeight="1" x14ac:dyDescent="0.3">
      <c r="C448" s="4" t="s">
        <v>889</v>
      </c>
      <c r="D448" s="4" t="s">
        <v>890</v>
      </c>
      <c r="E448" s="3" t="s">
        <v>28</v>
      </c>
      <c r="F448" s="18">
        <v>1</v>
      </c>
      <c r="G448" s="3">
        <v>810.13</v>
      </c>
      <c r="H448" s="3">
        <f t="shared" si="11"/>
        <v>810.13</v>
      </c>
    </row>
    <row r="449" spans="3:8" ht="15" customHeight="1" x14ac:dyDescent="0.3">
      <c r="C449" s="4" t="s">
        <v>891</v>
      </c>
      <c r="D449" s="4" t="s">
        <v>892</v>
      </c>
      <c r="E449" s="3" t="s">
        <v>28</v>
      </c>
      <c r="F449" s="18">
        <v>11</v>
      </c>
      <c r="G449" s="3">
        <v>886.05</v>
      </c>
      <c r="H449" s="3">
        <f t="shared" si="11"/>
        <v>9746.5499999999993</v>
      </c>
    </row>
    <row r="450" spans="3:8" ht="25.2" customHeight="1" x14ac:dyDescent="0.3">
      <c r="C450" s="12" t="s">
        <v>893</v>
      </c>
      <c r="D450" s="12" t="s">
        <v>894</v>
      </c>
      <c r="E450" s="13"/>
      <c r="F450" s="17"/>
      <c r="G450" s="13"/>
      <c r="H450" s="13">
        <f>SUM(H451:H462)</f>
        <v>166080.19999999995</v>
      </c>
    </row>
    <row r="451" spans="3:8" ht="15" customHeight="1" x14ac:dyDescent="0.3">
      <c r="C451" s="4" t="s">
        <v>895</v>
      </c>
      <c r="D451" s="4" t="s">
        <v>896</v>
      </c>
      <c r="E451" s="3" t="s">
        <v>25</v>
      </c>
      <c r="F451" s="18">
        <v>25.07</v>
      </c>
      <c r="G451" s="3">
        <v>660.8</v>
      </c>
      <c r="H451" s="3">
        <f t="shared" ref="H451:H462" si="12">+ROUND(+IF(F451="",0,F451*G451),2)</f>
        <v>16566.259999999998</v>
      </c>
    </row>
    <row r="452" spans="3:8" ht="15" customHeight="1" x14ac:dyDescent="0.3">
      <c r="C452" s="4" t="s">
        <v>897</v>
      </c>
      <c r="D452" s="4" t="s">
        <v>898</v>
      </c>
      <c r="E452" s="3" t="s">
        <v>25</v>
      </c>
      <c r="F452" s="18">
        <v>39.840000000000003</v>
      </c>
      <c r="G452" s="3">
        <v>577.02</v>
      </c>
      <c r="H452" s="3">
        <f t="shared" si="12"/>
        <v>22988.48</v>
      </c>
    </row>
    <row r="453" spans="3:8" ht="15" customHeight="1" x14ac:dyDescent="0.3">
      <c r="C453" s="4" t="s">
        <v>899</v>
      </c>
      <c r="D453" s="4" t="s">
        <v>900</v>
      </c>
      <c r="E453" s="3" t="s">
        <v>25</v>
      </c>
      <c r="F453" s="18">
        <v>22.56</v>
      </c>
      <c r="G453" s="3">
        <v>666.7</v>
      </c>
      <c r="H453" s="3">
        <f t="shared" si="12"/>
        <v>15040.75</v>
      </c>
    </row>
    <row r="454" spans="3:8" ht="15" customHeight="1" x14ac:dyDescent="0.3">
      <c r="C454" s="4" t="s">
        <v>901</v>
      </c>
      <c r="D454" s="4" t="s">
        <v>902</v>
      </c>
      <c r="E454" s="3" t="s">
        <v>25</v>
      </c>
      <c r="F454" s="18">
        <v>1.5</v>
      </c>
      <c r="G454" s="3">
        <v>1264</v>
      </c>
      <c r="H454" s="3">
        <f t="shared" si="12"/>
        <v>1896</v>
      </c>
    </row>
    <row r="455" spans="3:8" ht="15" customHeight="1" x14ac:dyDescent="0.3">
      <c r="C455" s="4" t="s">
        <v>903</v>
      </c>
      <c r="D455" s="4" t="s">
        <v>904</v>
      </c>
      <c r="E455" s="3" t="s">
        <v>25</v>
      </c>
      <c r="F455" s="18">
        <v>29.47</v>
      </c>
      <c r="G455" s="3">
        <v>664.34</v>
      </c>
      <c r="H455" s="3">
        <f t="shared" si="12"/>
        <v>19578.099999999999</v>
      </c>
    </row>
    <row r="456" spans="3:8" ht="15" customHeight="1" x14ac:dyDescent="0.3">
      <c r="C456" s="4" t="s">
        <v>905</v>
      </c>
      <c r="D456" s="4" t="s">
        <v>906</v>
      </c>
      <c r="E456" s="3" t="s">
        <v>25</v>
      </c>
      <c r="F456" s="18">
        <v>16.88</v>
      </c>
      <c r="G456" s="3">
        <v>1424</v>
      </c>
      <c r="H456" s="3">
        <f t="shared" si="12"/>
        <v>24037.119999999999</v>
      </c>
    </row>
    <row r="457" spans="3:8" ht="15" customHeight="1" x14ac:dyDescent="0.3">
      <c r="C457" s="4" t="s">
        <v>907</v>
      </c>
      <c r="D457" s="4" t="s">
        <v>908</v>
      </c>
      <c r="E457" s="3" t="s">
        <v>25</v>
      </c>
      <c r="F457" s="18">
        <v>16.420000000000002</v>
      </c>
      <c r="G457" s="3">
        <v>960</v>
      </c>
      <c r="H457" s="3">
        <f t="shared" si="12"/>
        <v>15763.2</v>
      </c>
    </row>
    <row r="458" spans="3:8" ht="15" customHeight="1" x14ac:dyDescent="0.3">
      <c r="C458" s="4" t="s">
        <v>909</v>
      </c>
      <c r="D458" s="4" t="s">
        <v>910</v>
      </c>
      <c r="E458" s="3" t="s">
        <v>25</v>
      </c>
      <c r="F458" s="18">
        <v>24.25</v>
      </c>
      <c r="G458" s="3">
        <v>660</v>
      </c>
      <c r="H458" s="3">
        <f t="shared" si="12"/>
        <v>16005</v>
      </c>
    </row>
    <row r="459" spans="3:8" ht="15" customHeight="1" x14ac:dyDescent="0.3">
      <c r="C459" s="4" t="s">
        <v>911</v>
      </c>
      <c r="D459" s="4" t="s">
        <v>912</v>
      </c>
      <c r="E459" s="3" t="s">
        <v>25</v>
      </c>
      <c r="F459" s="18">
        <v>8.9</v>
      </c>
      <c r="G459" s="3">
        <v>566</v>
      </c>
      <c r="H459" s="3">
        <f t="shared" si="12"/>
        <v>5037.3999999999996</v>
      </c>
    </row>
    <row r="460" spans="3:8" ht="15" customHeight="1" x14ac:dyDescent="0.3">
      <c r="C460" s="4" t="s">
        <v>913</v>
      </c>
      <c r="D460" s="4" t="s">
        <v>914</v>
      </c>
      <c r="E460" s="3" t="s">
        <v>25</v>
      </c>
      <c r="F460" s="18">
        <v>4.79</v>
      </c>
      <c r="G460" s="3">
        <v>750</v>
      </c>
      <c r="H460" s="3">
        <f t="shared" si="12"/>
        <v>3592.5</v>
      </c>
    </row>
    <row r="461" spans="3:8" ht="15" customHeight="1" x14ac:dyDescent="0.3">
      <c r="C461" s="4" t="s">
        <v>915</v>
      </c>
      <c r="D461" s="4" t="s">
        <v>916</v>
      </c>
      <c r="E461" s="3" t="s">
        <v>25</v>
      </c>
      <c r="F461" s="18">
        <v>32.049999999999997</v>
      </c>
      <c r="G461" s="3">
        <v>695.02</v>
      </c>
      <c r="H461" s="3">
        <f t="shared" si="12"/>
        <v>22275.39</v>
      </c>
    </row>
    <row r="462" spans="3:8" ht="15" customHeight="1" x14ac:dyDescent="0.3">
      <c r="C462" s="4" t="s">
        <v>917</v>
      </c>
      <c r="D462" s="4" t="s">
        <v>918</v>
      </c>
      <c r="E462" s="3" t="s">
        <v>25</v>
      </c>
      <c r="F462" s="18">
        <v>6</v>
      </c>
      <c r="G462" s="3">
        <v>550</v>
      </c>
      <c r="H462" s="3">
        <f t="shared" si="12"/>
        <v>3300</v>
      </c>
    </row>
    <row r="463" spans="3:8" ht="25.2" customHeight="1" x14ac:dyDescent="0.3">
      <c r="C463" s="10" t="s">
        <v>919</v>
      </c>
      <c r="D463" s="10" t="s">
        <v>920</v>
      </c>
      <c r="E463" s="11"/>
      <c r="F463" s="16"/>
      <c r="G463" s="11"/>
      <c r="H463" s="11">
        <f>+H464+H468+H480+H505+H507+H517+H523+H526+H531+H533+H535</f>
        <v>1778674.4300000002</v>
      </c>
    </row>
    <row r="464" spans="3:8" ht="25.2" customHeight="1" x14ac:dyDescent="0.3">
      <c r="C464" s="12" t="s">
        <v>921</v>
      </c>
      <c r="D464" s="12" t="s">
        <v>922</v>
      </c>
      <c r="E464" s="13"/>
      <c r="F464" s="17"/>
      <c r="G464" s="13"/>
      <c r="H464" s="13">
        <f>SUM(H465:H467)</f>
        <v>5175</v>
      </c>
    </row>
    <row r="465" spans="3:8" ht="15" customHeight="1" x14ac:dyDescent="0.3">
      <c r="C465" s="4" t="s">
        <v>923</v>
      </c>
      <c r="D465" s="4" t="s">
        <v>924</v>
      </c>
      <c r="E465" s="3" t="s">
        <v>28</v>
      </c>
      <c r="F465" s="18">
        <v>1</v>
      </c>
      <c r="G465" s="3">
        <v>233.33</v>
      </c>
      <c r="H465" s="3">
        <f>+ROUND(+IF(F465="",0,F465*G465),2)</f>
        <v>233.33</v>
      </c>
    </row>
    <row r="466" spans="3:8" ht="15" customHeight="1" x14ac:dyDescent="0.3">
      <c r="C466" s="4" t="s">
        <v>925</v>
      </c>
      <c r="D466" s="4" t="s">
        <v>926</v>
      </c>
      <c r="E466" s="3" t="s">
        <v>28</v>
      </c>
      <c r="F466" s="18">
        <v>12</v>
      </c>
      <c r="G466" s="3">
        <v>400</v>
      </c>
      <c r="H466" s="3">
        <f>+ROUND(+IF(F466="",0,F466*G466),2)</f>
        <v>4800</v>
      </c>
    </row>
    <row r="467" spans="3:8" ht="15" customHeight="1" x14ac:dyDescent="0.3">
      <c r="C467" s="4" t="s">
        <v>927</v>
      </c>
      <c r="D467" s="4" t="s">
        <v>928</v>
      </c>
      <c r="E467" s="3" t="s">
        <v>28</v>
      </c>
      <c r="F467" s="18">
        <v>1</v>
      </c>
      <c r="G467" s="3">
        <v>141.66999999999999</v>
      </c>
      <c r="H467" s="3">
        <f>+ROUND(+IF(F467="",0,F467*G467),2)</f>
        <v>141.66999999999999</v>
      </c>
    </row>
    <row r="468" spans="3:8" ht="25.2" customHeight="1" x14ac:dyDescent="0.3">
      <c r="C468" s="12" t="s">
        <v>929</v>
      </c>
      <c r="D468" s="12" t="s">
        <v>930</v>
      </c>
      <c r="E468" s="13"/>
      <c r="F468" s="17"/>
      <c r="G468" s="13"/>
      <c r="H468" s="13">
        <f>SUM(H469:H479)</f>
        <v>21300.050000000003</v>
      </c>
    </row>
    <row r="469" spans="3:8" ht="15" customHeight="1" x14ac:dyDescent="0.3">
      <c r="C469" s="4" t="s">
        <v>931</v>
      </c>
      <c r="D469" s="4" t="s">
        <v>932</v>
      </c>
      <c r="E469" s="3" t="s">
        <v>28</v>
      </c>
      <c r="F469" s="18">
        <v>2</v>
      </c>
      <c r="G469" s="3">
        <v>1500</v>
      </c>
      <c r="H469" s="3">
        <f t="shared" ref="H469:H479" si="13">+ROUND(+IF(F469="",0,F469*G469),2)</f>
        <v>3000</v>
      </c>
    </row>
    <row r="470" spans="3:8" ht="15" customHeight="1" x14ac:dyDescent="0.3">
      <c r="C470" s="4" t="s">
        <v>933</v>
      </c>
      <c r="D470" s="4" t="s">
        <v>934</v>
      </c>
      <c r="E470" s="3" t="s">
        <v>28</v>
      </c>
      <c r="F470" s="18">
        <v>1</v>
      </c>
      <c r="G470" s="3">
        <v>3700</v>
      </c>
      <c r="H470" s="3">
        <f t="shared" si="13"/>
        <v>3700</v>
      </c>
    </row>
    <row r="471" spans="3:8" ht="15" customHeight="1" x14ac:dyDescent="0.3">
      <c r="C471" s="4" t="s">
        <v>935</v>
      </c>
      <c r="D471" s="4" t="s">
        <v>936</v>
      </c>
      <c r="E471" s="3" t="s">
        <v>28</v>
      </c>
      <c r="F471" s="18">
        <v>2</v>
      </c>
      <c r="G471" s="3">
        <v>650</v>
      </c>
      <c r="H471" s="3">
        <f t="shared" si="13"/>
        <v>1300</v>
      </c>
    </row>
    <row r="472" spans="3:8" ht="15" customHeight="1" x14ac:dyDescent="0.3">
      <c r="C472" s="4" t="s">
        <v>937</v>
      </c>
      <c r="D472" s="4" t="s">
        <v>938</v>
      </c>
      <c r="E472" s="3" t="s">
        <v>28</v>
      </c>
      <c r="F472" s="18">
        <v>4</v>
      </c>
      <c r="G472" s="3">
        <v>820.01</v>
      </c>
      <c r="H472" s="3">
        <f t="shared" si="13"/>
        <v>3280.04</v>
      </c>
    </row>
    <row r="473" spans="3:8" ht="15" customHeight="1" x14ac:dyDescent="0.3">
      <c r="C473" s="4" t="s">
        <v>939</v>
      </c>
      <c r="D473" s="4" t="s">
        <v>940</v>
      </c>
      <c r="E473" s="3" t="s">
        <v>28</v>
      </c>
      <c r="F473" s="18">
        <v>1</v>
      </c>
      <c r="G473" s="3">
        <v>970</v>
      </c>
      <c r="H473" s="3">
        <f t="shared" si="13"/>
        <v>970</v>
      </c>
    </row>
    <row r="474" spans="3:8" ht="15" customHeight="1" x14ac:dyDescent="0.3">
      <c r="C474" s="4" t="s">
        <v>941</v>
      </c>
      <c r="D474" s="4" t="s">
        <v>942</v>
      </c>
      <c r="E474" s="3" t="s">
        <v>28</v>
      </c>
      <c r="F474" s="18">
        <v>1</v>
      </c>
      <c r="G474" s="3">
        <v>1300.01</v>
      </c>
      <c r="H474" s="3">
        <f t="shared" si="13"/>
        <v>1300.01</v>
      </c>
    </row>
    <row r="475" spans="3:8" ht="15" customHeight="1" x14ac:dyDescent="0.3">
      <c r="C475" s="4" t="s">
        <v>943</v>
      </c>
      <c r="D475" s="4" t="s">
        <v>944</v>
      </c>
      <c r="E475" s="3" t="s">
        <v>28</v>
      </c>
      <c r="F475" s="18">
        <v>3</v>
      </c>
      <c r="G475" s="3">
        <v>1450</v>
      </c>
      <c r="H475" s="3">
        <f t="shared" si="13"/>
        <v>4350</v>
      </c>
    </row>
    <row r="476" spans="3:8" ht="15" customHeight="1" x14ac:dyDescent="0.3">
      <c r="C476" s="4" t="s">
        <v>945</v>
      </c>
      <c r="D476" s="4" t="s">
        <v>946</v>
      </c>
      <c r="E476" s="3" t="s">
        <v>28</v>
      </c>
      <c r="F476" s="18">
        <v>1</v>
      </c>
      <c r="G476" s="3">
        <v>900</v>
      </c>
      <c r="H476" s="3">
        <f t="shared" si="13"/>
        <v>900</v>
      </c>
    </row>
    <row r="477" spans="3:8" ht="15" customHeight="1" x14ac:dyDescent="0.3">
      <c r="C477" s="4" t="s">
        <v>947</v>
      </c>
      <c r="D477" s="4" t="s">
        <v>948</v>
      </c>
      <c r="E477" s="3" t="s">
        <v>28</v>
      </c>
      <c r="F477" s="18">
        <v>1</v>
      </c>
      <c r="G477" s="3">
        <v>850</v>
      </c>
      <c r="H477" s="3">
        <f t="shared" si="13"/>
        <v>850</v>
      </c>
    </row>
    <row r="478" spans="3:8" ht="15" customHeight="1" x14ac:dyDescent="0.3">
      <c r="C478" s="4" t="s">
        <v>949</v>
      </c>
      <c r="D478" s="4" t="s">
        <v>950</v>
      </c>
      <c r="E478" s="3" t="s">
        <v>28</v>
      </c>
      <c r="F478" s="18">
        <v>1</v>
      </c>
      <c r="G478" s="3">
        <v>900</v>
      </c>
      <c r="H478" s="3">
        <f t="shared" si="13"/>
        <v>900</v>
      </c>
    </row>
    <row r="479" spans="3:8" ht="15" customHeight="1" x14ac:dyDescent="0.3">
      <c r="C479" s="4" t="s">
        <v>951</v>
      </c>
      <c r="D479" s="4" t="s">
        <v>952</v>
      </c>
      <c r="E479" s="3" t="s">
        <v>28</v>
      </c>
      <c r="F479" s="18">
        <v>1</v>
      </c>
      <c r="G479" s="3">
        <v>750</v>
      </c>
      <c r="H479" s="3">
        <f t="shared" si="13"/>
        <v>750</v>
      </c>
    </row>
    <row r="480" spans="3:8" ht="25.2" customHeight="1" x14ac:dyDescent="0.3">
      <c r="C480" s="12" t="s">
        <v>953</v>
      </c>
      <c r="D480" s="12" t="s">
        <v>954</v>
      </c>
      <c r="E480" s="13"/>
      <c r="F480" s="17"/>
      <c r="G480" s="13"/>
      <c r="H480" s="13">
        <f>SUM(H481:H504)</f>
        <v>246108.12</v>
      </c>
    </row>
    <row r="481" spans="3:8" ht="15" customHeight="1" x14ac:dyDescent="0.3">
      <c r="C481" s="4" t="s">
        <v>955</v>
      </c>
      <c r="D481" s="4" t="s">
        <v>956</v>
      </c>
      <c r="E481" s="3" t="s">
        <v>28</v>
      </c>
      <c r="F481" s="18">
        <v>77</v>
      </c>
      <c r="G481" s="3">
        <v>1215.8699999999999</v>
      </c>
      <c r="H481" s="3">
        <f t="shared" ref="H481:H504" si="14">+ROUND(+IF(F481="",0,F481*G481),2)</f>
        <v>93621.99</v>
      </c>
    </row>
    <row r="482" spans="3:8" ht="15" customHeight="1" x14ac:dyDescent="0.3">
      <c r="C482" s="4" t="s">
        <v>957</v>
      </c>
      <c r="D482" s="4" t="s">
        <v>958</v>
      </c>
      <c r="E482" s="3" t="s">
        <v>28</v>
      </c>
      <c r="F482" s="18">
        <v>4</v>
      </c>
      <c r="G482" s="3">
        <v>750</v>
      </c>
      <c r="H482" s="3">
        <f t="shared" si="14"/>
        <v>3000</v>
      </c>
    </row>
    <row r="483" spans="3:8" ht="15" customHeight="1" x14ac:dyDescent="0.3">
      <c r="C483" s="4" t="s">
        <v>959</v>
      </c>
      <c r="D483" s="4" t="s">
        <v>960</v>
      </c>
      <c r="E483" s="3" t="s">
        <v>28</v>
      </c>
      <c r="F483" s="18">
        <v>12</v>
      </c>
      <c r="G483" s="3">
        <v>972.7</v>
      </c>
      <c r="H483" s="3">
        <f t="shared" si="14"/>
        <v>11672.4</v>
      </c>
    </row>
    <row r="484" spans="3:8" ht="15" customHeight="1" x14ac:dyDescent="0.3">
      <c r="C484" s="4" t="s">
        <v>961</v>
      </c>
      <c r="D484" s="4" t="s">
        <v>962</v>
      </c>
      <c r="E484" s="3" t="s">
        <v>28</v>
      </c>
      <c r="F484" s="18">
        <v>10</v>
      </c>
      <c r="G484" s="3">
        <v>495.35</v>
      </c>
      <c r="H484" s="3">
        <f t="shared" si="14"/>
        <v>4953.5</v>
      </c>
    </row>
    <row r="485" spans="3:8" ht="15" customHeight="1" x14ac:dyDescent="0.3">
      <c r="C485" s="4" t="s">
        <v>963</v>
      </c>
      <c r="D485" s="4" t="s">
        <v>964</v>
      </c>
      <c r="E485" s="3" t="s">
        <v>28</v>
      </c>
      <c r="F485" s="18">
        <v>32</v>
      </c>
      <c r="G485" s="3">
        <v>675.48</v>
      </c>
      <c r="H485" s="3">
        <f t="shared" si="14"/>
        <v>21615.360000000001</v>
      </c>
    </row>
    <row r="486" spans="3:8" ht="15" customHeight="1" x14ac:dyDescent="0.3">
      <c r="C486" s="4" t="s">
        <v>965</v>
      </c>
      <c r="D486" s="4" t="s">
        <v>966</v>
      </c>
      <c r="E486" s="3" t="s">
        <v>28</v>
      </c>
      <c r="F486" s="18">
        <v>65</v>
      </c>
      <c r="G486" s="3">
        <v>499.85</v>
      </c>
      <c r="H486" s="3">
        <f t="shared" si="14"/>
        <v>32490.25</v>
      </c>
    </row>
    <row r="487" spans="3:8" ht="15" customHeight="1" x14ac:dyDescent="0.3">
      <c r="C487" s="4" t="s">
        <v>967</v>
      </c>
      <c r="D487" s="4" t="s">
        <v>968</v>
      </c>
      <c r="E487" s="3" t="s">
        <v>28</v>
      </c>
      <c r="F487" s="18">
        <v>102</v>
      </c>
      <c r="G487" s="3">
        <v>560</v>
      </c>
      <c r="H487" s="3">
        <f t="shared" si="14"/>
        <v>57120</v>
      </c>
    </row>
    <row r="488" spans="3:8" ht="15" customHeight="1" x14ac:dyDescent="0.3">
      <c r="C488" s="4" t="s">
        <v>969</v>
      </c>
      <c r="D488" s="4" t="s">
        <v>970</v>
      </c>
      <c r="E488" s="3" t="s">
        <v>28</v>
      </c>
      <c r="F488" s="18">
        <v>3</v>
      </c>
      <c r="G488" s="3">
        <v>650</v>
      </c>
      <c r="H488" s="3">
        <f t="shared" si="14"/>
        <v>1950</v>
      </c>
    </row>
    <row r="489" spans="3:8" ht="15" customHeight="1" x14ac:dyDescent="0.3">
      <c r="C489" s="4" t="s">
        <v>971</v>
      </c>
      <c r="D489" s="4" t="s">
        <v>972</v>
      </c>
      <c r="E489" s="3" t="s">
        <v>28</v>
      </c>
      <c r="F489" s="18">
        <v>1</v>
      </c>
      <c r="G489" s="3">
        <v>950</v>
      </c>
      <c r="H489" s="3">
        <f t="shared" si="14"/>
        <v>950</v>
      </c>
    </row>
    <row r="490" spans="3:8" ht="15" customHeight="1" x14ac:dyDescent="0.3">
      <c r="C490" s="4" t="s">
        <v>973</v>
      </c>
      <c r="D490" s="4" t="s">
        <v>974</v>
      </c>
      <c r="E490" s="3" t="s">
        <v>28</v>
      </c>
      <c r="F490" s="18">
        <v>4</v>
      </c>
      <c r="G490" s="3">
        <v>1493.17</v>
      </c>
      <c r="H490" s="3">
        <f t="shared" si="14"/>
        <v>5972.68</v>
      </c>
    </row>
    <row r="491" spans="3:8" ht="15" customHeight="1" x14ac:dyDescent="0.3">
      <c r="C491" s="4" t="s">
        <v>975</v>
      </c>
      <c r="D491" s="4" t="s">
        <v>976</v>
      </c>
      <c r="E491" s="3" t="s">
        <v>28</v>
      </c>
      <c r="F491" s="18">
        <v>6</v>
      </c>
      <c r="G491" s="3">
        <v>540.39</v>
      </c>
      <c r="H491" s="3">
        <f t="shared" si="14"/>
        <v>3242.34</v>
      </c>
    </row>
    <row r="492" spans="3:8" ht="15" customHeight="1" x14ac:dyDescent="0.3">
      <c r="C492" s="4" t="s">
        <v>977</v>
      </c>
      <c r="D492" s="4" t="s">
        <v>978</v>
      </c>
      <c r="E492" s="3" t="s">
        <v>28</v>
      </c>
      <c r="F492" s="18">
        <v>4</v>
      </c>
      <c r="G492" s="3">
        <v>850</v>
      </c>
      <c r="H492" s="3">
        <f t="shared" si="14"/>
        <v>3400</v>
      </c>
    </row>
    <row r="493" spans="3:8" ht="15" customHeight="1" x14ac:dyDescent="0.3">
      <c r="C493" s="4" t="s">
        <v>979</v>
      </c>
      <c r="D493" s="4" t="s">
        <v>980</v>
      </c>
      <c r="E493" s="3" t="s">
        <v>28</v>
      </c>
      <c r="F493" s="18">
        <v>2</v>
      </c>
      <c r="G493" s="3">
        <v>360</v>
      </c>
      <c r="H493" s="3">
        <f t="shared" si="14"/>
        <v>720</v>
      </c>
    </row>
    <row r="494" spans="3:8" ht="15" customHeight="1" x14ac:dyDescent="0.3">
      <c r="C494" s="4" t="s">
        <v>981</v>
      </c>
      <c r="D494" s="4" t="s">
        <v>982</v>
      </c>
      <c r="E494" s="3" t="s">
        <v>28</v>
      </c>
      <c r="F494" s="18">
        <v>4</v>
      </c>
      <c r="G494" s="3">
        <v>450.32</v>
      </c>
      <c r="H494" s="3">
        <f t="shared" si="14"/>
        <v>1801.28</v>
      </c>
    </row>
    <row r="495" spans="3:8" ht="15" customHeight="1" x14ac:dyDescent="0.3">
      <c r="C495" s="4" t="s">
        <v>983</v>
      </c>
      <c r="D495" s="4" t="s">
        <v>984</v>
      </c>
      <c r="E495" s="3" t="s">
        <v>28</v>
      </c>
      <c r="F495" s="18">
        <v>1</v>
      </c>
      <c r="G495" s="3">
        <v>450.32</v>
      </c>
      <c r="H495" s="3">
        <f t="shared" si="14"/>
        <v>450.32</v>
      </c>
    </row>
    <row r="496" spans="3:8" ht="15" customHeight="1" x14ac:dyDescent="0.3">
      <c r="C496" s="4" t="s">
        <v>985</v>
      </c>
      <c r="D496" s="4" t="s">
        <v>986</v>
      </c>
      <c r="E496" s="3" t="s">
        <v>28</v>
      </c>
      <c r="F496" s="18">
        <v>1</v>
      </c>
      <c r="G496" s="3">
        <v>160</v>
      </c>
      <c r="H496" s="3">
        <f t="shared" si="14"/>
        <v>160</v>
      </c>
    </row>
    <row r="497" spans="3:8" ht="15" customHeight="1" x14ac:dyDescent="0.3">
      <c r="C497" s="4" t="s">
        <v>987</v>
      </c>
      <c r="D497" s="4" t="s">
        <v>988</v>
      </c>
      <c r="E497" s="3" t="s">
        <v>28</v>
      </c>
      <c r="F497" s="18">
        <v>3</v>
      </c>
      <c r="G497" s="3">
        <v>196</v>
      </c>
      <c r="H497" s="3">
        <f t="shared" si="14"/>
        <v>588</v>
      </c>
    </row>
    <row r="498" spans="3:8" ht="15" customHeight="1" x14ac:dyDescent="0.3">
      <c r="C498" s="4" t="s">
        <v>989</v>
      </c>
      <c r="D498" s="4" t="s">
        <v>990</v>
      </c>
      <c r="E498" s="3" t="s">
        <v>28</v>
      </c>
      <c r="F498" s="18">
        <v>1</v>
      </c>
      <c r="G498" s="3">
        <v>120</v>
      </c>
      <c r="H498" s="3">
        <f t="shared" si="14"/>
        <v>120</v>
      </c>
    </row>
    <row r="499" spans="3:8" ht="15" customHeight="1" x14ac:dyDescent="0.3">
      <c r="C499" s="4" t="s">
        <v>991</v>
      </c>
      <c r="D499" s="4" t="s">
        <v>992</v>
      </c>
      <c r="E499" s="3" t="s">
        <v>28</v>
      </c>
      <c r="F499" s="18">
        <v>2</v>
      </c>
      <c r="G499" s="3">
        <v>210</v>
      </c>
      <c r="H499" s="3">
        <f t="shared" si="14"/>
        <v>420</v>
      </c>
    </row>
    <row r="500" spans="3:8" ht="15" customHeight="1" x14ac:dyDescent="0.3">
      <c r="C500" s="4" t="s">
        <v>993</v>
      </c>
      <c r="D500" s="4" t="s">
        <v>994</v>
      </c>
      <c r="E500" s="3" t="s">
        <v>28</v>
      </c>
      <c r="F500" s="18">
        <v>1</v>
      </c>
      <c r="G500" s="3">
        <v>190</v>
      </c>
      <c r="H500" s="3">
        <f t="shared" si="14"/>
        <v>190</v>
      </c>
    </row>
    <row r="501" spans="3:8" ht="15" customHeight="1" x14ac:dyDescent="0.3">
      <c r="C501" s="4" t="s">
        <v>995</v>
      </c>
      <c r="D501" s="4" t="s">
        <v>996</v>
      </c>
      <c r="E501" s="3" t="s">
        <v>28</v>
      </c>
      <c r="F501" s="18">
        <v>1</v>
      </c>
      <c r="G501" s="3">
        <v>185</v>
      </c>
      <c r="H501" s="3">
        <f t="shared" si="14"/>
        <v>185</v>
      </c>
    </row>
    <row r="502" spans="3:8" ht="15" customHeight="1" x14ac:dyDescent="0.3">
      <c r="C502" s="4" t="s">
        <v>997</v>
      </c>
      <c r="D502" s="4" t="s">
        <v>998</v>
      </c>
      <c r="E502" s="3" t="s">
        <v>28</v>
      </c>
      <c r="F502" s="18">
        <v>1</v>
      </c>
      <c r="G502" s="3">
        <v>160</v>
      </c>
      <c r="H502" s="3">
        <f t="shared" si="14"/>
        <v>160</v>
      </c>
    </row>
    <row r="503" spans="3:8" ht="15" customHeight="1" x14ac:dyDescent="0.3">
      <c r="C503" s="4" t="s">
        <v>999</v>
      </c>
      <c r="D503" s="4" t="s">
        <v>1000</v>
      </c>
      <c r="E503" s="3" t="s">
        <v>28</v>
      </c>
      <c r="F503" s="18">
        <v>2</v>
      </c>
      <c r="G503" s="3">
        <v>155</v>
      </c>
      <c r="H503" s="3">
        <f t="shared" si="14"/>
        <v>310</v>
      </c>
    </row>
    <row r="504" spans="3:8" ht="15" customHeight="1" x14ac:dyDescent="0.3">
      <c r="C504" s="4" t="s">
        <v>1001</v>
      </c>
      <c r="D504" s="4" t="s">
        <v>1002</v>
      </c>
      <c r="E504" s="3" t="s">
        <v>28</v>
      </c>
      <c r="F504" s="18">
        <v>7</v>
      </c>
      <c r="G504" s="3">
        <v>145</v>
      </c>
      <c r="H504" s="3">
        <f t="shared" si="14"/>
        <v>1015</v>
      </c>
    </row>
    <row r="505" spans="3:8" ht="25.2" customHeight="1" x14ac:dyDescent="0.3">
      <c r="C505" s="12" t="s">
        <v>1003</v>
      </c>
      <c r="D505" s="12" t="s">
        <v>1004</v>
      </c>
      <c r="E505" s="13"/>
      <c r="F505" s="17"/>
      <c r="G505" s="13"/>
      <c r="H505" s="13">
        <f>SUM(H506)</f>
        <v>7680</v>
      </c>
    </row>
    <row r="506" spans="3:8" ht="15" customHeight="1" x14ac:dyDescent="0.3">
      <c r="C506" s="4" t="s">
        <v>1005</v>
      </c>
      <c r="D506" s="4" t="s">
        <v>1006</v>
      </c>
      <c r="E506" s="3" t="s">
        <v>28</v>
      </c>
      <c r="F506" s="18">
        <v>6</v>
      </c>
      <c r="G506" s="3">
        <v>1280</v>
      </c>
      <c r="H506" s="3">
        <f>+ROUND(+IF(F506="",0,F506*G506),2)</f>
        <v>7680</v>
      </c>
    </row>
    <row r="507" spans="3:8" ht="25.2" customHeight="1" x14ac:dyDescent="0.3">
      <c r="C507" s="12" t="s">
        <v>1007</v>
      </c>
      <c r="D507" s="12" t="s">
        <v>1008</v>
      </c>
      <c r="E507" s="13"/>
      <c r="F507" s="17"/>
      <c r="G507" s="13"/>
      <c r="H507" s="13">
        <f>SUM(H508:H516)</f>
        <v>40343.4</v>
      </c>
    </row>
    <row r="508" spans="3:8" ht="15" customHeight="1" x14ac:dyDescent="0.3">
      <c r="C508" s="4" t="s">
        <v>1009</v>
      </c>
      <c r="D508" s="4" t="s">
        <v>1010</v>
      </c>
      <c r="E508" s="3" t="s">
        <v>28</v>
      </c>
      <c r="F508" s="18">
        <v>2</v>
      </c>
      <c r="G508" s="3">
        <v>2884.4</v>
      </c>
      <c r="H508" s="3">
        <f t="shared" ref="H508:H516" si="15">+ROUND(+IF(F508="",0,F508*G508),2)</f>
        <v>5768.8</v>
      </c>
    </row>
    <row r="509" spans="3:8" ht="15" customHeight="1" x14ac:dyDescent="0.3">
      <c r="C509" s="4" t="s">
        <v>1011</v>
      </c>
      <c r="D509" s="4" t="s">
        <v>1012</v>
      </c>
      <c r="E509" s="3" t="s">
        <v>28</v>
      </c>
      <c r="F509" s="18">
        <v>1</v>
      </c>
      <c r="G509" s="3">
        <v>4005.4</v>
      </c>
      <c r="H509" s="3">
        <f t="shared" si="15"/>
        <v>4005.4</v>
      </c>
    </row>
    <row r="510" spans="3:8" ht="15" customHeight="1" x14ac:dyDescent="0.3">
      <c r="C510" s="4" t="s">
        <v>1013</v>
      </c>
      <c r="D510" s="4" t="s">
        <v>1014</v>
      </c>
      <c r="E510" s="3" t="s">
        <v>28</v>
      </c>
      <c r="F510" s="18">
        <v>1</v>
      </c>
      <c r="G510" s="3">
        <v>4856.3999999999996</v>
      </c>
      <c r="H510" s="3">
        <f t="shared" si="15"/>
        <v>4856.3999999999996</v>
      </c>
    </row>
    <row r="511" spans="3:8" ht="15" customHeight="1" x14ac:dyDescent="0.3">
      <c r="C511" s="4" t="s">
        <v>1015</v>
      </c>
      <c r="D511" s="4" t="s">
        <v>1016</v>
      </c>
      <c r="E511" s="3" t="s">
        <v>28</v>
      </c>
      <c r="F511" s="18">
        <v>1</v>
      </c>
      <c r="G511" s="3">
        <v>3877.4</v>
      </c>
      <c r="H511" s="3">
        <f t="shared" si="15"/>
        <v>3877.4</v>
      </c>
    </row>
    <row r="512" spans="3:8" ht="15" customHeight="1" x14ac:dyDescent="0.3">
      <c r="C512" s="4" t="s">
        <v>1017</v>
      </c>
      <c r="D512" s="4" t="s">
        <v>1018</v>
      </c>
      <c r="E512" s="3" t="s">
        <v>28</v>
      </c>
      <c r="F512" s="18">
        <v>2</v>
      </c>
      <c r="G512" s="3">
        <v>3788.4</v>
      </c>
      <c r="H512" s="3">
        <f t="shared" si="15"/>
        <v>7576.8</v>
      </c>
    </row>
    <row r="513" spans="3:8" ht="15" customHeight="1" x14ac:dyDescent="0.3">
      <c r="C513" s="4" t="s">
        <v>1019</v>
      </c>
      <c r="D513" s="4" t="s">
        <v>1020</v>
      </c>
      <c r="E513" s="3" t="s">
        <v>28</v>
      </c>
      <c r="F513" s="18">
        <v>1</v>
      </c>
      <c r="G513" s="3">
        <v>3178.4</v>
      </c>
      <c r="H513" s="3">
        <f t="shared" si="15"/>
        <v>3178.4</v>
      </c>
    </row>
    <row r="514" spans="3:8" ht="15" customHeight="1" x14ac:dyDescent="0.3">
      <c r="C514" s="4" t="s">
        <v>1021</v>
      </c>
      <c r="D514" s="4" t="s">
        <v>1022</v>
      </c>
      <c r="E514" s="3" t="s">
        <v>28</v>
      </c>
      <c r="F514" s="18">
        <v>1</v>
      </c>
      <c r="G514" s="3">
        <v>3153.4</v>
      </c>
      <c r="H514" s="3">
        <f t="shared" si="15"/>
        <v>3153.4</v>
      </c>
    </row>
    <row r="515" spans="3:8" ht="15" customHeight="1" x14ac:dyDescent="0.3">
      <c r="C515" s="4" t="s">
        <v>1023</v>
      </c>
      <c r="D515" s="4" t="s">
        <v>1024</v>
      </c>
      <c r="E515" s="3" t="s">
        <v>28</v>
      </c>
      <c r="F515" s="18">
        <v>1</v>
      </c>
      <c r="G515" s="3">
        <v>3438.4</v>
      </c>
      <c r="H515" s="3">
        <f t="shared" si="15"/>
        <v>3438.4</v>
      </c>
    </row>
    <row r="516" spans="3:8" ht="15" customHeight="1" x14ac:dyDescent="0.3">
      <c r="C516" s="4" t="s">
        <v>1025</v>
      </c>
      <c r="D516" s="4" t="s">
        <v>1026</v>
      </c>
      <c r="E516" s="3" t="s">
        <v>28</v>
      </c>
      <c r="F516" s="18">
        <v>1</v>
      </c>
      <c r="G516" s="3">
        <v>4488.3999999999996</v>
      </c>
      <c r="H516" s="3">
        <f t="shared" si="15"/>
        <v>4488.3999999999996</v>
      </c>
    </row>
    <row r="517" spans="3:8" ht="25.2" customHeight="1" x14ac:dyDescent="0.3">
      <c r="C517" s="12" t="s">
        <v>1027</v>
      </c>
      <c r="D517" s="12" t="s">
        <v>1028</v>
      </c>
      <c r="E517" s="13"/>
      <c r="F517" s="17"/>
      <c r="G517" s="13"/>
      <c r="H517" s="13">
        <f>SUM(H518:H522)</f>
        <v>77684.600000000006</v>
      </c>
    </row>
    <row r="518" spans="3:8" ht="15" customHeight="1" x14ac:dyDescent="0.3">
      <c r="C518" s="4" t="s">
        <v>1029</v>
      </c>
      <c r="D518" s="4" t="s">
        <v>1030</v>
      </c>
      <c r="E518" s="3" t="s">
        <v>28</v>
      </c>
      <c r="F518" s="18">
        <v>28</v>
      </c>
      <c r="G518" s="3">
        <v>1973.2</v>
      </c>
      <c r="H518" s="3">
        <f>+ROUND(+IF(F518="",0,F518*G518),2)</f>
        <v>55249.599999999999</v>
      </c>
    </row>
    <row r="519" spans="3:8" ht="15" customHeight="1" x14ac:dyDescent="0.3">
      <c r="C519" s="4" t="s">
        <v>1031</v>
      </c>
      <c r="D519" s="4" t="s">
        <v>1032</v>
      </c>
      <c r="E519" s="3" t="s">
        <v>28</v>
      </c>
      <c r="F519" s="18">
        <v>2</v>
      </c>
      <c r="G519" s="3">
        <v>2500.1999999999998</v>
      </c>
      <c r="H519" s="3">
        <f>+ROUND(+IF(F519="",0,F519*G519),2)</f>
        <v>5000.3999999999996</v>
      </c>
    </row>
    <row r="520" spans="3:8" ht="15" customHeight="1" x14ac:dyDescent="0.3">
      <c r="C520" s="4" t="s">
        <v>1033</v>
      </c>
      <c r="D520" s="4" t="s">
        <v>1034</v>
      </c>
      <c r="E520" s="3" t="s">
        <v>28</v>
      </c>
      <c r="F520" s="18">
        <v>3</v>
      </c>
      <c r="G520" s="3">
        <v>2298.1999999999998</v>
      </c>
      <c r="H520" s="3">
        <f>+ROUND(+IF(F520="",0,F520*G520),2)</f>
        <v>6894.6</v>
      </c>
    </row>
    <row r="521" spans="3:8" ht="15" customHeight="1" x14ac:dyDescent="0.3">
      <c r="C521" s="4" t="s">
        <v>1035</v>
      </c>
      <c r="D521" s="4" t="s">
        <v>1036</v>
      </c>
      <c r="E521" s="3" t="s">
        <v>28</v>
      </c>
      <c r="F521" s="18">
        <v>4</v>
      </c>
      <c r="G521" s="3">
        <v>2130.1999999999998</v>
      </c>
      <c r="H521" s="3">
        <f>+ROUND(+IF(F521="",0,F521*G521),2)</f>
        <v>8520.7999999999993</v>
      </c>
    </row>
    <row r="522" spans="3:8" ht="15" customHeight="1" x14ac:dyDescent="0.3">
      <c r="C522" s="4" t="s">
        <v>1037</v>
      </c>
      <c r="D522" s="4" t="s">
        <v>1038</v>
      </c>
      <c r="E522" s="3" t="s">
        <v>28</v>
      </c>
      <c r="F522" s="18">
        <v>1</v>
      </c>
      <c r="G522" s="3">
        <v>2019.2</v>
      </c>
      <c r="H522" s="3">
        <f>+ROUND(+IF(F522="",0,F522*G522),2)</f>
        <v>2019.2</v>
      </c>
    </row>
    <row r="523" spans="3:8" ht="25.2" customHeight="1" x14ac:dyDescent="0.3">
      <c r="C523" s="12" t="s">
        <v>1039</v>
      </c>
      <c r="D523" s="12" t="s">
        <v>1040</v>
      </c>
      <c r="E523" s="13"/>
      <c r="F523" s="17"/>
      <c r="G523" s="13"/>
      <c r="H523" s="13">
        <f>SUM(H524:H525)</f>
        <v>13802.75</v>
      </c>
    </row>
    <row r="524" spans="3:8" ht="15" customHeight="1" x14ac:dyDescent="0.3">
      <c r="C524" s="4" t="s">
        <v>1041</v>
      </c>
      <c r="D524" s="4" t="s">
        <v>1042</v>
      </c>
      <c r="E524" s="3" t="s">
        <v>25</v>
      </c>
      <c r="F524" s="18">
        <v>34.76</v>
      </c>
      <c r="G524" s="3">
        <v>244.65</v>
      </c>
      <c r="H524" s="3">
        <f>+ROUND(+IF(F524="",0,F524*G524),2)</f>
        <v>8504.0300000000007</v>
      </c>
    </row>
    <row r="525" spans="3:8" ht="15" customHeight="1" x14ac:dyDescent="0.3">
      <c r="C525" s="4" t="s">
        <v>1043</v>
      </c>
      <c r="D525" s="4" t="s">
        <v>1044</v>
      </c>
      <c r="E525" s="3" t="s">
        <v>28</v>
      </c>
      <c r="F525" s="18">
        <v>16</v>
      </c>
      <c r="G525" s="3">
        <v>331.17</v>
      </c>
      <c r="H525" s="3">
        <f>+ROUND(+IF(F525="",0,F525*G525),2)</f>
        <v>5298.72</v>
      </c>
    </row>
    <row r="526" spans="3:8" ht="25.2" customHeight="1" x14ac:dyDescent="0.3">
      <c r="C526" s="12" t="s">
        <v>1045</v>
      </c>
      <c r="D526" s="12" t="s">
        <v>1046</v>
      </c>
      <c r="E526" s="13"/>
      <c r="F526" s="17"/>
      <c r="G526" s="13"/>
      <c r="H526" s="13">
        <f>SUM(H527:H530)</f>
        <v>97855.549999999988</v>
      </c>
    </row>
    <row r="527" spans="3:8" ht="15" customHeight="1" x14ac:dyDescent="0.3">
      <c r="C527" s="4" t="s">
        <v>1047</v>
      </c>
      <c r="D527" s="4" t="s">
        <v>1048</v>
      </c>
      <c r="E527" s="3" t="s">
        <v>25</v>
      </c>
      <c r="F527" s="18">
        <v>83.83</v>
      </c>
      <c r="G527" s="3">
        <v>495.34</v>
      </c>
      <c r="H527" s="3">
        <f>+ROUND(+IF(F527="",0,F527*G527),2)</f>
        <v>41524.35</v>
      </c>
    </row>
    <row r="528" spans="3:8" ht="15" customHeight="1" x14ac:dyDescent="0.3">
      <c r="C528" s="4" t="s">
        <v>1049</v>
      </c>
      <c r="D528" s="4" t="s">
        <v>1050</v>
      </c>
      <c r="E528" s="3" t="s">
        <v>25</v>
      </c>
      <c r="F528" s="18">
        <v>9.32</v>
      </c>
      <c r="G528" s="3">
        <v>461.06</v>
      </c>
      <c r="H528" s="3">
        <f>+ROUND(+IF(F528="",0,F528*G528),2)</f>
        <v>4297.08</v>
      </c>
    </row>
    <row r="529" spans="3:8" ht="15" customHeight="1" x14ac:dyDescent="0.3">
      <c r="C529" s="4" t="s">
        <v>1051</v>
      </c>
      <c r="D529" s="4" t="s">
        <v>1052</v>
      </c>
      <c r="E529" s="3" t="s">
        <v>25</v>
      </c>
      <c r="F529" s="18">
        <v>79.59</v>
      </c>
      <c r="G529" s="3">
        <v>612.30999999999995</v>
      </c>
      <c r="H529" s="3">
        <f>+ROUND(+IF(F529="",0,F529*G529),2)</f>
        <v>48733.75</v>
      </c>
    </row>
    <row r="530" spans="3:8" ht="15" customHeight="1" x14ac:dyDescent="0.3">
      <c r="C530" s="4" t="s">
        <v>1053</v>
      </c>
      <c r="D530" s="4" t="s">
        <v>1054</v>
      </c>
      <c r="E530" s="3" t="s">
        <v>25</v>
      </c>
      <c r="F530" s="18">
        <v>6.32</v>
      </c>
      <c r="G530" s="3">
        <v>522.21</v>
      </c>
      <c r="H530" s="3">
        <f>+ROUND(+IF(F530="",0,F530*G530),2)</f>
        <v>3300.37</v>
      </c>
    </row>
    <row r="531" spans="3:8" ht="25.2" customHeight="1" x14ac:dyDescent="0.3">
      <c r="C531" s="12" t="s">
        <v>1055</v>
      </c>
      <c r="D531" s="12" t="s">
        <v>1056</v>
      </c>
      <c r="E531" s="13"/>
      <c r="F531" s="17"/>
      <c r="G531" s="13"/>
      <c r="H531" s="13">
        <f>SUM(H532)</f>
        <v>20817.150000000001</v>
      </c>
    </row>
    <row r="532" spans="3:8" ht="15" customHeight="1" x14ac:dyDescent="0.3">
      <c r="C532" s="4" t="s">
        <v>1057</v>
      </c>
      <c r="D532" s="4" t="s">
        <v>1058</v>
      </c>
      <c r="E532" s="3" t="s">
        <v>25</v>
      </c>
      <c r="F532" s="18">
        <v>193.45</v>
      </c>
      <c r="G532" s="3">
        <v>107.61</v>
      </c>
      <c r="H532" s="3">
        <f>+ROUND(+IF(F532="",0,F532*G532),2)</f>
        <v>20817.150000000001</v>
      </c>
    </row>
    <row r="533" spans="3:8" ht="25.2" customHeight="1" x14ac:dyDescent="0.3">
      <c r="C533" s="12" t="s">
        <v>1059</v>
      </c>
      <c r="D533" s="12" t="s">
        <v>1060</v>
      </c>
      <c r="E533" s="13"/>
      <c r="F533" s="17"/>
      <c r="G533" s="13"/>
      <c r="H533" s="13">
        <f>SUM(H534)</f>
        <v>34812.800000000003</v>
      </c>
    </row>
    <row r="534" spans="3:8" ht="15" customHeight="1" x14ac:dyDescent="0.3">
      <c r="C534" s="4" t="s">
        <v>1061</v>
      </c>
      <c r="D534" s="4" t="s">
        <v>1062</v>
      </c>
      <c r="E534" s="3" t="s">
        <v>25</v>
      </c>
      <c r="F534" s="18">
        <v>34.69</v>
      </c>
      <c r="G534" s="3">
        <v>1003.54</v>
      </c>
      <c r="H534" s="3">
        <f>+ROUND(+IF(F534="",0,F534*G534),2)</f>
        <v>34812.800000000003</v>
      </c>
    </row>
    <row r="535" spans="3:8" ht="25.2" customHeight="1" x14ac:dyDescent="0.3">
      <c r="C535" s="12" t="s">
        <v>1063</v>
      </c>
      <c r="D535" s="12" t="s">
        <v>1064</v>
      </c>
      <c r="E535" s="13"/>
      <c r="F535" s="17"/>
      <c r="G535" s="13"/>
      <c r="H535" s="13">
        <f>SUM(H536:H550)</f>
        <v>1213095.0100000002</v>
      </c>
    </row>
    <row r="536" spans="3:8" ht="15" customHeight="1" x14ac:dyDescent="0.3">
      <c r="C536" s="4" t="s">
        <v>1065</v>
      </c>
      <c r="D536" s="4" t="s">
        <v>1066</v>
      </c>
      <c r="E536" s="3" t="s">
        <v>25</v>
      </c>
      <c r="F536" s="18">
        <v>283.54000000000002</v>
      </c>
      <c r="G536" s="3">
        <v>45.36</v>
      </c>
      <c r="H536" s="3">
        <f t="shared" ref="H536:H550" si="16">+ROUND(+IF(F536="",0,F536*G536),2)</f>
        <v>12861.37</v>
      </c>
    </row>
    <row r="537" spans="3:8" ht="15" customHeight="1" x14ac:dyDescent="0.3">
      <c r="C537" s="4" t="s">
        <v>1067</v>
      </c>
      <c r="D537" s="4" t="s">
        <v>1068</v>
      </c>
      <c r="E537" s="3" t="s">
        <v>25</v>
      </c>
      <c r="F537" s="18">
        <v>305.89</v>
      </c>
      <c r="G537" s="3">
        <v>120.68</v>
      </c>
      <c r="H537" s="3">
        <f t="shared" si="16"/>
        <v>36914.81</v>
      </c>
    </row>
    <row r="538" spans="3:8" ht="15" customHeight="1" x14ac:dyDescent="0.3">
      <c r="C538" s="4" t="s">
        <v>1069</v>
      </c>
      <c r="D538" s="4" t="s">
        <v>1070</v>
      </c>
      <c r="E538" s="3" t="s">
        <v>25</v>
      </c>
      <c r="F538" s="18">
        <v>535.79999999999995</v>
      </c>
      <c r="G538" s="3">
        <v>120.68</v>
      </c>
      <c r="H538" s="3">
        <f t="shared" si="16"/>
        <v>64660.34</v>
      </c>
    </row>
    <row r="539" spans="3:8" ht="15" customHeight="1" x14ac:dyDescent="0.3">
      <c r="C539" s="4" t="s">
        <v>1071</v>
      </c>
      <c r="D539" s="4" t="s">
        <v>1072</v>
      </c>
      <c r="E539" s="3" t="s">
        <v>25</v>
      </c>
      <c r="F539" s="18">
        <v>594.02</v>
      </c>
      <c r="G539" s="3">
        <v>103.46</v>
      </c>
      <c r="H539" s="3">
        <f t="shared" si="16"/>
        <v>61457.31</v>
      </c>
    </row>
    <row r="540" spans="3:8" ht="15" customHeight="1" x14ac:dyDescent="0.3">
      <c r="C540" s="4" t="s">
        <v>1073</v>
      </c>
      <c r="D540" s="4" t="s">
        <v>1074</v>
      </c>
      <c r="E540" s="3" t="s">
        <v>28</v>
      </c>
      <c r="F540" s="18">
        <v>70</v>
      </c>
      <c r="G540" s="3">
        <v>199.3</v>
      </c>
      <c r="H540" s="3">
        <f t="shared" si="16"/>
        <v>13951</v>
      </c>
    </row>
    <row r="541" spans="3:8" ht="15" customHeight="1" x14ac:dyDescent="0.3">
      <c r="C541" s="4" t="s">
        <v>1075</v>
      </c>
      <c r="D541" s="4" t="s">
        <v>1076</v>
      </c>
      <c r="E541" s="3" t="s">
        <v>28</v>
      </c>
      <c r="F541" s="18">
        <v>5</v>
      </c>
      <c r="G541" s="3">
        <v>1532.17</v>
      </c>
      <c r="H541" s="3">
        <f t="shared" si="16"/>
        <v>7660.85</v>
      </c>
    </row>
    <row r="542" spans="3:8" ht="15" customHeight="1" x14ac:dyDescent="0.3">
      <c r="C542" s="4" t="s">
        <v>1077</v>
      </c>
      <c r="D542" s="4" t="s">
        <v>1078</v>
      </c>
      <c r="E542" s="3" t="s">
        <v>14</v>
      </c>
      <c r="F542" s="18">
        <v>957.6</v>
      </c>
      <c r="G542" s="3">
        <v>524.29999999999995</v>
      </c>
      <c r="H542" s="3">
        <f t="shared" si="16"/>
        <v>502069.68</v>
      </c>
    </row>
    <row r="543" spans="3:8" ht="15" customHeight="1" x14ac:dyDescent="0.3">
      <c r="C543" s="4" t="s">
        <v>1079</v>
      </c>
      <c r="D543" s="4" t="s">
        <v>1080</v>
      </c>
      <c r="E543" s="3" t="s">
        <v>25</v>
      </c>
      <c r="F543" s="18">
        <v>433.07</v>
      </c>
      <c r="G543" s="3">
        <v>296.23</v>
      </c>
      <c r="H543" s="3">
        <f t="shared" si="16"/>
        <v>128288.33</v>
      </c>
    </row>
    <row r="544" spans="3:8" ht="15" customHeight="1" x14ac:dyDescent="0.3">
      <c r="C544" s="4" t="s">
        <v>1081</v>
      </c>
      <c r="D544" s="4" t="s">
        <v>1082</v>
      </c>
      <c r="E544" s="3" t="s">
        <v>28</v>
      </c>
      <c r="F544" s="18">
        <v>139</v>
      </c>
      <c r="G544" s="3">
        <v>8.74</v>
      </c>
      <c r="H544" s="3">
        <f t="shared" si="16"/>
        <v>1214.8599999999999</v>
      </c>
    </row>
    <row r="545" spans="3:8" ht="15" customHeight="1" x14ac:dyDescent="0.3">
      <c r="C545" s="4" t="s">
        <v>1083</v>
      </c>
      <c r="D545" s="4" t="s">
        <v>1084</v>
      </c>
      <c r="E545" s="3" t="s">
        <v>14</v>
      </c>
      <c r="F545" s="18">
        <v>891.65</v>
      </c>
      <c r="G545" s="3">
        <v>378.93</v>
      </c>
      <c r="H545" s="3">
        <f t="shared" si="16"/>
        <v>337872.93</v>
      </c>
    </row>
    <row r="546" spans="3:8" ht="15" customHeight="1" x14ac:dyDescent="0.3">
      <c r="C546" s="4" t="s">
        <v>1085</v>
      </c>
      <c r="D546" s="4" t="s">
        <v>1086</v>
      </c>
      <c r="E546" s="3" t="s">
        <v>28</v>
      </c>
      <c r="F546" s="18">
        <v>1</v>
      </c>
      <c r="G546" s="3">
        <v>9761.33</v>
      </c>
      <c r="H546" s="3">
        <f t="shared" si="16"/>
        <v>9761.33</v>
      </c>
    </row>
    <row r="547" spans="3:8" ht="15" customHeight="1" x14ac:dyDescent="0.3">
      <c r="C547" s="4" t="s">
        <v>1087</v>
      </c>
      <c r="D547" s="4" t="s">
        <v>1088</v>
      </c>
      <c r="E547" s="3" t="s">
        <v>28</v>
      </c>
      <c r="F547" s="18">
        <v>1</v>
      </c>
      <c r="G547" s="3">
        <v>9022.33</v>
      </c>
      <c r="H547" s="3">
        <f t="shared" si="16"/>
        <v>9022.33</v>
      </c>
    </row>
    <row r="548" spans="3:8" ht="15" customHeight="1" x14ac:dyDescent="0.3">
      <c r="C548" s="4" t="s">
        <v>1089</v>
      </c>
      <c r="D548" s="4" t="s">
        <v>1090</v>
      </c>
      <c r="E548" s="3" t="s">
        <v>28</v>
      </c>
      <c r="F548" s="18">
        <v>1</v>
      </c>
      <c r="G548" s="3">
        <v>9337.7900000000009</v>
      </c>
      <c r="H548" s="3">
        <f t="shared" si="16"/>
        <v>9337.7900000000009</v>
      </c>
    </row>
    <row r="549" spans="3:8" ht="15" customHeight="1" x14ac:dyDescent="0.3">
      <c r="C549" s="4" t="s">
        <v>1091</v>
      </c>
      <c r="D549" s="4" t="s">
        <v>1092</v>
      </c>
      <c r="E549" s="3" t="s">
        <v>28</v>
      </c>
      <c r="F549" s="18">
        <v>1</v>
      </c>
      <c r="G549" s="3">
        <v>8927.1</v>
      </c>
      <c r="H549" s="3">
        <f t="shared" si="16"/>
        <v>8927.1</v>
      </c>
    </row>
    <row r="550" spans="3:8" ht="15" customHeight="1" x14ac:dyDescent="0.3">
      <c r="C550" s="4" t="s">
        <v>1093</v>
      </c>
      <c r="D550" s="4" t="s">
        <v>1094</v>
      </c>
      <c r="E550" s="3" t="s">
        <v>14</v>
      </c>
      <c r="F550" s="18">
        <v>58.7</v>
      </c>
      <c r="G550" s="3">
        <v>154.94</v>
      </c>
      <c r="H550" s="3">
        <f t="shared" si="16"/>
        <v>9094.98</v>
      </c>
    </row>
    <row r="551" spans="3:8" ht="25.2" customHeight="1" x14ac:dyDescent="0.3">
      <c r="C551" s="10" t="s">
        <v>1095</v>
      </c>
      <c r="D551" s="10" t="s">
        <v>1096</v>
      </c>
      <c r="E551" s="11"/>
      <c r="F551" s="16"/>
      <c r="G551" s="11"/>
      <c r="H551" s="11">
        <f>+H552+H555+H568</f>
        <v>475569.69000000006</v>
      </c>
    </row>
    <row r="552" spans="3:8" ht="25.2" customHeight="1" x14ac:dyDescent="0.3">
      <c r="C552" s="12" t="s">
        <v>1097</v>
      </c>
      <c r="D552" s="12" t="s">
        <v>1098</v>
      </c>
      <c r="E552" s="13"/>
      <c r="F552" s="17"/>
      <c r="G552" s="13"/>
      <c r="H552" s="13">
        <f>SUM(H553:H554)</f>
        <v>93366.040000000008</v>
      </c>
    </row>
    <row r="553" spans="3:8" ht="15" customHeight="1" x14ac:dyDescent="0.3">
      <c r="C553" s="4" t="s">
        <v>1099</v>
      </c>
      <c r="D553" s="4" t="s">
        <v>1100</v>
      </c>
      <c r="E553" s="3" t="s">
        <v>28</v>
      </c>
      <c r="F553" s="18">
        <v>2752</v>
      </c>
      <c r="G553" s="3">
        <v>31.3</v>
      </c>
      <c r="H553" s="3">
        <f>+ROUND(+IF(F553="",0,F553*G553),2)</f>
        <v>86137.600000000006</v>
      </c>
    </row>
    <row r="554" spans="3:8" ht="15" customHeight="1" x14ac:dyDescent="0.3">
      <c r="C554" s="4" t="s">
        <v>1101</v>
      </c>
      <c r="D554" s="4" t="s">
        <v>1102</v>
      </c>
      <c r="E554" s="3" t="s">
        <v>28</v>
      </c>
      <c r="F554" s="18">
        <v>54</v>
      </c>
      <c r="G554" s="3">
        <v>133.86000000000001</v>
      </c>
      <c r="H554" s="3">
        <f>+ROUND(+IF(F554="",0,F554*G554),2)</f>
        <v>7228.44</v>
      </c>
    </row>
    <row r="555" spans="3:8" ht="25.2" customHeight="1" x14ac:dyDescent="0.3">
      <c r="C555" s="12" t="s">
        <v>1103</v>
      </c>
      <c r="D555" s="12" t="s">
        <v>1104</v>
      </c>
      <c r="E555" s="13"/>
      <c r="F555" s="17"/>
      <c r="G555" s="13"/>
      <c r="H555" s="13">
        <f>SUM(H556:H567)</f>
        <v>336749.41000000009</v>
      </c>
    </row>
    <row r="556" spans="3:8" ht="15" customHeight="1" x14ac:dyDescent="0.3">
      <c r="C556" s="4" t="s">
        <v>1105</v>
      </c>
      <c r="D556" s="4" t="s">
        <v>1106</v>
      </c>
      <c r="E556" s="3" t="s">
        <v>28</v>
      </c>
      <c r="F556" s="18">
        <v>23</v>
      </c>
      <c r="G556" s="3">
        <v>89.28</v>
      </c>
      <c r="H556" s="3">
        <f t="shared" ref="H556:H567" si="17">+ROUND(+IF(F556="",0,F556*G556),2)</f>
        <v>2053.44</v>
      </c>
    </row>
    <row r="557" spans="3:8" ht="15" customHeight="1" x14ac:dyDescent="0.3">
      <c r="C557" s="4" t="s">
        <v>1107</v>
      </c>
      <c r="D557" s="4" t="s">
        <v>1108</v>
      </c>
      <c r="E557" s="3" t="s">
        <v>28</v>
      </c>
      <c r="F557" s="18">
        <v>218</v>
      </c>
      <c r="G557" s="3">
        <v>170.29</v>
      </c>
      <c r="H557" s="3">
        <f t="shared" si="17"/>
        <v>37123.22</v>
      </c>
    </row>
    <row r="558" spans="3:8" ht="15" customHeight="1" x14ac:dyDescent="0.3">
      <c r="C558" s="4" t="s">
        <v>1109</v>
      </c>
      <c r="D558" s="4" t="s">
        <v>1110</v>
      </c>
      <c r="E558" s="3" t="s">
        <v>28</v>
      </c>
      <c r="F558" s="18">
        <v>8</v>
      </c>
      <c r="G558" s="3">
        <v>90.85</v>
      </c>
      <c r="H558" s="3">
        <f t="shared" si="17"/>
        <v>726.8</v>
      </c>
    </row>
    <row r="559" spans="3:8" ht="15" customHeight="1" x14ac:dyDescent="0.3">
      <c r="C559" s="4" t="s">
        <v>1111</v>
      </c>
      <c r="D559" s="4" t="s">
        <v>1112</v>
      </c>
      <c r="E559" s="3" t="s">
        <v>28</v>
      </c>
      <c r="F559" s="18">
        <v>85</v>
      </c>
      <c r="G559" s="3">
        <v>145.29</v>
      </c>
      <c r="H559" s="3">
        <f t="shared" si="17"/>
        <v>12349.65</v>
      </c>
    </row>
    <row r="560" spans="3:8" ht="15" customHeight="1" x14ac:dyDescent="0.3">
      <c r="C560" s="4" t="s">
        <v>1113</v>
      </c>
      <c r="D560" s="4" t="s">
        <v>1114</v>
      </c>
      <c r="E560" s="3" t="s">
        <v>28</v>
      </c>
      <c r="F560" s="18">
        <v>86</v>
      </c>
      <c r="G560" s="3">
        <v>2950.65</v>
      </c>
      <c r="H560" s="3">
        <f t="shared" si="17"/>
        <v>253755.9</v>
      </c>
    </row>
    <row r="561" spans="3:8" ht="15" customHeight="1" x14ac:dyDescent="0.3">
      <c r="C561" s="4" t="s">
        <v>1115</v>
      </c>
      <c r="D561" s="4" t="s">
        <v>1116</v>
      </c>
      <c r="E561" s="3" t="s">
        <v>28</v>
      </c>
      <c r="F561" s="18">
        <v>27</v>
      </c>
      <c r="G561" s="3">
        <v>63.95</v>
      </c>
      <c r="H561" s="3">
        <f t="shared" si="17"/>
        <v>1726.65</v>
      </c>
    </row>
    <row r="562" spans="3:8" ht="15" customHeight="1" x14ac:dyDescent="0.3">
      <c r="C562" s="4" t="s">
        <v>1117</v>
      </c>
      <c r="D562" s="4" t="s">
        <v>1118</v>
      </c>
      <c r="E562" s="3" t="s">
        <v>28</v>
      </c>
      <c r="F562" s="18">
        <v>18</v>
      </c>
      <c r="G562" s="3">
        <v>21.47</v>
      </c>
      <c r="H562" s="3">
        <f t="shared" si="17"/>
        <v>386.46</v>
      </c>
    </row>
    <row r="563" spans="3:8" ht="15" customHeight="1" x14ac:dyDescent="0.3">
      <c r="C563" s="4" t="s">
        <v>1119</v>
      </c>
      <c r="D563" s="4" t="s">
        <v>1120</v>
      </c>
      <c r="E563" s="3" t="s">
        <v>28</v>
      </c>
      <c r="F563" s="18">
        <v>18</v>
      </c>
      <c r="G563" s="3">
        <v>199.3</v>
      </c>
      <c r="H563" s="3">
        <f t="shared" si="17"/>
        <v>3587.4</v>
      </c>
    </row>
    <row r="564" spans="3:8" ht="15" customHeight="1" x14ac:dyDescent="0.3">
      <c r="C564" s="4" t="s">
        <v>1121</v>
      </c>
      <c r="D564" s="4" t="s">
        <v>1122</v>
      </c>
      <c r="E564" s="3" t="s">
        <v>28</v>
      </c>
      <c r="F564" s="18">
        <v>11</v>
      </c>
      <c r="G564" s="3">
        <v>468.29</v>
      </c>
      <c r="H564" s="3">
        <f t="shared" si="17"/>
        <v>5151.1899999999996</v>
      </c>
    </row>
    <row r="565" spans="3:8" ht="15" customHeight="1" x14ac:dyDescent="0.3">
      <c r="C565" s="4" t="s">
        <v>1123</v>
      </c>
      <c r="D565" s="4" t="s">
        <v>1124</v>
      </c>
      <c r="E565" s="3" t="s">
        <v>28</v>
      </c>
      <c r="F565" s="18">
        <v>3</v>
      </c>
      <c r="G565" s="3">
        <v>47.84</v>
      </c>
      <c r="H565" s="3">
        <f t="shared" si="17"/>
        <v>143.52000000000001</v>
      </c>
    </row>
    <row r="566" spans="3:8" ht="15" customHeight="1" x14ac:dyDescent="0.3">
      <c r="C566" s="4" t="s">
        <v>1125</v>
      </c>
      <c r="D566" s="4" t="s">
        <v>1126</v>
      </c>
      <c r="E566" s="3" t="s">
        <v>28</v>
      </c>
      <c r="F566" s="18">
        <v>134</v>
      </c>
      <c r="G566" s="3">
        <v>140.29</v>
      </c>
      <c r="H566" s="3">
        <f t="shared" si="17"/>
        <v>18798.86</v>
      </c>
    </row>
    <row r="567" spans="3:8" ht="15" customHeight="1" x14ac:dyDescent="0.3">
      <c r="C567" s="4" t="s">
        <v>1127</v>
      </c>
      <c r="D567" s="4" t="s">
        <v>1128</v>
      </c>
      <c r="E567" s="3" t="s">
        <v>28</v>
      </c>
      <c r="F567" s="18">
        <v>8</v>
      </c>
      <c r="G567" s="3">
        <v>118.29</v>
      </c>
      <c r="H567" s="3">
        <f t="shared" si="17"/>
        <v>946.32</v>
      </c>
    </row>
    <row r="568" spans="3:8" ht="25.2" customHeight="1" x14ac:dyDescent="0.3">
      <c r="C568" s="12" t="s">
        <v>1129</v>
      </c>
      <c r="D568" s="12" t="s">
        <v>1130</v>
      </c>
      <c r="E568" s="13"/>
      <c r="F568" s="17"/>
      <c r="G568" s="13"/>
      <c r="H568" s="13">
        <f>SUM(H569:H572)</f>
        <v>45454.240000000005</v>
      </c>
    </row>
    <row r="569" spans="3:8" ht="15" customHeight="1" x14ac:dyDescent="0.3">
      <c r="C569" s="4" t="s">
        <v>1131</v>
      </c>
      <c r="D569" s="4" t="s">
        <v>1132</v>
      </c>
      <c r="E569" s="3" t="s">
        <v>28</v>
      </c>
      <c r="F569" s="18">
        <v>336</v>
      </c>
      <c r="G569" s="3">
        <v>21.39</v>
      </c>
      <c r="H569" s="3">
        <f>+ROUND(+IF(F569="",0,F569*G569),2)</f>
        <v>7187.04</v>
      </c>
    </row>
    <row r="570" spans="3:8" ht="15" customHeight="1" x14ac:dyDescent="0.3">
      <c r="C570" s="4" t="s">
        <v>1133</v>
      </c>
      <c r="D570" s="4" t="s">
        <v>1134</v>
      </c>
      <c r="E570" s="3" t="s">
        <v>28</v>
      </c>
      <c r="F570" s="18">
        <v>48</v>
      </c>
      <c r="G570" s="3">
        <v>86.49</v>
      </c>
      <c r="H570" s="3">
        <f>+ROUND(+IF(F570="",0,F570*G570),2)</f>
        <v>4151.5200000000004</v>
      </c>
    </row>
    <row r="571" spans="3:8" ht="15" customHeight="1" x14ac:dyDescent="0.3">
      <c r="C571" s="4" t="s">
        <v>1135</v>
      </c>
      <c r="D571" s="4" t="s">
        <v>1136</v>
      </c>
      <c r="E571" s="3" t="s">
        <v>28</v>
      </c>
      <c r="F571" s="18">
        <v>64</v>
      </c>
      <c r="G571" s="3">
        <v>102.49</v>
      </c>
      <c r="H571" s="3">
        <f>+ROUND(+IF(F571="",0,F571*G571),2)</f>
        <v>6559.36</v>
      </c>
    </row>
    <row r="572" spans="3:8" ht="15" customHeight="1" x14ac:dyDescent="0.3">
      <c r="C572" s="4" t="s">
        <v>1137</v>
      </c>
      <c r="D572" s="4" t="s">
        <v>1138</v>
      </c>
      <c r="E572" s="3" t="s">
        <v>28</v>
      </c>
      <c r="F572" s="18">
        <v>132</v>
      </c>
      <c r="G572" s="3">
        <v>208.76</v>
      </c>
      <c r="H572" s="3">
        <f>+ROUND(+IF(F572="",0,F572*G572),2)</f>
        <v>27556.32</v>
      </c>
    </row>
    <row r="573" spans="3:8" ht="25.2" customHeight="1" x14ac:dyDescent="0.3">
      <c r="C573" s="10" t="s">
        <v>1139</v>
      </c>
      <c r="D573" s="10" t="s">
        <v>1140</v>
      </c>
      <c r="E573" s="11"/>
      <c r="F573" s="16"/>
      <c r="G573" s="11"/>
      <c r="H573" s="11">
        <f>+H574</f>
        <v>19075</v>
      </c>
    </row>
    <row r="574" spans="3:8" ht="25.2" customHeight="1" x14ac:dyDescent="0.3">
      <c r="C574" s="12" t="s">
        <v>1141</v>
      </c>
      <c r="D574" s="12" t="s">
        <v>1142</v>
      </c>
      <c r="E574" s="13"/>
      <c r="F574" s="17"/>
      <c r="G574" s="13"/>
      <c r="H574" s="13">
        <f>SUM(H575)</f>
        <v>19075</v>
      </c>
    </row>
    <row r="575" spans="3:8" ht="15" customHeight="1" x14ac:dyDescent="0.3">
      <c r="C575" s="4" t="s">
        <v>1143</v>
      </c>
      <c r="D575" s="4" t="s">
        <v>1144</v>
      </c>
      <c r="E575" s="3" t="s">
        <v>28</v>
      </c>
      <c r="F575" s="18">
        <v>140</v>
      </c>
      <c r="G575" s="3">
        <v>136.25</v>
      </c>
      <c r="H575" s="3">
        <f>+ROUND(+IF(F575="",0,F575*G575),2)</f>
        <v>19075</v>
      </c>
    </row>
    <row r="576" spans="3:8" ht="25.2" customHeight="1" x14ac:dyDescent="0.3">
      <c r="C576" s="10" t="s">
        <v>1145</v>
      </c>
      <c r="D576" s="10" t="s">
        <v>1146</v>
      </c>
      <c r="E576" s="11"/>
      <c r="F576" s="16"/>
      <c r="G576" s="11"/>
      <c r="H576" s="11">
        <f>+H577+H583</f>
        <v>1555803.52</v>
      </c>
    </row>
    <row r="577" spans="3:8" ht="25.2" customHeight="1" x14ac:dyDescent="0.3">
      <c r="C577" s="12" t="s">
        <v>1147</v>
      </c>
      <c r="D577" s="12" t="s">
        <v>1148</v>
      </c>
      <c r="E577" s="13"/>
      <c r="F577" s="17"/>
      <c r="G577" s="13"/>
      <c r="H577" s="13">
        <f>SUM(H578:H582)</f>
        <v>1320018.56</v>
      </c>
    </row>
    <row r="578" spans="3:8" ht="15" customHeight="1" x14ac:dyDescent="0.3">
      <c r="C578" s="4" t="s">
        <v>1149</v>
      </c>
      <c r="D578" s="4" t="s">
        <v>1150</v>
      </c>
      <c r="E578" s="3" t="s">
        <v>14</v>
      </c>
      <c r="F578" s="18">
        <v>19661.150000000001</v>
      </c>
      <c r="G578" s="3">
        <v>21.46</v>
      </c>
      <c r="H578" s="3">
        <f>+ROUND(+IF(F578="",0,F578*G578),2)</f>
        <v>421928.28</v>
      </c>
    </row>
    <row r="579" spans="3:8" ht="15" customHeight="1" x14ac:dyDescent="0.3">
      <c r="C579" s="4" t="s">
        <v>1151</v>
      </c>
      <c r="D579" s="4" t="s">
        <v>1152</v>
      </c>
      <c r="E579" s="3" t="s">
        <v>14</v>
      </c>
      <c r="F579" s="18">
        <v>32994.06</v>
      </c>
      <c r="G579" s="3">
        <v>18.96</v>
      </c>
      <c r="H579" s="3">
        <f>+ROUND(+IF(F579="",0,F579*G579),2)</f>
        <v>625567.38</v>
      </c>
    </row>
    <row r="580" spans="3:8" ht="15" customHeight="1" x14ac:dyDescent="0.3">
      <c r="C580" s="4" t="s">
        <v>1153</v>
      </c>
      <c r="D580" s="4" t="s">
        <v>1154</v>
      </c>
      <c r="E580" s="3" t="s">
        <v>14</v>
      </c>
      <c r="F580" s="18">
        <v>12083.67</v>
      </c>
      <c r="G580" s="3">
        <v>21.21</v>
      </c>
      <c r="H580" s="3">
        <f>+ROUND(+IF(F580="",0,F580*G580),2)</f>
        <v>256294.64</v>
      </c>
    </row>
    <row r="581" spans="3:8" ht="15" customHeight="1" x14ac:dyDescent="0.3">
      <c r="C581" s="4" t="s">
        <v>1155</v>
      </c>
      <c r="D581" s="4" t="s">
        <v>1156</v>
      </c>
      <c r="E581" s="3" t="s">
        <v>14</v>
      </c>
      <c r="F581" s="18">
        <v>443.82</v>
      </c>
      <c r="G581" s="3">
        <v>20.079999999999998</v>
      </c>
      <c r="H581" s="3">
        <f>+ROUND(+IF(F581="",0,F581*G581),2)</f>
        <v>8911.91</v>
      </c>
    </row>
    <row r="582" spans="3:8" ht="15" customHeight="1" x14ac:dyDescent="0.3">
      <c r="C582" s="4" t="s">
        <v>1157</v>
      </c>
      <c r="D582" s="4" t="s">
        <v>1158</v>
      </c>
      <c r="E582" s="3" t="s">
        <v>14</v>
      </c>
      <c r="F582" s="18">
        <v>131.4</v>
      </c>
      <c r="G582" s="3">
        <v>55.68</v>
      </c>
      <c r="H582" s="3">
        <f>+ROUND(+IF(F582="",0,F582*G582),2)</f>
        <v>7316.35</v>
      </c>
    </row>
    <row r="583" spans="3:8" ht="25.2" customHeight="1" x14ac:dyDescent="0.3">
      <c r="C583" s="12" t="s">
        <v>1159</v>
      </c>
      <c r="D583" s="12" t="s">
        <v>1160</v>
      </c>
      <c r="E583" s="13"/>
      <c r="F583" s="17"/>
      <c r="G583" s="13"/>
      <c r="H583" s="13">
        <f>SUM(H584)</f>
        <v>235784.95999999999</v>
      </c>
    </row>
    <row r="584" spans="3:8" ht="15" customHeight="1" x14ac:dyDescent="0.3">
      <c r="C584" s="4" t="s">
        <v>1161</v>
      </c>
      <c r="D584" s="4" t="s">
        <v>1162</v>
      </c>
      <c r="E584" s="3" t="s">
        <v>14</v>
      </c>
      <c r="F584" s="18">
        <v>3592.64</v>
      </c>
      <c r="G584" s="3">
        <v>65.63</v>
      </c>
      <c r="H584" s="3">
        <f>+ROUND(+IF(F584="",0,F584*G584),2)</f>
        <v>235784.95999999999</v>
      </c>
    </row>
    <row r="585" spans="3:8" ht="25.2" customHeight="1" x14ac:dyDescent="0.3">
      <c r="C585" s="10" t="s">
        <v>1163</v>
      </c>
      <c r="D585" s="10" t="s">
        <v>1164</v>
      </c>
      <c r="E585" s="11"/>
      <c r="F585" s="16"/>
      <c r="G585" s="11"/>
      <c r="H585" s="11">
        <f>+H586</f>
        <v>147734.01</v>
      </c>
    </row>
    <row r="586" spans="3:8" ht="25.2" customHeight="1" x14ac:dyDescent="0.3">
      <c r="C586" s="12" t="s">
        <v>1165</v>
      </c>
      <c r="D586" s="12" t="s">
        <v>1166</v>
      </c>
      <c r="E586" s="13"/>
      <c r="F586" s="17"/>
      <c r="G586" s="13"/>
      <c r="H586" s="13">
        <f>SUM(H587:H589)</f>
        <v>147734.01</v>
      </c>
    </row>
    <row r="587" spans="3:8" ht="15" customHeight="1" x14ac:dyDescent="0.3">
      <c r="C587" s="4" t="s">
        <v>1167</v>
      </c>
      <c r="D587" s="4" t="s">
        <v>1168</v>
      </c>
      <c r="E587" s="3" t="s">
        <v>14</v>
      </c>
      <c r="F587" s="18">
        <v>13789.99</v>
      </c>
      <c r="G587" s="3">
        <v>9.26</v>
      </c>
      <c r="H587" s="3">
        <f>+ROUND(+IF(F587="",0,F587*G587),2)</f>
        <v>127695.31</v>
      </c>
    </row>
    <row r="588" spans="3:8" ht="15" customHeight="1" x14ac:dyDescent="0.3">
      <c r="C588" s="4" t="s">
        <v>1169</v>
      </c>
      <c r="D588" s="4" t="s">
        <v>1170</v>
      </c>
      <c r="E588" s="3" t="s">
        <v>14</v>
      </c>
      <c r="F588" s="18">
        <v>378.81</v>
      </c>
      <c r="G588" s="3">
        <v>9.58</v>
      </c>
      <c r="H588" s="3">
        <f>+ROUND(+IF(F588="",0,F588*G588),2)</f>
        <v>3629</v>
      </c>
    </row>
    <row r="589" spans="3:8" ht="15" customHeight="1" x14ac:dyDescent="0.3">
      <c r="C589" s="4" t="s">
        <v>1171</v>
      </c>
      <c r="D589" s="4" t="s">
        <v>1172</v>
      </c>
      <c r="E589" s="3" t="s">
        <v>28</v>
      </c>
      <c r="F589" s="18">
        <v>90</v>
      </c>
      <c r="G589" s="3">
        <v>182.33</v>
      </c>
      <c r="H589" s="3">
        <f>+ROUND(+IF(F589="",0,F589*G589),2)</f>
        <v>16409.7</v>
      </c>
    </row>
    <row r="590" spans="3:8" ht="25.2" customHeight="1" x14ac:dyDescent="0.3">
      <c r="C590" s="10" t="s">
        <v>1173</v>
      </c>
      <c r="D590" s="10" t="s">
        <v>611</v>
      </c>
      <c r="E590" s="11"/>
      <c r="F590" s="16"/>
      <c r="G590" s="11"/>
      <c r="H590" s="11">
        <f>SUM(H591:H603)</f>
        <v>116657.5</v>
      </c>
    </row>
    <row r="591" spans="3:8" ht="15" customHeight="1" x14ac:dyDescent="0.3">
      <c r="C591" s="4" t="s">
        <v>1174</v>
      </c>
      <c r="D591" s="4" t="s">
        <v>1175</v>
      </c>
      <c r="E591" s="3" t="s">
        <v>25</v>
      </c>
      <c r="F591" s="18">
        <v>21.98</v>
      </c>
      <c r="G591" s="3">
        <v>35.99</v>
      </c>
      <c r="H591" s="3">
        <f t="shared" ref="H591:H603" si="18">+ROUND(+IF(F591="",0,F591*G591),2)</f>
        <v>791.06</v>
      </c>
    </row>
    <row r="592" spans="3:8" ht="15" customHeight="1" x14ac:dyDescent="0.3">
      <c r="C592" s="4" t="s">
        <v>1176</v>
      </c>
      <c r="D592" s="4" t="s">
        <v>1177</v>
      </c>
      <c r="E592" s="3" t="s">
        <v>14</v>
      </c>
      <c r="F592" s="18">
        <v>113.94</v>
      </c>
      <c r="G592" s="3">
        <v>55</v>
      </c>
      <c r="H592" s="3">
        <f t="shared" si="18"/>
        <v>6266.7</v>
      </c>
    </row>
    <row r="593" spans="3:8" ht="15" customHeight="1" x14ac:dyDescent="0.3">
      <c r="C593" s="4" t="s">
        <v>1178</v>
      </c>
      <c r="D593" s="4" t="s">
        <v>1179</v>
      </c>
      <c r="E593" s="3" t="s">
        <v>25</v>
      </c>
      <c r="F593" s="18">
        <v>1.4</v>
      </c>
      <c r="G593" s="3">
        <v>329.6</v>
      </c>
      <c r="H593" s="3">
        <f t="shared" si="18"/>
        <v>461.44</v>
      </c>
    </row>
    <row r="594" spans="3:8" ht="15" customHeight="1" x14ac:dyDescent="0.3">
      <c r="C594" s="4" t="s">
        <v>1180</v>
      </c>
      <c r="D594" s="4" t="s">
        <v>1181</v>
      </c>
      <c r="E594" s="3" t="s">
        <v>25</v>
      </c>
      <c r="F594" s="18">
        <v>38.89</v>
      </c>
      <c r="G594" s="3">
        <v>464.82</v>
      </c>
      <c r="H594" s="3">
        <f t="shared" si="18"/>
        <v>18076.849999999999</v>
      </c>
    </row>
    <row r="595" spans="3:8" ht="15" customHeight="1" x14ac:dyDescent="0.3">
      <c r="C595" s="4" t="s">
        <v>1182</v>
      </c>
      <c r="D595" s="4" t="s">
        <v>1183</v>
      </c>
      <c r="E595" s="3" t="s">
        <v>25</v>
      </c>
      <c r="F595" s="18">
        <v>227.73</v>
      </c>
      <c r="G595" s="3">
        <v>316.08999999999997</v>
      </c>
      <c r="H595" s="3">
        <f t="shared" si="18"/>
        <v>71983.179999999993</v>
      </c>
    </row>
    <row r="596" spans="3:8" ht="15" customHeight="1" x14ac:dyDescent="0.3">
      <c r="C596" s="4" t="s">
        <v>1184</v>
      </c>
      <c r="D596" s="4" t="s">
        <v>1185</v>
      </c>
      <c r="E596" s="3" t="s">
        <v>28</v>
      </c>
      <c r="F596" s="18">
        <v>97</v>
      </c>
      <c r="G596" s="3">
        <v>82.51</v>
      </c>
      <c r="H596" s="3">
        <f t="shared" si="18"/>
        <v>8003.47</v>
      </c>
    </row>
    <row r="597" spans="3:8" ht="15" customHeight="1" x14ac:dyDescent="0.3">
      <c r="C597" s="4" t="s">
        <v>1186</v>
      </c>
      <c r="D597" s="4" t="s">
        <v>1187</v>
      </c>
      <c r="E597" s="3" t="s">
        <v>28</v>
      </c>
      <c r="F597" s="18">
        <v>55</v>
      </c>
      <c r="G597" s="3">
        <v>83.4</v>
      </c>
      <c r="H597" s="3">
        <f t="shared" si="18"/>
        <v>4587</v>
      </c>
    </row>
    <row r="598" spans="3:8" ht="15" customHeight="1" x14ac:dyDescent="0.3">
      <c r="C598" s="4" t="s">
        <v>1188</v>
      </c>
      <c r="D598" s="4" t="s">
        <v>1189</v>
      </c>
      <c r="E598" s="3" t="s">
        <v>28</v>
      </c>
      <c r="F598" s="18">
        <v>19</v>
      </c>
      <c r="G598" s="3">
        <v>53.4</v>
      </c>
      <c r="H598" s="3">
        <f t="shared" si="18"/>
        <v>1014.6</v>
      </c>
    </row>
    <row r="599" spans="3:8" ht="15" customHeight="1" x14ac:dyDescent="0.3">
      <c r="C599" s="4" t="s">
        <v>1190</v>
      </c>
      <c r="D599" s="4" t="s">
        <v>1191</v>
      </c>
      <c r="E599" s="3" t="s">
        <v>28</v>
      </c>
      <c r="F599" s="18">
        <v>3</v>
      </c>
      <c r="G599" s="3">
        <v>64.400000000000006</v>
      </c>
      <c r="H599" s="3">
        <f t="shared" si="18"/>
        <v>193.2</v>
      </c>
    </row>
    <row r="600" spans="3:8" ht="15" customHeight="1" x14ac:dyDescent="0.3">
      <c r="C600" s="4" t="s">
        <v>1192</v>
      </c>
      <c r="D600" s="4" t="s">
        <v>1193</v>
      </c>
      <c r="E600" s="3" t="s">
        <v>28</v>
      </c>
      <c r="F600" s="18">
        <v>1</v>
      </c>
      <c r="G600" s="3">
        <v>180</v>
      </c>
      <c r="H600" s="3">
        <f t="shared" si="18"/>
        <v>180</v>
      </c>
    </row>
    <row r="601" spans="3:8" ht="15" customHeight="1" x14ac:dyDescent="0.3">
      <c r="C601" s="4" t="s">
        <v>1194</v>
      </c>
      <c r="D601" s="4" t="s">
        <v>1195</v>
      </c>
      <c r="E601" s="3" t="s">
        <v>28</v>
      </c>
      <c r="F601" s="18">
        <v>4</v>
      </c>
      <c r="G601" s="3">
        <v>220</v>
      </c>
      <c r="H601" s="3">
        <f t="shared" si="18"/>
        <v>880</v>
      </c>
    </row>
    <row r="602" spans="3:8" ht="15" customHeight="1" x14ac:dyDescent="0.3">
      <c r="C602" s="4" t="s">
        <v>1196</v>
      </c>
      <c r="D602" s="4" t="s">
        <v>1197</v>
      </c>
      <c r="E602" s="3" t="s">
        <v>28</v>
      </c>
      <c r="F602" s="18">
        <v>1</v>
      </c>
      <c r="G602" s="3">
        <v>500</v>
      </c>
      <c r="H602" s="3">
        <f t="shared" si="18"/>
        <v>500</v>
      </c>
    </row>
    <row r="603" spans="3:8" ht="15" customHeight="1" x14ac:dyDescent="0.3">
      <c r="C603" s="4" t="s">
        <v>1198</v>
      </c>
      <c r="D603" s="4" t="s">
        <v>1199</v>
      </c>
      <c r="E603" s="3" t="s">
        <v>28</v>
      </c>
      <c r="F603" s="18">
        <v>31</v>
      </c>
      <c r="G603" s="3">
        <v>120</v>
      </c>
      <c r="H603" s="3">
        <f t="shared" si="18"/>
        <v>3720</v>
      </c>
    </row>
    <row r="604" spans="3:8" ht="25.2" customHeight="1" x14ac:dyDescent="0.3">
      <c r="C604" s="10" t="s">
        <v>1200</v>
      </c>
      <c r="D604" s="10" t="s">
        <v>1201</v>
      </c>
      <c r="E604" s="11"/>
      <c r="F604" s="16"/>
      <c r="G604" s="11"/>
      <c r="H604" s="11">
        <f>+H605+H613+H632</f>
        <v>89223.11</v>
      </c>
    </row>
    <row r="605" spans="3:8" ht="25.2" customHeight="1" x14ac:dyDescent="0.3">
      <c r="C605" s="12" t="s">
        <v>1202</v>
      </c>
      <c r="D605" s="12" t="s">
        <v>1203</v>
      </c>
      <c r="E605" s="13"/>
      <c r="F605" s="17"/>
      <c r="G605" s="13"/>
      <c r="H605" s="13">
        <f>SUM(H606:H612)</f>
        <v>970</v>
      </c>
    </row>
    <row r="606" spans="3:8" ht="15" customHeight="1" x14ac:dyDescent="0.3">
      <c r="C606" s="4" t="s">
        <v>1204</v>
      </c>
      <c r="D606" s="4" t="s">
        <v>1205</v>
      </c>
      <c r="E606" s="3" t="s">
        <v>28</v>
      </c>
      <c r="F606" s="18">
        <v>2</v>
      </c>
      <c r="G606" s="3">
        <v>60</v>
      </c>
      <c r="H606" s="3">
        <f t="shared" ref="H606:H612" si="19">+ROUND(+IF(F606="",0,F606*G606),2)</f>
        <v>120</v>
      </c>
    </row>
    <row r="607" spans="3:8" ht="15" customHeight="1" x14ac:dyDescent="0.3">
      <c r="C607" s="4" t="s">
        <v>1206</v>
      </c>
      <c r="D607" s="4" t="s">
        <v>1207</v>
      </c>
      <c r="E607" s="3" t="s">
        <v>28</v>
      </c>
      <c r="F607" s="18">
        <v>1</v>
      </c>
      <c r="G607" s="3">
        <v>85</v>
      </c>
      <c r="H607" s="3">
        <f t="shared" si="19"/>
        <v>85</v>
      </c>
    </row>
    <row r="608" spans="3:8" ht="15" customHeight="1" x14ac:dyDescent="0.3">
      <c r="C608" s="4" t="s">
        <v>1208</v>
      </c>
      <c r="D608" s="4" t="s">
        <v>1209</v>
      </c>
      <c r="E608" s="3" t="s">
        <v>28</v>
      </c>
      <c r="F608" s="18">
        <v>1</v>
      </c>
      <c r="G608" s="3">
        <v>70</v>
      </c>
      <c r="H608" s="3">
        <f t="shared" si="19"/>
        <v>70</v>
      </c>
    </row>
    <row r="609" spans="3:8" ht="15" customHeight="1" x14ac:dyDescent="0.3">
      <c r="C609" s="4" t="s">
        <v>1210</v>
      </c>
      <c r="D609" s="4" t="s">
        <v>1211</v>
      </c>
      <c r="E609" s="3" t="s">
        <v>28</v>
      </c>
      <c r="F609" s="18">
        <v>3</v>
      </c>
      <c r="G609" s="3">
        <v>90</v>
      </c>
      <c r="H609" s="3">
        <f t="shared" si="19"/>
        <v>270</v>
      </c>
    </row>
    <row r="610" spans="3:8" ht="15" customHeight="1" x14ac:dyDescent="0.3">
      <c r="C610" s="4" t="s">
        <v>1212</v>
      </c>
      <c r="D610" s="4" t="s">
        <v>1213</v>
      </c>
      <c r="E610" s="3" t="s">
        <v>28</v>
      </c>
      <c r="F610" s="18">
        <v>1</v>
      </c>
      <c r="G610" s="3">
        <v>80</v>
      </c>
      <c r="H610" s="3">
        <f t="shared" si="19"/>
        <v>80</v>
      </c>
    </row>
    <row r="611" spans="3:8" ht="15" customHeight="1" x14ac:dyDescent="0.3">
      <c r="C611" s="4" t="s">
        <v>1214</v>
      </c>
      <c r="D611" s="4" t="s">
        <v>1215</v>
      </c>
      <c r="E611" s="3" t="s">
        <v>28</v>
      </c>
      <c r="F611" s="18">
        <v>1</v>
      </c>
      <c r="G611" s="3">
        <v>250</v>
      </c>
      <c r="H611" s="3">
        <f t="shared" si="19"/>
        <v>250</v>
      </c>
    </row>
    <row r="612" spans="3:8" ht="15" customHeight="1" x14ac:dyDescent="0.3">
      <c r="C612" s="4" t="s">
        <v>1216</v>
      </c>
      <c r="D612" s="4" t="s">
        <v>1217</v>
      </c>
      <c r="E612" s="3" t="s">
        <v>28</v>
      </c>
      <c r="F612" s="18">
        <v>1</v>
      </c>
      <c r="G612" s="3">
        <v>95</v>
      </c>
      <c r="H612" s="3">
        <f t="shared" si="19"/>
        <v>95</v>
      </c>
    </row>
    <row r="613" spans="3:8" ht="25.2" customHeight="1" x14ac:dyDescent="0.3">
      <c r="C613" s="12" t="s">
        <v>1218</v>
      </c>
      <c r="D613" s="12" t="s">
        <v>1219</v>
      </c>
      <c r="E613" s="13"/>
      <c r="F613" s="17"/>
      <c r="G613" s="13"/>
      <c r="H613" s="13">
        <f>SUM(H614:H631)</f>
        <v>68745</v>
      </c>
    </row>
    <row r="614" spans="3:8" ht="15" customHeight="1" x14ac:dyDescent="0.3">
      <c r="C614" s="4" t="s">
        <v>1220</v>
      </c>
      <c r="D614" s="4" t="s">
        <v>1221</v>
      </c>
      <c r="E614" s="3" t="s">
        <v>28</v>
      </c>
      <c r="F614" s="18">
        <v>4</v>
      </c>
      <c r="G614" s="3">
        <v>85</v>
      </c>
      <c r="H614" s="3">
        <f t="shared" ref="H614:H631" si="20">+ROUND(+IF(F614="",0,F614*G614),2)</f>
        <v>340</v>
      </c>
    </row>
    <row r="615" spans="3:8" ht="15" customHeight="1" x14ac:dyDescent="0.3">
      <c r="C615" s="4" t="s">
        <v>1222</v>
      </c>
      <c r="D615" s="4" t="s">
        <v>1223</v>
      </c>
      <c r="E615" s="3" t="s">
        <v>28</v>
      </c>
      <c r="F615" s="18">
        <v>13</v>
      </c>
      <c r="G615" s="3">
        <v>70</v>
      </c>
      <c r="H615" s="3">
        <f t="shared" si="20"/>
        <v>910</v>
      </c>
    </row>
    <row r="616" spans="3:8" ht="15" customHeight="1" x14ac:dyDescent="0.3">
      <c r="C616" s="4" t="s">
        <v>1224</v>
      </c>
      <c r="D616" s="4" t="s">
        <v>1225</v>
      </c>
      <c r="E616" s="3" t="s">
        <v>28</v>
      </c>
      <c r="F616" s="18">
        <v>22</v>
      </c>
      <c r="G616" s="3">
        <v>96</v>
      </c>
      <c r="H616" s="3">
        <f t="shared" si="20"/>
        <v>2112</v>
      </c>
    </row>
    <row r="617" spans="3:8" ht="15" customHeight="1" x14ac:dyDescent="0.3">
      <c r="C617" s="4" t="s">
        <v>1226</v>
      </c>
      <c r="D617" s="4" t="s">
        <v>1227</v>
      </c>
      <c r="E617" s="3" t="s">
        <v>28</v>
      </c>
      <c r="F617" s="18">
        <v>12</v>
      </c>
      <c r="G617" s="3">
        <v>45</v>
      </c>
      <c r="H617" s="3">
        <f t="shared" si="20"/>
        <v>540</v>
      </c>
    </row>
    <row r="618" spans="3:8" ht="15" customHeight="1" x14ac:dyDescent="0.3">
      <c r="C618" s="4" t="s">
        <v>1228</v>
      </c>
      <c r="D618" s="4" t="s">
        <v>1229</v>
      </c>
      <c r="E618" s="3" t="s">
        <v>28</v>
      </c>
      <c r="F618" s="18">
        <v>13</v>
      </c>
      <c r="G618" s="3">
        <v>60</v>
      </c>
      <c r="H618" s="3">
        <f t="shared" si="20"/>
        <v>780</v>
      </c>
    </row>
    <row r="619" spans="3:8" ht="15" customHeight="1" x14ac:dyDescent="0.3">
      <c r="C619" s="4" t="s">
        <v>1230</v>
      </c>
      <c r="D619" s="4" t="s">
        <v>1231</v>
      </c>
      <c r="E619" s="3" t="s">
        <v>28</v>
      </c>
      <c r="F619" s="18">
        <v>17</v>
      </c>
      <c r="G619" s="3">
        <v>74</v>
      </c>
      <c r="H619" s="3">
        <f t="shared" si="20"/>
        <v>1258</v>
      </c>
    </row>
    <row r="620" spans="3:8" ht="15" customHeight="1" x14ac:dyDescent="0.3">
      <c r="C620" s="4" t="s">
        <v>1232</v>
      </c>
      <c r="D620" s="4" t="s">
        <v>1233</v>
      </c>
      <c r="E620" s="3" t="s">
        <v>28</v>
      </c>
      <c r="F620" s="18">
        <v>225</v>
      </c>
      <c r="G620" s="3">
        <v>85</v>
      </c>
      <c r="H620" s="3">
        <f t="shared" si="20"/>
        <v>19125</v>
      </c>
    </row>
    <row r="621" spans="3:8" ht="15" customHeight="1" x14ac:dyDescent="0.3">
      <c r="C621" s="4" t="s">
        <v>1234</v>
      </c>
      <c r="D621" s="4" t="s">
        <v>1235</v>
      </c>
      <c r="E621" s="3" t="s">
        <v>28</v>
      </c>
      <c r="F621" s="18">
        <v>224</v>
      </c>
      <c r="G621" s="3">
        <v>84</v>
      </c>
      <c r="H621" s="3">
        <f t="shared" si="20"/>
        <v>18816</v>
      </c>
    </row>
    <row r="622" spans="3:8" ht="15" customHeight="1" x14ac:dyDescent="0.3">
      <c r="C622" s="4" t="s">
        <v>1236</v>
      </c>
      <c r="D622" s="4" t="s">
        <v>1237</v>
      </c>
      <c r="E622" s="3" t="s">
        <v>28</v>
      </c>
      <c r="F622" s="18">
        <v>6</v>
      </c>
      <c r="G622" s="3">
        <v>70</v>
      </c>
      <c r="H622" s="3">
        <f t="shared" si="20"/>
        <v>420</v>
      </c>
    </row>
    <row r="623" spans="3:8" ht="15" customHeight="1" x14ac:dyDescent="0.3">
      <c r="C623" s="4" t="s">
        <v>1238</v>
      </c>
      <c r="D623" s="4" t="s">
        <v>1239</v>
      </c>
      <c r="E623" s="3" t="s">
        <v>28</v>
      </c>
      <c r="F623" s="18">
        <v>24</v>
      </c>
      <c r="G623" s="3">
        <v>110</v>
      </c>
      <c r="H623" s="3">
        <f t="shared" si="20"/>
        <v>2640</v>
      </c>
    </row>
    <row r="624" spans="3:8" ht="15" customHeight="1" x14ac:dyDescent="0.3">
      <c r="C624" s="4" t="s">
        <v>1240</v>
      </c>
      <c r="D624" s="4" t="s">
        <v>1241</v>
      </c>
      <c r="E624" s="3" t="s">
        <v>28</v>
      </c>
      <c r="F624" s="18">
        <v>104</v>
      </c>
      <c r="G624" s="3">
        <v>100</v>
      </c>
      <c r="H624" s="3">
        <f t="shared" si="20"/>
        <v>10400</v>
      </c>
    </row>
    <row r="625" spans="2:10" ht="15" customHeight="1" x14ac:dyDescent="0.3">
      <c r="C625" s="4" t="s">
        <v>1242</v>
      </c>
      <c r="D625" s="4" t="s">
        <v>1243</v>
      </c>
      <c r="E625" s="3" t="s">
        <v>28</v>
      </c>
      <c r="F625" s="18">
        <v>267</v>
      </c>
      <c r="G625" s="3">
        <v>20</v>
      </c>
      <c r="H625" s="3">
        <f t="shared" si="20"/>
        <v>5340</v>
      </c>
    </row>
    <row r="626" spans="2:10" ht="15" customHeight="1" x14ac:dyDescent="0.3">
      <c r="C626" s="4" t="s">
        <v>1244</v>
      </c>
      <c r="D626" s="4" t="s">
        <v>1245</v>
      </c>
      <c r="E626" s="3" t="s">
        <v>28</v>
      </c>
      <c r="F626" s="18">
        <v>36</v>
      </c>
      <c r="G626" s="3">
        <v>35</v>
      </c>
      <c r="H626" s="3">
        <f t="shared" si="20"/>
        <v>1260</v>
      </c>
    </row>
    <row r="627" spans="2:10" ht="15" customHeight="1" x14ac:dyDescent="0.3">
      <c r="C627" s="4" t="s">
        <v>1246</v>
      </c>
      <c r="D627" s="4" t="s">
        <v>1247</v>
      </c>
      <c r="E627" s="3" t="s">
        <v>28</v>
      </c>
      <c r="F627" s="18">
        <v>39</v>
      </c>
      <c r="G627" s="3">
        <v>42</v>
      </c>
      <c r="H627" s="3">
        <f t="shared" si="20"/>
        <v>1638</v>
      </c>
    </row>
    <row r="628" spans="2:10" ht="15" customHeight="1" x14ac:dyDescent="0.3">
      <c r="C628" s="4" t="s">
        <v>1248</v>
      </c>
      <c r="D628" s="4" t="s">
        <v>1249</v>
      </c>
      <c r="E628" s="3" t="s">
        <v>28</v>
      </c>
      <c r="F628" s="18">
        <v>56</v>
      </c>
      <c r="G628" s="3">
        <v>38</v>
      </c>
      <c r="H628" s="3">
        <f t="shared" si="20"/>
        <v>2128</v>
      </c>
    </row>
    <row r="629" spans="2:10" ht="15" customHeight="1" x14ac:dyDescent="0.3">
      <c r="C629" s="4" t="s">
        <v>1250</v>
      </c>
      <c r="D629" s="4" t="s">
        <v>1251</v>
      </c>
      <c r="E629" s="3" t="s">
        <v>28</v>
      </c>
      <c r="F629" s="18">
        <v>6</v>
      </c>
      <c r="G629" s="3">
        <v>78</v>
      </c>
      <c r="H629" s="3">
        <f t="shared" si="20"/>
        <v>468</v>
      </c>
    </row>
    <row r="630" spans="2:10" ht="15" customHeight="1" x14ac:dyDescent="0.3">
      <c r="C630" s="4" t="s">
        <v>1252</v>
      </c>
      <c r="D630" s="4" t="s">
        <v>1253</v>
      </c>
      <c r="E630" s="3" t="s">
        <v>28</v>
      </c>
      <c r="F630" s="18">
        <v>6</v>
      </c>
      <c r="G630" s="3">
        <v>45</v>
      </c>
      <c r="H630" s="3">
        <f t="shared" si="20"/>
        <v>270</v>
      </c>
    </row>
    <row r="631" spans="2:10" ht="15" customHeight="1" x14ac:dyDescent="0.3">
      <c r="C631" s="4" t="s">
        <v>1254</v>
      </c>
      <c r="D631" s="4" t="s">
        <v>1255</v>
      </c>
      <c r="E631" s="3" t="s">
        <v>28</v>
      </c>
      <c r="F631" s="18">
        <v>12</v>
      </c>
      <c r="G631" s="3">
        <v>25</v>
      </c>
      <c r="H631" s="3">
        <f t="shared" si="20"/>
        <v>300</v>
      </c>
    </row>
    <row r="632" spans="2:10" ht="25.2" customHeight="1" x14ac:dyDescent="0.3">
      <c r="C632" s="12" t="s">
        <v>1256</v>
      </c>
      <c r="D632" s="12" t="s">
        <v>1257</v>
      </c>
      <c r="E632" s="13"/>
      <c r="F632" s="17"/>
      <c r="G632" s="13"/>
      <c r="H632" s="13">
        <f>SUM(H633:H634)</f>
        <v>19508.11</v>
      </c>
    </row>
    <row r="633" spans="2:10" ht="15" customHeight="1" x14ac:dyDescent="0.3">
      <c r="C633" s="4" t="s">
        <v>1258</v>
      </c>
      <c r="D633" s="4" t="s">
        <v>1259</v>
      </c>
      <c r="E633" s="3" t="s">
        <v>28</v>
      </c>
      <c r="F633" s="18">
        <v>1513.83</v>
      </c>
      <c r="G633" s="3">
        <v>8</v>
      </c>
      <c r="H633" s="3">
        <f>+ROUND(+IF(F633="",0,F633*G633),2)</f>
        <v>12110.64</v>
      </c>
    </row>
    <row r="634" spans="2:10" ht="15" customHeight="1" x14ac:dyDescent="0.3">
      <c r="C634" s="4" t="s">
        <v>1260</v>
      </c>
      <c r="D634" s="4" t="s">
        <v>1261</v>
      </c>
      <c r="E634" s="3" t="s">
        <v>25</v>
      </c>
      <c r="F634" s="18">
        <v>606.35</v>
      </c>
      <c r="G634" s="3">
        <v>12.2</v>
      </c>
      <c r="H634" s="3">
        <f>+ROUND(+IF(F634="",0,F634*G634),2)</f>
        <v>7397.47</v>
      </c>
    </row>
    <row r="635" spans="2:10" ht="30" customHeight="1" x14ac:dyDescent="0.3">
      <c r="B635" s="1" t="s">
        <v>5415</v>
      </c>
      <c r="C635" s="7" t="s">
        <v>1262</v>
      </c>
      <c r="D635" s="7" t="s">
        <v>3</v>
      </c>
      <c r="E635" s="8"/>
      <c r="F635" s="15"/>
      <c r="G635" s="8"/>
      <c r="H635" s="8">
        <f>+H636+H670+H767+H836+H923+H967+H1059+H1112+H1128</f>
        <v>3853393.2800000003</v>
      </c>
      <c r="I635" s="1">
        <v>3853393.2800000003</v>
      </c>
      <c r="J635" s="1">
        <f>+I635-H635</f>
        <v>0</v>
      </c>
    </row>
    <row r="636" spans="2:10" ht="25.2" customHeight="1" x14ac:dyDescent="0.3">
      <c r="C636" s="10" t="s">
        <v>1263</v>
      </c>
      <c r="D636" s="10" t="s">
        <v>1264</v>
      </c>
      <c r="E636" s="11"/>
      <c r="F636" s="16"/>
      <c r="G636" s="11"/>
      <c r="H636" s="11">
        <f>+H637+H660+H666+H668</f>
        <v>424936.26000000007</v>
      </c>
    </row>
    <row r="637" spans="2:10" ht="25.2" customHeight="1" x14ac:dyDescent="0.3">
      <c r="C637" s="12" t="s">
        <v>1265</v>
      </c>
      <c r="D637" s="12" t="s">
        <v>1266</v>
      </c>
      <c r="E637" s="13"/>
      <c r="F637" s="17"/>
      <c r="G637" s="13"/>
      <c r="H637" s="13">
        <f>SUM(H638:H659)</f>
        <v>357507.62000000005</v>
      </c>
    </row>
    <row r="638" spans="2:10" ht="15" customHeight="1" x14ac:dyDescent="0.3">
      <c r="C638" s="4" t="s">
        <v>1267</v>
      </c>
      <c r="D638" s="4" t="s">
        <v>1268</v>
      </c>
      <c r="E638" s="3" t="s">
        <v>28</v>
      </c>
      <c r="F638" s="18">
        <v>71</v>
      </c>
      <c r="G638" s="3">
        <v>350</v>
      </c>
      <c r="H638" s="3">
        <f t="shared" ref="H638:H659" si="21">+ROUND(+IF(F638="",0,F638*G638),2)</f>
        <v>24850</v>
      </c>
    </row>
    <row r="639" spans="2:10" ht="15" customHeight="1" x14ac:dyDescent="0.3">
      <c r="C639" s="4" t="s">
        <v>1269</v>
      </c>
      <c r="D639" s="4" t="s">
        <v>1270</v>
      </c>
      <c r="E639" s="3" t="s">
        <v>28</v>
      </c>
      <c r="F639" s="18">
        <v>104</v>
      </c>
      <c r="G639" s="3">
        <v>644.20000000000005</v>
      </c>
      <c r="H639" s="3">
        <f t="shared" si="21"/>
        <v>66996.800000000003</v>
      </c>
    </row>
    <row r="640" spans="2:10" ht="15" customHeight="1" x14ac:dyDescent="0.3">
      <c r="C640" s="4" t="s">
        <v>1271</v>
      </c>
      <c r="D640" s="4" t="s">
        <v>1272</v>
      </c>
      <c r="E640" s="3" t="s">
        <v>28</v>
      </c>
      <c r="F640" s="18">
        <v>49</v>
      </c>
      <c r="G640" s="3">
        <v>662.73</v>
      </c>
      <c r="H640" s="3">
        <f t="shared" si="21"/>
        <v>32473.77</v>
      </c>
    </row>
    <row r="641" spans="3:8" ht="15" customHeight="1" x14ac:dyDescent="0.3">
      <c r="C641" s="4" t="s">
        <v>1273</v>
      </c>
      <c r="D641" s="4" t="s">
        <v>1274</v>
      </c>
      <c r="E641" s="3" t="s">
        <v>28</v>
      </c>
      <c r="F641" s="18">
        <v>21</v>
      </c>
      <c r="G641" s="3">
        <v>348.34</v>
      </c>
      <c r="H641" s="3">
        <f t="shared" si="21"/>
        <v>7315.14</v>
      </c>
    </row>
    <row r="642" spans="3:8" ht="15" customHeight="1" x14ac:dyDescent="0.3">
      <c r="C642" s="4" t="s">
        <v>1275</v>
      </c>
      <c r="D642" s="4" t="s">
        <v>1276</v>
      </c>
      <c r="E642" s="3" t="s">
        <v>28</v>
      </c>
      <c r="F642" s="18">
        <v>27</v>
      </c>
      <c r="G642" s="3">
        <v>535.79999999999995</v>
      </c>
      <c r="H642" s="3">
        <f t="shared" si="21"/>
        <v>14466.6</v>
      </c>
    </row>
    <row r="643" spans="3:8" ht="15" customHeight="1" x14ac:dyDescent="0.3">
      <c r="C643" s="4" t="s">
        <v>1277</v>
      </c>
      <c r="D643" s="4" t="s">
        <v>1278</v>
      </c>
      <c r="E643" s="3" t="s">
        <v>28</v>
      </c>
      <c r="F643" s="18">
        <v>5</v>
      </c>
      <c r="G643" s="3">
        <v>696.8</v>
      </c>
      <c r="H643" s="3">
        <f t="shared" si="21"/>
        <v>3484</v>
      </c>
    </row>
    <row r="644" spans="3:8" ht="15" customHeight="1" x14ac:dyDescent="0.3">
      <c r="C644" s="4" t="s">
        <v>1279</v>
      </c>
      <c r="D644" s="4" t="s">
        <v>1280</v>
      </c>
      <c r="E644" s="3" t="s">
        <v>28</v>
      </c>
      <c r="F644" s="18">
        <v>4</v>
      </c>
      <c r="G644" s="3">
        <v>646.79999999999995</v>
      </c>
      <c r="H644" s="3">
        <f t="shared" si="21"/>
        <v>2587.1999999999998</v>
      </c>
    </row>
    <row r="645" spans="3:8" ht="15" customHeight="1" x14ac:dyDescent="0.3">
      <c r="C645" s="4" t="s">
        <v>1281</v>
      </c>
      <c r="D645" s="4" t="s">
        <v>1282</v>
      </c>
      <c r="E645" s="3" t="s">
        <v>28</v>
      </c>
      <c r="F645" s="18">
        <v>5</v>
      </c>
      <c r="G645" s="3">
        <v>596.79999999999995</v>
      </c>
      <c r="H645" s="3">
        <f t="shared" si="21"/>
        <v>2984</v>
      </c>
    </row>
    <row r="646" spans="3:8" ht="15" customHeight="1" x14ac:dyDescent="0.3">
      <c r="C646" s="4" t="s">
        <v>1283</v>
      </c>
      <c r="D646" s="4" t="s">
        <v>1284</v>
      </c>
      <c r="E646" s="3" t="s">
        <v>28</v>
      </c>
      <c r="F646" s="18">
        <v>5</v>
      </c>
      <c r="G646" s="3">
        <v>626.79999999999995</v>
      </c>
      <c r="H646" s="3">
        <f t="shared" si="21"/>
        <v>3134</v>
      </c>
    </row>
    <row r="647" spans="3:8" ht="15" customHeight="1" x14ac:dyDescent="0.3">
      <c r="C647" s="4" t="s">
        <v>1285</v>
      </c>
      <c r="D647" s="4" t="s">
        <v>1286</v>
      </c>
      <c r="E647" s="3" t="s">
        <v>28</v>
      </c>
      <c r="F647" s="18">
        <v>1</v>
      </c>
      <c r="G647" s="3">
        <v>616.79999999999995</v>
      </c>
      <c r="H647" s="3">
        <f t="shared" si="21"/>
        <v>616.79999999999995</v>
      </c>
    </row>
    <row r="648" spans="3:8" ht="15" customHeight="1" x14ac:dyDescent="0.3">
      <c r="C648" s="4" t="s">
        <v>1287</v>
      </c>
      <c r="D648" s="4" t="s">
        <v>1288</v>
      </c>
      <c r="E648" s="3" t="s">
        <v>28</v>
      </c>
      <c r="F648" s="18">
        <v>5</v>
      </c>
      <c r="G648" s="3">
        <v>280</v>
      </c>
      <c r="H648" s="3">
        <f t="shared" si="21"/>
        <v>1400</v>
      </c>
    </row>
    <row r="649" spans="3:8" ht="15" customHeight="1" x14ac:dyDescent="0.3">
      <c r="C649" s="4" t="s">
        <v>1289</v>
      </c>
      <c r="D649" s="4" t="s">
        <v>1290</v>
      </c>
      <c r="E649" s="3" t="s">
        <v>28</v>
      </c>
      <c r="F649" s="18">
        <v>2</v>
      </c>
      <c r="G649" s="3">
        <v>453.6</v>
      </c>
      <c r="H649" s="3">
        <f t="shared" si="21"/>
        <v>907.2</v>
      </c>
    </row>
    <row r="650" spans="3:8" ht="15" customHeight="1" x14ac:dyDescent="0.3">
      <c r="C650" s="4" t="s">
        <v>1291</v>
      </c>
      <c r="D650" s="4" t="s">
        <v>1292</v>
      </c>
      <c r="E650" s="3" t="s">
        <v>28</v>
      </c>
      <c r="F650" s="18">
        <v>24</v>
      </c>
      <c r="G650" s="3">
        <v>569</v>
      </c>
      <c r="H650" s="3">
        <f t="shared" si="21"/>
        <v>13656</v>
      </c>
    </row>
    <row r="651" spans="3:8" ht="15" customHeight="1" x14ac:dyDescent="0.3">
      <c r="C651" s="4" t="s">
        <v>1293</v>
      </c>
      <c r="D651" s="4" t="s">
        <v>1294</v>
      </c>
      <c r="E651" s="3" t="s">
        <v>28</v>
      </c>
      <c r="F651" s="18">
        <v>4</v>
      </c>
      <c r="G651" s="3">
        <v>260</v>
      </c>
      <c r="H651" s="3">
        <f t="shared" si="21"/>
        <v>1040</v>
      </c>
    </row>
    <row r="652" spans="3:8" ht="15" customHeight="1" x14ac:dyDescent="0.3">
      <c r="C652" s="4" t="s">
        <v>1295</v>
      </c>
      <c r="D652" s="4" t="s">
        <v>1296</v>
      </c>
      <c r="E652" s="3" t="s">
        <v>28</v>
      </c>
      <c r="F652" s="18">
        <v>124</v>
      </c>
      <c r="G652" s="3">
        <v>1162.9000000000001</v>
      </c>
      <c r="H652" s="3">
        <f t="shared" si="21"/>
        <v>144199.6</v>
      </c>
    </row>
    <row r="653" spans="3:8" ht="15" customHeight="1" x14ac:dyDescent="0.3">
      <c r="C653" s="4" t="s">
        <v>1297</v>
      </c>
      <c r="D653" s="4" t="s">
        <v>1298</v>
      </c>
      <c r="E653" s="3" t="s">
        <v>28</v>
      </c>
      <c r="F653" s="18">
        <v>3</v>
      </c>
      <c r="G653" s="3">
        <v>250</v>
      </c>
      <c r="H653" s="3">
        <f t="shared" si="21"/>
        <v>750</v>
      </c>
    </row>
    <row r="654" spans="3:8" ht="15" customHeight="1" x14ac:dyDescent="0.3">
      <c r="C654" s="4" t="s">
        <v>1299</v>
      </c>
      <c r="D654" s="4" t="s">
        <v>1300</v>
      </c>
      <c r="E654" s="3" t="s">
        <v>28</v>
      </c>
      <c r="F654" s="18">
        <v>2</v>
      </c>
      <c r="G654" s="3">
        <v>667.64</v>
      </c>
      <c r="H654" s="3">
        <f t="shared" si="21"/>
        <v>1335.28</v>
      </c>
    </row>
    <row r="655" spans="3:8" ht="15" customHeight="1" x14ac:dyDescent="0.3">
      <c r="C655" s="4" t="s">
        <v>1301</v>
      </c>
      <c r="D655" s="4" t="s">
        <v>1302</v>
      </c>
      <c r="E655" s="3" t="s">
        <v>28</v>
      </c>
      <c r="F655" s="18">
        <v>35</v>
      </c>
      <c r="G655" s="3">
        <v>512.11</v>
      </c>
      <c r="H655" s="3">
        <f t="shared" si="21"/>
        <v>17923.849999999999</v>
      </c>
    </row>
    <row r="656" spans="3:8" ht="15" customHeight="1" x14ac:dyDescent="0.3">
      <c r="C656" s="4" t="s">
        <v>1303</v>
      </c>
      <c r="D656" s="4" t="s">
        <v>1304</v>
      </c>
      <c r="E656" s="3" t="s">
        <v>28</v>
      </c>
      <c r="F656" s="18">
        <v>50</v>
      </c>
      <c r="G656" s="3">
        <v>185</v>
      </c>
      <c r="H656" s="3">
        <f t="shared" si="21"/>
        <v>9250</v>
      </c>
    </row>
    <row r="657" spans="3:8" ht="15" customHeight="1" x14ac:dyDescent="0.3">
      <c r="C657" s="4" t="s">
        <v>1305</v>
      </c>
      <c r="D657" s="4" t="s">
        <v>1306</v>
      </c>
      <c r="E657" s="3" t="s">
        <v>28</v>
      </c>
      <c r="F657" s="18">
        <v>18</v>
      </c>
      <c r="G657" s="3">
        <v>355.41</v>
      </c>
      <c r="H657" s="3">
        <f t="shared" si="21"/>
        <v>6397.38</v>
      </c>
    </row>
    <row r="658" spans="3:8" ht="15" customHeight="1" x14ac:dyDescent="0.3">
      <c r="C658" s="4" t="s">
        <v>1307</v>
      </c>
      <c r="D658" s="4" t="s">
        <v>1308</v>
      </c>
      <c r="E658" s="3" t="s">
        <v>28</v>
      </c>
      <c r="F658" s="18">
        <v>2</v>
      </c>
      <c r="G658" s="3">
        <v>120</v>
      </c>
      <c r="H658" s="3">
        <f t="shared" si="21"/>
        <v>240</v>
      </c>
    </row>
    <row r="659" spans="3:8" ht="15" customHeight="1" x14ac:dyDescent="0.3">
      <c r="C659" s="4" t="s">
        <v>1309</v>
      </c>
      <c r="D659" s="4" t="s">
        <v>1310</v>
      </c>
      <c r="E659" s="3" t="s">
        <v>28</v>
      </c>
      <c r="F659" s="18">
        <v>6</v>
      </c>
      <c r="G659" s="3">
        <v>250</v>
      </c>
      <c r="H659" s="3">
        <f t="shared" si="21"/>
        <v>1500</v>
      </c>
    </row>
    <row r="660" spans="3:8" ht="25.2" customHeight="1" x14ac:dyDescent="0.3">
      <c r="C660" s="12" t="s">
        <v>1311</v>
      </c>
      <c r="D660" s="12" t="s">
        <v>1312</v>
      </c>
      <c r="E660" s="13"/>
      <c r="F660" s="17"/>
      <c r="G660" s="13"/>
      <c r="H660" s="13">
        <f>SUM(H661:H665)</f>
        <v>42693.760000000002</v>
      </c>
    </row>
    <row r="661" spans="3:8" ht="15" customHeight="1" x14ac:dyDescent="0.3">
      <c r="C661" s="4" t="s">
        <v>1313</v>
      </c>
      <c r="D661" s="4" t="s">
        <v>1314</v>
      </c>
      <c r="E661" s="3" t="s">
        <v>28</v>
      </c>
      <c r="F661" s="18">
        <v>153</v>
      </c>
      <c r="G661" s="3">
        <v>18.899999999999999</v>
      </c>
      <c r="H661" s="3">
        <f>+ROUND(+IF(F661="",0,F661*G661),2)</f>
        <v>2891.7</v>
      </c>
    </row>
    <row r="662" spans="3:8" ht="15" customHeight="1" x14ac:dyDescent="0.3">
      <c r="C662" s="4" t="s">
        <v>1315</v>
      </c>
      <c r="D662" s="4" t="s">
        <v>1316</v>
      </c>
      <c r="E662" s="3" t="s">
        <v>28</v>
      </c>
      <c r="F662" s="18">
        <v>68</v>
      </c>
      <c r="G662" s="3">
        <v>27.49</v>
      </c>
      <c r="H662" s="3">
        <f>+ROUND(+IF(F662="",0,F662*G662),2)</f>
        <v>1869.32</v>
      </c>
    </row>
    <row r="663" spans="3:8" ht="15" customHeight="1" x14ac:dyDescent="0.3">
      <c r="C663" s="4" t="s">
        <v>1317</v>
      </c>
      <c r="D663" s="4" t="s">
        <v>1318</v>
      </c>
      <c r="E663" s="3" t="s">
        <v>28</v>
      </c>
      <c r="F663" s="18">
        <v>126</v>
      </c>
      <c r="G663" s="3">
        <v>30</v>
      </c>
      <c r="H663" s="3">
        <f>+ROUND(+IF(F663="",0,F663*G663),2)</f>
        <v>3780</v>
      </c>
    </row>
    <row r="664" spans="3:8" ht="15" customHeight="1" x14ac:dyDescent="0.3">
      <c r="C664" s="4" t="s">
        <v>1319</v>
      </c>
      <c r="D664" s="4" t="s">
        <v>1320</v>
      </c>
      <c r="E664" s="3" t="s">
        <v>28</v>
      </c>
      <c r="F664" s="18">
        <v>118</v>
      </c>
      <c r="G664" s="3">
        <v>105</v>
      </c>
      <c r="H664" s="3">
        <f>+ROUND(+IF(F664="",0,F664*G664),2)</f>
        <v>12390</v>
      </c>
    </row>
    <row r="665" spans="3:8" ht="15" customHeight="1" x14ac:dyDescent="0.3">
      <c r="C665" s="4" t="s">
        <v>1321</v>
      </c>
      <c r="D665" s="4" t="s">
        <v>1322</v>
      </c>
      <c r="E665" s="3" t="s">
        <v>28</v>
      </c>
      <c r="F665" s="18">
        <v>118</v>
      </c>
      <c r="G665" s="3">
        <v>184.43</v>
      </c>
      <c r="H665" s="3">
        <f>+ROUND(+IF(F665="",0,F665*G665),2)</f>
        <v>21762.74</v>
      </c>
    </row>
    <row r="666" spans="3:8" ht="25.2" customHeight="1" x14ac:dyDescent="0.3">
      <c r="C666" s="12" t="s">
        <v>1323</v>
      </c>
      <c r="D666" s="12" t="s">
        <v>1324</v>
      </c>
      <c r="E666" s="13"/>
      <c r="F666" s="17"/>
      <c r="G666" s="13"/>
      <c r="H666" s="13">
        <f>SUM(H667)</f>
        <v>15972.39</v>
      </c>
    </row>
    <row r="667" spans="3:8" ht="15" customHeight="1" x14ac:dyDescent="0.3">
      <c r="C667" s="4" t="s">
        <v>1325</v>
      </c>
      <c r="D667" s="4" t="s">
        <v>1326</v>
      </c>
      <c r="E667" s="3" t="s">
        <v>28</v>
      </c>
      <c r="F667" s="18">
        <v>567</v>
      </c>
      <c r="G667" s="3">
        <v>28.17</v>
      </c>
      <c r="H667" s="3">
        <f>+ROUND(+IF(F667="",0,F667*G667),2)</f>
        <v>15972.39</v>
      </c>
    </row>
    <row r="668" spans="3:8" ht="25.2" customHeight="1" x14ac:dyDescent="0.3">
      <c r="C668" s="12" t="s">
        <v>1327</v>
      </c>
      <c r="D668" s="12" t="s">
        <v>1328</v>
      </c>
      <c r="E668" s="13"/>
      <c r="F668" s="17"/>
      <c r="G668" s="13"/>
      <c r="H668" s="13">
        <f>SUM(H669)</f>
        <v>8762.49</v>
      </c>
    </row>
    <row r="669" spans="3:8" ht="15" customHeight="1" x14ac:dyDescent="0.3">
      <c r="C669" s="4" t="s">
        <v>1329</v>
      </c>
      <c r="D669" s="4" t="s">
        <v>1330</v>
      </c>
      <c r="E669" s="3" t="s">
        <v>28</v>
      </c>
      <c r="F669" s="18">
        <v>583</v>
      </c>
      <c r="G669" s="3">
        <v>15.03</v>
      </c>
      <c r="H669" s="3">
        <f>+ROUND(+IF(F669="",0,F669*G669),2)</f>
        <v>8762.49</v>
      </c>
    </row>
    <row r="670" spans="3:8" ht="25.2" customHeight="1" x14ac:dyDescent="0.3">
      <c r="C670" s="10" t="s">
        <v>1331</v>
      </c>
      <c r="D670" s="10" t="s">
        <v>1332</v>
      </c>
      <c r="E670" s="11"/>
      <c r="F670" s="16"/>
      <c r="G670" s="11"/>
      <c r="H670" s="11">
        <f>+H671+H676+H687+H695+H752+H763+H765</f>
        <v>897505.96999999986</v>
      </c>
    </row>
    <row r="671" spans="3:8" ht="25.2" customHeight="1" x14ac:dyDescent="0.3">
      <c r="C671" s="12" t="s">
        <v>1333</v>
      </c>
      <c r="D671" s="12" t="s">
        <v>1334</v>
      </c>
      <c r="E671" s="13"/>
      <c r="F671" s="17"/>
      <c r="G671" s="13"/>
      <c r="H671" s="13">
        <f>SUM(H672:H675)</f>
        <v>140818.04999999999</v>
      </c>
    </row>
    <row r="672" spans="3:8" ht="15" customHeight="1" x14ac:dyDescent="0.3">
      <c r="C672" s="4" t="s">
        <v>1335</v>
      </c>
      <c r="D672" s="4" t="s">
        <v>1336</v>
      </c>
      <c r="E672" s="3" t="s">
        <v>1337</v>
      </c>
      <c r="F672" s="18">
        <v>384</v>
      </c>
      <c r="G672" s="3">
        <v>219.48</v>
      </c>
      <c r="H672" s="3">
        <f>+ROUND(+IF(F672="",0,F672*G672),2)</f>
        <v>84280.320000000007</v>
      </c>
    </row>
    <row r="673" spans="3:8" ht="15" customHeight="1" x14ac:dyDescent="0.3">
      <c r="C673" s="4" t="s">
        <v>1338</v>
      </c>
      <c r="D673" s="4" t="s">
        <v>1339</v>
      </c>
      <c r="E673" s="3" t="s">
        <v>1337</v>
      </c>
      <c r="F673" s="18">
        <v>11</v>
      </c>
      <c r="G673" s="3">
        <v>170.28</v>
      </c>
      <c r="H673" s="3">
        <f>+ROUND(+IF(F673="",0,F673*G673),2)</f>
        <v>1873.08</v>
      </c>
    </row>
    <row r="674" spans="3:8" ht="15" customHeight="1" x14ac:dyDescent="0.3">
      <c r="C674" s="4" t="s">
        <v>1340</v>
      </c>
      <c r="D674" s="4" t="s">
        <v>1341</v>
      </c>
      <c r="E674" s="3" t="s">
        <v>1337</v>
      </c>
      <c r="F674" s="18">
        <v>35</v>
      </c>
      <c r="G674" s="3">
        <v>399.87</v>
      </c>
      <c r="H674" s="3">
        <f>+ROUND(+IF(F674="",0,F674*G674),2)</f>
        <v>13995.45</v>
      </c>
    </row>
    <row r="675" spans="3:8" ht="15" customHeight="1" x14ac:dyDescent="0.3">
      <c r="C675" s="4" t="s">
        <v>1342</v>
      </c>
      <c r="D675" s="4" t="s">
        <v>1343</v>
      </c>
      <c r="E675" s="3" t="s">
        <v>1337</v>
      </c>
      <c r="F675" s="18">
        <v>130</v>
      </c>
      <c r="G675" s="3">
        <v>312.83999999999997</v>
      </c>
      <c r="H675" s="3">
        <f>+ROUND(+IF(F675="",0,F675*G675),2)</f>
        <v>40669.199999999997</v>
      </c>
    </row>
    <row r="676" spans="3:8" ht="25.2" customHeight="1" x14ac:dyDescent="0.3">
      <c r="C676" s="12" t="s">
        <v>1344</v>
      </c>
      <c r="D676" s="12" t="s">
        <v>1345</v>
      </c>
      <c r="E676" s="13"/>
      <c r="F676" s="17"/>
      <c r="G676" s="13"/>
      <c r="H676" s="13">
        <f>SUM(H677:H686)</f>
        <v>404735.98000000004</v>
      </c>
    </row>
    <row r="677" spans="3:8" ht="15" customHeight="1" x14ac:dyDescent="0.3">
      <c r="C677" s="4" t="s">
        <v>1346</v>
      </c>
      <c r="D677" s="4" t="s">
        <v>1347</v>
      </c>
      <c r="E677" s="3" t="s">
        <v>25</v>
      </c>
      <c r="F677" s="18">
        <v>1075.17</v>
      </c>
      <c r="G677" s="3">
        <v>64.67</v>
      </c>
      <c r="H677" s="3">
        <f t="shared" ref="H677:H686" si="22">+ROUND(+IF(F677="",0,F677*G677),2)</f>
        <v>69531.240000000005</v>
      </c>
    </row>
    <row r="678" spans="3:8" ht="15" customHeight="1" x14ac:dyDescent="0.3">
      <c r="C678" s="4" t="s">
        <v>1348</v>
      </c>
      <c r="D678" s="4" t="s">
        <v>1349</v>
      </c>
      <c r="E678" s="3" t="s">
        <v>25</v>
      </c>
      <c r="F678" s="18">
        <v>332.17</v>
      </c>
      <c r="G678" s="3">
        <v>70.069999999999993</v>
      </c>
      <c r="H678" s="3">
        <f t="shared" si="22"/>
        <v>23275.15</v>
      </c>
    </row>
    <row r="679" spans="3:8" ht="15" customHeight="1" x14ac:dyDescent="0.3">
      <c r="C679" s="4" t="s">
        <v>1350</v>
      </c>
      <c r="D679" s="4" t="s">
        <v>1351</v>
      </c>
      <c r="E679" s="3" t="s">
        <v>25</v>
      </c>
      <c r="F679" s="18">
        <v>64.22</v>
      </c>
      <c r="G679" s="3">
        <v>94.91</v>
      </c>
      <c r="H679" s="3">
        <f t="shared" si="22"/>
        <v>6095.12</v>
      </c>
    </row>
    <row r="680" spans="3:8" ht="15" customHeight="1" x14ac:dyDescent="0.3">
      <c r="C680" s="4" t="s">
        <v>1352</v>
      </c>
      <c r="D680" s="4" t="s">
        <v>1353</v>
      </c>
      <c r="E680" s="3" t="s">
        <v>25</v>
      </c>
      <c r="F680" s="18">
        <v>1334.36</v>
      </c>
      <c r="G680" s="3">
        <v>110.41</v>
      </c>
      <c r="H680" s="3">
        <f t="shared" si="22"/>
        <v>147326.69</v>
      </c>
    </row>
    <row r="681" spans="3:8" ht="15" customHeight="1" x14ac:dyDescent="0.3">
      <c r="C681" s="4" t="s">
        <v>1354</v>
      </c>
      <c r="D681" s="4" t="s">
        <v>1355</v>
      </c>
      <c r="E681" s="3" t="s">
        <v>25</v>
      </c>
      <c r="F681" s="18">
        <v>291.39</v>
      </c>
      <c r="G681" s="3">
        <v>140.6</v>
      </c>
      <c r="H681" s="3">
        <f t="shared" si="22"/>
        <v>40969.43</v>
      </c>
    </row>
    <row r="682" spans="3:8" ht="15" customHeight="1" x14ac:dyDescent="0.3">
      <c r="C682" s="4" t="s">
        <v>1356</v>
      </c>
      <c r="D682" s="4" t="s">
        <v>1357</v>
      </c>
      <c r="E682" s="3" t="s">
        <v>25</v>
      </c>
      <c r="F682" s="18">
        <v>222.25</v>
      </c>
      <c r="G682" s="3">
        <v>207.97</v>
      </c>
      <c r="H682" s="3">
        <f t="shared" si="22"/>
        <v>46221.33</v>
      </c>
    </row>
    <row r="683" spans="3:8" ht="15" customHeight="1" x14ac:dyDescent="0.3">
      <c r="C683" s="4" t="s">
        <v>1358</v>
      </c>
      <c r="D683" s="4" t="s">
        <v>1359</v>
      </c>
      <c r="E683" s="3" t="s">
        <v>25</v>
      </c>
      <c r="F683" s="18">
        <v>115.9</v>
      </c>
      <c r="G683" s="3">
        <v>156.03</v>
      </c>
      <c r="H683" s="3">
        <f t="shared" si="22"/>
        <v>18083.88</v>
      </c>
    </row>
    <row r="684" spans="3:8" ht="15" customHeight="1" x14ac:dyDescent="0.3">
      <c r="C684" s="4" t="s">
        <v>1360</v>
      </c>
      <c r="D684" s="4" t="s">
        <v>1361</v>
      </c>
      <c r="E684" s="3" t="s">
        <v>25</v>
      </c>
      <c r="F684" s="18">
        <v>74.44</v>
      </c>
      <c r="G684" s="3">
        <v>253.67</v>
      </c>
      <c r="H684" s="3">
        <f t="shared" si="22"/>
        <v>18883.189999999999</v>
      </c>
    </row>
    <row r="685" spans="3:8" ht="15" customHeight="1" x14ac:dyDescent="0.3">
      <c r="C685" s="4" t="s">
        <v>1362</v>
      </c>
      <c r="D685" s="4" t="s">
        <v>1363</v>
      </c>
      <c r="E685" s="3" t="s">
        <v>25</v>
      </c>
      <c r="F685" s="18">
        <v>92.36</v>
      </c>
      <c r="G685" s="3">
        <v>271.67</v>
      </c>
      <c r="H685" s="3">
        <f t="shared" si="22"/>
        <v>25091.439999999999</v>
      </c>
    </row>
    <row r="686" spans="3:8" ht="15" customHeight="1" x14ac:dyDescent="0.3">
      <c r="C686" s="4" t="s">
        <v>1364</v>
      </c>
      <c r="D686" s="4" t="s">
        <v>1365</v>
      </c>
      <c r="E686" s="3" t="s">
        <v>25</v>
      </c>
      <c r="F686" s="18">
        <v>34.08</v>
      </c>
      <c r="G686" s="3">
        <v>271.67</v>
      </c>
      <c r="H686" s="3">
        <f t="shared" si="22"/>
        <v>9258.51</v>
      </c>
    </row>
    <row r="687" spans="3:8" ht="25.2" customHeight="1" x14ac:dyDescent="0.3">
      <c r="C687" s="12" t="s">
        <v>1366</v>
      </c>
      <c r="D687" s="12" t="s">
        <v>1367</v>
      </c>
      <c r="E687" s="13"/>
      <c r="F687" s="17"/>
      <c r="G687" s="13"/>
      <c r="H687" s="13">
        <f>SUM(H688:H694)/2</f>
        <v>7731.13</v>
      </c>
    </row>
    <row r="688" spans="3:8" ht="19.95" customHeight="1" x14ac:dyDescent="0.3">
      <c r="C688" s="6" t="s">
        <v>1368</v>
      </c>
      <c r="D688" s="6" t="s">
        <v>1369</v>
      </c>
      <c r="E688" s="5"/>
      <c r="F688" s="19"/>
      <c r="G688" s="5"/>
      <c r="H688" s="5">
        <f>SUM(H689:H691)</f>
        <v>2898.4700000000003</v>
      </c>
    </row>
    <row r="689" spans="3:8" ht="15" customHeight="1" x14ac:dyDescent="0.3">
      <c r="C689" s="4" t="s">
        <v>1370</v>
      </c>
      <c r="D689" s="4" t="s">
        <v>1371</v>
      </c>
      <c r="E689" s="3" t="s">
        <v>78</v>
      </c>
      <c r="F689" s="18">
        <v>20.67</v>
      </c>
      <c r="G689" s="3">
        <v>51.81</v>
      </c>
      <c r="H689" s="3">
        <f>+ROUND(+IF(F689="",0,F689*G689),2)</f>
        <v>1070.9100000000001</v>
      </c>
    </row>
    <row r="690" spans="3:8" ht="15" customHeight="1" x14ac:dyDescent="0.3">
      <c r="C690" s="4" t="s">
        <v>1372</v>
      </c>
      <c r="D690" s="4" t="s">
        <v>1373</v>
      </c>
      <c r="E690" s="3" t="s">
        <v>14</v>
      </c>
      <c r="F690" s="18">
        <v>34.450000000000003</v>
      </c>
      <c r="G690" s="3">
        <v>20.72</v>
      </c>
      <c r="H690" s="3">
        <f>+ROUND(+IF(F690="",0,F690*G690),2)</f>
        <v>713.8</v>
      </c>
    </row>
    <row r="691" spans="3:8" ht="15" customHeight="1" x14ac:dyDescent="0.3">
      <c r="C691" s="4" t="s">
        <v>1374</v>
      </c>
      <c r="D691" s="4" t="s">
        <v>1375</v>
      </c>
      <c r="E691" s="3" t="s">
        <v>78</v>
      </c>
      <c r="F691" s="18">
        <v>26.87</v>
      </c>
      <c r="G691" s="3">
        <v>41.45</v>
      </c>
      <c r="H691" s="3">
        <f>+ROUND(+IF(F691="",0,F691*G691),2)</f>
        <v>1113.76</v>
      </c>
    </row>
    <row r="692" spans="3:8" ht="19.95" customHeight="1" x14ac:dyDescent="0.3">
      <c r="C692" s="6" t="s">
        <v>1376</v>
      </c>
      <c r="D692" s="6" t="s">
        <v>1377</v>
      </c>
      <c r="E692" s="5"/>
      <c r="F692" s="19"/>
      <c r="G692" s="5"/>
      <c r="H692" s="5">
        <f>SUM(H693:H694)</f>
        <v>4832.66</v>
      </c>
    </row>
    <row r="693" spans="3:8" ht="15" customHeight="1" x14ac:dyDescent="0.3">
      <c r="C693" s="4" t="s">
        <v>1378</v>
      </c>
      <c r="D693" s="4" t="s">
        <v>1379</v>
      </c>
      <c r="E693" s="3" t="s">
        <v>25</v>
      </c>
      <c r="F693" s="18">
        <v>42.5</v>
      </c>
      <c r="G693" s="3">
        <v>70.08</v>
      </c>
      <c r="H693" s="3">
        <f>+ROUND(+IF(F693="",0,F693*G693),2)</f>
        <v>2978.4</v>
      </c>
    </row>
    <row r="694" spans="3:8" ht="15" customHeight="1" x14ac:dyDescent="0.3">
      <c r="C694" s="4" t="s">
        <v>1380</v>
      </c>
      <c r="D694" s="4" t="s">
        <v>1381</v>
      </c>
      <c r="E694" s="3" t="s">
        <v>25</v>
      </c>
      <c r="F694" s="18">
        <v>14.92</v>
      </c>
      <c r="G694" s="3">
        <v>124.28</v>
      </c>
      <c r="H694" s="3">
        <f>+ROUND(+IF(F694="",0,F694*G694),2)</f>
        <v>1854.26</v>
      </c>
    </row>
    <row r="695" spans="3:8" ht="25.2" customHeight="1" x14ac:dyDescent="0.3">
      <c r="C695" s="12" t="s">
        <v>1382</v>
      </c>
      <c r="D695" s="12" t="s">
        <v>1383</v>
      </c>
      <c r="E695" s="13"/>
      <c r="F695" s="17"/>
      <c r="G695" s="13"/>
      <c r="H695" s="13">
        <f>SUM(H696:H751)/2</f>
        <v>199084.17999999988</v>
      </c>
    </row>
    <row r="696" spans="3:8" ht="19.95" customHeight="1" x14ac:dyDescent="0.3">
      <c r="C696" s="6" t="s">
        <v>1384</v>
      </c>
      <c r="D696" s="6" t="s">
        <v>1385</v>
      </c>
      <c r="E696" s="5"/>
      <c r="F696" s="19"/>
      <c r="G696" s="5"/>
      <c r="H696" s="5">
        <f>SUM(H697:H739)</f>
        <v>159628.43999999992</v>
      </c>
    </row>
    <row r="697" spans="3:8" ht="15" customHeight="1" x14ac:dyDescent="0.3">
      <c r="C697" s="4" t="s">
        <v>1386</v>
      </c>
      <c r="D697" s="4" t="s">
        <v>1387</v>
      </c>
      <c r="E697" s="3" t="s">
        <v>28</v>
      </c>
      <c r="F697" s="18">
        <v>1793</v>
      </c>
      <c r="G697" s="3">
        <v>18.93</v>
      </c>
      <c r="H697" s="3">
        <f t="shared" ref="H697:H739" si="23">+ROUND(+IF(F697="",0,F697*G697),2)</f>
        <v>33941.49</v>
      </c>
    </row>
    <row r="698" spans="3:8" ht="15" customHeight="1" x14ac:dyDescent="0.3">
      <c r="C698" s="4" t="s">
        <v>1388</v>
      </c>
      <c r="D698" s="4" t="s">
        <v>1389</v>
      </c>
      <c r="E698" s="3" t="s">
        <v>28</v>
      </c>
      <c r="F698" s="18">
        <v>339</v>
      </c>
      <c r="G698" s="3">
        <v>21.53</v>
      </c>
      <c r="H698" s="3">
        <f t="shared" si="23"/>
        <v>7298.67</v>
      </c>
    </row>
    <row r="699" spans="3:8" ht="15" customHeight="1" x14ac:dyDescent="0.3">
      <c r="C699" s="4" t="s">
        <v>1390</v>
      </c>
      <c r="D699" s="4" t="s">
        <v>1391</v>
      </c>
      <c r="E699" s="3" t="s">
        <v>28</v>
      </c>
      <c r="F699" s="18">
        <v>85</v>
      </c>
      <c r="G699" s="3">
        <v>30.11</v>
      </c>
      <c r="H699" s="3">
        <f t="shared" si="23"/>
        <v>2559.35</v>
      </c>
    </row>
    <row r="700" spans="3:8" ht="15" customHeight="1" x14ac:dyDescent="0.3">
      <c r="C700" s="4" t="s">
        <v>1392</v>
      </c>
      <c r="D700" s="4" t="s">
        <v>1393</v>
      </c>
      <c r="E700" s="3" t="s">
        <v>28</v>
      </c>
      <c r="F700" s="18">
        <v>1155</v>
      </c>
      <c r="G700" s="3">
        <v>33.159999999999997</v>
      </c>
      <c r="H700" s="3">
        <f t="shared" si="23"/>
        <v>38299.800000000003</v>
      </c>
    </row>
    <row r="701" spans="3:8" ht="15" customHeight="1" x14ac:dyDescent="0.3">
      <c r="C701" s="4" t="s">
        <v>1394</v>
      </c>
      <c r="D701" s="4" t="s">
        <v>1395</v>
      </c>
      <c r="E701" s="3" t="s">
        <v>28</v>
      </c>
      <c r="F701" s="18">
        <v>18</v>
      </c>
      <c r="G701" s="3">
        <v>42.84</v>
      </c>
      <c r="H701" s="3">
        <f t="shared" si="23"/>
        <v>771.12</v>
      </c>
    </row>
    <row r="702" spans="3:8" ht="15" customHeight="1" x14ac:dyDescent="0.3">
      <c r="C702" s="4" t="s">
        <v>1396</v>
      </c>
      <c r="D702" s="4" t="s">
        <v>1397</v>
      </c>
      <c r="E702" s="3" t="s">
        <v>28</v>
      </c>
      <c r="F702" s="18">
        <v>10</v>
      </c>
      <c r="G702" s="3">
        <v>80.290000000000006</v>
      </c>
      <c r="H702" s="3">
        <f t="shared" si="23"/>
        <v>802.9</v>
      </c>
    </row>
    <row r="703" spans="3:8" ht="15" customHeight="1" x14ac:dyDescent="0.3">
      <c r="C703" s="4" t="s">
        <v>1398</v>
      </c>
      <c r="D703" s="4" t="s">
        <v>1399</v>
      </c>
      <c r="E703" s="3" t="s">
        <v>28</v>
      </c>
      <c r="F703" s="18">
        <v>10</v>
      </c>
      <c r="G703" s="3">
        <v>100.04</v>
      </c>
      <c r="H703" s="3">
        <f t="shared" si="23"/>
        <v>1000.4</v>
      </c>
    </row>
    <row r="704" spans="3:8" ht="15" customHeight="1" x14ac:dyDescent="0.3">
      <c r="C704" s="4" t="s">
        <v>1400</v>
      </c>
      <c r="D704" s="4" t="s">
        <v>1401</v>
      </c>
      <c r="E704" s="3" t="s">
        <v>28</v>
      </c>
      <c r="F704" s="18">
        <v>7</v>
      </c>
      <c r="G704" s="3">
        <v>120.04</v>
      </c>
      <c r="H704" s="3">
        <f t="shared" si="23"/>
        <v>840.28</v>
      </c>
    </row>
    <row r="705" spans="3:8" ht="15" customHeight="1" x14ac:dyDescent="0.3">
      <c r="C705" s="4" t="s">
        <v>1402</v>
      </c>
      <c r="D705" s="4" t="s">
        <v>1403</v>
      </c>
      <c r="E705" s="3" t="s">
        <v>28</v>
      </c>
      <c r="F705" s="18">
        <v>6</v>
      </c>
      <c r="G705" s="3">
        <v>135.04</v>
      </c>
      <c r="H705" s="3">
        <f t="shared" si="23"/>
        <v>810.24</v>
      </c>
    </row>
    <row r="706" spans="3:8" ht="15" customHeight="1" x14ac:dyDescent="0.3">
      <c r="C706" s="4" t="s">
        <v>1404</v>
      </c>
      <c r="D706" s="4" t="s">
        <v>1405</v>
      </c>
      <c r="E706" s="3" t="s">
        <v>28</v>
      </c>
      <c r="F706" s="18">
        <v>7</v>
      </c>
      <c r="G706" s="3">
        <v>150.04</v>
      </c>
      <c r="H706" s="3">
        <f t="shared" si="23"/>
        <v>1050.28</v>
      </c>
    </row>
    <row r="707" spans="3:8" ht="15" customHeight="1" x14ac:dyDescent="0.3">
      <c r="C707" s="4" t="s">
        <v>1406</v>
      </c>
      <c r="D707" s="4" t="s">
        <v>1407</v>
      </c>
      <c r="E707" s="3" t="s">
        <v>28</v>
      </c>
      <c r="F707" s="18">
        <v>6</v>
      </c>
      <c r="G707" s="3">
        <v>21.42</v>
      </c>
      <c r="H707" s="3">
        <f t="shared" si="23"/>
        <v>128.52000000000001</v>
      </c>
    </row>
    <row r="708" spans="3:8" ht="15" customHeight="1" x14ac:dyDescent="0.3">
      <c r="C708" s="4" t="s">
        <v>1408</v>
      </c>
      <c r="D708" s="4" t="s">
        <v>1409</v>
      </c>
      <c r="E708" s="3" t="s">
        <v>28</v>
      </c>
      <c r="F708" s="18">
        <v>87</v>
      </c>
      <c r="G708" s="3">
        <v>27.54</v>
      </c>
      <c r="H708" s="3">
        <f t="shared" si="23"/>
        <v>2395.98</v>
      </c>
    </row>
    <row r="709" spans="3:8" ht="15" customHeight="1" x14ac:dyDescent="0.3">
      <c r="C709" s="4" t="s">
        <v>1410</v>
      </c>
      <c r="D709" s="4" t="s">
        <v>1411</v>
      </c>
      <c r="E709" s="3" t="s">
        <v>28</v>
      </c>
      <c r="F709" s="18">
        <v>14</v>
      </c>
      <c r="G709" s="3">
        <v>37.869999999999997</v>
      </c>
      <c r="H709" s="3">
        <f t="shared" si="23"/>
        <v>530.17999999999995</v>
      </c>
    </row>
    <row r="710" spans="3:8" ht="15" customHeight="1" x14ac:dyDescent="0.3">
      <c r="C710" s="4" t="s">
        <v>1412</v>
      </c>
      <c r="D710" s="4" t="s">
        <v>1413</v>
      </c>
      <c r="E710" s="3" t="s">
        <v>28</v>
      </c>
      <c r="F710" s="18">
        <v>365</v>
      </c>
      <c r="G710" s="3">
        <v>55.32</v>
      </c>
      <c r="H710" s="3">
        <f t="shared" si="23"/>
        <v>20191.8</v>
      </c>
    </row>
    <row r="711" spans="3:8" ht="15" customHeight="1" x14ac:dyDescent="0.3">
      <c r="C711" s="4" t="s">
        <v>1414</v>
      </c>
      <c r="D711" s="4" t="s">
        <v>1415</v>
      </c>
      <c r="E711" s="3" t="s">
        <v>28</v>
      </c>
      <c r="F711" s="18">
        <v>63</v>
      </c>
      <c r="G711" s="3">
        <v>42.24</v>
      </c>
      <c r="H711" s="3">
        <f t="shared" si="23"/>
        <v>2661.12</v>
      </c>
    </row>
    <row r="712" spans="3:8" ht="15" customHeight="1" x14ac:dyDescent="0.3">
      <c r="C712" s="4" t="s">
        <v>1416</v>
      </c>
      <c r="D712" s="4" t="s">
        <v>1417</v>
      </c>
      <c r="E712" s="3" t="s">
        <v>28</v>
      </c>
      <c r="F712" s="18">
        <v>52</v>
      </c>
      <c r="G712" s="3">
        <v>105.65</v>
      </c>
      <c r="H712" s="3">
        <f t="shared" si="23"/>
        <v>5493.8</v>
      </c>
    </row>
    <row r="713" spans="3:8" ht="15" customHeight="1" x14ac:dyDescent="0.3">
      <c r="C713" s="4" t="s">
        <v>1418</v>
      </c>
      <c r="D713" s="4" t="s">
        <v>1419</v>
      </c>
      <c r="E713" s="3" t="s">
        <v>28</v>
      </c>
      <c r="F713" s="18">
        <v>23</v>
      </c>
      <c r="G713" s="3">
        <v>132.24</v>
      </c>
      <c r="H713" s="3">
        <f t="shared" si="23"/>
        <v>3041.52</v>
      </c>
    </row>
    <row r="714" spans="3:8" ht="15" customHeight="1" x14ac:dyDescent="0.3">
      <c r="C714" s="4" t="s">
        <v>1420</v>
      </c>
      <c r="D714" s="4" t="s">
        <v>1421</v>
      </c>
      <c r="E714" s="3" t="s">
        <v>28</v>
      </c>
      <c r="F714" s="18">
        <v>14</v>
      </c>
      <c r="G714" s="3">
        <v>167.24</v>
      </c>
      <c r="H714" s="3">
        <f t="shared" si="23"/>
        <v>2341.36</v>
      </c>
    </row>
    <row r="715" spans="3:8" ht="15" customHeight="1" x14ac:dyDescent="0.3">
      <c r="C715" s="4" t="s">
        <v>1422</v>
      </c>
      <c r="D715" s="4" t="s">
        <v>1423</v>
      </c>
      <c r="E715" s="3" t="s">
        <v>28</v>
      </c>
      <c r="F715" s="18">
        <v>11</v>
      </c>
      <c r="G715" s="3">
        <v>217.24</v>
      </c>
      <c r="H715" s="3">
        <f t="shared" si="23"/>
        <v>2389.64</v>
      </c>
    </row>
    <row r="716" spans="3:8" ht="15" customHeight="1" x14ac:dyDescent="0.3">
      <c r="C716" s="4" t="s">
        <v>1424</v>
      </c>
      <c r="D716" s="4" t="s">
        <v>1425</v>
      </c>
      <c r="E716" s="3" t="s">
        <v>28</v>
      </c>
      <c r="F716" s="18">
        <v>8</v>
      </c>
      <c r="G716" s="3">
        <v>267.24</v>
      </c>
      <c r="H716" s="3">
        <f t="shared" si="23"/>
        <v>2137.92</v>
      </c>
    </row>
    <row r="717" spans="3:8" ht="15" customHeight="1" x14ac:dyDescent="0.3">
      <c r="C717" s="4" t="s">
        <v>1426</v>
      </c>
      <c r="D717" s="4" t="s">
        <v>1427</v>
      </c>
      <c r="E717" s="3" t="s">
        <v>28</v>
      </c>
      <c r="F717" s="18">
        <v>142</v>
      </c>
      <c r="G717" s="3">
        <v>21.23</v>
      </c>
      <c r="H717" s="3">
        <f t="shared" si="23"/>
        <v>3014.66</v>
      </c>
    </row>
    <row r="718" spans="3:8" ht="15" customHeight="1" x14ac:dyDescent="0.3">
      <c r="C718" s="4" t="s">
        <v>1428</v>
      </c>
      <c r="D718" s="4" t="s">
        <v>1429</v>
      </c>
      <c r="E718" s="3" t="s">
        <v>28</v>
      </c>
      <c r="F718" s="18">
        <v>10</v>
      </c>
      <c r="G718" s="3">
        <v>24.25</v>
      </c>
      <c r="H718" s="3">
        <f t="shared" si="23"/>
        <v>242.5</v>
      </c>
    </row>
    <row r="719" spans="3:8" ht="15" customHeight="1" x14ac:dyDescent="0.3">
      <c r="C719" s="4" t="s">
        <v>1430</v>
      </c>
      <c r="D719" s="4" t="s">
        <v>1431</v>
      </c>
      <c r="E719" s="3" t="s">
        <v>28</v>
      </c>
      <c r="F719" s="18">
        <v>10</v>
      </c>
      <c r="G719" s="3">
        <v>30.43</v>
      </c>
      <c r="H719" s="3">
        <f t="shared" si="23"/>
        <v>304.3</v>
      </c>
    </row>
    <row r="720" spans="3:8" ht="15" customHeight="1" x14ac:dyDescent="0.3">
      <c r="C720" s="4" t="s">
        <v>1432</v>
      </c>
      <c r="D720" s="4" t="s">
        <v>1433</v>
      </c>
      <c r="E720" s="3" t="s">
        <v>28</v>
      </c>
      <c r="F720" s="18">
        <v>258</v>
      </c>
      <c r="G720" s="3">
        <v>36.43</v>
      </c>
      <c r="H720" s="3">
        <f t="shared" si="23"/>
        <v>9398.94</v>
      </c>
    </row>
    <row r="721" spans="3:8" ht="15" customHeight="1" x14ac:dyDescent="0.3">
      <c r="C721" s="4" t="s">
        <v>1434</v>
      </c>
      <c r="D721" s="4" t="s">
        <v>1435</v>
      </c>
      <c r="E721" s="3" t="s">
        <v>28</v>
      </c>
      <c r="F721" s="18">
        <v>42</v>
      </c>
      <c r="G721" s="3">
        <v>45.43</v>
      </c>
      <c r="H721" s="3">
        <f t="shared" si="23"/>
        <v>1908.06</v>
      </c>
    </row>
    <row r="722" spans="3:8" ht="15" customHeight="1" x14ac:dyDescent="0.3">
      <c r="C722" s="4" t="s">
        <v>1436</v>
      </c>
      <c r="D722" s="4" t="s">
        <v>1437</v>
      </c>
      <c r="E722" s="3" t="s">
        <v>28</v>
      </c>
      <c r="F722" s="18">
        <v>44</v>
      </c>
      <c r="G722" s="3">
        <v>39.43</v>
      </c>
      <c r="H722" s="3">
        <f t="shared" si="23"/>
        <v>1734.92</v>
      </c>
    </row>
    <row r="723" spans="3:8" ht="15" customHeight="1" x14ac:dyDescent="0.3">
      <c r="C723" s="4" t="s">
        <v>1438</v>
      </c>
      <c r="D723" s="4" t="s">
        <v>1439</v>
      </c>
      <c r="E723" s="3" t="s">
        <v>28</v>
      </c>
      <c r="F723" s="18">
        <v>11</v>
      </c>
      <c r="G723" s="3">
        <v>37.83</v>
      </c>
      <c r="H723" s="3">
        <f t="shared" si="23"/>
        <v>416.13</v>
      </c>
    </row>
    <row r="724" spans="3:8" ht="15" customHeight="1" x14ac:dyDescent="0.3">
      <c r="C724" s="4" t="s">
        <v>1440</v>
      </c>
      <c r="D724" s="4" t="s">
        <v>1441</v>
      </c>
      <c r="E724" s="3" t="s">
        <v>28</v>
      </c>
      <c r="F724" s="18">
        <v>14</v>
      </c>
      <c r="G724" s="3">
        <v>28.94</v>
      </c>
      <c r="H724" s="3">
        <f t="shared" si="23"/>
        <v>405.16</v>
      </c>
    </row>
    <row r="725" spans="3:8" ht="15" customHeight="1" x14ac:dyDescent="0.3">
      <c r="C725" s="4" t="s">
        <v>1442</v>
      </c>
      <c r="D725" s="4" t="s">
        <v>1443</v>
      </c>
      <c r="E725" s="3" t="s">
        <v>28</v>
      </c>
      <c r="F725" s="18">
        <v>2</v>
      </c>
      <c r="G725" s="3">
        <v>28.43</v>
      </c>
      <c r="H725" s="3">
        <f t="shared" si="23"/>
        <v>56.86</v>
      </c>
    </row>
    <row r="726" spans="3:8" ht="15" customHeight="1" x14ac:dyDescent="0.3">
      <c r="C726" s="4" t="s">
        <v>1444</v>
      </c>
      <c r="D726" s="4" t="s">
        <v>1445</v>
      </c>
      <c r="E726" s="3" t="s">
        <v>28</v>
      </c>
      <c r="F726" s="18">
        <v>73</v>
      </c>
      <c r="G726" s="3">
        <v>44.3</v>
      </c>
      <c r="H726" s="3">
        <f t="shared" si="23"/>
        <v>3233.9</v>
      </c>
    </row>
    <row r="727" spans="3:8" ht="15" customHeight="1" x14ac:dyDescent="0.3">
      <c r="C727" s="4" t="s">
        <v>1446</v>
      </c>
      <c r="D727" s="4" t="s">
        <v>1447</v>
      </c>
      <c r="E727" s="3" t="s">
        <v>28</v>
      </c>
      <c r="F727" s="18">
        <v>10</v>
      </c>
      <c r="G727" s="3">
        <v>28.08</v>
      </c>
      <c r="H727" s="3">
        <f t="shared" si="23"/>
        <v>280.8</v>
      </c>
    </row>
    <row r="728" spans="3:8" ht="15" customHeight="1" x14ac:dyDescent="0.3">
      <c r="C728" s="4" t="s">
        <v>1448</v>
      </c>
      <c r="D728" s="4" t="s">
        <v>1449</v>
      </c>
      <c r="E728" s="3" t="s">
        <v>28</v>
      </c>
      <c r="F728" s="18">
        <v>3</v>
      </c>
      <c r="G728" s="3">
        <v>60.08</v>
      </c>
      <c r="H728" s="3">
        <f t="shared" si="23"/>
        <v>180.24</v>
      </c>
    </row>
    <row r="729" spans="3:8" ht="15" customHeight="1" x14ac:dyDescent="0.3">
      <c r="C729" s="4" t="s">
        <v>1450</v>
      </c>
      <c r="D729" s="4" t="s">
        <v>1451</v>
      </c>
      <c r="E729" s="3" t="s">
        <v>28</v>
      </c>
      <c r="F729" s="18">
        <v>36</v>
      </c>
      <c r="G729" s="3">
        <v>49.48</v>
      </c>
      <c r="H729" s="3">
        <f t="shared" si="23"/>
        <v>1781.28</v>
      </c>
    </row>
    <row r="730" spans="3:8" ht="15" customHeight="1" x14ac:dyDescent="0.3">
      <c r="C730" s="4" t="s">
        <v>1452</v>
      </c>
      <c r="D730" s="4" t="s">
        <v>1453</v>
      </c>
      <c r="E730" s="3" t="s">
        <v>28</v>
      </c>
      <c r="F730" s="18">
        <v>25</v>
      </c>
      <c r="G730" s="3">
        <v>91.37</v>
      </c>
      <c r="H730" s="3">
        <f t="shared" si="23"/>
        <v>2284.25</v>
      </c>
    </row>
    <row r="731" spans="3:8" ht="15" customHeight="1" x14ac:dyDescent="0.3">
      <c r="C731" s="4" t="s">
        <v>1454</v>
      </c>
      <c r="D731" s="4" t="s">
        <v>1455</v>
      </c>
      <c r="E731" s="3" t="s">
        <v>28</v>
      </c>
      <c r="F731" s="18">
        <v>21</v>
      </c>
      <c r="G731" s="3">
        <v>45.11</v>
      </c>
      <c r="H731" s="3">
        <f t="shared" si="23"/>
        <v>947.31</v>
      </c>
    </row>
    <row r="732" spans="3:8" ht="15" customHeight="1" x14ac:dyDescent="0.3">
      <c r="C732" s="4" t="s">
        <v>1456</v>
      </c>
      <c r="D732" s="4" t="s">
        <v>1457</v>
      </c>
      <c r="E732" s="3" t="s">
        <v>28</v>
      </c>
      <c r="F732" s="18">
        <v>4</v>
      </c>
      <c r="G732" s="3">
        <v>52.19</v>
      </c>
      <c r="H732" s="3">
        <f t="shared" si="23"/>
        <v>208.76</v>
      </c>
    </row>
    <row r="733" spans="3:8" ht="15" customHeight="1" x14ac:dyDescent="0.3">
      <c r="C733" s="4" t="s">
        <v>1458</v>
      </c>
      <c r="D733" s="4" t="s">
        <v>1459</v>
      </c>
      <c r="E733" s="3" t="s">
        <v>28</v>
      </c>
      <c r="F733" s="18">
        <v>9</v>
      </c>
      <c r="G733" s="3">
        <v>68.709999999999994</v>
      </c>
      <c r="H733" s="3">
        <f t="shared" si="23"/>
        <v>618.39</v>
      </c>
    </row>
    <row r="734" spans="3:8" ht="15" customHeight="1" x14ac:dyDescent="0.3">
      <c r="C734" s="4" t="s">
        <v>1460</v>
      </c>
      <c r="D734" s="4" t="s">
        <v>1461</v>
      </c>
      <c r="E734" s="3" t="s">
        <v>28</v>
      </c>
      <c r="F734" s="18">
        <v>9</v>
      </c>
      <c r="G734" s="3">
        <v>82.04</v>
      </c>
      <c r="H734" s="3">
        <f t="shared" si="23"/>
        <v>738.36</v>
      </c>
    </row>
    <row r="735" spans="3:8" ht="15" customHeight="1" x14ac:dyDescent="0.3">
      <c r="C735" s="4" t="s">
        <v>1462</v>
      </c>
      <c r="D735" s="4" t="s">
        <v>1463</v>
      </c>
      <c r="E735" s="3" t="s">
        <v>28</v>
      </c>
      <c r="F735" s="18">
        <v>6</v>
      </c>
      <c r="G735" s="3">
        <v>98.56</v>
      </c>
      <c r="H735" s="3">
        <f t="shared" si="23"/>
        <v>591.36</v>
      </c>
    </row>
    <row r="736" spans="3:8" ht="15" customHeight="1" x14ac:dyDescent="0.3">
      <c r="C736" s="4" t="s">
        <v>1464</v>
      </c>
      <c r="D736" s="4" t="s">
        <v>1465</v>
      </c>
      <c r="E736" s="3" t="s">
        <v>28</v>
      </c>
      <c r="F736" s="18">
        <v>9</v>
      </c>
      <c r="G736" s="3">
        <v>99.43</v>
      </c>
      <c r="H736" s="3">
        <f t="shared" si="23"/>
        <v>894.87</v>
      </c>
    </row>
    <row r="737" spans="3:8" ht="15" customHeight="1" x14ac:dyDescent="0.3">
      <c r="C737" s="4" t="s">
        <v>1466</v>
      </c>
      <c r="D737" s="4" t="s">
        <v>1467</v>
      </c>
      <c r="E737" s="3" t="s">
        <v>28</v>
      </c>
      <c r="F737" s="18">
        <v>3</v>
      </c>
      <c r="G737" s="3">
        <v>115.43</v>
      </c>
      <c r="H737" s="3">
        <f t="shared" si="23"/>
        <v>346.29</v>
      </c>
    </row>
    <row r="738" spans="3:8" ht="15" customHeight="1" x14ac:dyDescent="0.3">
      <c r="C738" s="4" t="s">
        <v>1468</v>
      </c>
      <c r="D738" s="4" t="s">
        <v>1469</v>
      </c>
      <c r="E738" s="3" t="s">
        <v>28</v>
      </c>
      <c r="F738" s="18">
        <v>1</v>
      </c>
      <c r="G738" s="3">
        <v>124.43</v>
      </c>
      <c r="H738" s="3">
        <f t="shared" si="23"/>
        <v>124.43</v>
      </c>
    </row>
    <row r="739" spans="3:8" ht="15" customHeight="1" x14ac:dyDescent="0.3">
      <c r="C739" s="4" t="s">
        <v>1470</v>
      </c>
      <c r="D739" s="4" t="s">
        <v>1471</v>
      </c>
      <c r="E739" s="3" t="s">
        <v>28</v>
      </c>
      <c r="F739" s="18">
        <v>5</v>
      </c>
      <c r="G739" s="3">
        <v>246.06</v>
      </c>
      <c r="H739" s="3">
        <f t="shared" si="23"/>
        <v>1230.3</v>
      </c>
    </row>
    <row r="740" spans="3:8" ht="19.95" customHeight="1" x14ac:dyDescent="0.3">
      <c r="C740" s="6" t="s">
        <v>1472</v>
      </c>
      <c r="D740" s="6" t="s">
        <v>1473</v>
      </c>
      <c r="E740" s="5"/>
      <c r="F740" s="19"/>
      <c r="G740" s="5"/>
      <c r="H740" s="5">
        <f>SUM(H741:H751)</f>
        <v>39455.74</v>
      </c>
    </row>
    <row r="741" spans="3:8" ht="15" customHeight="1" x14ac:dyDescent="0.3">
      <c r="C741" s="4" t="s">
        <v>1474</v>
      </c>
      <c r="D741" s="4" t="s">
        <v>1475</v>
      </c>
      <c r="E741" s="3" t="s">
        <v>28</v>
      </c>
      <c r="F741" s="18">
        <v>158</v>
      </c>
      <c r="G741" s="3">
        <v>54.19</v>
      </c>
      <c r="H741" s="3">
        <f t="shared" ref="H741:H751" si="24">+ROUND(+IF(F741="",0,F741*G741),2)</f>
        <v>8562.02</v>
      </c>
    </row>
    <row r="742" spans="3:8" ht="15" customHeight="1" x14ac:dyDescent="0.3">
      <c r="C742" s="4" t="s">
        <v>1476</v>
      </c>
      <c r="D742" s="4" t="s">
        <v>1477</v>
      </c>
      <c r="E742" s="3" t="s">
        <v>28</v>
      </c>
      <c r="F742" s="18">
        <v>148</v>
      </c>
      <c r="G742" s="3">
        <v>68.349999999999994</v>
      </c>
      <c r="H742" s="3">
        <f t="shared" si="24"/>
        <v>10115.799999999999</v>
      </c>
    </row>
    <row r="743" spans="3:8" ht="15" customHeight="1" x14ac:dyDescent="0.3">
      <c r="C743" s="4" t="s">
        <v>1478</v>
      </c>
      <c r="D743" s="4" t="s">
        <v>1479</v>
      </c>
      <c r="E743" s="3" t="s">
        <v>28</v>
      </c>
      <c r="F743" s="18">
        <v>1</v>
      </c>
      <c r="G743" s="3">
        <v>84.03</v>
      </c>
      <c r="H743" s="3">
        <f t="shared" si="24"/>
        <v>84.03</v>
      </c>
    </row>
    <row r="744" spans="3:8" ht="15" customHeight="1" x14ac:dyDescent="0.3">
      <c r="C744" s="4" t="s">
        <v>1480</v>
      </c>
      <c r="D744" s="4" t="s">
        <v>1481</v>
      </c>
      <c r="E744" s="3" t="s">
        <v>28</v>
      </c>
      <c r="F744" s="18">
        <v>151</v>
      </c>
      <c r="G744" s="3">
        <v>25.96</v>
      </c>
      <c r="H744" s="3">
        <f t="shared" si="24"/>
        <v>3919.96</v>
      </c>
    </row>
    <row r="745" spans="3:8" ht="15" customHeight="1" x14ac:dyDescent="0.3">
      <c r="C745" s="4" t="s">
        <v>1482</v>
      </c>
      <c r="D745" s="4" t="s">
        <v>1483</v>
      </c>
      <c r="E745" s="3" t="s">
        <v>28</v>
      </c>
      <c r="F745" s="18">
        <v>78</v>
      </c>
      <c r="G745" s="3">
        <v>46.09</v>
      </c>
      <c r="H745" s="3">
        <f t="shared" si="24"/>
        <v>3595.02</v>
      </c>
    </row>
    <row r="746" spans="3:8" ht="15" customHeight="1" x14ac:dyDescent="0.3">
      <c r="C746" s="4" t="s">
        <v>1484</v>
      </c>
      <c r="D746" s="4" t="s">
        <v>1485</v>
      </c>
      <c r="E746" s="3" t="s">
        <v>28</v>
      </c>
      <c r="F746" s="18">
        <v>299</v>
      </c>
      <c r="G746" s="3">
        <v>40.020000000000003</v>
      </c>
      <c r="H746" s="3">
        <f t="shared" si="24"/>
        <v>11965.98</v>
      </c>
    </row>
    <row r="747" spans="3:8" ht="15" customHeight="1" x14ac:dyDescent="0.3">
      <c r="C747" s="4" t="s">
        <v>1486</v>
      </c>
      <c r="D747" s="4" t="s">
        <v>1487</v>
      </c>
      <c r="E747" s="3" t="s">
        <v>28</v>
      </c>
      <c r="F747" s="18">
        <v>3</v>
      </c>
      <c r="G747" s="3">
        <v>57.47</v>
      </c>
      <c r="H747" s="3">
        <f t="shared" si="24"/>
        <v>172.41</v>
      </c>
    </row>
    <row r="748" spans="3:8" ht="15" customHeight="1" x14ac:dyDescent="0.3">
      <c r="C748" s="4" t="s">
        <v>1488</v>
      </c>
      <c r="D748" s="4" t="s">
        <v>1489</v>
      </c>
      <c r="E748" s="3" t="s">
        <v>28</v>
      </c>
      <c r="F748" s="18">
        <v>4</v>
      </c>
      <c r="G748" s="3">
        <v>60.47</v>
      </c>
      <c r="H748" s="3">
        <f t="shared" si="24"/>
        <v>241.88</v>
      </c>
    </row>
    <row r="749" spans="3:8" ht="15" customHeight="1" x14ac:dyDescent="0.3">
      <c r="C749" s="4" t="s">
        <v>1490</v>
      </c>
      <c r="D749" s="4" t="s">
        <v>1491</v>
      </c>
      <c r="E749" s="3" t="s">
        <v>28</v>
      </c>
      <c r="F749" s="18">
        <v>4</v>
      </c>
      <c r="G749" s="3">
        <v>62.47</v>
      </c>
      <c r="H749" s="3">
        <f t="shared" si="24"/>
        <v>249.88</v>
      </c>
    </row>
    <row r="750" spans="3:8" ht="15" customHeight="1" x14ac:dyDescent="0.3">
      <c r="C750" s="4" t="s">
        <v>1492</v>
      </c>
      <c r="D750" s="4" t="s">
        <v>1493</v>
      </c>
      <c r="E750" s="3" t="s">
        <v>28</v>
      </c>
      <c r="F750" s="18">
        <v>5</v>
      </c>
      <c r="G750" s="3">
        <v>67.47</v>
      </c>
      <c r="H750" s="3">
        <f t="shared" si="24"/>
        <v>337.35</v>
      </c>
    </row>
    <row r="751" spans="3:8" ht="15" customHeight="1" x14ac:dyDescent="0.3">
      <c r="C751" s="4" t="s">
        <v>1494</v>
      </c>
      <c r="D751" s="4" t="s">
        <v>1495</v>
      </c>
      <c r="E751" s="3" t="s">
        <v>28</v>
      </c>
      <c r="F751" s="18">
        <v>3</v>
      </c>
      <c r="G751" s="3">
        <v>70.47</v>
      </c>
      <c r="H751" s="3">
        <f t="shared" si="24"/>
        <v>211.41</v>
      </c>
    </row>
    <row r="752" spans="3:8" ht="25.2" customHeight="1" x14ac:dyDescent="0.3">
      <c r="C752" s="12" t="s">
        <v>1496</v>
      </c>
      <c r="D752" s="12" t="s">
        <v>1497</v>
      </c>
      <c r="E752" s="13"/>
      <c r="F752" s="17"/>
      <c r="G752" s="13"/>
      <c r="H752" s="13">
        <f>SUM(H753:H762)</f>
        <v>65138.729999999996</v>
      </c>
    </row>
    <row r="753" spans="3:8" ht="15" customHeight="1" x14ac:dyDescent="0.3">
      <c r="C753" s="4" t="s">
        <v>1498</v>
      </c>
      <c r="D753" s="4" t="s">
        <v>1499</v>
      </c>
      <c r="E753" s="3" t="s">
        <v>28</v>
      </c>
      <c r="F753" s="18">
        <v>105</v>
      </c>
      <c r="G753" s="3">
        <v>143.49</v>
      </c>
      <c r="H753" s="3">
        <f t="shared" ref="H753:H762" si="25">+ROUND(+IF(F753="",0,F753*G753),2)</f>
        <v>15066.45</v>
      </c>
    </row>
    <row r="754" spans="3:8" ht="15" customHeight="1" x14ac:dyDescent="0.3">
      <c r="C754" s="4" t="s">
        <v>1500</v>
      </c>
      <c r="D754" s="4" t="s">
        <v>1501</v>
      </c>
      <c r="E754" s="3" t="s">
        <v>28</v>
      </c>
      <c r="F754" s="18">
        <v>53</v>
      </c>
      <c r="G754" s="3">
        <v>168.63</v>
      </c>
      <c r="H754" s="3">
        <f t="shared" si="25"/>
        <v>8937.39</v>
      </c>
    </row>
    <row r="755" spans="3:8" ht="15" customHeight="1" x14ac:dyDescent="0.3">
      <c r="C755" s="4" t="s">
        <v>1502</v>
      </c>
      <c r="D755" s="4" t="s">
        <v>1503</v>
      </c>
      <c r="E755" s="3" t="s">
        <v>28</v>
      </c>
      <c r="F755" s="18">
        <v>2</v>
      </c>
      <c r="G755" s="3">
        <v>179.6</v>
      </c>
      <c r="H755" s="3">
        <f t="shared" si="25"/>
        <v>359.2</v>
      </c>
    </row>
    <row r="756" spans="3:8" ht="15" customHeight="1" x14ac:dyDescent="0.3">
      <c r="C756" s="4" t="s">
        <v>1504</v>
      </c>
      <c r="D756" s="4" t="s">
        <v>1505</v>
      </c>
      <c r="E756" s="3" t="s">
        <v>28</v>
      </c>
      <c r="F756" s="18">
        <v>137</v>
      </c>
      <c r="G756" s="3">
        <v>195.99</v>
      </c>
      <c r="H756" s="3">
        <f t="shared" si="25"/>
        <v>26850.63</v>
      </c>
    </row>
    <row r="757" spans="3:8" ht="15" customHeight="1" x14ac:dyDescent="0.3">
      <c r="C757" s="4" t="s">
        <v>1506</v>
      </c>
      <c r="D757" s="4" t="s">
        <v>1507</v>
      </c>
      <c r="E757" s="3" t="s">
        <v>28</v>
      </c>
      <c r="F757" s="18">
        <v>9</v>
      </c>
      <c r="G757" s="3">
        <v>219.87</v>
      </c>
      <c r="H757" s="3">
        <f t="shared" si="25"/>
        <v>1978.83</v>
      </c>
    </row>
    <row r="758" spans="3:8" ht="15" customHeight="1" x14ac:dyDescent="0.3">
      <c r="C758" s="4" t="s">
        <v>1508</v>
      </c>
      <c r="D758" s="4" t="s">
        <v>1509</v>
      </c>
      <c r="E758" s="3" t="s">
        <v>28</v>
      </c>
      <c r="F758" s="18">
        <v>11</v>
      </c>
      <c r="G758" s="3">
        <v>417.17</v>
      </c>
      <c r="H758" s="3">
        <f t="shared" si="25"/>
        <v>4588.87</v>
      </c>
    </row>
    <row r="759" spans="3:8" ht="15" customHeight="1" x14ac:dyDescent="0.3">
      <c r="C759" s="4" t="s">
        <v>1510</v>
      </c>
      <c r="D759" s="4" t="s">
        <v>1511</v>
      </c>
      <c r="E759" s="3" t="s">
        <v>28</v>
      </c>
      <c r="F759" s="18">
        <v>3</v>
      </c>
      <c r="G759" s="3">
        <v>325.52999999999997</v>
      </c>
      <c r="H759" s="3">
        <f t="shared" si="25"/>
        <v>976.59</v>
      </c>
    </row>
    <row r="760" spans="3:8" ht="15" customHeight="1" x14ac:dyDescent="0.3">
      <c r="C760" s="4" t="s">
        <v>1512</v>
      </c>
      <c r="D760" s="4" t="s">
        <v>1513</v>
      </c>
      <c r="E760" s="3" t="s">
        <v>28</v>
      </c>
      <c r="F760" s="18">
        <v>3</v>
      </c>
      <c r="G760" s="3">
        <v>561.53</v>
      </c>
      <c r="H760" s="3">
        <f t="shared" si="25"/>
        <v>1684.59</v>
      </c>
    </row>
    <row r="761" spans="3:8" ht="15" customHeight="1" x14ac:dyDescent="0.3">
      <c r="C761" s="4" t="s">
        <v>1514</v>
      </c>
      <c r="D761" s="4" t="s">
        <v>1515</v>
      </c>
      <c r="E761" s="3" t="s">
        <v>28</v>
      </c>
      <c r="F761" s="18">
        <v>4</v>
      </c>
      <c r="G761" s="3">
        <v>1114.78</v>
      </c>
      <c r="H761" s="3">
        <f t="shared" si="25"/>
        <v>4459.12</v>
      </c>
    </row>
    <row r="762" spans="3:8" ht="15" customHeight="1" x14ac:dyDescent="0.3">
      <c r="C762" s="4" t="s">
        <v>1516</v>
      </c>
      <c r="D762" s="4" t="s">
        <v>1517</v>
      </c>
      <c r="E762" s="3" t="s">
        <v>28</v>
      </c>
      <c r="F762" s="18">
        <v>1</v>
      </c>
      <c r="G762" s="3">
        <v>237.06</v>
      </c>
      <c r="H762" s="3">
        <f t="shared" si="25"/>
        <v>237.06</v>
      </c>
    </row>
    <row r="763" spans="3:8" ht="25.2" customHeight="1" x14ac:dyDescent="0.3">
      <c r="C763" s="12" t="s">
        <v>1518</v>
      </c>
      <c r="D763" s="12" t="s">
        <v>1519</v>
      </c>
      <c r="E763" s="13"/>
      <c r="F763" s="17"/>
      <c r="G763" s="13"/>
      <c r="H763" s="13">
        <f>SUM(H764)</f>
        <v>61084.42</v>
      </c>
    </row>
    <row r="764" spans="3:8" ht="15" customHeight="1" x14ac:dyDescent="0.3">
      <c r="C764" s="4" t="s">
        <v>1520</v>
      </c>
      <c r="D764" s="4" t="s">
        <v>1521</v>
      </c>
      <c r="E764" s="3" t="s">
        <v>42</v>
      </c>
      <c r="F764" s="18">
        <v>1</v>
      </c>
      <c r="G764" s="3">
        <v>61084.42</v>
      </c>
      <c r="H764" s="3">
        <f>+ROUND(+IF(F764="",0,F764*G764),2)</f>
        <v>61084.42</v>
      </c>
    </row>
    <row r="765" spans="3:8" ht="25.2" customHeight="1" x14ac:dyDescent="0.3">
      <c r="C765" s="12" t="s">
        <v>1522</v>
      </c>
      <c r="D765" s="12" t="s">
        <v>1523</v>
      </c>
      <c r="E765" s="13"/>
      <c r="F765" s="17"/>
      <c r="G765" s="13"/>
      <c r="H765" s="13">
        <f>SUM(H766)</f>
        <v>18913.48</v>
      </c>
    </row>
    <row r="766" spans="3:8" ht="15" customHeight="1" x14ac:dyDescent="0.3">
      <c r="C766" s="4" t="s">
        <v>1524</v>
      </c>
      <c r="D766" s="4" t="s">
        <v>1525</v>
      </c>
      <c r="E766" s="3" t="s">
        <v>25</v>
      </c>
      <c r="F766" s="18">
        <v>3694.04</v>
      </c>
      <c r="G766" s="3">
        <v>5.12</v>
      </c>
      <c r="H766" s="3">
        <f>+ROUND(+IF(F766="",0,F766*G766),2)</f>
        <v>18913.48</v>
      </c>
    </row>
    <row r="767" spans="3:8" ht="25.2" customHeight="1" x14ac:dyDescent="0.3">
      <c r="C767" s="10" t="s">
        <v>1526</v>
      </c>
      <c r="D767" s="10" t="s">
        <v>1527</v>
      </c>
      <c r="E767" s="11"/>
      <c r="F767" s="16"/>
      <c r="G767" s="11"/>
      <c r="H767" s="11">
        <f>+H768+H771+H780+H823+H832+H834</f>
        <v>425321.07999999996</v>
      </c>
    </row>
    <row r="768" spans="3:8" ht="25.2" customHeight="1" x14ac:dyDescent="0.3">
      <c r="C768" s="12" t="s">
        <v>1528</v>
      </c>
      <c r="D768" s="12" t="s">
        <v>1529</v>
      </c>
      <c r="E768" s="13"/>
      <c r="F768" s="17"/>
      <c r="G768" s="13"/>
      <c r="H768" s="13">
        <f>SUM(H769:H770)</f>
        <v>23238.92</v>
      </c>
    </row>
    <row r="769" spans="3:8" ht="15" customHeight="1" x14ac:dyDescent="0.3">
      <c r="C769" s="4" t="s">
        <v>1530</v>
      </c>
      <c r="D769" s="4" t="s">
        <v>1531</v>
      </c>
      <c r="E769" s="3" t="s">
        <v>1337</v>
      </c>
      <c r="F769" s="18">
        <v>200</v>
      </c>
      <c r="G769" s="3">
        <v>110.96</v>
      </c>
      <c r="H769" s="3">
        <f>+ROUND(+IF(F769="",0,F769*G769),2)</f>
        <v>22192</v>
      </c>
    </row>
    <row r="770" spans="3:8" ht="15" customHeight="1" x14ac:dyDescent="0.3">
      <c r="C770" s="4" t="s">
        <v>1532</v>
      </c>
      <c r="D770" s="4" t="s">
        <v>1533</v>
      </c>
      <c r="E770" s="3" t="s">
        <v>1337</v>
      </c>
      <c r="F770" s="18">
        <v>7</v>
      </c>
      <c r="G770" s="3">
        <v>149.56</v>
      </c>
      <c r="H770" s="3">
        <f>+ROUND(+IF(F770="",0,F770*G770),2)</f>
        <v>1046.92</v>
      </c>
    </row>
    <row r="771" spans="3:8" ht="25.2" customHeight="1" x14ac:dyDescent="0.3">
      <c r="C771" s="12" t="s">
        <v>1534</v>
      </c>
      <c r="D771" s="12" t="s">
        <v>1535</v>
      </c>
      <c r="E771" s="13"/>
      <c r="F771" s="17"/>
      <c r="G771" s="13"/>
      <c r="H771" s="13">
        <f>SUM(H772:H779)</f>
        <v>212367.97999999998</v>
      </c>
    </row>
    <row r="772" spans="3:8" ht="15" customHeight="1" x14ac:dyDescent="0.3">
      <c r="C772" s="4" t="s">
        <v>1536</v>
      </c>
      <c r="D772" s="4" t="s">
        <v>1347</v>
      </c>
      <c r="E772" s="3" t="s">
        <v>25</v>
      </c>
      <c r="F772" s="18">
        <v>2140.46</v>
      </c>
      <c r="G772" s="3">
        <v>44.67</v>
      </c>
      <c r="H772" s="3">
        <f t="shared" ref="H772:H779" si="26">+ROUND(+IF(F772="",0,F772*G772),2)</f>
        <v>95614.35</v>
      </c>
    </row>
    <row r="773" spans="3:8" ht="15" customHeight="1" x14ac:dyDescent="0.3">
      <c r="C773" s="4" t="s">
        <v>1537</v>
      </c>
      <c r="D773" s="4" t="s">
        <v>1349</v>
      </c>
      <c r="E773" s="3" t="s">
        <v>25</v>
      </c>
      <c r="F773" s="18">
        <v>950.97</v>
      </c>
      <c r="G773" s="3">
        <v>47.67</v>
      </c>
      <c r="H773" s="3">
        <f t="shared" si="26"/>
        <v>45332.74</v>
      </c>
    </row>
    <row r="774" spans="3:8" ht="15" customHeight="1" x14ac:dyDescent="0.3">
      <c r="C774" s="4" t="s">
        <v>1538</v>
      </c>
      <c r="D774" s="4" t="s">
        <v>1351</v>
      </c>
      <c r="E774" s="3" t="s">
        <v>25</v>
      </c>
      <c r="F774" s="18">
        <v>311.69</v>
      </c>
      <c r="G774" s="3">
        <v>86.55</v>
      </c>
      <c r="H774" s="3">
        <f t="shared" si="26"/>
        <v>26976.77</v>
      </c>
    </row>
    <row r="775" spans="3:8" ht="15" customHeight="1" x14ac:dyDescent="0.3">
      <c r="C775" s="4" t="s">
        <v>1539</v>
      </c>
      <c r="D775" s="4" t="s">
        <v>1355</v>
      </c>
      <c r="E775" s="3" t="s">
        <v>25</v>
      </c>
      <c r="F775" s="18">
        <v>220.37</v>
      </c>
      <c r="G775" s="3">
        <v>86.85</v>
      </c>
      <c r="H775" s="3">
        <f t="shared" si="26"/>
        <v>19139.13</v>
      </c>
    </row>
    <row r="776" spans="3:8" ht="15" customHeight="1" x14ac:dyDescent="0.3">
      <c r="C776" s="4" t="s">
        <v>1540</v>
      </c>
      <c r="D776" s="4" t="s">
        <v>1357</v>
      </c>
      <c r="E776" s="3" t="s">
        <v>25</v>
      </c>
      <c r="F776" s="18">
        <v>76.91</v>
      </c>
      <c r="G776" s="3">
        <v>124.28</v>
      </c>
      <c r="H776" s="3">
        <f t="shared" si="26"/>
        <v>9558.3700000000008</v>
      </c>
    </row>
    <row r="777" spans="3:8" ht="15" customHeight="1" x14ac:dyDescent="0.3">
      <c r="C777" s="4" t="s">
        <v>1541</v>
      </c>
      <c r="D777" s="4" t="s">
        <v>1359</v>
      </c>
      <c r="E777" s="3" t="s">
        <v>25</v>
      </c>
      <c r="F777" s="18">
        <v>18.29</v>
      </c>
      <c r="G777" s="3">
        <v>139.66999999999999</v>
      </c>
      <c r="H777" s="3">
        <f t="shared" si="26"/>
        <v>2554.56</v>
      </c>
    </row>
    <row r="778" spans="3:8" ht="15" customHeight="1" x14ac:dyDescent="0.3">
      <c r="C778" s="4" t="s">
        <v>1542</v>
      </c>
      <c r="D778" s="4" t="s">
        <v>1361</v>
      </c>
      <c r="E778" s="3" t="s">
        <v>25</v>
      </c>
      <c r="F778" s="18">
        <v>81.099999999999994</v>
      </c>
      <c r="G778" s="3">
        <v>149.66999999999999</v>
      </c>
      <c r="H778" s="3">
        <f t="shared" si="26"/>
        <v>12138.24</v>
      </c>
    </row>
    <row r="779" spans="3:8" ht="15" customHeight="1" x14ac:dyDescent="0.3">
      <c r="C779" s="4" t="s">
        <v>1543</v>
      </c>
      <c r="D779" s="4" t="s">
        <v>1363</v>
      </c>
      <c r="E779" s="3" t="s">
        <v>25</v>
      </c>
      <c r="F779" s="18">
        <v>6.6</v>
      </c>
      <c r="G779" s="3">
        <v>159.66999999999999</v>
      </c>
      <c r="H779" s="3">
        <f t="shared" si="26"/>
        <v>1053.82</v>
      </c>
    </row>
    <row r="780" spans="3:8" ht="25.2" customHeight="1" x14ac:dyDescent="0.3">
      <c r="C780" s="12" t="s">
        <v>1544</v>
      </c>
      <c r="D780" s="12" t="s">
        <v>1545</v>
      </c>
      <c r="E780" s="13"/>
      <c r="F780" s="17"/>
      <c r="G780" s="13"/>
      <c r="H780" s="13">
        <f>SUM(H781:H822)/2</f>
        <v>70688.700000000012</v>
      </c>
    </row>
    <row r="781" spans="3:8" ht="19.95" customHeight="1" x14ac:dyDescent="0.3">
      <c r="C781" s="6" t="s">
        <v>1546</v>
      </c>
      <c r="D781" s="6" t="s">
        <v>1547</v>
      </c>
      <c r="E781" s="5"/>
      <c r="F781" s="19"/>
      <c r="G781" s="5"/>
      <c r="H781" s="5">
        <f>SUM(H782:H811)</f>
        <v>54392.210000000006</v>
      </c>
    </row>
    <row r="782" spans="3:8" ht="15" customHeight="1" x14ac:dyDescent="0.3">
      <c r="C782" s="4" t="s">
        <v>1548</v>
      </c>
      <c r="D782" s="4" t="s">
        <v>1387</v>
      </c>
      <c r="E782" s="3" t="s">
        <v>28</v>
      </c>
      <c r="F782" s="18">
        <v>1463</v>
      </c>
      <c r="G782" s="3">
        <v>18.93</v>
      </c>
      <c r="H782" s="3">
        <f t="shared" ref="H782:H811" si="27">+ROUND(+IF(F782="",0,F782*G782),2)</f>
        <v>27694.59</v>
      </c>
    </row>
    <row r="783" spans="3:8" ht="15" customHeight="1" x14ac:dyDescent="0.3">
      <c r="C783" s="4" t="s">
        <v>1549</v>
      </c>
      <c r="D783" s="4" t="s">
        <v>1389</v>
      </c>
      <c r="E783" s="3" t="s">
        <v>28</v>
      </c>
      <c r="F783" s="18">
        <v>158</v>
      </c>
      <c r="G783" s="3">
        <v>16.12</v>
      </c>
      <c r="H783" s="3">
        <f t="shared" si="27"/>
        <v>2546.96</v>
      </c>
    </row>
    <row r="784" spans="3:8" ht="15" customHeight="1" x14ac:dyDescent="0.3">
      <c r="C784" s="4" t="s">
        <v>1550</v>
      </c>
      <c r="D784" s="4" t="s">
        <v>1391</v>
      </c>
      <c r="E784" s="3" t="s">
        <v>28</v>
      </c>
      <c r="F784" s="18">
        <v>19</v>
      </c>
      <c r="G784" s="3">
        <v>30.11</v>
      </c>
      <c r="H784" s="3">
        <f t="shared" si="27"/>
        <v>572.09</v>
      </c>
    </row>
    <row r="785" spans="3:8" ht="15" customHeight="1" x14ac:dyDescent="0.3">
      <c r="C785" s="4" t="s">
        <v>1551</v>
      </c>
      <c r="D785" s="4" t="s">
        <v>1552</v>
      </c>
      <c r="E785" s="3" t="s">
        <v>28</v>
      </c>
      <c r="F785" s="18">
        <v>13</v>
      </c>
      <c r="G785" s="3">
        <v>35.04</v>
      </c>
      <c r="H785" s="3">
        <f t="shared" si="27"/>
        <v>455.52</v>
      </c>
    </row>
    <row r="786" spans="3:8" ht="15" customHeight="1" x14ac:dyDescent="0.3">
      <c r="C786" s="4" t="s">
        <v>1553</v>
      </c>
      <c r="D786" s="4" t="s">
        <v>1397</v>
      </c>
      <c r="E786" s="3" t="s">
        <v>28</v>
      </c>
      <c r="F786" s="18">
        <v>14</v>
      </c>
      <c r="G786" s="3">
        <v>80.290000000000006</v>
      </c>
      <c r="H786" s="3">
        <f t="shared" si="27"/>
        <v>1124.06</v>
      </c>
    </row>
    <row r="787" spans="3:8" ht="15" customHeight="1" x14ac:dyDescent="0.3">
      <c r="C787" s="4" t="s">
        <v>1554</v>
      </c>
      <c r="D787" s="4" t="s">
        <v>1555</v>
      </c>
      <c r="E787" s="3" t="s">
        <v>28</v>
      </c>
      <c r="F787" s="18">
        <v>4</v>
      </c>
      <c r="G787" s="3">
        <v>85.04</v>
      </c>
      <c r="H787" s="3">
        <f t="shared" si="27"/>
        <v>340.16</v>
      </c>
    </row>
    <row r="788" spans="3:8" ht="15" customHeight="1" x14ac:dyDescent="0.3">
      <c r="C788" s="4" t="s">
        <v>1556</v>
      </c>
      <c r="D788" s="4" t="s">
        <v>1557</v>
      </c>
      <c r="E788" s="3" t="s">
        <v>28</v>
      </c>
      <c r="F788" s="18">
        <v>1</v>
      </c>
      <c r="G788" s="3">
        <v>97.95</v>
      </c>
      <c r="H788" s="3">
        <f t="shared" si="27"/>
        <v>97.95</v>
      </c>
    </row>
    <row r="789" spans="3:8" ht="15" customHeight="1" x14ac:dyDescent="0.3">
      <c r="C789" s="4" t="s">
        <v>1558</v>
      </c>
      <c r="D789" s="4" t="s">
        <v>1403</v>
      </c>
      <c r="E789" s="3" t="s">
        <v>28</v>
      </c>
      <c r="F789" s="18">
        <v>3</v>
      </c>
      <c r="G789" s="3">
        <v>135.04</v>
      </c>
      <c r="H789" s="3">
        <f t="shared" si="27"/>
        <v>405.12</v>
      </c>
    </row>
    <row r="790" spans="3:8" ht="15" customHeight="1" x14ac:dyDescent="0.3">
      <c r="C790" s="4" t="s">
        <v>1559</v>
      </c>
      <c r="D790" s="4" t="s">
        <v>1407</v>
      </c>
      <c r="E790" s="3" t="s">
        <v>28</v>
      </c>
      <c r="F790" s="18">
        <v>24</v>
      </c>
      <c r="G790" s="3">
        <v>21.42</v>
      </c>
      <c r="H790" s="3">
        <f t="shared" si="27"/>
        <v>514.08000000000004</v>
      </c>
    </row>
    <row r="791" spans="3:8" ht="15" customHeight="1" x14ac:dyDescent="0.3">
      <c r="C791" s="4" t="s">
        <v>1560</v>
      </c>
      <c r="D791" s="4" t="s">
        <v>1409</v>
      </c>
      <c r="E791" s="3" t="s">
        <v>28</v>
      </c>
      <c r="F791" s="18">
        <v>125</v>
      </c>
      <c r="G791" s="3">
        <v>27.54</v>
      </c>
      <c r="H791" s="3">
        <f t="shared" si="27"/>
        <v>3442.5</v>
      </c>
    </row>
    <row r="792" spans="3:8" ht="15" customHeight="1" x14ac:dyDescent="0.3">
      <c r="C792" s="4" t="s">
        <v>1561</v>
      </c>
      <c r="D792" s="4" t="s">
        <v>1411</v>
      </c>
      <c r="E792" s="3" t="s">
        <v>28</v>
      </c>
      <c r="F792" s="18">
        <v>66</v>
      </c>
      <c r="G792" s="3">
        <v>37.869999999999997</v>
      </c>
      <c r="H792" s="3">
        <f t="shared" si="27"/>
        <v>2499.42</v>
      </c>
    </row>
    <row r="793" spans="3:8" ht="15" customHeight="1" x14ac:dyDescent="0.3">
      <c r="C793" s="4" t="s">
        <v>1562</v>
      </c>
      <c r="D793" s="4" t="s">
        <v>1415</v>
      </c>
      <c r="E793" s="3" t="s">
        <v>28</v>
      </c>
      <c r="F793" s="18">
        <v>36</v>
      </c>
      <c r="G793" s="3">
        <v>42.24</v>
      </c>
      <c r="H793" s="3">
        <f t="shared" si="27"/>
        <v>1520.64</v>
      </c>
    </row>
    <row r="794" spans="3:8" ht="15" customHeight="1" x14ac:dyDescent="0.3">
      <c r="C794" s="4" t="s">
        <v>1563</v>
      </c>
      <c r="D794" s="4" t="s">
        <v>1417</v>
      </c>
      <c r="E794" s="3" t="s">
        <v>28</v>
      </c>
      <c r="F794" s="18">
        <v>13</v>
      </c>
      <c r="G794" s="3">
        <v>105.65</v>
      </c>
      <c r="H794" s="3">
        <f t="shared" si="27"/>
        <v>1373.45</v>
      </c>
    </row>
    <row r="795" spans="3:8" ht="15" customHeight="1" x14ac:dyDescent="0.3">
      <c r="C795" s="4" t="s">
        <v>1564</v>
      </c>
      <c r="D795" s="4" t="s">
        <v>1419</v>
      </c>
      <c r="E795" s="3" t="s">
        <v>28</v>
      </c>
      <c r="F795" s="18">
        <v>2</v>
      </c>
      <c r="G795" s="3">
        <v>107.24</v>
      </c>
      <c r="H795" s="3">
        <f t="shared" si="27"/>
        <v>214.48</v>
      </c>
    </row>
    <row r="796" spans="3:8" ht="15" customHeight="1" x14ac:dyDescent="0.3">
      <c r="C796" s="4" t="s">
        <v>1565</v>
      </c>
      <c r="D796" s="4" t="s">
        <v>1421</v>
      </c>
      <c r="E796" s="3" t="s">
        <v>28</v>
      </c>
      <c r="F796" s="18">
        <v>5</v>
      </c>
      <c r="G796" s="3">
        <v>167.24</v>
      </c>
      <c r="H796" s="3">
        <f t="shared" si="27"/>
        <v>836.2</v>
      </c>
    </row>
    <row r="797" spans="3:8" ht="15" customHeight="1" x14ac:dyDescent="0.3">
      <c r="C797" s="4" t="s">
        <v>1566</v>
      </c>
      <c r="D797" s="4" t="s">
        <v>1423</v>
      </c>
      <c r="E797" s="3" t="s">
        <v>28</v>
      </c>
      <c r="F797" s="18">
        <v>4</v>
      </c>
      <c r="G797" s="3">
        <v>217.24</v>
      </c>
      <c r="H797" s="3">
        <f t="shared" si="27"/>
        <v>868.96</v>
      </c>
    </row>
    <row r="798" spans="3:8" ht="15" customHeight="1" x14ac:dyDescent="0.3">
      <c r="C798" s="4" t="s">
        <v>1567</v>
      </c>
      <c r="D798" s="4" t="s">
        <v>1427</v>
      </c>
      <c r="E798" s="3" t="s">
        <v>28</v>
      </c>
      <c r="F798" s="18">
        <v>161</v>
      </c>
      <c r="G798" s="3">
        <v>21.23</v>
      </c>
      <c r="H798" s="3">
        <f t="shared" si="27"/>
        <v>3418.03</v>
      </c>
    </row>
    <row r="799" spans="3:8" ht="15" customHeight="1" x14ac:dyDescent="0.3">
      <c r="C799" s="4" t="s">
        <v>1568</v>
      </c>
      <c r="D799" s="4" t="s">
        <v>1429</v>
      </c>
      <c r="E799" s="3" t="s">
        <v>28</v>
      </c>
      <c r="F799" s="18">
        <v>41</v>
      </c>
      <c r="G799" s="3">
        <v>24.25</v>
      </c>
      <c r="H799" s="3">
        <f t="shared" si="27"/>
        <v>994.25</v>
      </c>
    </row>
    <row r="800" spans="3:8" ht="15" customHeight="1" x14ac:dyDescent="0.3">
      <c r="C800" s="4" t="s">
        <v>1569</v>
      </c>
      <c r="D800" s="4" t="s">
        <v>1431</v>
      </c>
      <c r="E800" s="3" t="s">
        <v>28</v>
      </c>
      <c r="F800" s="18">
        <v>52</v>
      </c>
      <c r="G800" s="3">
        <v>30.43</v>
      </c>
      <c r="H800" s="3">
        <f t="shared" si="27"/>
        <v>1582.36</v>
      </c>
    </row>
    <row r="801" spans="3:8" ht="15" customHeight="1" x14ac:dyDescent="0.3">
      <c r="C801" s="4" t="s">
        <v>1570</v>
      </c>
      <c r="D801" s="4" t="s">
        <v>1439</v>
      </c>
      <c r="E801" s="3" t="s">
        <v>28</v>
      </c>
      <c r="F801" s="18">
        <v>18</v>
      </c>
      <c r="G801" s="3">
        <v>30.43</v>
      </c>
      <c r="H801" s="3">
        <f t="shared" si="27"/>
        <v>547.74</v>
      </c>
    </row>
    <row r="802" spans="3:8" ht="15" customHeight="1" x14ac:dyDescent="0.3">
      <c r="C802" s="4" t="s">
        <v>1571</v>
      </c>
      <c r="D802" s="4" t="s">
        <v>1441</v>
      </c>
      <c r="E802" s="3" t="s">
        <v>28</v>
      </c>
      <c r="F802" s="18">
        <v>13</v>
      </c>
      <c r="G802" s="3">
        <v>28.94</v>
      </c>
      <c r="H802" s="3">
        <f t="shared" si="27"/>
        <v>376.22</v>
      </c>
    </row>
    <row r="803" spans="3:8" ht="15" customHeight="1" x14ac:dyDescent="0.3">
      <c r="C803" s="4" t="s">
        <v>1572</v>
      </c>
      <c r="D803" s="4" t="s">
        <v>1443</v>
      </c>
      <c r="E803" s="3" t="s">
        <v>28</v>
      </c>
      <c r="F803" s="18">
        <v>15</v>
      </c>
      <c r="G803" s="3">
        <v>44.43</v>
      </c>
      <c r="H803" s="3">
        <f t="shared" si="27"/>
        <v>666.45</v>
      </c>
    </row>
    <row r="804" spans="3:8" ht="15" customHeight="1" x14ac:dyDescent="0.3">
      <c r="C804" s="4" t="s">
        <v>1573</v>
      </c>
      <c r="D804" s="4" t="s">
        <v>1447</v>
      </c>
      <c r="E804" s="3" t="s">
        <v>28</v>
      </c>
      <c r="F804" s="18">
        <v>4</v>
      </c>
      <c r="G804" s="3">
        <v>28.08</v>
      </c>
      <c r="H804" s="3">
        <f t="shared" si="27"/>
        <v>112.32</v>
      </c>
    </row>
    <row r="805" spans="3:8" ht="15" customHeight="1" x14ac:dyDescent="0.3">
      <c r="C805" s="4" t="s">
        <v>1574</v>
      </c>
      <c r="D805" s="4" t="s">
        <v>1449</v>
      </c>
      <c r="E805" s="3" t="s">
        <v>28</v>
      </c>
      <c r="F805" s="18">
        <v>6</v>
      </c>
      <c r="G805" s="3">
        <v>34.43</v>
      </c>
      <c r="H805" s="3">
        <f t="shared" si="27"/>
        <v>206.58</v>
      </c>
    </row>
    <row r="806" spans="3:8" ht="15" customHeight="1" x14ac:dyDescent="0.3">
      <c r="C806" s="4" t="s">
        <v>1575</v>
      </c>
      <c r="D806" s="4" t="s">
        <v>1453</v>
      </c>
      <c r="E806" s="3" t="s">
        <v>28</v>
      </c>
      <c r="F806" s="18">
        <v>11</v>
      </c>
      <c r="G806" s="3">
        <v>37.43</v>
      </c>
      <c r="H806" s="3">
        <f t="shared" si="27"/>
        <v>411.73</v>
      </c>
    </row>
    <row r="807" spans="3:8" ht="15" customHeight="1" x14ac:dyDescent="0.3">
      <c r="C807" s="4" t="s">
        <v>1576</v>
      </c>
      <c r="D807" s="4" t="s">
        <v>1459</v>
      </c>
      <c r="E807" s="3" t="s">
        <v>28</v>
      </c>
      <c r="F807" s="18">
        <v>10</v>
      </c>
      <c r="G807" s="3">
        <v>40.43</v>
      </c>
      <c r="H807" s="3">
        <f t="shared" si="27"/>
        <v>404.3</v>
      </c>
    </row>
    <row r="808" spans="3:8" ht="15" customHeight="1" x14ac:dyDescent="0.3">
      <c r="C808" s="4" t="s">
        <v>1577</v>
      </c>
      <c r="D808" s="4" t="s">
        <v>1461</v>
      </c>
      <c r="E808" s="3" t="s">
        <v>28</v>
      </c>
      <c r="F808" s="18">
        <v>3</v>
      </c>
      <c r="G808" s="3">
        <v>44.43</v>
      </c>
      <c r="H808" s="3">
        <f t="shared" si="27"/>
        <v>133.29</v>
      </c>
    </row>
    <row r="809" spans="3:8" ht="15" customHeight="1" x14ac:dyDescent="0.3">
      <c r="C809" s="4" t="s">
        <v>1578</v>
      </c>
      <c r="D809" s="4" t="s">
        <v>1465</v>
      </c>
      <c r="E809" s="3" t="s">
        <v>28</v>
      </c>
      <c r="F809" s="18">
        <v>4</v>
      </c>
      <c r="G809" s="3">
        <v>47.43</v>
      </c>
      <c r="H809" s="3">
        <f t="shared" si="27"/>
        <v>189.72</v>
      </c>
    </row>
    <row r="810" spans="3:8" ht="15" customHeight="1" x14ac:dyDescent="0.3">
      <c r="C810" s="4" t="s">
        <v>1579</v>
      </c>
      <c r="D810" s="4" t="s">
        <v>1580</v>
      </c>
      <c r="E810" s="3" t="s">
        <v>28</v>
      </c>
      <c r="F810" s="18">
        <v>2</v>
      </c>
      <c r="G810" s="3">
        <v>52.43</v>
      </c>
      <c r="H810" s="3">
        <f t="shared" si="27"/>
        <v>104.86</v>
      </c>
    </row>
    <row r="811" spans="3:8" ht="15" customHeight="1" x14ac:dyDescent="0.3">
      <c r="C811" s="4" t="s">
        <v>1581</v>
      </c>
      <c r="D811" s="4" t="s">
        <v>1471</v>
      </c>
      <c r="E811" s="3" t="s">
        <v>28</v>
      </c>
      <c r="F811" s="18">
        <v>3</v>
      </c>
      <c r="G811" s="3">
        <v>246.06</v>
      </c>
      <c r="H811" s="3">
        <f t="shared" si="27"/>
        <v>738.18</v>
      </c>
    </row>
    <row r="812" spans="3:8" ht="19.95" customHeight="1" x14ac:dyDescent="0.3">
      <c r="C812" s="6" t="s">
        <v>1582</v>
      </c>
      <c r="D812" s="6" t="s">
        <v>1473</v>
      </c>
      <c r="E812" s="5"/>
      <c r="F812" s="19"/>
      <c r="G812" s="5"/>
      <c r="H812" s="5">
        <f>SUM(H813:H822)</f>
        <v>16296.49</v>
      </c>
    </row>
    <row r="813" spans="3:8" ht="15" customHeight="1" x14ac:dyDescent="0.3">
      <c r="C813" s="4" t="s">
        <v>1583</v>
      </c>
      <c r="D813" s="4" t="s">
        <v>1475</v>
      </c>
      <c r="E813" s="3" t="s">
        <v>28</v>
      </c>
      <c r="F813" s="18">
        <v>211</v>
      </c>
      <c r="G813" s="3">
        <v>54.19</v>
      </c>
      <c r="H813" s="3">
        <f t="shared" ref="H813:H822" si="28">+ROUND(+IF(F813="",0,F813*G813),2)</f>
        <v>11434.09</v>
      </c>
    </row>
    <row r="814" spans="3:8" ht="15" customHeight="1" x14ac:dyDescent="0.3">
      <c r="C814" s="4" t="s">
        <v>1584</v>
      </c>
      <c r="D814" s="4" t="s">
        <v>1585</v>
      </c>
      <c r="E814" s="3" t="s">
        <v>28</v>
      </c>
      <c r="F814" s="18">
        <v>7</v>
      </c>
      <c r="G814" s="3">
        <v>54.19</v>
      </c>
      <c r="H814" s="3">
        <f t="shared" si="28"/>
        <v>379.33</v>
      </c>
    </row>
    <row r="815" spans="3:8" ht="15" customHeight="1" x14ac:dyDescent="0.3">
      <c r="C815" s="4" t="s">
        <v>1586</v>
      </c>
      <c r="D815" s="4" t="s">
        <v>1481</v>
      </c>
      <c r="E815" s="3" t="s">
        <v>28</v>
      </c>
      <c r="F815" s="18">
        <v>76</v>
      </c>
      <c r="G815" s="3">
        <v>25.96</v>
      </c>
      <c r="H815" s="3">
        <f t="shared" si="28"/>
        <v>1972.96</v>
      </c>
    </row>
    <row r="816" spans="3:8" ht="15" customHeight="1" x14ac:dyDescent="0.3">
      <c r="C816" s="4" t="s">
        <v>1587</v>
      </c>
      <c r="D816" s="4" t="s">
        <v>1588</v>
      </c>
      <c r="E816" s="3" t="s">
        <v>28</v>
      </c>
      <c r="F816" s="18">
        <v>11</v>
      </c>
      <c r="G816" s="3">
        <v>55.47</v>
      </c>
      <c r="H816" s="3">
        <f t="shared" si="28"/>
        <v>610.16999999999996</v>
      </c>
    </row>
    <row r="817" spans="3:8" ht="15" customHeight="1" x14ac:dyDescent="0.3">
      <c r="C817" s="4" t="s">
        <v>1589</v>
      </c>
      <c r="D817" s="4" t="s">
        <v>1487</v>
      </c>
      <c r="E817" s="3" t="s">
        <v>28</v>
      </c>
      <c r="F817" s="18">
        <v>8</v>
      </c>
      <c r="G817" s="3">
        <v>57.47</v>
      </c>
      <c r="H817" s="3">
        <f t="shared" si="28"/>
        <v>459.76</v>
      </c>
    </row>
    <row r="818" spans="3:8" ht="15" customHeight="1" x14ac:dyDescent="0.3">
      <c r="C818" s="4" t="s">
        <v>1590</v>
      </c>
      <c r="D818" s="4" t="s">
        <v>1591</v>
      </c>
      <c r="E818" s="3" t="s">
        <v>28</v>
      </c>
      <c r="F818" s="18">
        <v>4</v>
      </c>
      <c r="G818" s="3">
        <v>66.47</v>
      </c>
      <c r="H818" s="3">
        <f t="shared" si="28"/>
        <v>265.88</v>
      </c>
    </row>
    <row r="819" spans="3:8" ht="15" customHeight="1" x14ac:dyDescent="0.3">
      <c r="C819" s="4" t="s">
        <v>1592</v>
      </c>
      <c r="D819" s="4" t="s">
        <v>1491</v>
      </c>
      <c r="E819" s="3" t="s">
        <v>28</v>
      </c>
      <c r="F819" s="18">
        <v>6</v>
      </c>
      <c r="G819" s="3">
        <v>62.47</v>
      </c>
      <c r="H819" s="3">
        <f t="shared" si="28"/>
        <v>374.82</v>
      </c>
    </row>
    <row r="820" spans="3:8" ht="15" customHeight="1" x14ac:dyDescent="0.3">
      <c r="C820" s="4" t="s">
        <v>1593</v>
      </c>
      <c r="D820" s="4" t="s">
        <v>1594</v>
      </c>
      <c r="E820" s="3" t="s">
        <v>28</v>
      </c>
      <c r="F820" s="18">
        <v>4</v>
      </c>
      <c r="G820" s="3">
        <v>68.47</v>
      </c>
      <c r="H820" s="3">
        <f t="shared" si="28"/>
        <v>273.88</v>
      </c>
    </row>
    <row r="821" spans="3:8" ht="15" customHeight="1" x14ac:dyDescent="0.3">
      <c r="C821" s="4" t="s">
        <v>1595</v>
      </c>
      <c r="D821" s="4" t="s">
        <v>1596</v>
      </c>
      <c r="E821" s="3" t="s">
        <v>28</v>
      </c>
      <c r="F821" s="18">
        <v>2</v>
      </c>
      <c r="G821" s="3">
        <v>65.47</v>
      </c>
      <c r="H821" s="3">
        <f t="shared" si="28"/>
        <v>130.94</v>
      </c>
    </row>
    <row r="822" spans="3:8" ht="15" customHeight="1" x14ac:dyDescent="0.3">
      <c r="C822" s="4" t="s">
        <v>1597</v>
      </c>
      <c r="D822" s="4" t="s">
        <v>1493</v>
      </c>
      <c r="E822" s="3" t="s">
        <v>28</v>
      </c>
      <c r="F822" s="18">
        <v>2</v>
      </c>
      <c r="G822" s="3">
        <v>197.33</v>
      </c>
      <c r="H822" s="3">
        <f t="shared" si="28"/>
        <v>394.66</v>
      </c>
    </row>
    <row r="823" spans="3:8" ht="25.2" customHeight="1" x14ac:dyDescent="0.3">
      <c r="C823" s="12" t="s">
        <v>1598</v>
      </c>
      <c r="D823" s="12" t="s">
        <v>1497</v>
      </c>
      <c r="E823" s="13"/>
      <c r="F823" s="17"/>
      <c r="G823" s="13"/>
      <c r="H823" s="13">
        <f>SUM(H824:H831)</f>
        <v>57753.170000000006</v>
      </c>
    </row>
    <row r="824" spans="3:8" ht="15" customHeight="1" x14ac:dyDescent="0.3">
      <c r="C824" s="4" t="s">
        <v>1599</v>
      </c>
      <c r="D824" s="4" t="s">
        <v>1600</v>
      </c>
      <c r="E824" s="3" t="s">
        <v>28</v>
      </c>
      <c r="F824" s="18">
        <v>189</v>
      </c>
      <c r="G824" s="3">
        <v>226.69</v>
      </c>
      <c r="H824" s="3">
        <f t="shared" ref="H824:H831" si="29">+ROUND(+IF(F824="",0,F824*G824),2)</f>
        <v>42844.41</v>
      </c>
    </row>
    <row r="825" spans="3:8" ht="15" customHeight="1" x14ac:dyDescent="0.3">
      <c r="C825" s="4" t="s">
        <v>1601</v>
      </c>
      <c r="D825" s="4" t="s">
        <v>1602</v>
      </c>
      <c r="E825" s="3" t="s">
        <v>28</v>
      </c>
      <c r="F825" s="18">
        <v>22</v>
      </c>
      <c r="G825" s="3">
        <v>101.16</v>
      </c>
      <c r="H825" s="3">
        <f t="shared" si="29"/>
        <v>2225.52</v>
      </c>
    </row>
    <row r="826" spans="3:8" ht="15" customHeight="1" x14ac:dyDescent="0.3">
      <c r="C826" s="4" t="s">
        <v>1603</v>
      </c>
      <c r="D826" s="4" t="s">
        <v>1604</v>
      </c>
      <c r="E826" s="3" t="s">
        <v>28</v>
      </c>
      <c r="F826" s="18">
        <v>7</v>
      </c>
      <c r="G826" s="3">
        <v>112.14</v>
      </c>
      <c r="H826" s="3">
        <f t="shared" si="29"/>
        <v>784.98</v>
      </c>
    </row>
    <row r="827" spans="3:8" ht="15" customHeight="1" x14ac:dyDescent="0.3">
      <c r="C827" s="4" t="s">
        <v>1605</v>
      </c>
      <c r="D827" s="4" t="s">
        <v>1606</v>
      </c>
      <c r="E827" s="3" t="s">
        <v>28</v>
      </c>
      <c r="F827" s="18">
        <v>3</v>
      </c>
      <c r="G827" s="3">
        <v>217.14</v>
      </c>
      <c r="H827" s="3">
        <f t="shared" si="29"/>
        <v>651.41999999999996</v>
      </c>
    </row>
    <row r="828" spans="3:8" ht="15" customHeight="1" x14ac:dyDescent="0.3">
      <c r="C828" s="4" t="s">
        <v>1607</v>
      </c>
      <c r="D828" s="4" t="s">
        <v>1608</v>
      </c>
      <c r="E828" s="3" t="s">
        <v>28</v>
      </c>
      <c r="F828" s="18">
        <v>4</v>
      </c>
      <c r="G828" s="3">
        <v>484.14</v>
      </c>
      <c r="H828" s="3">
        <f t="shared" si="29"/>
        <v>1936.56</v>
      </c>
    </row>
    <row r="829" spans="3:8" ht="15" customHeight="1" x14ac:dyDescent="0.3">
      <c r="C829" s="4" t="s">
        <v>1609</v>
      </c>
      <c r="D829" s="4" t="s">
        <v>1610</v>
      </c>
      <c r="E829" s="3" t="s">
        <v>28</v>
      </c>
      <c r="F829" s="18">
        <v>4</v>
      </c>
      <c r="G829" s="3">
        <v>1026.53</v>
      </c>
      <c r="H829" s="3">
        <f t="shared" si="29"/>
        <v>4106.12</v>
      </c>
    </row>
    <row r="830" spans="3:8" ht="15" customHeight="1" x14ac:dyDescent="0.3">
      <c r="C830" s="4" t="s">
        <v>1611</v>
      </c>
      <c r="D830" s="4" t="s">
        <v>1612</v>
      </c>
      <c r="E830" s="3" t="s">
        <v>28</v>
      </c>
      <c r="F830" s="18">
        <v>27</v>
      </c>
      <c r="G830" s="3">
        <v>137.06</v>
      </c>
      <c r="H830" s="3">
        <f t="shared" si="29"/>
        <v>3700.62</v>
      </c>
    </row>
    <row r="831" spans="3:8" ht="15" customHeight="1" x14ac:dyDescent="0.3">
      <c r="C831" s="4" t="s">
        <v>1613</v>
      </c>
      <c r="D831" s="4" t="s">
        <v>1614</v>
      </c>
      <c r="E831" s="3" t="s">
        <v>28</v>
      </c>
      <c r="F831" s="18">
        <v>9</v>
      </c>
      <c r="G831" s="3">
        <v>167.06</v>
      </c>
      <c r="H831" s="3">
        <f t="shared" si="29"/>
        <v>1503.54</v>
      </c>
    </row>
    <row r="832" spans="3:8" ht="25.2" customHeight="1" x14ac:dyDescent="0.3">
      <c r="C832" s="12" t="s">
        <v>1615</v>
      </c>
      <c r="D832" s="12" t="s">
        <v>1616</v>
      </c>
      <c r="E832" s="13"/>
      <c r="F832" s="17"/>
      <c r="G832" s="13"/>
      <c r="H832" s="13">
        <f>SUM(H833)</f>
        <v>46465.49</v>
      </c>
    </row>
    <row r="833" spans="3:8" ht="15" customHeight="1" x14ac:dyDescent="0.3">
      <c r="C833" s="4" t="s">
        <v>1617</v>
      </c>
      <c r="D833" s="4" t="s">
        <v>1618</v>
      </c>
      <c r="E833" s="3" t="s">
        <v>42</v>
      </c>
      <c r="F833" s="18">
        <v>1</v>
      </c>
      <c r="G833" s="3">
        <v>46465.49</v>
      </c>
      <c r="H833" s="3">
        <f>+ROUND(+IF(F833="",0,F833*G833),2)</f>
        <v>46465.49</v>
      </c>
    </row>
    <row r="834" spans="3:8" ht="25.2" customHeight="1" x14ac:dyDescent="0.3">
      <c r="C834" s="12" t="s">
        <v>1619</v>
      </c>
      <c r="D834" s="12" t="s">
        <v>1523</v>
      </c>
      <c r="E834" s="13"/>
      <c r="F834" s="17"/>
      <c r="G834" s="13"/>
      <c r="H834" s="13">
        <f>SUM(H835)</f>
        <v>14806.82</v>
      </c>
    </row>
    <row r="835" spans="3:8" ht="15" customHeight="1" x14ac:dyDescent="0.3">
      <c r="C835" s="4" t="s">
        <v>1620</v>
      </c>
      <c r="D835" s="4" t="s">
        <v>1621</v>
      </c>
      <c r="E835" s="3" t="s">
        <v>25</v>
      </c>
      <c r="F835" s="18">
        <v>3806.38</v>
      </c>
      <c r="G835" s="3">
        <v>3.89</v>
      </c>
      <c r="H835" s="3">
        <f>+ROUND(+IF(F835="",0,F835*G835),2)</f>
        <v>14806.82</v>
      </c>
    </row>
    <row r="836" spans="3:8" ht="25.2" customHeight="1" x14ac:dyDescent="0.3">
      <c r="C836" s="10" t="s">
        <v>1622</v>
      </c>
      <c r="D836" s="10" t="s">
        <v>1623</v>
      </c>
      <c r="E836" s="11"/>
      <c r="F836" s="16"/>
      <c r="G836" s="11"/>
      <c r="H836" s="11">
        <f>+H837+H839+H893+H895+H898+H905+H911+H921</f>
        <v>966811.97</v>
      </c>
    </row>
    <row r="837" spans="3:8" ht="25.2" customHeight="1" x14ac:dyDescent="0.3">
      <c r="C837" s="12" t="s">
        <v>1624</v>
      </c>
      <c r="D837" s="12" t="s">
        <v>1625</v>
      </c>
      <c r="E837" s="13"/>
      <c r="F837" s="17"/>
      <c r="G837" s="13"/>
      <c r="H837" s="13">
        <f>SUM(H838)</f>
        <v>2431.44</v>
      </c>
    </row>
    <row r="838" spans="3:8" ht="15" customHeight="1" x14ac:dyDescent="0.3">
      <c r="C838" s="4" t="s">
        <v>1626</v>
      </c>
      <c r="D838" s="4" t="s">
        <v>1627</v>
      </c>
      <c r="E838" s="3" t="s">
        <v>25</v>
      </c>
      <c r="F838" s="18">
        <v>6</v>
      </c>
      <c r="G838" s="3">
        <v>405.24</v>
      </c>
      <c r="H838" s="3">
        <f>+ROUND(+IF(F838="",0,F838*G838),2)</f>
        <v>2431.44</v>
      </c>
    </row>
    <row r="839" spans="3:8" ht="25.2" customHeight="1" x14ac:dyDescent="0.3">
      <c r="C839" s="12" t="s">
        <v>1628</v>
      </c>
      <c r="D839" s="12" t="s">
        <v>1629</v>
      </c>
      <c r="E839" s="13"/>
      <c r="F839" s="17"/>
      <c r="G839" s="13"/>
      <c r="H839" s="13">
        <f>SUM(H840:H892)</f>
        <v>296276.25999999995</v>
      </c>
    </row>
    <row r="840" spans="3:8" ht="15" customHeight="1" x14ac:dyDescent="0.3">
      <c r="C840" s="4" t="s">
        <v>1630</v>
      </c>
      <c r="D840" s="4" t="s">
        <v>1631</v>
      </c>
      <c r="E840" s="3" t="s">
        <v>28</v>
      </c>
      <c r="F840" s="18">
        <v>113</v>
      </c>
      <c r="G840" s="3">
        <v>84.45</v>
      </c>
      <c r="H840" s="3">
        <f t="shared" ref="H840:H892" si="30">+ROUND(+IF(F840="",0,F840*G840),2)</f>
        <v>9542.85</v>
      </c>
    </row>
    <row r="841" spans="3:8" ht="15" customHeight="1" x14ac:dyDescent="0.3">
      <c r="C841" s="4" t="s">
        <v>1632</v>
      </c>
      <c r="D841" s="4" t="s">
        <v>1633</v>
      </c>
      <c r="E841" s="3" t="s">
        <v>28</v>
      </c>
      <c r="F841" s="18">
        <v>15</v>
      </c>
      <c r="G841" s="3">
        <v>82.32</v>
      </c>
      <c r="H841" s="3">
        <f t="shared" si="30"/>
        <v>1234.8</v>
      </c>
    </row>
    <row r="842" spans="3:8" ht="15" customHeight="1" x14ac:dyDescent="0.3">
      <c r="C842" s="4" t="s">
        <v>1634</v>
      </c>
      <c r="D842" s="4" t="s">
        <v>1635</v>
      </c>
      <c r="E842" s="3" t="s">
        <v>28</v>
      </c>
      <c r="F842" s="18">
        <v>10</v>
      </c>
      <c r="G842" s="3">
        <v>94.95</v>
      </c>
      <c r="H842" s="3">
        <f t="shared" si="30"/>
        <v>949.5</v>
      </c>
    </row>
    <row r="843" spans="3:8" ht="15" customHeight="1" x14ac:dyDescent="0.3">
      <c r="C843" s="4" t="s">
        <v>1636</v>
      </c>
      <c r="D843" s="4" t="s">
        <v>1637</v>
      </c>
      <c r="E843" s="3" t="s">
        <v>28</v>
      </c>
      <c r="F843" s="18">
        <v>10</v>
      </c>
      <c r="G843" s="3">
        <v>140.87</v>
      </c>
      <c r="H843" s="3">
        <f t="shared" si="30"/>
        <v>1408.7</v>
      </c>
    </row>
    <row r="844" spans="3:8" ht="15" customHeight="1" x14ac:dyDescent="0.3">
      <c r="C844" s="4" t="s">
        <v>1638</v>
      </c>
      <c r="D844" s="4" t="s">
        <v>1639</v>
      </c>
      <c r="E844" s="3" t="s">
        <v>28</v>
      </c>
      <c r="F844" s="18">
        <v>66</v>
      </c>
      <c r="G844" s="3">
        <v>155.72999999999999</v>
      </c>
      <c r="H844" s="3">
        <f t="shared" si="30"/>
        <v>10278.18</v>
      </c>
    </row>
    <row r="845" spans="3:8" ht="15" customHeight="1" x14ac:dyDescent="0.3">
      <c r="C845" s="4" t="s">
        <v>1640</v>
      </c>
      <c r="D845" s="4" t="s">
        <v>1641</v>
      </c>
      <c r="E845" s="3" t="s">
        <v>28</v>
      </c>
      <c r="F845" s="18">
        <v>35</v>
      </c>
      <c r="G845" s="3">
        <v>168.41</v>
      </c>
      <c r="H845" s="3">
        <f t="shared" si="30"/>
        <v>5894.35</v>
      </c>
    </row>
    <row r="846" spans="3:8" ht="15" customHeight="1" x14ac:dyDescent="0.3">
      <c r="C846" s="4" t="s">
        <v>1642</v>
      </c>
      <c r="D846" s="4" t="s">
        <v>1643</v>
      </c>
      <c r="E846" s="3" t="s">
        <v>28</v>
      </c>
      <c r="F846" s="18">
        <v>18</v>
      </c>
      <c r="G846" s="3">
        <v>179.72</v>
      </c>
      <c r="H846" s="3">
        <f t="shared" si="30"/>
        <v>3234.96</v>
      </c>
    </row>
    <row r="847" spans="3:8" ht="15" customHeight="1" x14ac:dyDescent="0.3">
      <c r="C847" s="4" t="s">
        <v>1644</v>
      </c>
      <c r="D847" s="4" t="s">
        <v>1645</v>
      </c>
      <c r="E847" s="3" t="s">
        <v>28</v>
      </c>
      <c r="F847" s="18">
        <v>64</v>
      </c>
      <c r="G847" s="3">
        <v>278.60000000000002</v>
      </c>
      <c r="H847" s="3">
        <f t="shared" si="30"/>
        <v>17830.400000000001</v>
      </c>
    </row>
    <row r="848" spans="3:8" ht="15" customHeight="1" x14ac:dyDescent="0.3">
      <c r="C848" s="4" t="s">
        <v>1646</v>
      </c>
      <c r="D848" s="4" t="s">
        <v>1647</v>
      </c>
      <c r="E848" s="3" t="s">
        <v>28</v>
      </c>
      <c r="F848" s="18">
        <v>73</v>
      </c>
      <c r="G848" s="3">
        <v>545.41999999999996</v>
      </c>
      <c r="H848" s="3">
        <f t="shared" si="30"/>
        <v>39815.660000000003</v>
      </c>
    </row>
    <row r="849" spans="3:8" ht="15" customHeight="1" x14ac:dyDescent="0.3">
      <c r="C849" s="4" t="s">
        <v>1648</v>
      </c>
      <c r="D849" s="4" t="s">
        <v>1649</v>
      </c>
      <c r="E849" s="3" t="s">
        <v>28</v>
      </c>
      <c r="F849" s="18">
        <v>6</v>
      </c>
      <c r="G849" s="3">
        <v>1071.48</v>
      </c>
      <c r="H849" s="3">
        <f t="shared" si="30"/>
        <v>6428.88</v>
      </c>
    </row>
    <row r="850" spans="3:8" ht="15" customHeight="1" x14ac:dyDescent="0.3">
      <c r="C850" s="4" t="s">
        <v>1650</v>
      </c>
      <c r="D850" s="4" t="s">
        <v>1651</v>
      </c>
      <c r="E850" s="3" t="s">
        <v>28</v>
      </c>
      <c r="F850" s="18">
        <v>60</v>
      </c>
      <c r="G850" s="3">
        <v>106.05</v>
      </c>
      <c r="H850" s="3">
        <f t="shared" si="30"/>
        <v>6363</v>
      </c>
    </row>
    <row r="851" spans="3:8" ht="15" customHeight="1" x14ac:dyDescent="0.3">
      <c r="C851" s="4" t="s">
        <v>1652</v>
      </c>
      <c r="D851" s="4" t="s">
        <v>1653</v>
      </c>
      <c r="E851" s="3" t="s">
        <v>28</v>
      </c>
      <c r="F851" s="18">
        <v>25</v>
      </c>
      <c r="G851" s="3">
        <v>109.12</v>
      </c>
      <c r="H851" s="3">
        <f t="shared" si="30"/>
        <v>2728</v>
      </c>
    </row>
    <row r="852" spans="3:8" ht="15" customHeight="1" x14ac:dyDescent="0.3">
      <c r="C852" s="4" t="s">
        <v>1654</v>
      </c>
      <c r="D852" s="4" t="s">
        <v>1655</v>
      </c>
      <c r="E852" s="3" t="s">
        <v>28</v>
      </c>
      <c r="F852" s="18">
        <v>30</v>
      </c>
      <c r="G852" s="3">
        <v>124.86</v>
      </c>
      <c r="H852" s="3">
        <f t="shared" si="30"/>
        <v>3745.8</v>
      </c>
    </row>
    <row r="853" spans="3:8" ht="15" customHeight="1" x14ac:dyDescent="0.3">
      <c r="C853" s="4" t="s">
        <v>1656</v>
      </c>
      <c r="D853" s="4" t="s">
        <v>1657</v>
      </c>
      <c r="E853" s="3" t="s">
        <v>28</v>
      </c>
      <c r="F853" s="18">
        <v>40</v>
      </c>
      <c r="G853" s="3">
        <v>189.14</v>
      </c>
      <c r="H853" s="3">
        <f t="shared" si="30"/>
        <v>7565.6</v>
      </c>
    </row>
    <row r="854" spans="3:8" ht="15" customHeight="1" x14ac:dyDescent="0.3">
      <c r="C854" s="4" t="s">
        <v>1658</v>
      </c>
      <c r="D854" s="4" t="s">
        <v>1659</v>
      </c>
      <c r="E854" s="3" t="s">
        <v>28</v>
      </c>
      <c r="F854" s="18">
        <v>45</v>
      </c>
      <c r="G854" s="3">
        <v>217.9</v>
      </c>
      <c r="H854" s="3">
        <f t="shared" si="30"/>
        <v>9805.5</v>
      </c>
    </row>
    <row r="855" spans="3:8" ht="15" customHeight="1" x14ac:dyDescent="0.3">
      <c r="C855" s="4" t="s">
        <v>1660</v>
      </c>
      <c r="D855" s="4" t="s">
        <v>1661</v>
      </c>
      <c r="E855" s="3" t="s">
        <v>28</v>
      </c>
      <c r="F855" s="18">
        <v>61</v>
      </c>
      <c r="G855" s="3">
        <v>240.12</v>
      </c>
      <c r="H855" s="3">
        <f t="shared" si="30"/>
        <v>14647.32</v>
      </c>
    </row>
    <row r="856" spans="3:8" ht="15" customHeight="1" x14ac:dyDescent="0.3">
      <c r="C856" s="4" t="s">
        <v>1662</v>
      </c>
      <c r="D856" s="4" t="s">
        <v>1663</v>
      </c>
      <c r="E856" s="3" t="s">
        <v>28</v>
      </c>
      <c r="F856" s="18">
        <v>25</v>
      </c>
      <c r="G856" s="3">
        <v>257.72000000000003</v>
      </c>
      <c r="H856" s="3">
        <f t="shared" si="30"/>
        <v>6443</v>
      </c>
    </row>
    <row r="857" spans="3:8" ht="15" customHeight="1" x14ac:dyDescent="0.3">
      <c r="C857" s="4" t="s">
        <v>1664</v>
      </c>
      <c r="D857" s="4" t="s">
        <v>1665</v>
      </c>
      <c r="E857" s="3" t="s">
        <v>28</v>
      </c>
      <c r="F857" s="18">
        <v>20</v>
      </c>
      <c r="G857" s="3">
        <v>252.73</v>
      </c>
      <c r="H857" s="3">
        <f t="shared" si="30"/>
        <v>5054.6000000000004</v>
      </c>
    </row>
    <row r="858" spans="3:8" ht="15" customHeight="1" x14ac:dyDescent="0.3">
      <c r="C858" s="4" t="s">
        <v>1666</v>
      </c>
      <c r="D858" s="4" t="s">
        <v>1667</v>
      </c>
      <c r="E858" s="3" t="s">
        <v>28</v>
      </c>
      <c r="F858" s="18">
        <v>31</v>
      </c>
      <c r="G858" s="3">
        <v>967.93</v>
      </c>
      <c r="H858" s="3">
        <f t="shared" si="30"/>
        <v>30005.83</v>
      </c>
    </row>
    <row r="859" spans="3:8" ht="15" customHeight="1" x14ac:dyDescent="0.3">
      <c r="C859" s="4" t="s">
        <v>1668</v>
      </c>
      <c r="D859" s="4" t="s">
        <v>1669</v>
      </c>
      <c r="E859" s="3" t="s">
        <v>28</v>
      </c>
      <c r="F859" s="18">
        <v>1</v>
      </c>
      <c r="G859" s="3">
        <v>486.81</v>
      </c>
      <c r="H859" s="3">
        <f t="shared" si="30"/>
        <v>486.81</v>
      </c>
    </row>
    <row r="860" spans="3:8" ht="15" customHeight="1" x14ac:dyDescent="0.3">
      <c r="C860" s="4" t="s">
        <v>1670</v>
      </c>
      <c r="D860" s="4" t="s">
        <v>1671</v>
      </c>
      <c r="E860" s="3" t="s">
        <v>28</v>
      </c>
      <c r="F860" s="18">
        <v>10</v>
      </c>
      <c r="G860" s="3">
        <v>129.18</v>
      </c>
      <c r="H860" s="3">
        <f t="shared" si="30"/>
        <v>1291.8</v>
      </c>
    </row>
    <row r="861" spans="3:8" ht="15" customHeight="1" x14ac:dyDescent="0.3">
      <c r="C861" s="4" t="s">
        <v>1672</v>
      </c>
      <c r="D861" s="4" t="s">
        <v>1673</v>
      </c>
      <c r="E861" s="3" t="s">
        <v>28</v>
      </c>
      <c r="F861" s="18">
        <v>5</v>
      </c>
      <c r="G861" s="3">
        <v>150.75</v>
      </c>
      <c r="H861" s="3">
        <f t="shared" si="30"/>
        <v>753.75</v>
      </c>
    </row>
    <row r="862" spans="3:8" ht="15" customHeight="1" x14ac:dyDescent="0.3">
      <c r="C862" s="4" t="s">
        <v>1674</v>
      </c>
      <c r="D862" s="4" t="s">
        <v>1675</v>
      </c>
      <c r="E862" s="3" t="s">
        <v>28</v>
      </c>
      <c r="F862" s="18">
        <v>15</v>
      </c>
      <c r="G862" s="3">
        <v>235.39</v>
      </c>
      <c r="H862" s="3">
        <f t="shared" si="30"/>
        <v>3530.85</v>
      </c>
    </row>
    <row r="863" spans="3:8" ht="15" customHeight="1" x14ac:dyDescent="0.3">
      <c r="C863" s="4" t="s">
        <v>1676</v>
      </c>
      <c r="D863" s="4" t="s">
        <v>1677</v>
      </c>
      <c r="E863" s="3" t="s">
        <v>28</v>
      </c>
      <c r="F863" s="18">
        <v>25</v>
      </c>
      <c r="G863" s="3">
        <v>259.16000000000003</v>
      </c>
      <c r="H863" s="3">
        <f t="shared" si="30"/>
        <v>6479</v>
      </c>
    </row>
    <row r="864" spans="3:8" ht="15" customHeight="1" x14ac:dyDescent="0.3">
      <c r="C864" s="4" t="s">
        <v>1678</v>
      </c>
      <c r="D864" s="4" t="s">
        <v>1679</v>
      </c>
      <c r="E864" s="3" t="s">
        <v>28</v>
      </c>
      <c r="F864" s="18">
        <v>30</v>
      </c>
      <c r="G864" s="3">
        <v>290.07</v>
      </c>
      <c r="H864" s="3">
        <f t="shared" si="30"/>
        <v>8702.1</v>
      </c>
    </row>
    <row r="865" spans="3:8" ht="15" customHeight="1" x14ac:dyDescent="0.3">
      <c r="C865" s="4" t="s">
        <v>1680</v>
      </c>
      <c r="D865" s="4" t="s">
        <v>1681</v>
      </c>
      <c r="E865" s="3" t="s">
        <v>28</v>
      </c>
      <c r="F865" s="18">
        <v>6</v>
      </c>
      <c r="G865" s="3">
        <v>314.72000000000003</v>
      </c>
      <c r="H865" s="3">
        <f t="shared" si="30"/>
        <v>1888.32</v>
      </c>
    </row>
    <row r="866" spans="3:8" ht="15" customHeight="1" x14ac:dyDescent="0.3">
      <c r="C866" s="4" t="s">
        <v>1682</v>
      </c>
      <c r="D866" s="4" t="s">
        <v>1683</v>
      </c>
      <c r="E866" s="3" t="s">
        <v>28</v>
      </c>
      <c r="F866" s="18">
        <v>10</v>
      </c>
      <c r="G866" s="3">
        <v>575.71</v>
      </c>
      <c r="H866" s="3">
        <f t="shared" si="30"/>
        <v>5757.1</v>
      </c>
    </row>
    <row r="867" spans="3:8" ht="15" customHeight="1" x14ac:dyDescent="0.3">
      <c r="C867" s="4" t="s">
        <v>1684</v>
      </c>
      <c r="D867" s="4" t="s">
        <v>1685</v>
      </c>
      <c r="E867" s="3" t="s">
        <v>28</v>
      </c>
      <c r="F867" s="18">
        <v>20</v>
      </c>
      <c r="G867" s="3">
        <v>119.47</v>
      </c>
      <c r="H867" s="3">
        <f t="shared" si="30"/>
        <v>2389.4</v>
      </c>
    </row>
    <row r="868" spans="3:8" ht="15" customHeight="1" x14ac:dyDescent="0.3">
      <c r="C868" s="4" t="s">
        <v>1686</v>
      </c>
      <c r="D868" s="4" t="s">
        <v>1687</v>
      </c>
      <c r="E868" s="3" t="s">
        <v>28</v>
      </c>
      <c r="F868" s="18">
        <v>40</v>
      </c>
      <c r="G868" s="3">
        <v>123.35</v>
      </c>
      <c r="H868" s="3">
        <f t="shared" si="30"/>
        <v>4934</v>
      </c>
    </row>
    <row r="869" spans="3:8" ht="15" customHeight="1" x14ac:dyDescent="0.3">
      <c r="C869" s="4" t="s">
        <v>1688</v>
      </c>
      <c r="D869" s="4" t="s">
        <v>1689</v>
      </c>
      <c r="E869" s="3" t="s">
        <v>28</v>
      </c>
      <c r="F869" s="18">
        <v>55</v>
      </c>
      <c r="G869" s="3">
        <v>123.3</v>
      </c>
      <c r="H869" s="3">
        <f t="shared" si="30"/>
        <v>6781.5</v>
      </c>
    </row>
    <row r="870" spans="3:8" ht="15" customHeight="1" x14ac:dyDescent="0.3">
      <c r="C870" s="4" t="s">
        <v>1690</v>
      </c>
      <c r="D870" s="4" t="s">
        <v>1691</v>
      </c>
      <c r="E870" s="3" t="s">
        <v>28</v>
      </c>
      <c r="F870" s="18">
        <v>27</v>
      </c>
      <c r="G870" s="3">
        <v>134.51</v>
      </c>
      <c r="H870" s="3">
        <f t="shared" si="30"/>
        <v>3631.77</v>
      </c>
    </row>
    <row r="871" spans="3:8" ht="15" customHeight="1" x14ac:dyDescent="0.3">
      <c r="C871" s="4" t="s">
        <v>1692</v>
      </c>
      <c r="D871" s="4" t="s">
        <v>1693</v>
      </c>
      <c r="E871" s="3" t="s">
        <v>28</v>
      </c>
      <c r="F871" s="18">
        <v>48</v>
      </c>
      <c r="G871" s="3">
        <v>121.29</v>
      </c>
      <c r="H871" s="3">
        <f t="shared" si="30"/>
        <v>5821.92</v>
      </c>
    </row>
    <row r="872" spans="3:8" ht="15" customHeight="1" x14ac:dyDescent="0.3">
      <c r="C872" s="4" t="s">
        <v>1694</v>
      </c>
      <c r="D872" s="4" t="s">
        <v>1695</v>
      </c>
      <c r="E872" s="3" t="s">
        <v>28</v>
      </c>
      <c r="F872" s="18">
        <v>14</v>
      </c>
      <c r="G872" s="3">
        <v>138.81</v>
      </c>
      <c r="H872" s="3">
        <f t="shared" si="30"/>
        <v>1943.34</v>
      </c>
    </row>
    <row r="873" spans="3:8" ht="15" customHeight="1" x14ac:dyDescent="0.3">
      <c r="C873" s="4" t="s">
        <v>1696</v>
      </c>
      <c r="D873" s="4" t="s">
        <v>1697</v>
      </c>
      <c r="E873" s="3" t="s">
        <v>28</v>
      </c>
      <c r="F873" s="18">
        <v>20</v>
      </c>
      <c r="G873" s="3">
        <v>159.53</v>
      </c>
      <c r="H873" s="3">
        <f t="shared" si="30"/>
        <v>3190.6</v>
      </c>
    </row>
    <row r="874" spans="3:8" ht="15" customHeight="1" x14ac:dyDescent="0.3">
      <c r="C874" s="4" t="s">
        <v>1698</v>
      </c>
      <c r="D874" s="4" t="s">
        <v>1699</v>
      </c>
      <c r="E874" s="3" t="s">
        <v>28</v>
      </c>
      <c r="F874" s="18">
        <v>26</v>
      </c>
      <c r="G874" s="3">
        <v>139.55000000000001</v>
      </c>
      <c r="H874" s="3">
        <f t="shared" si="30"/>
        <v>3628.3</v>
      </c>
    </row>
    <row r="875" spans="3:8" ht="15" customHeight="1" x14ac:dyDescent="0.3">
      <c r="C875" s="4" t="s">
        <v>1700</v>
      </c>
      <c r="D875" s="4" t="s">
        <v>1701</v>
      </c>
      <c r="E875" s="3" t="s">
        <v>28</v>
      </c>
      <c r="F875" s="18">
        <v>26</v>
      </c>
      <c r="G875" s="3">
        <v>158.44</v>
      </c>
      <c r="H875" s="3">
        <f t="shared" si="30"/>
        <v>4119.4399999999996</v>
      </c>
    </row>
    <row r="876" spans="3:8" ht="15" customHeight="1" x14ac:dyDescent="0.3">
      <c r="C876" s="4" t="s">
        <v>1702</v>
      </c>
      <c r="D876" s="4" t="s">
        <v>1703</v>
      </c>
      <c r="E876" s="3" t="s">
        <v>28</v>
      </c>
      <c r="F876" s="18">
        <v>18</v>
      </c>
      <c r="G876" s="3">
        <v>161.08000000000001</v>
      </c>
      <c r="H876" s="3">
        <f t="shared" si="30"/>
        <v>2899.44</v>
      </c>
    </row>
    <row r="877" spans="3:8" ht="15" customHeight="1" x14ac:dyDescent="0.3">
      <c r="C877" s="4" t="s">
        <v>1704</v>
      </c>
      <c r="D877" s="4" t="s">
        <v>1705</v>
      </c>
      <c r="E877" s="3" t="s">
        <v>28</v>
      </c>
      <c r="F877" s="18">
        <v>8</v>
      </c>
      <c r="G877" s="3">
        <v>181.09</v>
      </c>
      <c r="H877" s="3">
        <f t="shared" si="30"/>
        <v>1448.72</v>
      </c>
    </row>
    <row r="878" spans="3:8" ht="15" customHeight="1" x14ac:dyDescent="0.3">
      <c r="C878" s="4" t="s">
        <v>1706</v>
      </c>
      <c r="D878" s="4" t="s">
        <v>1707</v>
      </c>
      <c r="E878" s="3" t="s">
        <v>28</v>
      </c>
      <c r="F878" s="18">
        <v>23</v>
      </c>
      <c r="G878" s="3">
        <v>187.34</v>
      </c>
      <c r="H878" s="3">
        <f t="shared" si="30"/>
        <v>4308.82</v>
      </c>
    </row>
    <row r="879" spans="3:8" ht="15" customHeight="1" x14ac:dyDescent="0.3">
      <c r="C879" s="4" t="s">
        <v>1708</v>
      </c>
      <c r="D879" s="4" t="s">
        <v>1709</v>
      </c>
      <c r="E879" s="3" t="s">
        <v>28</v>
      </c>
      <c r="F879" s="18">
        <v>24</v>
      </c>
      <c r="G879" s="3">
        <v>173.3</v>
      </c>
      <c r="H879" s="3">
        <f t="shared" si="30"/>
        <v>4159.2</v>
      </c>
    </row>
    <row r="880" spans="3:8" ht="15" customHeight="1" x14ac:dyDescent="0.3">
      <c r="C880" s="4" t="s">
        <v>1710</v>
      </c>
      <c r="D880" s="4" t="s">
        <v>1711</v>
      </c>
      <c r="E880" s="3" t="s">
        <v>28</v>
      </c>
      <c r="F880" s="18">
        <v>12</v>
      </c>
      <c r="G880" s="3">
        <v>173.81</v>
      </c>
      <c r="H880" s="3">
        <f t="shared" si="30"/>
        <v>2085.7199999999998</v>
      </c>
    </row>
    <row r="881" spans="3:8" ht="15" customHeight="1" x14ac:dyDescent="0.3">
      <c r="C881" s="4" t="s">
        <v>1712</v>
      </c>
      <c r="D881" s="4" t="s">
        <v>1713</v>
      </c>
      <c r="E881" s="3" t="s">
        <v>28</v>
      </c>
      <c r="F881" s="18">
        <v>22</v>
      </c>
      <c r="G881" s="3">
        <v>181.79</v>
      </c>
      <c r="H881" s="3">
        <f t="shared" si="30"/>
        <v>3999.38</v>
      </c>
    </row>
    <row r="882" spans="3:8" ht="15" customHeight="1" x14ac:dyDescent="0.3">
      <c r="C882" s="4" t="s">
        <v>1714</v>
      </c>
      <c r="D882" s="4" t="s">
        <v>1715</v>
      </c>
      <c r="E882" s="3" t="s">
        <v>28</v>
      </c>
      <c r="F882" s="18">
        <v>18</v>
      </c>
      <c r="G882" s="3">
        <v>200.59</v>
      </c>
      <c r="H882" s="3">
        <f t="shared" si="30"/>
        <v>3610.62</v>
      </c>
    </row>
    <row r="883" spans="3:8" ht="15" customHeight="1" x14ac:dyDescent="0.3">
      <c r="C883" s="4" t="s">
        <v>1716</v>
      </c>
      <c r="D883" s="4" t="s">
        <v>1717</v>
      </c>
      <c r="E883" s="3" t="s">
        <v>28</v>
      </c>
      <c r="F883" s="18">
        <v>9</v>
      </c>
      <c r="G883" s="3">
        <v>199.56</v>
      </c>
      <c r="H883" s="3">
        <f t="shared" si="30"/>
        <v>1796.04</v>
      </c>
    </row>
    <row r="884" spans="3:8" ht="15" customHeight="1" x14ac:dyDescent="0.3">
      <c r="C884" s="4" t="s">
        <v>1718</v>
      </c>
      <c r="D884" s="4" t="s">
        <v>1719</v>
      </c>
      <c r="E884" s="3" t="s">
        <v>28</v>
      </c>
      <c r="F884" s="18">
        <v>32</v>
      </c>
      <c r="G884" s="3">
        <v>204.3</v>
      </c>
      <c r="H884" s="3">
        <f t="shared" si="30"/>
        <v>6537.6</v>
      </c>
    </row>
    <row r="885" spans="3:8" ht="15" customHeight="1" x14ac:dyDescent="0.3">
      <c r="C885" s="4" t="s">
        <v>1720</v>
      </c>
      <c r="D885" s="4" t="s">
        <v>1721</v>
      </c>
      <c r="E885" s="3" t="s">
        <v>28</v>
      </c>
      <c r="F885" s="18">
        <v>5</v>
      </c>
      <c r="G885" s="3">
        <v>216.53</v>
      </c>
      <c r="H885" s="3">
        <f t="shared" si="30"/>
        <v>1082.6500000000001</v>
      </c>
    </row>
    <row r="886" spans="3:8" ht="15" customHeight="1" x14ac:dyDescent="0.3">
      <c r="C886" s="4" t="s">
        <v>1722</v>
      </c>
      <c r="D886" s="4" t="s">
        <v>1723</v>
      </c>
      <c r="E886" s="3" t="s">
        <v>28</v>
      </c>
      <c r="F886" s="18">
        <v>12</v>
      </c>
      <c r="G886" s="3">
        <v>226.86</v>
      </c>
      <c r="H886" s="3">
        <f t="shared" si="30"/>
        <v>2722.32</v>
      </c>
    </row>
    <row r="887" spans="3:8" ht="15" customHeight="1" x14ac:dyDescent="0.3">
      <c r="C887" s="4" t="s">
        <v>1724</v>
      </c>
      <c r="D887" s="4" t="s">
        <v>1725</v>
      </c>
      <c r="E887" s="3" t="s">
        <v>28</v>
      </c>
      <c r="F887" s="18">
        <v>10</v>
      </c>
      <c r="G887" s="3">
        <v>221.68</v>
      </c>
      <c r="H887" s="3">
        <f t="shared" si="30"/>
        <v>2216.8000000000002</v>
      </c>
    </row>
    <row r="888" spans="3:8" ht="15" customHeight="1" x14ac:dyDescent="0.3">
      <c r="C888" s="4" t="s">
        <v>1726</v>
      </c>
      <c r="D888" s="4" t="s">
        <v>1727</v>
      </c>
      <c r="E888" s="3" t="s">
        <v>28</v>
      </c>
      <c r="F888" s="18">
        <v>6</v>
      </c>
      <c r="G888" s="3">
        <v>225.57</v>
      </c>
      <c r="H888" s="3">
        <f t="shared" si="30"/>
        <v>1353.42</v>
      </c>
    </row>
    <row r="889" spans="3:8" ht="15" customHeight="1" x14ac:dyDescent="0.3">
      <c r="C889" s="4" t="s">
        <v>1728</v>
      </c>
      <c r="D889" s="4" t="s">
        <v>1729</v>
      </c>
      <c r="E889" s="3" t="s">
        <v>28</v>
      </c>
      <c r="F889" s="18">
        <v>13</v>
      </c>
      <c r="G889" s="3">
        <v>259.58999999999997</v>
      </c>
      <c r="H889" s="3">
        <f t="shared" si="30"/>
        <v>3374.67</v>
      </c>
    </row>
    <row r="890" spans="3:8" ht="15" customHeight="1" x14ac:dyDescent="0.3">
      <c r="C890" s="4" t="s">
        <v>1730</v>
      </c>
      <c r="D890" s="4" t="s">
        <v>1731</v>
      </c>
      <c r="E890" s="3" t="s">
        <v>28</v>
      </c>
      <c r="F890" s="18">
        <v>9</v>
      </c>
      <c r="G890" s="3">
        <v>270.06</v>
      </c>
      <c r="H890" s="3">
        <f t="shared" si="30"/>
        <v>2430.54</v>
      </c>
    </row>
    <row r="891" spans="3:8" ht="15" customHeight="1" x14ac:dyDescent="0.3">
      <c r="C891" s="4" t="s">
        <v>1732</v>
      </c>
      <c r="D891" s="4" t="s">
        <v>1733</v>
      </c>
      <c r="E891" s="3" t="s">
        <v>28</v>
      </c>
      <c r="F891" s="18">
        <v>1</v>
      </c>
      <c r="G891" s="3">
        <v>261.49</v>
      </c>
      <c r="H891" s="3">
        <f t="shared" si="30"/>
        <v>261.49</v>
      </c>
    </row>
    <row r="892" spans="3:8" ht="15" customHeight="1" x14ac:dyDescent="0.3">
      <c r="C892" s="4" t="s">
        <v>1734</v>
      </c>
      <c r="D892" s="4" t="s">
        <v>1735</v>
      </c>
      <c r="E892" s="3" t="s">
        <v>28</v>
      </c>
      <c r="F892" s="18">
        <v>10</v>
      </c>
      <c r="G892" s="3">
        <v>368.19</v>
      </c>
      <c r="H892" s="3">
        <f t="shared" si="30"/>
        <v>3681.9</v>
      </c>
    </row>
    <row r="893" spans="3:8" ht="25.2" customHeight="1" x14ac:dyDescent="0.3">
      <c r="C893" s="12" t="s">
        <v>1736</v>
      </c>
      <c r="D893" s="12" t="s">
        <v>1737</v>
      </c>
      <c r="E893" s="13"/>
      <c r="F893" s="17"/>
      <c r="G893" s="13"/>
      <c r="H893" s="13">
        <f>SUM(H894)</f>
        <v>24274.74</v>
      </c>
    </row>
    <row r="894" spans="3:8" ht="15" customHeight="1" x14ac:dyDescent="0.3">
      <c r="C894" s="4" t="s">
        <v>1738</v>
      </c>
      <c r="D894" s="4" t="s">
        <v>1739</v>
      </c>
      <c r="E894" s="3" t="s">
        <v>28</v>
      </c>
      <c r="F894" s="18">
        <v>21</v>
      </c>
      <c r="G894" s="3">
        <v>1155.94</v>
      </c>
      <c r="H894" s="3">
        <f>+ROUND(+IF(F894="",0,F894*G894),2)</f>
        <v>24274.74</v>
      </c>
    </row>
    <row r="895" spans="3:8" ht="25.2" customHeight="1" x14ac:dyDescent="0.3">
      <c r="C895" s="12" t="s">
        <v>1740</v>
      </c>
      <c r="D895" s="12" t="s">
        <v>1741</v>
      </c>
      <c r="E895" s="13"/>
      <c r="F895" s="17"/>
      <c r="G895" s="13"/>
      <c r="H895" s="13">
        <f>SUM(H896:H897)</f>
        <v>48068.63</v>
      </c>
    </row>
    <row r="896" spans="3:8" ht="15" customHeight="1" x14ac:dyDescent="0.3">
      <c r="C896" s="4" t="s">
        <v>1742</v>
      </c>
      <c r="D896" s="4" t="s">
        <v>1743</v>
      </c>
      <c r="E896" s="3" t="s">
        <v>28</v>
      </c>
      <c r="F896" s="18">
        <v>521</v>
      </c>
      <c r="G896" s="3">
        <v>83.83</v>
      </c>
      <c r="H896" s="3">
        <f>+ROUND(+IF(F896="",0,F896*G896),2)</f>
        <v>43675.43</v>
      </c>
    </row>
    <row r="897" spans="3:8" ht="15" customHeight="1" x14ac:dyDescent="0.3">
      <c r="C897" s="4" t="s">
        <v>1744</v>
      </c>
      <c r="D897" s="4" t="s">
        <v>1745</v>
      </c>
      <c r="E897" s="3" t="s">
        <v>28</v>
      </c>
      <c r="F897" s="18">
        <v>40</v>
      </c>
      <c r="G897" s="3">
        <v>109.83</v>
      </c>
      <c r="H897" s="3">
        <f>+ROUND(+IF(F897="",0,F897*G897),2)</f>
        <v>4393.2</v>
      </c>
    </row>
    <row r="898" spans="3:8" ht="25.2" customHeight="1" x14ac:dyDescent="0.3">
      <c r="C898" s="12" t="s">
        <v>1746</v>
      </c>
      <c r="D898" s="12" t="s">
        <v>1747</v>
      </c>
      <c r="E898" s="13"/>
      <c r="F898" s="17"/>
      <c r="G898" s="13"/>
      <c r="H898" s="13">
        <f>SUM(H899:H904)</f>
        <v>78751.009999999995</v>
      </c>
    </row>
    <row r="899" spans="3:8" ht="15" customHeight="1" x14ac:dyDescent="0.3">
      <c r="C899" s="4" t="s">
        <v>1748</v>
      </c>
      <c r="D899" s="4" t="s">
        <v>1749</v>
      </c>
      <c r="E899" s="3" t="s">
        <v>28</v>
      </c>
      <c r="F899" s="18">
        <v>1</v>
      </c>
      <c r="G899" s="3">
        <v>341.47</v>
      </c>
      <c r="H899" s="3">
        <f t="shared" ref="H899:H904" si="31">+ROUND(+IF(F899="",0,F899*G899),2)</f>
        <v>341.47</v>
      </c>
    </row>
    <row r="900" spans="3:8" ht="15" customHeight="1" x14ac:dyDescent="0.3">
      <c r="C900" s="4" t="s">
        <v>1750</v>
      </c>
      <c r="D900" s="4" t="s">
        <v>1751</v>
      </c>
      <c r="E900" s="3" t="s">
        <v>28</v>
      </c>
      <c r="F900" s="18">
        <v>1</v>
      </c>
      <c r="G900" s="3">
        <v>836.95</v>
      </c>
      <c r="H900" s="3">
        <f t="shared" si="31"/>
        <v>836.95</v>
      </c>
    </row>
    <row r="901" spans="3:8" ht="15" customHeight="1" x14ac:dyDescent="0.3">
      <c r="C901" s="4" t="s">
        <v>1752</v>
      </c>
      <c r="D901" s="4" t="s">
        <v>1753</v>
      </c>
      <c r="E901" s="3" t="s">
        <v>28</v>
      </c>
      <c r="F901" s="18">
        <v>22</v>
      </c>
      <c r="G901" s="3">
        <v>1122.58</v>
      </c>
      <c r="H901" s="3">
        <f t="shared" si="31"/>
        <v>24696.76</v>
      </c>
    </row>
    <row r="902" spans="3:8" ht="15" customHeight="1" x14ac:dyDescent="0.3">
      <c r="C902" s="4" t="s">
        <v>1754</v>
      </c>
      <c r="D902" s="4" t="s">
        <v>1755</v>
      </c>
      <c r="E902" s="3" t="s">
        <v>28</v>
      </c>
      <c r="F902" s="18">
        <v>8</v>
      </c>
      <c r="G902" s="3">
        <v>2830.28</v>
      </c>
      <c r="H902" s="3">
        <f t="shared" si="31"/>
        <v>22642.240000000002</v>
      </c>
    </row>
    <row r="903" spans="3:8" ht="15" customHeight="1" x14ac:dyDescent="0.3">
      <c r="C903" s="4" t="s">
        <v>1756</v>
      </c>
      <c r="D903" s="4" t="s">
        <v>1757</v>
      </c>
      <c r="E903" s="3" t="s">
        <v>28</v>
      </c>
      <c r="F903" s="18">
        <v>21</v>
      </c>
      <c r="G903" s="3">
        <v>1125</v>
      </c>
      <c r="H903" s="3">
        <f t="shared" si="31"/>
        <v>23625</v>
      </c>
    </row>
    <row r="904" spans="3:8" ht="15" customHeight="1" x14ac:dyDescent="0.3">
      <c r="C904" s="4" t="s">
        <v>1758</v>
      </c>
      <c r="D904" s="4" t="s">
        <v>1759</v>
      </c>
      <c r="E904" s="3" t="s">
        <v>28</v>
      </c>
      <c r="F904" s="18">
        <v>23</v>
      </c>
      <c r="G904" s="3">
        <v>287.33</v>
      </c>
      <c r="H904" s="3">
        <f t="shared" si="31"/>
        <v>6608.59</v>
      </c>
    </row>
    <row r="905" spans="3:8" ht="25.2" customHeight="1" x14ac:dyDescent="0.3">
      <c r="C905" s="12" t="s">
        <v>1760</v>
      </c>
      <c r="D905" s="12" t="s">
        <v>1616</v>
      </c>
      <c r="E905" s="13"/>
      <c r="F905" s="17"/>
      <c r="G905" s="13"/>
      <c r="H905" s="13">
        <f>SUM(H906:H910)</f>
        <v>88047.349999999991</v>
      </c>
    </row>
    <row r="906" spans="3:8" ht="15" customHeight="1" x14ac:dyDescent="0.3">
      <c r="C906" s="4" t="s">
        <v>1761</v>
      </c>
      <c r="D906" s="4" t="s">
        <v>1762</v>
      </c>
      <c r="E906" s="3" t="s">
        <v>31</v>
      </c>
      <c r="F906" s="18">
        <v>1</v>
      </c>
      <c r="G906" s="3">
        <v>63230.25</v>
      </c>
      <c r="H906" s="3">
        <f>+ROUND(+IF(F906="",0,F906*G906),2)</f>
        <v>63230.25</v>
      </c>
    </row>
    <row r="907" spans="3:8" ht="15" customHeight="1" x14ac:dyDescent="0.3">
      <c r="C907" s="4" t="s">
        <v>1763</v>
      </c>
      <c r="D907" s="4" t="s">
        <v>1764</v>
      </c>
      <c r="E907" s="3" t="s">
        <v>28</v>
      </c>
      <c r="F907" s="18">
        <v>2</v>
      </c>
      <c r="G907" s="3">
        <v>3500</v>
      </c>
      <c r="H907" s="3">
        <f>+ROUND(+IF(F907="",0,F907*G907),2)</f>
        <v>7000</v>
      </c>
    </row>
    <row r="908" spans="3:8" ht="15" customHeight="1" x14ac:dyDescent="0.3">
      <c r="C908" s="4" t="s">
        <v>1765</v>
      </c>
      <c r="D908" s="4" t="s">
        <v>1766</v>
      </c>
      <c r="E908" s="3" t="s">
        <v>28</v>
      </c>
      <c r="F908" s="18">
        <v>8</v>
      </c>
      <c r="G908" s="3">
        <v>2200</v>
      </c>
      <c r="H908" s="3">
        <f>+ROUND(+IF(F908="",0,F908*G908),2)</f>
        <v>17600</v>
      </c>
    </row>
    <row r="909" spans="3:8" ht="15" customHeight="1" x14ac:dyDescent="0.3">
      <c r="C909" s="4" t="s">
        <v>1767</v>
      </c>
      <c r="D909" s="4" t="s">
        <v>1768</v>
      </c>
      <c r="E909" s="3" t="s">
        <v>28</v>
      </c>
      <c r="F909" s="18">
        <v>1</v>
      </c>
      <c r="G909" s="3">
        <v>39.42</v>
      </c>
      <c r="H909" s="3">
        <f>+ROUND(+IF(F909="",0,F909*G909),2)</f>
        <v>39.42</v>
      </c>
    </row>
    <row r="910" spans="3:8" ht="15" customHeight="1" x14ac:dyDescent="0.3">
      <c r="C910" s="4" t="s">
        <v>1769</v>
      </c>
      <c r="D910" s="4" t="s">
        <v>1770</v>
      </c>
      <c r="E910" s="3" t="s">
        <v>28</v>
      </c>
      <c r="F910" s="18">
        <v>4</v>
      </c>
      <c r="G910" s="3">
        <v>44.42</v>
      </c>
      <c r="H910" s="3">
        <f>+ROUND(+IF(F910="",0,F910*G910),2)</f>
        <v>177.68</v>
      </c>
    </row>
    <row r="911" spans="3:8" ht="25.2" customHeight="1" x14ac:dyDescent="0.3">
      <c r="C911" s="12" t="s">
        <v>1771</v>
      </c>
      <c r="D911" s="12" t="s">
        <v>1345</v>
      </c>
      <c r="E911" s="13"/>
      <c r="F911" s="17"/>
      <c r="G911" s="13"/>
      <c r="H911" s="13">
        <f>SUM(H912:H920)</f>
        <v>423664.06</v>
      </c>
    </row>
    <row r="912" spans="3:8" ht="15" customHeight="1" x14ac:dyDescent="0.3">
      <c r="C912" s="4" t="s">
        <v>1772</v>
      </c>
      <c r="D912" s="4" t="s">
        <v>1773</v>
      </c>
      <c r="E912" s="3" t="s">
        <v>25</v>
      </c>
      <c r="F912" s="18">
        <v>2065.4499999999998</v>
      </c>
      <c r="G912" s="3">
        <v>73.39</v>
      </c>
      <c r="H912" s="3">
        <f t="shared" ref="H912:H920" si="32">+ROUND(+IF(F912="",0,F912*G912),2)</f>
        <v>151583.38</v>
      </c>
    </row>
    <row r="913" spans="3:8" ht="15" customHeight="1" x14ac:dyDescent="0.3">
      <c r="C913" s="4" t="s">
        <v>1774</v>
      </c>
      <c r="D913" s="4" t="s">
        <v>1775</v>
      </c>
      <c r="E913" s="3" t="s">
        <v>25</v>
      </c>
      <c r="F913" s="18">
        <v>413.05</v>
      </c>
      <c r="G913" s="3">
        <v>202.22</v>
      </c>
      <c r="H913" s="3">
        <f t="shared" si="32"/>
        <v>83526.97</v>
      </c>
    </row>
    <row r="914" spans="3:8" ht="15" customHeight="1" x14ac:dyDescent="0.3">
      <c r="C914" s="4" t="s">
        <v>1776</v>
      </c>
      <c r="D914" s="4" t="s">
        <v>1777</v>
      </c>
      <c r="E914" s="3" t="s">
        <v>25</v>
      </c>
      <c r="F914" s="18">
        <v>257.06</v>
      </c>
      <c r="G914" s="3">
        <v>73.39</v>
      </c>
      <c r="H914" s="3">
        <f t="shared" si="32"/>
        <v>18865.63</v>
      </c>
    </row>
    <row r="915" spans="3:8" ht="15" customHeight="1" x14ac:dyDescent="0.3">
      <c r="C915" s="4" t="s">
        <v>1778</v>
      </c>
      <c r="D915" s="4" t="s">
        <v>1779</v>
      </c>
      <c r="E915" s="3" t="s">
        <v>25</v>
      </c>
      <c r="F915" s="18">
        <v>270.75</v>
      </c>
      <c r="G915" s="3">
        <v>74.22</v>
      </c>
      <c r="H915" s="3">
        <f t="shared" si="32"/>
        <v>20095.07</v>
      </c>
    </row>
    <row r="916" spans="3:8" ht="15" customHeight="1" x14ac:dyDescent="0.3">
      <c r="C916" s="4" t="s">
        <v>1780</v>
      </c>
      <c r="D916" s="4" t="s">
        <v>1781</v>
      </c>
      <c r="E916" s="3" t="s">
        <v>25</v>
      </c>
      <c r="F916" s="18">
        <v>405.62</v>
      </c>
      <c r="G916" s="3">
        <v>107.82</v>
      </c>
      <c r="H916" s="3">
        <f t="shared" si="32"/>
        <v>43733.95</v>
      </c>
    </row>
    <row r="917" spans="3:8" ht="15" customHeight="1" x14ac:dyDescent="0.3">
      <c r="C917" s="4" t="s">
        <v>1782</v>
      </c>
      <c r="D917" s="4" t="s">
        <v>1783</v>
      </c>
      <c r="E917" s="3" t="s">
        <v>25</v>
      </c>
      <c r="F917" s="18">
        <v>272.89</v>
      </c>
      <c r="G917" s="3">
        <v>116.09</v>
      </c>
      <c r="H917" s="3">
        <f t="shared" si="32"/>
        <v>31679.8</v>
      </c>
    </row>
    <row r="918" spans="3:8" ht="15" customHeight="1" x14ac:dyDescent="0.3">
      <c r="C918" s="4" t="s">
        <v>1784</v>
      </c>
      <c r="D918" s="4" t="s">
        <v>1785</v>
      </c>
      <c r="E918" s="3" t="s">
        <v>25</v>
      </c>
      <c r="F918" s="18">
        <v>102.56</v>
      </c>
      <c r="G918" s="3">
        <v>118.14</v>
      </c>
      <c r="H918" s="3">
        <f t="shared" si="32"/>
        <v>12116.44</v>
      </c>
    </row>
    <row r="919" spans="3:8" ht="15" customHeight="1" x14ac:dyDescent="0.3">
      <c r="C919" s="4" t="s">
        <v>1786</v>
      </c>
      <c r="D919" s="4" t="s">
        <v>1787</v>
      </c>
      <c r="E919" s="3" t="s">
        <v>25</v>
      </c>
      <c r="F919" s="18">
        <v>321.2</v>
      </c>
      <c r="G919" s="3">
        <v>92.05</v>
      </c>
      <c r="H919" s="3">
        <f t="shared" si="32"/>
        <v>29566.46</v>
      </c>
    </row>
    <row r="920" spans="3:8" ht="15" customHeight="1" x14ac:dyDescent="0.3">
      <c r="C920" s="4" t="s">
        <v>1788</v>
      </c>
      <c r="D920" s="4" t="s">
        <v>1789</v>
      </c>
      <c r="E920" s="3" t="s">
        <v>25</v>
      </c>
      <c r="F920" s="18">
        <v>375.16</v>
      </c>
      <c r="G920" s="3">
        <v>86.62</v>
      </c>
      <c r="H920" s="3">
        <f t="shared" si="32"/>
        <v>32496.36</v>
      </c>
    </row>
    <row r="921" spans="3:8" ht="25.2" customHeight="1" x14ac:dyDescent="0.3">
      <c r="C921" s="12" t="s">
        <v>1790</v>
      </c>
      <c r="D921" s="12" t="s">
        <v>1523</v>
      </c>
      <c r="E921" s="13"/>
      <c r="F921" s="17"/>
      <c r="G921" s="13"/>
      <c r="H921" s="13">
        <f>SUM(H922)</f>
        <v>5298.48</v>
      </c>
    </row>
    <row r="922" spans="3:8" ht="15" customHeight="1" x14ac:dyDescent="0.3">
      <c r="C922" s="4" t="s">
        <v>1791</v>
      </c>
      <c r="D922" s="4" t="s">
        <v>1792</v>
      </c>
      <c r="E922" s="3" t="s">
        <v>25</v>
      </c>
      <c r="F922" s="18">
        <v>4490.24</v>
      </c>
      <c r="G922" s="3">
        <v>1.18</v>
      </c>
      <c r="H922" s="3">
        <f>+ROUND(+IF(F922="",0,F922*G922),2)</f>
        <v>5298.48</v>
      </c>
    </row>
    <row r="923" spans="3:8" ht="25.2" customHeight="1" x14ac:dyDescent="0.3">
      <c r="C923" s="10" t="s">
        <v>1793</v>
      </c>
      <c r="D923" s="10" t="s">
        <v>1794</v>
      </c>
      <c r="E923" s="11"/>
      <c r="F923" s="16"/>
      <c r="G923" s="11"/>
      <c r="H923" s="11">
        <f>+H924+H942+H958+H960+H965</f>
        <v>193502.13999999998</v>
      </c>
    </row>
    <row r="924" spans="3:8" ht="25.2" customHeight="1" x14ac:dyDescent="0.3">
      <c r="C924" s="12" t="s">
        <v>1795</v>
      </c>
      <c r="D924" s="12" t="s">
        <v>1796</v>
      </c>
      <c r="E924" s="13"/>
      <c r="F924" s="17"/>
      <c r="G924" s="13"/>
      <c r="H924" s="13">
        <f>SUM(H925:H935)+H936</f>
        <v>119053.93</v>
      </c>
    </row>
    <row r="925" spans="3:8" ht="15" customHeight="1" x14ac:dyDescent="0.3">
      <c r="C925" s="4" t="s">
        <v>1797</v>
      </c>
      <c r="D925" s="4" t="s">
        <v>1798</v>
      </c>
      <c r="E925" s="3" t="s">
        <v>25</v>
      </c>
      <c r="F925" s="18">
        <v>627</v>
      </c>
      <c r="G925" s="3">
        <v>2.59</v>
      </c>
      <c r="H925" s="3">
        <f t="shared" ref="H925:H935" si="33">+ROUND(+IF(F925="",0,F925*G925),2)</f>
        <v>1623.93</v>
      </c>
    </row>
    <row r="926" spans="3:8" ht="15" customHeight="1" x14ac:dyDescent="0.3">
      <c r="C926" s="4" t="s">
        <v>1799</v>
      </c>
      <c r="D926" s="4" t="s">
        <v>1800</v>
      </c>
      <c r="E926" s="3" t="s">
        <v>78</v>
      </c>
      <c r="F926" s="18">
        <v>195.36</v>
      </c>
      <c r="G926" s="3">
        <v>54.11</v>
      </c>
      <c r="H926" s="3">
        <f t="shared" si="33"/>
        <v>10570.93</v>
      </c>
    </row>
    <row r="927" spans="3:8" ht="15" customHeight="1" x14ac:dyDescent="0.3">
      <c r="C927" s="4" t="s">
        <v>1801</v>
      </c>
      <c r="D927" s="4" t="s">
        <v>1802</v>
      </c>
      <c r="E927" s="3" t="s">
        <v>78</v>
      </c>
      <c r="F927" s="18">
        <v>66</v>
      </c>
      <c r="G927" s="3">
        <v>54.11</v>
      </c>
      <c r="H927" s="3">
        <f t="shared" si="33"/>
        <v>3571.26</v>
      </c>
    </row>
    <row r="928" spans="3:8" ht="15" customHeight="1" x14ac:dyDescent="0.3">
      <c r="C928" s="4" t="s">
        <v>1803</v>
      </c>
      <c r="D928" s="4" t="s">
        <v>1804</v>
      </c>
      <c r="E928" s="3" t="s">
        <v>14</v>
      </c>
      <c r="F928" s="18">
        <v>1269.4000000000001</v>
      </c>
      <c r="G928" s="3">
        <v>2.76</v>
      </c>
      <c r="H928" s="3">
        <f t="shared" si="33"/>
        <v>3503.54</v>
      </c>
    </row>
    <row r="929" spans="3:8" ht="15" customHeight="1" x14ac:dyDescent="0.3">
      <c r="C929" s="4" t="s">
        <v>1805</v>
      </c>
      <c r="D929" s="4" t="s">
        <v>1806</v>
      </c>
      <c r="E929" s="3" t="s">
        <v>78</v>
      </c>
      <c r="F929" s="18">
        <v>423.28</v>
      </c>
      <c r="G929" s="3">
        <v>18.02</v>
      </c>
      <c r="H929" s="3">
        <f t="shared" si="33"/>
        <v>7627.51</v>
      </c>
    </row>
    <row r="930" spans="3:8" ht="15" customHeight="1" x14ac:dyDescent="0.3">
      <c r="C930" s="4" t="s">
        <v>1807</v>
      </c>
      <c r="D930" s="4" t="s">
        <v>1808</v>
      </c>
      <c r="E930" s="3" t="s">
        <v>78</v>
      </c>
      <c r="F930" s="18">
        <v>170</v>
      </c>
      <c r="G930" s="3">
        <v>6.91</v>
      </c>
      <c r="H930" s="3">
        <f t="shared" si="33"/>
        <v>1174.7</v>
      </c>
    </row>
    <row r="931" spans="3:8" ht="15" customHeight="1" x14ac:dyDescent="0.3">
      <c r="C931" s="4" t="s">
        <v>1809</v>
      </c>
      <c r="D931" s="4" t="s">
        <v>1810</v>
      </c>
      <c r="E931" s="3" t="s">
        <v>78</v>
      </c>
      <c r="F931" s="18">
        <v>176.8</v>
      </c>
      <c r="G931" s="3">
        <v>22.9</v>
      </c>
      <c r="H931" s="3">
        <f t="shared" si="33"/>
        <v>4048.72</v>
      </c>
    </row>
    <row r="932" spans="3:8" ht="15" customHeight="1" x14ac:dyDescent="0.3">
      <c r="C932" s="4" t="s">
        <v>1811</v>
      </c>
      <c r="D932" s="4" t="s">
        <v>1812</v>
      </c>
      <c r="E932" s="3" t="s">
        <v>25</v>
      </c>
      <c r="F932" s="18">
        <v>200</v>
      </c>
      <c r="G932" s="3">
        <v>42.89</v>
      </c>
      <c r="H932" s="3">
        <f t="shared" si="33"/>
        <v>8578</v>
      </c>
    </row>
    <row r="933" spans="3:8" ht="15" customHeight="1" x14ac:dyDescent="0.3">
      <c r="C933" s="4" t="s">
        <v>1813</v>
      </c>
      <c r="D933" s="4" t="s">
        <v>1814</v>
      </c>
      <c r="E933" s="3" t="s">
        <v>25</v>
      </c>
      <c r="F933" s="18">
        <v>150</v>
      </c>
      <c r="G933" s="3">
        <v>62.07</v>
      </c>
      <c r="H933" s="3">
        <f t="shared" si="33"/>
        <v>9310.5</v>
      </c>
    </row>
    <row r="934" spans="3:8" ht="15" customHeight="1" x14ac:dyDescent="0.3">
      <c r="C934" s="4" t="s">
        <v>1815</v>
      </c>
      <c r="D934" s="4" t="s">
        <v>1816</v>
      </c>
      <c r="E934" s="3" t="s">
        <v>25</v>
      </c>
      <c r="F934" s="18">
        <v>45</v>
      </c>
      <c r="G934" s="3">
        <v>44.41</v>
      </c>
      <c r="H934" s="3">
        <f t="shared" si="33"/>
        <v>1998.45</v>
      </c>
    </row>
    <row r="935" spans="3:8" ht="15" customHeight="1" x14ac:dyDescent="0.3">
      <c r="C935" s="4" t="s">
        <v>1817</v>
      </c>
      <c r="D935" s="4" t="s">
        <v>1818</v>
      </c>
      <c r="E935" s="3" t="s">
        <v>25</v>
      </c>
      <c r="F935" s="18">
        <v>12</v>
      </c>
      <c r="G935" s="3">
        <v>58.81</v>
      </c>
      <c r="H935" s="3">
        <f t="shared" si="33"/>
        <v>705.72</v>
      </c>
    </row>
    <row r="936" spans="3:8" ht="19.95" customHeight="1" x14ac:dyDescent="0.3">
      <c r="C936" s="6" t="s">
        <v>1819</v>
      </c>
      <c r="D936" s="6" t="s">
        <v>1820</v>
      </c>
      <c r="E936" s="5"/>
      <c r="F936" s="19"/>
      <c r="G936" s="5"/>
      <c r="H936" s="5">
        <f>SUM(H937:H941)</f>
        <v>66340.67</v>
      </c>
    </row>
    <row r="937" spans="3:8" ht="15" customHeight="1" x14ac:dyDescent="0.3">
      <c r="C937" s="4" t="s">
        <v>1821</v>
      </c>
      <c r="D937" s="4" t="s">
        <v>1822</v>
      </c>
      <c r="E937" s="3" t="s">
        <v>14</v>
      </c>
      <c r="F937" s="18">
        <v>440</v>
      </c>
      <c r="G937" s="3">
        <v>53.2</v>
      </c>
      <c r="H937" s="3">
        <f>+ROUND(+IF(F937="",0,F937*G937),2)</f>
        <v>23408</v>
      </c>
    </row>
    <row r="938" spans="3:8" ht="15" customHeight="1" x14ac:dyDescent="0.3">
      <c r="C938" s="4" t="s">
        <v>1823</v>
      </c>
      <c r="D938" s="4" t="s">
        <v>1824</v>
      </c>
      <c r="E938" s="3" t="s">
        <v>78</v>
      </c>
      <c r="F938" s="18">
        <v>33</v>
      </c>
      <c r="G938" s="3">
        <v>515.09</v>
      </c>
      <c r="H938" s="3">
        <f>+ROUND(+IF(F938="",0,F938*G938),2)</f>
        <v>16997.97</v>
      </c>
    </row>
    <row r="939" spans="3:8" ht="15" customHeight="1" x14ac:dyDescent="0.3">
      <c r="C939" s="4" t="s">
        <v>1825</v>
      </c>
      <c r="D939" s="4" t="s">
        <v>1826</v>
      </c>
      <c r="E939" s="3" t="s">
        <v>14</v>
      </c>
      <c r="F939" s="18">
        <v>286</v>
      </c>
      <c r="G939" s="3">
        <v>1.1499999999999999</v>
      </c>
      <c r="H939" s="3">
        <f>+ROUND(+IF(F939="",0,F939*G939),2)</f>
        <v>328.9</v>
      </c>
    </row>
    <row r="940" spans="3:8" ht="15" customHeight="1" x14ac:dyDescent="0.3">
      <c r="C940" s="4" t="s">
        <v>1827</v>
      </c>
      <c r="D940" s="4" t="s">
        <v>1828</v>
      </c>
      <c r="E940" s="3" t="s">
        <v>14</v>
      </c>
      <c r="F940" s="18">
        <v>506</v>
      </c>
      <c r="G940" s="3">
        <v>36.799999999999997</v>
      </c>
      <c r="H940" s="3">
        <f>+ROUND(+IF(F940="",0,F940*G940),2)</f>
        <v>18620.8</v>
      </c>
    </row>
    <row r="941" spans="3:8" ht="15" customHeight="1" x14ac:dyDescent="0.3">
      <c r="C941" s="4" t="s">
        <v>1829</v>
      </c>
      <c r="D941" s="4" t="s">
        <v>1830</v>
      </c>
      <c r="E941" s="3" t="s">
        <v>25</v>
      </c>
      <c r="F941" s="18">
        <v>220</v>
      </c>
      <c r="G941" s="3">
        <v>31.75</v>
      </c>
      <c r="H941" s="3">
        <f>+ROUND(+IF(F941="",0,F941*G941),2)</f>
        <v>6985</v>
      </c>
    </row>
    <row r="942" spans="3:8" ht="25.2" customHeight="1" x14ac:dyDescent="0.3">
      <c r="C942" s="12" t="s">
        <v>1831</v>
      </c>
      <c r="D942" s="12" t="s">
        <v>1832</v>
      </c>
      <c r="E942" s="13"/>
      <c r="F942" s="17"/>
      <c r="G942" s="13"/>
      <c r="H942" s="13">
        <f>SUM(H943:H952)+H953</f>
        <v>33776.82</v>
      </c>
    </row>
    <row r="943" spans="3:8" ht="15" customHeight="1" x14ac:dyDescent="0.3">
      <c r="C943" s="4" t="s">
        <v>1833</v>
      </c>
      <c r="D943" s="4" t="s">
        <v>1834</v>
      </c>
      <c r="E943" s="3" t="s">
        <v>25</v>
      </c>
      <c r="F943" s="18">
        <v>450</v>
      </c>
      <c r="G943" s="3">
        <v>51.54</v>
      </c>
      <c r="H943" s="3">
        <f t="shared" ref="H943:H952" si="34">+ROUND(+IF(F943="",0,F943*G943),2)</f>
        <v>23193</v>
      </c>
    </row>
    <row r="944" spans="3:8" ht="15" customHeight="1" x14ac:dyDescent="0.3">
      <c r="C944" s="4" t="s">
        <v>1835</v>
      </c>
      <c r="D944" s="4" t="s">
        <v>1836</v>
      </c>
      <c r="E944" s="3" t="s">
        <v>28</v>
      </c>
      <c r="F944" s="18">
        <v>4</v>
      </c>
      <c r="G944" s="3">
        <v>72.64</v>
      </c>
      <c r="H944" s="3">
        <f t="shared" si="34"/>
        <v>290.56</v>
      </c>
    </row>
    <row r="945" spans="3:8" ht="15" customHeight="1" x14ac:dyDescent="0.3">
      <c r="C945" s="4" t="s">
        <v>1837</v>
      </c>
      <c r="D945" s="4" t="s">
        <v>1838</v>
      </c>
      <c r="E945" s="3" t="s">
        <v>28</v>
      </c>
      <c r="F945" s="18">
        <v>32</v>
      </c>
      <c r="G945" s="3">
        <v>85.84</v>
      </c>
      <c r="H945" s="3">
        <f t="shared" si="34"/>
        <v>2746.88</v>
      </c>
    </row>
    <row r="946" spans="3:8" ht="15" customHeight="1" x14ac:dyDescent="0.3">
      <c r="C946" s="4" t="s">
        <v>1839</v>
      </c>
      <c r="D946" s="4" t="s">
        <v>1840</v>
      </c>
      <c r="E946" s="3" t="s">
        <v>28</v>
      </c>
      <c r="F946" s="18">
        <v>42</v>
      </c>
      <c r="G946" s="3">
        <v>20.45</v>
      </c>
      <c r="H946" s="3">
        <f t="shared" si="34"/>
        <v>858.9</v>
      </c>
    </row>
    <row r="947" spans="3:8" ht="15" customHeight="1" x14ac:dyDescent="0.3">
      <c r="C947" s="4" t="s">
        <v>1841</v>
      </c>
      <c r="D947" s="4" t="s">
        <v>1842</v>
      </c>
      <c r="E947" s="3" t="s">
        <v>28</v>
      </c>
      <c r="F947" s="18">
        <v>24</v>
      </c>
      <c r="G947" s="3">
        <v>15.49</v>
      </c>
      <c r="H947" s="3">
        <f t="shared" si="34"/>
        <v>371.76</v>
      </c>
    </row>
    <row r="948" spans="3:8" ht="15" customHeight="1" x14ac:dyDescent="0.3">
      <c r="C948" s="4" t="s">
        <v>1843</v>
      </c>
      <c r="D948" s="4" t="s">
        <v>1844</v>
      </c>
      <c r="E948" s="3" t="s">
        <v>28</v>
      </c>
      <c r="F948" s="18">
        <v>24</v>
      </c>
      <c r="G948" s="3">
        <v>40.64</v>
      </c>
      <c r="H948" s="3">
        <f t="shared" si="34"/>
        <v>975.36</v>
      </c>
    </row>
    <row r="949" spans="3:8" ht="15" customHeight="1" x14ac:dyDescent="0.3">
      <c r="C949" s="4" t="s">
        <v>1845</v>
      </c>
      <c r="D949" s="4" t="s">
        <v>1846</v>
      </c>
      <c r="E949" s="3" t="s">
        <v>28</v>
      </c>
      <c r="F949" s="18">
        <v>12</v>
      </c>
      <c r="G949" s="3">
        <v>47.39</v>
      </c>
      <c r="H949" s="3">
        <f t="shared" si="34"/>
        <v>568.67999999999995</v>
      </c>
    </row>
    <row r="950" spans="3:8" ht="15" customHeight="1" x14ac:dyDescent="0.3">
      <c r="C950" s="4" t="s">
        <v>1847</v>
      </c>
      <c r="D950" s="4" t="s">
        <v>1848</v>
      </c>
      <c r="E950" s="3" t="s">
        <v>28</v>
      </c>
      <c r="F950" s="18">
        <v>12</v>
      </c>
      <c r="G950" s="3">
        <v>20.83</v>
      </c>
      <c r="H950" s="3">
        <f t="shared" si="34"/>
        <v>249.96</v>
      </c>
    </row>
    <row r="951" spans="3:8" ht="15" customHeight="1" x14ac:dyDescent="0.3">
      <c r="C951" s="4" t="s">
        <v>1849</v>
      </c>
      <c r="D951" s="4" t="s">
        <v>1850</v>
      </c>
      <c r="E951" s="3" t="s">
        <v>28</v>
      </c>
      <c r="F951" s="18">
        <v>5</v>
      </c>
      <c r="G951" s="3">
        <v>49.98</v>
      </c>
      <c r="H951" s="3">
        <f t="shared" si="34"/>
        <v>249.9</v>
      </c>
    </row>
    <row r="952" spans="3:8" ht="15" customHeight="1" x14ac:dyDescent="0.3">
      <c r="C952" s="4" t="s">
        <v>1851</v>
      </c>
      <c r="D952" s="4" t="s">
        <v>1852</v>
      </c>
      <c r="E952" s="3" t="s">
        <v>28</v>
      </c>
      <c r="F952" s="18">
        <v>7</v>
      </c>
      <c r="G952" s="3">
        <v>29.79</v>
      </c>
      <c r="H952" s="3">
        <f t="shared" si="34"/>
        <v>208.53</v>
      </c>
    </row>
    <row r="953" spans="3:8" ht="19.95" customHeight="1" x14ac:dyDescent="0.3">
      <c r="C953" s="6" t="s">
        <v>1853</v>
      </c>
      <c r="D953" s="6" t="s">
        <v>1854</v>
      </c>
      <c r="E953" s="5"/>
      <c r="F953" s="19"/>
      <c r="G953" s="5"/>
      <c r="H953" s="5">
        <f>SUM(H954:H957)</f>
        <v>4063.29</v>
      </c>
    </row>
    <row r="954" spans="3:8" ht="15" customHeight="1" x14ac:dyDescent="0.3">
      <c r="C954" s="4" t="s">
        <v>1855</v>
      </c>
      <c r="D954" s="4" t="s">
        <v>1856</v>
      </c>
      <c r="E954" s="3" t="s">
        <v>14</v>
      </c>
      <c r="F954" s="18">
        <v>29.16</v>
      </c>
      <c r="G954" s="3">
        <v>70.41</v>
      </c>
      <c r="H954" s="3">
        <f>+ROUND(+IF(F954="",0,F954*G954),2)</f>
        <v>2053.16</v>
      </c>
    </row>
    <row r="955" spans="3:8" ht="15" customHeight="1" x14ac:dyDescent="0.3">
      <c r="C955" s="4" t="s">
        <v>1857</v>
      </c>
      <c r="D955" s="4" t="s">
        <v>1858</v>
      </c>
      <c r="E955" s="3" t="s">
        <v>78</v>
      </c>
      <c r="F955" s="18">
        <v>1.84</v>
      </c>
      <c r="G955" s="3">
        <v>469.38</v>
      </c>
      <c r="H955" s="3">
        <f>+ROUND(+IF(F955="",0,F955*G955),2)</f>
        <v>863.66</v>
      </c>
    </row>
    <row r="956" spans="3:8" ht="15" customHeight="1" x14ac:dyDescent="0.3">
      <c r="C956" s="4" t="s">
        <v>1859</v>
      </c>
      <c r="D956" s="4" t="s">
        <v>1860</v>
      </c>
      <c r="E956" s="3" t="s">
        <v>198</v>
      </c>
      <c r="F956" s="18">
        <v>162</v>
      </c>
      <c r="G956" s="3">
        <v>6.87</v>
      </c>
      <c r="H956" s="3">
        <f>+ROUND(+IF(F956="",0,F956*G956),2)</f>
        <v>1112.94</v>
      </c>
    </row>
    <row r="957" spans="3:8" ht="15" customHeight="1" x14ac:dyDescent="0.3">
      <c r="C957" s="4" t="s">
        <v>1861</v>
      </c>
      <c r="D957" s="4" t="s">
        <v>1862</v>
      </c>
      <c r="E957" s="3" t="s">
        <v>14</v>
      </c>
      <c r="F957" s="18">
        <v>29.16</v>
      </c>
      <c r="G957" s="3">
        <v>1.1499999999999999</v>
      </c>
      <c r="H957" s="3">
        <f>+ROUND(+IF(F957="",0,F957*G957),2)</f>
        <v>33.53</v>
      </c>
    </row>
    <row r="958" spans="3:8" ht="25.2" customHeight="1" x14ac:dyDescent="0.3">
      <c r="C958" s="12" t="s">
        <v>1863</v>
      </c>
      <c r="D958" s="12" t="s">
        <v>1523</v>
      </c>
      <c r="E958" s="13"/>
      <c r="F958" s="17"/>
      <c r="G958" s="13"/>
      <c r="H958" s="13">
        <f>SUM(H959)</f>
        <v>23193</v>
      </c>
    </row>
    <row r="959" spans="3:8" ht="15" customHeight="1" x14ac:dyDescent="0.3">
      <c r="C959" s="4" t="s">
        <v>1864</v>
      </c>
      <c r="D959" s="4" t="s">
        <v>1834</v>
      </c>
      <c r="E959" s="3" t="s">
        <v>25</v>
      </c>
      <c r="F959" s="18">
        <v>450</v>
      </c>
      <c r="G959" s="3">
        <v>51.54</v>
      </c>
      <c r="H959" s="3">
        <f>+ROUND(+IF(F959="",0,F959*G959),2)</f>
        <v>23193</v>
      </c>
    </row>
    <row r="960" spans="3:8" ht="25.2" customHeight="1" x14ac:dyDescent="0.3">
      <c r="C960" s="12" t="s">
        <v>1865</v>
      </c>
      <c r="D960" s="12" t="s">
        <v>1866</v>
      </c>
      <c r="E960" s="13"/>
      <c r="F960" s="17"/>
      <c r="G960" s="13"/>
      <c r="H960" s="13">
        <f>SUM(H961:H964)</f>
        <v>15221.529999999999</v>
      </c>
    </row>
    <row r="961" spans="3:8" ht="15" customHeight="1" x14ac:dyDescent="0.3">
      <c r="C961" s="4" t="s">
        <v>1867</v>
      </c>
      <c r="D961" s="4" t="s">
        <v>1868</v>
      </c>
      <c r="E961" s="3" t="s">
        <v>28</v>
      </c>
      <c r="F961" s="18">
        <v>4</v>
      </c>
      <c r="G961" s="3">
        <v>187.85</v>
      </c>
      <c r="H961" s="3">
        <f>+ROUND(+IF(F961="",0,F961*G961),2)</f>
        <v>751.4</v>
      </c>
    </row>
    <row r="962" spans="3:8" ht="15" customHeight="1" x14ac:dyDescent="0.3">
      <c r="C962" s="4" t="s">
        <v>1869</v>
      </c>
      <c r="D962" s="4" t="s">
        <v>1870</v>
      </c>
      <c r="E962" s="3" t="s">
        <v>28</v>
      </c>
      <c r="F962" s="18">
        <v>5</v>
      </c>
      <c r="G962" s="3">
        <v>204.05</v>
      </c>
      <c r="H962" s="3">
        <f>+ROUND(+IF(F962="",0,F962*G962),2)</f>
        <v>1020.25</v>
      </c>
    </row>
    <row r="963" spans="3:8" ht="15" customHeight="1" x14ac:dyDescent="0.3">
      <c r="C963" s="4" t="s">
        <v>1871</v>
      </c>
      <c r="D963" s="4" t="s">
        <v>1872</v>
      </c>
      <c r="E963" s="3" t="s">
        <v>28</v>
      </c>
      <c r="F963" s="18">
        <v>8</v>
      </c>
      <c r="G963" s="3">
        <v>267.52</v>
      </c>
      <c r="H963" s="3">
        <f>+ROUND(+IF(F963="",0,F963*G963),2)</f>
        <v>2140.16</v>
      </c>
    </row>
    <row r="964" spans="3:8" ht="15" customHeight="1" x14ac:dyDescent="0.3">
      <c r="C964" s="4" t="s">
        <v>1873</v>
      </c>
      <c r="D964" s="4" t="s">
        <v>1874</v>
      </c>
      <c r="E964" s="3" t="s">
        <v>28</v>
      </c>
      <c r="F964" s="18">
        <v>2</v>
      </c>
      <c r="G964" s="3">
        <v>5654.86</v>
      </c>
      <c r="H964" s="3">
        <f>+ROUND(+IF(F964="",0,F964*G964),2)</f>
        <v>11309.72</v>
      </c>
    </row>
    <row r="965" spans="3:8" ht="25.2" customHeight="1" x14ac:dyDescent="0.3">
      <c r="C965" s="12" t="s">
        <v>1875</v>
      </c>
      <c r="D965" s="12" t="s">
        <v>1876</v>
      </c>
      <c r="E965" s="13"/>
      <c r="F965" s="17"/>
      <c r="G965" s="13"/>
      <c r="H965" s="13">
        <f>SUM(H966)</f>
        <v>2256.86</v>
      </c>
    </row>
    <row r="966" spans="3:8" ht="15" customHeight="1" x14ac:dyDescent="0.3">
      <c r="C966" s="4" t="s">
        <v>1877</v>
      </c>
      <c r="D966" s="4" t="s">
        <v>1878</v>
      </c>
      <c r="E966" s="3" t="s">
        <v>28</v>
      </c>
      <c r="F966" s="18">
        <v>2</v>
      </c>
      <c r="G966" s="3">
        <v>1128.43</v>
      </c>
      <c r="H966" s="3">
        <f>+ROUND(+IF(F966="",0,F966*G966),2)</f>
        <v>2256.86</v>
      </c>
    </row>
    <row r="967" spans="3:8" ht="25.2" customHeight="1" x14ac:dyDescent="0.3">
      <c r="C967" s="10" t="s">
        <v>1879</v>
      </c>
      <c r="D967" s="10" t="s">
        <v>1880</v>
      </c>
      <c r="E967" s="11"/>
      <c r="F967" s="16"/>
      <c r="G967" s="11"/>
      <c r="H967" s="11">
        <f>+H968+H973+H982+H996+H1045+H1057</f>
        <v>567661.96000000008</v>
      </c>
    </row>
    <row r="968" spans="3:8" ht="25.2" customHeight="1" x14ac:dyDescent="0.3">
      <c r="C968" s="12" t="s">
        <v>1881</v>
      </c>
      <c r="D968" s="12" t="s">
        <v>1882</v>
      </c>
      <c r="E968" s="13"/>
      <c r="F968" s="17"/>
      <c r="G968" s="13"/>
      <c r="H968" s="13">
        <f>SUM(H969:H972)</f>
        <v>119338.32</v>
      </c>
    </row>
    <row r="969" spans="3:8" ht="15" customHeight="1" x14ac:dyDescent="0.3">
      <c r="C969" s="4" t="s">
        <v>1883</v>
      </c>
      <c r="D969" s="4" t="s">
        <v>1884</v>
      </c>
      <c r="E969" s="3" t="s">
        <v>1337</v>
      </c>
      <c r="F969" s="18">
        <v>608</v>
      </c>
      <c r="G969" s="3">
        <v>93.21</v>
      </c>
      <c r="H969" s="3">
        <f>+ROUND(+IF(F969="",0,F969*G969),2)</f>
        <v>56671.68</v>
      </c>
    </row>
    <row r="970" spans="3:8" ht="15" customHeight="1" x14ac:dyDescent="0.3">
      <c r="C970" s="4" t="s">
        <v>1885</v>
      </c>
      <c r="D970" s="4" t="s">
        <v>1886</v>
      </c>
      <c r="E970" s="3" t="s">
        <v>1337</v>
      </c>
      <c r="F970" s="18">
        <v>24</v>
      </c>
      <c r="G970" s="3">
        <v>133.32</v>
      </c>
      <c r="H970" s="3">
        <f>+ROUND(+IF(F970="",0,F970*G970),2)</f>
        <v>3199.68</v>
      </c>
    </row>
    <row r="971" spans="3:8" ht="15" customHeight="1" x14ac:dyDescent="0.3">
      <c r="C971" s="4" t="s">
        <v>1887</v>
      </c>
      <c r="D971" s="4" t="s">
        <v>1888</v>
      </c>
      <c r="E971" s="3" t="s">
        <v>1337</v>
      </c>
      <c r="F971" s="18">
        <v>133</v>
      </c>
      <c r="G971" s="3">
        <v>109.84</v>
      </c>
      <c r="H971" s="3">
        <f>+ROUND(+IF(F971="",0,F971*G971),2)</f>
        <v>14608.72</v>
      </c>
    </row>
    <row r="972" spans="3:8" ht="15" customHeight="1" x14ac:dyDescent="0.3">
      <c r="C972" s="4" t="s">
        <v>1889</v>
      </c>
      <c r="D972" s="4" t="s">
        <v>1890</v>
      </c>
      <c r="E972" s="3" t="s">
        <v>1337</v>
      </c>
      <c r="F972" s="18">
        <v>608</v>
      </c>
      <c r="G972" s="3">
        <v>73.78</v>
      </c>
      <c r="H972" s="3">
        <f>+ROUND(+IF(F972="",0,F972*G972),2)</f>
        <v>44858.239999999998</v>
      </c>
    </row>
    <row r="973" spans="3:8" ht="25.2" customHeight="1" x14ac:dyDescent="0.3">
      <c r="C973" s="12" t="s">
        <v>1891</v>
      </c>
      <c r="D973" s="12" t="s">
        <v>1892</v>
      </c>
      <c r="E973" s="13"/>
      <c r="F973" s="17"/>
      <c r="G973" s="13"/>
      <c r="H973" s="13">
        <f>SUM(H974:H981)</f>
        <v>144706.76</v>
      </c>
    </row>
    <row r="974" spans="3:8" ht="15" customHeight="1" x14ac:dyDescent="0.3">
      <c r="C974" s="4" t="s">
        <v>1893</v>
      </c>
      <c r="D974" s="4" t="s">
        <v>1894</v>
      </c>
      <c r="E974" s="3" t="s">
        <v>25</v>
      </c>
      <c r="F974" s="18">
        <v>1935</v>
      </c>
      <c r="G974" s="3">
        <v>34.92</v>
      </c>
      <c r="H974" s="3">
        <f t="shared" ref="H974:H981" si="35">+ROUND(+IF(F974="",0,F974*G974),2)</f>
        <v>67570.2</v>
      </c>
    </row>
    <row r="975" spans="3:8" ht="15" customHeight="1" x14ac:dyDescent="0.3">
      <c r="C975" s="4" t="s">
        <v>1895</v>
      </c>
      <c r="D975" s="4" t="s">
        <v>1896</v>
      </c>
      <c r="E975" s="3" t="s">
        <v>25</v>
      </c>
      <c r="F975" s="18">
        <v>120</v>
      </c>
      <c r="G975" s="3">
        <v>42.78</v>
      </c>
      <c r="H975" s="3">
        <f t="shared" si="35"/>
        <v>5133.6000000000004</v>
      </c>
    </row>
    <row r="976" spans="3:8" ht="15" customHeight="1" x14ac:dyDescent="0.3">
      <c r="C976" s="4" t="s">
        <v>1897</v>
      </c>
      <c r="D976" s="4" t="s">
        <v>1898</v>
      </c>
      <c r="E976" s="3" t="s">
        <v>25</v>
      </c>
      <c r="F976" s="18">
        <v>1155</v>
      </c>
      <c r="G976" s="3">
        <v>41.8</v>
      </c>
      <c r="H976" s="3">
        <f t="shared" si="35"/>
        <v>48279</v>
      </c>
    </row>
    <row r="977" spans="3:8" ht="15" customHeight="1" x14ac:dyDescent="0.3">
      <c r="C977" s="4" t="s">
        <v>1899</v>
      </c>
      <c r="D977" s="4" t="s">
        <v>1900</v>
      </c>
      <c r="E977" s="3" t="s">
        <v>25</v>
      </c>
      <c r="F977" s="18">
        <v>6</v>
      </c>
      <c r="G977" s="3">
        <v>61.7</v>
      </c>
      <c r="H977" s="3">
        <f t="shared" si="35"/>
        <v>370.2</v>
      </c>
    </row>
    <row r="978" spans="3:8" ht="15" customHeight="1" x14ac:dyDescent="0.3">
      <c r="C978" s="4" t="s">
        <v>1901</v>
      </c>
      <c r="D978" s="4" t="s">
        <v>1902</v>
      </c>
      <c r="E978" s="3" t="s">
        <v>25</v>
      </c>
      <c r="F978" s="18">
        <v>6</v>
      </c>
      <c r="G978" s="3">
        <v>66.7</v>
      </c>
      <c r="H978" s="3">
        <f t="shared" si="35"/>
        <v>400.2</v>
      </c>
    </row>
    <row r="979" spans="3:8" ht="15" customHeight="1" x14ac:dyDescent="0.3">
      <c r="C979" s="4" t="s">
        <v>1903</v>
      </c>
      <c r="D979" s="4" t="s">
        <v>1904</v>
      </c>
      <c r="E979" s="3" t="s">
        <v>25</v>
      </c>
      <c r="F979" s="18">
        <v>160</v>
      </c>
      <c r="G979" s="3">
        <v>76.7</v>
      </c>
      <c r="H979" s="3">
        <f t="shared" si="35"/>
        <v>12272</v>
      </c>
    </row>
    <row r="980" spans="3:8" ht="15" customHeight="1" x14ac:dyDescent="0.3">
      <c r="C980" s="4" t="s">
        <v>1905</v>
      </c>
      <c r="D980" s="4" t="s">
        <v>1906</v>
      </c>
      <c r="E980" s="3" t="s">
        <v>25</v>
      </c>
      <c r="F980" s="18">
        <v>234</v>
      </c>
      <c r="G980" s="3">
        <v>41.24</v>
      </c>
      <c r="H980" s="3">
        <f t="shared" si="35"/>
        <v>9650.16</v>
      </c>
    </row>
    <row r="981" spans="3:8" ht="15" customHeight="1" x14ac:dyDescent="0.3">
      <c r="C981" s="4" t="s">
        <v>1907</v>
      </c>
      <c r="D981" s="4" t="s">
        <v>1908</v>
      </c>
      <c r="E981" s="3" t="s">
        <v>25</v>
      </c>
      <c r="F981" s="18">
        <v>27</v>
      </c>
      <c r="G981" s="3">
        <v>38.200000000000003</v>
      </c>
      <c r="H981" s="3">
        <f t="shared" si="35"/>
        <v>1031.4000000000001</v>
      </c>
    </row>
    <row r="982" spans="3:8" ht="25.2" customHeight="1" x14ac:dyDescent="0.3">
      <c r="C982" s="12" t="s">
        <v>1909</v>
      </c>
      <c r="D982" s="12" t="s">
        <v>1910</v>
      </c>
      <c r="E982" s="13"/>
      <c r="F982" s="17"/>
      <c r="G982" s="13"/>
      <c r="H982" s="13">
        <f>SUM(H983:H995)/2</f>
        <v>69729.08</v>
      </c>
    </row>
    <row r="983" spans="3:8" ht="19.95" customHeight="1" x14ac:dyDescent="0.3">
      <c r="C983" s="6" t="s">
        <v>1911</v>
      </c>
      <c r="D983" s="6" t="s">
        <v>1912</v>
      </c>
      <c r="E983" s="5"/>
      <c r="F983" s="19"/>
      <c r="G983" s="5"/>
      <c r="H983" s="5">
        <f>SUM(H984:H993)</f>
        <v>64740.04</v>
      </c>
    </row>
    <row r="984" spans="3:8" ht="15" customHeight="1" x14ac:dyDescent="0.3">
      <c r="C984" s="4" t="s">
        <v>1913</v>
      </c>
      <c r="D984" s="4" t="s">
        <v>1798</v>
      </c>
      <c r="E984" s="3" t="s">
        <v>25</v>
      </c>
      <c r="F984" s="18">
        <v>585</v>
      </c>
      <c r="G984" s="3">
        <v>2.59</v>
      </c>
      <c r="H984" s="3">
        <f t="shared" ref="H984:H993" si="36">+ROUND(+IF(F984="",0,F984*G984),2)</f>
        <v>1515.15</v>
      </c>
    </row>
    <row r="985" spans="3:8" ht="15" customHeight="1" x14ac:dyDescent="0.3">
      <c r="C985" s="4" t="s">
        <v>1914</v>
      </c>
      <c r="D985" s="4" t="s">
        <v>1915</v>
      </c>
      <c r="E985" s="3" t="s">
        <v>78</v>
      </c>
      <c r="F985" s="18">
        <v>421.2</v>
      </c>
      <c r="G985" s="3">
        <v>54.11</v>
      </c>
      <c r="H985" s="3">
        <f t="shared" si="36"/>
        <v>22791.13</v>
      </c>
    </row>
    <row r="986" spans="3:8" ht="15" customHeight="1" x14ac:dyDescent="0.3">
      <c r="C986" s="4" t="s">
        <v>1916</v>
      </c>
      <c r="D986" s="4" t="s">
        <v>1917</v>
      </c>
      <c r="E986" s="3" t="s">
        <v>14</v>
      </c>
      <c r="F986" s="18">
        <v>351</v>
      </c>
      <c r="G986" s="3">
        <v>2.76</v>
      </c>
      <c r="H986" s="3">
        <f t="shared" si="36"/>
        <v>968.76</v>
      </c>
    </row>
    <row r="987" spans="3:8" ht="15" customHeight="1" x14ac:dyDescent="0.3">
      <c r="C987" s="4" t="s">
        <v>1918</v>
      </c>
      <c r="D987" s="4" t="s">
        <v>1919</v>
      </c>
      <c r="E987" s="3" t="s">
        <v>78</v>
      </c>
      <c r="F987" s="18">
        <v>45.63</v>
      </c>
      <c r="G987" s="3">
        <v>18.02</v>
      </c>
      <c r="H987" s="3">
        <f t="shared" si="36"/>
        <v>822.25</v>
      </c>
    </row>
    <row r="988" spans="3:8" ht="15" customHeight="1" x14ac:dyDescent="0.3">
      <c r="C988" s="4" t="s">
        <v>1920</v>
      </c>
      <c r="D988" s="4" t="s">
        <v>1921</v>
      </c>
      <c r="E988" s="3" t="s">
        <v>78</v>
      </c>
      <c r="F988" s="18">
        <v>421.2</v>
      </c>
      <c r="G988" s="3">
        <v>6.91</v>
      </c>
      <c r="H988" s="3">
        <f t="shared" si="36"/>
        <v>2910.49</v>
      </c>
    </row>
    <row r="989" spans="3:8" ht="15" customHeight="1" x14ac:dyDescent="0.3">
      <c r="C989" s="4" t="s">
        <v>1922</v>
      </c>
      <c r="D989" s="4" t="s">
        <v>1810</v>
      </c>
      <c r="E989" s="3" t="s">
        <v>78</v>
      </c>
      <c r="F989" s="18">
        <v>45.63</v>
      </c>
      <c r="G989" s="3">
        <v>23.58</v>
      </c>
      <c r="H989" s="3">
        <f t="shared" si="36"/>
        <v>1075.96</v>
      </c>
    </row>
    <row r="990" spans="3:8" ht="15" customHeight="1" x14ac:dyDescent="0.3">
      <c r="C990" s="4" t="s">
        <v>1923</v>
      </c>
      <c r="D990" s="4" t="s">
        <v>1812</v>
      </c>
      <c r="E990" s="3" t="s">
        <v>25</v>
      </c>
      <c r="F990" s="18">
        <v>295</v>
      </c>
      <c r="G990" s="3">
        <v>41.8</v>
      </c>
      <c r="H990" s="3">
        <f t="shared" si="36"/>
        <v>12331</v>
      </c>
    </row>
    <row r="991" spans="3:8" ht="15" customHeight="1" x14ac:dyDescent="0.3">
      <c r="C991" s="4" t="s">
        <v>1924</v>
      </c>
      <c r="D991" s="4" t="s">
        <v>1814</v>
      </c>
      <c r="E991" s="3" t="s">
        <v>25</v>
      </c>
      <c r="F991" s="18">
        <v>180</v>
      </c>
      <c r="G991" s="3">
        <v>96.29</v>
      </c>
      <c r="H991" s="3">
        <f t="shared" si="36"/>
        <v>17332.2</v>
      </c>
    </row>
    <row r="992" spans="3:8" ht="15" customHeight="1" x14ac:dyDescent="0.3">
      <c r="C992" s="4" t="s">
        <v>1925</v>
      </c>
      <c r="D992" s="4" t="s">
        <v>1816</v>
      </c>
      <c r="E992" s="3" t="s">
        <v>25</v>
      </c>
      <c r="F992" s="18">
        <v>90</v>
      </c>
      <c r="G992" s="3">
        <v>44.41</v>
      </c>
      <c r="H992" s="3">
        <f t="shared" si="36"/>
        <v>3996.9</v>
      </c>
    </row>
    <row r="993" spans="3:8" ht="15" customHeight="1" x14ac:dyDescent="0.3">
      <c r="C993" s="4" t="s">
        <v>1926</v>
      </c>
      <c r="D993" s="4" t="s">
        <v>1927</v>
      </c>
      <c r="E993" s="3" t="s">
        <v>25</v>
      </c>
      <c r="F993" s="18">
        <v>20</v>
      </c>
      <c r="G993" s="3">
        <v>49.81</v>
      </c>
      <c r="H993" s="3">
        <f t="shared" si="36"/>
        <v>996.2</v>
      </c>
    </row>
    <row r="994" spans="3:8" ht="19.95" customHeight="1" x14ac:dyDescent="0.3">
      <c r="C994" s="6" t="s">
        <v>1928</v>
      </c>
      <c r="D994" s="6" t="s">
        <v>1523</v>
      </c>
      <c r="E994" s="5"/>
      <c r="F994" s="19"/>
      <c r="G994" s="5"/>
      <c r="H994" s="5">
        <f>SUM(H995)</f>
        <v>4989.04</v>
      </c>
    </row>
    <row r="995" spans="3:8" ht="15" customHeight="1" x14ac:dyDescent="0.3">
      <c r="C995" s="4" t="s">
        <v>1929</v>
      </c>
      <c r="D995" s="4" t="s">
        <v>1930</v>
      </c>
      <c r="E995" s="3" t="s">
        <v>25</v>
      </c>
      <c r="F995" s="18">
        <v>4228</v>
      </c>
      <c r="G995" s="3">
        <v>1.18</v>
      </c>
      <c r="H995" s="3">
        <f>+ROUND(+IF(F995="",0,F995*G995),2)</f>
        <v>4989.04</v>
      </c>
    </row>
    <row r="996" spans="3:8" ht="25.2" customHeight="1" x14ac:dyDescent="0.3">
      <c r="C996" s="12" t="s">
        <v>1931</v>
      </c>
      <c r="D996" s="12" t="s">
        <v>1932</v>
      </c>
      <c r="E996" s="13"/>
      <c r="F996" s="17"/>
      <c r="G996" s="13"/>
      <c r="H996" s="13">
        <f>SUM(H997:H1044)/2</f>
        <v>119887.16000000002</v>
      </c>
    </row>
    <row r="997" spans="3:8" ht="19.95" customHeight="1" x14ac:dyDescent="0.3">
      <c r="C997" s="6" t="s">
        <v>1933</v>
      </c>
      <c r="D997" s="6" t="s">
        <v>1629</v>
      </c>
      <c r="E997" s="5"/>
      <c r="F997" s="19"/>
      <c r="G997" s="5"/>
      <c r="H997" s="5">
        <f>SUM(H998:H1033)</f>
        <v>100516.39000000001</v>
      </c>
    </row>
    <row r="998" spans="3:8" ht="15" customHeight="1" x14ac:dyDescent="0.3">
      <c r="C998" s="4" t="s">
        <v>1934</v>
      </c>
      <c r="D998" s="4" t="s">
        <v>1935</v>
      </c>
      <c r="E998" s="3" t="s">
        <v>28</v>
      </c>
      <c r="F998" s="18">
        <v>25</v>
      </c>
      <c r="G998" s="3">
        <v>36.69</v>
      </c>
      <c r="H998" s="3">
        <f t="shared" ref="H998:H1033" si="37">+ROUND(+IF(F998="",0,F998*G998),2)</f>
        <v>917.25</v>
      </c>
    </row>
    <row r="999" spans="3:8" ht="15" customHeight="1" x14ac:dyDescent="0.3">
      <c r="C999" s="4" t="s">
        <v>1936</v>
      </c>
      <c r="D999" s="4" t="s">
        <v>1937</v>
      </c>
      <c r="E999" s="3" t="s">
        <v>28</v>
      </c>
      <c r="F999" s="18">
        <v>30</v>
      </c>
      <c r="G999" s="3">
        <v>61.29</v>
      </c>
      <c r="H999" s="3">
        <f t="shared" si="37"/>
        <v>1838.7</v>
      </c>
    </row>
    <row r="1000" spans="3:8" ht="15" customHeight="1" x14ac:dyDescent="0.3">
      <c r="C1000" s="4" t="s">
        <v>1938</v>
      </c>
      <c r="D1000" s="4" t="s">
        <v>1939</v>
      </c>
      <c r="E1000" s="3" t="s">
        <v>28</v>
      </c>
      <c r="F1000" s="18">
        <v>27</v>
      </c>
      <c r="G1000" s="3">
        <v>20.45</v>
      </c>
      <c r="H1000" s="3">
        <f t="shared" si="37"/>
        <v>552.15</v>
      </c>
    </row>
    <row r="1001" spans="3:8" ht="15" customHeight="1" x14ac:dyDescent="0.3">
      <c r="C1001" s="4" t="s">
        <v>1940</v>
      </c>
      <c r="D1001" s="4" t="s">
        <v>1941</v>
      </c>
      <c r="E1001" s="3" t="s">
        <v>28</v>
      </c>
      <c r="F1001" s="18">
        <v>275</v>
      </c>
      <c r="G1001" s="3">
        <v>29.97</v>
      </c>
      <c r="H1001" s="3">
        <f t="shared" si="37"/>
        <v>8241.75</v>
      </c>
    </row>
    <row r="1002" spans="3:8" ht="15" customHeight="1" x14ac:dyDescent="0.3">
      <c r="C1002" s="4" t="s">
        <v>1942</v>
      </c>
      <c r="D1002" s="4" t="s">
        <v>1943</v>
      </c>
      <c r="E1002" s="3" t="s">
        <v>28</v>
      </c>
      <c r="F1002" s="18">
        <v>30</v>
      </c>
      <c r="G1002" s="3">
        <v>29.97</v>
      </c>
      <c r="H1002" s="3">
        <f t="shared" si="37"/>
        <v>899.1</v>
      </c>
    </row>
    <row r="1003" spans="3:8" ht="15" customHeight="1" x14ac:dyDescent="0.3">
      <c r="C1003" s="4" t="s">
        <v>1944</v>
      </c>
      <c r="D1003" s="4" t="s">
        <v>1945</v>
      </c>
      <c r="E1003" s="3" t="s">
        <v>28</v>
      </c>
      <c r="F1003" s="18">
        <v>297</v>
      </c>
      <c r="G1003" s="3">
        <v>15.49</v>
      </c>
      <c r="H1003" s="3">
        <f t="shared" si="37"/>
        <v>4600.53</v>
      </c>
    </row>
    <row r="1004" spans="3:8" ht="15" customHeight="1" x14ac:dyDescent="0.3">
      <c r="C1004" s="4" t="s">
        <v>1946</v>
      </c>
      <c r="D1004" s="4" t="s">
        <v>1947</v>
      </c>
      <c r="E1004" s="3" t="s">
        <v>28</v>
      </c>
      <c r="F1004" s="18">
        <v>133</v>
      </c>
      <c r="G1004" s="3">
        <v>40.729999999999997</v>
      </c>
      <c r="H1004" s="3">
        <f t="shared" si="37"/>
        <v>5417.09</v>
      </c>
    </row>
    <row r="1005" spans="3:8" ht="15" customHeight="1" x14ac:dyDescent="0.3">
      <c r="C1005" s="4" t="s">
        <v>1948</v>
      </c>
      <c r="D1005" s="4" t="s">
        <v>1949</v>
      </c>
      <c r="E1005" s="3" t="s">
        <v>28</v>
      </c>
      <c r="F1005" s="18">
        <v>36</v>
      </c>
      <c r="G1005" s="3">
        <v>33.590000000000003</v>
      </c>
      <c r="H1005" s="3">
        <f t="shared" si="37"/>
        <v>1209.24</v>
      </c>
    </row>
    <row r="1006" spans="3:8" ht="15" customHeight="1" x14ac:dyDescent="0.3">
      <c r="C1006" s="4" t="s">
        <v>1950</v>
      </c>
      <c r="D1006" s="4" t="s">
        <v>1951</v>
      </c>
      <c r="E1006" s="3" t="s">
        <v>28</v>
      </c>
      <c r="F1006" s="18">
        <v>6</v>
      </c>
      <c r="G1006" s="3">
        <v>40.78</v>
      </c>
      <c r="H1006" s="3">
        <f t="shared" si="37"/>
        <v>244.68</v>
      </c>
    </row>
    <row r="1007" spans="3:8" ht="15" customHeight="1" x14ac:dyDescent="0.3">
      <c r="C1007" s="4" t="s">
        <v>1952</v>
      </c>
      <c r="D1007" s="4" t="s">
        <v>1844</v>
      </c>
      <c r="E1007" s="3" t="s">
        <v>28</v>
      </c>
      <c r="F1007" s="18">
        <v>114</v>
      </c>
      <c r="G1007" s="3">
        <v>40.880000000000003</v>
      </c>
      <c r="H1007" s="3">
        <f t="shared" si="37"/>
        <v>4660.32</v>
      </c>
    </row>
    <row r="1008" spans="3:8" ht="15" customHeight="1" x14ac:dyDescent="0.3">
      <c r="C1008" s="4" t="s">
        <v>1953</v>
      </c>
      <c r="D1008" s="4" t="s">
        <v>1954</v>
      </c>
      <c r="E1008" s="3" t="s">
        <v>28</v>
      </c>
      <c r="F1008" s="18">
        <v>25</v>
      </c>
      <c r="G1008" s="3">
        <v>34.89</v>
      </c>
      <c r="H1008" s="3">
        <f t="shared" si="37"/>
        <v>872.25</v>
      </c>
    </row>
    <row r="1009" spans="3:8" ht="15" customHeight="1" x14ac:dyDescent="0.3">
      <c r="C1009" s="4" t="s">
        <v>1955</v>
      </c>
      <c r="D1009" s="4" t="s">
        <v>1956</v>
      </c>
      <c r="E1009" s="3" t="s">
        <v>28</v>
      </c>
      <c r="F1009" s="18">
        <v>30</v>
      </c>
      <c r="G1009" s="3">
        <v>39.79</v>
      </c>
      <c r="H1009" s="3">
        <f t="shared" si="37"/>
        <v>1193.7</v>
      </c>
    </row>
    <row r="1010" spans="3:8" ht="15" customHeight="1" x14ac:dyDescent="0.3">
      <c r="C1010" s="4" t="s">
        <v>1957</v>
      </c>
      <c r="D1010" s="4" t="s">
        <v>1846</v>
      </c>
      <c r="E1010" s="3" t="s">
        <v>28</v>
      </c>
      <c r="F1010" s="18">
        <v>114</v>
      </c>
      <c r="G1010" s="3">
        <v>47.39</v>
      </c>
      <c r="H1010" s="3">
        <f t="shared" si="37"/>
        <v>5402.46</v>
      </c>
    </row>
    <row r="1011" spans="3:8" ht="15" customHeight="1" x14ac:dyDescent="0.3">
      <c r="C1011" s="4" t="s">
        <v>1958</v>
      </c>
      <c r="D1011" s="4" t="s">
        <v>1959</v>
      </c>
      <c r="E1011" s="3" t="s">
        <v>28</v>
      </c>
      <c r="F1011" s="18">
        <v>52</v>
      </c>
      <c r="G1011" s="3">
        <v>34.81</v>
      </c>
      <c r="H1011" s="3">
        <f t="shared" si="37"/>
        <v>1810.12</v>
      </c>
    </row>
    <row r="1012" spans="3:8" ht="15" customHeight="1" x14ac:dyDescent="0.3">
      <c r="C1012" s="4" t="s">
        <v>1960</v>
      </c>
      <c r="D1012" s="4" t="s">
        <v>1961</v>
      </c>
      <c r="E1012" s="3" t="s">
        <v>28</v>
      </c>
      <c r="F1012" s="18">
        <v>63</v>
      </c>
      <c r="G1012" s="3">
        <v>39.299999999999997</v>
      </c>
      <c r="H1012" s="3">
        <f t="shared" si="37"/>
        <v>2475.9</v>
      </c>
    </row>
    <row r="1013" spans="3:8" ht="15" customHeight="1" x14ac:dyDescent="0.3">
      <c r="C1013" s="4" t="s">
        <v>1962</v>
      </c>
      <c r="D1013" s="4" t="s">
        <v>1848</v>
      </c>
      <c r="E1013" s="3" t="s">
        <v>28</v>
      </c>
      <c r="F1013" s="18">
        <v>246</v>
      </c>
      <c r="G1013" s="3">
        <v>13.77</v>
      </c>
      <c r="H1013" s="3">
        <f t="shared" si="37"/>
        <v>3387.42</v>
      </c>
    </row>
    <row r="1014" spans="3:8" ht="15" customHeight="1" x14ac:dyDescent="0.3">
      <c r="C1014" s="4" t="s">
        <v>1963</v>
      </c>
      <c r="D1014" s="4" t="s">
        <v>1964</v>
      </c>
      <c r="E1014" s="3" t="s">
        <v>28</v>
      </c>
      <c r="F1014" s="18">
        <v>12</v>
      </c>
      <c r="G1014" s="3">
        <v>43.19</v>
      </c>
      <c r="H1014" s="3">
        <f t="shared" si="37"/>
        <v>518.28</v>
      </c>
    </row>
    <row r="1015" spans="3:8" ht="15" customHeight="1" x14ac:dyDescent="0.3">
      <c r="C1015" s="4" t="s">
        <v>1965</v>
      </c>
      <c r="D1015" s="4" t="s">
        <v>1966</v>
      </c>
      <c r="E1015" s="3" t="s">
        <v>28</v>
      </c>
      <c r="F1015" s="18">
        <v>36</v>
      </c>
      <c r="G1015" s="3">
        <v>40.68</v>
      </c>
      <c r="H1015" s="3">
        <f t="shared" si="37"/>
        <v>1464.48</v>
      </c>
    </row>
    <row r="1016" spans="3:8" ht="15" customHeight="1" x14ac:dyDescent="0.3">
      <c r="C1016" s="4" t="s">
        <v>1967</v>
      </c>
      <c r="D1016" s="4" t="s">
        <v>1968</v>
      </c>
      <c r="E1016" s="3" t="s">
        <v>28</v>
      </c>
      <c r="F1016" s="18">
        <v>18</v>
      </c>
      <c r="G1016" s="3">
        <v>48.68</v>
      </c>
      <c r="H1016" s="3">
        <f t="shared" si="37"/>
        <v>876.24</v>
      </c>
    </row>
    <row r="1017" spans="3:8" ht="15" customHeight="1" x14ac:dyDescent="0.3">
      <c r="C1017" s="4" t="s">
        <v>1969</v>
      </c>
      <c r="D1017" s="4" t="s">
        <v>1970</v>
      </c>
      <c r="E1017" s="3" t="s">
        <v>28</v>
      </c>
      <c r="F1017" s="18">
        <v>22</v>
      </c>
      <c r="G1017" s="3">
        <v>33.39</v>
      </c>
      <c r="H1017" s="3">
        <f t="shared" si="37"/>
        <v>734.58</v>
      </c>
    </row>
    <row r="1018" spans="3:8" ht="15" customHeight="1" x14ac:dyDescent="0.3">
      <c r="C1018" s="4" t="s">
        <v>1971</v>
      </c>
      <c r="D1018" s="4" t="s">
        <v>1972</v>
      </c>
      <c r="E1018" s="3" t="s">
        <v>28</v>
      </c>
      <c r="F1018" s="18">
        <v>50</v>
      </c>
      <c r="G1018" s="3">
        <v>35.4</v>
      </c>
      <c r="H1018" s="3">
        <f t="shared" si="37"/>
        <v>1770</v>
      </c>
    </row>
    <row r="1019" spans="3:8" ht="15" customHeight="1" x14ac:dyDescent="0.3">
      <c r="C1019" s="4" t="s">
        <v>1973</v>
      </c>
      <c r="D1019" s="4" t="s">
        <v>1974</v>
      </c>
      <c r="E1019" s="3" t="s">
        <v>28</v>
      </c>
      <c r="F1019" s="18">
        <v>24</v>
      </c>
      <c r="G1019" s="3">
        <v>36.700000000000003</v>
      </c>
      <c r="H1019" s="3">
        <f t="shared" si="37"/>
        <v>880.8</v>
      </c>
    </row>
    <row r="1020" spans="3:8" ht="15" customHeight="1" x14ac:dyDescent="0.3">
      <c r="C1020" s="4" t="s">
        <v>1975</v>
      </c>
      <c r="D1020" s="4" t="s">
        <v>1976</v>
      </c>
      <c r="E1020" s="3" t="s">
        <v>28</v>
      </c>
      <c r="F1020" s="18">
        <v>12</v>
      </c>
      <c r="G1020" s="3">
        <v>80.290000000000006</v>
      </c>
      <c r="H1020" s="3">
        <f t="shared" si="37"/>
        <v>963.48</v>
      </c>
    </row>
    <row r="1021" spans="3:8" ht="15" customHeight="1" x14ac:dyDescent="0.3">
      <c r="C1021" s="4" t="s">
        <v>1977</v>
      </c>
      <c r="D1021" s="4" t="s">
        <v>1978</v>
      </c>
      <c r="E1021" s="3" t="s">
        <v>28</v>
      </c>
      <c r="F1021" s="18">
        <v>73</v>
      </c>
      <c r="G1021" s="3">
        <v>185.29</v>
      </c>
      <c r="H1021" s="3">
        <f t="shared" si="37"/>
        <v>13526.17</v>
      </c>
    </row>
    <row r="1022" spans="3:8" ht="15" customHeight="1" x14ac:dyDescent="0.3">
      <c r="C1022" s="4" t="s">
        <v>1979</v>
      </c>
      <c r="D1022" s="4" t="s">
        <v>1980</v>
      </c>
      <c r="E1022" s="3" t="s">
        <v>28</v>
      </c>
      <c r="F1022" s="18">
        <v>24</v>
      </c>
      <c r="G1022" s="3">
        <v>135.04</v>
      </c>
      <c r="H1022" s="3">
        <f t="shared" si="37"/>
        <v>3240.96</v>
      </c>
    </row>
    <row r="1023" spans="3:8" ht="15" customHeight="1" x14ac:dyDescent="0.3">
      <c r="C1023" s="4" t="s">
        <v>1981</v>
      </c>
      <c r="D1023" s="4" t="s">
        <v>1982</v>
      </c>
      <c r="E1023" s="3" t="s">
        <v>28</v>
      </c>
      <c r="F1023" s="18">
        <v>4</v>
      </c>
      <c r="G1023" s="3">
        <v>75.040000000000006</v>
      </c>
      <c r="H1023" s="3">
        <f t="shared" si="37"/>
        <v>300.16000000000003</v>
      </c>
    </row>
    <row r="1024" spans="3:8" ht="15" customHeight="1" x14ac:dyDescent="0.3">
      <c r="C1024" s="4" t="s">
        <v>1983</v>
      </c>
      <c r="D1024" s="4" t="s">
        <v>1984</v>
      </c>
      <c r="E1024" s="3" t="s">
        <v>28</v>
      </c>
      <c r="F1024" s="18">
        <v>4</v>
      </c>
      <c r="G1024" s="3">
        <v>80.040000000000006</v>
      </c>
      <c r="H1024" s="3">
        <f t="shared" si="37"/>
        <v>320.16000000000003</v>
      </c>
    </row>
    <row r="1025" spans="3:8" ht="15" customHeight="1" x14ac:dyDescent="0.3">
      <c r="C1025" s="4" t="s">
        <v>1985</v>
      </c>
      <c r="D1025" s="4" t="s">
        <v>1986</v>
      </c>
      <c r="E1025" s="3" t="s">
        <v>28</v>
      </c>
      <c r="F1025" s="18">
        <v>20</v>
      </c>
      <c r="G1025" s="3">
        <v>85.04</v>
      </c>
      <c r="H1025" s="3">
        <f t="shared" si="37"/>
        <v>1700.8</v>
      </c>
    </row>
    <row r="1026" spans="3:8" ht="15" customHeight="1" x14ac:dyDescent="0.3">
      <c r="C1026" s="4" t="s">
        <v>1987</v>
      </c>
      <c r="D1026" s="4" t="s">
        <v>1988</v>
      </c>
      <c r="E1026" s="3" t="s">
        <v>28</v>
      </c>
      <c r="F1026" s="18">
        <v>24</v>
      </c>
      <c r="G1026" s="3">
        <v>217.24</v>
      </c>
      <c r="H1026" s="3">
        <f t="shared" si="37"/>
        <v>5213.76</v>
      </c>
    </row>
    <row r="1027" spans="3:8" ht="15" customHeight="1" x14ac:dyDescent="0.3">
      <c r="C1027" s="4" t="s">
        <v>1989</v>
      </c>
      <c r="D1027" s="4" t="s">
        <v>1990</v>
      </c>
      <c r="E1027" s="3" t="s">
        <v>28</v>
      </c>
      <c r="F1027" s="18">
        <v>24</v>
      </c>
      <c r="G1027" s="3">
        <v>22.6</v>
      </c>
      <c r="H1027" s="3">
        <f t="shared" si="37"/>
        <v>542.4</v>
      </c>
    </row>
    <row r="1028" spans="3:8" ht="15" customHeight="1" x14ac:dyDescent="0.3">
      <c r="C1028" s="4" t="s">
        <v>1991</v>
      </c>
      <c r="D1028" s="4" t="s">
        <v>1992</v>
      </c>
      <c r="E1028" s="3" t="s">
        <v>28</v>
      </c>
      <c r="F1028" s="18">
        <v>8</v>
      </c>
      <c r="G1028" s="3">
        <v>124.43</v>
      </c>
      <c r="H1028" s="3">
        <f t="shared" si="37"/>
        <v>995.44</v>
      </c>
    </row>
    <row r="1029" spans="3:8" ht="15" customHeight="1" x14ac:dyDescent="0.3">
      <c r="C1029" s="4" t="s">
        <v>1993</v>
      </c>
      <c r="D1029" s="4" t="s">
        <v>1994</v>
      </c>
      <c r="E1029" s="3" t="s">
        <v>28</v>
      </c>
      <c r="F1029" s="18">
        <v>12</v>
      </c>
      <c r="G1029" s="3">
        <v>246.06</v>
      </c>
      <c r="H1029" s="3">
        <f t="shared" si="37"/>
        <v>2952.72</v>
      </c>
    </row>
    <row r="1030" spans="3:8" ht="15" customHeight="1" x14ac:dyDescent="0.3">
      <c r="C1030" s="4" t="s">
        <v>1995</v>
      </c>
      <c r="D1030" s="4" t="s">
        <v>1996</v>
      </c>
      <c r="E1030" s="3" t="s">
        <v>28</v>
      </c>
      <c r="F1030" s="18">
        <v>6</v>
      </c>
      <c r="G1030" s="3">
        <v>189.82</v>
      </c>
      <c r="H1030" s="3">
        <f t="shared" si="37"/>
        <v>1138.92</v>
      </c>
    </row>
    <row r="1031" spans="3:8" ht="15" customHeight="1" x14ac:dyDescent="0.3">
      <c r="C1031" s="4" t="s">
        <v>1997</v>
      </c>
      <c r="D1031" s="4" t="s">
        <v>1998</v>
      </c>
      <c r="E1031" s="3" t="s">
        <v>28</v>
      </c>
      <c r="F1031" s="18">
        <v>968</v>
      </c>
      <c r="G1031" s="3">
        <v>9.06</v>
      </c>
      <c r="H1031" s="3">
        <f t="shared" si="37"/>
        <v>8770.08</v>
      </c>
    </row>
    <row r="1032" spans="3:8" ht="15" customHeight="1" x14ac:dyDescent="0.3">
      <c r="C1032" s="4" t="s">
        <v>1999</v>
      </c>
      <c r="D1032" s="4" t="s">
        <v>2000</v>
      </c>
      <c r="E1032" s="3" t="s">
        <v>28</v>
      </c>
      <c r="F1032" s="18">
        <v>48</v>
      </c>
      <c r="G1032" s="3">
        <v>11.06</v>
      </c>
      <c r="H1032" s="3">
        <f t="shared" si="37"/>
        <v>530.88</v>
      </c>
    </row>
    <row r="1033" spans="3:8" ht="15" customHeight="1" x14ac:dyDescent="0.3">
      <c r="C1033" s="4" t="s">
        <v>2001</v>
      </c>
      <c r="D1033" s="4" t="s">
        <v>2002</v>
      </c>
      <c r="E1033" s="3" t="s">
        <v>28</v>
      </c>
      <c r="F1033" s="18">
        <v>462</v>
      </c>
      <c r="G1033" s="3">
        <v>22.41</v>
      </c>
      <c r="H1033" s="3">
        <f t="shared" si="37"/>
        <v>10353.42</v>
      </c>
    </row>
    <row r="1034" spans="3:8" ht="19.95" customHeight="1" x14ac:dyDescent="0.3">
      <c r="C1034" s="6" t="s">
        <v>2003</v>
      </c>
      <c r="D1034" s="6" t="s">
        <v>2004</v>
      </c>
      <c r="E1034" s="5"/>
      <c r="F1034" s="19"/>
      <c r="G1034" s="5"/>
      <c r="H1034" s="5">
        <f>SUM(H1035:H1044)</f>
        <v>19370.77</v>
      </c>
    </row>
    <row r="1035" spans="3:8" ht="15" customHeight="1" x14ac:dyDescent="0.3">
      <c r="C1035" s="4" t="s">
        <v>2005</v>
      </c>
      <c r="D1035" s="4" t="s">
        <v>2006</v>
      </c>
      <c r="E1035" s="3" t="s">
        <v>28</v>
      </c>
      <c r="F1035" s="18">
        <v>152</v>
      </c>
      <c r="G1035" s="3">
        <v>34.19</v>
      </c>
      <c r="H1035" s="3">
        <f t="shared" ref="H1035:H1044" si="38">+ROUND(+IF(F1035="",0,F1035*G1035),2)</f>
        <v>5196.88</v>
      </c>
    </row>
    <row r="1036" spans="3:8" ht="15" customHeight="1" x14ac:dyDescent="0.3">
      <c r="C1036" s="4" t="s">
        <v>2007</v>
      </c>
      <c r="D1036" s="4" t="s">
        <v>2008</v>
      </c>
      <c r="E1036" s="3" t="s">
        <v>28</v>
      </c>
      <c r="F1036" s="18">
        <v>24</v>
      </c>
      <c r="G1036" s="3">
        <v>45.14</v>
      </c>
      <c r="H1036" s="3">
        <f t="shared" si="38"/>
        <v>1083.3599999999999</v>
      </c>
    </row>
    <row r="1037" spans="3:8" ht="15" customHeight="1" x14ac:dyDescent="0.3">
      <c r="C1037" s="4" t="s">
        <v>2009</v>
      </c>
      <c r="D1037" s="4" t="s">
        <v>1850</v>
      </c>
      <c r="E1037" s="3" t="s">
        <v>28</v>
      </c>
      <c r="F1037" s="18">
        <v>27</v>
      </c>
      <c r="G1037" s="3">
        <v>49.98</v>
      </c>
      <c r="H1037" s="3">
        <f t="shared" si="38"/>
        <v>1349.46</v>
      </c>
    </row>
    <row r="1038" spans="3:8" ht="15" customHeight="1" x14ac:dyDescent="0.3">
      <c r="C1038" s="4" t="s">
        <v>2010</v>
      </c>
      <c r="D1038" s="4" t="s">
        <v>2011</v>
      </c>
      <c r="E1038" s="3" t="s">
        <v>28</v>
      </c>
      <c r="F1038" s="18">
        <v>46</v>
      </c>
      <c r="G1038" s="3">
        <v>24.09</v>
      </c>
      <c r="H1038" s="3">
        <f t="shared" si="38"/>
        <v>1108.1400000000001</v>
      </c>
    </row>
    <row r="1039" spans="3:8" ht="15" customHeight="1" x14ac:dyDescent="0.3">
      <c r="C1039" s="4" t="s">
        <v>2012</v>
      </c>
      <c r="D1039" s="4" t="s">
        <v>2013</v>
      </c>
      <c r="E1039" s="3" t="s">
        <v>28</v>
      </c>
      <c r="F1039" s="18">
        <v>28</v>
      </c>
      <c r="G1039" s="3">
        <v>27.89</v>
      </c>
      <c r="H1039" s="3">
        <f t="shared" si="38"/>
        <v>780.92</v>
      </c>
    </row>
    <row r="1040" spans="3:8" ht="15" customHeight="1" x14ac:dyDescent="0.3">
      <c r="C1040" s="4" t="s">
        <v>2014</v>
      </c>
      <c r="D1040" s="4" t="s">
        <v>1852</v>
      </c>
      <c r="E1040" s="3" t="s">
        <v>28</v>
      </c>
      <c r="F1040" s="18">
        <v>265</v>
      </c>
      <c r="G1040" s="3">
        <v>29.79</v>
      </c>
      <c r="H1040" s="3">
        <f t="shared" si="38"/>
        <v>7894.35</v>
      </c>
    </row>
    <row r="1041" spans="3:8" ht="15" customHeight="1" x14ac:dyDescent="0.3">
      <c r="C1041" s="4" t="s">
        <v>2015</v>
      </c>
      <c r="D1041" s="4" t="s">
        <v>2016</v>
      </c>
      <c r="E1041" s="3" t="s">
        <v>28</v>
      </c>
      <c r="F1041" s="18">
        <v>2</v>
      </c>
      <c r="G1041" s="3">
        <v>58.19</v>
      </c>
      <c r="H1041" s="3">
        <f t="shared" si="38"/>
        <v>116.38</v>
      </c>
    </row>
    <row r="1042" spans="3:8" ht="15" customHeight="1" x14ac:dyDescent="0.3">
      <c r="C1042" s="4" t="s">
        <v>2017</v>
      </c>
      <c r="D1042" s="4" t="s">
        <v>2018</v>
      </c>
      <c r="E1042" s="3" t="s">
        <v>28</v>
      </c>
      <c r="F1042" s="18">
        <v>6</v>
      </c>
      <c r="G1042" s="3">
        <v>19.72</v>
      </c>
      <c r="H1042" s="3">
        <f t="shared" si="38"/>
        <v>118.32</v>
      </c>
    </row>
    <row r="1043" spans="3:8" ht="15" customHeight="1" x14ac:dyDescent="0.3">
      <c r="C1043" s="4" t="s">
        <v>2019</v>
      </c>
      <c r="D1043" s="4" t="s">
        <v>2020</v>
      </c>
      <c r="E1043" s="3" t="s">
        <v>28</v>
      </c>
      <c r="F1043" s="18">
        <v>2</v>
      </c>
      <c r="G1043" s="3">
        <v>23.01</v>
      </c>
      <c r="H1043" s="3">
        <f t="shared" si="38"/>
        <v>46.02</v>
      </c>
    </row>
    <row r="1044" spans="3:8" ht="15" customHeight="1" x14ac:dyDescent="0.3">
      <c r="C1044" s="4" t="s">
        <v>2021</v>
      </c>
      <c r="D1044" s="4" t="s">
        <v>2022</v>
      </c>
      <c r="E1044" s="3" t="s">
        <v>28</v>
      </c>
      <c r="F1044" s="18">
        <v>57</v>
      </c>
      <c r="G1044" s="3">
        <v>29.42</v>
      </c>
      <c r="H1044" s="3">
        <f t="shared" si="38"/>
        <v>1676.94</v>
      </c>
    </row>
    <row r="1045" spans="3:8" ht="25.2" customHeight="1" x14ac:dyDescent="0.3">
      <c r="C1045" s="12" t="s">
        <v>2023</v>
      </c>
      <c r="D1045" s="12" t="s">
        <v>1866</v>
      </c>
      <c r="E1045" s="13"/>
      <c r="F1045" s="17"/>
      <c r="G1045" s="13"/>
      <c r="H1045" s="13">
        <f>SUM(H1046:H1056)/2</f>
        <v>113840.59</v>
      </c>
    </row>
    <row r="1046" spans="3:8" ht="19.95" customHeight="1" x14ac:dyDescent="0.3">
      <c r="C1046" s="6" t="s">
        <v>2024</v>
      </c>
      <c r="D1046" s="6" t="s">
        <v>2025</v>
      </c>
      <c r="E1046" s="5"/>
      <c r="F1046" s="19"/>
      <c r="G1046" s="5"/>
      <c r="H1046" s="5">
        <f>SUM(H1047:H1054)</f>
        <v>68601.709999999992</v>
      </c>
    </row>
    <row r="1047" spans="3:8" ht="15" customHeight="1" x14ac:dyDescent="0.3">
      <c r="C1047" s="4" t="s">
        <v>2026</v>
      </c>
      <c r="D1047" s="4" t="s">
        <v>2027</v>
      </c>
      <c r="E1047" s="3" t="s">
        <v>28</v>
      </c>
      <c r="F1047" s="18">
        <v>66</v>
      </c>
      <c r="G1047" s="3">
        <v>189.56</v>
      </c>
      <c r="H1047" s="3">
        <f t="shared" ref="H1047:H1054" si="39">+ROUND(+IF(F1047="",0,F1047*G1047),2)</f>
        <v>12510.96</v>
      </c>
    </row>
    <row r="1048" spans="3:8" ht="15" customHeight="1" x14ac:dyDescent="0.3">
      <c r="C1048" s="4" t="s">
        <v>2028</v>
      </c>
      <c r="D1048" s="4" t="s">
        <v>2029</v>
      </c>
      <c r="E1048" s="3" t="s">
        <v>28</v>
      </c>
      <c r="F1048" s="18">
        <v>2</v>
      </c>
      <c r="G1048" s="3">
        <v>206.33</v>
      </c>
      <c r="H1048" s="3">
        <f t="shared" si="39"/>
        <v>412.66</v>
      </c>
    </row>
    <row r="1049" spans="3:8" ht="15" customHeight="1" x14ac:dyDescent="0.3">
      <c r="C1049" s="4" t="s">
        <v>2030</v>
      </c>
      <c r="D1049" s="4" t="s">
        <v>2031</v>
      </c>
      <c r="E1049" s="3" t="s">
        <v>28</v>
      </c>
      <c r="F1049" s="18">
        <v>2</v>
      </c>
      <c r="G1049" s="3">
        <v>267.52</v>
      </c>
      <c r="H1049" s="3">
        <f t="shared" si="39"/>
        <v>535.04</v>
      </c>
    </row>
    <row r="1050" spans="3:8" ht="15" customHeight="1" x14ac:dyDescent="0.3">
      <c r="C1050" s="4" t="s">
        <v>2032</v>
      </c>
      <c r="D1050" s="4" t="s">
        <v>1874</v>
      </c>
      <c r="E1050" s="3" t="s">
        <v>28</v>
      </c>
      <c r="F1050" s="18">
        <v>8</v>
      </c>
      <c r="G1050" s="3">
        <v>5654.86</v>
      </c>
      <c r="H1050" s="3">
        <f t="shared" si="39"/>
        <v>45238.879999999997</v>
      </c>
    </row>
    <row r="1051" spans="3:8" ht="15" customHeight="1" x14ac:dyDescent="0.3">
      <c r="C1051" s="4" t="s">
        <v>2033</v>
      </c>
      <c r="D1051" s="4" t="s">
        <v>2034</v>
      </c>
      <c r="E1051" s="3" t="s">
        <v>28</v>
      </c>
      <c r="F1051" s="18">
        <v>1</v>
      </c>
      <c r="G1051" s="3">
        <v>1426.08</v>
      </c>
      <c r="H1051" s="3">
        <f t="shared" si="39"/>
        <v>1426.08</v>
      </c>
    </row>
    <row r="1052" spans="3:8" ht="15" customHeight="1" x14ac:dyDescent="0.3">
      <c r="C1052" s="4" t="s">
        <v>2035</v>
      </c>
      <c r="D1052" s="4" t="s">
        <v>2036</v>
      </c>
      <c r="E1052" s="3" t="s">
        <v>28</v>
      </c>
      <c r="F1052" s="18">
        <v>1</v>
      </c>
      <c r="G1052" s="3">
        <v>1812.88</v>
      </c>
      <c r="H1052" s="3">
        <f t="shared" si="39"/>
        <v>1812.88</v>
      </c>
    </row>
    <row r="1053" spans="3:8" ht="15" customHeight="1" x14ac:dyDescent="0.3">
      <c r="C1053" s="4" t="s">
        <v>2037</v>
      </c>
      <c r="D1053" s="4" t="s">
        <v>2038</v>
      </c>
      <c r="E1053" s="3" t="s">
        <v>28</v>
      </c>
      <c r="F1053" s="18">
        <v>1</v>
      </c>
      <c r="G1053" s="3">
        <v>2736.4</v>
      </c>
      <c r="H1053" s="3">
        <f t="shared" si="39"/>
        <v>2736.4</v>
      </c>
    </row>
    <row r="1054" spans="3:8" ht="15" customHeight="1" x14ac:dyDescent="0.3">
      <c r="C1054" s="4" t="s">
        <v>2039</v>
      </c>
      <c r="D1054" s="4" t="s">
        <v>2040</v>
      </c>
      <c r="E1054" s="3" t="s">
        <v>28</v>
      </c>
      <c r="F1054" s="18">
        <v>1</v>
      </c>
      <c r="G1054" s="3">
        <v>3928.81</v>
      </c>
      <c r="H1054" s="3">
        <f t="shared" si="39"/>
        <v>3928.81</v>
      </c>
    </row>
    <row r="1055" spans="3:8" ht="19.95" customHeight="1" x14ac:dyDescent="0.3">
      <c r="C1055" s="6" t="s">
        <v>2041</v>
      </c>
      <c r="D1055" s="6" t="s">
        <v>2042</v>
      </c>
      <c r="E1055" s="5"/>
      <c r="F1055" s="19"/>
      <c r="G1055" s="5"/>
      <c r="H1055" s="5">
        <f>SUM(H1056)</f>
        <v>45238.879999999997</v>
      </c>
    </row>
    <row r="1056" spans="3:8" ht="15" customHeight="1" x14ac:dyDescent="0.3">
      <c r="C1056" s="4" t="s">
        <v>2043</v>
      </c>
      <c r="D1056" s="4" t="s">
        <v>1874</v>
      </c>
      <c r="E1056" s="3" t="s">
        <v>28</v>
      </c>
      <c r="F1056" s="18">
        <v>8</v>
      </c>
      <c r="G1056" s="3">
        <v>5654.86</v>
      </c>
      <c r="H1056" s="3">
        <f>+ROUND(+IF(F1056="",0,F1056*G1056),2)</f>
        <v>45238.879999999997</v>
      </c>
    </row>
    <row r="1057" spans="3:8" ht="25.2" customHeight="1" x14ac:dyDescent="0.3">
      <c r="C1057" s="12" t="s">
        <v>2044</v>
      </c>
      <c r="D1057" s="12" t="s">
        <v>1876</v>
      </c>
      <c r="E1057" s="13"/>
      <c r="F1057" s="17"/>
      <c r="G1057" s="13"/>
      <c r="H1057" s="13">
        <f>SUM(H1058)</f>
        <v>160.05000000000001</v>
      </c>
    </row>
    <row r="1058" spans="3:8" ht="15" customHeight="1" x14ac:dyDescent="0.3">
      <c r="C1058" s="4" t="s">
        <v>2045</v>
      </c>
      <c r="D1058" s="4" t="s">
        <v>2046</v>
      </c>
      <c r="E1058" s="3" t="s">
        <v>28</v>
      </c>
      <c r="F1058" s="18">
        <v>3</v>
      </c>
      <c r="G1058" s="3">
        <v>53.35</v>
      </c>
      <c r="H1058" s="3">
        <f>+ROUND(+IF(F1058="",0,F1058*G1058),2)</f>
        <v>160.05000000000001</v>
      </c>
    </row>
    <row r="1059" spans="3:8" ht="25.2" customHeight="1" x14ac:dyDescent="0.3">
      <c r="C1059" s="10" t="s">
        <v>2047</v>
      </c>
      <c r="D1059" s="10" t="s">
        <v>2048</v>
      </c>
      <c r="E1059" s="11"/>
      <c r="F1059" s="16"/>
      <c r="G1059" s="11"/>
      <c r="H1059" s="11">
        <f>+H1060+H1063+H1072+H1094+H1101+H1108+H1110</f>
        <v>270267.67</v>
      </c>
    </row>
    <row r="1060" spans="3:8" ht="25.2" customHeight="1" x14ac:dyDescent="0.3">
      <c r="C1060" s="12" t="s">
        <v>2049</v>
      </c>
      <c r="D1060" s="12" t="s">
        <v>2050</v>
      </c>
      <c r="E1060" s="13"/>
      <c r="F1060" s="17"/>
      <c r="G1060" s="13"/>
      <c r="H1060" s="13">
        <f>SUM(H1061:H1062)</f>
        <v>14088.91</v>
      </c>
    </row>
    <row r="1061" spans="3:8" ht="15" customHeight="1" x14ac:dyDescent="0.3">
      <c r="C1061" s="4" t="s">
        <v>2051</v>
      </c>
      <c r="D1061" s="4" t="s">
        <v>2052</v>
      </c>
      <c r="E1061" s="3" t="s">
        <v>1337</v>
      </c>
      <c r="F1061" s="18">
        <v>40</v>
      </c>
      <c r="G1061" s="3">
        <v>270.60000000000002</v>
      </c>
      <c r="H1061" s="3">
        <f>+ROUND(+IF(F1061="",0,F1061*G1061),2)</f>
        <v>10824</v>
      </c>
    </row>
    <row r="1062" spans="3:8" ht="15" customHeight="1" x14ac:dyDescent="0.3">
      <c r="C1062" s="4" t="s">
        <v>2053</v>
      </c>
      <c r="D1062" s="4" t="s">
        <v>2054</v>
      </c>
      <c r="E1062" s="3" t="s">
        <v>1337</v>
      </c>
      <c r="F1062" s="18">
        <v>11</v>
      </c>
      <c r="G1062" s="3">
        <v>296.81</v>
      </c>
      <c r="H1062" s="3">
        <f>+ROUND(+IF(F1062="",0,F1062*G1062),2)</f>
        <v>3264.91</v>
      </c>
    </row>
    <row r="1063" spans="3:8" ht="25.2" customHeight="1" x14ac:dyDescent="0.3">
      <c r="C1063" s="12" t="s">
        <v>2055</v>
      </c>
      <c r="D1063" s="12" t="s">
        <v>1345</v>
      </c>
      <c r="E1063" s="13"/>
      <c r="F1063" s="17"/>
      <c r="G1063" s="13"/>
      <c r="H1063" s="13">
        <f>SUM(H1064:H1071)</f>
        <v>68960</v>
      </c>
    </row>
    <row r="1064" spans="3:8" ht="15" customHeight="1" x14ac:dyDescent="0.3">
      <c r="C1064" s="4" t="s">
        <v>2056</v>
      </c>
      <c r="D1064" s="4" t="s">
        <v>1347</v>
      </c>
      <c r="E1064" s="3" t="s">
        <v>25</v>
      </c>
      <c r="F1064" s="18">
        <v>382.61</v>
      </c>
      <c r="G1064" s="3">
        <v>61.42</v>
      </c>
      <c r="H1064" s="3">
        <f t="shared" ref="H1064:H1071" si="40">+ROUND(+IF(F1064="",0,F1064*G1064),2)</f>
        <v>23499.91</v>
      </c>
    </row>
    <row r="1065" spans="3:8" ht="15" customHeight="1" x14ac:dyDescent="0.3">
      <c r="C1065" s="4" t="s">
        <v>2057</v>
      </c>
      <c r="D1065" s="4" t="s">
        <v>1349</v>
      </c>
      <c r="E1065" s="3" t="s">
        <v>25</v>
      </c>
      <c r="F1065" s="18">
        <v>140.29</v>
      </c>
      <c r="G1065" s="3">
        <v>47.67</v>
      </c>
      <c r="H1065" s="3">
        <f t="shared" si="40"/>
        <v>6687.62</v>
      </c>
    </row>
    <row r="1066" spans="3:8" ht="15" customHeight="1" x14ac:dyDescent="0.3">
      <c r="C1066" s="4" t="s">
        <v>2058</v>
      </c>
      <c r="D1066" s="4" t="s">
        <v>1351</v>
      </c>
      <c r="E1066" s="3" t="s">
        <v>25</v>
      </c>
      <c r="F1066" s="18">
        <v>259.62</v>
      </c>
      <c r="G1066" s="3">
        <v>86.55</v>
      </c>
      <c r="H1066" s="3">
        <f t="shared" si="40"/>
        <v>22470.11</v>
      </c>
    </row>
    <row r="1067" spans="3:8" ht="15" customHeight="1" x14ac:dyDescent="0.3">
      <c r="C1067" s="4" t="s">
        <v>2059</v>
      </c>
      <c r="D1067" s="4" t="s">
        <v>1355</v>
      </c>
      <c r="E1067" s="3" t="s">
        <v>25</v>
      </c>
      <c r="F1067" s="18">
        <v>24.02</v>
      </c>
      <c r="G1067" s="3">
        <v>86.85</v>
      </c>
      <c r="H1067" s="3">
        <f t="shared" si="40"/>
        <v>2086.14</v>
      </c>
    </row>
    <row r="1068" spans="3:8" ht="15" customHeight="1" x14ac:dyDescent="0.3">
      <c r="C1068" s="4" t="s">
        <v>2060</v>
      </c>
      <c r="D1068" s="4" t="s">
        <v>1357</v>
      </c>
      <c r="E1068" s="3" t="s">
        <v>25</v>
      </c>
      <c r="F1068" s="18">
        <v>55.62</v>
      </c>
      <c r="G1068" s="3">
        <v>124.28</v>
      </c>
      <c r="H1068" s="3">
        <f t="shared" si="40"/>
        <v>6912.45</v>
      </c>
    </row>
    <row r="1069" spans="3:8" ht="15" customHeight="1" x14ac:dyDescent="0.3">
      <c r="C1069" s="4" t="s">
        <v>2061</v>
      </c>
      <c r="D1069" s="4" t="s">
        <v>1359</v>
      </c>
      <c r="E1069" s="3" t="s">
        <v>25</v>
      </c>
      <c r="F1069" s="18">
        <v>14.39</v>
      </c>
      <c r="G1069" s="3">
        <v>95.43</v>
      </c>
      <c r="H1069" s="3">
        <f t="shared" si="40"/>
        <v>1373.24</v>
      </c>
    </row>
    <row r="1070" spans="3:8" ht="15" customHeight="1" x14ac:dyDescent="0.3">
      <c r="C1070" s="4" t="s">
        <v>2062</v>
      </c>
      <c r="D1070" s="4" t="s">
        <v>1361</v>
      </c>
      <c r="E1070" s="3" t="s">
        <v>25</v>
      </c>
      <c r="F1070" s="18">
        <v>10.5</v>
      </c>
      <c r="G1070" s="3">
        <v>149.66999999999999</v>
      </c>
      <c r="H1070" s="3">
        <f t="shared" si="40"/>
        <v>1571.54</v>
      </c>
    </row>
    <row r="1071" spans="3:8" ht="15" customHeight="1" x14ac:dyDescent="0.3">
      <c r="C1071" s="4" t="s">
        <v>2063</v>
      </c>
      <c r="D1071" s="4" t="s">
        <v>1363</v>
      </c>
      <c r="E1071" s="3" t="s">
        <v>25</v>
      </c>
      <c r="F1071" s="18">
        <v>27.3</v>
      </c>
      <c r="G1071" s="3">
        <v>159.66999999999999</v>
      </c>
      <c r="H1071" s="3">
        <f t="shared" si="40"/>
        <v>4358.99</v>
      </c>
    </row>
    <row r="1072" spans="3:8" ht="25.2" customHeight="1" x14ac:dyDescent="0.3">
      <c r="C1072" s="12" t="s">
        <v>2064</v>
      </c>
      <c r="D1072" s="12" t="s">
        <v>2065</v>
      </c>
      <c r="E1072" s="13"/>
      <c r="F1072" s="17"/>
      <c r="G1072" s="13"/>
      <c r="H1072" s="13">
        <f>SUM(H1073:H1093)</f>
        <v>25985.649999999994</v>
      </c>
    </row>
    <row r="1073" spans="3:8" ht="15" customHeight="1" x14ac:dyDescent="0.3">
      <c r="C1073" s="4" t="s">
        <v>2066</v>
      </c>
      <c r="D1073" s="4" t="s">
        <v>1387</v>
      </c>
      <c r="E1073" s="3" t="s">
        <v>28</v>
      </c>
      <c r="F1073" s="18">
        <v>825</v>
      </c>
      <c r="G1073" s="3">
        <v>18.93</v>
      </c>
      <c r="H1073" s="3">
        <f t="shared" ref="H1073:H1093" si="41">+ROUND(+IF(F1073="",0,F1073*G1073),2)</f>
        <v>15617.25</v>
      </c>
    </row>
    <row r="1074" spans="3:8" ht="15" customHeight="1" x14ac:dyDescent="0.3">
      <c r="C1074" s="4" t="s">
        <v>2067</v>
      </c>
      <c r="D1074" s="4" t="s">
        <v>1389</v>
      </c>
      <c r="E1074" s="3" t="s">
        <v>28</v>
      </c>
      <c r="F1074" s="18">
        <v>76</v>
      </c>
      <c r="G1074" s="3">
        <v>21.53</v>
      </c>
      <c r="H1074" s="3">
        <f t="shared" si="41"/>
        <v>1636.28</v>
      </c>
    </row>
    <row r="1075" spans="3:8" ht="15" customHeight="1" x14ac:dyDescent="0.3">
      <c r="C1075" s="4" t="s">
        <v>2068</v>
      </c>
      <c r="D1075" s="4" t="s">
        <v>1391</v>
      </c>
      <c r="E1075" s="3" t="s">
        <v>28</v>
      </c>
      <c r="F1075" s="18">
        <v>22</v>
      </c>
      <c r="G1075" s="3">
        <v>30.11</v>
      </c>
      <c r="H1075" s="3">
        <f t="shared" si="41"/>
        <v>662.42</v>
      </c>
    </row>
    <row r="1076" spans="3:8" ht="15" customHeight="1" x14ac:dyDescent="0.3">
      <c r="C1076" s="4" t="s">
        <v>2069</v>
      </c>
      <c r="D1076" s="4" t="s">
        <v>1552</v>
      </c>
      <c r="E1076" s="3" t="s">
        <v>28</v>
      </c>
      <c r="F1076" s="18">
        <v>4</v>
      </c>
      <c r="G1076" s="3">
        <v>35.04</v>
      </c>
      <c r="H1076" s="3">
        <f t="shared" si="41"/>
        <v>140.16</v>
      </c>
    </row>
    <row r="1077" spans="3:8" ht="15" customHeight="1" x14ac:dyDescent="0.3">
      <c r="C1077" s="4" t="s">
        <v>2070</v>
      </c>
      <c r="D1077" s="4" t="s">
        <v>2071</v>
      </c>
      <c r="E1077" s="3" t="s">
        <v>28</v>
      </c>
      <c r="F1077" s="18">
        <v>3</v>
      </c>
      <c r="G1077" s="3">
        <v>80.290000000000006</v>
      </c>
      <c r="H1077" s="3">
        <f t="shared" si="41"/>
        <v>240.87</v>
      </c>
    </row>
    <row r="1078" spans="3:8" ht="15" customHeight="1" x14ac:dyDescent="0.3">
      <c r="C1078" s="4" t="s">
        <v>2072</v>
      </c>
      <c r="D1078" s="4" t="s">
        <v>1555</v>
      </c>
      <c r="E1078" s="3" t="s">
        <v>28</v>
      </c>
      <c r="F1078" s="18">
        <v>3</v>
      </c>
      <c r="G1078" s="3">
        <v>100.04</v>
      </c>
      <c r="H1078" s="3">
        <f t="shared" si="41"/>
        <v>300.12</v>
      </c>
    </row>
    <row r="1079" spans="3:8" ht="15" customHeight="1" x14ac:dyDescent="0.3">
      <c r="C1079" s="4" t="s">
        <v>2073</v>
      </c>
      <c r="D1079" s="4" t="s">
        <v>1557</v>
      </c>
      <c r="E1079" s="3" t="s">
        <v>28</v>
      </c>
      <c r="F1079" s="18">
        <v>8</v>
      </c>
      <c r="G1079" s="3">
        <v>97.95</v>
      </c>
      <c r="H1079" s="3">
        <f t="shared" si="41"/>
        <v>783.6</v>
      </c>
    </row>
    <row r="1080" spans="3:8" ht="15" customHeight="1" x14ac:dyDescent="0.3">
      <c r="C1080" s="4" t="s">
        <v>2074</v>
      </c>
      <c r="D1080" s="4" t="s">
        <v>1403</v>
      </c>
      <c r="E1080" s="3" t="s">
        <v>28</v>
      </c>
      <c r="F1080" s="18">
        <v>11</v>
      </c>
      <c r="G1080" s="3">
        <v>135.04</v>
      </c>
      <c r="H1080" s="3">
        <f t="shared" si="41"/>
        <v>1485.44</v>
      </c>
    </row>
    <row r="1081" spans="3:8" ht="15" customHeight="1" x14ac:dyDescent="0.3">
      <c r="C1081" s="4" t="s">
        <v>2075</v>
      </c>
      <c r="D1081" s="4" t="s">
        <v>1407</v>
      </c>
      <c r="E1081" s="3" t="s">
        <v>28</v>
      </c>
      <c r="F1081" s="18">
        <v>6</v>
      </c>
      <c r="G1081" s="3">
        <v>21.42</v>
      </c>
      <c r="H1081" s="3">
        <f t="shared" si="41"/>
        <v>128.52000000000001</v>
      </c>
    </row>
    <row r="1082" spans="3:8" ht="15" customHeight="1" x14ac:dyDescent="0.3">
      <c r="C1082" s="4" t="s">
        <v>2076</v>
      </c>
      <c r="D1082" s="4" t="s">
        <v>1409</v>
      </c>
      <c r="E1082" s="3" t="s">
        <v>28</v>
      </c>
      <c r="F1082" s="18">
        <v>34</v>
      </c>
      <c r="G1082" s="3">
        <v>27.54</v>
      </c>
      <c r="H1082" s="3">
        <f t="shared" si="41"/>
        <v>936.36</v>
      </c>
    </row>
    <row r="1083" spans="3:8" ht="15" customHeight="1" x14ac:dyDescent="0.3">
      <c r="C1083" s="4" t="s">
        <v>2077</v>
      </c>
      <c r="D1083" s="4" t="s">
        <v>1411</v>
      </c>
      <c r="E1083" s="3" t="s">
        <v>28</v>
      </c>
      <c r="F1083" s="18">
        <v>23</v>
      </c>
      <c r="G1083" s="3">
        <v>37.869999999999997</v>
      </c>
      <c r="H1083" s="3">
        <f t="shared" si="41"/>
        <v>871.01</v>
      </c>
    </row>
    <row r="1084" spans="3:8" ht="15" customHeight="1" x14ac:dyDescent="0.3">
      <c r="C1084" s="4" t="s">
        <v>2078</v>
      </c>
      <c r="D1084" s="4" t="s">
        <v>1415</v>
      </c>
      <c r="E1084" s="3" t="s">
        <v>28</v>
      </c>
      <c r="F1084" s="18">
        <v>4</v>
      </c>
      <c r="G1084" s="3">
        <v>42.24</v>
      </c>
      <c r="H1084" s="3">
        <f t="shared" si="41"/>
        <v>168.96</v>
      </c>
    </row>
    <row r="1085" spans="3:8" ht="15" customHeight="1" x14ac:dyDescent="0.3">
      <c r="C1085" s="4" t="s">
        <v>2079</v>
      </c>
      <c r="D1085" s="4" t="s">
        <v>1417</v>
      </c>
      <c r="E1085" s="3" t="s">
        <v>28</v>
      </c>
      <c r="F1085" s="18">
        <v>3</v>
      </c>
      <c r="G1085" s="3">
        <v>105.65</v>
      </c>
      <c r="H1085" s="3">
        <f t="shared" si="41"/>
        <v>316.95</v>
      </c>
    </row>
    <row r="1086" spans="3:8" ht="15" customHeight="1" x14ac:dyDescent="0.3">
      <c r="C1086" s="4" t="s">
        <v>2080</v>
      </c>
      <c r="D1086" s="4" t="s">
        <v>1419</v>
      </c>
      <c r="E1086" s="3" t="s">
        <v>28</v>
      </c>
      <c r="F1086" s="18">
        <v>2</v>
      </c>
      <c r="G1086" s="3">
        <v>107.24</v>
      </c>
      <c r="H1086" s="3">
        <f t="shared" si="41"/>
        <v>214.48</v>
      </c>
    </row>
    <row r="1087" spans="3:8" ht="15" customHeight="1" x14ac:dyDescent="0.3">
      <c r="C1087" s="4" t="s">
        <v>2081</v>
      </c>
      <c r="D1087" s="4" t="s">
        <v>1427</v>
      </c>
      <c r="E1087" s="3" t="s">
        <v>28</v>
      </c>
      <c r="F1087" s="18">
        <v>35</v>
      </c>
      <c r="G1087" s="3">
        <v>21.23</v>
      </c>
      <c r="H1087" s="3">
        <f t="shared" si="41"/>
        <v>743.05</v>
      </c>
    </row>
    <row r="1088" spans="3:8" ht="15" customHeight="1" x14ac:dyDescent="0.3">
      <c r="C1088" s="4" t="s">
        <v>2082</v>
      </c>
      <c r="D1088" s="4" t="s">
        <v>1429</v>
      </c>
      <c r="E1088" s="3" t="s">
        <v>28</v>
      </c>
      <c r="F1088" s="18">
        <v>10</v>
      </c>
      <c r="G1088" s="3">
        <v>24.25</v>
      </c>
      <c r="H1088" s="3">
        <f t="shared" si="41"/>
        <v>242.5</v>
      </c>
    </row>
    <row r="1089" spans="3:8" ht="15" customHeight="1" x14ac:dyDescent="0.3">
      <c r="C1089" s="4" t="s">
        <v>2083</v>
      </c>
      <c r="D1089" s="4" t="s">
        <v>1431</v>
      </c>
      <c r="E1089" s="3" t="s">
        <v>28</v>
      </c>
      <c r="F1089" s="18">
        <v>23</v>
      </c>
      <c r="G1089" s="3">
        <v>30.43</v>
      </c>
      <c r="H1089" s="3">
        <f t="shared" si="41"/>
        <v>699.89</v>
      </c>
    </row>
    <row r="1090" spans="3:8" ht="15" customHeight="1" x14ac:dyDescent="0.3">
      <c r="C1090" s="4" t="s">
        <v>2084</v>
      </c>
      <c r="D1090" s="4" t="s">
        <v>1443</v>
      </c>
      <c r="E1090" s="3" t="s">
        <v>28</v>
      </c>
      <c r="F1090" s="18">
        <v>5</v>
      </c>
      <c r="G1090" s="3">
        <v>44.43</v>
      </c>
      <c r="H1090" s="3">
        <f t="shared" si="41"/>
        <v>222.15</v>
      </c>
    </row>
    <row r="1091" spans="3:8" ht="15" customHeight="1" x14ac:dyDescent="0.3">
      <c r="C1091" s="4" t="s">
        <v>2085</v>
      </c>
      <c r="D1091" s="4" t="s">
        <v>1449</v>
      </c>
      <c r="E1091" s="3" t="s">
        <v>28</v>
      </c>
      <c r="F1091" s="18">
        <v>3</v>
      </c>
      <c r="G1091" s="3">
        <v>60.08</v>
      </c>
      <c r="H1091" s="3">
        <f t="shared" si="41"/>
        <v>180.24</v>
      </c>
    </row>
    <row r="1092" spans="3:8" ht="15" customHeight="1" x14ac:dyDescent="0.3">
      <c r="C1092" s="4" t="s">
        <v>2086</v>
      </c>
      <c r="D1092" s="4" t="s">
        <v>1453</v>
      </c>
      <c r="E1092" s="3" t="s">
        <v>28</v>
      </c>
      <c r="F1092" s="18">
        <v>3</v>
      </c>
      <c r="G1092" s="3">
        <v>91.37</v>
      </c>
      <c r="H1092" s="3">
        <f t="shared" si="41"/>
        <v>274.11</v>
      </c>
    </row>
    <row r="1093" spans="3:8" ht="15" customHeight="1" x14ac:dyDescent="0.3">
      <c r="C1093" s="4" t="s">
        <v>2087</v>
      </c>
      <c r="D1093" s="4" t="s">
        <v>2088</v>
      </c>
      <c r="E1093" s="3" t="s">
        <v>28</v>
      </c>
      <c r="F1093" s="18">
        <v>3</v>
      </c>
      <c r="G1093" s="3">
        <v>40.43</v>
      </c>
      <c r="H1093" s="3">
        <f t="shared" si="41"/>
        <v>121.29</v>
      </c>
    </row>
    <row r="1094" spans="3:8" ht="25.2" customHeight="1" x14ac:dyDescent="0.3">
      <c r="C1094" s="12" t="s">
        <v>2089</v>
      </c>
      <c r="D1094" s="12" t="s">
        <v>1747</v>
      </c>
      <c r="E1094" s="13"/>
      <c r="F1094" s="17"/>
      <c r="G1094" s="13"/>
      <c r="H1094" s="13">
        <f>SUM(H1095:H1100)</f>
        <v>16424.559999999998</v>
      </c>
    </row>
    <row r="1095" spans="3:8" ht="15" customHeight="1" x14ac:dyDescent="0.3">
      <c r="C1095" s="4" t="s">
        <v>2090</v>
      </c>
      <c r="D1095" s="4" t="s">
        <v>1600</v>
      </c>
      <c r="E1095" s="3" t="s">
        <v>28</v>
      </c>
      <c r="F1095" s="18">
        <v>38</v>
      </c>
      <c r="G1095" s="3">
        <v>96.6</v>
      </c>
      <c r="H1095" s="3">
        <f t="shared" ref="H1095:H1100" si="42">+ROUND(+IF(F1095="",0,F1095*G1095),2)</f>
        <v>3670.8</v>
      </c>
    </row>
    <row r="1096" spans="3:8" ht="15" customHeight="1" x14ac:dyDescent="0.3">
      <c r="C1096" s="4" t="s">
        <v>2091</v>
      </c>
      <c r="D1096" s="4" t="s">
        <v>1602</v>
      </c>
      <c r="E1096" s="3" t="s">
        <v>28</v>
      </c>
      <c r="F1096" s="18">
        <v>10</v>
      </c>
      <c r="G1096" s="3">
        <v>101.16</v>
      </c>
      <c r="H1096" s="3">
        <f t="shared" si="42"/>
        <v>1011.6</v>
      </c>
    </row>
    <row r="1097" spans="3:8" ht="15" customHeight="1" x14ac:dyDescent="0.3">
      <c r="C1097" s="4" t="s">
        <v>2092</v>
      </c>
      <c r="D1097" s="4" t="s">
        <v>1604</v>
      </c>
      <c r="E1097" s="3" t="s">
        <v>28</v>
      </c>
      <c r="F1097" s="18">
        <v>10</v>
      </c>
      <c r="G1097" s="3">
        <v>484.14</v>
      </c>
      <c r="H1097" s="3">
        <f t="shared" si="42"/>
        <v>4841.3999999999996</v>
      </c>
    </row>
    <row r="1098" spans="3:8" ht="15" customHeight="1" x14ac:dyDescent="0.3">
      <c r="C1098" s="4" t="s">
        <v>2093</v>
      </c>
      <c r="D1098" s="4" t="s">
        <v>1606</v>
      </c>
      <c r="E1098" s="3" t="s">
        <v>28</v>
      </c>
      <c r="F1098" s="18">
        <v>2</v>
      </c>
      <c r="G1098" s="3">
        <v>1026.53</v>
      </c>
      <c r="H1098" s="3">
        <f t="shared" si="42"/>
        <v>2053.06</v>
      </c>
    </row>
    <row r="1099" spans="3:8" ht="15" customHeight="1" x14ac:dyDescent="0.3">
      <c r="C1099" s="4" t="s">
        <v>2094</v>
      </c>
      <c r="D1099" s="4" t="s">
        <v>1608</v>
      </c>
      <c r="E1099" s="3" t="s">
        <v>28</v>
      </c>
      <c r="F1099" s="18">
        <v>3</v>
      </c>
      <c r="G1099" s="3">
        <v>1507.39</v>
      </c>
      <c r="H1099" s="3">
        <f t="shared" si="42"/>
        <v>4522.17</v>
      </c>
    </row>
    <row r="1100" spans="3:8" ht="15" customHeight="1" x14ac:dyDescent="0.3">
      <c r="C1100" s="4" t="s">
        <v>2095</v>
      </c>
      <c r="D1100" s="4" t="s">
        <v>2096</v>
      </c>
      <c r="E1100" s="3" t="s">
        <v>28</v>
      </c>
      <c r="F1100" s="18">
        <v>1</v>
      </c>
      <c r="G1100" s="3">
        <v>325.52999999999997</v>
      </c>
      <c r="H1100" s="3">
        <f t="shared" si="42"/>
        <v>325.52999999999997</v>
      </c>
    </row>
    <row r="1101" spans="3:8" ht="25.2" customHeight="1" x14ac:dyDescent="0.3">
      <c r="C1101" s="12" t="s">
        <v>2097</v>
      </c>
      <c r="D1101" s="12" t="s">
        <v>1473</v>
      </c>
      <c r="E1101" s="13"/>
      <c r="F1101" s="17"/>
      <c r="G1101" s="13"/>
      <c r="H1101" s="13">
        <f>SUM(H1102:H1107)</f>
        <v>5984.5099999999993</v>
      </c>
    </row>
    <row r="1102" spans="3:8" ht="15" customHeight="1" x14ac:dyDescent="0.3">
      <c r="C1102" s="4" t="s">
        <v>2098</v>
      </c>
      <c r="D1102" s="4" t="s">
        <v>1475</v>
      </c>
      <c r="E1102" s="3" t="s">
        <v>28</v>
      </c>
      <c r="F1102" s="18">
        <v>48</v>
      </c>
      <c r="G1102" s="3">
        <v>54.19</v>
      </c>
      <c r="H1102" s="3">
        <f t="shared" ref="H1102:H1107" si="43">+ROUND(+IF(F1102="",0,F1102*G1102),2)</f>
        <v>2601.12</v>
      </c>
    </row>
    <row r="1103" spans="3:8" ht="15" customHeight="1" x14ac:dyDescent="0.3">
      <c r="C1103" s="4" t="s">
        <v>2099</v>
      </c>
      <c r="D1103" s="4" t="s">
        <v>1477</v>
      </c>
      <c r="E1103" s="3" t="s">
        <v>28</v>
      </c>
      <c r="F1103" s="18">
        <v>12</v>
      </c>
      <c r="G1103" s="3">
        <v>68.349999999999994</v>
      </c>
      <c r="H1103" s="3">
        <f t="shared" si="43"/>
        <v>820.2</v>
      </c>
    </row>
    <row r="1104" spans="3:8" ht="15" customHeight="1" x14ac:dyDescent="0.3">
      <c r="C1104" s="4" t="s">
        <v>2100</v>
      </c>
      <c r="D1104" s="4" t="s">
        <v>1481</v>
      </c>
      <c r="E1104" s="3" t="s">
        <v>28</v>
      </c>
      <c r="F1104" s="18">
        <v>76</v>
      </c>
      <c r="G1104" s="3">
        <v>25.96</v>
      </c>
      <c r="H1104" s="3">
        <f t="shared" si="43"/>
        <v>1972.96</v>
      </c>
    </row>
    <row r="1105" spans="3:8" ht="15" customHeight="1" x14ac:dyDescent="0.3">
      <c r="C1105" s="4" t="s">
        <v>2101</v>
      </c>
      <c r="D1105" s="4" t="s">
        <v>1591</v>
      </c>
      <c r="E1105" s="3" t="s">
        <v>28</v>
      </c>
      <c r="F1105" s="18">
        <v>5</v>
      </c>
      <c r="G1105" s="3">
        <v>66.47</v>
      </c>
      <c r="H1105" s="3">
        <f t="shared" si="43"/>
        <v>332.35</v>
      </c>
    </row>
    <row r="1106" spans="3:8" ht="15" customHeight="1" x14ac:dyDescent="0.3">
      <c r="C1106" s="4" t="s">
        <v>2102</v>
      </c>
      <c r="D1106" s="4" t="s">
        <v>1491</v>
      </c>
      <c r="E1106" s="3" t="s">
        <v>28</v>
      </c>
      <c r="F1106" s="18">
        <v>2</v>
      </c>
      <c r="G1106" s="3">
        <v>60.47</v>
      </c>
      <c r="H1106" s="3">
        <f t="shared" si="43"/>
        <v>120.94</v>
      </c>
    </row>
    <row r="1107" spans="3:8" ht="15" customHeight="1" x14ac:dyDescent="0.3">
      <c r="C1107" s="4" t="s">
        <v>2103</v>
      </c>
      <c r="D1107" s="4" t="s">
        <v>1594</v>
      </c>
      <c r="E1107" s="3" t="s">
        <v>28</v>
      </c>
      <c r="F1107" s="18">
        <v>2</v>
      </c>
      <c r="G1107" s="3">
        <v>68.47</v>
      </c>
      <c r="H1107" s="3">
        <f t="shared" si="43"/>
        <v>136.94</v>
      </c>
    </row>
    <row r="1108" spans="3:8" ht="25.2" customHeight="1" x14ac:dyDescent="0.3">
      <c r="C1108" s="12" t="s">
        <v>2104</v>
      </c>
      <c r="D1108" s="12" t="s">
        <v>1616</v>
      </c>
      <c r="E1108" s="13"/>
      <c r="F1108" s="17"/>
      <c r="G1108" s="13"/>
      <c r="H1108" s="13">
        <f>SUM(H1109)</f>
        <v>137745.1</v>
      </c>
    </row>
    <row r="1109" spans="3:8" ht="15" customHeight="1" x14ac:dyDescent="0.3">
      <c r="C1109" s="4" t="s">
        <v>2105</v>
      </c>
      <c r="D1109" s="4" t="s">
        <v>2106</v>
      </c>
      <c r="E1109" s="3" t="s">
        <v>42</v>
      </c>
      <c r="F1109" s="18">
        <v>1</v>
      </c>
      <c r="G1109" s="3">
        <v>137745.1</v>
      </c>
      <c r="H1109" s="3">
        <f>+ROUND(+IF(F1109="",0,F1109*G1109),2)</f>
        <v>137745.1</v>
      </c>
    </row>
    <row r="1110" spans="3:8" ht="25.2" customHeight="1" x14ac:dyDescent="0.3">
      <c r="C1110" s="12" t="s">
        <v>2107</v>
      </c>
      <c r="D1110" s="12" t="s">
        <v>1523</v>
      </c>
      <c r="E1110" s="13"/>
      <c r="F1110" s="17"/>
      <c r="G1110" s="13"/>
      <c r="H1110" s="13">
        <f>SUM(H1111)</f>
        <v>1078.94</v>
      </c>
    </row>
    <row r="1111" spans="3:8" ht="15" customHeight="1" x14ac:dyDescent="0.3">
      <c r="C1111" s="4" t="s">
        <v>2108</v>
      </c>
      <c r="D1111" s="4" t="s">
        <v>2109</v>
      </c>
      <c r="E1111" s="3" t="s">
        <v>25</v>
      </c>
      <c r="F1111" s="18">
        <v>914.36</v>
      </c>
      <c r="G1111" s="3">
        <v>1.18</v>
      </c>
      <c r="H1111" s="3">
        <f>+ROUND(+IF(F1111="",0,F1111*G1111),2)</f>
        <v>1078.94</v>
      </c>
    </row>
    <row r="1112" spans="3:8" ht="25.2" customHeight="1" x14ac:dyDescent="0.3">
      <c r="C1112" s="10" t="s">
        <v>2110</v>
      </c>
      <c r="D1112" s="10" t="s">
        <v>2111</v>
      </c>
      <c r="E1112" s="11"/>
      <c r="F1112" s="16"/>
      <c r="G1112" s="11"/>
      <c r="H1112" s="11">
        <f>+H1113+H1115+H1118+H1124</f>
        <v>46052.95</v>
      </c>
    </row>
    <row r="1113" spans="3:8" ht="25.2" customHeight="1" x14ac:dyDescent="0.3">
      <c r="C1113" s="12" t="s">
        <v>2112</v>
      </c>
      <c r="D1113" s="12" t="s">
        <v>2113</v>
      </c>
      <c r="E1113" s="13"/>
      <c r="F1113" s="17"/>
      <c r="G1113" s="13"/>
      <c r="H1113" s="13">
        <f>SUM(H1114)</f>
        <v>6104.97</v>
      </c>
    </row>
    <row r="1114" spans="3:8" ht="15" customHeight="1" x14ac:dyDescent="0.3">
      <c r="C1114" s="4" t="s">
        <v>2114</v>
      </c>
      <c r="D1114" s="4" t="s">
        <v>2115</v>
      </c>
      <c r="E1114" s="3" t="s">
        <v>1337</v>
      </c>
      <c r="F1114" s="18">
        <v>81</v>
      </c>
      <c r="G1114" s="3">
        <v>75.37</v>
      </c>
      <c r="H1114" s="3">
        <f>+ROUND(+IF(F1114="",0,F1114*G1114),2)</f>
        <v>6104.97</v>
      </c>
    </row>
    <row r="1115" spans="3:8" ht="25.2" customHeight="1" x14ac:dyDescent="0.3">
      <c r="C1115" s="12" t="s">
        <v>2116</v>
      </c>
      <c r="D1115" s="12" t="s">
        <v>1892</v>
      </c>
      <c r="E1115" s="13"/>
      <c r="F1115" s="17"/>
      <c r="G1115" s="13"/>
      <c r="H1115" s="13">
        <f>SUM(H1116:H1117)</f>
        <v>20370.169999999998</v>
      </c>
    </row>
    <row r="1116" spans="3:8" ht="15" customHeight="1" x14ac:dyDescent="0.3">
      <c r="C1116" s="4" t="s">
        <v>2117</v>
      </c>
      <c r="D1116" s="4" t="s">
        <v>2118</v>
      </c>
      <c r="E1116" s="3" t="s">
        <v>25</v>
      </c>
      <c r="F1116" s="18">
        <v>367.44</v>
      </c>
      <c r="G1116" s="3">
        <v>34.92</v>
      </c>
      <c r="H1116" s="3">
        <f>+ROUND(+IF(F1116="",0,F1116*G1116),2)</f>
        <v>12831</v>
      </c>
    </row>
    <row r="1117" spans="3:8" ht="15" customHeight="1" x14ac:dyDescent="0.3">
      <c r="C1117" s="4" t="s">
        <v>2119</v>
      </c>
      <c r="D1117" s="4" t="s">
        <v>2120</v>
      </c>
      <c r="E1117" s="3" t="s">
        <v>25</v>
      </c>
      <c r="F1117" s="18">
        <v>218.4</v>
      </c>
      <c r="G1117" s="3">
        <v>34.520000000000003</v>
      </c>
      <c r="H1117" s="3">
        <f>+ROUND(+IF(F1117="",0,F1117*G1117),2)</f>
        <v>7539.17</v>
      </c>
    </row>
    <row r="1118" spans="3:8" ht="25.2" customHeight="1" x14ac:dyDescent="0.3">
      <c r="C1118" s="12" t="s">
        <v>2121</v>
      </c>
      <c r="D1118" s="12" t="s">
        <v>2122</v>
      </c>
      <c r="E1118" s="13"/>
      <c r="F1118" s="17"/>
      <c r="G1118" s="13"/>
      <c r="H1118" s="13">
        <f>SUM(H1119:H1123)</f>
        <v>17113.23</v>
      </c>
    </row>
    <row r="1119" spans="3:8" ht="15" customHeight="1" x14ac:dyDescent="0.3">
      <c r="C1119" s="4" t="s">
        <v>2123</v>
      </c>
      <c r="D1119" s="4" t="s">
        <v>2124</v>
      </c>
      <c r="E1119" s="3" t="s">
        <v>28</v>
      </c>
      <c r="F1119" s="18">
        <v>207</v>
      </c>
      <c r="G1119" s="3">
        <v>36.69</v>
      </c>
      <c r="H1119" s="3">
        <f>+ROUND(+IF(F1119="",0,F1119*G1119),2)</f>
        <v>7594.83</v>
      </c>
    </row>
    <row r="1120" spans="3:8" ht="15" customHeight="1" x14ac:dyDescent="0.3">
      <c r="C1120" s="4" t="s">
        <v>2125</v>
      </c>
      <c r="D1120" s="4" t="s">
        <v>2126</v>
      </c>
      <c r="E1120" s="3" t="s">
        <v>28</v>
      </c>
      <c r="F1120" s="18">
        <v>77</v>
      </c>
      <c r="G1120" s="3">
        <v>29.97</v>
      </c>
      <c r="H1120" s="3">
        <f>+ROUND(+IF(F1120="",0,F1120*G1120),2)</f>
        <v>2307.69</v>
      </c>
    </row>
    <row r="1121" spans="3:8" ht="15" customHeight="1" x14ac:dyDescent="0.3">
      <c r="C1121" s="4" t="s">
        <v>2127</v>
      </c>
      <c r="D1121" s="4" t="s">
        <v>1949</v>
      </c>
      <c r="E1121" s="3" t="s">
        <v>28</v>
      </c>
      <c r="F1121" s="18">
        <v>11</v>
      </c>
      <c r="G1121" s="3">
        <v>33.590000000000003</v>
      </c>
      <c r="H1121" s="3">
        <f>+ROUND(+IF(F1121="",0,F1121*G1121),2)</f>
        <v>369.49</v>
      </c>
    </row>
    <row r="1122" spans="3:8" ht="15" customHeight="1" x14ac:dyDescent="0.3">
      <c r="C1122" s="4" t="s">
        <v>2128</v>
      </c>
      <c r="D1122" s="4" t="s">
        <v>1959</v>
      </c>
      <c r="E1122" s="3" t="s">
        <v>28</v>
      </c>
      <c r="F1122" s="18">
        <v>78</v>
      </c>
      <c r="G1122" s="3">
        <v>34.81</v>
      </c>
      <c r="H1122" s="3">
        <f>+ROUND(+IF(F1122="",0,F1122*G1122),2)</f>
        <v>2715.18</v>
      </c>
    </row>
    <row r="1123" spans="3:8" ht="15" customHeight="1" x14ac:dyDescent="0.3">
      <c r="C1123" s="4" t="s">
        <v>2129</v>
      </c>
      <c r="D1123" s="4" t="s">
        <v>2130</v>
      </c>
      <c r="E1123" s="3" t="s">
        <v>28</v>
      </c>
      <c r="F1123" s="18">
        <v>122</v>
      </c>
      <c r="G1123" s="3">
        <v>33.82</v>
      </c>
      <c r="H1123" s="3">
        <f>+ROUND(+IF(F1123="",0,F1123*G1123),2)</f>
        <v>4126.04</v>
      </c>
    </row>
    <row r="1124" spans="3:8" ht="25.2" customHeight="1" x14ac:dyDescent="0.3">
      <c r="C1124" s="12" t="s">
        <v>2131</v>
      </c>
      <c r="D1124" s="12" t="s">
        <v>611</v>
      </c>
      <c r="E1124" s="13"/>
      <c r="F1124" s="17"/>
      <c r="G1124" s="13"/>
      <c r="H1124" s="13">
        <f>SUM(H1125:H1127)</f>
        <v>2464.58</v>
      </c>
    </row>
    <row r="1125" spans="3:8" ht="15" customHeight="1" x14ac:dyDescent="0.3">
      <c r="C1125" s="4" t="s">
        <v>2132</v>
      </c>
      <c r="D1125" s="4" t="s">
        <v>2011</v>
      </c>
      <c r="E1125" s="3" t="s">
        <v>28</v>
      </c>
      <c r="F1125" s="18">
        <v>32</v>
      </c>
      <c r="G1125" s="3">
        <v>24.09</v>
      </c>
      <c r="H1125" s="3">
        <f>+ROUND(+IF(F1125="",0,F1125*G1125),2)</f>
        <v>770.88</v>
      </c>
    </row>
    <row r="1126" spans="3:8" ht="15" customHeight="1" x14ac:dyDescent="0.3">
      <c r="C1126" s="4" t="s">
        <v>2133</v>
      </c>
      <c r="D1126" s="4" t="s">
        <v>1998</v>
      </c>
      <c r="E1126" s="3" t="s">
        <v>28</v>
      </c>
      <c r="F1126" s="18">
        <v>163</v>
      </c>
      <c r="G1126" s="3">
        <v>9.06</v>
      </c>
      <c r="H1126" s="3">
        <f>+ROUND(+IF(F1126="",0,F1126*G1126),2)</f>
        <v>1476.78</v>
      </c>
    </row>
    <row r="1127" spans="3:8" ht="15" customHeight="1" x14ac:dyDescent="0.3">
      <c r="C1127" s="4" t="s">
        <v>2134</v>
      </c>
      <c r="D1127" s="4" t="s">
        <v>2135</v>
      </c>
      <c r="E1127" s="3" t="s">
        <v>28</v>
      </c>
      <c r="F1127" s="18">
        <v>11</v>
      </c>
      <c r="G1127" s="3">
        <v>19.72</v>
      </c>
      <c r="H1127" s="3">
        <f>+ROUND(+IF(F1127="",0,F1127*G1127),2)</f>
        <v>216.92</v>
      </c>
    </row>
    <row r="1128" spans="3:8" ht="25.2" customHeight="1" x14ac:dyDescent="0.3">
      <c r="C1128" s="10" t="s">
        <v>2136</v>
      </c>
      <c r="D1128" s="10" t="s">
        <v>2137</v>
      </c>
      <c r="E1128" s="11"/>
      <c r="F1128" s="16"/>
      <c r="G1128" s="11"/>
      <c r="H1128" s="11">
        <f>SUM(H1129:H1138)</f>
        <v>61333.279999999999</v>
      </c>
    </row>
    <row r="1129" spans="3:8" ht="15" customHeight="1" x14ac:dyDescent="0.3">
      <c r="C1129" s="4" t="s">
        <v>2138</v>
      </c>
      <c r="D1129" s="4" t="s">
        <v>1798</v>
      </c>
      <c r="E1129" s="3" t="s">
        <v>25</v>
      </c>
      <c r="F1129" s="18">
        <v>55</v>
      </c>
      <c r="G1129" s="3">
        <v>2.59</v>
      </c>
      <c r="H1129" s="3">
        <f t="shared" ref="H1129:H1138" si="44">+ROUND(+IF(F1129="",0,F1129*G1129),2)</f>
        <v>142.44999999999999</v>
      </c>
    </row>
    <row r="1130" spans="3:8" ht="15" customHeight="1" x14ac:dyDescent="0.3">
      <c r="C1130" s="4" t="s">
        <v>2139</v>
      </c>
      <c r="D1130" s="4" t="s">
        <v>1915</v>
      </c>
      <c r="E1130" s="3" t="s">
        <v>78</v>
      </c>
      <c r="F1130" s="18">
        <v>165</v>
      </c>
      <c r="G1130" s="3">
        <v>54.11</v>
      </c>
      <c r="H1130" s="3">
        <f t="shared" si="44"/>
        <v>8928.15</v>
      </c>
    </row>
    <row r="1131" spans="3:8" ht="15" customHeight="1" x14ac:dyDescent="0.3">
      <c r="C1131" s="4" t="s">
        <v>2140</v>
      </c>
      <c r="D1131" s="4" t="s">
        <v>2141</v>
      </c>
      <c r="E1131" s="3" t="s">
        <v>14</v>
      </c>
      <c r="F1131" s="18">
        <v>583</v>
      </c>
      <c r="G1131" s="3">
        <v>42.1</v>
      </c>
      <c r="H1131" s="3">
        <f t="shared" si="44"/>
        <v>24544.3</v>
      </c>
    </row>
    <row r="1132" spans="3:8" ht="15" customHeight="1" x14ac:dyDescent="0.3">
      <c r="C1132" s="4" t="s">
        <v>2142</v>
      </c>
      <c r="D1132" s="4" t="s">
        <v>2143</v>
      </c>
      <c r="E1132" s="3" t="s">
        <v>78</v>
      </c>
      <c r="F1132" s="18">
        <v>3.63</v>
      </c>
      <c r="G1132" s="3">
        <v>16.52</v>
      </c>
      <c r="H1132" s="3">
        <f t="shared" si="44"/>
        <v>59.97</v>
      </c>
    </row>
    <row r="1133" spans="3:8" ht="15" customHeight="1" x14ac:dyDescent="0.3">
      <c r="C1133" s="4" t="s">
        <v>2144</v>
      </c>
      <c r="D1133" s="4" t="s">
        <v>2145</v>
      </c>
      <c r="E1133" s="3" t="s">
        <v>78</v>
      </c>
      <c r="F1133" s="18">
        <v>10.89</v>
      </c>
      <c r="G1133" s="3">
        <v>88.21</v>
      </c>
      <c r="H1133" s="3">
        <f t="shared" si="44"/>
        <v>960.61</v>
      </c>
    </row>
    <row r="1134" spans="3:8" ht="15" customHeight="1" x14ac:dyDescent="0.3">
      <c r="C1134" s="4" t="s">
        <v>2146</v>
      </c>
      <c r="D1134" s="4" t="s">
        <v>2147</v>
      </c>
      <c r="E1134" s="3" t="s">
        <v>78</v>
      </c>
      <c r="F1134" s="18">
        <v>14.52</v>
      </c>
      <c r="G1134" s="3">
        <v>77.42</v>
      </c>
      <c r="H1134" s="3">
        <f t="shared" si="44"/>
        <v>1124.1400000000001</v>
      </c>
    </row>
    <row r="1135" spans="3:8" ht="15" customHeight="1" x14ac:dyDescent="0.3">
      <c r="C1135" s="4" t="s">
        <v>2148</v>
      </c>
      <c r="D1135" s="4" t="s">
        <v>2149</v>
      </c>
      <c r="E1135" s="3" t="s">
        <v>78</v>
      </c>
      <c r="F1135" s="18">
        <v>180.18</v>
      </c>
      <c r="G1135" s="3">
        <v>101.41</v>
      </c>
      <c r="H1135" s="3">
        <f t="shared" si="44"/>
        <v>18272.05</v>
      </c>
    </row>
    <row r="1136" spans="3:8" ht="15" customHeight="1" x14ac:dyDescent="0.3">
      <c r="C1136" s="4" t="s">
        <v>2150</v>
      </c>
      <c r="D1136" s="4" t="s">
        <v>2151</v>
      </c>
      <c r="E1136" s="3" t="s">
        <v>78</v>
      </c>
      <c r="F1136" s="18">
        <v>214.5</v>
      </c>
      <c r="G1136" s="3">
        <v>22.67</v>
      </c>
      <c r="H1136" s="3">
        <f t="shared" si="44"/>
        <v>4862.72</v>
      </c>
    </row>
    <row r="1137" spans="2:10" ht="15" customHeight="1" x14ac:dyDescent="0.3">
      <c r="C1137" s="4" t="s">
        <v>2152</v>
      </c>
      <c r="D1137" s="4" t="s">
        <v>2153</v>
      </c>
      <c r="E1137" s="3" t="s">
        <v>14</v>
      </c>
      <c r="F1137" s="18">
        <v>153.07</v>
      </c>
      <c r="G1137" s="3">
        <v>6.3</v>
      </c>
      <c r="H1137" s="3">
        <f t="shared" si="44"/>
        <v>964.34</v>
      </c>
    </row>
    <row r="1138" spans="2:10" ht="15" customHeight="1" x14ac:dyDescent="0.3">
      <c r="C1138" s="4" t="s">
        <v>2154</v>
      </c>
      <c r="D1138" s="4" t="s">
        <v>2155</v>
      </c>
      <c r="E1138" s="3" t="s">
        <v>25</v>
      </c>
      <c r="F1138" s="18">
        <v>55</v>
      </c>
      <c r="G1138" s="3">
        <v>26.81</v>
      </c>
      <c r="H1138" s="3">
        <f t="shared" si="44"/>
        <v>1474.55</v>
      </c>
    </row>
    <row r="1139" spans="2:10" ht="30" customHeight="1" x14ac:dyDescent="0.3">
      <c r="B1139" s="1" t="s">
        <v>5415</v>
      </c>
      <c r="C1139" s="7" t="s">
        <v>2156</v>
      </c>
      <c r="D1139" s="7" t="s">
        <v>4</v>
      </c>
      <c r="E1139" s="8"/>
      <c r="F1139" s="15"/>
      <c r="G1139" s="8"/>
      <c r="H1139" s="8">
        <f>+H1140+H1142+H1307+H1309+H1312+H1367+H1955</f>
        <v>19322749.259999998</v>
      </c>
      <c r="I1139" s="1">
        <v>19322749.259999998</v>
      </c>
      <c r="J1139" s="1">
        <f>+I1139-H1139</f>
        <v>0</v>
      </c>
    </row>
    <row r="1140" spans="2:10" ht="25.2" customHeight="1" x14ac:dyDescent="0.3">
      <c r="C1140" s="10" t="s">
        <v>2157</v>
      </c>
      <c r="D1140" s="10" t="s">
        <v>2158</v>
      </c>
      <c r="E1140" s="11"/>
      <c r="F1140" s="16"/>
      <c r="G1140" s="11"/>
      <c r="H1140" s="11">
        <f>SUM(H1141)</f>
        <v>531894</v>
      </c>
    </row>
    <row r="1141" spans="2:10" ht="15" customHeight="1" x14ac:dyDescent="0.3">
      <c r="C1141" s="4" t="s">
        <v>2159</v>
      </c>
      <c r="D1141" s="4" t="s">
        <v>2160</v>
      </c>
      <c r="E1141" s="3" t="s">
        <v>28</v>
      </c>
      <c r="F1141" s="18">
        <v>1</v>
      </c>
      <c r="G1141" s="3">
        <v>531894</v>
      </c>
      <c r="H1141" s="3">
        <f>+ROUND(+IF(F1141="",0,F1141*G1141),2)</f>
        <v>531894</v>
      </c>
    </row>
    <row r="1142" spans="2:10" ht="25.2" customHeight="1" x14ac:dyDescent="0.3">
      <c r="C1142" s="10" t="s">
        <v>2161</v>
      </c>
      <c r="D1142" s="10" t="s">
        <v>2162</v>
      </c>
      <c r="E1142" s="11"/>
      <c r="F1142" s="16"/>
      <c r="G1142" s="11"/>
      <c r="H1142" s="11">
        <f>+H1143+H1164+H1171+H1223+H1228+H1244+H1247+H1278</f>
        <v>5667480.5300000003</v>
      </c>
    </row>
    <row r="1143" spans="2:10" ht="25.2" customHeight="1" x14ac:dyDescent="0.3">
      <c r="C1143" s="12" t="s">
        <v>2163</v>
      </c>
      <c r="D1143" s="12" t="s">
        <v>2164</v>
      </c>
      <c r="E1143" s="13"/>
      <c r="F1143" s="17"/>
      <c r="G1143" s="13"/>
      <c r="H1143" s="13">
        <f>SUM(H1144:H1163)</f>
        <v>241783.16999999998</v>
      </c>
    </row>
    <row r="1144" spans="2:10" ht="15" customHeight="1" x14ac:dyDescent="0.3">
      <c r="C1144" s="4" t="s">
        <v>2165</v>
      </c>
      <c r="D1144" s="4" t="s">
        <v>2166</v>
      </c>
      <c r="E1144" s="3" t="s">
        <v>1337</v>
      </c>
      <c r="F1144" s="18">
        <v>2703</v>
      </c>
      <c r="G1144" s="3">
        <v>38.86</v>
      </c>
      <c r="H1144" s="3">
        <f t="shared" ref="H1144:H1163" si="45">+ROUND(+IF(F1144="",0,F1144*G1144),2)</f>
        <v>105038.58</v>
      </c>
    </row>
    <row r="1145" spans="2:10" ht="15" customHeight="1" x14ac:dyDescent="0.3">
      <c r="C1145" s="4" t="s">
        <v>2167</v>
      </c>
      <c r="D1145" s="4" t="s">
        <v>2168</v>
      </c>
      <c r="E1145" s="3" t="s">
        <v>28</v>
      </c>
      <c r="F1145" s="18">
        <v>364</v>
      </c>
      <c r="G1145" s="3">
        <v>94.46</v>
      </c>
      <c r="H1145" s="3">
        <f t="shared" si="45"/>
        <v>34383.440000000002</v>
      </c>
    </row>
    <row r="1146" spans="2:10" ht="15" customHeight="1" x14ac:dyDescent="0.3">
      <c r="C1146" s="4" t="s">
        <v>2169</v>
      </c>
      <c r="D1146" s="4" t="s">
        <v>2170</v>
      </c>
      <c r="E1146" s="3" t="s">
        <v>1337</v>
      </c>
      <c r="F1146" s="18">
        <v>818</v>
      </c>
      <c r="G1146" s="3">
        <v>35.409999999999997</v>
      </c>
      <c r="H1146" s="3">
        <f t="shared" si="45"/>
        <v>28965.38</v>
      </c>
    </row>
    <row r="1147" spans="2:10" ht="15" customHeight="1" x14ac:dyDescent="0.3">
      <c r="C1147" s="4" t="s">
        <v>2171</v>
      </c>
      <c r="D1147" s="4" t="s">
        <v>2172</v>
      </c>
      <c r="E1147" s="3" t="s">
        <v>28</v>
      </c>
      <c r="F1147" s="18">
        <v>130</v>
      </c>
      <c r="G1147" s="3">
        <v>35.409999999999997</v>
      </c>
      <c r="H1147" s="3">
        <f t="shared" si="45"/>
        <v>4603.3</v>
      </c>
    </row>
    <row r="1148" spans="2:10" ht="15" customHeight="1" x14ac:dyDescent="0.3">
      <c r="C1148" s="4" t="s">
        <v>2173</v>
      </c>
      <c r="D1148" s="4" t="s">
        <v>2174</v>
      </c>
      <c r="E1148" s="3" t="s">
        <v>28</v>
      </c>
      <c r="F1148" s="18">
        <v>13</v>
      </c>
      <c r="G1148" s="3">
        <v>35.409999999999997</v>
      </c>
      <c r="H1148" s="3">
        <f t="shared" si="45"/>
        <v>460.33</v>
      </c>
    </row>
    <row r="1149" spans="2:10" ht="15" customHeight="1" x14ac:dyDescent="0.3">
      <c r="C1149" s="4" t="s">
        <v>2175</v>
      </c>
      <c r="D1149" s="4" t="s">
        <v>2176</v>
      </c>
      <c r="E1149" s="3" t="s">
        <v>28</v>
      </c>
      <c r="F1149" s="18">
        <v>8</v>
      </c>
      <c r="G1149" s="3">
        <v>35.409999999999997</v>
      </c>
      <c r="H1149" s="3">
        <f t="shared" si="45"/>
        <v>283.27999999999997</v>
      </c>
    </row>
    <row r="1150" spans="2:10" ht="15" customHeight="1" x14ac:dyDescent="0.3">
      <c r="C1150" s="4" t="s">
        <v>2177</v>
      </c>
      <c r="D1150" s="4" t="s">
        <v>2178</v>
      </c>
      <c r="E1150" s="3" t="s">
        <v>28</v>
      </c>
      <c r="F1150" s="18">
        <v>57</v>
      </c>
      <c r="G1150" s="3">
        <v>35.409999999999997</v>
      </c>
      <c r="H1150" s="3">
        <f t="shared" si="45"/>
        <v>2018.37</v>
      </c>
    </row>
    <row r="1151" spans="2:10" ht="15" customHeight="1" x14ac:dyDescent="0.3">
      <c r="C1151" s="4" t="s">
        <v>2179</v>
      </c>
      <c r="D1151" s="4" t="s">
        <v>2180</v>
      </c>
      <c r="E1151" s="3" t="s">
        <v>28</v>
      </c>
      <c r="F1151" s="18">
        <v>1</v>
      </c>
      <c r="G1151" s="3">
        <v>35.409999999999997</v>
      </c>
      <c r="H1151" s="3">
        <f t="shared" si="45"/>
        <v>35.409999999999997</v>
      </c>
    </row>
    <row r="1152" spans="2:10" ht="15" customHeight="1" x14ac:dyDescent="0.3">
      <c r="C1152" s="4" t="s">
        <v>2181</v>
      </c>
      <c r="D1152" s="4" t="s">
        <v>2182</v>
      </c>
      <c r="E1152" s="3" t="s">
        <v>28</v>
      </c>
      <c r="F1152" s="18">
        <v>30</v>
      </c>
      <c r="G1152" s="3">
        <v>35.409999999999997</v>
      </c>
      <c r="H1152" s="3">
        <f t="shared" si="45"/>
        <v>1062.3</v>
      </c>
    </row>
    <row r="1153" spans="3:8" ht="15" customHeight="1" x14ac:dyDescent="0.3">
      <c r="C1153" s="4" t="s">
        <v>2183</v>
      </c>
      <c r="D1153" s="4" t="s">
        <v>2184</v>
      </c>
      <c r="E1153" s="3" t="s">
        <v>28</v>
      </c>
      <c r="F1153" s="18">
        <v>248</v>
      </c>
      <c r="G1153" s="3">
        <v>35.409999999999997</v>
      </c>
      <c r="H1153" s="3">
        <f t="shared" si="45"/>
        <v>8781.68</v>
      </c>
    </row>
    <row r="1154" spans="3:8" ht="15" customHeight="1" x14ac:dyDescent="0.3">
      <c r="C1154" s="4" t="s">
        <v>2185</v>
      </c>
      <c r="D1154" s="4" t="s">
        <v>2186</v>
      </c>
      <c r="E1154" s="3" t="s">
        <v>28</v>
      </c>
      <c r="F1154" s="18">
        <v>222</v>
      </c>
      <c r="G1154" s="3">
        <v>35.409999999999997</v>
      </c>
      <c r="H1154" s="3">
        <f t="shared" si="45"/>
        <v>7861.02</v>
      </c>
    </row>
    <row r="1155" spans="3:8" ht="15" customHeight="1" x14ac:dyDescent="0.3">
      <c r="C1155" s="4" t="s">
        <v>2187</v>
      </c>
      <c r="D1155" s="4" t="s">
        <v>2188</v>
      </c>
      <c r="E1155" s="3" t="s">
        <v>28</v>
      </c>
      <c r="F1155" s="18">
        <v>150</v>
      </c>
      <c r="G1155" s="3">
        <v>35.409999999999997</v>
      </c>
      <c r="H1155" s="3">
        <f t="shared" si="45"/>
        <v>5311.5</v>
      </c>
    </row>
    <row r="1156" spans="3:8" ht="15" customHeight="1" x14ac:dyDescent="0.3">
      <c r="C1156" s="4" t="s">
        <v>2189</v>
      </c>
      <c r="D1156" s="4" t="s">
        <v>2190</v>
      </c>
      <c r="E1156" s="3" t="s">
        <v>28</v>
      </c>
      <c r="F1156" s="18">
        <v>120</v>
      </c>
      <c r="G1156" s="3">
        <v>35.409999999999997</v>
      </c>
      <c r="H1156" s="3">
        <f t="shared" si="45"/>
        <v>4249.2</v>
      </c>
    </row>
    <row r="1157" spans="3:8" ht="15" customHeight="1" x14ac:dyDescent="0.3">
      <c r="C1157" s="4" t="s">
        <v>2191</v>
      </c>
      <c r="D1157" s="4" t="s">
        <v>2192</v>
      </c>
      <c r="E1157" s="3" t="s">
        <v>28</v>
      </c>
      <c r="F1157" s="18">
        <v>30</v>
      </c>
      <c r="G1157" s="3">
        <v>35.76</v>
      </c>
      <c r="H1157" s="3">
        <f t="shared" si="45"/>
        <v>1072.8</v>
      </c>
    </row>
    <row r="1158" spans="3:8" ht="15" customHeight="1" x14ac:dyDescent="0.3">
      <c r="C1158" s="4" t="s">
        <v>2193</v>
      </c>
      <c r="D1158" s="4" t="s">
        <v>2194</v>
      </c>
      <c r="E1158" s="3" t="s">
        <v>28</v>
      </c>
      <c r="F1158" s="18">
        <v>45</v>
      </c>
      <c r="G1158" s="3">
        <v>35.76</v>
      </c>
      <c r="H1158" s="3">
        <f t="shared" si="45"/>
        <v>1609.2</v>
      </c>
    </row>
    <row r="1159" spans="3:8" ht="15" customHeight="1" x14ac:dyDescent="0.3">
      <c r="C1159" s="4" t="s">
        <v>2195</v>
      </c>
      <c r="D1159" s="4" t="s">
        <v>2196</v>
      </c>
      <c r="E1159" s="3" t="s">
        <v>1337</v>
      </c>
      <c r="F1159" s="18">
        <v>428</v>
      </c>
      <c r="G1159" s="3">
        <v>35.409999999999997</v>
      </c>
      <c r="H1159" s="3">
        <f t="shared" si="45"/>
        <v>15155.48</v>
      </c>
    </row>
    <row r="1160" spans="3:8" ht="15" customHeight="1" x14ac:dyDescent="0.3">
      <c r="C1160" s="4" t="s">
        <v>2197</v>
      </c>
      <c r="D1160" s="4" t="s">
        <v>2198</v>
      </c>
      <c r="E1160" s="3" t="s">
        <v>1337</v>
      </c>
      <c r="F1160" s="18">
        <v>323</v>
      </c>
      <c r="G1160" s="3">
        <v>35.409999999999997</v>
      </c>
      <c r="H1160" s="3">
        <f t="shared" si="45"/>
        <v>11437.43</v>
      </c>
    </row>
    <row r="1161" spans="3:8" ht="15" customHeight="1" x14ac:dyDescent="0.3">
      <c r="C1161" s="4" t="s">
        <v>2199</v>
      </c>
      <c r="D1161" s="4" t="s">
        <v>2200</v>
      </c>
      <c r="E1161" s="3" t="s">
        <v>1337</v>
      </c>
      <c r="F1161" s="18">
        <v>76</v>
      </c>
      <c r="G1161" s="3">
        <v>35.409999999999997</v>
      </c>
      <c r="H1161" s="3">
        <f t="shared" si="45"/>
        <v>2691.16</v>
      </c>
    </row>
    <row r="1162" spans="3:8" ht="15" customHeight="1" x14ac:dyDescent="0.3">
      <c r="C1162" s="4" t="s">
        <v>2201</v>
      </c>
      <c r="D1162" s="4" t="s">
        <v>2202</v>
      </c>
      <c r="E1162" s="3" t="s">
        <v>1337</v>
      </c>
      <c r="F1162" s="18">
        <v>109</v>
      </c>
      <c r="G1162" s="3">
        <v>35.409999999999997</v>
      </c>
      <c r="H1162" s="3">
        <f t="shared" si="45"/>
        <v>3859.69</v>
      </c>
    </row>
    <row r="1163" spans="3:8" ht="15" customHeight="1" x14ac:dyDescent="0.3">
      <c r="C1163" s="4" t="s">
        <v>2203</v>
      </c>
      <c r="D1163" s="4" t="s">
        <v>2204</v>
      </c>
      <c r="E1163" s="3" t="s">
        <v>1337</v>
      </c>
      <c r="F1163" s="18">
        <v>82</v>
      </c>
      <c r="G1163" s="3">
        <v>35.409999999999997</v>
      </c>
      <c r="H1163" s="3">
        <f t="shared" si="45"/>
        <v>2903.62</v>
      </c>
    </row>
    <row r="1164" spans="3:8" ht="25.2" customHeight="1" x14ac:dyDescent="0.3">
      <c r="C1164" s="12" t="s">
        <v>2205</v>
      </c>
      <c r="D1164" s="12" t="s">
        <v>2206</v>
      </c>
      <c r="E1164" s="13"/>
      <c r="F1164" s="17"/>
      <c r="G1164" s="13"/>
      <c r="H1164" s="13">
        <f>SUM(H1165:H1170)</f>
        <v>26606.670000000002</v>
      </c>
    </row>
    <row r="1165" spans="3:8" ht="15" customHeight="1" x14ac:dyDescent="0.3">
      <c r="C1165" s="4" t="s">
        <v>2207</v>
      </c>
      <c r="D1165" s="4" t="s">
        <v>2208</v>
      </c>
      <c r="E1165" s="3" t="s">
        <v>28</v>
      </c>
      <c r="F1165" s="18">
        <v>24</v>
      </c>
      <c r="G1165" s="3">
        <v>17.170000000000002</v>
      </c>
      <c r="H1165" s="3">
        <f t="shared" ref="H1165:H1170" si="46">+ROUND(+IF(F1165="",0,F1165*G1165),2)</f>
        <v>412.08</v>
      </c>
    </row>
    <row r="1166" spans="3:8" ht="15" customHeight="1" x14ac:dyDescent="0.3">
      <c r="C1166" s="4" t="s">
        <v>2209</v>
      </c>
      <c r="D1166" s="4" t="s">
        <v>2210</v>
      </c>
      <c r="E1166" s="3" t="s">
        <v>28</v>
      </c>
      <c r="F1166" s="18">
        <v>203</v>
      </c>
      <c r="G1166" s="3">
        <v>18.170000000000002</v>
      </c>
      <c r="H1166" s="3">
        <f t="shared" si="46"/>
        <v>3688.51</v>
      </c>
    </row>
    <row r="1167" spans="3:8" ht="15" customHeight="1" x14ac:dyDescent="0.3">
      <c r="C1167" s="4" t="s">
        <v>2211</v>
      </c>
      <c r="D1167" s="4" t="s">
        <v>2212</v>
      </c>
      <c r="E1167" s="3" t="s">
        <v>28</v>
      </c>
      <c r="F1167" s="18">
        <v>384</v>
      </c>
      <c r="G1167" s="3">
        <v>24.17</v>
      </c>
      <c r="H1167" s="3">
        <f t="shared" si="46"/>
        <v>9281.2800000000007</v>
      </c>
    </row>
    <row r="1168" spans="3:8" ht="15" customHeight="1" x14ac:dyDescent="0.3">
      <c r="C1168" s="4" t="s">
        <v>2213</v>
      </c>
      <c r="D1168" s="4" t="s">
        <v>2214</v>
      </c>
      <c r="E1168" s="3" t="s">
        <v>28</v>
      </c>
      <c r="F1168" s="18">
        <v>150</v>
      </c>
      <c r="G1168" s="3">
        <v>49.31</v>
      </c>
      <c r="H1168" s="3">
        <f t="shared" si="46"/>
        <v>7396.5</v>
      </c>
    </row>
    <row r="1169" spans="3:8" ht="15" customHeight="1" x14ac:dyDescent="0.3">
      <c r="C1169" s="4" t="s">
        <v>2215</v>
      </c>
      <c r="D1169" s="4" t="s">
        <v>2216</v>
      </c>
      <c r="E1169" s="3" t="s">
        <v>28</v>
      </c>
      <c r="F1169" s="18">
        <v>56</v>
      </c>
      <c r="G1169" s="3">
        <v>94.2</v>
      </c>
      <c r="H1169" s="3">
        <f t="shared" si="46"/>
        <v>5275.2</v>
      </c>
    </row>
    <row r="1170" spans="3:8" ht="15" customHeight="1" x14ac:dyDescent="0.3">
      <c r="C1170" s="4" t="s">
        <v>2217</v>
      </c>
      <c r="D1170" s="4" t="s">
        <v>2218</v>
      </c>
      <c r="E1170" s="3" t="s">
        <v>1337</v>
      </c>
      <c r="F1170" s="18">
        <v>10</v>
      </c>
      <c r="G1170" s="3">
        <v>55.31</v>
      </c>
      <c r="H1170" s="3">
        <f t="shared" si="46"/>
        <v>553.1</v>
      </c>
    </row>
    <row r="1171" spans="3:8" ht="25.2" customHeight="1" x14ac:dyDescent="0.3">
      <c r="C1171" s="12" t="s">
        <v>2219</v>
      </c>
      <c r="D1171" s="12" t="s">
        <v>2220</v>
      </c>
      <c r="E1171" s="13"/>
      <c r="F1171" s="17"/>
      <c r="G1171" s="13"/>
      <c r="H1171" s="13">
        <f>SUM(H1172:H1222)</f>
        <v>721418.62999999989</v>
      </c>
    </row>
    <row r="1172" spans="3:8" ht="15" customHeight="1" x14ac:dyDescent="0.3">
      <c r="C1172" s="4" t="s">
        <v>2221</v>
      </c>
      <c r="D1172" s="4" t="s">
        <v>2222</v>
      </c>
      <c r="E1172" s="3" t="s">
        <v>25</v>
      </c>
      <c r="F1172" s="18">
        <v>5776.03</v>
      </c>
      <c r="G1172" s="3">
        <v>22.24</v>
      </c>
      <c r="H1172" s="3">
        <f t="shared" ref="H1172:H1222" si="47">+ROUND(+IF(F1172="",0,F1172*G1172),2)</f>
        <v>128458.91</v>
      </c>
    </row>
    <row r="1173" spans="3:8" ht="15" customHeight="1" x14ac:dyDescent="0.3">
      <c r="C1173" s="4" t="s">
        <v>2223</v>
      </c>
      <c r="D1173" s="4" t="s">
        <v>2224</v>
      </c>
      <c r="E1173" s="3" t="s">
        <v>25</v>
      </c>
      <c r="F1173" s="18">
        <v>63.75</v>
      </c>
      <c r="G1173" s="3">
        <v>14.35</v>
      </c>
      <c r="H1173" s="3">
        <f t="shared" si="47"/>
        <v>914.81</v>
      </c>
    </row>
    <row r="1174" spans="3:8" ht="15" customHeight="1" x14ac:dyDescent="0.3">
      <c r="C1174" s="4" t="s">
        <v>2225</v>
      </c>
      <c r="D1174" s="4" t="s">
        <v>2226</v>
      </c>
      <c r="E1174" s="3" t="s">
        <v>25</v>
      </c>
      <c r="F1174" s="18">
        <v>86.6</v>
      </c>
      <c r="G1174" s="3">
        <v>14.22</v>
      </c>
      <c r="H1174" s="3">
        <f t="shared" si="47"/>
        <v>1231.45</v>
      </c>
    </row>
    <row r="1175" spans="3:8" ht="15" customHeight="1" x14ac:dyDescent="0.3">
      <c r="C1175" s="4" t="s">
        <v>2227</v>
      </c>
      <c r="D1175" s="4" t="s">
        <v>2228</v>
      </c>
      <c r="E1175" s="3" t="s">
        <v>25</v>
      </c>
      <c r="F1175" s="18">
        <v>66</v>
      </c>
      <c r="G1175" s="3">
        <v>13.72</v>
      </c>
      <c r="H1175" s="3">
        <f t="shared" si="47"/>
        <v>905.52</v>
      </c>
    </row>
    <row r="1176" spans="3:8" ht="15" customHeight="1" x14ac:dyDescent="0.3">
      <c r="C1176" s="4" t="s">
        <v>2229</v>
      </c>
      <c r="D1176" s="4" t="s">
        <v>2230</v>
      </c>
      <c r="E1176" s="3" t="s">
        <v>25</v>
      </c>
      <c r="F1176" s="18">
        <v>1050</v>
      </c>
      <c r="G1176" s="3">
        <v>13.54</v>
      </c>
      <c r="H1176" s="3">
        <f t="shared" si="47"/>
        <v>14217</v>
      </c>
    </row>
    <row r="1177" spans="3:8" ht="15" customHeight="1" x14ac:dyDescent="0.3">
      <c r="C1177" s="4" t="s">
        <v>2231</v>
      </c>
      <c r="D1177" s="4" t="s">
        <v>2232</v>
      </c>
      <c r="E1177" s="3" t="s">
        <v>25</v>
      </c>
      <c r="F1177" s="18">
        <v>18263.89</v>
      </c>
      <c r="G1177" s="3">
        <v>6.93</v>
      </c>
      <c r="H1177" s="3">
        <f t="shared" si="47"/>
        <v>126568.76</v>
      </c>
    </row>
    <row r="1178" spans="3:8" ht="15" customHeight="1" x14ac:dyDescent="0.3">
      <c r="C1178" s="4" t="s">
        <v>2233</v>
      </c>
      <c r="D1178" s="4" t="s">
        <v>2234</v>
      </c>
      <c r="E1178" s="3" t="s">
        <v>28</v>
      </c>
      <c r="F1178" s="18">
        <v>64</v>
      </c>
      <c r="G1178" s="3">
        <v>12.62</v>
      </c>
      <c r="H1178" s="3">
        <f t="shared" si="47"/>
        <v>807.68</v>
      </c>
    </row>
    <row r="1179" spans="3:8" ht="15" customHeight="1" x14ac:dyDescent="0.3">
      <c r="C1179" s="4" t="s">
        <v>2235</v>
      </c>
      <c r="D1179" s="4" t="s">
        <v>2236</v>
      </c>
      <c r="E1179" s="3" t="s">
        <v>28</v>
      </c>
      <c r="F1179" s="18">
        <v>4</v>
      </c>
      <c r="G1179" s="3">
        <v>8.9700000000000006</v>
      </c>
      <c r="H1179" s="3">
        <f t="shared" si="47"/>
        <v>35.880000000000003</v>
      </c>
    </row>
    <row r="1180" spans="3:8" ht="15" customHeight="1" x14ac:dyDescent="0.3">
      <c r="C1180" s="4" t="s">
        <v>2237</v>
      </c>
      <c r="D1180" s="4" t="s">
        <v>2238</v>
      </c>
      <c r="E1180" s="3" t="s">
        <v>28</v>
      </c>
      <c r="F1180" s="18">
        <v>4</v>
      </c>
      <c r="G1180" s="3">
        <v>5.35</v>
      </c>
      <c r="H1180" s="3">
        <f t="shared" si="47"/>
        <v>21.4</v>
      </c>
    </row>
    <row r="1181" spans="3:8" ht="15" customHeight="1" x14ac:dyDescent="0.3">
      <c r="C1181" s="4" t="s">
        <v>2239</v>
      </c>
      <c r="D1181" s="4" t="s">
        <v>2240</v>
      </c>
      <c r="E1181" s="3" t="s">
        <v>28</v>
      </c>
      <c r="F1181" s="18">
        <v>4</v>
      </c>
      <c r="G1181" s="3">
        <v>6.64</v>
      </c>
      <c r="H1181" s="3">
        <f t="shared" si="47"/>
        <v>26.56</v>
      </c>
    </row>
    <row r="1182" spans="3:8" ht="15" customHeight="1" x14ac:dyDescent="0.3">
      <c r="C1182" s="4" t="s">
        <v>2241</v>
      </c>
      <c r="D1182" s="4" t="s">
        <v>2242</v>
      </c>
      <c r="E1182" s="3" t="s">
        <v>28</v>
      </c>
      <c r="F1182" s="18">
        <v>50</v>
      </c>
      <c r="G1182" s="3">
        <v>4.6500000000000004</v>
      </c>
      <c r="H1182" s="3">
        <f t="shared" si="47"/>
        <v>232.5</v>
      </c>
    </row>
    <row r="1183" spans="3:8" ht="15" customHeight="1" x14ac:dyDescent="0.3">
      <c r="C1183" s="4" t="s">
        <v>2243</v>
      </c>
      <c r="D1183" s="4" t="s">
        <v>2244</v>
      </c>
      <c r="E1183" s="3" t="s">
        <v>28</v>
      </c>
      <c r="F1183" s="18">
        <v>6092</v>
      </c>
      <c r="G1183" s="3">
        <v>4.22</v>
      </c>
      <c r="H1183" s="3">
        <f t="shared" si="47"/>
        <v>25708.240000000002</v>
      </c>
    </row>
    <row r="1184" spans="3:8" ht="15" customHeight="1" x14ac:dyDescent="0.3">
      <c r="C1184" s="4" t="s">
        <v>2245</v>
      </c>
      <c r="D1184" s="4" t="s">
        <v>2246</v>
      </c>
      <c r="E1184" s="3" t="s">
        <v>28</v>
      </c>
      <c r="F1184" s="18">
        <v>64</v>
      </c>
      <c r="G1184" s="3">
        <v>28.32</v>
      </c>
      <c r="H1184" s="3">
        <f t="shared" si="47"/>
        <v>1812.48</v>
      </c>
    </row>
    <row r="1185" spans="3:8" ht="15" customHeight="1" x14ac:dyDescent="0.3">
      <c r="C1185" s="4" t="s">
        <v>2247</v>
      </c>
      <c r="D1185" s="4" t="s">
        <v>2248</v>
      </c>
      <c r="E1185" s="3" t="s">
        <v>28</v>
      </c>
      <c r="F1185" s="18">
        <v>4</v>
      </c>
      <c r="G1185" s="3">
        <v>16.62</v>
      </c>
      <c r="H1185" s="3">
        <f t="shared" si="47"/>
        <v>66.48</v>
      </c>
    </row>
    <row r="1186" spans="3:8" ht="15" customHeight="1" x14ac:dyDescent="0.3">
      <c r="C1186" s="4" t="s">
        <v>2249</v>
      </c>
      <c r="D1186" s="4" t="s">
        <v>2250</v>
      </c>
      <c r="E1186" s="3" t="s">
        <v>28</v>
      </c>
      <c r="F1186" s="18">
        <v>4</v>
      </c>
      <c r="G1186" s="3">
        <v>10.119999999999999</v>
      </c>
      <c r="H1186" s="3">
        <f t="shared" si="47"/>
        <v>40.479999999999997</v>
      </c>
    </row>
    <row r="1187" spans="3:8" ht="15" customHeight="1" x14ac:dyDescent="0.3">
      <c r="C1187" s="4" t="s">
        <v>2251</v>
      </c>
      <c r="D1187" s="4" t="s">
        <v>2252</v>
      </c>
      <c r="E1187" s="3" t="s">
        <v>28</v>
      </c>
      <c r="F1187" s="18">
        <v>4</v>
      </c>
      <c r="G1187" s="3">
        <v>8.31</v>
      </c>
      <c r="H1187" s="3">
        <f t="shared" si="47"/>
        <v>33.24</v>
      </c>
    </row>
    <row r="1188" spans="3:8" ht="15" customHeight="1" x14ac:dyDescent="0.3">
      <c r="C1188" s="4" t="s">
        <v>2253</v>
      </c>
      <c r="D1188" s="4" t="s">
        <v>2254</v>
      </c>
      <c r="E1188" s="3" t="s">
        <v>28</v>
      </c>
      <c r="F1188" s="18">
        <v>50</v>
      </c>
      <c r="G1188" s="3">
        <v>6.43</v>
      </c>
      <c r="H1188" s="3">
        <f t="shared" si="47"/>
        <v>321.5</v>
      </c>
    </row>
    <row r="1189" spans="3:8" ht="15" customHeight="1" x14ac:dyDescent="0.3">
      <c r="C1189" s="4" t="s">
        <v>2255</v>
      </c>
      <c r="D1189" s="4" t="s">
        <v>2256</v>
      </c>
      <c r="E1189" s="3" t="s">
        <v>28</v>
      </c>
      <c r="F1189" s="18">
        <v>6242</v>
      </c>
      <c r="G1189" s="3">
        <v>4.8899999999999997</v>
      </c>
      <c r="H1189" s="3">
        <f t="shared" si="47"/>
        <v>30523.38</v>
      </c>
    </row>
    <row r="1190" spans="3:8" ht="15" customHeight="1" x14ac:dyDescent="0.3">
      <c r="C1190" s="4" t="s">
        <v>2257</v>
      </c>
      <c r="D1190" s="4" t="s">
        <v>2258</v>
      </c>
      <c r="E1190" s="3" t="s">
        <v>28</v>
      </c>
      <c r="F1190" s="18">
        <v>64</v>
      </c>
      <c r="G1190" s="3">
        <v>7.32</v>
      </c>
      <c r="H1190" s="3">
        <f t="shared" si="47"/>
        <v>468.48</v>
      </c>
    </row>
    <row r="1191" spans="3:8" ht="15" customHeight="1" x14ac:dyDescent="0.3">
      <c r="C1191" s="4" t="s">
        <v>2259</v>
      </c>
      <c r="D1191" s="4" t="s">
        <v>2260</v>
      </c>
      <c r="E1191" s="3" t="s">
        <v>28</v>
      </c>
      <c r="F1191" s="18">
        <v>4</v>
      </c>
      <c r="G1191" s="3">
        <v>6.51</v>
      </c>
      <c r="H1191" s="3">
        <f t="shared" si="47"/>
        <v>26.04</v>
      </c>
    </row>
    <row r="1192" spans="3:8" ht="15" customHeight="1" x14ac:dyDescent="0.3">
      <c r="C1192" s="4" t="s">
        <v>2261</v>
      </c>
      <c r="D1192" s="4" t="s">
        <v>2262</v>
      </c>
      <c r="E1192" s="3" t="s">
        <v>28</v>
      </c>
      <c r="F1192" s="18">
        <v>4</v>
      </c>
      <c r="G1192" s="3">
        <v>5.01</v>
      </c>
      <c r="H1192" s="3">
        <f t="shared" si="47"/>
        <v>20.04</v>
      </c>
    </row>
    <row r="1193" spans="3:8" ht="15" customHeight="1" x14ac:dyDescent="0.3">
      <c r="C1193" s="4" t="s">
        <v>2263</v>
      </c>
      <c r="D1193" s="4" t="s">
        <v>2264</v>
      </c>
      <c r="E1193" s="3" t="s">
        <v>28</v>
      </c>
      <c r="F1193" s="18">
        <v>4</v>
      </c>
      <c r="G1193" s="3">
        <v>5.62</v>
      </c>
      <c r="H1193" s="3">
        <f t="shared" si="47"/>
        <v>22.48</v>
      </c>
    </row>
    <row r="1194" spans="3:8" ht="15" customHeight="1" x14ac:dyDescent="0.3">
      <c r="C1194" s="4" t="s">
        <v>2265</v>
      </c>
      <c r="D1194" s="4" t="s">
        <v>2266</v>
      </c>
      <c r="E1194" s="3" t="s">
        <v>28</v>
      </c>
      <c r="F1194" s="18">
        <v>50</v>
      </c>
      <c r="G1194" s="3">
        <v>4.1399999999999997</v>
      </c>
      <c r="H1194" s="3">
        <f t="shared" si="47"/>
        <v>207</v>
      </c>
    </row>
    <row r="1195" spans="3:8" ht="15" customHeight="1" x14ac:dyDescent="0.3">
      <c r="C1195" s="4" t="s">
        <v>2267</v>
      </c>
      <c r="D1195" s="4" t="s">
        <v>2268</v>
      </c>
      <c r="E1195" s="3" t="s">
        <v>28</v>
      </c>
      <c r="F1195" s="18">
        <v>6152</v>
      </c>
      <c r="G1195" s="3">
        <v>3.88</v>
      </c>
      <c r="H1195" s="3">
        <f t="shared" si="47"/>
        <v>23869.759999999998</v>
      </c>
    </row>
    <row r="1196" spans="3:8" ht="15" customHeight="1" x14ac:dyDescent="0.3">
      <c r="C1196" s="4" t="s">
        <v>2269</v>
      </c>
      <c r="D1196" s="4" t="s">
        <v>2270</v>
      </c>
      <c r="E1196" s="3" t="s">
        <v>25</v>
      </c>
      <c r="F1196" s="18">
        <v>46.2</v>
      </c>
      <c r="G1196" s="3">
        <v>20.51</v>
      </c>
      <c r="H1196" s="3">
        <f t="shared" si="47"/>
        <v>947.56</v>
      </c>
    </row>
    <row r="1197" spans="3:8" ht="15" customHeight="1" x14ac:dyDescent="0.3">
      <c r="C1197" s="4" t="s">
        <v>2271</v>
      </c>
      <c r="D1197" s="4" t="s">
        <v>2272</v>
      </c>
      <c r="E1197" s="3" t="s">
        <v>25</v>
      </c>
      <c r="F1197" s="18">
        <v>117.6</v>
      </c>
      <c r="G1197" s="3">
        <v>20.5</v>
      </c>
      <c r="H1197" s="3">
        <f t="shared" si="47"/>
        <v>2410.8000000000002</v>
      </c>
    </row>
    <row r="1198" spans="3:8" ht="15" customHeight="1" x14ac:dyDescent="0.3">
      <c r="C1198" s="4" t="s">
        <v>2273</v>
      </c>
      <c r="D1198" s="4" t="s">
        <v>2274</v>
      </c>
      <c r="E1198" s="3" t="s">
        <v>25</v>
      </c>
      <c r="F1198" s="18">
        <v>375.9</v>
      </c>
      <c r="G1198" s="3">
        <v>20.170000000000002</v>
      </c>
      <c r="H1198" s="3">
        <f t="shared" si="47"/>
        <v>7581.9</v>
      </c>
    </row>
    <row r="1199" spans="3:8" ht="15" customHeight="1" x14ac:dyDescent="0.3">
      <c r="C1199" s="4" t="s">
        <v>2275</v>
      </c>
      <c r="D1199" s="4" t="s">
        <v>2276</v>
      </c>
      <c r="E1199" s="3" t="s">
        <v>25</v>
      </c>
      <c r="F1199" s="18">
        <v>375</v>
      </c>
      <c r="G1199" s="3">
        <v>18.829999999999998</v>
      </c>
      <c r="H1199" s="3">
        <f t="shared" si="47"/>
        <v>7061.25</v>
      </c>
    </row>
    <row r="1200" spans="3:8" ht="15" customHeight="1" x14ac:dyDescent="0.3">
      <c r="C1200" s="4" t="s">
        <v>2277</v>
      </c>
      <c r="D1200" s="4" t="s">
        <v>2278</v>
      </c>
      <c r="E1200" s="3" t="s">
        <v>25</v>
      </c>
      <c r="F1200" s="18">
        <v>904.63</v>
      </c>
      <c r="G1200" s="3">
        <v>16.170000000000002</v>
      </c>
      <c r="H1200" s="3">
        <f t="shared" si="47"/>
        <v>14627.87</v>
      </c>
    </row>
    <row r="1201" spans="3:8" ht="15" customHeight="1" x14ac:dyDescent="0.3">
      <c r="C1201" s="4" t="s">
        <v>2279</v>
      </c>
      <c r="D1201" s="4" t="s">
        <v>2280</v>
      </c>
      <c r="E1201" s="3" t="s">
        <v>25</v>
      </c>
      <c r="F1201" s="18">
        <v>2672.26</v>
      </c>
      <c r="G1201" s="3">
        <v>13.41</v>
      </c>
      <c r="H1201" s="3">
        <f t="shared" si="47"/>
        <v>35835.01</v>
      </c>
    </row>
    <row r="1202" spans="3:8" ht="15" customHeight="1" x14ac:dyDescent="0.3">
      <c r="C1202" s="4" t="s">
        <v>2281</v>
      </c>
      <c r="D1202" s="4" t="s">
        <v>2282</v>
      </c>
      <c r="E1202" s="3" t="s">
        <v>28</v>
      </c>
      <c r="F1202" s="18">
        <v>44</v>
      </c>
      <c r="G1202" s="3">
        <v>22.82</v>
      </c>
      <c r="H1202" s="3">
        <f t="shared" si="47"/>
        <v>1004.08</v>
      </c>
    </row>
    <row r="1203" spans="3:8" ht="15" customHeight="1" x14ac:dyDescent="0.3">
      <c r="C1203" s="4" t="s">
        <v>2283</v>
      </c>
      <c r="D1203" s="4" t="s">
        <v>2284</v>
      </c>
      <c r="E1203" s="3" t="s">
        <v>28</v>
      </c>
      <c r="F1203" s="18">
        <v>112</v>
      </c>
      <c r="G1203" s="3">
        <v>22.82</v>
      </c>
      <c r="H1203" s="3">
        <f t="shared" si="47"/>
        <v>2555.84</v>
      </c>
    </row>
    <row r="1204" spans="3:8" ht="15" customHeight="1" x14ac:dyDescent="0.3">
      <c r="C1204" s="4" t="s">
        <v>2285</v>
      </c>
      <c r="D1204" s="4" t="s">
        <v>2286</v>
      </c>
      <c r="E1204" s="3" t="s">
        <v>28</v>
      </c>
      <c r="F1204" s="18">
        <v>358</v>
      </c>
      <c r="G1204" s="3">
        <v>22.82</v>
      </c>
      <c r="H1204" s="3">
        <f t="shared" si="47"/>
        <v>8169.56</v>
      </c>
    </row>
    <row r="1205" spans="3:8" ht="15" customHeight="1" x14ac:dyDescent="0.3">
      <c r="C1205" s="4" t="s">
        <v>2287</v>
      </c>
      <c r="D1205" s="4" t="s">
        <v>2288</v>
      </c>
      <c r="E1205" s="3" t="s">
        <v>28</v>
      </c>
      <c r="F1205" s="18">
        <v>150</v>
      </c>
      <c r="G1205" s="3">
        <v>36.44</v>
      </c>
      <c r="H1205" s="3">
        <f t="shared" si="47"/>
        <v>5466</v>
      </c>
    </row>
    <row r="1206" spans="3:8" ht="15" customHeight="1" x14ac:dyDescent="0.3">
      <c r="C1206" s="4" t="s">
        <v>2289</v>
      </c>
      <c r="D1206" s="4" t="s">
        <v>2290</v>
      </c>
      <c r="E1206" s="3" t="s">
        <v>28</v>
      </c>
      <c r="F1206" s="18">
        <v>2675</v>
      </c>
      <c r="G1206" s="3">
        <v>22.82</v>
      </c>
      <c r="H1206" s="3">
        <f t="shared" si="47"/>
        <v>61043.5</v>
      </c>
    </row>
    <row r="1207" spans="3:8" ht="15" customHeight="1" x14ac:dyDescent="0.3">
      <c r="C1207" s="4" t="s">
        <v>2291</v>
      </c>
      <c r="D1207" s="4" t="s">
        <v>2292</v>
      </c>
      <c r="E1207" s="3" t="s">
        <v>28</v>
      </c>
      <c r="F1207" s="18">
        <v>22</v>
      </c>
      <c r="G1207" s="3">
        <v>6.59</v>
      </c>
      <c r="H1207" s="3">
        <f t="shared" si="47"/>
        <v>144.97999999999999</v>
      </c>
    </row>
    <row r="1208" spans="3:8" ht="15" customHeight="1" x14ac:dyDescent="0.3">
      <c r="C1208" s="4" t="s">
        <v>2293</v>
      </c>
      <c r="D1208" s="4" t="s">
        <v>2294</v>
      </c>
      <c r="E1208" s="3" t="s">
        <v>28</v>
      </c>
      <c r="F1208" s="18">
        <v>56</v>
      </c>
      <c r="G1208" s="3">
        <v>6.59</v>
      </c>
      <c r="H1208" s="3">
        <f t="shared" si="47"/>
        <v>369.04</v>
      </c>
    </row>
    <row r="1209" spans="3:8" ht="15" customHeight="1" x14ac:dyDescent="0.3">
      <c r="C1209" s="4" t="s">
        <v>2295</v>
      </c>
      <c r="D1209" s="4" t="s">
        <v>2296</v>
      </c>
      <c r="E1209" s="3" t="s">
        <v>28</v>
      </c>
      <c r="F1209" s="18">
        <v>179</v>
      </c>
      <c r="G1209" s="3">
        <v>6.59</v>
      </c>
      <c r="H1209" s="3">
        <f t="shared" si="47"/>
        <v>1179.6099999999999</v>
      </c>
    </row>
    <row r="1210" spans="3:8" ht="15" customHeight="1" x14ac:dyDescent="0.3">
      <c r="C1210" s="4" t="s">
        <v>2297</v>
      </c>
      <c r="D1210" s="4" t="s">
        <v>2298</v>
      </c>
      <c r="E1210" s="3" t="s">
        <v>28</v>
      </c>
      <c r="F1210" s="18">
        <v>150</v>
      </c>
      <c r="G1210" s="3">
        <v>16.809999999999999</v>
      </c>
      <c r="H1210" s="3">
        <f t="shared" si="47"/>
        <v>2521.5</v>
      </c>
    </row>
    <row r="1211" spans="3:8" ht="15" customHeight="1" x14ac:dyDescent="0.3">
      <c r="C1211" s="4" t="s">
        <v>2299</v>
      </c>
      <c r="D1211" s="4" t="s">
        <v>2300</v>
      </c>
      <c r="E1211" s="3" t="s">
        <v>28</v>
      </c>
      <c r="F1211" s="18">
        <v>150</v>
      </c>
      <c r="G1211" s="3">
        <v>6.59</v>
      </c>
      <c r="H1211" s="3">
        <f t="shared" si="47"/>
        <v>988.5</v>
      </c>
    </row>
    <row r="1212" spans="3:8" ht="15" customHeight="1" x14ac:dyDescent="0.3">
      <c r="C1212" s="4" t="s">
        <v>2301</v>
      </c>
      <c r="D1212" s="4" t="s">
        <v>2302</v>
      </c>
      <c r="E1212" s="3" t="s">
        <v>28</v>
      </c>
      <c r="F1212" s="18">
        <v>44</v>
      </c>
      <c r="G1212" s="3">
        <v>6.59</v>
      </c>
      <c r="H1212" s="3">
        <f t="shared" si="47"/>
        <v>289.95999999999998</v>
      </c>
    </row>
    <row r="1213" spans="3:8" ht="15" customHeight="1" x14ac:dyDescent="0.3">
      <c r="C1213" s="4" t="s">
        <v>2303</v>
      </c>
      <c r="D1213" s="4" t="s">
        <v>2304</v>
      </c>
      <c r="E1213" s="3" t="s">
        <v>28</v>
      </c>
      <c r="F1213" s="18">
        <v>112</v>
      </c>
      <c r="G1213" s="3">
        <v>15.16</v>
      </c>
      <c r="H1213" s="3">
        <f t="shared" si="47"/>
        <v>1697.92</v>
      </c>
    </row>
    <row r="1214" spans="3:8" ht="15" customHeight="1" x14ac:dyDescent="0.3">
      <c r="C1214" s="4" t="s">
        <v>2305</v>
      </c>
      <c r="D1214" s="4" t="s">
        <v>2306</v>
      </c>
      <c r="E1214" s="3" t="s">
        <v>28</v>
      </c>
      <c r="F1214" s="18">
        <v>358</v>
      </c>
      <c r="G1214" s="3">
        <v>14.31</v>
      </c>
      <c r="H1214" s="3">
        <f t="shared" si="47"/>
        <v>5122.9799999999996</v>
      </c>
    </row>
    <row r="1215" spans="3:8" ht="15" customHeight="1" x14ac:dyDescent="0.3">
      <c r="C1215" s="4" t="s">
        <v>2307</v>
      </c>
      <c r="D1215" s="4" t="s">
        <v>2308</v>
      </c>
      <c r="E1215" s="3" t="s">
        <v>28</v>
      </c>
      <c r="F1215" s="18">
        <v>150</v>
      </c>
      <c r="G1215" s="3">
        <v>13.08</v>
      </c>
      <c r="H1215" s="3">
        <f t="shared" si="47"/>
        <v>1962</v>
      </c>
    </row>
    <row r="1216" spans="3:8" ht="15" customHeight="1" x14ac:dyDescent="0.3">
      <c r="C1216" s="4" t="s">
        <v>2309</v>
      </c>
      <c r="D1216" s="4" t="s">
        <v>2310</v>
      </c>
      <c r="E1216" s="3" t="s">
        <v>28</v>
      </c>
      <c r="F1216" s="18">
        <v>5370</v>
      </c>
      <c r="G1216" s="3">
        <v>8.31</v>
      </c>
      <c r="H1216" s="3">
        <f t="shared" si="47"/>
        <v>44624.7</v>
      </c>
    </row>
    <row r="1217" spans="3:8" ht="15" customHeight="1" x14ac:dyDescent="0.3">
      <c r="C1217" s="4" t="s">
        <v>2311</v>
      </c>
      <c r="D1217" s="4" t="s">
        <v>2312</v>
      </c>
      <c r="E1217" s="3" t="s">
        <v>28</v>
      </c>
      <c r="F1217" s="18">
        <v>44</v>
      </c>
      <c r="G1217" s="3">
        <v>61.01</v>
      </c>
      <c r="H1217" s="3">
        <f t="shared" si="47"/>
        <v>2684.44</v>
      </c>
    </row>
    <row r="1218" spans="3:8" ht="15" customHeight="1" x14ac:dyDescent="0.3">
      <c r="C1218" s="4" t="s">
        <v>2313</v>
      </c>
      <c r="D1218" s="4" t="s">
        <v>2314</v>
      </c>
      <c r="E1218" s="3" t="s">
        <v>28</v>
      </c>
      <c r="F1218" s="18">
        <v>112</v>
      </c>
      <c r="G1218" s="3">
        <v>52.51</v>
      </c>
      <c r="H1218" s="3">
        <f t="shared" si="47"/>
        <v>5881.12</v>
      </c>
    </row>
    <row r="1219" spans="3:8" ht="15" customHeight="1" x14ac:dyDescent="0.3">
      <c r="C1219" s="4" t="s">
        <v>2315</v>
      </c>
      <c r="D1219" s="4" t="s">
        <v>2316</v>
      </c>
      <c r="E1219" s="3" t="s">
        <v>28</v>
      </c>
      <c r="F1219" s="18">
        <v>358</v>
      </c>
      <c r="G1219" s="3">
        <v>42.51</v>
      </c>
      <c r="H1219" s="3">
        <f t="shared" si="47"/>
        <v>15218.58</v>
      </c>
    </row>
    <row r="1220" spans="3:8" ht="15" customHeight="1" x14ac:dyDescent="0.3">
      <c r="C1220" s="4" t="s">
        <v>2317</v>
      </c>
      <c r="D1220" s="4" t="s">
        <v>2318</v>
      </c>
      <c r="E1220" s="3" t="s">
        <v>28</v>
      </c>
      <c r="F1220" s="18">
        <v>66</v>
      </c>
      <c r="G1220" s="3">
        <v>38.01</v>
      </c>
      <c r="H1220" s="3">
        <f t="shared" si="47"/>
        <v>2508.66</v>
      </c>
    </row>
    <row r="1221" spans="3:8" ht="15" customHeight="1" x14ac:dyDescent="0.3">
      <c r="C1221" s="4" t="s">
        <v>2319</v>
      </c>
      <c r="D1221" s="4" t="s">
        <v>2320</v>
      </c>
      <c r="E1221" s="3" t="s">
        <v>28</v>
      </c>
      <c r="F1221" s="18">
        <v>80</v>
      </c>
      <c r="G1221" s="3">
        <v>33.01</v>
      </c>
      <c r="H1221" s="3">
        <f t="shared" si="47"/>
        <v>2640.8</v>
      </c>
    </row>
    <row r="1222" spans="3:8" ht="15" customHeight="1" x14ac:dyDescent="0.3">
      <c r="C1222" s="4" t="s">
        <v>2321</v>
      </c>
      <c r="D1222" s="4" t="s">
        <v>2322</v>
      </c>
      <c r="E1222" s="3" t="s">
        <v>28</v>
      </c>
      <c r="F1222" s="18">
        <v>5640</v>
      </c>
      <c r="G1222" s="3">
        <v>23.11</v>
      </c>
      <c r="H1222" s="3">
        <f t="shared" si="47"/>
        <v>130340.4</v>
      </c>
    </row>
    <row r="1223" spans="3:8" ht="25.2" customHeight="1" x14ac:dyDescent="0.3">
      <c r="C1223" s="12" t="s">
        <v>2323</v>
      </c>
      <c r="D1223" s="12" t="s">
        <v>2324</v>
      </c>
      <c r="E1223" s="13"/>
      <c r="F1223" s="17"/>
      <c r="G1223" s="13"/>
      <c r="H1223" s="13">
        <f>SUM(H1224:H1227)</f>
        <v>467141.2</v>
      </c>
    </row>
    <row r="1224" spans="3:8" ht="15" customHeight="1" x14ac:dyDescent="0.3">
      <c r="C1224" s="4" t="s">
        <v>2325</v>
      </c>
      <c r="D1224" s="4" t="s">
        <v>2326</v>
      </c>
      <c r="E1224" s="3" t="s">
        <v>25</v>
      </c>
      <c r="F1224" s="18">
        <v>168.65</v>
      </c>
      <c r="G1224" s="3">
        <v>607.13</v>
      </c>
      <c r="H1224" s="3">
        <f>+ROUND(+IF(F1224="",0,F1224*G1224),2)</f>
        <v>102392.47</v>
      </c>
    </row>
    <row r="1225" spans="3:8" ht="15" customHeight="1" x14ac:dyDescent="0.3">
      <c r="C1225" s="4" t="s">
        <v>2327</v>
      </c>
      <c r="D1225" s="4" t="s">
        <v>2328</v>
      </c>
      <c r="E1225" s="3" t="s">
        <v>25</v>
      </c>
      <c r="F1225" s="18">
        <v>348.97</v>
      </c>
      <c r="G1225" s="3">
        <v>489.13</v>
      </c>
      <c r="H1225" s="3">
        <f>+ROUND(+IF(F1225="",0,F1225*G1225),2)</f>
        <v>170691.7</v>
      </c>
    </row>
    <row r="1226" spans="3:8" ht="15" customHeight="1" x14ac:dyDescent="0.3">
      <c r="C1226" s="4" t="s">
        <v>2329</v>
      </c>
      <c r="D1226" s="4" t="s">
        <v>2330</v>
      </c>
      <c r="E1226" s="3" t="s">
        <v>25</v>
      </c>
      <c r="F1226" s="18">
        <v>193.33</v>
      </c>
      <c r="G1226" s="3">
        <v>331.45</v>
      </c>
      <c r="H1226" s="3">
        <f>+ROUND(+IF(F1226="",0,F1226*G1226),2)</f>
        <v>64079.23</v>
      </c>
    </row>
    <row r="1227" spans="3:8" ht="15" customHeight="1" x14ac:dyDescent="0.3">
      <c r="C1227" s="4" t="s">
        <v>2331</v>
      </c>
      <c r="D1227" s="4" t="s">
        <v>2332</v>
      </c>
      <c r="E1227" s="3" t="s">
        <v>25</v>
      </c>
      <c r="F1227" s="18">
        <v>669.54</v>
      </c>
      <c r="G1227" s="3">
        <v>194.13</v>
      </c>
      <c r="H1227" s="3">
        <f>+ROUND(+IF(F1227="",0,F1227*G1227),2)</f>
        <v>129977.8</v>
      </c>
    </row>
    <row r="1228" spans="3:8" ht="25.2" customHeight="1" x14ac:dyDescent="0.3">
      <c r="C1228" s="12" t="s">
        <v>2333</v>
      </c>
      <c r="D1228" s="12" t="s">
        <v>2334</v>
      </c>
      <c r="E1228" s="13"/>
      <c r="F1228" s="17"/>
      <c r="G1228" s="13"/>
      <c r="H1228" s="13">
        <f>SUM(H1229:H1243)</f>
        <v>1471866.57</v>
      </c>
    </row>
    <row r="1229" spans="3:8" ht="15" customHeight="1" x14ac:dyDescent="0.3">
      <c r="C1229" s="4" t="s">
        <v>2335</v>
      </c>
      <c r="D1229" s="4" t="s">
        <v>2336</v>
      </c>
      <c r="E1229" s="3" t="s">
        <v>25</v>
      </c>
      <c r="F1229" s="18">
        <v>60592.49</v>
      </c>
      <c r="G1229" s="3">
        <v>6.69</v>
      </c>
      <c r="H1229" s="3">
        <f t="shared" ref="H1229:H1243" si="48">+ROUND(+IF(F1229="",0,F1229*G1229),2)</f>
        <v>405363.76</v>
      </c>
    </row>
    <row r="1230" spans="3:8" ht="15" customHeight="1" x14ac:dyDescent="0.3">
      <c r="C1230" s="4" t="s">
        <v>2337</v>
      </c>
      <c r="D1230" s="4" t="s">
        <v>2338</v>
      </c>
      <c r="E1230" s="3" t="s">
        <v>25</v>
      </c>
      <c r="F1230" s="18">
        <v>1430.1</v>
      </c>
      <c r="G1230" s="3">
        <v>8.9600000000000009</v>
      </c>
      <c r="H1230" s="3">
        <f t="shared" si="48"/>
        <v>12813.7</v>
      </c>
    </row>
    <row r="1231" spans="3:8" ht="15" customHeight="1" x14ac:dyDescent="0.3">
      <c r="C1231" s="4" t="s">
        <v>2339</v>
      </c>
      <c r="D1231" s="4" t="s">
        <v>2340</v>
      </c>
      <c r="E1231" s="3" t="s">
        <v>25</v>
      </c>
      <c r="F1231" s="18">
        <v>24051.25</v>
      </c>
      <c r="G1231" s="3">
        <v>8.91</v>
      </c>
      <c r="H1231" s="3">
        <f t="shared" si="48"/>
        <v>214296.64</v>
      </c>
    </row>
    <row r="1232" spans="3:8" ht="15" customHeight="1" x14ac:dyDescent="0.3">
      <c r="C1232" s="4" t="s">
        <v>2341</v>
      </c>
      <c r="D1232" s="4" t="s">
        <v>2342</v>
      </c>
      <c r="E1232" s="3" t="s">
        <v>25</v>
      </c>
      <c r="F1232" s="18">
        <v>5678.3</v>
      </c>
      <c r="G1232" s="3">
        <v>12.32</v>
      </c>
      <c r="H1232" s="3">
        <f t="shared" si="48"/>
        <v>69956.66</v>
      </c>
    </row>
    <row r="1233" spans="3:8" ht="15" customHeight="1" x14ac:dyDescent="0.3">
      <c r="C1233" s="4" t="s">
        <v>2343</v>
      </c>
      <c r="D1233" s="4" t="s">
        <v>2344</v>
      </c>
      <c r="E1233" s="3" t="s">
        <v>25</v>
      </c>
      <c r="F1233" s="18">
        <v>2341.4499999999998</v>
      </c>
      <c r="G1233" s="3">
        <v>14.42</v>
      </c>
      <c r="H1233" s="3">
        <f t="shared" si="48"/>
        <v>33763.71</v>
      </c>
    </row>
    <row r="1234" spans="3:8" ht="15" customHeight="1" x14ac:dyDescent="0.3">
      <c r="C1234" s="4" t="s">
        <v>2345</v>
      </c>
      <c r="D1234" s="4" t="s">
        <v>2346</v>
      </c>
      <c r="E1234" s="3" t="s">
        <v>25</v>
      </c>
      <c r="F1234" s="18">
        <v>1652.81</v>
      </c>
      <c r="G1234" s="3">
        <v>10.73</v>
      </c>
      <c r="H1234" s="3">
        <f t="shared" si="48"/>
        <v>17734.650000000001</v>
      </c>
    </row>
    <row r="1235" spans="3:8" ht="15" customHeight="1" x14ac:dyDescent="0.3">
      <c r="C1235" s="4" t="s">
        <v>2347</v>
      </c>
      <c r="D1235" s="4" t="s">
        <v>2348</v>
      </c>
      <c r="E1235" s="3" t="s">
        <v>25</v>
      </c>
      <c r="F1235" s="18">
        <v>838.16</v>
      </c>
      <c r="G1235" s="3">
        <v>18.649999999999999</v>
      </c>
      <c r="H1235" s="3">
        <f t="shared" si="48"/>
        <v>15631.68</v>
      </c>
    </row>
    <row r="1236" spans="3:8" ht="15" customHeight="1" x14ac:dyDescent="0.3">
      <c r="C1236" s="4" t="s">
        <v>2349</v>
      </c>
      <c r="D1236" s="4" t="s">
        <v>2350</v>
      </c>
      <c r="E1236" s="3" t="s">
        <v>25</v>
      </c>
      <c r="F1236" s="18">
        <v>2257.8200000000002</v>
      </c>
      <c r="G1236" s="3">
        <v>32.840000000000003</v>
      </c>
      <c r="H1236" s="3">
        <f t="shared" si="48"/>
        <v>74146.81</v>
      </c>
    </row>
    <row r="1237" spans="3:8" ht="15" customHeight="1" x14ac:dyDescent="0.3">
      <c r="C1237" s="4" t="s">
        <v>2351</v>
      </c>
      <c r="D1237" s="4" t="s">
        <v>2352</v>
      </c>
      <c r="E1237" s="3" t="s">
        <v>25</v>
      </c>
      <c r="F1237" s="18">
        <v>1592.27</v>
      </c>
      <c r="G1237" s="3">
        <v>49.25</v>
      </c>
      <c r="H1237" s="3">
        <f t="shared" si="48"/>
        <v>78419.3</v>
      </c>
    </row>
    <row r="1238" spans="3:8" ht="15" customHeight="1" x14ac:dyDescent="0.3">
      <c r="C1238" s="4" t="s">
        <v>2353</v>
      </c>
      <c r="D1238" s="4" t="s">
        <v>2354</v>
      </c>
      <c r="E1238" s="3" t="s">
        <v>25</v>
      </c>
      <c r="F1238" s="18">
        <v>8706.2900000000009</v>
      </c>
      <c r="G1238" s="3">
        <v>62.25</v>
      </c>
      <c r="H1238" s="3">
        <f t="shared" si="48"/>
        <v>541966.55000000005</v>
      </c>
    </row>
    <row r="1239" spans="3:8" ht="15" customHeight="1" x14ac:dyDescent="0.3">
      <c r="C1239" s="4" t="s">
        <v>2355</v>
      </c>
      <c r="D1239" s="4" t="s">
        <v>2356</v>
      </c>
      <c r="E1239" s="3" t="s">
        <v>25</v>
      </c>
      <c r="F1239" s="18">
        <v>399</v>
      </c>
      <c r="G1239" s="3">
        <v>4.83</v>
      </c>
      <c r="H1239" s="3">
        <f t="shared" si="48"/>
        <v>1927.17</v>
      </c>
    </row>
    <row r="1240" spans="3:8" ht="15" customHeight="1" x14ac:dyDescent="0.3">
      <c r="C1240" s="4" t="s">
        <v>2357</v>
      </c>
      <c r="D1240" s="4" t="s">
        <v>2358</v>
      </c>
      <c r="E1240" s="3" t="s">
        <v>25</v>
      </c>
      <c r="F1240" s="18">
        <v>112.35</v>
      </c>
      <c r="G1240" s="3">
        <v>27.89</v>
      </c>
      <c r="H1240" s="3">
        <f t="shared" si="48"/>
        <v>3133.44</v>
      </c>
    </row>
    <row r="1241" spans="3:8" ht="15" customHeight="1" x14ac:dyDescent="0.3">
      <c r="C1241" s="4" t="s">
        <v>2359</v>
      </c>
      <c r="D1241" s="4" t="s">
        <v>2360</v>
      </c>
      <c r="E1241" s="3" t="s">
        <v>25</v>
      </c>
      <c r="F1241" s="18">
        <v>28.35</v>
      </c>
      <c r="G1241" s="3">
        <v>18.989999999999998</v>
      </c>
      <c r="H1241" s="3">
        <f t="shared" si="48"/>
        <v>538.37</v>
      </c>
    </row>
    <row r="1242" spans="3:8" ht="15" customHeight="1" x14ac:dyDescent="0.3">
      <c r="C1242" s="4" t="s">
        <v>2361</v>
      </c>
      <c r="D1242" s="4" t="s">
        <v>2362</v>
      </c>
      <c r="E1242" s="3" t="s">
        <v>25</v>
      </c>
      <c r="F1242" s="18">
        <v>349.65</v>
      </c>
      <c r="G1242" s="3">
        <v>1.07</v>
      </c>
      <c r="H1242" s="3">
        <f t="shared" si="48"/>
        <v>374.13</v>
      </c>
    </row>
    <row r="1243" spans="3:8" ht="15" customHeight="1" x14ac:dyDescent="0.3">
      <c r="C1243" s="4" t="s">
        <v>2363</v>
      </c>
      <c r="D1243" s="4" t="s">
        <v>2364</v>
      </c>
      <c r="E1243" s="3" t="s">
        <v>28</v>
      </c>
      <c r="F1243" s="18">
        <v>1</v>
      </c>
      <c r="G1243" s="3">
        <v>1800</v>
      </c>
      <c r="H1243" s="3">
        <f t="shared" si="48"/>
        <v>1800</v>
      </c>
    </row>
    <row r="1244" spans="3:8" ht="25.2" customHeight="1" x14ac:dyDescent="0.3">
      <c r="C1244" s="12" t="s">
        <v>2365</v>
      </c>
      <c r="D1244" s="12" t="s">
        <v>2366</v>
      </c>
      <c r="E1244" s="13"/>
      <c r="F1244" s="17"/>
      <c r="G1244" s="13"/>
      <c r="H1244" s="13">
        <f>SUM(H1245:H1246)</f>
        <v>12033.84</v>
      </c>
    </row>
    <row r="1245" spans="3:8" ht="15" customHeight="1" x14ac:dyDescent="0.3">
      <c r="C1245" s="4" t="s">
        <v>2367</v>
      </c>
      <c r="D1245" s="4" t="s">
        <v>2368</v>
      </c>
      <c r="E1245" s="3" t="s">
        <v>25</v>
      </c>
      <c r="F1245" s="18">
        <v>161.36000000000001</v>
      </c>
      <c r="G1245" s="3">
        <v>56</v>
      </c>
      <c r="H1245" s="3">
        <f>+ROUND(+IF(F1245="",0,F1245*G1245),2)</f>
        <v>9036.16</v>
      </c>
    </row>
    <row r="1246" spans="3:8" ht="15" customHeight="1" x14ac:dyDescent="0.3">
      <c r="C1246" s="4" t="s">
        <v>2369</v>
      </c>
      <c r="D1246" s="4" t="s">
        <v>2370</v>
      </c>
      <c r="E1246" s="3" t="s">
        <v>28</v>
      </c>
      <c r="F1246" s="18">
        <v>8</v>
      </c>
      <c r="G1246" s="3">
        <v>374.71</v>
      </c>
      <c r="H1246" s="3">
        <f>+ROUND(+IF(F1246="",0,F1246*G1246),2)</f>
        <v>2997.68</v>
      </c>
    </row>
    <row r="1247" spans="3:8" ht="25.2" customHeight="1" x14ac:dyDescent="0.3">
      <c r="C1247" s="12" t="s">
        <v>2371</v>
      </c>
      <c r="D1247" s="12" t="s">
        <v>2372</v>
      </c>
      <c r="E1247" s="13"/>
      <c r="F1247" s="17"/>
      <c r="G1247" s="13"/>
      <c r="H1247" s="13">
        <f>SUM(H1248:H1277)/2</f>
        <v>2116412.9999999995</v>
      </c>
    </row>
    <row r="1248" spans="3:8" ht="19.95" customHeight="1" x14ac:dyDescent="0.3">
      <c r="C1248" s="6" t="s">
        <v>2373</v>
      </c>
      <c r="D1248" s="6" t="s">
        <v>2374</v>
      </c>
      <c r="E1248" s="5"/>
      <c r="F1248" s="19"/>
      <c r="G1248" s="5"/>
      <c r="H1248" s="5">
        <f>SUM(H1249:H1254)</f>
        <v>1421273.4999999998</v>
      </c>
    </row>
    <row r="1249" spans="3:8" ht="15" customHeight="1" x14ac:dyDescent="0.3">
      <c r="C1249" s="4" t="s">
        <v>2375</v>
      </c>
      <c r="D1249" s="4" t="s">
        <v>2376</v>
      </c>
      <c r="E1249" s="3"/>
      <c r="F1249" s="18">
        <v>25</v>
      </c>
      <c r="G1249" s="3">
        <v>18202.939999999999</v>
      </c>
      <c r="H1249" s="3">
        <f t="shared" ref="H1249:H1254" si="49">+ROUND(+IF(F1249="",0,F1249*G1249),2)</f>
        <v>455073.5</v>
      </c>
    </row>
    <row r="1250" spans="3:8" ht="15" customHeight="1" x14ac:dyDescent="0.3">
      <c r="C1250" s="4" t="s">
        <v>2377</v>
      </c>
      <c r="D1250" s="4" t="s">
        <v>2378</v>
      </c>
      <c r="E1250" s="3"/>
      <c r="F1250" s="18">
        <v>26</v>
      </c>
      <c r="G1250" s="3">
        <v>18705.939999999999</v>
      </c>
      <c r="H1250" s="3">
        <f t="shared" si="49"/>
        <v>486354.44</v>
      </c>
    </row>
    <row r="1251" spans="3:8" ht="15" customHeight="1" x14ac:dyDescent="0.3">
      <c r="C1251" s="4" t="s">
        <v>2379</v>
      </c>
      <c r="D1251" s="4" t="s">
        <v>2380</v>
      </c>
      <c r="E1251" s="3"/>
      <c r="F1251" s="18">
        <v>9</v>
      </c>
      <c r="G1251" s="3">
        <v>19219.939999999999</v>
      </c>
      <c r="H1251" s="3">
        <f t="shared" si="49"/>
        <v>172979.46</v>
      </c>
    </row>
    <row r="1252" spans="3:8" ht="15" customHeight="1" x14ac:dyDescent="0.3">
      <c r="C1252" s="4" t="s">
        <v>2381</v>
      </c>
      <c r="D1252" s="4" t="s">
        <v>2382</v>
      </c>
      <c r="E1252" s="3"/>
      <c r="F1252" s="18">
        <v>2</v>
      </c>
      <c r="G1252" s="3">
        <v>19682.939999999999</v>
      </c>
      <c r="H1252" s="3">
        <f t="shared" si="49"/>
        <v>39365.879999999997</v>
      </c>
    </row>
    <row r="1253" spans="3:8" ht="15" customHeight="1" x14ac:dyDescent="0.3">
      <c r="C1253" s="4" t="s">
        <v>2383</v>
      </c>
      <c r="D1253" s="4" t="s">
        <v>2384</v>
      </c>
      <c r="E1253" s="3"/>
      <c r="F1253" s="18">
        <v>4</v>
      </c>
      <c r="G1253" s="3">
        <v>20180.939999999999</v>
      </c>
      <c r="H1253" s="3">
        <f t="shared" si="49"/>
        <v>80723.759999999995</v>
      </c>
    </row>
    <row r="1254" spans="3:8" ht="15" customHeight="1" x14ac:dyDescent="0.3">
      <c r="C1254" s="4" t="s">
        <v>2385</v>
      </c>
      <c r="D1254" s="4" t="s">
        <v>2386</v>
      </c>
      <c r="E1254" s="3"/>
      <c r="F1254" s="18">
        <v>9</v>
      </c>
      <c r="G1254" s="3">
        <v>20752.939999999999</v>
      </c>
      <c r="H1254" s="3">
        <f t="shared" si="49"/>
        <v>186776.46</v>
      </c>
    </row>
    <row r="1255" spans="3:8" ht="19.95" customHeight="1" x14ac:dyDescent="0.3">
      <c r="C1255" s="6" t="s">
        <v>2387</v>
      </c>
      <c r="D1255" s="6" t="s">
        <v>2388</v>
      </c>
      <c r="E1255" s="5"/>
      <c r="F1255" s="19"/>
      <c r="G1255" s="5"/>
      <c r="H1255" s="5">
        <f>SUM(H1256:H1260)</f>
        <v>140183.51999999999</v>
      </c>
    </row>
    <row r="1256" spans="3:8" ht="15" customHeight="1" x14ac:dyDescent="0.3">
      <c r="C1256" s="4" t="s">
        <v>2389</v>
      </c>
      <c r="D1256" s="4" t="s">
        <v>2390</v>
      </c>
      <c r="E1256" s="3"/>
      <c r="F1256" s="18">
        <v>98</v>
      </c>
      <c r="G1256" s="3">
        <v>645.88</v>
      </c>
      <c r="H1256" s="3">
        <f>+ROUND(+IF(F1256="",0,F1256*G1256),2)</f>
        <v>63296.24</v>
      </c>
    </row>
    <row r="1257" spans="3:8" ht="15" customHeight="1" x14ac:dyDescent="0.3">
      <c r="C1257" s="4" t="s">
        <v>2391</v>
      </c>
      <c r="D1257" s="4" t="s">
        <v>2392</v>
      </c>
      <c r="E1257" s="3"/>
      <c r="F1257" s="18">
        <v>69</v>
      </c>
      <c r="G1257" s="3">
        <v>702.88</v>
      </c>
      <c r="H1257" s="3">
        <f>+ROUND(+IF(F1257="",0,F1257*G1257),2)</f>
        <v>48498.720000000001</v>
      </c>
    </row>
    <row r="1258" spans="3:8" ht="15" customHeight="1" x14ac:dyDescent="0.3">
      <c r="C1258" s="4" t="s">
        <v>2393</v>
      </c>
      <c r="D1258" s="4" t="s">
        <v>2394</v>
      </c>
      <c r="E1258" s="3"/>
      <c r="F1258" s="18">
        <v>26</v>
      </c>
      <c r="G1258" s="3">
        <v>749.88</v>
      </c>
      <c r="H1258" s="3">
        <f>+ROUND(+IF(F1258="",0,F1258*G1258),2)</f>
        <v>19496.88</v>
      </c>
    </row>
    <row r="1259" spans="3:8" ht="15" customHeight="1" x14ac:dyDescent="0.3">
      <c r="C1259" s="4" t="s">
        <v>2395</v>
      </c>
      <c r="D1259" s="4" t="s">
        <v>2396</v>
      </c>
      <c r="E1259" s="3"/>
      <c r="F1259" s="18">
        <v>7</v>
      </c>
      <c r="G1259" s="3">
        <v>790.88</v>
      </c>
      <c r="H1259" s="3">
        <f>+ROUND(+IF(F1259="",0,F1259*G1259),2)</f>
        <v>5536.16</v>
      </c>
    </row>
    <row r="1260" spans="3:8" ht="15" customHeight="1" x14ac:dyDescent="0.3">
      <c r="C1260" s="4" t="s">
        <v>2397</v>
      </c>
      <c r="D1260" s="4" t="s">
        <v>2398</v>
      </c>
      <c r="E1260" s="3"/>
      <c r="F1260" s="18">
        <v>4</v>
      </c>
      <c r="G1260" s="3">
        <v>838.88</v>
      </c>
      <c r="H1260" s="3">
        <f>+ROUND(+IF(F1260="",0,F1260*G1260),2)</f>
        <v>3355.52</v>
      </c>
    </row>
    <row r="1261" spans="3:8" ht="19.95" customHeight="1" x14ac:dyDescent="0.3">
      <c r="C1261" s="6" t="s">
        <v>2399</v>
      </c>
      <c r="D1261" s="6" t="s">
        <v>2400</v>
      </c>
      <c r="E1261" s="5"/>
      <c r="F1261" s="19"/>
      <c r="G1261" s="5"/>
      <c r="H1261" s="5">
        <f>SUM(H1262:H1263)</f>
        <v>226744.78</v>
      </c>
    </row>
    <row r="1262" spans="3:8" ht="15" customHeight="1" x14ac:dyDescent="0.3">
      <c r="C1262" s="4" t="s">
        <v>2401</v>
      </c>
      <c r="D1262" s="4" t="s">
        <v>2402</v>
      </c>
      <c r="E1262" s="3"/>
      <c r="F1262" s="18">
        <v>13</v>
      </c>
      <c r="G1262" s="3">
        <v>16181.77</v>
      </c>
      <c r="H1262" s="3">
        <f>+ROUND(+IF(F1262="",0,F1262*G1262),2)</f>
        <v>210363.01</v>
      </c>
    </row>
    <row r="1263" spans="3:8" ht="15" customHeight="1" x14ac:dyDescent="0.3">
      <c r="C1263" s="4" t="s">
        <v>2403</v>
      </c>
      <c r="D1263" s="4" t="s">
        <v>2404</v>
      </c>
      <c r="E1263" s="3"/>
      <c r="F1263" s="18">
        <v>1</v>
      </c>
      <c r="G1263" s="3">
        <v>16381.77</v>
      </c>
      <c r="H1263" s="3">
        <f>+ROUND(+IF(F1263="",0,F1263*G1263),2)</f>
        <v>16381.77</v>
      </c>
    </row>
    <row r="1264" spans="3:8" ht="19.95" customHeight="1" x14ac:dyDescent="0.3">
      <c r="C1264" s="6" t="s">
        <v>2405</v>
      </c>
      <c r="D1264" s="6" t="s">
        <v>2406</v>
      </c>
      <c r="E1264" s="5"/>
      <c r="F1264" s="19"/>
      <c r="G1264" s="5"/>
      <c r="H1264" s="5">
        <f>SUM(H1265:H1277)</f>
        <v>328211.19999999995</v>
      </c>
    </row>
    <row r="1265" spans="3:8" ht="15" customHeight="1" x14ac:dyDescent="0.3">
      <c r="C1265" s="4" t="s">
        <v>2407</v>
      </c>
      <c r="D1265" s="4" t="s">
        <v>2408</v>
      </c>
      <c r="E1265" s="3"/>
      <c r="F1265" s="18">
        <v>7750</v>
      </c>
      <c r="G1265" s="3">
        <v>1.63</v>
      </c>
      <c r="H1265" s="3">
        <f t="shared" ref="H1265:H1277" si="50">+ROUND(+IF(F1265="",0,F1265*G1265),2)</f>
        <v>12632.5</v>
      </c>
    </row>
    <row r="1266" spans="3:8" ht="15" customHeight="1" x14ac:dyDescent="0.3">
      <c r="C1266" s="4" t="s">
        <v>2409</v>
      </c>
      <c r="D1266" s="4" t="s">
        <v>2410</v>
      </c>
      <c r="E1266" s="3"/>
      <c r="F1266" s="18">
        <v>2000</v>
      </c>
      <c r="G1266" s="3">
        <v>1.77</v>
      </c>
      <c r="H1266" s="3">
        <f t="shared" si="50"/>
        <v>3540</v>
      </c>
    </row>
    <row r="1267" spans="3:8" ht="15" customHeight="1" x14ac:dyDescent="0.3">
      <c r="C1267" s="4" t="s">
        <v>2411</v>
      </c>
      <c r="D1267" s="4" t="s">
        <v>2412</v>
      </c>
      <c r="E1267" s="3"/>
      <c r="F1267" s="18">
        <v>1280</v>
      </c>
      <c r="G1267" s="3">
        <v>2.56</v>
      </c>
      <c r="H1267" s="3">
        <f t="shared" si="50"/>
        <v>3276.8</v>
      </c>
    </row>
    <row r="1268" spans="3:8" ht="15" customHeight="1" x14ac:dyDescent="0.3">
      <c r="C1268" s="4" t="s">
        <v>2413</v>
      </c>
      <c r="D1268" s="4" t="s">
        <v>2414</v>
      </c>
      <c r="E1268" s="3"/>
      <c r="F1268" s="18">
        <v>420</v>
      </c>
      <c r="G1268" s="3">
        <v>2.9</v>
      </c>
      <c r="H1268" s="3">
        <f t="shared" si="50"/>
        <v>1218</v>
      </c>
    </row>
    <row r="1269" spans="3:8" ht="15" customHeight="1" x14ac:dyDescent="0.3">
      <c r="C1269" s="4" t="s">
        <v>2415</v>
      </c>
      <c r="D1269" s="4" t="s">
        <v>2416</v>
      </c>
      <c r="E1269" s="3"/>
      <c r="F1269" s="18">
        <v>180</v>
      </c>
      <c r="G1269" s="3">
        <v>3.5</v>
      </c>
      <c r="H1269" s="3">
        <f t="shared" si="50"/>
        <v>630</v>
      </c>
    </row>
    <row r="1270" spans="3:8" ht="15" customHeight="1" x14ac:dyDescent="0.3">
      <c r="C1270" s="4" t="s">
        <v>2417</v>
      </c>
      <c r="D1270" s="4" t="s">
        <v>2418</v>
      </c>
      <c r="E1270" s="3"/>
      <c r="F1270" s="18">
        <v>140</v>
      </c>
      <c r="G1270" s="3">
        <v>5.5</v>
      </c>
      <c r="H1270" s="3">
        <f t="shared" si="50"/>
        <v>770</v>
      </c>
    </row>
    <row r="1271" spans="3:8" ht="15" customHeight="1" x14ac:dyDescent="0.3">
      <c r="C1271" s="4" t="s">
        <v>2419</v>
      </c>
      <c r="D1271" s="4" t="s">
        <v>2420</v>
      </c>
      <c r="E1271" s="3"/>
      <c r="F1271" s="18">
        <v>220</v>
      </c>
      <c r="G1271" s="3">
        <v>7.17</v>
      </c>
      <c r="H1271" s="3">
        <f t="shared" si="50"/>
        <v>1577.4</v>
      </c>
    </row>
    <row r="1272" spans="3:8" ht="15" customHeight="1" x14ac:dyDescent="0.3">
      <c r="C1272" s="4" t="s">
        <v>2421</v>
      </c>
      <c r="D1272" s="4" t="s">
        <v>2422</v>
      </c>
      <c r="E1272" s="3"/>
      <c r="F1272" s="18">
        <v>120</v>
      </c>
      <c r="G1272" s="3">
        <v>10.5</v>
      </c>
      <c r="H1272" s="3">
        <f t="shared" si="50"/>
        <v>1260</v>
      </c>
    </row>
    <row r="1273" spans="3:8" ht="15" customHeight="1" x14ac:dyDescent="0.3">
      <c r="C1273" s="4" t="s">
        <v>2423</v>
      </c>
      <c r="D1273" s="4" t="s">
        <v>2424</v>
      </c>
      <c r="E1273" s="3"/>
      <c r="F1273" s="18">
        <v>180</v>
      </c>
      <c r="G1273" s="3">
        <v>13.35</v>
      </c>
      <c r="H1273" s="3">
        <f t="shared" si="50"/>
        <v>2403</v>
      </c>
    </row>
    <row r="1274" spans="3:8" ht="15" customHeight="1" x14ac:dyDescent="0.3">
      <c r="C1274" s="4" t="s">
        <v>2425</v>
      </c>
      <c r="D1274" s="4" t="s">
        <v>2426</v>
      </c>
      <c r="E1274" s="3"/>
      <c r="F1274" s="18">
        <v>140</v>
      </c>
      <c r="G1274" s="3">
        <v>15.99</v>
      </c>
      <c r="H1274" s="3">
        <f t="shared" si="50"/>
        <v>2238.6</v>
      </c>
    </row>
    <row r="1275" spans="3:8" ht="15" customHeight="1" x14ac:dyDescent="0.3">
      <c r="C1275" s="4" t="s">
        <v>2427</v>
      </c>
      <c r="D1275" s="4" t="s">
        <v>2428</v>
      </c>
      <c r="E1275" s="3"/>
      <c r="F1275" s="18">
        <v>13200</v>
      </c>
      <c r="G1275" s="3">
        <v>22.35</v>
      </c>
      <c r="H1275" s="3">
        <f t="shared" si="50"/>
        <v>295020</v>
      </c>
    </row>
    <row r="1276" spans="3:8" ht="15" customHeight="1" x14ac:dyDescent="0.3">
      <c r="C1276" s="4" t="s">
        <v>2429</v>
      </c>
      <c r="D1276" s="4" t="s">
        <v>2430</v>
      </c>
      <c r="E1276" s="3"/>
      <c r="F1276" s="18">
        <v>287</v>
      </c>
      <c r="G1276" s="3">
        <v>4.9000000000000004</v>
      </c>
      <c r="H1276" s="3">
        <f t="shared" si="50"/>
        <v>1406.3</v>
      </c>
    </row>
    <row r="1277" spans="3:8" ht="15" customHeight="1" x14ac:dyDescent="0.3">
      <c r="C1277" s="4" t="s">
        <v>2431</v>
      </c>
      <c r="D1277" s="4" t="s">
        <v>2432</v>
      </c>
      <c r="E1277" s="3"/>
      <c r="F1277" s="18">
        <v>574</v>
      </c>
      <c r="G1277" s="3">
        <v>3.9</v>
      </c>
      <c r="H1277" s="3">
        <f t="shared" si="50"/>
        <v>2238.6</v>
      </c>
    </row>
    <row r="1278" spans="3:8" ht="25.2" customHeight="1" x14ac:dyDescent="0.3">
      <c r="C1278" s="12" t="s">
        <v>2433</v>
      </c>
      <c r="D1278" s="12" t="s">
        <v>2434</v>
      </c>
      <c r="E1278" s="13"/>
      <c r="F1278" s="17"/>
      <c r="G1278" s="13"/>
      <c r="H1278" s="13">
        <f>SUM(H1279:H1306)</f>
        <v>610217.44999999984</v>
      </c>
    </row>
    <row r="1279" spans="3:8" ht="15" customHeight="1" x14ac:dyDescent="0.3">
      <c r="C1279" s="4" t="s">
        <v>2435</v>
      </c>
      <c r="D1279" s="4" t="s">
        <v>2436</v>
      </c>
      <c r="E1279" s="3"/>
      <c r="F1279" s="18">
        <v>653</v>
      </c>
      <c r="G1279" s="3">
        <v>83.62</v>
      </c>
      <c r="H1279" s="3">
        <f t="shared" ref="H1279:H1306" si="51">+ROUND(+IF(F1279="",0,F1279*G1279),2)</f>
        <v>54603.86</v>
      </c>
    </row>
    <row r="1280" spans="3:8" ht="15" customHeight="1" x14ac:dyDescent="0.3">
      <c r="C1280" s="4" t="s">
        <v>2437</v>
      </c>
      <c r="D1280" s="4" t="s">
        <v>2438</v>
      </c>
      <c r="E1280" s="3"/>
      <c r="F1280" s="18">
        <v>91</v>
      </c>
      <c r="G1280" s="3">
        <v>86.61</v>
      </c>
      <c r="H1280" s="3">
        <f t="shared" si="51"/>
        <v>7881.51</v>
      </c>
    </row>
    <row r="1281" spans="3:8" ht="15" customHeight="1" x14ac:dyDescent="0.3">
      <c r="C1281" s="4" t="s">
        <v>2439</v>
      </c>
      <c r="D1281" s="4" t="s">
        <v>2440</v>
      </c>
      <c r="E1281" s="3"/>
      <c r="F1281" s="18">
        <v>744</v>
      </c>
      <c r="G1281" s="3">
        <v>183.16</v>
      </c>
      <c r="H1281" s="3">
        <f t="shared" si="51"/>
        <v>136271.04000000001</v>
      </c>
    </row>
    <row r="1282" spans="3:8" ht="15" customHeight="1" x14ac:dyDescent="0.3">
      <c r="C1282" s="4" t="s">
        <v>2441</v>
      </c>
      <c r="D1282" s="4" t="s">
        <v>2442</v>
      </c>
      <c r="E1282" s="3"/>
      <c r="F1282" s="18">
        <v>144</v>
      </c>
      <c r="G1282" s="3">
        <v>341.11</v>
      </c>
      <c r="H1282" s="3">
        <f t="shared" si="51"/>
        <v>49119.839999999997</v>
      </c>
    </row>
    <row r="1283" spans="3:8" ht="15" customHeight="1" x14ac:dyDescent="0.3">
      <c r="C1283" s="4" t="s">
        <v>2443</v>
      </c>
      <c r="D1283" s="4" t="s">
        <v>2444</v>
      </c>
      <c r="E1283" s="3"/>
      <c r="F1283" s="18">
        <v>5</v>
      </c>
      <c r="G1283" s="3">
        <v>341.11</v>
      </c>
      <c r="H1283" s="3">
        <f t="shared" si="51"/>
        <v>1705.55</v>
      </c>
    </row>
    <row r="1284" spans="3:8" ht="15" customHeight="1" x14ac:dyDescent="0.3">
      <c r="C1284" s="4" t="s">
        <v>2445</v>
      </c>
      <c r="D1284" s="4" t="s">
        <v>2446</v>
      </c>
      <c r="E1284" s="3"/>
      <c r="F1284" s="18">
        <v>2</v>
      </c>
      <c r="G1284" s="3">
        <v>341.11</v>
      </c>
      <c r="H1284" s="3">
        <f t="shared" si="51"/>
        <v>682.22</v>
      </c>
    </row>
    <row r="1285" spans="3:8" ht="15" customHeight="1" x14ac:dyDescent="0.3">
      <c r="C1285" s="4" t="s">
        <v>2447</v>
      </c>
      <c r="D1285" s="4" t="s">
        <v>2448</v>
      </c>
      <c r="E1285" s="3"/>
      <c r="F1285" s="18">
        <v>2</v>
      </c>
      <c r="G1285" s="3">
        <v>621.11</v>
      </c>
      <c r="H1285" s="3">
        <f t="shared" si="51"/>
        <v>1242.22</v>
      </c>
    </row>
    <row r="1286" spans="3:8" ht="15" customHeight="1" x14ac:dyDescent="0.3">
      <c r="C1286" s="4" t="s">
        <v>2449</v>
      </c>
      <c r="D1286" s="4" t="s">
        <v>2450</v>
      </c>
      <c r="E1286" s="3"/>
      <c r="F1286" s="18">
        <v>2</v>
      </c>
      <c r="G1286" s="3">
        <v>1468.11</v>
      </c>
      <c r="H1286" s="3">
        <f t="shared" si="51"/>
        <v>2936.22</v>
      </c>
    </row>
    <row r="1287" spans="3:8" ht="15" customHeight="1" x14ac:dyDescent="0.3">
      <c r="C1287" s="4" t="s">
        <v>2451</v>
      </c>
      <c r="D1287" s="4" t="s">
        <v>2452</v>
      </c>
      <c r="E1287" s="3"/>
      <c r="F1287" s="18">
        <v>386</v>
      </c>
      <c r="G1287" s="3">
        <v>341.11</v>
      </c>
      <c r="H1287" s="3">
        <f t="shared" si="51"/>
        <v>131668.46</v>
      </c>
    </row>
    <row r="1288" spans="3:8" ht="15" customHeight="1" x14ac:dyDescent="0.3">
      <c r="C1288" s="4" t="s">
        <v>2453</v>
      </c>
      <c r="D1288" s="4" t="s">
        <v>2454</v>
      </c>
      <c r="E1288" s="3"/>
      <c r="F1288" s="18">
        <v>83</v>
      </c>
      <c r="G1288" s="3">
        <v>341.11</v>
      </c>
      <c r="H1288" s="3">
        <f t="shared" si="51"/>
        <v>28312.13</v>
      </c>
    </row>
    <row r="1289" spans="3:8" ht="15" customHeight="1" x14ac:dyDescent="0.3">
      <c r="C1289" s="4" t="s">
        <v>2455</v>
      </c>
      <c r="D1289" s="4" t="s">
        <v>2456</v>
      </c>
      <c r="E1289" s="3"/>
      <c r="F1289" s="18">
        <v>30</v>
      </c>
      <c r="G1289" s="3">
        <v>341.11</v>
      </c>
      <c r="H1289" s="3">
        <f t="shared" si="51"/>
        <v>10233.299999999999</v>
      </c>
    </row>
    <row r="1290" spans="3:8" ht="15" customHeight="1" x14ac:dyDescent="0.3">
      <c r="C1290" s="4" t="s">
        <v>2457</v>
      </c>
      <c r="D1290" s="4" t="s">
        <v>2458</v>
      </c>
      <c r="E1290" s="3"/>
      <c r="F1290" s="18">
        <v>18</v>
      </c>
      <c r="G1290" s="3">
        <v>341.11</v>
      </c>
      <c r="H1290" s="3">
        <f t="shared" si="51"/>
        <v>6139.98</v>
      </c>
    </row>
    <row r="1291" spans="3:8" ht="15" customHeight="1" x14ac:dyDescent="0.3">
      <c r="C1291" s="4" t="s">
        <v>2459</v>
      </c>
      <c r="D1291" s="4" t="s">
        <v>2460</v>
      </c>
      <c r="E1291" s="3"/>
      <c r="F1291" s="18">
        <v>18</v>
      </c>
      <c r="G1291" s="3">
        <v>621.11</v>
      </c>
      <c r="H1291" s="3">
        <f t="shared" si="51"/>
        <v>11179.98</v>
      </c>
    </row>
    <row r="1292" spans="3:8" ht="15" customHeight="1" x14ac:dyDescent="0.3">
      <c r="C1292" s="4" t="s">
        <v>2461</v>
      </c>
      <c r="D1292" s="4" t="s">
        <v>2462</v>
      </c>
      <c r="E1292" s="3"/>
      <c r="F1292" s="18">
        <v>8</v>
      </c>
      <c r="G1292" s="3">
        <v>811.11</v>
      </c>
      <c r="H1292" s="3">
        <f t="shared" si="51"/>
        <v>6488.88</v>
      </c>
    </row>
    <row r="1293" spans="3:8" ht="15" customHeight="1" x14ac:dyDescent="0.3">
      <c r="C1293" s="4" t="s">
        <v>2463</v>
      </c>
      <c r="D1293" s="4" t="s">
        <v>2464</v>
      </c>
      <c r="E1293" s="3"/>
      <c r="F1293" s="18">
        <v>4</v>
      </c>
      <c r="G1293" s="3">
        <v>901.11</v>
      </c>
      <c r="H1293" s="3">
        <f t="shared" si="51"/>
        <v>3604.44</v>
      </c>
    </row>
    <row r="1294" spans="3:8" ht="15" customHeight="1" x14ac:dyDescent="0.3">
      <c r="C1294" s="4" t="s">
        <v>2465</v>
      </c>
      <c r="D1294" s="4" t="s">
        <v>2466</v>
      </c>
      <c r="E1294" s="3"/>
      <c r="F1294" s="18">
        <v>5</v>
      </c>
      <c r="G1294" s="3">
        <v>959.11</v>
      </c>
      <c r="H1294" s="3">
        <f t="shared" si="51"/>
        <v>4795.55</v>
      </c>
    </row>
    <row r="1295" spans="3:8" ht="15" customHeight="1" x14ac:dyDescent="0.3">
      <c r="C1295" s="4" t="s">
        <v>2467</v>
      </c>
      <c r="D1295" s="4" t="s">
        <v>2468</v>
      </c>
      <c r="E1295" s="3"/>
      <c r="F1295" s="18">
        <v>4</v>
      </c>
      <c r="G1295" s="3">
        <v>986.11</v>
      </c>
      <c r="H1295" s="3">
        <f t="shared" si="51"/>
        <v>3944.44</v>
      </c>
    </row>
    <row r="1296" spans="3:8" ht="15" customHeight="1" x14ac:dyDescent="0.3">
      <c r="C1296" s="4" t="s">
        <v>2469</v>
      </c>
      <c r="D1296" s="4" t="s">
        <v>2470</v>
      </c>
      <c r="E1296" s="3"/>
      <c r="F1296" s="18">
        <v>2</v>
      </c>
      <c r="G1296" s="3">
        <v>1076.1099999999999</v>
      </c>
      <c r="H1296" s="3">
        <f t="shared" si="51"/>
        <v>2152.2199999999998</v>
      </c>
    </row>
    <row r="1297" spans="3:8" ht="15" customHeight="1" x14ac:dyDescent="0.3">
      <c r="C1297" s="4" t="s">
        <v>2471</v>
      </c>
      <c r="D1297" s="4" t="s">
        <v>2472</v>
      </c>
      <c r="E1297" s="3"/>
      <c r="F1297" s="18">
        <v>2</v>
      </c>
      <c r="G1297" s="3">
        <v>1251.1099999999999</v>
      </c>
      <c r="H1297" s="3">
        <f t="shared" si="51"/>
        <v>2502.2199999999998</v>
      </c>
    </row>
    <row r="1298" spans="3:8" ht="15" customHeight="1" x14ac:dyDescent="0.3">
      <c r="C1298" s="4" t="s">
        <v>2473</v>
      </c>
      <c r="D1298" s="4" t="s">
        <v>2474</v>
      </c>
      <c r="E1298" s="3"/>
      <c r="F1298" s="18">
        <v>6</v>
      </c>
      <c r="G1298" s="3">
        <v>1468.11</v>
      </c>
      <c r="H1298" s="3">
        <f t="shared" si="51"/>
        <v>8808.66</v>
      </c>
    </row>
    <row r="1299" spans="3:8" ht="15" customHeight="1" x14ac:dyDescent="0.3">
      <c r="C1299" s="4" t="s">
        <v>2475</v>
      </c>
      <c r="D1299" s="4" t="s">
        <v>2476</v>
      </c>
      <c r="E1299" s="3"/>
      <c r="F1299" s="18">
        <v>2</v>
      </c>
      <c r="G1299" s="3">
        <v>1501.11</v>
      </c>
      <c r="H1299" s="3">
        <f t="shared" si="51"/>
        <v>3002.22</v>
      </c>
    </row>
    <row r="1300" spans="3:8" ht="15" customHeight="1" x14ac:dyDescent="0.3">
      <c r="C1300" s="4" t="s">
        <v>2477</v>
      </c>
      <c r="D1300" s="4" t="s">
        <v>2478</v>
      </c>
      <c r="E1300" s="3"/>
      <c r="F1300" s="18">
        <v>3</v>
      </c>
      <c r="G1300" s="3">
        <v>1831.11</v>
      </c>
      <c r="H1300" s="3">
        <f t="shared" si="51"/>
        <v>5493.33</v>
      </c>
    </row>
    <row r="1301" spans="3:8" ht="15" customHeight="1" x14ac:dyDescent="0.3">
      <c r="C1301" s="4" t="s">
        <v>2479</v>
      </c>
      <c r="D1301" s="4" t="s">
        <v>2480</v>
      </c>
      <c r="E1301" s="3"/>
      <c r="F1301" s="18">
        <v>1</v>
      </c>
      <c r="G1301" s="3">
        <v>3091.11</v>
      </c>
      <c r="H1301" s="3">
        <f t="shared" si="51"/>
        <v>3091.11</v>
      </c>
    </row>
    <row r="1302" spans="3:8" ht="15" customHeight="1" x14ac:dyDescent="0.3">
      <c r="C1302" s="4" t="s">
        <v>2481</v>
      </c>
      <c r="D1302" s="4" t="s">
        <v>2482</v>
      </c>
      <c r="E1302" s="3"/>
      <c r="F1302" s="18">
        <v>1</v>
      </c>
      <c r="G1302" s="3">
        <v>3671.11</v>
      </c>
      <c r="H1302" s="3">
        <f t="shared" si="51"/>
        <v>3671.11</v>
      </c>
    </row>
    <row r="1303" spans="3:8" ht="15" customHeight="1" x14ac:dyDescent="0.3">
      <c r="C1303" s="4" t="s">
        <v>2483</v>
      </c>
      <c r="D1303" s="4" t="s">
        <v>2484</v>
      </c>
      <c r="E1303" s="3"/>
      <c r="F1303" s="18">
        <v>1</v>
      </c>
      <c r="G1303" s="3">
        <v>7130</v>
      </c>
      <c r="H1303" s="3">
        <f t="shared" si="51"/>
        <v>7130</v>
      </c>
    </row>
    <row r="1304" spans="3:8" ht="15" customHeight="1" x14ac:dyDescent="0.3">
      <c r="C1304" s="4" t="s">
        <v>2485</v>
      </c>
      <c r="D1304" s="4" t="s">
        <v>2486</v>
      </c>
      <c r="E1304" s="3"/>
      <c r="F1304" s="18">
        <v>48</v>
      </c>
      <c r="G1304" s="3">
        <v>2065.77</v>
      </c>
      <c r="H1304" s="3">
        <f t="shared" si="51"/>
        <v>99156.96</v>
      </c>
    </row>
    <row r="1305" spans="3:8" ht="15" customHeight="1" x14ac:dyDescent="0.3">
      <c r="C1305" s="4" t="s">
        <v>2487</v>
      </c>
      <c r="D1305" s="4" t="s">
        <v>2488</v>
      </c>
      <c r="E1305" s="3"/>
      <c r="F1305" s="18">
        <v>1</v>
      </c>
      <c r="G1305" s="3">
        <v>4500</v>
      </c>
      <c r="H1305" s="3">
        <f t="shared" si="51"/>
        <v>4500</v>
      </c>
    </row>
    <row r="1306" spans="3:8" ht="15" customHeight="1" x14ac:dyDescent="0.3">
      <c r="C1306" s="4" t="s">
        <v>2489</v>
      </c>
      <c r="D1306" s="4" t="s">
        <v>2490</v>
      </c>
      <c r="E1306" s="3"/>
      <c r="F1306" s="18">
        <v>1</v>
      </c>
      <c r="G1306" s="3">
        <v>9900</v>
      </c>
      <c r="H1306" s="3">
        <f t="shared" si="51"/>
        <v>9900</v>
      </c>
    </row>
    <row r="1307" spans="3:8" ht="25.2" customHeight="1" x14ac:dyDescent="0.3">
      <c r="C1307" s="10" t="s">
        <v>2491</v>
      </c>
      <c r="D1307" s="10" t="s">
        <v>2492</v>
      </c>
      <c r="E1307" s="11"/>
      <c r="F1307" s="16"/>
      <c r="G1307" s="11"/>
      <c r="H1307" s="11">
        <f>SUM(H1308)</f>
        <v>8637.32</v>
      </c>
    </row>
    <row r="1308" spans="3:8" ht="15" customHeight="1" x14ac:dyDescent="0.3">
      <c r="C1308" s="4" t="s">
        <v>2493</v>
      </c>
      <c r="D1308" s="4" t="s">
        <v>2494</v>
      </c>
      <c r="E1308" s="3" t="s">
        <v>28</v>
      </c>
      <c r="F1308" s="18">
        <v>1</v>
      </c>
      <c r="G1308" s="3">
        <v>8637.32</v>
      </c>
      <c r="H1308" s="3">
        <f>+ROUND(+IF(F1308="",0,F1308*G1308),2)</f>
        <v>8637.32</v>
      </c>
    </row>
    <row r="1309" spans="3:8" ht="25.2" customHeight="1" x14ac:dyDescent="0.3">
      <c r="C1309" s="10" t="s">
        <v>2495</v>
      </c>
      <c r="D1309" s="10" t="s">
        <v>2496</v>
      </c>
      <c r="E1309" s="11"/>
      <c r="F1309" s="16"/>
      <c r="G1309" s="11"/>
      <c r="H1309" s="11">
        <f>SUM(H1310:H1311)</f>
        <v>78724.19</v>
      </c>
    </row>
    <row r="1310" spans="3:8" ht="15" customHeight="1" x14ac:dyDescent="0.3">
      <c r="C1310" s="4" t="s">
        <v>2497</v>
      </c>
      <c r="D1310" s="4" t="s">
        <v>2498</v>
      </c>
      <c r="E1310" s="3" t="s">
        <v>28</v>
      </c>
      <c r="F1310" s="18">
        <v>31</v>
      </c>
      <c r="G1310" s="3">
        <v>1831.49</v>
      </c>
      <c r="H1310" s="3">
        <f>+ROUND(+IF(F1310="",0,F1310*G1310),2)</f>
        <v>56776.19</v>
      </c>
    </row>
    <row r="1311" spans="3:8" ht="15" customHeight="1" x14ac:dyDescent="0.3">
      <c r="C1311" s="4" t="s">
        <v>2499</v>
      </c>
      <c r="D1311" s="4" t="s">
        <v>2500</v>
      </c>
      <c r="E1311" s="3" t="s">
        <v>28</v>
      </c>
      <c r="F1311" s="18">
        <v>31</v>
      </c>
      <c r="G1311" s="3">
        <v>708</v>
      </c>
      <c r="H1311" s="3">
        <f>+ROUND(+IF(F1311="",0,F1311*G1311),2)</f>
        <v>21948</v>
      </c>
    </row>
    <row r="1312" spans="3:8" ht="25.2" customHeight="1" x14ac:dyDescent="0.3">
      <c r="C1312" s="10" t="s">
        <v>2501</v>
      </c>
      <c r="D1312" s="10" t="s">
        <v>2502</v>
      </c>
      <c r="E1312" s="11"/>
      <c r="F1312" s="16"/>
      <c r="G1312" s="11"/>
      <c r="H1312" s="11">
        <f>+H1313+H1337+H1354</f>
        <v>1419751.88</v>
      </c>
    </row>
    <row r="1313" spans="3:8" ht="25.2" customHeight="1" x14ac:dyDescent="0.3">
      <c r="C1313" s="12" t="s">
        <v>2503</v>
      </c>
      <c r="D1313" s="12" t="s">
        <v>2504</v>
      </c>
      <c r="E1313" s="13"/>
      <c r="F1313" s="17"/>
      <c r="G1313" s="13"/>
      <c r="H1313" s="13">
        <f>SUM(H1314:H1336)</f>
        <v>445044.82</v>
      </c>
    </row>
    <row r="1314" spans="3:8" ht="15" customHeight="1" x14ac:dyDescent="0.3">
      <c r="C1314" s="4" t="s">
        <v>2505</v>
      </c>
      <c r="D1314" s="4" t="s">
        <v>2506</v>
      </c>
      <c r="E1314" s="3"/>
      <c r="F1314" s="18">
        <v>105</v>
      </c>
      <c r="G1314" s="3">
        <v>167.54</v>
      </c>
      <c r="H1314" s="3">
        <f t="shared" ref="H1314:H1336" si="52">+ROUND(+IF(F1314="",0,F1314*G1314),2)</f>
        <v>17591.7</v>
      </c>
    </row>
    <row r="1315" spans="3:8" ht="15" customHeight="1" x14ac:dyDescent="0.3">
      <c r="C1315" s="4" t="s">
        <v>2507</v>
      </c>
      <c r="D1315" s="4" t="s">
        <v>2508</v>
      </c>
      <c r="E1315" s="3"/>
      <c r="F1315" s="18">
        <v>8</v>
      </c>
      <c r="G1315" s="3">
        <v>167.54</v>
      </c>
      <c r="H1315" s="3">
        <f t="shared" si="52"/>
        <v>1340.32</v>
      </c>
    </row>
    <row r="1316" spans="3:8" ht="15" customHeight="1" x14ac:dyDescent="0.3">
      <c r="C1316" s="4" t="s">
        <v>2509</v>
      </c>
      <c r="D1316" s="4" t="s">
        <v>2510</v>
      </c>
      <c r="E1316" s="3"/>
      <c r="F1316" s="18">
        <v>469</v>
      </c>
      <c r="G1316" s="3">
        <v>146.54</v>
      </c>
      <c r="H1316" s="3">
        <f t="shared" si="52"/>
        <v>68727.259999999995</v>
      </c>
    </row>
    <row r="1317" spans="3:8" ht="15" customHeight="1" x14ac:dyDescent="0.3">
      <c r="C1317" s="4" t="s">
        <v>2511</v>
      </c>
      <c r="D1317" s="4" t="s">
        <v>2512</v>
      </c>
      <c r="E1317" s="3"/>
      <c r="F1317" s="18">
        <v>461</v>
      </c>
      <c r="G1317" s="3">
        <v>146.54</v>
      </c>
      <c r="H1317" s="3">
        <f t="shared" si="52"/>
        <v>67554.94</v>
      </c>
    </row>
    <row r="1318" spans="3:8" ht="15" customHeight="1" x14ac:dyDescent="0.3">
      <c r="C1318" s="4" t="s">
        <v>2513</v>
      </c>
      <c r="D1318" s="4" t="s">
        <v>2514</v>
      </c>
      <c r="E1318" s="3"/>
      <c r="F1318" s="18">
        <v>26</v>
      </c>
      <c r="G1318" s="3">
        <v>207.54</v>
      </c>
      <c r="H1318" s="3">
        <f t="shared" si="52"/>
        <v>5396.04</v>
      </c>
    </row>
    <row r="1319" spans="3:8" ht="15" customHeight="1" x14ac:dyDescent="0.3">
      <c r="C1319" s="4" t="s">
        <v>2515</v>
      </c>
      <c r="D1319" s="4" t="s">
        <v>2516</v>
      </c>
      <c r="E1319" s="3"/>
      <c r="F1319" s="18">
        <v>154</v>
      </c>
      <c r="G1319" s="3">
        <v>207.54</v>
      </c>
      <c r="H1319" s="3">
        <f t="shared" si="52"/>
        <v>31961.16</v>
      </c>
    </row>
    <row r="1320" spans="3:8" ht="15" customHeight="1" x14ac:dyDescent="0.3">
      <c r="C1320" s="4" t="s">
        <v>2517</v>
      </c>
      <c r="D1320" s="4" t="s">
        <v>2518</v>
      </c>
      <c r="E1320" s="3"/>
      <c r="F1320" s="18">
        <v>43</v>
      </c>
      <c r="G1320" s="3">
        <v>191.74</v>
      </c>
      <c r="H1320" s="3">
        <f t="shared" si="52"/>
        <v>8244.82</v>
      </c>
    </row>
    <row r="1321" spans="3:8" ht="15" customHeight="1" x14ac:dyDescent="0.3">
      <c r="C1321" s="4" t="s">
        <v>2519</v>
      </c>
      <c r="D1321" s="4" t="s">
        <v>2520</v>
      </c>
      <c r="E1321" s="3"/>
      <c r="F1321" s="18">
        <v>313</v>
      </c>
      <c r="G1321" s="3">
        <v>152.54</v>
      </c>
      <c r="H1321" s="3">
        <f t="shared" si="52"/>
        <v>47745.02</v>
      </c>
    </row>
    <row r="1322" spans="3:8" ht="15" customHeight="1" x14ac:dyDescent="0.3">
      <c r="C1322" s="4" t="s">
        <v>2521</v>
      </c>
      <c r="D1322" s="4" t="s">
        <v>2522</v>
      </c>
      <c r="E1322" s="3"/>
      <c r="F1322" s="18">
        <v>240</v>
      </c>
      <c r="G1322" s="3">
        <v>147.54</v>
      </c>
      <c r="H1322" s="3">
        <f t="shared" si="52"/>
        <v>35409.599999999999</v>
      </c>
    </row>
    <row r="1323" spans="3:8" ht="15" customHeight="1" x14ac:dyDescent="0.3">
      <c r="C1323" s="4" t="s">
        <v>2523</v>
      </c>
      <c r="D1323" s="4" t="s">
        <v>2524</v>
      </c>
      <c r="E1323" s="3"/>
      <c r="F1323" s="18">
        <v>103</v>
      </c>
      <c r="G1323" s="3">
        <v>108.24</v>
      </c>
      <c r="H1323" s="3">
        <f t="shared" si="52"/>
        <v>11148.72</v>
      </c>
    </row>
    <row r="1324" spans="3:8" ht="15" customHeight="1" x14ac:dyDescent="0.3">
      <c r="C1324" s="4" t="s">
        <v>2525</v>
      </c>
      <c r="D1324" s="4" t="s">
        <v>2526</v>
      </c>
      <c r="E1324" s="3"/>
      <c r="F1324" s="18">
        <v>23</v>
      </c>
      <c r="G1324" s="3">
        <v>146.54</v>
      </c>
      <c r="H1324" s="3">
        <f t="shared" si="52"/>
        <v>3370.42</v>
      </c>
    </row>
    <row r="1325" spans="3:8" ht="15" customHeight="1" x14ac:dyDescent="0.3">
      <c r="C1325" s="4" t="s">
        <v>2527</v>
      </c>
      <c r="D1325" s="4" t="s">
        <v>2528</v>
      </c>
      <c r="E1325" s="3"/>
      <c r="F1325" s="18">
        <v>16</v>
      </c>
      <c r="G1325" s="3">
        <v>238.54</v>
      </c>
      <c r="H1325" s="3">
        <f t="shared" si="52"/>
        <v>3816.64</v>
      </c>
    </row>
    <row r="1326" spans="3:8" ht="15" customHeight="1" x14ac:dyDescent="0.3">
      <c r="C1326" s="4" t="s">
        <v>2529</v>
      </c>
      <c r="D1326" s="4" t="s">
        <v>2530</v>
      </c>
      <c r="E1326" s="3"/>
      <c r="F1326" s="18">
        <v>22</v>
      </c>
      <c r="G1326" s="3">
        <v>167.54</v>
      </c>
      <c r="H1326" s="3">
        <f t="shared" si="52"/>
        <v>3685.88</v>
      </c>
    </row>
    <row r="1327" spans="3:8" ht="15" customHeight="1" x14ac:dyDescent="0.3">
      <c r="C1327" s="4" t="s">
        <v>2531</v>
      </c>
      <c r="D1327" s="4" t="s">
        <v>2532</v>
      </c>
      <c r="E1327" s="3"/>
      <c r="F1327" s="18">
        <v>20</v>
      </c>
      <c r="G1327" s="3">
        <v>272.54000000000002</v>
      </c>
      <c r="H1327" s="3">
        <f t="shared" si="52"/>
        <v>5450.8</v>
      </c>
    </row>
    <row r="1328" spans="3:8" ht="15" customHeight="1" x14ac:dyDescent="0.3">
      <c r="C1328" s="4" t="s">
        <v>2533</v>
      </c>
      <c r="D1328" s="4" t="s">
        <v>2534</v>
      </c>
      <c r="E1328" s="3"/>
      <c r="F1328" s="18">
        <v>364</v>
      </c>
      <c r="G1328" s="3">
        <v>206.54</v>
      </c>
      <c r="H1328" s="3">
        <f t="shared" si="52"/>
        <v>75180.56</v>
      </c>
    </row>
    <row r="1329" spans="3:8" ht="15" customHeight="1" x14ac:dyDescent="0.3">
      <c r="C1329" s="4" t="s">
        <v>2535</v>
      </c>
      <c r="D1329" s="4" t="s">
        <v>2536</v>
      </c>
      <c r="E1329" s="3"/>
      <c r="F1329" s="18">
        <v>5</v>
      </c>
      <c r="G1329" s="3">
        <v>217.24</v>
      </c>
      <c r="H1329" s="3">
        <f t="shared" si="52"/>
        <v>1086.2</v>
      </c>
    </row>
    <row r="1330" spans="3:8" ht="15" customHeight="1" x14ac:dyDescent="0.3">
      <c r="C1330" s="4" t="s">
        <v>2537</v>
      </c>
      <c r="D1330" s="4" t="s">
        <v>2538</v>
      </c>
      <c r="E1330" s="3"/>
      <c r="F1330" s="18">
        <v>96</v>
      </c>
      <c r="G1330" s="3">
        <v>233.29</v>
      </c>
      <c r="H1330" s="3">
        <f t="shared" si="52"/>
        <v>22395.84</v>
      </c>
    </row>
    <row r="1331" spans="3:8" ht="15" customHeight="1" x14ac:dyDescent="0.3">
      <c r="C1331" s="4" t="s">
        <v>2539</v>
      </c>
      <c r="D1331" s="4" t="s">
        <v>2540</v>
      </c>
      <c r="E1331" s="3"/>
      <c r="F1331" s="18">
        <v>11</v>
      </c>
      <c r="G1331" s="3">
        <v>216.54</v>
      </c>
      <c r="H1331" s="3">
        <f t="shared" si="52"/>
        <v>2381.94</v>
      </c>
    </row>
    <row r="1332" spans="3:8" ht="15" customHeight="1" x14ac:dyDescent="0.3">
      <c r="C1332" s="4" t="s">
        <v>2541</v>
      </c>
      <c r="D1332" s="4" t="s">
        <v>2542</v>
      </c>
      <c r="E1332" s="3"/>
      <c r="F1332" s="18">
        <v>82</v>
      </c>
      <c r="G1332" s="3">
        <v>108.04</v>
      </c>
      <c r="H1332" s="3">
        <f t="shared" si="52"/>
        <v>8859.2800000000007</v>
      </c>
    </row>
    <row r="1333" spans="3:8" ht="15" customHeight="1" x14ac:dyDescent="0.3">
      <c r="C1333" s="4" t="s">
        <v>2543</v>
      </c>
      <c r="D1333" s="4" t="s">
        <v>2544</v>
      </c>
      <c r="E1333" s="3"/>
      <c r="F1333" s="18">
        <v>48</v>
      </c>
      <c r="G1333" s="3">
        <v>222.54</v>
      </c>
      <c r="H1333" s="3">
        <f t="shared" si="52"/>
        <v>10681.92</v>
      </c>
    </row>
    <row r="1334" spans="3:8" ht="15" customHeight="1" x14ac:dyDescent="0.3">
      <c r="C1334" s="4" t="s">
        <v>2545</v>
      </c>
      <c r="D1334" s="4" t="s">
        <v>2546</v>
      </c>
      <c r="E1334" s="3"/>
      <c r="F1334" s="18">
        <v>70</v>
      </c>
      <c r="G1334" s="3">
        <v>88.04</v>
      </c>
      <c r="H1334" s="3">
        <f t="shared" si="52"/>
        <v>6162.8</v>
      </c>
    </row>
    <row r="1335" spans="3:8" ht="15" customHeight="1" x14ac:dyDescent="0.3">
      <c r="C1335" s="4" t="s">
        <v>2547</v>
      </c>
      <c r="D1335" s="4" t="s">
        <v>2548</v>
      </c>
      <c r="E1335" s="3"/>
      <c r="F1335" s="18">
        <v>24</v>
      </c>
      <c r="G1335" s="3">
        <v>98.04</v>
      </c>
      <c r="H1335" s="3">
        <f t="shared" si="52"/>
        <v>2352.96</v>
      </c>
    </row>
    <row r="1336" spans="3:8" ht="15" customHeight="1" x14ac:dyDescent="0.3">
      <c r="C1336" s="4" t="s">
        <v>2549</v>
      </c>
      <c r="D1336" s="4" t="s">
        <v>2550</v>
      </c>
      <c r="E1336" s="3"/>
      <c r="F1336" s="18">
        <v>1</v>
      </c>
      <c r="G1336" s="3">
        <v>4500</v>
      </c>
      <c r="H1336" s="3">
        <f t="shared" si="52"/>
        <v>4500</v>
      </c>
    </row>
    <row r="1337" spans="3:8" ht="25.2" customHeight="1" x14ac:dyDescent="0.3">
      <c r="C1337" s="12" t="s">
        <v>2551</v>
      </c>
      <c r="D1337" s="12" t="s">
        <v>2552</v>
      </c>
      <c r="E1337" s="13"/>
      <c r="F1337" s="17"/>
      <c r="G1337" s="13"/>
      <c r="H1337" s="13">
        <f>SUM(H1338:H1353)</f>
        <v>236853.46999999997</v>
      </c>
    </row>
    <row r="1338" spans="3:8" ht="15" customHeight="1" x14ac:dyDescent="0.3">
      <c r="C1338" s="4" t="s">
        <v>2553</v>
      </c>
      <c r="D1338" s="4" t="s">
        <v>2554</v>
      </c>
      <c r="E1338" s="3"/>
      <c r="F1338" s="18">
        <v>1321</v>
      </c>
      <c r="G1338" s="3">
        <v>73.989999999999995</v>
      </c>
      <c r="H1338" s="3">
        <f t="shared" ref="H1338:H1353" si="53">+ROUND(+IF(F1338="",0,F1338*G1338),2)</f>
        <v>97740.79</v>
      </c>
    </row>
    <row r="1339" spans="3:8" ht="15" customHeight="1" x14ac:dyDescent="0.3">
      <c r="C1339" s="4" t="s">
        <v>2555</v>
      </c>
      <c r="D1339" s="4" t="s">
        <v>2556</v>
      </c>
      <c r="E1339" s="3"/>
      <c r="F1339" s="18">
        <v>171</v>
      </c>
      <c r="G1339" s="3">
        <v>73.989999999999995</v>
      </c>
      <c r="H1339" s="3">
        <f t="shared" si="53"/>
        <v>12652.29</v>
      </c>
    </row>
    <row r="1340" spans="3:8" ht="15" customHeight="1" x14ac:dyDescent="0.3">
      <c r="C1340" s="4" t="s">
        <v>2557</v>
      </c>
      <c r="D1340" s="4" t="s">
        <v>2558</v>
      </c>
      <c r="E1340" s="3"/>
      <c r="F1340" s="18">
        <v>19</v>
      </c>
      <c r="G1340" s="3">
        <v>73.989999999999995</v>
      </c>
      <c r="H1340" s="3">
        <f t="shared" si="53"/>
        <v>1405.81</v>
      </c>
    </row>
    <row r="1341" spans="3:8" ht="15" customHeight="1" x14ac:dyDescent="0.3">
      <c r="C1341" s="4" t="s">
        <v>2559</v>
      </c>
      <c r="D1341" s="4" t="s">
        <v>2560</v>
      </c>
      <c r="E1341" s="3"/>
      <c r="F1341" s="18">
        <v>8</v>
      </c>
      <c r="G1341" s="3">
        <v>73.989999999999995</v>
      </c>
      <c r="H1341" s="3">
        <f t="shared" si="53"/>
        <v>591.91999999999996</v>
      </c>
    </row>
    <row r="1342" spans="3:8" ht="15" customHeight="1" x14ac:dyDescent="0.3">
      <c r="C1342" s="4" t="s">
        <v>2561</v>
      </c>
      <c r="D1342" s="4" t="s">
        <v>2562</v>
      </c>
      <c r="E1342" s="3"/>
      <c r="F1342" s="18">
        <v>99</v>
      </c>
      <c r="G1342" s="3">
        <v>73.989999999999995</v>
      </c>
      <c r="H1342" s="3">
        <f t="shared" si="53"/>
        <v>7325.01</v>
      </c>
    </row>
    <row r="1343" spans="3:8" ht="15" customHeight="1" x14ac:dyDescent="0.3">
      <c r="C1343" s="4" t="s">
        <v>2563</v>
      </c>
      <c r="D1343" s="4" t="s">
        <v>2564</v>
      </c>
      <c r="E1343" s="3"/>
      <c r="F1343" s="18">
        <v>10</v>
      </c>
      <c r="G1343" s="3">
        <v>73.989999999999995</v>
      </c>
      <c r="H1343" s="3">
        <f t="shared" si="53"/>
        <v>739.9</v>
      </c>
    </row>
    <row r="1344" spans="3:8" ht="15" customHeight="1" x14ac:dyDescent="0.3">
      <c r="C1344" s="4" t="s">
        <v>2565</v>
      </c>
      <c r="D1344" s="4" t="s">
        <v>2566</v>
      </c>
      <c r="E1344" s="3"/>
      <c r="F1344" s="18">
        <v>31</v>
      </c>
      <c r="G1344" s="3">
        <v>73.989999999999995</v>
      </c>
      <c r="H1344" s="3">
        <f t="shared" si="53"/>
        <v>2293.69</v>
      </c>
    </row>
    <row r="1345" spans="3:8" ht="15" customHeight="1" x14ac:dyDescent="0.3">
      <c r="C1345" s="4" t="s">
        <v>2567</v>
      </c>
      <c r="D1345" s="4" t="s">
        <v>2568</v>
      </c>
      <c r="E1345" s="3"/>
      <c r="F1345" s="18">
        <v>226</v>
      </c>
      <c r="G1345" s="3">
        <v>119.29</v>
      </c>
      <c r="H1345" s="3">
        <f t="shared" si="53"/>
        <v>26959.54</v>
      </c>
    </row>
    <row r="1346" spans="3:8" ht="15" customHeight="1" x14ac:dyDescent="0.3">
      <c r="C1346" s="4" t="s">
        <v>2569</v>
      </c>
      <c r="D1346" s="4" t="s">
        <v>2570</v>
      </c>
      <c r="E1346" s="3"/>
      <c r="F1346" s="18">
        <v>222</v>
      </c>
      <c r="G1346" s="3">
        <v>73.989999999999995</v>
      </c>
      <c r="H1346" s="3">
        <f t="shared" si="53"/>
        <v>16425.78</v>
      </c>
    </row>
    <row r="1347" spans="3:8" ht="15" customHeight="1" x14ac:dyDescent="0.3">
      <c r="C1347" s="4" t="s">
        <v>2571</v>
      </c>
      <c r="D1347" s="4" t="s">
        <v>2572</v>
      </c>
      <c r="E1347" s="3"/>
      <c r="F1347" s="18">
        <v>257</v>
      </c>
      <c r="G1347" s="3">
        <v>73.989999999999995</v>
      </c>
      <c r="H1347" s="3">
        <f t="shared" si="53"/>
        <v>19015.43</v>
      </c>
    </row>
    <row r="1348" spans="3:8" ht="15" customHeight="1" x14ac:dyDescent="0.3">
      <c r="C1348" s="4" t="s">
        <v>2573</v>
      </c>
      <c r="D1348" s="4" t="s">
        <v>2574</v>
      </c>
      <c r="E1348" s="3"/>
      <c r="F1348" s="18">
        <v>11</v>
      </c>
      <c r="G1348" s="3">
        <v>73.989999999999995</v>
      </c>
      <c r="H1348" s="3">
        <f t="shared" si="53"/>
        <v>813.89</v>
      </c>
    </row>
    <row r="1349" spans="3:8" ht="15" customHeight="1" x14ac:dyDescent="0.3">
      <c r="C1349" s="4" t="s">
        <v>2575</v>
      </c>
      <c r="D1349" s="4" t="s">
        <v>2576</v>
      </c>
      <c r="E1349" s="3"/>
      <c r="F1349" s="18">
        <v>428</v>
      </c>
      <c r="G1349" s="3">
        <v>50.19</v>
      </c>
      <c r="H1349" s="3">
        <f t="shared" si="53"/>
        <v>21481.32</v>
      </c>
    </row>
    <row r="1350" spans="3:8" ht="15" customHeight="1" x14ac:dyDescent="0.3">
      <c r="C1350" s="4" t="s">
        <v>2577</v>
      </c>
      <c r="D1350" s="4" t="s">
        <v>2578</v>
      </c>
      <c r="E1350" s="3"/>
      <c r="F1350" s="18">
        <v>323</v>
      </c>
      <c r="G1350" s="3">
        <v>52.19</v>
      </c>
      <c r="H1350" s="3">
        <f t="shared" si="53"/>
        <v>16857.37</v>
      </c>
    </row>
    <row r="1351" spans="3:8" ht="15" customHeight="1" x14ac:dyDescent="0.3">
      <c r="C1351" s="4" t="s">
        <v>2579</v>
      </c>
      <c r="D1351" s="4" t="s">
        <v>2580</v>
      </c>
      <c r="E1351" s="3"/>
      <c r="F1351" s="18">
        <v>76</v>
      </c>
      <c r="G1351" s="3">
        <v>55.19</v>
      </c>
      <c r="H1351" s="3">
        <f t="shared" si="53"/>
        <v>4194.4399999999996</v>
      </c>
    </row>
    <row r="1352" spans="3:8" ht="15" customHeight="1" x14ac:dyDescent="0.3">
      <c r="C1352" s="4" t="s">
        <v>2581</v>
      </c>
      <c r="D1352" s="4" t="s">
        <v>2582</v>
      </c>
      <c r="E1352" s="3"/>
      <c r="F1352" s="18">
        <v>109</v>
      </c>
      <c r="G1352" s="3">
        <v>50.19</v>
      </c>
      <c r="H1352" s="3">
        <f t="shared" si="53"/>
        <v>5470.71</v>
      </c>
    </row>
    <row r="1353" spans="3:8" ht="15" customHeight="1" x14ac:dyDescent="0.3">
      <c r="C1353" s="4" t="s">
        <v>2583</v>
      </c>
      <c r="D1353" s="4" t="s">
        <v>2204</v>
      </c>
      <c r="E1353" s="3" t="s">
        <v>28</v>
      </c>
      <c r="F1353" s="18">
        <v>82</v>
      </c>
      <c r="G1353" s="3">
        <v>35.19</v>
      </c>
      <c r="H1353" s="3">
        <f t="shared" si="53"/>
        <v>2885.58</v>
      </c>
    </row>
    <row r="1354" spans="3:8" ht="25.2" customHeight="1" x14ac:dyDescent="0.3">
      <c r="C1354" s="12" t="s">
        <v>2584</v>
      </c>
      <c r="D1354" s="12" t="s">
        <v>2585</v>
      </c>
      <c r="E1354" s="13"/>
      <c r="F1354" s="17"/>
      <c r="G1354" s="13"/>
      <c r="H1354" s="13">
        <f>SUM(H1355:H1366)</f>
        <v>737853.59</v>
      </c>
    </row>
    <row r="1355" spans="3:8" ht="15" customHeight="1" x14ac:dyDescent="0.3">
      <c r="C1355" s="4" t="s">
        <v>2586</v>
      </c>
      <c r="D1355" s="4" t="s">
        <v>2587</v>
      </c>
      <c r="E1355" s="3"/>
      <c r="F1355" s="18">
        <v>2</v>
      </c>
      <c r="G1355" s="3">
        <v>9022.2900000000009</v>
      </c>
      <c r="H1355" s="3">
        <f t="shared" ref="H1355:H1366" si="54">+ROUND(+IF(F1355="",0,F1355*G1355),2)</f>
        <v>18044.580000000002</v>
      </c>
    </row>
    <row r="1356" spans="3:8" ht="15" customHeight="1" x14ac:dyDescent="0.3">
      <c r="C1356" s="4" t="s">
        <v>2588</v>
      </c>
      <c r="D1356" s="4" t="s">
        <v>2589</v>
      </c>
      <c r="E1356" s="3"/>
      <c r="F1356" s="18">
        <v>17</v>
      </c>
      <c r="G1356" s="3">
        <v>11624.29</v>
      </c>
      <c r="H1356" s="3">
        <f t="shared" si="54"/>
        <v>197612.93</v>
      </c>
    </row>
    <row r="1357" spans="3:8" ht="15" customHeight="1" x14ac:dyDescent="0.3">
      <c r="C1357" s="4" t="s">
        <v>2590</v>
      </c>
      <c r="D1357" s="4" t="s">
        <v>2591</v>
      </c>
      <c r="E1357" s="3"/>
      <c r="F1357" s="18">
        <v>6</v>
      </c>
      <c r="G1357" s="3">
        <v>16746.59</v>
      </c>
      <c r="H1357" s="3">
        <f t="shared" si="54"/>
        <v>100479.54</v>
      </c>
    </row>
    <row r="1358" spans="3:8" ht="15" customHeight="1" x14ac:dyDescent="0.3">
      <c r="C1358" s="4" t="s">
        <v>2592</v>
      </c>
      <c r="D1358" s="4" t="s">
        <v>2593</v>
      </c>
      <c r="E1358" s="3"/>
      <c r="F1358" s="18">
        <v>5</v>
      </c>
      <c r="G1358" s="3">
        <v>21720.79</v>
      </c>
      <c r="H1358" s="3">
        <f t="shared" si="54"/>
        <v>108603.95</v>
      </c>
    </row>
    <row r="1359" spans="3:8" ht="15" customHeight="1" x14ac:dyDescent="0.3">
      <c r="C1359" s="4" t="s">
        <v>2594</v>
      </c>
      <c r="D1359" s="4" t="s">
        <v>2595</v>
      </c>
      <c r="E1359" s="3"/>
      <c r="F1359" s="18">
        <v>1</v>
      </c>
      <c r="G1359" s="3">
        <v>23299.7</v>
      </c>
      <c r="H1359" s="3">
        <f t="shared" si="54"/>
        <v>23299.7</v>
      </c>
    </row>
    <row r="1360" spans="3:8" ht="15" customHeight="1" x14ac:dyDescent="0.3">
      <c r="C1360" s="4" t="s">
        <v>2596</v>
      </c>
      <c r="D1360" s="4" t="s">
        <v>2597</v>
      </c>
      <c r="E1360" s="3"/>
      <c r="F1360" s="18">
        <v>1</v>
      </c>
      <c r="G1360" s="3">
        <v>117877.9</v>
      </c>
      <c r="H1360" s="3">
        <f t="shared" si="54"/>
        <v>117877.9</v>
      </c>
    </row>
    <row r="1361" spans="3:8" ht="15" customHeight="1" x14ac:dyDescent="0.3">
      <c r="C1361" s="4" t="s">
        <v>2598</v>
      </c>
      <c r="D1361" s="4" t="s">
        <v>2599</v>
      </c>
      <c r="E1361" s="3"/>
      <c r="F1361" s="18">
        <v>2</v>
      </c>
      <c r="G1361" s="3">
        <v>2395.29</v>
      </c>
      <c r="H1361" s="3">
        <f t="shared" si="54"/>
        <v>4790.58</v>
      </c>
    </row>
    <row r="1362" spans="3:8" ht="15" customHeight="1" x14ac:dyDescent="0.3">
      <c r="C1362" s="4" t="s">
        <v>2600</v>
      </c>
      <c r="D1362" s="4" t="s">
        <v>2601</v>
      </c>
      <c r="E1362" s="3"/>
      <c r="F1362" s="18">
        <v>17</v>
      </c>
      <c r="G1362" s="3">
        <v>3998.29</v>
      </c>
      <c r="H1362" s="3">
        <f t="shared" si="54"/>
        <v>67970.929999999993</v>
      </c>
    </row>
    <row r="1363" spans="3:8" ht="15" customHeight="1" x14ac:dyDescent="0.3">
      <c r="C1363" s="4" t="s">
        <v>2602</v>
      </c>
      <c r="D1363" s="4" t="s">
        <v>2603</v>
      </c>
      <c r="E1363" s="3"/>
      <c r="F1363" s="18">
        <v>6</v>
      </c>
      <c r="G1363" s="3">
        <v>4808.76</v>
      </c>
      <c r="H1363" s="3">
        <f t="shared" si="54"/>
        <v>28852.560000000001</v>
      </c>
    </row>
    <row r="1364" spans="3:8" ht="15" customHeight="1" x14ac:dyDescent="0.3">
      <c r="C1364" s="4" t="s">
        <v>2604</v>
      </c>
      <c r="D1364" s="4" t="s">
        <v>2605</v>
      </c>
      <c r="E1364" s="3"/>
      <c r="F1364" s="18">
        <v>5</v>
      </c>
      <c r="G1364" s="3">
        <v>6421.17</v>
      </c>
      <c r="H1364" s="3">
        <f t="shared" si="54"/>
        <v>32105.85</v>
      </c>
    </row>
    <row r="1365" spans="3:8" ht="15" customHeight="1" x14ac:dyDescent="0.3">
      <c r="C1365" s="4" t="s">
        <v>2606</v>
      </c>
      <c r="D1365" s="4" t="s">
        <v>2607</v>
      </c>
      <c r="E1365" s="3"/>
      <c r="F1365" s="18">
        <v>1</v>
      </c>
      <c r="G1365" s="3">
        <v>8178.4</v>
      </c>
      <c r="H1365" s="3">
        <f t="shared" si="54"/>
        <v>8178.4</v>
      </c>
    </row>
    <row r="1366" spans="3:8" ht="15" customHeight="1" x14ac:dyDescent="0.3">
      <c r="C1366" s="4" t="s">
        <v>2608</v>
      </c>
      <c r="D1366" s="4" t="s">
        <v>2609</v>
      </c>
      <c r="E1366" s="3"/>
      <c r="F1366" s="18">
        <v>1</v>
      </c>
      <c r="G1366" s="3">
        <v>30036.67</v>
      </c>
      <c r="H1366" s="3">
        <f t="shared" si="54"/>
        <v>30036.67</v>
      </c>
    </row>
    <row r="1367" spans="3:8" ht="25.2" customHeight="1" x14ac:dyDescent="0.3">
      <c r="C1367" s="10" t="s">
        <v>2610</v>
      </c>
      <c r="D1367" s="10" t="s">
        <v>2611</v>
      </c>
      <c r="E1367" s="11"/>
      <c r="F1367" s="16"/>
      <c r="G1367" s="11"/>
      <c r="H1367" s="11">
        <f>+H1368+H1418+H1423+H1538+H1579+H1644+H1823+H1881+H1888+H1926+H1939</f>
        <v>10949796.6</v>
      </c>
    </row>
    <row r="1368" spans="3:8" ht="25.2" customHeight="1" x14ac:dyDescent="0.3">
      <c r="C1368" s="12" t="s">
        <v>2612</v>
      </c>
      <c r="D1368" s="12" t="s">
        <v>2613</v>
      </c>
      <c r="E1368" s="13"/>
      <c r="F1368" s="17"/>
      <c r="G1368" s="13"/>
      <c r="H1368" s="13">
        <f>SUM(H1369:H1417)/2</f>
        <v>635411.98</v>
      </c>
    </row>
    <row r="1369" spans="3:8" ht="19.95" customHeight="1" x14ac:dyDescent="0.3">
      <c r="C1369" s="6" t="s">
        <v>2614</v>
      </c>
      <c r="D1369" s="6" t="s">
        <v>2615</v>
      </c>
      <c r="E1369" s="5"/>
      <c r="F1369" s="19"/>
      <c r="G1369" s="5"/>
      <c r="H1369" s="5">
        <f>SUM(H1370:H1411)</f>
        <v>314311.83</v>
      </c>
    </row>
    <row r="1370" spans="3:8" ht="15" customHeight="1" x14ac:dyDescent="0.3">
      <c r="C1370" s="4" t="s">
        <v>2616</v>
      </c>
      <c r="D1370" s="4" t="s">
        <v>2617</v>
      </c>
      <c r="E1370" s="3" t="s">
        <v>25</v>
      </c>
      <c r="F1370" s="18">
        <v>9.6</v>
      </c>
      <c r="G1370" s="3">
        <v>62.49</v>
      </c>
      <c r="H1370" s="3">
        <f t="shared" ref="H1370:H1411" si="55">+ROUND(+IF(F1370="",0,F1370*G1370),2)</f>
        <v>599.9</v>
      </c>
    </row>
    <row r="1371" spans="3:8" ht="15" customHeight="1" x14ac:dyDescent="0.3">
      <c r="C1371" s="4" t="s">
        <v>2618</v>
      </c>
      <c r="D1371" s="4" t="s">
        <v>2619</v>
      </c>
      <c r="E1371" s="3" t="s">
        <v>25</v>
      </c>
      <c r="F1371" s="18">
        <v>246.5</v>
      </c>
      <c r="G1371" s="3">
        <v>58.53</v>
      </c>
      <c r="H1371" s="3">
        <f t="shared" si="55"/>
        <v>14427.65</v>
      </c>
    </row>
    <row r="1372" spans="3:8" ht="15" customHeight="1" x14ac:dyDescent="0.3">
      <c r="C1372" s="4" t="s">
        <v>2620</v>
      </c>
      <c r="D1372" s="4" t="s">
        <v>2621</v>
      </c>
      <c r="E1372" s="3" t="s">
        <v>25</v>
      </c>
      <c r="F1372" s="18">
        <v>28</v>
      </c>
      <c r="G1372" s="3">
        <v>67.63</v>
      </c>
      <c r="H1372" s="3">
        <f t="shared" si="55"/>
        <v>1893.64</v>
      </c>
    </row>
    <row r="1373" spans="3:8" ht="15" customHeight="1" x14ac:dyDescent="0.3">
      <c r="C1373" s="4" t="s">
        <v>2622</v>
      </c>
      <c r="D1373" s="4" t="s">
        <v>2623</v>
      </c>
      <c r="E1373" s="3" t="s">
        <v>25</v>
      </c>
      <c r="F1373" s="18">
        <v>13</v>
      </c>
      <c r="G1373" s="3">
        <v>74.709999999999994</v>
      </c>
      <c r="H1373" s="3">
        <f t="shared" si="55"/>
        <v>971.23</v>
      </c>
    </row>
    <row r="1374" spans="3:8" ht="15" customHeight="1" x14ac:dyDescent="0.3">
      <c r="C1374" s="4" t="s">
        <v>2624</v>
      </c>
      <c r="D1374" s="4" t="s">
        <v>2625</v>
      </c>
      <c r="E1374" s="3" t="s">
        <v>25</v>
      </c>
      <c r="F1374" s="18">
        <v>15</v>
      </c>
      <c r="G1374" s="3">
        <v>75.849999999999994</v>
      </c>
      <c r="H1374" s="3">
        <f t="shared" si="55"/>
        <v>1137.75</v>
      </c>
    </row>
    <row r="1375" spans="3:8" ht="15" customHeight="1" x14ac:dyDescent="0.3">
      <c r="C1375" s="4" t="s">
        <v>2626</v>
      </c>
      <c r="D1375" s="4" t="s">
        <v>2627</v>
      </c>
      <c r="E1375" s="3" t="s">
        <v>25</v>
      </c>
      <c r="F1375" s="18">
        <v>16.5</v>
      </c>
      <c r="G1375" s="3">
        <v>63.99</v>
      </c>
      <c r="H1375" s="3">
        <f t="shared" si="55"/>
        <v>1055.8399999999999</v>
      </c>
    </row>
    <row r="1376" spans="3:8" ht="15" customHeight="1" x14ac:dyDescent="0.3">
      <c r="C1376" s="4" t="s">
        <v>2628</v>
      </c>
      <c r="D1376" s="4" t="s">
        <v>2629</v>
      </c>
      <c r="E1376" s="3" t="s">
        <v>25</v>
      </c>
      <c r="F1376" s="18">
        <v>6</v>
      </c>
      <c r="G1376" s="3">
        <v>80.989999999999995</v>
      </c>
      <c r="H1376" s="3">
        <f t="shared" si="55"/>
        <v>485.94</v>
      </c>
    </row>
    <row r="1377" spans="3:8" ht="15" customHeight="1" x14ac:dyDescent="0.3">
      <c r="C1377" s="4" t="s">
        <v>2630</v>
      </c>
      <c r="D1377" s="4" t="s">
        <v>2631</v>
      </c>
      <c r="E1377" s="3" t="s">
        <v>25</v>
      </c>
      <c r="F1377" s="18">
        <v>10.199999999999999</v>
      </c>
      <c r="G1377" s="3">
        <v>368.91</v>
      </c>
      <c r="H1377" s="3">
        <f t="shared" si="55"/>
        <v>3762.88</v>
      </c>
    </row>
    <row r="1378" spans="3:8" ht="15" customHeight="1" x14ac:dyDescent="0.3">
      <c r="C1378" s="4" t="s">
        <v>2632</v>
      </c>
      <c r="D1378" s="4" t="s">
        <v>2633</v>
      </c>
      <c r="E1378" s="3" t="s">
        <v>28</v>
      </c>
      <c r="F1378" s="18">
        <v>17</v>
      </c>
      <c r="G1378" s="3">
        <v>20.32</v>
      </c>
      <c r="H1378" s="3">
        <f t="shared" si="55"/>
        <v>345.44</v>
      </c>
    </row>
    <row r="1379" spans="3:8" ht="15" customHeight="1" x14ac:dyDescent="0.3">
      <c r="C1379" s="4" t="s">
        <v>2634</v>
      </c>
      <c r="D1379" s="4" t="s">
        <v>2635</v>
      </c>
      <c r="E1379" s="3" t="s">
        <v>28</v>
      </c>
      <c r="F1379" s="18">
        <v>59</v>
      </c>
      <c r="G1379" s="3">
        <v>22.07</v>
      </c>
      <c r="H1379" s="3">
        <f t="shared" si="55"/>
        <v>1302.1300000000001</v>
      </c>
    </row>
    <row r="1380" spans="3:8" ht="15" customHeight="1" x14ac:dyDescent="0.3">
      <c r="C1380" s="4" t="s">
        <v>2636</v>
      </c>
      <c r="D1380" s="4" t="s">
        <v>2637</v>
      </c>
      <c r="E1380" s="3" t="s">
        <v>28</v>
      </c>
      <c r="F1380" s="18">
        <v>19</v>
      </c>
      <c r="G1380" s="3">
        <v>23.17</v>
      </c>
      <c r="H1380" s="3">
        <f t="shared" si="55"/>
        <v>440.23</v>
      </c>
    </row>
    <row r="1381" spans="3:8" ht="15" customHeight="1" x14ac:dyDescent="0.3">
      <c r="C1381" s="4" t="s">
        <v>2638</v>
      </c>
      <c r="D1381" s="4" t="s">
        <v>2639</v>
      </c>
      <c r="E1381" s="3" t="s">
        <v>28</v>
      </c>
      <c r="F1381" s="18">
        <v>3</v>
      </c>
      <c r="G1381" s="3">
        <v>40.08</v>
      </c>
      <c r="H1381" s="3">
        <f t="shared" si="55"/>
        <v>120.24</v>
      </c>
    </row>
    <row r="1382" spans="3:8" ht="15" customHeight="1" x14ac:dyDescent="0.3">
      <c r="C1382" s="4" t="s">
        <v>2640</v>
      </c>
      <c r="D1382" s="4" t="s">
        <v>2641</v>
      </c>
      <c r="E1382" s="3" t="s">
        <v>28</v>
      </c>
      <c r="F1382" s="18">
        <v>2</v>
      </c>
      <c r="G1382" s="3">
        <v>59.87</v>
      </c>
      <c r="H1382" s="3">
        <f t="shared" si="55"/>
        <v>119.74</v>
      </c>
    </row>
    <row r="1383" spans="3:8" ht="15" customHeight="1" x14ac:dyDescent="0.3">
      <c r="C1383" s="4" t="s">
        <v>2642</v>
      </c>
      <c r="D1383" s="4" t="s">
        <v>2643</v>
      </c>
      <c r="E1383" s="3" t="s">
        <v>28</v>
      </c>
      <c r="F1383" s="18">
        <v>22</v>
      </c>
      <c r="G1383" s="3">
        <v>24.26</v>
      </c>
      <c r="H1383" s="3">
        <f t="shared" si="55"/>
        <v>533.72</v>
      </c>
    </row>
    <row r="1384" spans="3:8" ht="15" customHeight="1" x14ac:dyDescent="0.3">
      <c r="C1384" s="4" t="s">
        <v>2644</v>
      </c>
      <c r="D1384" s="4" t="s">
        <v>2645</v>
      </c>
      <c r="E1384" s="3" t="s">
        <v>28</v>
      </c>
      <c r="F1384" s="18">
        <v>8</v>
      </c>
      <c r="G1384" s="3">
        <v>21.51</v>
      </c>
      <c r="H1384" s="3">
        <f t="shared" si="55"/>
        <v>172.08</v>
      </c>
    </row>
    <row r="1385" spans="3:8" ht="15" customHeight="1" x14ac:dyDescent="0.3">
      <c r="C1385" s="4" t="s">
        <v>2646</v>
      </c>
      <c r="D1385" s="4" t="s">
        <v>2647</v>
      </c>
      <c r="E1385" s="3" t="s">
        <v>28</v>
      </c>
      <c r="F1385" s="18">
        <v>26</v>
      </c>
      <c r="G1385" s="3">
        <v>24.19</v>
      </c>
      <c r="H1385" s="3">
        <f t="shared" si="55"/>
        <v>628.94000000000005</v>
      </c>
    </row>
    <row r="1386" spans="3:8" ht="15" customHeight="1" x14ac:dyDescent="0.3">
      <c r="C1386" s="4" t="s">
        <v>2648</v>
      </c>
      <c r="D1386" s="4" t="s">
        <v>2649</v>
      </c>
      <c r="E1386" s="3" t="s">
        <v>28</v>
      </c>
      <c r="F1386" s="18">
        <v>12</v>
      </c>
      <c r="G1386" s="3">
        <v>30.8</v>
      </c>
      <c r="H1386" s="3">
        <f t="shared" si="55"/>
        <v>369.6</v>
      </c>
    </row>
    <row r="1387" spans="3:8" ht="15" customHeight="1" x14ac:dyDescent="0.3">
      <c r="C1387" s="4" t="s">
        <v>2650</v>
      </c>
      <c r="D1387" s="4" t="s">
        <v>2651</v>
      </c>
      <c r="E1387" s="3" t="s">
        <v>28</v>
      </c>
      <c r="F1387" s="18">
        <v>1</v>
      </c>
      <c r="G1387" s="3">
        <v>18.2</v>
      </c>
      <c r="H1387" s="3">
        <f t="shared" si="55"/>
        <v>18.2</v>
      </c>
    </row>
    <row r="1388" spans="3:8" ht="15" customHeight="1" x14ac:dyDescent="0.3">
      <c r="C1388" s="4" t="s">
        <v>2652</v>
      </c>
      <c r="D1388" s="4" t="s">
        <v>2653</v>
      </c>
      <c r="E1388" s="3" t="s">
        <v>28</v>
      </c>
      <c r="F1388" s="18">
        <v>2</v>
      </c>
      <c r="G1388" s="3">
        <v>22.67</v>
      </c>
      <c r="H1388" s="3">
        <f t="shared" si="55"/>
        <v>45.34</v>
      </c>
    </row>
    <row r="1389" spans="3:8" ht="15" customHeight="1" x14ac:dyDescent="0.3">
      <c r="C1389" s="4" t="s">
        <v>2654</v>
      </c>
      <c r="D1389" s="4" t="s">
        <v>2655</v>
      </c>
      <c r="E1389" s="3" t="s">
        <v>28</v>
      </c>
      <c r="F1389" s="18">
        <v>3</v>
      </c>
      <c r="G1389" s="3">
        <v>30.95</v>
      </c>
      <c r="H1389" s="3">
        <f t="shared" si="55"/>
        <v>92.85</v>
      </c>
    </row>
    <row r="1390" spans="3:8" ht="15" customHeight="1" x14ac:dyDescent="0.3">
      <c r="C1390" s="4" t="s">
        <v>2656</v>
      </c>
      <c r="D1390" s="4" t="s">
        <v>2657</v>
      </c>
      <c r="E1390" s="3" t="s">
        <v>28</v>
      </c>
      <c r="F1390" s="18">
        <v>1</v>
      </c>
      <c r="G1390" s="3">
        <v>209.82</v>
      </c>
      <c r="H1390" s="3">
        <f t="shared" si="55"/>
        <v>209.82</v>
      </c>
    </row>
    <row r="1391" spans="3:8" ht="15" customHeight="1" x14ac:dyDescent="0.3">
      <c r="C1391" s="4" t="s">
        <v>2658</v>
      </c>
      <c r="D1391" s="4" t="s">
        <v>2659</v>
      </c>
      <c r="E1391" s="3" t="s">
        <v>28</v>
      </c>
      <c r="F1391" s="18">
        <v>6</v>
      </c>
      <c r="G1391" s="3">
        <v>287.7</v>
      </c>
      <c r="H1391" s="3">
        <f t="shared" si="55"/>
        <v>1726.2</v>
      </c>
    </row>
    <row r="1392" spans="3:8" ht="15" customHeight="1" x14ac:dyDescent="0.3">
      <c r="C1392" s="4" t="s">
        <v>2660</v>
      </c>
      <c r="D1392" s="4" t="s">
        <v>2661</v>
      </c>
      <c r="E1392" s="3" t="s">
        <v>28</v>
      </c>
      <c r="F1392" s="18">
        <v>5</v>
      </c>
      <c r="G1392" s="3">
        <v>184.99</v>
      </c>
      <c r="H1392" s="3">
        <f t="shared" si="55"/>
        <v>924.95</v>
      </c>
    </row>
    <row r="1393" spans="3:8" ht="15" customHeight="1" x14ac:dyDescent="0.3">
      <c r="C1393" s="4" t="s">
        <v>2662</v>
      </c>
      <c r="D1393" s="4" t="s">
        <v>2663</v>
      </c>
      <c r="E1393" s="3" t="s">
        <v>28</v>
      </c>
      <c r="F1393" s="18">
        <v>2</v>
      </c>
      <c r="G1393" s="3">
        <v>334.03</v>
      </c>
      <c r="H1393" s="3">
        <f t="shared" si="55"/>
        <v>668.06</v>
      </c>
    </row>
    <row r="1394" spans="3:8" ht="15" customHeight="1" x14ac:dyDescent="0.3">
      <c r="C1394" s="4" t="s">
        <v>2664</v>
      </c>
      <c r="D1394" s="4" t="s">
        <v>2665</v>
      </c>
      <c r="E1394" s="3" t="s">
        <v>28</v>
      </c>
      <c r="F1394" s="18">
        <v>2</v>
      </c>
      <c r="G1394" s="3">
        <v>159.53</v>
      </c>
      <c r="H1394" s="3">
        <f t="shared" si="55"/>
        <v>319.06</v>
      </c>
    </row>
    <row r="1395" spans="3:8" ht="15" customHeight="1" x14ac:dyDescent="0.3">
      <c r="C1395" s="4" t="s">
        <v>2666</v>
      </c>
      <c r="D1395" s="4" t="s">
        <v>2667</v>
      </c>
      <c r="E1395" s="3" t="s">
        <v>28</v>
      </c>
      <c r="F1395" s="18">
        <v>2</v>
      </c>
      <c r="G1395" s="3">
        <v>166.61</v>
      </c>
      <c r="H1395" s="3">
        <f t="shared" si="55"/>
        <v>333.22</v>
      </c>
    </row>
    <row r="1396" spans="3:8" ht="15" customHeight="1" x14ac:dyDescent="0.3">
      <c r="C1396" s="4" t="s">
        <v>2668</v>
      </c>
      <c r="D1396" s="4" t="s">
        <v>2669</v>
      </c>
      <c r="E1396" s="3" t="s">
        <v>28</v>
      </c>
      <c r="F1396" s="18">
        <v>3</v>
      </c>
      <c r="G1396" s="3">
        <v>99.82</v>
      </c>
      <c r="H1396" s="3">
        <f t="shared" si="55"/>
        <v>299.45999999999998</v>
      </c>
    </row>
    <row r="1397" spans="3:8" ht="15" customHeight="1" x14ac:dyDescent="0.3">
      <c r="C1397" s="4" t="s">
        <v>2670</v>
      </c>
      <c r="D1397" s="4" t="s">
        <v>2671</v>
      </c>
      <c r="E1397" s="3" t="s">
        <v>28</v>
      </c>
      <c r="F1397" s="18">
        <v>5</v>
      </c>
      <c r="G1397" s="3">
        <v>140.82</v>
      </c>
      <c r="H1397" s="3">
        <f t="shared" si="55"/>
        <v>704.1</v>
      </c>
    </row>
    <row r="1398" spans="3:8" ht="15" customHeight="1" x14ac:dyDescent="0.3">
      <c r="C1398" s="4" t="s">
        <v>2672</v>
      </c>
      <c r="D1398" s="4" t="s">
        <v>2673</v>
      </c>
      <c r="E1398" s="3" t="s">
        <v>28</v>
      </c>
      <c r="F1398" s="18">
        <v>4</v>
      </c>
      <c r="G1398" s="3">
        <v>260.82</v>
      </c>
      <c r="H1398" s="3">
        <f t="shared" si="55"/>
        <v>1043.28</v>
      </c>
    </row>
    <row r="1399" spans="3:8" ht="15" customHeight="1" x14ac:dyDescent="0.3">
      <c r="C1399" s="4" t="s">
        <v>2674</v>
      </c>
      <c r="D1399" s="4" t="s">
        <v>2675</v>
      </c>
      <c r="E1399" s="3" t="s">
        <v>28</v>
      </c>
      <c r="F1399" s="18">
        <v>2</v>
      </c>
      <c r="G1399" s="3">
        <v>135.79</v>
      </c>
      <c r="H1399" s="3">
        <f t="shared" si="55"/>
        <v>271.58</v>
      </c>
    </row>
    <row r="1400" spans="3:8" ht="15" customHeight="1" x14ac:dyDescent="0.3">
      <c r="C1400" s="4" t="s">
        <v>2676</v>
      </c>
      <c r="D1400" s="4" t="s">
        <v>2677</v>
      </c>
      <c r="E1400" s="3" t="s">
        <v>28</v>
      </c>
      <c r="F1400" s="18">
        <v>3</v>
      </c>
      <c r="G1400" s="3">
        <v>104.75</v>
      </c>
      <c r="H1400" s="3">
        <f t="shared" si="55"/>
        <v>314.25</v>
      </c>
    </row>
    <row r="1401" spans="3:8" ht="15" customHeight="1" x14ac:dyDescent="0.3">
      <c r="C1401" s="4" t="s">
        <v>2678</v>
      </c>
      <c r="D1401" s="4" t="s">
        <v>2679</v>
      </c>
      <c r="E1401" s="3" t="s">
        <v>28</v>
      </c>
      <c r="F1401" s="18">
        <v>1</v>
      </c>
      <c r="G1401" s="3">
        <v>135.15</v>
      </c>
      <c r="H1401" s="3">
        <f t="shared" si="55"/>
        <v>135.15</v>
      </c>
    </row>
    <row r="1402" spans="3:8" ht="15" customHeight="1" x14ac:dyDescent="0.3">
      <c r="C1402" s="4" t="s">
        <v>2680</v>
      </c>
      <c r="D1402" s="4" t="s">
        <v>2681</v>
      </c>
      <c r="E1402" s="3" t="s">
        <v>28</v>
      </c>
      <c r="F1402" s="18">
        <v>4</v>
      </c>
      <c r="G1402" s="3">
        <v>276.23</v>
      </c>
      <c r="H1402" s="3">
        <f t="shared" si="55"/>
        <v>1104.92</v>
      </c>
    </row>
    <row r="1403" spans="3:8" ht="15" customHeight="1" x14ac:dyDescent="0.3">
      <c r="C1403" s="4" t="s">
        <v>2682</v>
      </c>
      <c r="D1403" s="4" t="s">
        <v>2683</v>
      </c>
      <c r="E1403" s="3" t="s">
        <v>28</v>
      </c>
      <c r="F1403" s="18">
        <v>2</v>
      </c>
      <c r="G1403" s="3">
        <v>56.23</v>
      </c>
      <c r="H1403" s="3">
        <f t="shared" si="55"/>
        <v>112.46</v>
      </c>
    </row>
    <row r="1404" spans="3:8" ht="15" customHeight="1" x14ac:dyDescent="0.3">
      <c r="C1404" s="4" t="s">
        <v>2684</v>
      </c>
      <c r="D1404" s="4" t="s">
        <v>2685</v>
      </c>
      <c r="E1404" s="3" t="s">
        <v>28</v>
      </c>
      <c r="F1404" s="18">
        <v>2</v>
      </c>
      <c r="G1404" s="3">
        <v>93.8</v>
      </c>
      <c r="H1404" s="3">
        <f t="shared" si="55"/>
        <v>187.6</v>
      </c>
    </row>
    <row r="1405" spans="3:8" ht="15" customHeight="1" x14ac:dyDescent="0.3">
      <c r="C1405" s="4" t="s">
        <v>2686</v>
      </c>
      <c r="D1405" s="4" t="s">
        <v>2687</v>
      </c>
      <c r="E1405" s="3" t="s">
        <v>28</v>
      </c>
      <c r="F1405" s="18">
        <v>3</v>
      </c>
      <c r="G1405" s="3">
        <v>45680</v>
      </c>
      <c r="H1405" s="3">
        <f t="shared" si="55"/>
        <v>137040</v>
      </c>
    </row>
    <row r="1406" spans="3:8" ht="15" customHeight="1" x14ac:dyDescent="0.3">
      <c r="C1406" s="4" t="s">
        <v>2688</v>
      </c>
      <c r="D1406" s="4" t="s">
        <v>2689</v>
      </c>
      <c r="E1406" s="3" t="s">
        <v>28</v>
      </c>
      <c r="F1406" s="18">
        <v>1</v>
      </c>
      <c r="G1406" s="3">
        <v>15620</v>
      </c>
      <c r="H1406" s="3">
        <f t="shared" si="55"/>
        <v>15620</v>
      </c>
    </row>
    <row r="1407" spans="3:8" ht="15" customHeight="1" x14ac:dyDescent="0.3">
      <c r="C1407" s="4" t="s">
        <v>2690</v>
      </c>
      <c r="D1407" s="4" t="s">
        <v>2691</v>
      </c>
      <c r="E1407" s="3" t="s">
        <v>28</v>
      </c>
      <c r="F1407" s="18">
        <v>1</v>
      </c>
      <c r="G1407" s="3">
        <v>13680</v>
      </c>
      <c r="H1407" s="3">
        <f t="shared" si="55"/>
        <v>13680</v>
      </c>
    </row>
    <row r="1408" spans="3:8" ht="15" customHeight="1" x14ac:dyDescent="0.3">
      <c r="C1408" s="4" t="s">
        <v>2692</v>
      </c>
      <c r="D1408" s="4" t="s">
        <v>2693</v>
      </c>
      <c r="E1408" s="3" t="s">
        <v>28</v>
      </c>
      <c r="F1408" s="18">
        <v>1</v>
      </c>
      <c r="G1408" s="3">
        <v>83690.7</v>
      </c>
      <c r="H1408" s="3">
        <f t="shared" si="55"/>
        <v>83690.7</v>
      </c>
    </row>
    <row r="1409" spans="3:8" ht="15" customHeight="1" x14ac:dyDescent="0.3">
      <c r="C1409" s="4" t="s">
        <v>2694</v>
      </c>
      <c r="D1409" s="4" t="s">
        <v>2695</v>
      </c>
      <c r="E1409" s="3" t="s">
        <v>25</v>
      </c>
      <c r="F1409" s="18">
        <v>344.8</v>
      </c>
      <c r="G1409" s="3">
        <v>2.1800000000000002</v>
      </c>
      <c r="H1409" s="3">
        <f t="shared" si="55"/>
        <v>751.66</v>
      </c>
    </row>
    <row r="1410" spans="3:8" ht="15" customHeight="1" x14ac:dyDescent="0.3">
      <c r="C1410" s="4" t="s">
        <v>2696</v>
      </c>
      <c r="D1410" s="4" t="s">
        <v>2697</v>
      </c>
      <c r="E1410" s="3" t="s">
        <v>42</v>
      </c>
      <c r="F1410" s="18">
        <v>1</v>
      </c>
      <c r="G1410" s="3">
        <v>10364</v>
      </c>
      <c r="H1410" s="3">
        <f t="shared" si="55"/>
        <v>10364</v>
      </c>
    </row>
    <row r="1411" spans="3:8" ht="15" customHeight="1" x14ac:dyDescent="0.3">
      <c r="C1411" s="4" t="s">
        <v>2698</v>
      </c>
      <c r="D1411" s="4" t="s">
        <v>2699</v>
      </c>
      <c r="E1411" s="3" t="s">
        <v>198</v>
      </c>
      <c r="F1411" s="18">
        <v>378</v>
      </c>
      <c r="G1411" s="3">
        <v>43.09</v>
      </c>
      <c r="H1411" s="3">
        <f t="shared" si="55"/>
        <v>16288.02</v>
      </c>
    </row>
    <row r="1412" spans="3:8" ht="19.95" customHeight="1" x14ac:dyDescent="0.3">
      <c r="C1412" s="6" t="s">
        <v>2700</v>
      </c>
      <c r="D1412" s="6" t="s">
        <v>2701</v>
      </c>
      <c r="E1412" s="5"/>
      <c r="F1412" s="19"/>
      <c r="G1412" s="5"/>
      <c r="H1412" s="5">
        <f>SUM(H1413:H1415)</f>
        <v>402.15</v>
      </c>
    </row>
    <row r="1413" spans="3:8" ht="15" customHeight="1" x14ac:dyDescent="0.3">
      <c r="C1413" s="4" t="s">
        <v>2702</v>
      </c>
      <c r="D1413" s="4" t="s">
        <v>2703</v>
      </c>
      <c r="E1413" s="3" t="s">
        <v>25</v>
      </c>
      <c r="F1413" s="18">
        <v>1.84</v>
      </c>
      <c r="G1413" s="3">
        <v>82.44</v>
      </c>
      <c r="H1413" s="3">
        <f>+ROUND(+IF(F1413="",0,F1413*G1413),2)</f>
        <v>151.69</v>
      </c>
    </row>
    <row r="1414" spans="3:8" ht="15" customHeight="1" x14ac:dyDescent="0.3">
      <c r="C1414" s="4" t="s">
        <v>2704</v>
      </c>
      <c r="D1414" s="4" t="s">
        <v>2657</v>
      </c>
      <c r="E1414" s="3" t="s">
        <v>28</v>
      </c>
      <c r="F1414" s="18">
        <v>1</v>
      </c>
      <c r="G1414" s="3">
        <v>209.82</v>
      </c>
      <c r="H1414" s="3">
        <f>+ROUND(+IF(F1414="",0,F1414*G1414),2)</f>
        <v>209.82</v>
      </c>
    </row>
    <row r="1415" spans="3:8" ht="15" customHeight="1" x14ac:dyDescent="0.3">
      <c r="C1415" s="4" t="s">
        <v>2705</v>
      </c>
      <c r="D1415" s="4" t="s">
        <v>2706</v>
      </c>
      <c r="E1415" s="3" t="s">
        <v>28</v>
      </c>
      <c r="F1415" s="18">
        <v>2</v>
      </c>
      <c r="G1415" s="3">
        <v>20.32</v>
      </c>
      <c r="H1415" s="3">
        <f>+ROUND(+IF(F1415="",0,F1415*G1415),2)</f>
        <v>40.64</v>
      </c>
    </row>
    <row r="1416" spans="3:8" ht="19.95" customHeight="1" x14ac:dyDescent="0.3">
      <c r="C1416" s="6" t="s">
        <v>2707</v>
      </c>
      <c r="D1416" s="6" t="s">
        <v>2708</v>
      </c>
      <c r="E1416" s="5"/>
      <c r="F1416" s="19"/>
      <c r="G1416" s="5"/>
      <c r="H1416" s="5">
        <f>SUM(H1417)</f>
        <v>320698</v>
      </c>
    </row>
    <row r="1417" spans="3:8" ht="15" customHeight="1" x14ac:dyDescent="0.3">
      <c r="C1417" s="4" t="s">
        <v>2709</v>
      </c>
      <c r="D1417" s="4" t="s">
        <v>2710</v>
      </c>
      <c r="E1417" s="3" t="s">
        <v>42</v>
      </c>
      <c r="F1417" s="18">
        <v>1</v>
      </c>
      <c r="G1417" s="3">
        <v>320698</v>
      </c>
      <c r="H1417" s="3">
        <f>+ROUND(+IF(F1417="",0,F1417*G1417),2)</f>
        <v>320698</v>
      </c>
    </row>
    <row r="1418" spans="3:8" ht="25.2" customHeight="1" x14ac:dyDescent="0.3">
      <c r="C1418" s="12" t="s">
        <v>2711</v>
      </c>
      <c r="D1418" s="12" t="s">
        <v>2712</v>
      </c>
      <c r="E1418" s="13"/>
      <c r="F1418" s="17"/>
      <c r="G1418" s="13"/>
      <c r="H1418" s="13">
        <f>SUM(H1419:H1422)</f>
        <v>1627696</v>
      </c>
    </row>
    <row r="1419" spans="3:8" ht="15" customHeight="1" x14ac:dyDescent="0.3">
      <c r="C1419" s="4" t="s">
        <v>2713</v>
      </c>
      <c r="D1419" s="4" t="s">
        <v>2714</v>
      </c>
      <c r="E1419" s="3" t="s">
        <v>42</v>
      </c>
      <c r="F1419" s="18">
        <v>2</v>
      </c>
      <c r="G1419" s="3">
        <v>310250</v>
      </c>
      <c r="H1419" s="3">
        <f>+ROUND(+IF(F1419="",0,F1419*G1419),2)</f>
        <v>620500</v>
      </c>
    </row>
    <row r="1420" spans="3:8" ht="15" customHeight="1" x14ac:dyDescent="0.3">
      <c r="C1420" s="4" t="s">
        <v>2715</v>
      </c>
      <c r="D1420" s="4" t="s">
        <v>2716</v>
      </c>
      <c r="E1420" s="3" t="s">
        <v>42</v>
      </c>
      <c r="F1420" s="18">
        <v>2</v>
      </c>
      <c r="G1420" s="3">
        <v>305978</v>
      </c>
      <c r="H1420" s="3">
        <f>+ROUND(+IF(F1420="",0,F1420*G1420),2)</f>
        <v>611956</v>
      </c>
    </row>
    <row r="1421" spans="3:8" ht="15" customHeight="1" x14ac:dyDescent="0.3">
      <c r="C1421" s="4" t="s">
        <v>2717</v>
      </c>
      <c r="D1421" s="4" t="s">
        <v>2718</v>
      </c>
      <c r="E1421" s="3" t="s">
        <v>42</v>
      </c>
      <c r="F1421" s="18">
        <v>1</v>
      </c>
      <c r="G1421" s="3">
        <v>380680</v>
      </c>
      <c r="H1421" s="3">
        <f>+ROUND(+IF(F1421="",0,F1421*G1421),2)</f>
        <v>380680</v>
      </c>
    </row>
    <row r="1422" spans="3:8" ht="15" customHeight="1" x14ac:dyDescent="0.3">
      <c r="C1422" s="4" t="s">
        <v>2719</v>
      </c>
      <c r="D1422" s="4" t="s">
        <v>2720</v>
      </c>
      <c r="E1422" s="3" t="s">
        <v>42</v>
      </c>
      <c r="F1422" s="18">
        <v>1</v>
      </c>
      <c r="G1422" s="3">
        <v>14560</v>
      </c>
      <c r="H1422" s="3">
        <f>+ROUND(+IF(F1422="",0,F1422*G1422),2)</f>
        <v>14560</v>
      </c>
    </row>
    <row r="1423" spans="3:8" ht="25.2" customHeight="1" x14ac:dyDescent="0.3">
      <c r="C1423" s="12" t="s">
        <v>2721</v>
      </c>
      <c r="D1423" s="12" t="s">
        <v>2722</v>
      </c>
      <c r="E1423" s="13"/>
      <c r="F1423" s="17"/>
      <c r="G1423" s="13"/>
      <c r="H1423" s="13">
        <f>SUM(H1424:H1537)/2</f>
        <v>1645176.7999999993</v>
      </c>
    </row>
    <row r="1424" spans="3:8" ht="19.95" customHeight="1" x14ac:dyDescent="0.3">
      <c r="C1424" s="6" t="s">
        <v>2723</v>
      </c>
      <c r="D1424" s="6" t="s">
        <v>2724</v>
      </c>
      <c r="E1424" s="5"/>
      <c r="F1424" s="19"/>
      <c r="G1424" s="5"/>
      <c r="H1424" s="5">
        <f>SUM(H1425:H1489)</f>
        <v>1453691.7</v>
      </c>
    </row>
    <row r="1425" spans="3:8" ht="15" customHeight="1" x14ac:dyDescent="0.3">
      <c r="C1425" s="4" t="s">
        <v>2725</v>
      </c>
      <c r="D1425" s="4" t="s">
        <v>2726</v>
      </c>
      <c r="E1425" s="3" t="s">
        <v>1337</v>
      </c>
      <c r="F1425" s="18">
        <v>1</v>
      </c>
      <c r="G1425" s="3">
        <v>52.41</v>
      </c>
      <c r="H1425" s="3">
        <f t="shared" ref="H1425:H1488" si="56">+ROUND(+IF(F1425="",0,F1425*G1425),2)</f>
        <v>52.41</v>
      </c>
    </row>
    <row r="1426" spans="3:8" ht="15" customHeight="1" x14ac:dyDescent="0.3">
      <c r="C1426" s="4" t="s">
        <v>2727</v>
      </c>
      <c r="D1426" s="4" t="s">
        <v>2728</v>
      </c>
      <c r="E1426" s="3" t="s">
        <v>1337</v>
      </c>
      <c r="F1426" s="18">
        <v>7</v>
      </c>
      <c r="G1426" s="3">
        <v>74.91</v>
      </c>
      <c r="H1426" s="3">
        <f t="shared" si="56"/>
        <v>524.37</v>
      </c>
    </row>
    <row r="1427" spans="3:8" ht="15" customHeight="1" x14ac:dyDescent="0.3">
      <c r="C1427" s="4" t="s">
        <v>2729</v>
      </c>
      <c r="D1427" s="4" t="s">
        <v>2730</v>
      </c>
      <c r="E1427" s="3" t="s">
        <v>1337</v>
      </c>
      <c r="F1427" s="18">
        <v>4</v>
      </c>
      <c r="G1427" s="3">
        <v>109.61</v>
      </c>
      <c r="H1427" s="3">
        <f t="shared" si="56"/>
        <v>438.44</v>
      </c>
    </row>
    <row r="1428" spans="3:8" ht="15" customHeight="1" x14ac:dyDescent="0.3">
      <c r="C1428" s="4" t="s">
        <v>2731</v>
      </c>
      <c r="D1428" s="4" t="s">
        <v>2732</v>
      </c>
      <c r="E1428" s="3" t="s">
        <v>1337</v>
      </c>
      <c r="F1428" s="18">
        <v>2</v>
      </c>
      <c r="G1428" s="3">
        <v>161.41</v>
      </c>
      <c r="H1428" s="3">
        <f t="shared" si="56"/>
        <v>322.82</v>
      </c>
    </row>
    <row r="1429" spans="3:8" ht="15" customHeight="1" x14ac:dyDescent="0.3">
      <c r="C1429" s="4" t="s">
        <v>2733</v>
      </c>
      <c r="D1429" s="4" t="s">
        <v>2734</v>
      </c>
      <c r="E1429" s="3" t="s">
        <v>25</v>
      </c>
      <c r="F1429" s="18">
        <v>5.5</v>
      </c>
      <c r="G1429" s="3">
        <v>36.17</v>
      </c>
      <c r="H1429" s="3">
        <f t="shared" si="56"/>
        <v>198.94</v>
      </c>
    </row>
    <row r="1430" spans="3:8" ht="15" customHeight="1" x14ac:dyDescent="0.3">
      <c r="C1430" s="4" t="s">
        <v>2735</v>
      </c>
      <c r="D1430" s="4" t="s">
        <v>2736</v>
      </c>
      <c r="E1430" s="3" t="s">
        <v>25</v>
      </c>
      <c r="F1430" s="18">
        <v>63.13</v>
      </c>
      <c r="G1430" s="3">
        <v>39.909999999999997</v>
      </c>
      <c r="H1430" s="3">
        <f t="shared" si="56"/>
        <v>2519.52</v>
      </c>
    </row>
    <row r="1431" spans="3:8" ht="15" customHeight="1" x14ac:dyDescent="0.3">
      <c r="C1431" s="4" t="s">
        <v>2737</v>
      </c>
      <c r="D1431" s="4" t="s">
        <v>2738</v>
      </c>
      <c r="E1431" s="3" t="s">
        <v>25</v>
      </c>
      <c r="F1431" s="18">
        <v>85.03</v>
      </c>
      <c r="G1431" s="3">
        <v>44.59</v>
      </c>
      <c r="H1431" s="3">
        <f t="shared" si="56"/>
        <v>3791.49</v>
      </c>
    </row>
    <row r="1432" spans="3:8" ht="15" customHeight="1" x14ac:dyDescent="0.3">
      <c r="C1432" s="4" t="s">
        <v>2739</v>
      </c>
      <c r="D1432" s="4" t="s">
        <v>2740</v>
      </c>
      <c r="E1432" s="3" t="s">
        <v>25</v>
      </c>
      <c r="F1432" s="18">
        <v>14.97</v>
      </c>
      <c r="G1432" s="3">
        <v>49.77</v>
      </c>
      <c r="H1432" s="3">
        <f t="shared" si="56"/>
        <v>745.06</v>
      </c>
    </row>
    <row r="1433" spans="3:8" ht="15" customHeight="1" x14ac:dyDescent="0.3">
      <c r="C1433" s="4" t="s">
        <v>2741</v>
      </c>
      <c r="D1433" s="4" t="s">
        <v>2742</v>
      </c>
      <c r="E1433" s="3" t="s">
        <v>25</v>
      </c>
      <c r="F1433" s="18">
        <v>174.08</v>
      </c>
      <c r="G1433" s="3">
        <v>53.78</v>
      </c>
      <c r="H1433" s="3">
        <f t="shared" si="56"/>
        <v>9362.02</v>
      </c>
    </row>
    <row r="1434" spans="3:8" ht="15" customHeight="1" x14ac:dyDescent="0.3">
      <c r="C1434" s="4" t="s">
        <v>2743</v>
      </c>
      <c r="D1434" s="4" t="s">
        <v>2744</v>
      </c>
      <c r="E1434" s="3" t="s">
        <v>25</v>
      </c>
      <c r="F1434" s="18">
        <v>64.03</v>
      </c>
      <c r="G1434" s="3">
        <v>81.33</v>
      </c>
      <c r="H1434" s="3">
        <f t="shared" si="56"/>
        <v>5207.5600000000004</v>
      </c>
    </row>
    <row r="1435" spans="3:8" ht="15" customHeight="1" x14ac:dyDescent="0.3">
      <c r="C1435" s="4" t="s">
        <v>2745</v>
      </c>
      <c r="D1435" s="4" t="s">
        <v>2746</v>
      </c>
      <c r="E1435" s="3" t="s">
        <v>25</v>
      </c>
      <c r="F1435" s="18">
        <v>16.93</v>
      </c>
      <c r="G1435" s="3">
        <v>97.2</v>
      </c>
      <c r="H1435" s="3">
        <f t="shared" si="56"/>
        <v>1645.6</v>
      </c>
    </row>
    <row r="1436" spans="3:8" ht="15" customHeight="1" x14ac:dyDescent="0.3">
      <c r="C1436" s="4" t="s">
        <v>2747</v>
      </c>
      <c r="D1436" s="4" t="s">
        <v>2748</v>
      </c>
      <c r="E1436" s="3" t="s">
        <v>2749</v>
      </c>
      <c r="F1436" s="18">
        <v>10</v>
      </c>
      <c r="G1436" s="3">
        <v>17.34</v>
      </c>
      <c r="H1436" s="3">
        <f t="shared" si="56"/>
        <v>173.4</v>
      </c>
    </row>
    <row r="1437" spans="3:8" ht="15" customHeight="1" x14ac:dyDescent="0.3">
      <c r="C1437" s="4" t="s">
        <v>2750</v>
      </c>
      <c r="D1437" s="4" t="s">
        <v>2751</v>
      </c>
      <c r="E1437" s="3" t="s">
        <v>2749</v>
      </c>
      <c r="F1437" s="18">
        <v>43</v>
      </c>
      <c r="G1437" s="3">
        <v>18.64</v>
      </c>
      <c r="H1437" s="3">
        <f t="shared" si="56"/>
        <v>801.52</v>
      </c>
    </row>
    <row r="1438" spans="3:8" ht="15" customHeight="1" x14ac:dyDescent="0.3">
      <c r="C1438" s="4" t="s">
        <v>2752</v>
      </c>
      <c r="D1438" s="4" t="s">
        <v>2753</v>
      </c>
      <c r="E1438" s="3" t="s">
        <v>2749</v>
      </c>
      <c r="F1438" s="18">
        <v>33</v>
      </c>
      <c r="G1438" s="3">
        <v>20.34</v>
      </c>
      <c r="H1438" s="3">
        <f t="shared" si="56"/>
        <v>671.22</v>
      </c>
    </row>
    <row r="1439" spans="3:8" ht="15" customHeight="1" x14ac:dyDescent="0.3">
      <c r="C1439" s="4" t="s">
        <v>2754</v>
      </c>
      <c r="D1439" s="4" t="s">
        <v>2755</v>
      </c>
      <c r="E1439" s="3" t="s">
        <v>2749</v>
      </c>
      <c r="F1439" s="18">
        <v>13</v>
      </c>
      <c r="G1439" s="3">
        <v>23.84</v>
      </c>
      <c r="H1439" s="3">
        <f t="shared" si="56"/>
        <v>309.92</v>
      </c>
    </row>
    <row r="1440" spans="3:8" ht="15" customHeight="1" x14ac:dyDescent="0.3">
      <c r="C1440" s="4" t="s">
        <v>2756</v>
      </c>
      <c r="D1440" s="4" t="s">
        <v>2757</v>
      </c>
      <c r="E1440" s="3" t="s">
        <v>2749</v>
      </c>
      <c r="F1440" s="18">
        <v>22</v>
      </c>
      <c r="G1440" s="3">
        <v>27.34</v>
      </c>
      <c r="H1440" s="3">
        <f t="shared" si="56"/>
        <v>601.48</v>
      </c>
    </row>
    <row r="1441" spans="3:8" ht="15" customHeight="1" x14ac:dyDescent="0.3">
      <c r="C1441" s="4" t="s">
        <v>2758</v>
      </c>
      <c r="D1441" s="4" t="s">
        <v>2759</v>
      </c>
      <c r="E1441" s="3" t="s">
        <v>2749</v>
      </c>
      <c r="F1441" s="18">
        <v>10</v>
      </c>
      <c r="G1441" s="3">
        <v>31.34</v>
      </c>
      <c r="H1441" s="3">
        <f t="shared" si="56"/>
        <v>313.39999999999998</v>
      </c>
    </row>
    <row r="1442" spans="3:8" ht="15" customHeight="1" x14ac:dyDescent="0.3">
      <c r="C1442" s="4" t="s">
        <v>2760</v>
      </c>
      <c r="D1442" s="4" t="s">
        <v>2761</v>
      </c>
      <c r="E1442" s="3" t="s">
        <v>2749</v>
      </c>
      <c r="F1442" s="18">
        <v>6</v>
      </c>
      <c r="G1442" s="3">
        <v>57.74</v>
      </c>
      <c r="H1442" s="3">
        <f t="shared" si="56"/>
        <v>346.44</v>
      </c>
    </row>
    <row r="1443" spans="3:8" ht="15" customHeight="1" x14ac:dyDescent="0.3">
      <c r="C1443" s="4" t="s">
        <v>2762</v>
      </c>
      <c r="D1443" s="4" t="s">
        <v>2763</v>
      </c>
      <c r="E1443" s="3" t="s">
        <v>2749</v>
      </c>
      <c r="F1443" s="18">
        <v>5</v>
      </c>
      <c r="G1443" s="3">
        <v>18.04</v>
      </c>
      <c r="H1443" s="3">
        <f t="shared" si="56"/>
        <v>90.2</v>
      </c>
    </row>
    <row r="1444" spans="3:8" ht="15" customHeight="1" x14ac:dyDescent="0.3">
      <c r="C1444" s="4" t="s">
        <v>2764</v>
      </c>
      <c r="D1444" s="4" t="s">
        <v>2765</v>
      </c>
      <c r="E1444" s="3" t="s">
        <v>2749</v>
      </c>
      <c r="F1444" s="18">
        <v>2</v>
      </c>
      <c r="G1444" s="3">
        <v>20.64</v>
      </c>
      <c r="H1444" s="3">
        <f t="shared" si="56"/>
        <v>41.28</v>
      </c>
    </row>
    <row r="1445" spans="3:8" ht="15" customHeight="1" x14ac:dyDescent="0.3">
      <c r="C1445" s="4" t="s">
        <v>2766</v>
      </c>
      <c r="D1445" s="4" t="s">
        <v>2767</v>
      </c>
      <c r="E1445" s="3" t="s">
        <v>2749</v>
      </c>
      <c r="F1445" s="18">
        <v>5</v>
      </c>
      <c r="G1445" s="3">
        <v>24.14</v>
      </c>
      <c r="H1445" s="3">
        <f t="shared" si="56"/>
        <v>120.7</v>
      </c>
    </row>
    <row r="1446" spans="3:8" ht="15" customHeight="1" x14ac:dyDescent="0.3">
      <c r="C1446" s="4" t="s">
        <v>2768</v>
      </c>
      <c r="D1446" s="4" t="s">
        <v>2769</v>
      </c>
      <c r="E1446" s="3" t="s">
        <v>2749</v>
      </c>
      <c r="F1446" s="18">
        <v>6</v>
      </c>
      <c r="G1446" s="3">
        <v>30.34</v>
      </c>
      <c r="H1446" s="3">
        <f t="shared" si="56"/>
        <v>182.04</v>
      </c>
    </row>
    <row r="1447" spans="3:8" ht="15" customHeight="1" x14ac:dyDescent="0.3">
      <c r="C1447" s="4" t="s">
        <v>2770</v>
      </c>
      <c r="D1447" s="4" t="s">
        <v>2771</v>
      </c>
      <c r="E1447" s="3" t="s">
        <v>2749</v>
      </c>
      <c r="F1447" s="18">
        <v>5</v>
      </c>
      <c r="G1447" s="3">
        <v>52.64</v>
      </c>
      <c r="H1447" s="3">
        <f t="shared" si="56"/>
        <v>263.2</v>
      </c>
    </row>
    <row r="1448" spans="3:8" ht="15" customHeight="1" x14ac:dyDescent="0.3">
      <c r="C1448" s="4" t="s">
        <v>2772</v>
      </c>
      <c r="D1448" s="4" t="s">
        <v>2773</v>
      </c>
      <c r="E1448" s="3" t="s">
        <v>2749</v>
      </c>
      <c r="F1448" s="18">
        <v>2</v>
      </c>
      <c r="G1448" s="3">
        <v>61.34</v>
      </c>
      <c r="H1448" s="3">
        <f t="shared" si="56"/>
        <v>122.68</v>
      </c>
    </row>
    <row r="1449" spans="3:8" ht="15" customHeight="1" x14ac:dyDescent="0.3">
      <c r="C1449" s="4" t="s">
        <v>2774</v>
      </c>
      <c r="D1449" s="4" t="s">
        <v>2775</v>
      </c>
      <c r="E1449" s="3" t="s">
        <v>2749</v>
      </c>
      <c r="F1449" s="18">
        <v>3</v>
      </c>
      <c r="G1449" s="3">
        <v>66.739999999999995</v>
      </c>
      <c r="H1449" s="3">
        <f t="shared" si="56"/>
        <v>200.22</v>
      </c>
    </row>
    <row r="1450" spans="3:8" ht="15" customHeight="1" x14ac:dyDescent="0.3">
      <c r="C1450" s="4" t="s">
        <v>2776</v>
      </c>
      <c r="D1450" s="4" t="s">
        <v>2777</v>
      </c>
      <c r="E1450" s="3" t="s">
        <v>2749</v>
      </c>
      <c r="F1450" s="18">
        <v>4</v>
      </c>
      <c r="G1450" s="3">
        <v>57.84</v>
      </c>
      <c r="H1450" s="3">
        <f t="shared" si="56"/>
        <v>231.36</v>
      </c>
    </row>
    <row r="1451" spans="3:8" ht="15" customHeight="1" x14ac:dyDescent="0.3">
      <c r="C1451" s="4" t="s">
        <v>2778</v>
      </c>
      <c r="D1451" s="4" t="s">
        <v>2779</v>
      </c>
      <c r="E1451" s="3" t="s">
        <v>2749</v>
      </c>
      <c r="F1451" s="18">
        <v>2</v>
      </c>
      <c r="G1451" s="3">
        <v>37.340000000000003</v>
      </c>
      <c r="H1451" s="3">
        <f t="shared" si="56"/>
        <v>74.680000000000007</v>
      </c>
    </row>
    <row r="1452" spans="3:8" ht="15" customHeight="1" x14ac:dyDescent="0.3">
      <c r="C1452" s="4" t="s">
        <v>2780</v>
      </c>
      <c r="D1452" s="4" t="s">
        <v>2781</v>
      </c>
      <c r="E1452" s="3" t="s">
        <v>2749</v>
      </c>
      <c r="F1452" s="18">
        <v>5</v>
      </c>
      <c r="G1452" s="3">
        <v>29.84</v>
      </c>
      <c r="H1452" s="3">
        <f t="shared" si="56"/>
        <v>149.19999999999999</v>
      </c>
    </row>
    <row r="1453" spans="3:8" ht="15" customHeight="1" x14ac:dyDescent="0.3">
      <c r="C1453" s="4" t="s">
        <v>2782</v>
      </c>
      <c r="D1453" s="4" t="s">
        <v>2783</v>
      </c>
      <c r="E1453" s="3" t="s">
        <v>2749</v>
      </c>
      <c r="F1453" s="18">
        <v>5</v>
      </c>
      <c r="G1453" s="3">
        <v>28.34</v>
      </c>
      <c r="H1453" s="3">
        <f t="shared" si="56"/>
        <v>141.69999999999999</v>
      </c>
    </row>
    <row r="1454" spans="3:8" ht="15" customHeight="1" x14ac:dyDescent="0.3">
      <c r="C1454" s="4" t="s">
        <v>2784</v>
      </c>
      <c r="D1454" s="4" t="s">
        <v>2785</v>
      </c>
      <c r="E1454" s="3" t="s">
        <v>2749</v>
      </c>
      <c r="F1454" s="18">
        <v>1</v>
      </c>
      <c r="G1454" s="3">
        <v>56.74</v>
      </c>
      <c r="H1454" s="3">
        <f t="shared" si="56"/>
        <v>56.74</v>
      </c>
    </row>
    <row r="1455" spans="3:8" ht="15" customHeight="1" x14ac:dyDescent="0.3">
      <c r="C1455" s="4" t="s">
        <v>2786</v>
      </c>
      <c r="D1455" s="4" t="s">
        <v>2787</v>
      </c>
      <c r="E1455" s="3" t="s">
        <v>2749</v>
      </c>
      <c r="F1455" s="18">
        <v>1</v>
      </c>
      <c r="G1455" s="3">
        <v>51.44</v>
      </c>
      <c r="H1455" s="3">
        <f t="shared" si="56"/>
        <v>51.44</v>
      </c>
    </row>
    <row r="1456" spans="3:8" ht="15" customHeight="1" x14ac:dyDescent="0.3">
      <c r="C1456" s="4" t="s">
        <v>2788</v>
      </c>
      <c r="D1456" s="4" t="s">
        <v>2789</v>
      </c>
      <c r="E1456" s="3" t="s">
        <v>2749</v>
      </c>
      <c r="F1456" s="18">
        <v>5</v>
      </c>
      <c r="G1456" s="3">
        <v>69.19</v>
      </c>
      <c r="H1456" s="3">
        <f t="shared" si="56"/>
        <v>345.95</v>
      </c>
    </row>
    <row r="1457" spans="3:8" ht="15" customHeight="1" x14ac:dyDescent="0.3">
      <c r="C1457" s="4" t="s">
        <v>2790</v>
      </c>
      <c r="D1457" s="4" t="s">
        <v>2791</v>
      </c>
      <c r="E1457" s="3" t="s">
        <v>2749</v>
      </c>
      <c r="F1457" s="18">
        <v>2</v>
      </c>
      <c r="G1457" s="3">
        <v>74.19</v>
      </c>
      <c r="H1457" s="3">
        <f t="shared" si="56"/>
        <v>148.38</v>
      </c>
    </row>
    <row r="1458" spans="3:8" ht="15" customHeight="1" x14ac:dyDescent="0.3">
      <c r="C1458" s="4" t="s">
        <v>2792</v>
      </c>
      <c r="D1458" s="4" t="s">
        <v>2793</v>
      </c>
      <c r="E1458" s="3" t="s">
        <v>2749</v>
      </c>
      <c r="F1458" s="18">
        <v>2</v>
      </c>
      <c r="G1458" s="3">
        <v>83.29</v>
      </c>
      <c r="H1458" s="3">
        <f t="shared" si="56"/>
        <v>166.58</v>
      </c>
    </row>
    <row r="1459" spans="3:8" ht="15" customHeight="1" x14ac:dyDescent="0.3">
      <c r="C1459" s="4" t="s">
        <v>2794</v>
      </c>
      <c r="D1459" s="4" t="s">
        <v>2795</v>
      </c>
      <c r="E1459" s="3" t="s">
        <v>2749</v>
      </c>
      <c r="F1459" s="18">
        <v>4</v>
      </c>
      <c r="G1459" s="3">
        <v>103.39</v>
      </c>
      <c r="H1459" s="3">
        <f t="shared" si="56"/>
        <v>413.56</v>
      </c>
    </row>
    <row r="1460" spans="3:8" ht="15" customHeight="1" x14ac:dyDescent="0.3">
      <c r="C1460" s="4" t="s">
        <v>2796</v>
      </c>
      <c r="D1460" s="4" t="s">
        <v>2797</v>
      </c>
      <c r="E1460" s="3" t="s">
        <v>2749</v>
      </c>
      <c r="F1460" s="18">
        <v>4</v>
      </c>
      <c r="G1460" s="3">
        <v>127.69</v>
      </c>
      <c r="H1460" s="3">
        <f t="shared" si="56"/>
        <v>510.76</v>
      </c>
    </row>
    <row r="1461" spans="3:8" ht="15" customHeight="1" x14ac:dyDescent="0.3">
      <c r="C1461" s="4" t="s">
        <v>2798</v>
      </c>
      <c r="D1461" s="4" t="s">
        <v>2799</v>
      </c>
      <c r="E1461" s="3" t="s">
        <v>2749</v>
      </c>
      <c r="F1461" s="18">
        <v>9</v>
      </c>
      <c r="G1461" s="3">
        <v>128.63999999999999</v>
      </c>
      <c r="H1461" s="3">
        <f t="shared" si="56"/>
        <v>1157.76</v>
      </c>
    </row>
    <row r="1462" spans="3:8" ht="15" customHeight="1" x14ac:dyDescent="0.3">
      <c r="C1462" s="4" t="s">
        <v>2800</v>
      </c>
      <c r="D1462" s="4" t="s">
        <v>2801</v>
      </c>
      <c r="E1462" s="3" t="s">
        <v>2749</v>
      </c>
      <c r="F1462" s="18">
        <v>4</v>
      </c>
      <c r="G1462" s="3">
        <v>194.34</v>
      </c>
      <c r="H1462" s="3">
        <f t="shared" si="56"/>
        <v>777.36</v>
      </c>
    </row>
    <row r="1463" spans="3:8" ht="15" customHeight="1" x14ac:dyDescent="0.3">
      <c r="C1463" s="4" t="s">
        <v>2802</v>
      </c>
      <c r="D1463" s="4" t="s">
        <v>2803</v>
      </c>
      <c r="E1463" s="3" t="s">
        <v>2749</v>
      </c>
      <c r="F1463" s="18">
        <v>2</v>
      </c>
      <c r="G1463" s="3">
        <v>84.39</v>
      </c>
      <c r="H1463" s="3">
        <f t="shared" si="56"/>
        <v>168.78</v>
      </c>
    </row>
    <row r="1464" spans="3:8" ht="15" customHeight="1" x14ac:dyDescent="0.3">
      <c r="C1464" s="4" t="s">
        <v>2804</v>
      </c>
      <c r="D1464" s="4" t="s">
        <v>2805</v>
      </c>
      <c r="E1464" s="3" t="s">
        <v>2749</v>
      </c>
      <c r="F1464" s="18">
        <v>2</v>
      </c>
      <c r="G1464" s="3">
        <v>228.46</v>
      </c>
      <c r="H1464" s="3">
        <f t="shared" si="56"/>
        <v>456.92</v>
      </c>
    </row>
    <row r="1465" spans="3:8" ht="15" customHeight="1" x14ac:dyDescent="0.3">
      <c r="C1465" s="4" t="s">
        <v>2806</v>
      </c>
      <c r="D1465" s="4" t="s">
        <v>2807</v>
      </c>
      <c r="E1465" s="3" t="s">
        <v>2749</v>
      </c>
      <c r="F1465" s="18">
        <v>2</v>
      </c>
      <c r="G1465" s="3">
        <v>282.06</v>
      </c>
      <c r="H1465" s="3">
        <f t="shared" si="56"/>
        <v>564.12</v>
      </c>
    </row>
    <row r="1466" spans="3:8" ht="15" customHeight="1" x14ac:dyDescent="0.3">
      <c r="C1466" s="4" t="s">
        <v>2808</v>
      </c>
      <c r="D1466" s="4" t="s">
        <v>2809</v>
      </c>
      <c r="E1466" s="3" t="s">
        <v>2749</v>
      </c>
      <c r="F1466" s="18">
        <v>10</v>
      </c>
      <c r="G1466" s="3">
        <v>24.04</v>
      </c>
      <c r="H1466" s="3">
        <f t="shared" si="56"/>
        <v>240.4</v>
      </c>
    </row>
    <row r="1467" spans="3:8" ht="15" customHeight="1" x14ac:dyDescent="0.3">
      <c r="C1467" s="4" t="s">
        <v>2810</v>
      </c>
      <c r="D1467" s="4" t="s">
        <v>2811</v>
      </c>
      <c r="E1467" s="3" t="s">
        <v>2749</v>
      </c>
      <c r="F1467" s="18">
        <v>13</v>
      </c>
      <c r="G1467" s="3">
        <v>26.84</v>
      </c>
      <c r="H1467" s="3">
        <f t="shared" si="56"/>
        <v>348.92</v>
      </c>
    </row>
    <row r="1468" spans="3:8" ht="15" customHeight="1" x14ac:dyDescent="0.3">
      <c r="C1468" s="4" t="s">
        <v>2812</v>
      </c>
      <c r="D1468" s="4" t="s">
        <v>2813</v>
      </c>
      <c r="E1468" s="3" t="s">
        <v>2749</v>
      </c>
      <c r="F1468" s="18">
        <v>12</v>
      </c>
      <c r="G1468" s="3">
        <v>32.840000000000003</v>
      </c>
      <c r="H1468" s="3">
        <f t="shared" si="56"/>
        <v>394.08</v>
      </c>
    </row>
    <row r="1469" spans="3:8" ht="15" customHeight="1" x14ac:dyDescent="0.3">
      <c r="C1469" s="4" t="s">
        <v>2814</v>
      </c>
      <c r="D1469" s="4" t="s">
        <v>2815</v>
      </c>
      <c r="E1469" s="3" t="s">
        <v>2749</v>
      </c>
      <c r="F1469" s="18">
        <v>12</v>
      </c>
      <c r="G1469" s="3">
        <v>67.84</v>
      </c>
      <c r="H1469" s="3">
        <f t="shared" si="56"/>
        <v>814.08</v>
      </c>
    </row>
    <row r="1470" spans="3:8" ht="15" customHeight="1" x14ac:dyDescent="0.3">
      <c r="C1470" s="4" t="s">
        <v>2816</v>
      </c>
      <c r="D1470" s="4" t="s">
        <v>2817</v>
      </c>
      <c r="E1470" s="3" t="s">
        <v>2749</v>
      </c>
      <c r="F1470" s="18">
        <v>4</v>
      </c>
      <c r="G1470" s="3">
        <v>133.04</v>
      </c>
      <c r="H1470" s="3">
        <f t="shared" si="56"/>
        <v>532.16</v>
      </c>
    </row>
    <row r="1471" spans="3:8" ht="15" customHeight="1" x14ac:dyDescent="0.3">
      <c r="C1471" s="4" t="s">
        <v>2818</v>
      </c>
      <c r="D1471" s="4" t="s">
        <v>2819</v>
      </c>
      <c r="E1471" s="3" t="s">
        <v>2749</v>
      </c>
      <c r="F1471" s="18">
        <v>10</v>
      </c>
      <c r="G1471" s="3">
        <v>33.74</v>
      </c>
      <c r="H1471" s="3">
        <f t="shared" si="56"/>
        <v>337.4</v>
      </c>
    </row>
    <row r="1472" spans="3:8" ht="15" customHeight="1" x14ac:dyDescent="0.3">
      <c r="C1472" s="4" t="s">
        <v>2820</v>
      </c>
      <c r="D1472" s="4" t="s">
        <v>2821</v>
      </c>
      <c r="E1472" s="3" t="s">
        <v>2749</v>
      </c>
      <c r="F1472" s="18">
        <v>6</v>
      </c>
      <c r="G1472" s="3">
        <v>39.54</v>
      </c>
      <c r="H1472" s="3">
        <f t="shared" si="56"/>
        <v>237.24</v>
      </c>
    </row>
    <row r="1473" spans="3:8" ht="15" customHeight="1" x14ac:dyDescent="0.3">
      <c r="C1473" s="4" t="s">
        <v>2822</v>
      </c>
      <c r="D1473" s="4" t="s">
        <v>2823</v>
      </c>
      <c r="E1473" s="3" t="s">
        <v>2749</v>
      </c>
      <c r="F1473" s="18">
        <v>2</v>
      </c>
      <c r="G1473" s="3">
        <v>282.92</v>
      </c>
      <c r="H1473" s="3">
        <f t="shared" si="56"/>
        <v>565.84</v>
      </c>
    </row>
    <row r="1474" spans="3:8" ht="15" customHeight="1" x14ac:dyDescent="0.3">
      <c r="C1474" s="4" t="s">
        <v>2824</v>
      </c>
      <c r="D1474" s="4" t="s">
        <v>2825</v>
      </c>
      <c r="E1474" s="3" t="s">
        <v>28</v>
      </c>
      <c r="F1474" s="18">
        <v>2</v>
      </c>
      <c r="G1474" s="3">
        <v>19900</v>
      </c>
      <c r="H1474" s="3">
        <f t="shared" si="56"/>
        <v>39800</v>
      </c>
    </row>
    <row r="1475" spans="3:8" ht="15" customHeight="1" x14ac:dyDescent="0.3">
      <c r="C1475" s="4" t="s">
        <v>2826</v>
      </c>
      <c r="D1475" s="4" t="s">
        <v>2827</v>
      </c>
      <c r="E1475" s="3" t="s">
        <v>28</v>
      </c>
      <c r="F1475" s="18">
        <v>2</v>
      </c>
      <c r="G1475" s="3">
        <v>43850</v>
      </c>
      <c r="H1475" s="3">
        <f t="shared" si="56"/>
        <v>87700</v>
      </c>
    </row>
    <row r="1476" spans="3:8" ht="15" customHeight="1" x14ac:dyDescent="0.3">
      <c r="C1476" s="4" t="s">
        <v>2828</v>
      </c>
      <c r="D1476" s="4" t="s">
        <v>2829</v>
      </c>
      <c r="E1476" s="3" t="s">
        <v>28</v>
      </c>
      <c r="F1476" s="18">
        <v>3</v>
      </c>
      <c r="G1476" s="3">
        <v>43850</v>
      </c>
      <c r="H1476" s="3">
        <f t="shared" si="56"/>
        <v>131550</v>
      </c>
    </row>
    <row r="1477" spans="3:8" ht="15" customHeight="1" x14ac:dyDescent="0.3">
      <c r="C1477" s="4" t="s">
        <v>2830</v>
      </c>
      <c r="D1477" s="4" t="s">
        <v>2831</v>
      </c>
      <c r="E1477" s="3" t="s">
        <v>28</v>
      </c>
      <c r="F1477" s="18">
        <v>3</v>
      </c>
      <c r="G1477" s="3">
        <v>43850</v>
      </c>
      <c r="H1477" s="3">
        <f t="shared" si="56"/>
        <v>131550</v>
      </c>
    </row>
    <row r="1478" spans="3:8" ht="15" customHeight="1" x14ac:dyDescent="0.3">
      <c r="C1478" s="4" t="s">
        <v>2832</v>
      </c>
      <c r="D1478" s="4" t="s">
        <v>2833</v>
      </c>
      <c r="E1478" s="3" t="s">
        <v>28</v>
      </c>
      <c r="F1478" s="18">
        <v>1</v>
      </c>
      <c r="G1478" s="3">
        <v>7500</v>
      </c>
      <c r="H1478" s="3">
        <f t="shared" si="56"/>
        <v>7500</v>
      </c>
    </row>
    <row r="1479" spans="3:8" ht="15" customHeight="1" x14ac:dyDescent="0.3">
      <c r="C1479" s="4" t="s">
        <v>2834</v>
      </c>
      <c r="D1479" s="4" t="s">
        <v>2835</v>
      </c>
      <c r="E1479" s="3" t="s">
        <v>28</v>
      </c>
      <c r="F1479" s="18">
        <v>1</v>
      </c>
      <c r="G1479" s="3">
        <v>23500</v>
      </c>
      <c r="H1479" s="3">
        <f t="shared" si="56"/>
        <v>23500</v>
      </c>
    </row>
    <row r="1480" spans="3:8" ht="15" customHeight="1" x14ac:dyDescent="0.3">
      <c r="C1480" s="4" t="s">
        <v>2836</v>
      </c>
      <c r="D1480" s="4" t="s">
        <v>2837</v>
      </c>
      <c r="E1480" s="3" t="s">
        <v>28</v>
      </c>
      <c r="F1480" s="18">
        <v>1</v>
      </c>
      <c r="G1480" s="3">
        <v>44500</v>
      </c>
      <c r="H1480" s="3">
        <f t="shared" si="56"/>
        <v>44500</v>
      </c>
    </row>
    <row r="1481" spans="3:8" ht="15" customHeight="1" x14ac:dyDescent="0.3">
      <c r="C1481" s="4" t="s">
        <v>2838</v>
      </c>
      <c r="D1481" s="4" t="s">
        <v>2839</v>
      </c>
      <c r="E1481" s="3" t="s">
        <v>28</v>
      </c>
      <c r="F1481" s="18">
        <v>1</v>
      </c>
      <c r="G1481" s="3">
        <v>12500</v>
      </c>
      <c r="H1481" s="3">
        <f t="shared" si="56"/>
        <v>12500</v>
      </c>
    </row>
    <row r="1482" spans="3:8" ht="15" customHeight="1" x14ac:dyDescent="0.3">
      <c r="C1482" s="4" t="s">
        <v>2840</v>
      </c>
      <c r="D1482" s="4" t="s">
        <v>2841</v>
      </c>
      <c r="E1482" s="3" t="s">
        <v>28</v>
      </c>
      <c r="F1482" s="18">
        <v>1</v>
      </c>
      <c r="G1482" s="3">
        <v>24259.200000000001</v>
      </c>
      <c r="H1482" s="3">
        <f t="shared" si="56"/>
        <v>24259.200000000001</v>
      </c>
    </row>
    <row r="1483" spans="3:8" ht="15" customHeight="1" x14ac:dyDescent="0.3">
      <c r="C1483" s="4" t="s">
        <v>2842</v>
      </c>
      <c r="D1483" s="4" t="s">
        <v>2843</v>
      </c>
      <c r="E1483" s="3" t="s">
        <v>28</v>
      </c>
      <c r="F1483" s="18">
        <v>2</v>
      </c>
      <c r="G1483" s="3">
        <v>265984</v>
      </c>
      <c r="H1483" s="3">
        <f t="shared" si="56"/>
        <v>531968</v>
      </c>
    </row>
    <row r="1484" spans="3:8" ht="15" customHeight="1" x14ac:dyDescent="0.3">
      <c r="C1484" s="4" t="s">
        <v>2844</v>
      </c>
      <c r="D1484" s="4" t="s">
        <v>2845</v>
      </c>
      <c r="E1484" s="3" t="s">
        <v>28</v>
      </c>
      <c r="F1484" s="18">
        <v>1</v>
      </c>
      <c r="G1484" s="3">
        <v>73532</v>
      </c>
      <c r="H1484" s="3">
        <f t="shared" si="56"/>
        <v>73532</v>
      </c>
    </row>
    <row r="1485" spans="3:8" ht="15" customHeight="1" x14ac:dyDescent="0.3">
      <c r="C1485" s="4" t="s">
        <v>2846</v>
      </c>
      <c r="D1485" s="4" t="s">
        <v>2847</v>
      </c>
      <c r="E1485" s="3" t="s">
        <v>28</v>
      </c>
      <c r="F1485" s="18">
        <v>1</v>
      </c>
      <c r="G1485" s="3">
        <v>61820</v>
      </c>
      <c r="H1485" s="3">
        <f t="shared" si="56"/>
        <v>61820</v>
      </c>
    </row>
    <row r="1486" spans="3:8" ht="15" customHeight="1" x14ac:dyDescent="0.3">
      <c r="C1486" s="4" t="s">
        <v>2848</v>
      </c>
      <c r="D1486" s="4" t="s">
        <v>2849</v>
      </c>
      <c r="E1486" s="3" t="s">
        <v>28</v>
      </c>
      <c r="F1486" s="18">
        <v>2</v>
      </c>
      <c r="G1486" s="3">
        <v>81140</v>
      </c>
      <c r="H1486" s="3">
        <f t="shared" si="56"/>
        <v>162280</v>
      </c>
    </row>
    <row r="1487" spans="3:8" ht="15" customHeight="1" x14ac:dyDescent="0.3">
      <c r="C1487" s="4" t="s">
        <v>2850</v>
      </c>
      <c r="D1487" s="4" t="s">
        <v>2851</v>
      </c>
      <c r="E1487" s="3" t="s">
        <v>42</v>
      </c>
      <c r="F1487" s="18">
        <v>1</v>
      </c>
      <c r="G1487" s="3">
        <v>59239.66</v>
      </c>
      <c r="H1487" s="3">
        <f t="shared" si="56"/>
        <v>59239.66</v>
      </c>
    </row>
    <row r="1488" spans="3:8" ht="15" customHeight="1" x14ac:dyDescent="0.3">
      <c r="C1488" s="4" t="s">
        <v>2852</v>
      </c>
      <c r="D1488" s="4" t="s">
        <v>2853</v>
      </c>
      <c r="E1488" s="3" t="s">
        <v>42</v>
      </c>
      <c r="F1488" s="18">
        <v>1</v>
      </c>
      <c r="G1488" s="3">
        <v>23232.5</v>
      </c>
      <c r="H1488" s="3">
        <f t="shared" si="56"/>
        <v>23232.5</v>
      </c>
    </row>
    <row r="1489" spans="3:8" ht="15" customHeight="1" x14ac:dyDescent="0.3">
      <c r="C1489" s="4" t="s">
        <v>2854</v>
      </c>
      <c r="D1489" s="4" t="s">
        <v>2855</v>
      </c>
      <c r="E1489" s="3" t="s">
        <v>28</v>
      </c>
      <c r="F1489" s="18">
        <v>5</v>
      </c>
      <c r="G1489" s="3">
        <v>165.8</v>
      </c>
      <c r="H1489" s="3">
        <f t="shared" ref="H1489" si="57">+ROUND(+IF(F1489="",0,F1489*G1489),2)</f>
        <v>829</v>
      </c>
    </row>
    <row r="1490" spans="3:8" ht="19.95" customHeight="1" x14ac:dyDescent="0.3">
      <c r="C1490" s="6" t="s">
        <v>2856</v>
      </c>
      <c r="D1490" s="6" t="s">
        <v>2857</v>
      </c>
      <c r="E1490" s="5"/>
      <c r="F1490" s="19"/>
      <c r="G1490" s="5"/>
      <c r="H1490" s="5">
        <f>SUM(H1491:H1526)</f>
        <v>109335.45999999999</v>
      </c>
    </row>
    <row r="1491" spans="3:8" ht="15" customHeight="1" x14ac:dyDescent="0.3">
      <c r="C1491" s="4" t="s">
        <v>2858</v>
      </c>
      <c r="D1491" s="4" t="s">
        <v>2859</v>
      </c>
      <c r="E1491" s="3" t="s">
        <v>1337</v>
      </c>
      <c r="F1491" s="18">
        <v>1</v>
      </c>
      <c r="G1491" s="3">
        <v>350</v>
      </c>
      <c r="H1491" s="3">
        <f t="shared" ref="H1491:H1526" si="58">+ROUND(+IF(F1491="",0,F1491*G1491),2)</f>
        <v>350</v>
      </c>
    </row>
    <row r="1492" spans="3:8" ht="15" customHeight="1" x14ac:dyDescent="0.3">
      <c r="C1492" s="4" t="s">
        <v>2860</v>
      </c>
      <c r="D1492" s="4" t="s">
        <v>2861</v>
      </c>
      <c r="E1492" s="3" t="s">
        <v>1337</v>
      </c>
      <c r="F1492" s="18">
        <v>1</v>
      </c>
      <c r="G1492" s="3">
        <v>400</v>
      </c>
      <c r="H1492" s="3">
        <f t="shared" si="58"/>
        <v>400</v>
      </c>
    </row>
    <row r="1493" spans="3:8" ht="15" customHeight="1" x14ac:dyDescent="0.3">
      <c r="C1493" s="4" t="s">
        <v>2862</v>
      </c>
      <c r="D1493" s="4" t="s">
        <v>2863</v>
      </c>
      <c r="E1493" s="3" t="s">
        <v>1337</v>
      </c>
      <c r="F1493" s="18">
        <v>2</v>
      </c>
      <c r="G1493" s="3">
        <v>810</v>
      </c>
      <c r="H1493" s="3">
        <f t="shared" si="58"/>
        <v>1620</v>
      </c>
    </row>
    <row r="1494" spans="3:8" ht="15" customHeight="1" x14ac:dyDescent="0.3">
      <c r="C1494" s="4" t="s">
        <v>2864</v>
      </c>
      <c r="D1494" s="4" t="s">
        <v>2734</v>
      </c>
      <c r="E1494" s="3" t="s">
        <v>25</v>
      </c>
      <c r="F1494" s="18">
        <v>15.18</v>
      </c>
      <c r="G1494" s="3">
        <v>46.5</v>
      </c>
      <c r="H1494" s="3">
        <f t="shared" si="58"/>
        <v>705.87</v>
      </c>
    </row>
    <row r="1495" spans="3:8" ht="15" customHeight="1" x14ac:dyDescent="0.3">
      <c r="C1495" s="4" t="s">
        <v>2865</v>
      </c>
      <c r="D1495" s="4" t="s">
        <v>2736</v>
      </c>
      <c r="E1495" s="3" t="s">
        <v>25</v>
      </c>
      <c r="F1495" s="18">
        <v>113.85</v>
      </c>
      <c r="G1495" s="3">
        <v>62</v>
      </c>
      <c r="H1495" s="3">
        <f t="shared" si="58"/>
        <v>7058.7</v>
      </c>
    </row>
    <row r="1496" spans="3:8" ht="15" customHeight="1" x14ac:dyDescent="0.3">
      <c r="C1496" s="4" t="s">
        <v>2866</v>
      </c>
      <c r="D1496" s="4" t="s">
        <v>2742</v>
      </c>
      <c r="E1496" s="3" t="s">
        <v>25</v>
      </c>
      <c r="F1496" s="18">
        <v>46.13</v>
      </c>
      <c r="G1496" s="3">
        <v>145</v>
      </c>
      <c r="H1496" s="3">
        <f t="shared" si="58"/>
        <v>6688.85</v>
      </c>
    </row>
    <row r="1497" spans="3:8" ht="15" customHeight="1" x14ac:dyDescent="0.3">
      <c r="C1497" s="4" t="s">
        <v>2867</v>
      </c>
      <c r="D1497" s="4" t="s">
        <v>2744</v>
      </c>
      <c r="E1497" s="3" t="s">
        <v>25</v>
      </c>
      <c r="F1497" s="18">
        <v>92.66</v>
      </c>
      <c r="G1497" s="3">
        <v>310</v>
      </c>
      <c r="H1497" s="3">
        <f t="shared" si="58"/>
        <v>28724.6</v>
      </c>
    </row>
    <row r="1498" spans="3:8" ht="15" customHeight="1" x14ac:dyDescent="0.3">
      <c r="C1498" s="4" t="s">
        <v>2868</v>
      </c>
      <c r="D1498" s="4" t="s">
        <v>2748</v>
      </c>
      <c r="E1498" s="3" t="s">
        <v>2749</v>
      </c>
      <c r="F1498" s="18">
        <v>14</v>
      </c>
      <c r="G1498" s="3">
        <v>17.34</v>
      </c>
      <c r="H1498" s="3">
        <f t="shared" si="58"/>
        <v>242.76</v>
      </c>
    </row>
    <row r="1499" spans="3:8" ht="15" customHeight="1" x14ac:dyDescent="0.3">
      <c r="C1499" s="4" t="s">
        <v>2869</v>
      </c>
      <c r="D1499" s="4" t="s">
        <v>2870</v>
      </c>
      <c r="E1499" s="3" t="s">
        <v>2749</v>
      </c>
      <c r="F1499" s="18">
        <v>52</v>
      </c>
      <c r="G1499" s="3">
        <v>18.64</v>
      </c>
      <c r="H1499" s="3">
        <f t="shared" si="58"/>
        <v>969.28</v>
      </c>
    </row>
    <row r="1500" spans="3:8" ht="15" customHeight="1" x14ac:dyDescent="0.3">
      <c r="C1500" s="4" t="s">
        <v>2871</v>
      </c>
      <c r="D1500" s="4" t="s">
        <v>2872</v>
      </c>
      <c r="E1500" s="3" t="s">
        <v>2749</v>
      </c>
      <c r="F1500" s="18">
        <v>26</v>
      </c>
      <c r="G1500" s="3">
        <v>27.34</v>
      </c>
      <c r="H1500" s="3">
        <f t="shared" si="58"/>
        <v>710.84</v>
      </c>
    </row>
    <row r="1501" spans="3:8" ht="15" customHeight="1" x14ac:dyDescent="0.3">
      <c r="C1501" s="4" t="s">
        <v>2873</v>
      </c>
      <c r="D1501" s="4" t="s">
        <v>2874</v>
      </c>
      <c r="E1501" s="3" t="s">
        <v>2749</v>
      </c>
      <c r="F1501" s="18">
        <v>16</v>
      </c>
      <c r="G1501" s="3">
        <v>31.34</v>
      </c>
      <c r="H1501" s="3">
        <f t="shared" si="58"/>
        <v>501.44</v>
      </c>
    </row>
    <row r="1502" spans="3:8" ht="15" customHeight="1" x14ac:dyDescent="0.3">
      <c r="C1502" s="4" t="s">
        <v>2875</v>
      </c>
      <c r="D1502" s="4" t="s">
        <v>2876</v>
      </c>
      <c r="E1502" s="3" t="s">
        <v>2749</v>
      </c>
      <c r="F1502" s="18">
        <v>9</v>
      </c>
      <c r="G1502" s="3">
        <v>20.64</v>
      </c>
      <c r="H1502" s="3">
        <f t="shared" si="58"/>
        <v>185.76</v>
      </c>
    </row>
    <row r="1503" spans="3:8" ht="15" customHeight="1" x14ac:dyDescent="0.3">
      <c r="C1503" s="4" t="s">
        <v>2877</v>
      </c>
      <c r="D1503" s="4" t="s">
        <v>2878</v>
      </c>
      <c r="E1503" s="3" t="s">
        <v>2749</v>
      </c>
      <c r="F1503" s="18">
        <v>11</v>
      </c>
      <c r="G1503" s="3">
        <v>30.34</v>
      </c>
      <c r="H1503" s="3">
        <f t="shared" si="58"/>
        <v>333.74</v>
      </c>
    </row>
    <row r="1504" spans="3:8" ht="15" customHeight="1" x14ac:dyDescent="0.3">
      <c r="C1504" s="4" t="s">
        <v>2879</v>
      </c>
      <c r="D1504" s="4" t="s">
        <v>2880</v>
      </c>
      <c r="E1504" s="3" t="s">
        <v>2749</v>
      </c>
      <c r="F1504" s="18">
        <v>17</v>
      </c>
      <c r="G1504" s="3">
        <v>52.64</v>
      </c>
      <c r="H1504" s="3">
        <f t="shared" si="58"/>
        <v>894.88</v>
      </c>
    </row>
    <row r="1505" spans="3:8" ht="15" customHeight="1" x14ac:dyDescent="0.3">
      <c r="C1505" s="4" t="s">
        <v>2881</v>
      </c>
      <c r="D1505" s="4" t="s">
        <v>2882</v>
      </c>
      <c r="E1505" s="3" t="s">
        <v>2749</v>
      </c>
      <c r="F1505" s="18">
        <v>3</v>
      </c>
      <c r="G1505" s="3">
        <v>61.34</v>
      </c>
      <c r="H1505" s="3">
        <f t="shared" si="58"/>
        <v>184.02</v>
      </c>
    </row>
    <row r="1506" spans="3:8" ht="15" customHeight="1" x14ac:dyDescent="0.3">
      <c r="C1506" s="4" t="s">
        <v>2883</v>
      </c>
      <c r="D1506" s="4" t="s">
        <v>2775</v>
      </c>
      <c r="E1506" s="3" t="s">
        <v>2749</v>
      </c>
      <c r="F1506" s="18">
        <v>10</v>
      </c>
      <c r="G1506" s="3">
        <v>66.739999999999995</v>
      </c>
      <c r="H1506" s="3">
        <f t="shared" si="58"/>
        <v>667.4</v>
      </c>
    </row>
    <row r="1507" spans="3:8" ht="15" customHeight="1" x14ac:dyDescent="0.3">
      <c r="C1507" s="4" t="s">
        <v>2884</v>
      </c>
      <c r="D1507" s="4" t="s">
        <v>2885</v>
      </c>
      <c r="E1507" s="3" t="s">
        <v>2749</v>
      </c>
      <c r="F1507" s="18">
        <v>2</v>
      </c>
      <c r="G1507" s="3">
        <v>52.84</v>
      </c>
      <c r="H1507" s="3">
        <f t="shared" si="58"/>
        <v>105.68</v>
      </c>
    </row>
    <row r="1508" spans="3:8" ht="15" customHeight="1" x14ac:dyDescent="0.3">
      <c r="C1508" s="4" t="s">
        <v>2886</v>
      </c>
      <c r="D1508" s="4" t="s">
        <v>2887</v>
      </c>
      <c r="E1508" s="3" t="s">
        <v>2749</v>
      </c>
      <c r="F1508" s="18">
        <v>12</v>
      </c>
      <c r="G1508" s="3">
        <v>57.84</v>
      </c>
      <c r="H1508" s="3">
        <f t="shared" si="58"/>
        <v>694.08</v>
      </c>
    </row>
    <row r="1509" spans="3:8" ht="15" customHeight="1" x14ac:dyDescent="0.3">
      <c r="C1509" s="4" t="s">
        <v>2888</v>
      </c>
      <c r="D1509" s="4" t="s">
        <v>2779</v>
      </c>
      <c r="E1509" s="3" t="s">
        <v>2749</v>
      </c>
      <c r="F1509" s="18">
        <v>1</v>
      </c>
      <c r="G1509" s="3">
        <v>37.340000000000003</v>
      </c>
      <c r="H1509" s="3">
        <f t="shared" si="58"/>
        <v>37.340000000000003</v>
      </c>
    </row>
    <row r="1510" spans="3:8" ht="15" customHeight="1" x14ac:dyDescent="0.3">
      <c r="C1510" s="4" t="s">
        <v>2889</v>
      </c>
      <c r="D1510" s="4" t="s">
        <v>2783</v>
      </c>
      <c r="E1510" s="3" t="s">
        <v>2749</v>
      </c>
      <c r="F1510" s="18">
        <v>4</v>
      </c>
      <c r="G1510" s="3">
        <v>28.34</v>
      </c>
      <c r="H1510" s="3">
        <f t="shared" si="58"/>
        <v>113.36</v>
      </c>
    </row>
    <row r="1511" spans="3:8" ht="15" customHeight="1" x14ac:dyDescent="0.3">
      <c r="C1511" s="4" t="s">
        <v>2890</v>
      </c>
      <c r="D1511" s="4" t="s">
        <v>2891</v>
      </c>
      <c r="E1511" s="3" t="s">
        <v>2749</v>
      </c>
      <c r="F1511" s="18">
        <v>1</v>
      </c>
      <c r="G1511" s="3">
        <v>55.34</v>
      </c>
      <c r="H1511" s="3">
        <f t="shared" si="58"/>
        <v>55.34</v>
      </c>
    </row>
    <row r="1512" spans="3:8" ht="15" customHeight="1" x14ac:dyDescent="0.3">
      <c r="C1512" s="4" t="s">
        <v>2892</v>
      </c>
      <c r="D1512" s="4" t="s">
        <v>2893</v>
      </c>
      <c r="E1512" s="3" t="s">
        <v>2749</v>
      </c>
      <c r="F1512" s="18">
        <v>10</v>
      </c>
      <c r="G1512" s="3">
        <v>69.19</v>
      </c>
      <c r="H1512" s="3">
        <f t="shared" si="58"/>
        <v>691.9</v>
      </c>
    </row>
    <row r="1513" spans="3:8" ht="15" customHeight="1" x14ac:dyDescent="0.3">
      <c r="C1513" s="4" t="s">
        <v>2894</v>
      </c>
      <c r="D1513" s="4" t="s">
        <v>2895</v>
      </c>
      <c r="E1513" s="3" t="s">
        <v>2749</v>
      </c>
      <c r="F1513" s="18">
        <v>3</v>
      </c>
      <c r="G1513" s="3">
        <v>74.19</v>
      </c>
      <c r="H1513" s="3">
        <f t="shared" si="58"/>
        <v>222.57</v>
      </c>
    </row>
    <row r="1514" spans="3:8" ht="15" customHeight="1" x14ac:dyDescent="0.3">
      <c r="C1514" s="4" t="s">
        <v>2896</v>
      </c>
      <c r="D1514" s="4" t="s">
        <v>2897</v>
      </c>
      <c r="E1514" s="3" t="s">
        <v>2749</v>
      </c>
      <c r="F1514" s="18">
        <v>1</v>
      </c>
      <c r="G1514" s="3">
        <v>83.29</v>
      </c>
      <c r="H1514" s="3">
        <f t="shared" si="58"/>
        <v>83.29</v>
      </c>
    </row>
    <row r="1515" spans="3:8" ht="15" customHeight="1" x14ac:dyDescent="0.3">
      <c r="C1515" s="4" t="s">
        <v>2898</v>
      </c>
      <c r="D1515" s="4" t="s">
        <v>2899</v>
      </c>
      <c r="E1515" s="3" t="s">
        <v>2749</v>
      </c>
      <c r="F1515" s="18">
        <v>5</v>
      </c>
      <c r="G1515" s="3">
        <v>103.39</v>
      </c>
      <c r="H1515" s="3">
        <f t="shared" si="58"/>
        <v>516.95000000000005</v>
      </c>
    </row>
    <row r="1516" spans="3:8" ht="15" customHeight="1" x14ac:dyDescent="0.3">
      <c r="C1516" s="4" t="s">
        <v>2900</v>
      </c>
      <c r="D1516" s="4" t="s">
        <v>2901</v>
      </c>
      <c r="E1516" s="3" t="s">
        <v>2749</v>
      </c>
      <c r="F1516" s="18">
        <v>3</v>
      </c>
      <c r="G1516" s="3">
        <v>127.69</v>
      </c>
      <c r="H1516" s="3">
        <f t="shared" si="58"/>
        <v>383.07</v>
      </c>
    </row>
    <row r="1517" spans="3:8" ht="15" customHeight="1" x14ac:dyDescent="0.3">
      <c r="C1517" s="4" t="s">
        <v>2902</v>
      </c>
      <c r="D1517" s="4" t="s">
        <v>2809</v>
      </c>
      <c r="E1517" s="3" t="s">
        <v>2749</v>
      </c>
      <c r="F1517" s="18">
        <v>20</v>
      </c>
      <c r="G1517" s="3">
        <v>24.04</v>
      </c>
      <c r="H1517" s="3">
        <f t="shared" si="58"/>
        <v>480.8</v>
      </c>
    </row>
    <row r="1518" spans="3:8" ht="15" customHeight="1" x14ac:dyDescent="0.3">
      <c r="C1518" s="4" t="s">
        <v>2903</v>
      </c>
      <c r="D1518" s="4" t="s">
        <v>2811</v>
      </c>
      <c r="E1518" s="3" t="s">
        <v>2749</v>
      </c>
      <c r="F1518" s="18">
        <v>2</v>
      </c>
      <c r="G1518" s="3">
        <v>26.84</v>
      </c>
      <c r="H1518" s="3">
        <f t="shared" si="58"/>
        <v>53.68</v>
      </c>
    </row>
    <row r="1519" spans="3:8" ht="15" customHeight="1" x14ac:dyDescent="0.3">
      <c r="C1519" s="4" t="s">
        <v>2904</v>
      </c>
      <c r="D1519" s="4" t="s">
        <v>2813</v>
      </c>
      <c r="E1519" s="3" t="s">
        <v>2749</v>
      </c>
      <c r="F1519" s="18">
        <v>6</v>
      </c>
      <c r="G1519" s="3">
        <v>32.840000000000003</v>
      </c>
      <c r="H1519" s="3">
        <f t="shared" si="58"/>
        <v>197.04</v>
      </c>
    </row>
    <row r="1520" spans="3:8" ht="15" customHeight="1" x14ac:dyDescent="0.3">
      <c r="C1520" s="4" t="s">
        <v>2905</v>
      </c>
      <c r="D1520" s="4" t="s">
        <v>2906</v>
      </c>
      <c r="E1520" s="3" t="s">
        <v>2749</v>
      </c>
      <c r="F1520" s="18">
        <v>1</v>
      </c>
      <c r="G1520" s="3">
        <v>66.040000000000006</v>
      </c>
      <c r="H1520" s="3">
        <f t="shared" si="58"/>
        <v>66.040000000000006</v>
      </c>
    </row>
    <row r="1521" spans="3:8" ht="15" customHeight="1" x14ac:dyDescent="0.3">
      <c r="C1521" s="4" t="s">
        <v>2907</v>
      </c>
      <c r="D1521" s="4" t="s">
        <v>2815</v>
      </c>
      <c r="E1521" s="3" t="s">
        <v>2749</v>
      </c>
      <c r="F1521" s="18">
        <v>11</v>
      </c>
      <c r="G1521" s="3">
        <v>67.84</v>
      </c>
      <c r="H1521" s="3">
        <f t="shared" si="58"/>
        <v>746.24</v>
      </c>
    </row>
    <row r="1522" spans="3:8" ht="15" customHeight="1" x14ac:dyDescent="0.3">
      <c r="C1522" s="4" t="s">
        <v>2908</v>
      </c>
      <c r="D1522" s="4" t="s">
        <v>2817</v>
      </c>
      <c r="E1522" s="3" t="s">
        <v>2749</v>
      </c>
      <c r="F1522" s="18">
        <v>5</v>
      </c>
      <c r="G1522" s="3">
        <v>133.04</v>
      </c>
      <c r="H1522" s="3">
        <f t="shared" si="58"/>
        <v>665.2</v>
      </c>
    </row>
    <row r="1523" spans="3:8" ht="15" customHeight="1" x14ac:dyDescent="0.3">
      <c r="C1523" s="4" t="s">
        <v>2909</v>
      </c>
      <c r="D1523" s="4" t="s">
        <v>2821</v>
      </c>
      <c r="E1523" s="3" t="s">
        <v>2749</v>
      </c>
      <c r="F1523" s="18">
        <v>8</v>
      </c>
      <c r="G1523" s="3">
        <v>39.54</v>
      </c>
      <c r="H1523" s="3">
        <f t="shared" si="58"/>
        <v>316.32</v>
      </c>
    </row>
    <row r="1524" spans="3:8" ht="15" customHeight="1" x14ac:dyDescent="0.3">
      <c r="C1524" s="4" t="s">
        <v>2910</v>
      </c>
      <c r="D1524" s="4" t="s">
        <v>2911</v>
      </c>
      <c r="E1524" s="3" t="s">
        <v>28</v>
      </c>
      <c r="F1524" s="18">
        <v>8</v>
      </c>
      <c r="G1524" s="3">
        <v>461.91</v>
      </c>
      <c r="H1524" s="3">
        <f t="shared" si="58"/>
        <v>3695.28</v>
      </c>
    </row>
    <row r="1525" spans="3:8" ht="15" customHeight="1" x14ac:dyDescent="0.3">
      <c r="C1525" s="4" t="s">
        <v>2912</v>
      </c>
      <c r="D1525" s="4" t="s">
        <v>2913</v>
      </c>
      <c r="E1525" s="3" t="s">
        <v>28</v>
      </c>
      <c r="F1525" s="18">
        <v>8</v>
      </c>
      <c r="G1525" s="3">
        <v>900.31</v>
      </c>
      <c r="H1525" s="3">
        <f t="shared" si="58"/>
        <v>7202.48</v>
      </c>
    </row>
    <row r="1526" spans="3:8" ht="15" customHeight="1" x14ac:dyDescent="0.3">
      <c r="C1526" s="4" t="s">
        <v>2914</v>
      </c>
      <c r="D1526" s="4" t="s">
        <v>2915</v>
      </c>
      <c r="E1526" s="3" t="s">
        <v>42</v>
      </c>
      <c r="F1526" s="18">
        <v>1</v>
      </c>
      <c r="G1526" s="3">
        <v>42770.66</v>
      </c>
      <c r="H1526" s="3">
        <f t="shared" si="58"/>
        <v>42770.66</v>
      </c>
    </row>
    <row r="1527" spans="3:8" ht="19.95" customHeight="1" x14ac:dyDescent="0.3">
      <c r="C1527" s="6" t="s">
        <v>2916</v>
      </c>
      <c r="D1527" s="6" t="s">
        <v>611</v>
      </c>
      <c r="E1527" s="5"/>
      <c r="F1527" s="19"/>
      <c r="G1527" s="5"/>
      <c r="H1527" s="5">
        <f>SUM(H1528:H1537)</f>
        <v>82149.64</v>
      </c>
    </row>
    <row r="1528" spans="3:8" ht="15" customHeight="1" x14ac:dyDescent="0.3">
      <c r="C1528" s="4" t="s">
        <v>2917</v>
      </c>
      <c r="D1528" s="4" t="s">
        <v>2918</v>
      </c>
      <c r="E1528" s="3" t="s">
        <v>28</v>
      </c>
      <c r="F1528" s="18">
        <v>56</v>
      </c>
      <c r="G1528" s="3">
        <v>22.22</v>
      </c>
      <c r="H1528" s="3">
        <f t="shared" ref="H1528:H1537" si="59">+ROUND(+IF(F1528="",0,F1528*G1528),2)</f>
        <v>1244.32</v>
      </c>
    </row>
    <row r="1529" spans="3:8" ht="15" customHeight="1" x14ac:dyDescent="0.3">
      <c r="C1529" s="4" t="s">
        <v>2919</v>
      </c>
      <c r="D1529" s="4" t="s">
        <v>2920</v>
      </c>
      <c r="E1529" s="3" t="s">
        <v>28</v>
      </c>
      <c r="F1529" s="18">
        <v>30</v>
      </c>
      <c r="G1529" s="3">
        <v>41.42</v>
      </c>
      <c r="H1529" s="3">
        <f t="shared" si="59"/>
        <v>1242.5999999999999</v>
      </c>
    </row>
    <row r="1530" spans="3:8" ht="15" customHeight="1" x14ac:dyDescent="0.3">
      <c r="C1530" s="4" t="s">
        <v>2921</v>
      </c>
      <c r="D1530" s="4" t="s">
        <v>2922</v>
      </c>
      <c r="E1530" s="3" t="s">
        <v>28</v>
      </c>
      <c r="F1530" s="18">
        <v>1</v>
      </c>
      <c r="G1530" s="3">
        <v>51.92</v>
      </c>
      <c r="H1530" s="3">
        <f t="shared" si="59"/>
        <v>51.92</v>
      </c>
    </row>
    <row r="1531" spans="3:8" ht="15" customHeight="1" x14ac:dyDescent="0.3">
      <c r="C1531" s="4" t="s">
        <v>2923</v>
      </c>
      <c r="D1531" s="4" t="s">
        <v>2924</v>
      </c>
      <c r="E1531" s="3" t="s">
        <v>28</v>
      </c>
      <c r="F1531" s="18">
        <v>8</v>
      </c>
      <c r="G1531" s="3">
        <v>28</v>
      </c>
      <c r="H1531" s="3">
        <f t="shared" si="59"/>
        <v>224</v>
      </c>
    </row>
    <row r="1532" spans="3:8" ht="15" customHeight="1" x14ac:dyDescent="0.3">
      <c r="C1532" s="4" t="s">
        <v>2925</v>
      </c>
      <c r="D1532" s="4" t="s">
        <v>2926</v>
      </c>
      <c r="E1532" s="3" t="s">
        <v>28</v>
      </c>
      <c r="F1532" s="18">
        <v>6</v>
      </c>
      <c r="G1532" s="3">
        <v>52</v>
      </c>
      <c r="H1532" s="3">
        <f t="shared" si="59"/>
        <v>312</v>
      </c>
    </row>
    <row r="1533" spans="3:8" ht="15" customHeight="1" x14ac:dyDescent="0.3">
      <c r="C1533" s="4" t="s">
        <v>2927</v>
      </c>
      <c r="D1533" s="4" t="s">
        <v>2928</v>
      </c>
      <c r="E1533" s="3" t="s">
        <v>28</v>
      </c>
      <c r="F1533" s="18">
        <v>3</v>
      </c>
      <c r="G1533" s="3">
        <v>53</v>
      </c>
      <c r="H1533" s="3">
        <f t="shared" si="59"/>
        <v>159</v>
      </c>
    </row>
    <row r="1534" spans="3:8" ht="15" customHeight="1" x14ac:dyDescent="0.3">
      <c r="C1534" s="4" t="s">
        <v>2929</v>
      </c>
      <c r="D1534" s="4" t="s">
        <v>2930</v>
      </c>
      <c r="E1534" s="3" t="s">
        <v>42</v>
      </c>
      <c r="F1534" s="18">
        <v>1</v>
      </c>
      <c r="G1534" s="3">
        <v>4850</v>
      </c>
      <c r="H1534" s="3">
        <f t="shared" si="59"/>
        <v>4850</v>
      </c>
    </row>
    <row r="1535" spans="3:8" ht="15" customHeight="1" x14ac:dyDescent="0.3">
      <c r="C1535" s="4" t="s">
        <v>2931</v>
      </c>
      <c r="D1535" s="4" t="s">
        <v>2932</v>
      </c>
      <c r="E1535" s="3" t="s">
        <v>42</v>
      </c>
      <c r="F1535" s="18">
        <v>4</v>
      </c>
      <c r="G1535" s="3">
        <v>1230</v>
      </c>
      <c r="H1535" s="3">
        <f t="shared" si="59"/>
        <v>4920</v>
      </c>
    </row>
    <row r="1536" spans="3:8" ht="15" customHeight="1" x14ac:dyDescent="0.3">
      <c r="C1536" s="4" t="s">
        <v>2933</v>
      </c>
      <c r="D1536" s="4" t="s">
        <v>2934</v>
      </c>
      <c r="E1536" s="3" t="s">
        <v>25</v>
      </c>
      <c r="F1536" s="18">
        <v>197.66</v>
      </c>
      <c r="G1536" s="3">
        <v>75</v>
      </c>
      <c r="H1536" s="3">
        <f t="shared" si="59"/>
        <v>14824.5</v>
      </c>
    </row>
    <row r="1537" spans="3:8" ht="15" customHeight="1" x14ac:dyDescent="0.3">
      <c r="C1537" s="4" t="s">
        <v>2935</v>
      </c>
      <c r="D1537" s="4" t="s">
        <v>2936</v>
      </c>
      <c r="E1537" s="3" t="s">
        <v>25</v>
      </c>
      <c r="F1537" s="18">
        <v>493.83</v>
      </c>
      <c r="G1537" s="3">
        <v>110</v>
      </c>
      <c r="H1537" s="3">
        <f t="shared" si="59"/>
        <v>54321.3</v>
      </c>
    </row>
    <row r="1538" spans="3:8" ht="25.2" customHeight="1" x14ac:dyDescent="0.3">
      <c r="C1538" s="12" t="s">
        <v>2937</v>
      </c>
      <c r="D1538" s="12" t="s">
        <v>2938</v>
      </c>
      <c r="E1538" s="13"/>
      <c r="F1538" s="17"/>
      <c r="G1538" s="13"/>
      <c r="H1538" s="13">
        <f>SUM(H1539:H1578)/2</f>
        <v>199000.9</v>
      </c>
    </row>
    <row r="1539" spans="3:8" ht="19.95" customHeight="1" x14ac:dyDescent="0.3">
      <c r="C1539" s="6" t="s">
        <v>2939</v>
      </c>
      <c r="D1539" s="6" t="s">
        <v>2940</v>
      </c>
      <c r="E1539" s="5"/>
      <c r="F1539" s="19"/>
      <c r="G1539" s="5"/>
      <c r="H1539" s="5">
        <f>SUM(H1540:H1543)</f>
        <v>51274.36</v>
      </c>
    </row>
    <row r="1540" spans="3:8" ht="15" customHeight="1" x14ac:dyDescent="0.3">
      <c r="C1540" s="4" t="s">
        <v>2941</v>
      </c>
      <c r="D1540" s="4" t="s">
        <v>2942</v>
      </c>
      <c r="E1540" s="3" t="s">
        <v>25</v>
      </c>
      <c r="F1540" s="18">
        <v>50.75</v>
      </c>
      <c r="G1540" s="3">
        <v>120.92</v>
      </c>
      <c r="H1540" s="3">
        <f>+ROUND(+IF(F1540="",0,F1540*G1540),2)</f>
        <v>6136.69</v>
      </c>
    </row>
    <row r="1541" spans="3:8" ht="15" customHeight="1" x14ac:dyDescent="0.3">
      <c r="C1541" s="4" t="s">
        <v>2943</v>
      </c>
      <c r="D1541" s="4" t="s">
        <v>2944</v>
      </c>
      <c r="E1541" s="3" t="s">
        <v>25</v>
      </c>
      <c r="F1541" s="18">
        <v>97.97</v>
      </c>
      <c r="G1541" s="3">
        <v>99.4</v>
      </c>
      <c r="H1541" s="3">
        <f>+ROUND(+IF(F1541="",0,F1541*G1541),2)</f>
        <v>9738.2199999999993</v>
      </c>
    </row>
    <row r="1542" spans="3:8" ht="15" customHeight="1" x14ac:dyDescent="0.3">
      <c r="C1542" s="4" t="s">
        <v>2945</v>
      </c>
      <c r="D1542" s="4" t="s">
        <v>2946</v>
      </c>
      <c r="E1542" s="3" t="s">
        <v>25</v>
      </c>
      <c r="F1542" s="18">
        <v>206.39</v>
      </c>
      <c r="G1542" s="3">
        <v>87.1</v>
      </c>
      <c r="H1542" s="3">
        <f>+ROUND(+IF(F1542="",0,F1542*G1542),2)</f>
        <v>17976.57</v>
      </c>
    </row>
    <row r="1543" spans="3:8" ht="15" customHeight="1" x14ac:dyDescent="0.3">
      <c r="C1543" s="4" t="s">
        <v>2947</v>
      </c>
      <c r="D1543" s="4" t="s">
        <v>2948</v>
      </c>
      <c r="E1543" s="3" t="s">
        <v>25</v>
      </c>
      <c r="F1543" s="18">
        <v>235.19</v>
      </c>
      <c r="G1543" s="3">
        <v>74.08</v>
      </c>
      <c r="H1543" s="3">
        <f>+ROUND(+IF(F1543="",0,F1543*G1543),2)</f>
        <v>17422.88</v>
      </c>
    </row>
    <row r="1544" spans="3:8" ht="19.95" customHeight="1" x14ac:dyDescent="0.3">
      <c r="C1544" s="6" t="s">
        <v>2949</v>
      </c>
      <c r="D1544" s="6" t="s">
        <v>2950</v>
      </c>
      <c r="E1544" s="5"/>
      <c r="F1544" s="19"/>
      <c r="G1544" s="5"/>
      <c r="H1544" s="5">
        <f>SUM(H1545:H1564)</f>
        <v>22729.99</v>
      </c>
    </row>
    <row r="1545" spans="3:8" ht="15" customHeight="1" x14ac:dyDescent="0.3">
      <c r="C1545" s="4" t="s">
        <v>2951</v>
      </c>
      <c r="D1545" s="4" t="s">
        <v>2952</v>
      </c>
      <c r="E1545" s="3" t="s">
        <v>28</v>
      </c>
      <c r="F1545" s="18">
        <v>8</v>
      </c>
      <c r="G1545" s="3">
        <v>117.67</v>
      </c>
      <c r="H1545" s="3">
        <f t="shared" ref="H1545:H1564" si="60">+ROUND(+IF(F1545="",0,F1545*G1545),2)</f>
        <v>941.36</v>
      </c>
    </row>
    <row r="1546" spans="3:8" ht="15" customHeight="1" x14ac:dyDescent="0.3">
      <c r="C1546" s="4" t="s">
        <v>2953</v>
      </c>
      <c r="D1546" s="4" t="s">
        <v>2954</v>
      </c>
      <c r="E1546" s="3" t="s">
        <v>28</v>
      </c>
      <c r="F1546" s="18">
        <v>4</v>
      </c>
      <c r="G1546" s="3">
        <v>104.94</v>
      </c>
      <c r="H1546" s="3">
        <f t="shared" si="60"/>
        <v>419.76</v>
      </c>
    </row>
    <row r="1547" spans="3:8" ht="15" customHeight="1" x14ac:dyDescent="0.3">
      <c r="C1547" s="4" t="s">
        <v>2955</v>
      </c>
      <c r="D1547" s="4" t="s">
        <v>2956</v>
      </c>
      <c r="E1547" s="3" t="s">
        <v>28</v>
      </c>
      <c r="F1547" s="18">
        <v>14</v>
      </c>
      <c r="G1547" s="3">
        <v>97.87</v>
      </c>
      <c r="H1547" s="3">
        <f t="shared" si="60"/>
        <v>1370.18</v>
      </c>
    </row>
    <row r="1548" spans="3:8" ht="15" customHeight="1" x14ac:dyDescent="0.3">
      <c r="C1548" s="4" t="s">
        <v>2957</v>
      </c>
      <c r="D1548" s="4" t="s">
        <v>2958</v>
      </c>
      <c r="E1548" s="3" t="s">
        <v>28</v>
      </c>
      <c r="F1548" s="18">
        <v>16</v>
      </c>
      <c r="G1548" s="3">
        <v>92.87</v>
      </c>
      <c r="H1548" s="3">
        <f t="shared" si="60"/>
        <v>1485.92</v>
      </c>
    </row>
    <row r="1549" spans="3:8" ht="15" customHeight="1" x14ac:dyDescent="0.3">
      <c r="C1549" s="4" t="s">
        <v>2959</v>
      </c>
      <c r="D1549" s="4" t="s">
        <v>2960</v>
      </c>
      <c r="E1549" s="3" t="s">
        <v>28</v>
      </c>
      <c r="F1549" s="18">
        <v>4</v>
      </c>
      <c r="G1549" s="3">
        <v>143.9</v>
      </c>
      <c r="H1549" s="3">
        <f t="shared" si="60"/>
        <v>575.6</v>
      </c>
    </row>
    <row r="1550" spans="3:8" ht="15" customHeight="1" x14ac:dyDescent="0.3">
      <c r="C1550" s="4" t="s">
        <v>2961</v>
      </c>
      <c r="D1550" s="4" t="s">
        <v>2962</v>
      </c>
      <c r="E1550" s="3" t="s">
        <v>28</v>
      </c>
      <c r="F1550" s="18">
        <v>5</v>
      </c>
      <c r="G1550" s="3">
        <v>110.5</v>
      </c>
      <c r="H1550" s="3">
        <f t="shared" si="60"/>
        <v>552.5</v>
      </c>
    </row>
    <row r="1551" spans="3:8" ht="15" customHeight="1" x14ac:dyDescent="0.3">
      <c r="C1551" s="4" t="s">
        <v>2963</v>
      </c>
      <c r="D1551" s="4" t="s">
        <v>2964</v>
      </c>
      <c r="E1551" s="3" t="s">
        <v>28</v>
      </c>
      <c r="F1551" s="18">
        <v>12</v>
      </c>
      <c r="G1551" s="3">
        <v>94.73</v>
      </c>
      <c r="H1551" s="3">
        <f t="shared" si="60"/>
        <v>1136.76</v>
      </c>
    </row>
    <row r="1552" spans="3:8" ht="15" customHeight="1" x14ac:dyDescent="0.3">
      <c r="C1552" s="4" t="s">
        <v>2965</v>
      </c>
      <c r="D1552" s="4" t="s">
        <v>2966</v>
      </c>
      <c r="E1552" s="3" t="s">
        <v>28</v>
      </c>
      <c r="F1552" s="18">
        <v>5</v>
      </c>
      <c r="G1552" s="3">
        <v>94.05</v>
      </c>
      <c r="H1552" s="3">
        <f t="shared" si="60"/>
        <v>470.25</v>
      </c>
    </row>
    <row r="1553" spans="3:8" ht="15" customHeight="1" x14ac:dyDescent="0.3">
      <c r="C1553" s="4" t="s">
        <v>2967</v>
      </c>
      <c r="D1553" s="4" t="s">
        <v>2968</v>
      </c>
      <c r="E1553" s="3" t="s">
        <v>28</v>
      </c>
      <c r="F1553" s="18">
        <v>2</v>
      </c>
      <c r="G1553" s="3">
        <v>104.87</v>
      </c>
      <c r="H1553" s="3">
        <f t="shared" si="60"/>
        <v>209.74</v>
      </c>
    </row>
    <row r="1554" spans="3:8" ht="15" customHeight="1" x14ac:dyDescent="0.3">
      <c r="C1554" s="4" t="s">
        <v>2969</v>
      </c>
      <c r="D1554" s="4" t="s">
        <v>2970</v>
      </c>
      <c r="E1554" s="3" t="s">
        <v>28</v>
      </c>
      <c r="F1554" s="18">
        <v>3</v>
      </c>
      <c r="G1554" s="3">
        <v>101.57</v>
      </c>
      <c r="H1554" s="3">
        <f t="shared" si="60"/>
        <v>304.70999999999998</v>
      </c>
    </row>
    <row r="1555" spans="3:8" ht="15" customHeight="1" x14ac:dyDescent="0.3">
      <c r="C1555" s="4" t="s">
        <v>2971</v>
      </c>
      <c r="D1555" s="4" t="s">
        <v>2972</v>
      </c>
      <c r="E1555" s="3" t="s">
        <v>28</v>
      </c>
      <c r="F1555" s="18">
        <v>4</v>
      </c>
      <c r="G1555" s="3">
        <v>97.16</v>
      </c>
      <c r="H1555" s="3">
        <f t="shared" si="60"/>
        <v>388.64</v>
      </c>
    </row>
    <row r="1556" spans="3:8" ht="15" customHeight="1" x14ac:dyDescent="0.3">
      <c r="C1556" s="4" t="s">
        <v>2973</v>
      </c>
      <c r="D1556" s="4" t="s">
        <v>2974</v>
      </c>
      <c r="E1556" s="3" t="s">
        <v>28</v>
      </c>
      <c r="F1556" s="18">
        <v>3</v>
      </c>
      <c r="G1556" s="3">
        <v>99.69</v>
      </c>
      <c r="H1556" s="3">
        <f t="shared" si="60"/>
        <v>299.07</v>
      </c>
    </row>
    <row r="1557" spans="3:8" ht="15" customHeight="1" x14ac:dyDescent="0.3">
      <c r="C1557" s="4" t="s">
        <v>2975</v>
      </c>
      <c r="D1557" s="4" t="s">
        <v>2976</v>
      </c>
      <c r="E1557" s="3" t="s">
        <v>28</v>
      </c>
      <c r="F1557" s="18">
        <v>18</v>
      </c>
      <c r="G1557" s="3">
        <v>95.66</v>
      </c>
      <c r="H1557" s="3">
        <f t="shared" si="60"/>
        <v>1721.88</v>
      </c>
    </row>
    <row r="1558" spans="3:8" ht="15" customHeight="1" x14ac:dyDescent="0.3">
      <c r="C1558" s="4" t="s">
        <v>2977</v>
      </c>
      <c r="D1558" s="4" t="s">
        <v>2978</v>
      </c>
      <c r="E1558" s="3" t="s">
        <v>28</v>
      </c>
      <c r="F1558" s="18">
        <v>4</v>
      </c>
      <c r="G1558" s="3">
        <v>118.37</v>
      </c>
      <c r="H1558" s="3">
        <f t="shared" si="60"/>
        <v>473.48</v>
      </c>
    </row>
    <row r="1559" spans="3:8" ht="15" customHeight="1" x14ac:dyDescent="0.3">
      <c r="C1559" s="4" t="s">
        <v>2979</v>
      </c>
      <c r="D1559" s="4" t="s">
        <v>2980</v>
      </c>
      <c r="E1559" s="3" t="s">
        <v>28</v>
      </c>
      <c r="F1559" s="18">
        <v>6</v>
      </c>
      <c r="G1559" s="3">
        <v>110.47</v>
      </c>
      <c r="H1559" s="3">
        <f t="shared" si="60"/>
        <v>662.82</v>
      </c>
    </row>
    <row r="1560" spans="3:8" ht="15" customHeight="1" x14ac:dyDescent="0.3">
      <c r="C1560" s="4" t="s">
        <v>2981</v>
      </c>
      <c r="D1560" s="4" t="s">
        <v>2982</v>
      </c>
      <c r="E1560" s="3" t="s">
        <v>28</v>
      </c>
      <c r="F1560" s="18">
        <v>78</v>
      </c>
      <c r="G1560" s="3">
        <v>103.17</v>
      </c>
      <c r="H1560" s="3">
        <f t="shared" si="60"/>
        <v>8047.26</v>
      </c>
    </row>
    <row r="1561" spans="3:8" ht="15" customHeight="1" x14ac:dyDescent="0.3">
      <c r="C1561" s="4" t="s">
        <v>2983</v>
      </c>
      <c r="D1561" s="4" t="s">
        <v>2984</v>
      </c>
      <c r="E1561" s="3" t="s">
        <v>28</v>
      </c>
      <c r="F1561" s="18">
        <v>4</v>
      </c>
      <c r="G1561" s="3">
        <v>102.37</v>
      </c>
      <c r="H1561" s="3">
        <f t="shared" si="60"/>
        <v>409.48</v>
      </c>
    </row>
    <row r="1562" spans="3:8" ht="15" customHeight="1" x14ac:dyDescent="0.3">
      <c r="C1562" s="4" t="s">
        <v>2985</v>
      </c>
      <c r="D1562" s="4" t="s">
        <v>2986</v>
      </c>
      <c r="E1562" s="3" t="s">
        <v>28</v>
      </c>
      <c r="F1562" s="18">
        <v>7</v>
      </c>
      <c r="G1562" s="3">
        <v>97.37</v>
      </c>
      <c r="H1562" s="3">
        <f t="shared" si="60"/>
        <v>681.59</v>
      </c>
    </row>
    <row r="1563" spans="3:8" ht="15" customHeight="1" x14ac:dyDescent="0.3">
      <c r="C1563" s="4" t="s">
        <v>2987</v>
      </c>
      <c r="D1563" s="4" t="s">
        <v>2988</v>
      </c>
      <c r="E1563" s="3" t="s">
        <v>28</v>
      </c>
      <c r="F1563" s="18">
        <v>25</v>
      </c>
      <c r="G1563" s="3">
        <v>95.77</v>
      </c>
      <c r="H1563" s="3">
        <f t="shared" si="60"/>
        <v>2394.25</v>
      </c>
    </row>
    <row r="1564" spans="3:8" ht="15" customHeight="1" x14ac:dyDescent="0.3">
      <c r="C1564" s="4" t="s">
        <v>2989</v>
      </c>
      <c r="D1564" s="4" t="s">
        <v>2990</v>
      </c>
      <c r="E1564" s="3" t="s">
        <v>28</v>
      </c>
      <c r="F1564" s="18">
        <v>2</v>
      </c>
      <c r="G1564" s="3">
        <v>92.37</v>
      </c>
      <c r="H1564" s="3">
        <f t="shared" si="60"/>
        <v>184.74</v>
      </c>
    </row>
    <row r="1565" spans="3:8" ht="19.95" customHeight="1" x14ac:dyDescent="0.3">
      <c r="C1565" s="6" t="s">
        <v>2991</v>
      </c>
      <c r="D1565" s="6" t="s">
        <v>1497</v>
      </c>
      <c r="E1565" s="5"/>
      <c r="F1565" s="19"/>
      <c r="G1565" s="5"/>
      <c r="H1565" s="5">
        <f>SUM(H1566:H1568)</f>
        <v>8698.67</v>
      </c>
    </row>
    <row r="1566" spans="3:8" ht="15" customHeight="1" x14ac:dyDescent="0.3">
      <c r="C1566" s="4" t="s">
        <v>2992</v>
      </c>
      <c r="D1566" s="4" t="s">
        <v>2993</v>
      </c>
      <c r="E1566" s="3" t="s">
        <v>28</v>
      </c>
      <c r="F1566" s="18">
        <v>2</v>
      </c>
      <c r="G1566" s="3">
        <v>308.88</v>
      </c>
      <c r="H1566" s="3">
        <f>+ROUND(+IF(F1566="",0,F1566*G1566),2)</f>
        <v>617.76</v>
      </c>
    </row>
    <row r="1567" spans="3:8" ht="15" customHeight="1" x14ac:dyDescent="0.3">
      <c r="C1567" s="4" t="s">
        <v>2994</v>
      </c>
      <c r="D1567" s="4" t="s">
        <v>2995</v>
      </c>
      <c r="E1567" s="3" t="s">
        <v>28</v>
      </c>
      <c r="F1567" s="18">
        <v>3</v>
      </c>
      <c r="G1567" s="3">
        <v>241.75</v>
      </c>
      <c r="H1567" s="3">
        <f>+ROUND(+IF(F1567="",0,F1567*G1567),2)</f>
        <v>725.25</v>
      </c>
    </row>
    <row r="1568" spans="3:8" ht="15" customHeight="1" x14ac:dyDescent="0.3">
      <c r="C1568" s="4" t="s">
        <v>2996</v>
      </c>
      <c r="D1568" s="4" t="s">
        <v>2997</v>
      </c>
      <c r="E1568" s="3" t="s">
        <v>28</v>
      </c>
      <c r="F1568" s="18">
        <v>38</v>
      </c>
      <c r="G1568" s="3">
        <v>193.57</v>
      </c>
      <c r="H1568" s="3">
        <f>+ROUND(+IF(F1568="",0,F1568*G1568),2)</f>
        <v>7355.66</v>
      </c>
    </row>
    <row r="1569" spans="3:8" ht="19.95" customHeight="1" x14ac:dyDescent="0.3">
      <c r="C1569" s="6" t="s">
        <v>2998</v>
      </c>
      <c r="D1569" s="6" t="s">
        <v>2999</v>
      </c>
      <c r="E1569" s="5"/>
      <c r="F1569" s="19"/>
      <c r="G1569" s="5"/>
      <c r="H1569" s="5">
        <f>SUM(H1570:H1578)</f>
        <v>116297.88</v>
      </c>
    </row>
    <row r="1570" spans="3:8" ht="15" customHeight="1" x14ac:dyDescent="0.3">
      <c r="C1570" s="4" t="s">
        <v>3000</v>
      </c>
      <c r="D1570" s="4" t="s">
        <v>3001</v>
      </c>
      <c r="E1570" s="3" t="s">
        <v>28</v>
      </c>
      <c r="F1570" s="18">
        <v>228</v>
      </c>
      <c r="G1570" s="3">
        <v>34.99</v>
      </c>
      <c r="H1570" s="3">
        <f t="shared" ref="H1570:H1578" si="61">+ROUND(+IF(F1570="",0,F1570*G1570),2)</f>
        <v>7977.72</v>
      </c>
    </row>
    <row r="1571" spans="3:8" ht="15" customHeight="1" x14ac:dyDescent="0.3">
      <c r="C1571" s="4" t="s">
        <v>3002</v>
      </c>
      <c r="D1571" s="4" t="s">
        <v>3003</v>
      </c>
      <c r="E1571" s="3" t="s">
        <v>28</v>
      </c>
      <c r="F1571" s="18">
        <v>27</v>
      </c>
      <c r="G1571" s="3">
        <v>44.17</v>
      </c>
      <c r="H1571" s="3">
        <f t="shared" si="61"/>
        <v>1192.5899999999999</v>
      </c>
    </row>
    <row r="1572" spans="3:8" ht="15" customHeight="1" x14ac:dyDescent="0.3">
      <c r="C1572" s="4" t="s">
        <v>3004</v>
      </c>
      <c r="D1572" s="4" t="s">
        <v>3005</v>
      </c>
      <c r="E1572" s="3" t="s">
        <v>28</v>
      </c>
      <c r="F1572" s="18">
        <v>8</v>
      </c>
      <c r="G1572" s="3">
        <v>72.97</v>
      </c>
      <c r="H1572" s="3">
        <f t="shared" si="61"/>
        <v>583.76</v>
      </c>
    </row>
    <row r="1573" spans="3:8" ht="15" customHeight="1" x14ac:dyDescent="0.3">
      <c r="C1573" s="4" t="s">
        <v>3006</v>
      </c>
      <c r="D1573" s="4" t="s">
        <v>3007</v>
      </c>
      <c r="E1573" s="3" t="s">
        <v>28</v>
      </c>
      <c r="F1573" s="18">
        <v>1</v>
      </c>
      <c r="G1573" s="3">
        <v>81900</v>
      </c>
      <c r="H1573" s="3">
        <f t="shared" si="61"/>
        <v>81900</v>
      </c>
    </row>
    <row r="1574" spans="3:8" ht="15" customHeight="1" x14ac:dyDescent="0.3">
      <c r="C1574" s="4" t="s">
        <v>3008</v>
      </c>
      <c r="D1574" s="4" t="s">
        <v>3009</v>
      </c>
      <c r="E1574" s="3" t="s">
        <v>42</v>
      </c>
      <c r="F1574" s="18">
        <v>27</v>
      </c>
      <c r="G1574" s="3">
        <v>429.08</v>
      </c>
      <c r="H1574" s="3">
        <f t="shared" si="61"/>
        <v>11585.16</v>
      </c>
    </row>
    <row r="1575" spans="3:8" ht="15" customHeight="1" x14ac:dyDescent="0.3">
      <c r="C1575" s="4" t="s">
        <v>3010</v>
      </c>
      <c r="D1575" s="4" t="s">
        <v>3011</v>
      </c>
      <c r="E1575" s="3" t="s">
        <v>28</v>
      </c>
      <c r="F1575" s="18">
        <v>3</v>
      </c>
      <c r="G1575" s="3">
        <v>389.91</v>
      </c>
      <c r="H1575" s="3">
        <f t="shared" si="61"/>
        <v>1169.73</v>
      </c>
    </row>
    <row r="1576" spans="3:8" ht="15" customHeight="1" x14ac:dyDescent="0.3">
      <c r="C1576" s="4" t="s">
        <v>3012</v>
      </c>
      <c r="D1576" s="4" t="s">
        <v>3013</v>
      </c>
      <c r="E1576" s="3" t="s">
        <v>28</v>
      </c>
      <c r="F1576" s="18">
        <v>9</v>
      </c>
      <c r="G1576" s="3">
        <v>219.91</v>
      </c>
      <c r="H1576" s="3">
        <f t="shared" si="61"/>
        <v>1979.19</v>
      </c>
    </row>
    <row r="1577" spans="3:8" ht="15" customHeight="1" x14ac:dyDescent="0.3">
      <c r="C1577" s="4" t="s">
        <v>3014</v>
      </c>
      <c r="D1577" s="4" t="s">
        <v>3015</v>
      </c>
      <c r="E1577" s="3" t="s">
        <v>28</v>
      </c>
      <c r="F1577" s="18">
        <v>3</v>
      </c>
      <c r="G1577" s="3">
        <v>129.91</v>
      </c>
      <c r="H1577" s="3">
        <f t="shared" si="61"/>
        <v>389.73</v>
      </c>
    </row>
    <row r="1578" spans="3:8" ht="15" customHeight="1" x14ac:dyDescent="0.3">
      <c r="C1578" s="4" t="s">
        <v>3016</v>
      </c>
      <c r="D1578" s="4" t="s">
        <v>3017</v>
      </c>
      <c r="E1578" s="3" t="s">
        <v>42</v>
      </c>
      <c r="F1578" s="18">
        <v>1</v>
      </c>
      <c r="G1578" s="3">
        <v>9520</v>
      </c>
      <c r="H1578" s="3">
        <f t="shared" si="61"/>
        <v>9520</v>
      </c>
    </row>
    <row r="1579" spans="3:8" ht="25.2" customHeight="1" x14ac:dyDescent="0.3">
      <c r="C1579" s="12" t="s">
        <v>3018</v>
      </c>
      <c r="D1579" s="12" t="s">
        <v>3019</v>
      </c>
      <c r="E1579" s="13"/>
      <c r="F1579" s="17"/>
      <c r="G1579" s="13"/>
      <c r="H1579" s="13">
        <f>SUM(H1580:H1643)/2</f>
        <v>1079716.4300000002</v>
      </c>
    </row>
    <row r="1580" spans="3:8" ht="19.95" customHeight="1" x14ac:dyDescent="0.3">
      <c r="C1580" s="6" t="s">
        <v>3020</v>
      </c>
      <c r="D1580" s="6" t="s">
        <v>3021</v>
      </c>
      <c r="E1580" s="5"/>
      <c r="F1580" s="19"/>
      <c r="G1580" s="5"/>
      <c r="H1580" s="5">
        <f>SUM(H1581:H1586)</f>
        <v>186389.09</v>
      </c>
    </row>
    <row r="1581" spans="3:8" ht="15" customHeight="1" x14ac:dyDescent="0.3">
      <c r="C1581" s="4" t="s">
        <v>3022</v>
      </c>
      <c r="D1581" s="4" t="s">
        <v>3023</v>
      </c>
      <c r="E1581" s="3" t="s">
        <v>25</v>
      </c>
      <c r="F1581" s="18">
        <v>197.31</v>
      </c>
      <c r="G1581" s="3">
        <v>361.3</v>
      </c>
      <c r="H1581" s="3">
        <f t="shared" ref="H1581:H1586" si="62">+ROUND(+IF(F1581="",0,F1581*G1581),2)</f>
        <v>71288.100000000006</v>
      </c>
    </row>
    <row r="1582" spans="3:8" ht="15" customHeight="1" x14ac:dyDescent="0.3">
      <c r="C1582" s="4" t="s">
        <v>3024</v>
      </c>
      <c r="D1582" s="4" t="s">
        <v>2942</v>
      </c>
      <c r="E1582" s="3" t="s">
        <v>25</v>
      </c>
      <c r="F1582" s="18">
        <v>85.03</v>
      </c>
      <c r="G1582" s="3">
        <v>117.8</v>
      </c>
      <c r="H1582" s="3">
        <f t="shared" si="62"/>
        <v>10016.530000000001</v>
      </c>
    </row>
    <row r="1583" spans="3:8" ht="15" customHeight="1" x14ac:dyDescent="0.3">
      <c r="C1583" s="4" t="s">
        <v>3025</v>
      </c>
      <c r="D1583" s="4" t="s">
        <v>3026</v>
      </c>
      <c r="E1583" s="3" t="s">
        <v>25</v>
      </c>
      <c r="F1583" s="18">
        <v>80.02</v>
      </c>
      <c r="G1583" s="3">
        <v>156.13999999999999</v>
      </c>
      <c r="H1583" s="3">
        <f t="shared" si="62"/>
        <v>12494.32</v>
      </c>
    </row>
    <row r="1584" spans="3:8" ht="15" customHeight="1" x14ac:dyDescent="0.3">
      <c r="C1584" s="4" t="s">
        <v>3027</v>
      </c>
      <c r="D1584" s="4" t="s">
        <v>2944</v>
      </c>
      <c r="E1584" s="3" t="s">
        <v>25</v>
      </c>
      <c r="F1584" s="18">
        <v>150</v>
      </c>
      <c r="G1584" s="3">
        <v>96.8</v>
      </c>
      <c r="H1584" s="3">
        <f t="shared" si="62"/>
        <v>14520</v>
      </c>
    </row>
    <row r="1585" spans="3:8" ht="15" customHeight="1" x14ac:dyDescent="0.3">
      <c r="C1585" s="4" t="s">
        <v>3028</v>
      </c>
      <c r="D1585" s="4" t="s">
        <v>2946</v>
      </c>
      <c r="E1585" s="3" t="s">
        <v>25</v>
      </c>
      <c r="F1585" s="18">
        <v>439.66</v>
      </c>
      <c r="G1585" s="3">
        <v>84.8</v>
      </c>
      <c r="H1585" s="3">
        <f t="shared" si="62"/>
        <v>37283.17</v>
      </c>
    </row>
    <row r="1586" spans="3:8" ht="15" customHeight="1" x14ac:dyDescent="0.3">
      <c r="C1586" s="4" t="s">
        <v>3029</v>
      </c>
      <c r="D1586" s="4" t="s">
        <v>2948</v>
      </c>
      <c r="E1586" s="3" t="s">
        <v>25</v>
      </c>
      <c r="F1586" s="18">
        <v>565.70000000000005</v>
      </c>
      <c r="G1586" s="3">
        <v>72.099999999999994</v>
      </c>
      <c r="H1586" s="3">
        <f t="shared" si="62"/>
        <v>40786.97</v>
      </c>
    </row>
    <row r="1587" spans="3:8" ht="19.95" customHeight="1" x14ac:dyDescent="0.3">
      <c r="C1587" s="6" t="s">
        <v>3030</v>
      </c>
      <c r="D1587" s="6" t="s">
        <v>3031</v>
      </c>
      <c r="E1587" s="5"/>
      <c r="F1587" s="19"/>
      <c r="G1587" s="5"/>
      <c r="H1587" s="5">
        <f>SUM(H1588:H1622)</f>
        <v>57615.920000000006</v>
      </c>
    </row>
    <row r="1588" spans="3:8" ht="15" customHeight="1" x14ac:dyDescent="0.3">
      <c r="C1588" s="4" t="s">
        <v>3032</v>
      </c>
      <c r="D1588" s="4" t="s">
        <v>1397</v>
      </c>
      <c r="E1588" s="3" t="s">
        <v>28</v>
      </c>
      <c r="F1588" s="18">
        <v>26</v>
      </c>
      <c r="G1588" s="3">
        <v>88.41</v>
      </c>
      <c r="H1588" s="3">
        <f t="shared" ref="H1588:H1622" si="63">+ROUND(+IF(F1588="",0,F1588*G1588),2)</f>
        <v>2298.66</v>
      </c>
    </row>
    <row r="1589" spans="3:8" ht="15" customHeight="1" x14ac:dyDescent="0.3">
      <c r="C1589" s="4" t="s">
        <v>3033</v>
      </c>
      <c r="D1589" s="4" t="s">
        <v>1395</v>
      </c>
      <c r="E1589" s="3" t="s">
        <v>28</v>
      </c>
      <c r="F1589" s="18">
        <v>9</v>
      </c>
      <c r="G1589" s="3">
        <v>68.06</v>
      </c>
      <c r="H1589" s="3">
        <f t="shared" si="63"/>
        <v>612.54</v>
      </c>
    </row>
    <row r="1590" spans="3:8" ht="15" customHeight="1" x14ac:dyDescent="0.3">
      <c r="C1590" s="4" t="s">
        <v>3034</v>
      </c>
      <c r="D1590" s="4" t="s">
        <v>1393</v>
      </c>
      <c r="E1590" s="3" t="s">
        <v>28</v>
      </c>
      <c r="F1590" s="18">
        <v>16</v>
      </c>
      <c r="G1590" s="3">
        <v>63.63</v>
      </c>
      <c r="H1590" s="3">
        <f t="shared" si="63"/>
        <v>1018.08</v>
      </c>
    </row>
    <row r="1591" spans="3:8" ht="15" customHeight="1" x14ac:dyDescent="0.3">
      <c r="C1591" s="4" t="s">
        <v>3035</v>
      </c>
      <c r="D1591" s="4" t="s">
        <v>1391</v>
      </c>
      <c r="E1591" s="3" t="s">
        <v>28</v>
      </c>
      <c r="F1591" s="18">
        <v>16</v>
      </c>
      <c r="G1591" s="3">
        <v>60.58</v>
      </c>
      <c r="H1591" s="3">
        <f t="shared" si="63"/>
        <v>969.28</v>
      </c>
    </row>
    <row r="1592" spans="3:8" ht="15" customHeight="1" x14ac:dyDescent="0.3">
      <c r="C1592" s="4" t="s">
        <v>3036</v>
      </c>
      <c r="D1592" s="4" t="s">
        <v>1389</v>
      </c>
      <c r="E1592" s="3" t="s">
        <v>28</v>
      </c>
      <c r="F1592" s="18">
        <v>43</v>
      </c>
      <c r="G1592" s="3">
        <v>52</v>
      </c>
      <c r="H1592" s="3">
        <f t="shared" si="63"/>
        <v>2236</v>
      </c>
    </row>
    <row r="1593" spans="3:8" ht="15" customHeight="1" x14ac:dyDescent="0.3">
      <c r="C1593" s="4" t="s">
        <v>3037</v>
      </c>
      <c r="D1593" s="4" t="s">
        <v>1387</v>
      </c>
      <c r="E1593" s="3" t="s">
        <v>28</v>
      </c>
      <c r="F1593" s="18">
        <v>265</v>
      </c>
      <c r="G1593" s="3">
        <v>46.71</v>
      </c>
      <c r="H1593" s="3">
        <f t="shared" si="63"/>
        <v>12378.15</v>
      </c>
    </row>
    <row r="1594" spans="3:8" ht="15" customHeight="1" x14ac:dyDescent="0.3">
      <c r="C1594" s="4" t="s">
        <v>3038</v>
      </c>
      <c r="D1594" s="4" t="s">
        <v>3039</v>
      </c>
      <c r="E1594" s="3" t="s">
        <v>28</v>
      </c>
      <c r="F1594" s="18">
        <v>10</v>
      </c>
      <c r="G1594" s="3">
        <v>135.04</v>
      </c>
      <c r="H1594" s="3">
        <f t="shared" si="63"/>
        <v>1350.4</v>
      </c>
    </row>
    <row r="1595" spans="3:8" ht="15" customHeight="1" x14ac:dyDescent="0.3">
      <c r="C1595" s="4" t="s">
        <v>3040</v>
      </c>
      <c r="D1595" s="4" t="s">
        <v>3041</v>
      </c>
      <c r="E1595" s="3" t="s">
        <v>28</v>
      </c>
      <c r="F1595" s="18">
        <v>3</v>
      </c>
      <c r="G1595" s="3">
        <v>100.66</v>
      </c>
      <c r="H1595" s="3">
        <f t="shared" si="63"/>
        <v>301.98</v>
      </c>
    </row>
    <row r="1596" spans="3:8" ht="15" customHeight="1" x14ac:dyDescent="0.3">
      <c r="C1596" s="4" t="s">
        <v>3042</v>
      </c>
      <c r="D1596" s="4" t="s">
        <v>3043</v>
      </c>
      <c r="E1596" s="3" t="s">
        <v>28</v>
      </c>
      <c r="F1596" s="18">
        <v>14</v>
      </c>
      <c r="G1596" s="3">
        <v>84.71</v>
      </c>
      <c r="H1596" s="3">
        <f t="shared" si="63"/>
        <v>1185.94</v>
      </c>
    </row>
    <row r="1597" spans="3:8" ht="15" customHeight="1" x14ac:dyDescent="0.3">
      <c r="C1597" s="4" t="s">
        <v>3044</v>
      </c>
      <c r="D1597" s="4" t="s">
        <v>3045</v>
      </c>
      <c r="E1597" s="3" t="s">
        <v>28</v>
      </c>
      <c r="F1597" s="18">
        <v>32</v>
      </c>
      <c r="G1597" s="3">
        <v>67.260000000000005</v>
      </c>
      <c r="H1597" s="3">
        <f t="shared" si="63"/>
        <v>2152.3200000000002</v>
      </c>
    </row>
    <row r="1598" spans="3:8" ht="15" customHeight="1" x14ac:dyDescent="0.3">
      <c r="C1598" s="4" t="s">
        <v>3046</v>
      </c>
      <c r="D1598" s="4" t="s">
        <v>3047</v>
      </c>
      <c r="E1598" s="3" t="s">
        <v>28</v>
      </c>
      <c r="F1598" s="18">
        <v>60</v>
      </c>
      <c r="G1598" s="3">
        <v>56.93</v>
      </c>
      <c r="H1598" s="3">
        <f t="shared" si="63"/>
        <v>3415.8</v>
      </c>
    </row>
    <row r="1599" spans="3:8" ht="15" customHeight="1" x14ac:dyDescent="0.3">
      <c r="C1599" s="4" t="s">
        <v>3048</v>
      </c>
      <c r="D1599" s="4" t="s">
        <v>3049</v>
      </c>
      <c r="E1599" s="3" t="s">
        <v>28</v>
      </c>
      <c r="F1599" s="18">
        <v>3</v>
      </c>
      <c r="G1599" s="3">
        <v>50.81</v>
      </c>
      <c r="H1599" s="3">
        <f t="shared" si="63"/>
        <v>152.43</v>
      </c>
    </row>
    <row r="1600" spans="3:8" ht="15" customHeight="1" x14ac:dyDescent="0.3">
      <c r="C1600" s="4" t="s">
        <v>3050</v>
      </c>
      <c r="D1600" s="4" t="s">
        <v>1453</v>
      </c>
      <c r="E1600" s="3" t="s">
        <v>28</v>
      </c>
      <c r="F1600" s="18">
        <v>2</v>
      </c>
      <c r="G1600" s="3">
        <v>121.84</v>
      </c>
      <c r="H1600" s="3">
        <f t="shared" si="63"/>
        <v>243.68</v>
      </c>
    </row>
    <row r="1601" spans="3:8" ht="15" customHeight="1" x14ac:dyDescent="0.3">
      <c r="C1601" s="4" t="s">
        <v>3051</v>
      </c>
      <c r="D1601" s="4" t="s">
        <v>1451</v>
      </c>
      <c r="E1601" s="3" t="s">
        <v>28</v>
      </c>
      <c r="F1601" s="18">
        <v>2</v>
      </c>
      <c r="G1601" s="3">
        <v>79.95</v>
      </c>
      <c r="H1601" s="3">
        <f t="shared" si="63"/>
        <v>159.9</v>
      </c>
    </row>
    <row r="1602" spans="3:8" ht="15" customHeight="1" x14ac:dyDescent="0.3">
      <c r="C1602" s="4" t="s">
        <v>3052</v>
      </c>
      <c r="D1602" s="4" t="s">
        <v>1449</v>
      </c>
      <c r="E1602" s="3" t="s">
        <v>28</v>
      </c>
      <c r="F1602" s="18">
        <v>2</v>
      </c>
      <c r="G1602" s="3">
        <v>76.900000000000006</v>
      </c>
      <c r="H1602" s="3">
        <f t="shared" si="63"/>
        <v>153.80000000000001</v>
      </c>
    </row>
    <row r="1603" spans="3:8" ht="15" customHeight="1" x14ac:dyDescent="0.3">
      <c r="C1603" s="4" t="s">
        <v>3053</v>
      </c>
      <c r="D1603" s="4" t="s">
        <v>1447</v>
      </c>
      <c r="E1603" s="3" t="s">
        <v>28</v>
      </c>
      <c r="F1603" s="18">
        <v>4</v>
      </c>
      <c r="G1603" s="3">
        <v>58.55</v>
      </c>
      <c r="H1603" s="3">
        <f t="shared" si="63"/>
        <v>234.2</v>
      </c>
    </row>
    <row r="1604" spans="3:8" ht="15" customHeight="1" x14ac:dyDescent="0.3">
      <c r="C1604" s="4" t="s">
        <v>3054</v>
      </c>
      <c r="D1604" s="4" t="s">
        <v>3055</v>
      </c>
      <c r="E1604" s="3" t="s">
        <v>28</v>
      </c>
      <c r="F1604" s="18">
        <v>3</v>
      </c>
      <c r="G1604" s="3">
        <v>74.77</v>
      </c>
      <c r="H1604" s="3">
        <f t="shared" si="63"/>
        <v>224.31</v>
      </c>
    </row>
    <row r="1605" spans="3:8" ht="15" customHeight="1" x14ac:dyDescent="0.3">
      <c r="C1605" s="4" t="s">
        <v>3056</v>
      </c>
      <c r="D1605" s="4" t="s">
        <v>3057</v>
      </c>
      <c r="E1605" s="3" t="s">
        <v>28</v>
      </c>
      <c r="F1605" s="18">
        <v>4</v>
      </c>
      <c r="G1605" s="3">
        <v>56.6</v>
      </c>
      <c r="H1605" s="3">
        <f t="shared" si="63"/>
        <v>226.4</v>
      </c>
    </row>
    <row r="1606" spans="3:8" ht="15" customHeight="1" x14ac:dyDescent="0.3">
      <c r="C1606" s="4" t="s">
        <v>3058</v>
      </c>
      <c r="D1606" s="4" t="s">
        <v>1437</v>
      </c>
      <c r="E1606" s="3" t="s">
        <v>28</v>
      </c>
      <c r="F1606" s="18">
        <v>4</v>
      </c>
      <c r="G1606" s="3">
        <v>55.02</v>
      </c>
      <c r="H1606" s="3">
        <f t="shared" si="63"/>
        <v>220.08</v>
      </c>
    </row>
    <row r="1607" spans="3:8" ht="15" customHeight="1" x14ac:dyDescent="0.3">
      <c r="C1607" s="4" t="s">
        <v>3059</v>
      </c>
      <c r="D1607" s="4" t="s">
        <v>1435</v>
      </c>
      <c r="E1607" s="3" t="s">
        <v>28</v>
      </c>
      <c r="F1607" s="18">
        <v>9</v>
      </c>
      <c r="G1607" s="3">
        <v>56.11</v>
      </c>
      <c r="H1607" s="3">
        <f t="shared" si="63"/>
        <v>504.99</v>
      </c>
    </row>
    <row r="1608" spans="3:8" ht="15" customHeight="1" x14ac:dyDescent="0.3">
      <c r="C1608" s="4" t="s">
        <v>3060</v>
      </c>
      <c r="D1608" s="4" t="s">
        <v>1431</v>
      </c>
      <c r="E1608" s="3" t="s">
        <v>28</v>
      </c>
      <c r="F1608" s="18">
        <v>30</v>
      </c>
      <c r="G1608" s="3">
        <v>52.19</v>
      </c>
      <c r="H1608" s="3">
        <f t="shared" si="63"/>
        <v>1565.7</v>
      </c>
    </row>
    <row r="1609" spans="3:8" ht="15" customHeight="1" x14ac:dyDescent="0.3">
      <c r="C1609" s="4" t="s">
        <v>3061</v>
      </c>
      <c r="D1609" s="4" t="s">
        <v>1429</v>
      </c>
      <c r="E1609" s="3" t="s">
        <v>28</v>
      </c>
      <c r="F1609" s="18">
        <v>12</v>
      </c>
      <c r="G1609" s="3">
        <v>54.72</v>
      </c>
      <c r="H1609" s="3">
        <f t="shared" si="63"/>
        <v>656.64</v>
      </c>
    </row>
    <row r="1610" spans="3:8" ht="15" customHeight="1" x14ac:dyDescent="0.3">
      <c r="C1610" s="4" t="s">
        <v>3062</v>
      </c>
      <c r="D1610" s="4" t="s">
        <v>1427</v>
      </c>
      <c r="E1610" s="3" t="s">
        <v>28</v>
      </c>
      <c r="F1610" s="18">
        <v>88</v>
      </c>
      <c r="G1610" s="3">
        <v>49.81</v>
      </c>
      <c r="H1610" s="3">
        <f t="shared" si="63"/>
        <v>4383.28</v>
      </c>
    </row>
    <row r="1611" spans="3:8" ht="15" customHeight="1" x14ac:dyDescent="0.3">
      <c r="C1611" s="4" t="s">
        <v>3063</v>
      </c>
      <c r="D1611" s="4" t="s">
        <v>3064</v>
      </c>
      <c r="E1611" s="3" t="s">
        <v>28</v>
      </c>
      <c r="F1611" s="18">
        <v>12</v>
      </c>
      <c r="G1611" s="3">
        <v>153.41999999999999</v>
      </c>
      <c r="H1611" s="3">
        <f t="shared" si="63"/>
        <v>1841.04</v>
      </c>
    </row>
    <row r="1612" spans="3:8" ht="15" customHeight="1" x14ac:dyDescent="0.3">
      <c r="C1612" s="4" t="s">
        <v>3065</v>
      </c>
      <c r="D1612" s="4" t="s">
        <v>3066</v>
      </c>
      <c r="E1612" s="3" t="s">
        <v>28</v>
      </c>
      <c r="F1612" s="18">
        <v>4</v>
      </c>
      <c r="G1612" s="3">
        <v>65.22</v>
      </c>
      <c r="H1612" s="3">
        <f t="shared" si="63"/>
        <v>260.88</v>
      </c>
    </row>
    <row r="1613" spans="3:8" ht="15" customHeight="1" x14ac:dyDescent="0.3">
      <c r="C1613" s="4" t="s">
        <v>3067</v>
      </c>
      <c r="D1613" s="4" t="s">
        <v>3068</v>
      </c>
      <c r="E1613" s="3" t="s">
        <v>28</v>
      </c>
      <c r="F1613" s="18">
        <v>5</v>
      </c>
      <c r="G1613" s="3">
        <v>73.92</v>
      </c>
      <c r="H1613" s="3">
        <f t="shared" si="63"/>
        <v>369.6</v>
      </c>
    </row>
    <row r="1614" spans="3:8" ht="15" customHeight="1" x14ac:dyDescent="0.3">
      <c r="C1614" s="4" t="s">
        <v>3069</v>
      </c>
      <c r="D1614" s="4" t="s">
        <v>2978</v>
      </c>
      <c r="E1614" s="3" t="s">
        <v>28</v>
      </c>
      <c r="F1614" s="18">
        <v>3</v>
      </c>
      <c r="G1614" s="3">
        <v>69.92</v>
      </c>
      <c r="H1614" s="3">
        <f t="shared" si="63"/>
        <v>209.76</v>
      </c>
    </row>
    <row r="1615" spans="3:8" ht="15" customHeight="1" x14ac:dyDescent="0.3">
      <c r="C1615" s="4" t="s">
        <v>3070</v>
      </c>
      <c r="D1615" s="4" t="s">
        <v>2980</v>
      </c>
      <c r="E1615" s="3" t="s">
        <v>28</v>
      </c>
      <c r="F1615" s="18">
        <v>22</v>
      </c>
      <c r="G1615" s="3">
        <v>72.52</v>
      </c>
      <c r="H1615" s="3">
        <f t="shared" si="63"/>
        <v>1595.44</v>
      </c>
    </row>
    <row r="1616" spans="3:8" ht="15" customHeight="1" x14ac:dyDescent="0.3">
      <c r="C1616" s="4" t="s">
        <v>3071</v>
      </c>
      <c r="D1616" s="4" t="s">
        <v>2982</v>
      </c>
      <c r="E1616" s="3" t="s">
        <v>28</v>
      </c>
      <c r="F1616" s="18">
        <v>200</v>
      </c>
      <c r="G1616" s="3">
        <v>65.22</v>
      </c>
      <c r="H1616" s="3">
        <f t="shared" si="63"/>
        <v>13044</v>
      </c>
    </row>
    <row r="1617" spans="3:8" ht="15" customHeight="1" x14ac:dyDescent="0.3">
      <c r="C1617" s="4" t="s">
        <v>3072</v>
      </c>
      <c r="D1617" s="4" t="s">
        <v>3073</v>
      </c>
      <c r="E1617" s="3" t="s">
        <v>28</v>
      </c>
      <c r="F1617" s="18">
        <v>20</v>
      </c>
      <c r="G1617" s="3">
        <v>65.84</v>
      </c>
      <c r="H1617" s="3">
        <f t="shared" si="63"/>
        <v>1316.8</v>
      </c>
    </row>
    <row r="1618" spans="3:8" ht="15" customHeight="1" x14ac:dyDescent="0.3">
      <c r="C1618" s="4" t="s">
        <v>3074</v>
      </c>
      <c r="D1618" s="4" t="s">
        <v>3075</v>
      </c>
      <c r="E1618" s="3" t="s">
        <v>28</v>
      </c>
      <c r="F1618" s="18">
        <v>7</v>
      </c>
      <c r="G1618" s="3">
        <v>62.34</v>
      </c>
      <c r="H1618" s="3">
        <f t="shared" si="63"/>
        <v>436.38</v>
      </c>
    </row>
    <row r="1619" spans="3:8" ht="15" customHeight="1" x14ac:dyDescent="0.3">
      <c r="C1619" s="4" t="s">
        <v>3076</v>
      </c>
      <c r="D1619" s="4" t="s">
        <v>3077</v>
      </c>
      <c r="E1619" s="3" t="s">
        <v>28</v>
      </c>
      <c r="F1619" s="18">
        <v>3</v>
      </c>
      <c r="G1619" s="3">
        <v>59.44</v>
      </c>
      <c r="H1619" s="3">
        <f t="shared" si="63"/>
        <v>178.32</v>
      </c>
    </row>
    <row r="1620" spans="3:8" ht="15" customHeight="1" x14ac:dyDescent="0.3">
      <c r="C1620" s="4" t="s">
        <v>3078</v>
      </c>
      <c r="D1620" s="4" t="s">
        <v>3079</v>
      </c>
      <c r="E1620" s="3" t="s">
        <v>28</v>
      </c>
      <c r="F1620" s="18">
        <v>3</v>
      </c>
      <c r="G1620" s="3">
        <v>57.34</v>
      </c>
      <c r="H1620" s="3">
        <f t="shared" si="63"/>
        <v>172.02</v>
      </c>
    </row>
    <row r="1621" spans="3:8" ht="15" customHeight="1" x14ac:dyDescent="0.3">
      <c r="C1621" s="4" t="s">
        <v>3080</v>
      </c>
      <c r="D1621" s="4" t="s">
        <v>3081</v>
      </c>
      <c r="E1621" s="3" t="s">
        <v>28</v>
      </c>
      <c r="F1621" s="18">
        <v>24</v>
      </c>
      <c r="G1621" s="3">
        <v>55.74</v>
      </c>
      <c r="H1621" s="3">
        <f t="shared" si="63"/>
        <v>1337.76</v>
      </c>
    </row>
    <row r="1622" spans="3:8" ht="15" customHeight="1" x14ac:dyDescent="0.3">
      <c r="C1622" s="4" t="s">
        <v>3082</v>
      </c>
      <c r="D1622" s="4" t="s">
        <v>3083</v>
      </c>
      <c r="E1622" s="3" t="s">
        <v>28</v>
      </c>
      <c r="F1622" s="18">
        <v>4</v>
      </c>
      <c r="G1622" s="3">
        <v>52.34</v>
      </c>
      <c r="H1622" s="3">
        <f t="shared" si="63"/>
        <v>209.36</v>
      </c>
    </row>
    <row r="1623" spans="3:8" ht="19.95" customHeight="1" x14ac:dyDescent="0.3">
      <c r="C1623" s="6" t="s">
        <v>3084</v>
      </c>
      <c r="D1623" s="6" t="s">
        <v>1497</v>
      </c>
      <c r="E1623" s="5"/>
      <c r="F1623" s="19"/>
      <c r="G1623" s="5"/>
      <c r="H1623" s="5">
        <f>SUM(H1624:H1629)</f>
        <v>25038.67</v>
      </c>
    </row>
    <row r="1624" spans="3:8" ht="15" customHeight="1" x14ac:dyDescent="0.3">
      <c r="C1624" s="4" t="s">
        <v>3085</v>
      </c>
      <c r="D1624" s="4" t="s">
        <v>3086</v>
      </c>
      <c r="E1624" s="3" t="s">
        <v>28</v>
      </c>
      <c r="F1624" s="18">
        <v>6</v>
      </c>
      <c r="G1624" s="3">
        <v>220.76</v>
      </c>
      <c r="H1624" s="3">
        <f t="shared" ref="H1624:H1629" si="64">+ROUND(+IF(F1624="",0,F1624*G1624),2)</f>
        <v>1324.56</v>
      </c>
    </row>
    <row r="1625" spans="3:8" ht="15" customHeight="1" x14ac:dyDescent="0.3">
      <c r="C1625" s="4" t="s">
        <v>3087</v>
      </c>
      <c r="D1625" s="4" t="s">
        <v>3088</v>
      </c>
      <c r="E1625" s="3" t="s">
        <v>28</v>
      </c>
      <c r="F1625" s="18">
        <v>2</v>
      </c>
      <c r="G1625" s="3">
        <v>260.43</v>
      </c>
      <c r="H1625" s="3">
        <f t="shared" si="64"/>
        <v>520.86</v>
      </c>
    </row>
    <row r="1626" spans="3:8" ht="15" customHeight="1" x14ac:dyDescent="0.3">
      <c r="C1626" s="4" t="s">
        <v>3089</v>
      </c>
      <c r="D1626" s="4" t="s">
        <v>3090</v>
      </c>
      <c r="E1626" s="3" t="s">
        <v>28</v>
      </c>
      <c r="F1626" s="18">
        <v>3</v>
      </c>
      <c r="G1626" s="3">
        <v>453.15</v>
      </c>
      <c r="H1626" s="3">
        <f t="shared" si="64"/>
        <v>1359.45</v>
      </c>
    </row>
    <row r="1627" spans="3:8" ht="15" customHeight="1" x14ac:dyDescent="0.3">
      <c r="C1627" s="4" t="s">
        <v>3091</v>
      </c>
      <c r="D1627" s="4" t="s">
        <v>2993</v>
      </c>
      <c r="E1627" s="3" t="s">
        <v>28</v>
      </c>
      <c r="F1627" s="18">
        <v>2</v>
      </c>
      <c r="G1627" s="3">
        <v>299.74</v>
      </c>
      <c r="H1627" s="3">
        <f t="shared" si="64"/>
        <v>599.48</v>
      </c>
    </row>
    <row r="1628" spans="3:8" ht="15" customHeight="1" x14ac:dyDescent="0.3">
      <c r="C1628" s="4" t="s">
        <v>3092</v>
      </c>
      <c r="D1628" s="4" t="s">
        <v>2995</v>
      </c>
      <c r="E1628" s="3" t="s">
        <v>28</v>
      </c>
      <c r="F1628" s="18">
        <v>12</v>
      </c>
      <c r="G1628" s="3">
        <v>232.61</v>
      </c>
      <c r="H1628" s="3">
        <f t="shared" si="64"/>
        <v>2791.32</v>
      </c>
    </row>
    <row r="1629" spans="3:8" ht="15" customHeight="1" x14ac:dyDescent="0.3">
      <c r="C1629" s="4" t="s">
        <v>3093</v>
      </c>
      <c r="D1629" s="4" t="s">
        <v>2997</v>
      </c>
      <c r="E1629" s="3" t="s">
        <v>28</v>
      </c>
      <c r="F1629" s="18">
        <v>100</v>
      </c>
      <c r="G1629" s="3">
        <v>184.43</v>
      </c>
      <c r="H1629" s="3">
        <f t="shared" si="64"/>
        <v>18443</v>
      </c>
    </row>
    <row r="1630" spans="3:8" ht="19.95" customHeight="1" x14ac:dyDescent="0.3">
      <c r="C1630" s="6" t="s">
        <v>3094</v>
      </c>
      <c r="D1630" s="6" t="s">
        <v>2999</v>
      </c>
      <c r="E1630" s="5"/>
      <c r="F1630" s="19"/>
      <c r="G1630" s="5"/>
      <c r="H1630" s="5">
        <f>SUM(H1631:H1643)</f>
        <v>810672.75000000012</v>
      </c>
    </row>
    <row r="1631" spans="3:8" ht="15" customHeight="1" x14ac:dyDescent="0.3">
      <c r="C1631" s="4" t="s">
        <v>3095</v>
      </c>
      <c r="D1631" s="4" t="s">
        <v>3001</v>
      </c>
      <c r="E1631" s="3" t="s">
        <v>28</v>
      </c>
      <c r="F1631" s="18">
        <v>730.81</v>
      </c>
      <c r="G1631" s="3">
        <v>34.99</v>
      </c>
      <c r="H1631" s="3">
        <f t="shared" ref="H1631:H1643" si="65">+ROUND(+IF(F1631="",0,F1631*G1631),2)</f>
        <v>25571.040000000001</v>
      </c>
    </row>
    <row r="1632" spans="3:8" ht="15" customHeight="1" x14ac:dyDescent="0.3">
      <c r="C1632" s="4" t="s">
        <v>3096</v>
      </c>
      <c r="D1632" s="4" t="s">
        <v>3005</v>
      </c>
      <c r="E1632" s="3" t="s">
        <v>28</v>
      </c>
      <c r="F1632" s="18">
        <v>8</v>
      </c>
      <c r="G1632" s="3">
        <v>73.790000000000006</v>
      </c>
      <c r="H1632" s="3">
        <f t="shared" si="65"/>
        <v>590.32000000000005</v>
      </c>
    </row>
    <row r="1633" spans="3:8" ht="15" customHeight="1" x14ac:dyDescent="0.3">
      <c r="C1633" s="4" t="s">
        <v>3097</v>
      </c>
      <c r="D1633" s="4" t="s">
        <v>3098</v>
      </c>
      <c r="E1633" s="3" t="s">
        <v>28</v>
      </c>
      <c r="F1633" s="18">
        <v>1</v>
      </c>
      <c r="G1633" s="3">
        <v>355870</v>
      </c>
      <c r="H1633" s="3">
        <f t="shared" si="65"/>
        <v>355870</v>
      </c>
    </row>
    <row r="1634" spans="3:8" ht="15" customHeight="1" x14ac:dyDescent="0.3">
      <c r="C1634" s="4" t="s">
        <v>3099</v>
      </c>
      <c r="D1634" s="4" t="s">
        <v>3100</v>
      </c>
      <c r="E1634" s="3" t="s">
        <v>28</v>
      </c>
      <c r="F1634" s="18">
        <v>2</v>
      </c>
      <c r="G1634" s="3">
        <v>71838.320000000007</v>
      </c>
      <c r="H1634" s="3">
        <f t="shared" si="65"/>
        <v>143676.64000000001</v>
      </c>
    </row>
    <row r="1635" spans="3:8" ht="15" customHeight="1" x14ac:dyDescent="0.3">
      <c r="C1635" s="4" t="s">
        <v>3101</v>
      </c>
      <c r="D1635" s="4" t="s">
        <v>3102</v>
      </c>
      <c r="E1635" s="3" t="s">
        <v>28</v>
      </c>
      <c r="F1635" s="18">
        <v>60</v>
      </c>
      <c r="G1635" s="3">
        <v>2867.08</v>
      </c>
      <c r="H1635" s="3">
        <f t="shared" si="65"/>
        <v>172024.8</v>
      </c>
    </row>
    <row r="1636" spans="3:8" ht="15" customHeight="1" x14ac:dyDescent="0.3">
      <c r="C1636" s="4" t="s">
        <v>3103</v>
      </c>
      <c r="D1636" s="4" t="s">
        <v>3104</v>
      </c>
      <c r="E1636" s="3" t="s">
        <v>28</v>
      </c>
      <c r="F1636" s="18">
        <v>103</v>
      </c>
      <c r="G1636" s="3">
        <v>591.54999999999995</v>
      </c>
      <c r="H1636" s="3">
        <f t="shared" si="65"/>
        <v>60929.65</v>
      </c>
    </row>
    <row r="1637" spans="3:8" ht="15" customHeight="1" x14ac:dyDescent="0.3">
      <c r="C1637" s="4" t="s">
        <v>3105</v>
      </c>
      <c r="D1637" s="4" t="s">
        <v>3106</v>
      </c>
      <c r="E1637" s="3" t="s">
        <v>28</v>
      </c>
      <c r="F1637" s="18">
        <v>6</v>
      </c>
      <c r="G1637" s="3">
        <v>7185.03</v>
      </c>
      <c r="H1637" s="3">
        <f t="shared" si="65"/>
        <v>43110.18</v>
      </c>
    </row>
    <row r="1638" spans="3:8" ht="15" customHeight="1" x14ac:dyDescent="0.3">
      <c r="C1638" s="4" t="s">
        <v>3107</v>
      </c>
      <c r="D1638" s="4" t="s">
        <v>3108</v>
      </c>
      <c r="E1638" s="3" t="s">
        <v>28</v>
      </c>
      <c r="F1638" s="18">
        <v>5</v>
      </c>
      <c r="G1638" s="3">
        <v>729.91</v>
      </c>
      <c r="H1638" s="3">
        <f t="shared" si="65"/>
        <v>3649.55</v>
      </c>
    </row>
    <row r="1639" spans="3:8" ht="15" customHeight="1" x14ac:dyDescent="0.3">
      <c r="C1639" s="4" t="s">
        <v>3109</v>
      </c>
      <c r="D1639" s="4" t="s">
        <v>3110</v>
      </c>
      <c r="E1639" s="3" t="s">
        <v>28</v>
      </c>
      <c r="F1639" s="18">
        <v>3</v>
      </c>
      <c r="G1639" s="3">
        <v>461.91</v>
      </c>
      <c r="H1639" s="3">
        <f t="shared" si="65"/>
        <v>1385.73</v>
      </c>
    </row>
    <row r="1640" spans="3:8" ht="15" customHeight="1" x14ac:dyDescent="0.3">
      <c r="C1640" s="4" t="s">
        <v>3111</v>
      </c>
      <c r="D1640" s="4" t="s">
        <v>3112</v>
      </c>
      <c r="E1640" s="3" t="s">
        <v>28</v>
      </c>
      <c r="F1640" s="18">
        <v>1</v>
      </c>
      <c r="G1640" s="3">
        <v>417.91</v>
      </c>
      <c r="H1640" s="3">
        <f t="shared" si="65"/>
        <v>417.91</v>
      </c>
    </row>
    <row r="1641" spans="3:8" ht="15" customHeight="1" x14ac:dyDescent="0.3">
      <c r="C1641" s="4" t="s">
        <v>3113</v>
      </c>
      <c r="D1641" s="4" t="s">
        <v>3114</v>
      </c>
      <c r="E1641" s="3" t="s">
        <v>28</v>
      </c>
      <c r="F1641" s="18">
        <v>2</v>
      </c>
      <c r="G1641" s="3">
        <v>389.91</v>
      </c>
      <c r="H1641" s="3">
        <f t="shared" si="65"/>
        <v>779.82</v>
      </c>
    </row>
    <row r="1642" spans="3:8" ht="15" customHeight="1" x14ac:dyDescent="0.3">
      <c r="C1642" s="4" t="s">
        <v>3115</v>
      </c>
      <c r="D1642" s="4" t="s">
        <v>3116</v>
      </c>
      <c r="E1642" s="3" t="s">
        <v>28</v>
      </c>
      <c r="F1642" s="18">
        <v>2</v>
      </c>
      <c r="G1642" s="3">
        <v>219.91</v>
      </c>
      <c r="H1642" s="3">
        <f t="shared" si="65"/>
        <v>439.82</v>
      </c>
    </row>
    <row r="1643" spans="3:8" ht="15" customHeight="1" x14ac:dyDescent="0.3">
      <c r="C1643" s="4" t="s">
        <v>3117</v>
      </c>
      <c r="D1643" s="4" t="s">
        <v>3017</v>
      </c>
      <c r="E1643" s="3" t="s">
        <v>42</v>
      </c>
      <c r="F1643" s="18">
        <v>1</v>
      </c>
      <c r="G1643" s="3">
        <v>2227.29</v>
      </c>
      <c r="H1643" s="3">
        <f t="shared" si="65"/>
        <v>2227.29</v>
      </c>
    </row>
    <row r="1644" spans="3:8" ht="25.2" customHeight="1" x14ac:dyDescent="0.3">
      <c r="C1644" s="12" t="s">
        <v>3118</v>
      </c>
      <c r="D1644" s="12" t="s">
        <v>3119</v>
      </c>
      <c r="E1644" s="13"/>
      <c r="F1644" s="17"/>
      <c r="G1644" s="13"/>
      <c r="H1644" s="13">
        <f>SUM(H1645:H1822)/2</f>
        <v>4019851.9900000007</v>
      </c>
    </row>
    <row r="1645" spans="3:8" ht="19.95" customHeight="1" x14ac:dyDescent="0.3">
      <c r="C1645" s="6" t="s">
        <v>3120</v>
      </c>
      <c r="D1645" s="6" t="s">
        <v>3121</v>
      </c>
      <c r="E1645" s="5"/>
      <c r="F1645" s="19"/>
      <c r="G1645" s="5"/>
      <c r="H1645" s="5">
        <f>SUM(H1646:H1696)</f>
        <v>202528.57999999984</v>
      </c>
    </row>
    <row r="1646" spans="3:8" ht="15" customHeight="1" x14ac:dyDescent="0.3">
      <c r="C1646" s="4" t="s">
        <v>3122</v>
      </c>
      <c r="D1646" s="4" t="s">
        <v>3123</v>
      </c>
      <c r="E1646" s="3" t="s">
        <v>28</v>
      </c>
      <c r="F1646" s="18">
        <v>1</v>
      </c>
      <c r="G1646" s="3">
        <v>3094.93</v>
      </c>
      <c r="H1646" s="3">
        <f t="shared" ref="H1646:H1696" si="66">+ROUND(+IF(F1646="",0,F1646*G1646),2)</f>
        <v>3094.93</v>
      </c>
    </row>
    <row r="1647" spans="3:8" ht="15" customHeight="1" x14ac:dyDescent="0.3">
      <c r="C1647" s="4" t="s">
        <v>3124</v>
      </c>
      <c r="D1647" s="4" t="s">
        <v>3125</v>
      </c>
      <c r="E1647" s="3" t="s">
        <v>28</v>
      </c>
      <c r="F1647" s="18">
        <v>1</v>
      </c>
      <c r="G1647" s="3">
        <v>3094.93</v>
      </c>
      <c r="H1647" s="3">
        <f t="shared" si="66"/>
        <v>3094.93</v>
      </c>
    </row>
    <row r="1648" spans="3:8" ht="15" customHeight="1" x14ac:dyDescent="0.3">
      <c r="C1648" s="4" t="s">
        <v>3126</v>
      </c>
      <c r="D1648" s="4" t="s">
        <v>3127</v>
      </c>
      <c r="E1648" s="3" t="s">
        <v>28</v>
      </c>
      <c r="F1648" s="18">
        <v>1</v>
      </c>
      <c r="G1648" s="3">
        <v>3094.93</v>
      </c>
      <c r="H1648" s="3">
        <f t="shared" si="66"/>
        <v>3094.93</v>
      </c>
    </row>
    <row r="1649" spans="3:8" ht="15" customHeight="1" x14ac:dyDescent="0.3">
      <c r="C1649" s="4" t="s">
        <v>3128</v>
      </c>
      <c r="D1649" s="4" t="s">
        <v>3129</v>
      </c>
      <c r="E1649" s="3" t="s">
        <v>28</v>
      </c>
      <c r="F1649" s="18">
        <v>1</v>
      </c>
      <c r="G1649" s="3">
        <v>3094.93</v>
      </c>
      <c r="H1649" s="3">
        <f t="shared" si="66"/>
        <v>3094.93</v>
      </c>
    </row>
    <row r="1650" spans="3:8" ht="15" customHeight="1" x14ac:dyDescent="0.3">
      <c r="C1650" s="4" t="s">
        <v>3130</v>
      </c>
      <c r="D1650" s="4" t="s">
        <v>3131</v>
      </c>
      <c r="E1650" s="3" t="s">
        <v>28</v>
      </c>
      <c r="F1650" s="18">
        <v>1</v>
      </c>
      <c r="G1650" s="3">
        <v>3094.93</v>
      </c>
      <c r="H1650" s="3">
        <f t="shared" si="66"/>
        <v>3094.93</v>
      </c>
    </row>
    <row r="1651" spans="3:8" ht="15" customHeight="1" x14ac:dyDescent="0.3">
      <c r="C1651" s="4" t="s">
        <v>3132</v>
      </c>
      <c r="D1651" s="4" t="s">
        <v>3133</v>
      </c>
      <c r="E1651" s="3" t="s">
        <v>28</v>
      </c>
      <c r="F1651" s="18">
        <v>1</v>
      </c>
      <c r="G1651" s="3">
        <v>3094.93</v>
      </c>
      <c r="H1651" s="3">
        <f t="shared" si="66"/>
        <v>3094.93</v>
      </c>
    </row>
    <row r="1652" spans="3:8" ht="15" customHeight="1" x14ac:dyDescent="0.3">
      <c r="C1652" s="4" t="s">
        <v>3134</v>
      </c>
      <c r="D1652" s="4" t="s">
        <v>3135</v>
      </c>
      <c r="E1652" s="3" t="s">
        <v>28</v>
      </c>
      <c r="F1652" s="18">
        <v>1</v>
      </c>
      <c r="G1652" s="3">
        <v>3094.93</v>
      </c>
      <c r="H1652" s="3">
        <f t="shared" si="66"/>
        <v>3094.93</v>
      </c>
    </row>
    <row r="1653" spans="3:8" ht="15" customHeight="1" x14ac:dyDescent="0.3">
      <c r="C1653" s="4" t="s">
        <v>3136</v>
      </c>
      <c r="D1653" s="4" t="s">
        <v>3137</v>
      </c>
      <c r="E1653" s="3" t="s">
        <v>28</v>
      </c>
      <c r="F1653" s="18">
        <v>1</v>
      </c>
      <c r="G1653" s="3">
        <v>3094.93</v>
      </c>
      <c r="H1653" s="3">
        <f t="shared" si="66"/>
        <v>3094.93</v>
      </c>
    </row>
    <row r="1654" spans="3:8" ht="15" customHeight="1" x14ac:dyDescent="0.3">
      <c r="C1654" s="4" t="s">
        <v>3138</v>
      </c>
      <c r="D1654" s="4" t="s">
        <v>3139</v>
      </c>
      <c r="E1654" s="3" t="s">
        <v>28</v>
      </c>
      <c r="F1654" s="18">
        <v>1</v>
      </c>
      <c r="G1654" s="3">
        <v>3094.93</v>
      </c>
      <c r="H1654" s="3">
        <f t="shared" si="66"/>
        <v>3094.93</v>
      </c>
    </row>
    <row r="1655" spans="3:8" ht="15" customHeight="1" x14ac:dyDescent="0.3">
      <c r="C1655" s="4" t="s">
        <v>3140</v>
      </c>
      <c r="D1655" s="4" t="s">
        <v>3141</v>
      </c>
      <c r="E1655" s="3" t="s">
        <v>28</v>
      </c>
      <c r="F1655" s="18">
        <v>1</v>
      </c>
      <c r="G1655" s="3">
        <v>3094.93</v>
      </c>
      <c r="H1655" s="3">
        <f t="shared" si="66"/>
        <v>3094.93</v>
      </c>
    </row>
    <row r="1656" spans="3:8" ht="15" customHeight="1" x14ac:dyDescent="0.3">
      <c r="C1656" s="4" t="s">
        <v>3142</v>
      </c>
      <c r="D1656" s="4" t="s">
        <v>3143</v>
      </c>
      <c r="E1656" s="3" t="s">
        <v>28</v>
      </c>
      <c r="F1656" s="18">
        <v>1</v>
      </c>
      <c r="G1656" s="3">
        <v>3094.93</v>
      </c>
      <c r="H1656" s="3">
        <f t="shared" si="66"/>
        <v>3094.93</v>
      </c>
    </row>
    <row r="1657" spans="3:8" ht="15" customHeight="1" x14ac:dyDescent="0.3">
      <c r="C1657" s="4" t="s">
        <v>3144</v>
      </c>
      <c r="D1657" s="4" t="s">
        <v>3145</v>
      </c>
      <c r="E1657" s="3" t="s">
        <v>28</v>
      </c>
      <c r="F1657" s="18">
        <v>2</v>
      </c>
      <c r="G1657" s="3">
        <v>3094.93</v>
      </c>
      <c r="H1657" s="3">
        <f t="shared" si="66"/>
        <v>6189.86</v>
      </c>
    </row>
    <row r="1658" spans="3:8" ht="15" customHeight="1" x14ac:dyDescent="0.3">
      <c r="C1658" s="4" t="s">
        <v>3146</v>
      </c>
      <c r="D1658" s="4" t="s">
        <v>3147</v>
      </c>
      <c r="E1658" s="3" t="s">
        <v>28</v>
      </c>
      <c r="F1658" s="18">
        <v>1</v>
      </c>
      <c r="G1658" s="3">
        <v>3094.93</v>
      </c>
      <c r="H1658" s="3">
        <f t="shared" si="66"/>
        <v>3094.93</v>
      </c>
    </row>
    <row r="1659" spans="3:8" ht="15" customHeight="1" x14ac:dyDescent="0.3">
      <c r="C1659" s="4" t="s">
        <v>3148</v>
      </c>
      <c r="D1659" s="4" t="s">
        <v>3149</v>
      </c>
      <c r="E1659" s="3" t="s">
        <v>28</v>
      </c>
      <c r="F1659" s="18">
        <v>1</v>
      </c>
      <c r="G1659" s="3">
        <v>3094.93</v>
      </c>
      <c r="H1659" s="3">
        <f t="shared" si="66"/>
        <v>3094.93</v>
      </c>
    </row>
    <row r="1660" spans="3:8" ht="15" customHeight="1" x14ac:dyDescent="0.3">
      <c r="C1660" s="4" t="s">
        <v>3150</v>
      </c>
      <c r="D1660" s="4" t="s">
        <v>3151</v>
      </c>
      <c r="E1660" s="3" t="s">
        <v>28</v>
      </c>
      <c r="F1660" s="18">
        <v>2</v>
      </c>
      <c r="G1660" s="3">
        <v>3094.93</v>
      </c>
      <c r="H1660" s="3">
        <f t="shared" si="66"/>
        <v>6189.86</v>
      </c>
    </row>
    <row r="1661" spans="3:8" ht="15" customHeight="1" x14ac:dyDescent="0.3">
      <c r="C1661" s="4" t="s">
        <v>3152</v>
      </c>
      <c r="D1661" s="4" t="s">
        <v>3153</v>
      </c>
      <c r="E1661" s="3" t="s">
        <v>28</v>
      </c>
      <c r="F1661" s="18">
        <v>1</v>
      </c>
      <c r="G1661" s="3">
        <v>3094.93</v>
      </c>
      <c r="H1661" s="3">
        <f t="shared" si="66"/>
        <v>3094.93</v>
      </c>
    </row>
    <row r="1662" spans="3:8" ht="15" customHeight="1" x14ac:dyDescent="0.3">
      <c r="C1662" s="4" t="s">
        <v>3154</v>
      </c>
      <c r="D1662" s="4" t="s">
        <v>3155</v>
      </c>
      <c r="E1662" s="3" t="s">
        <v>28</v>
      </c>
      <c r="F1662" s="18">
        <v>1</v>
      </c>
      <c r="G1662" s="3">
        <v>3094.93</v>
      </c>
      <c r="H1662" s="3">
        <f t="shared" si="66"/>
        <v>3094.93</v>
      </c>
    </row>
    <row r="1663" spans="3:8" ht="15" customHeight="1" x14ac:dyDescent="0.3">
      <c r="C1663" s="4" t="s">
        <v>3156</v>
      </c>
      <c r="D1663" s="4" t="s">
        <v>3157</v>
      </c>
      <c r="E1663" s="3" t="s">
        <v>28</v>
      </c>
      <c r="F1663" s="18">
        <v>1</v>
      </c>
      <c r="G1663" s="3">
        <v>3094.93</v>
      </c>
      <c r="H1663" s="3">
        <f t="shared" si="66"/>
        <v>3094.93</v>
      </c>
    </row>
    <row r="1664" spans="3:8" ht="15" customHeight="1" x14ac:dyDescent="0.3">
      <c r="C1664" s="4" t="s">
        <v>3158</v>
      </c>
      <c r="D1664" s="4" t="s">
        <v>3159</v>
      </c>
      <c r="E1664" s="3" t="s">
        <v>28</v>
      </c>
      <c r="F1664" s="18">
        <v>1</v>
      </c>
      <c r="G1664" s="3">
        <v>3094.93</v>
      </c>
      <c r="H1664" s="3">
        <f t="shared" si="66"/>
        <v>3094.93</v>
      </c>
    </row>
    <row r="1665" spans="3:8" ht="15" customHeight="1" x14ac:dyDescent="0.3">
      <c r="C1665" s="4" t="s">
        <v>3160</v>
      </c>
      <c r="D1665" s="4" t="s">
        <v>3161</v>
      </c>
      <c r="E1665" s="3" t="s">
        <v>28</v>
      </c>
      <c r="F1665" s="18">
        <v>1</v>
      </c>
      <c r="G1665" s="3">
        <v>3094.93</v>
      </c>
      <c r="H1665" s="3">
        <f t="shared" si="66"/>
        <v>3094.93</v>
      </c>
    </row>
    <row r="1666" spans="3:8" ht="15" customHeight="1" x14ac:dyDescent="0.3">
      <c r="C1666" s="4" t="s">
        <v>3162</v>
      </c>
      <c r="D1666" s="4" t="s">
        <v>3163</v>
      </c>
      <c r="E1666" s="3" t="s">
        <v>28</v>
      </c>
      <c r="F1666" s="18">
        <v>1</v>
      </c>
      <c r="G1666" s="3">
        <v>3094.93</v>
      </c>
      <c r="H1666" s="3">
        <f t="shared" si="66"/>
        <v>3094.93</v>
      </c>
    </row>
    <row r="1667" spans="3:8" ht="15" customHeight="1" x14ac:dyDescent="0.3">
      <c r="C1667" s="4" t="s">
        <v>3164</v>
      </c>
      <c r="D1667" s="4" t="s">
        <v>3165</v>
      </c>
      <c r="E1667" s="3" t="s">
        <v>28</v>
      </c>
      <c r="F1667" s="18">
        <v>1</v>
      </c>
      <c r="G1667" s="3">
        <v>3094.93</v>
      </c>
      <c r="H1667" s="3">
        <f t="shared" si="66"/>
        <v>3094.93</v>
      </c>
    </row>
    <row r="1668" spans="3:8" ht="15" customHeight="1" x14ac:dyDescent="0.3">
      <c r="C1668" s="4" t="s">
        <v>3166</v>
      </c>
      <c r="D1668" s="4" t="s">
        <v>3167</v>
      </c>
      <c r="E1668" s="3" t="s">
        <v>28</v>
      </c>
      <c r="F1668" s="18">
        <v>1</v>
      </c>
      <c r="G1668" s="3">
        <v>3094.93</v>
      </c>
      <c r="H1668" s="3">
        <f t="shared" si="66"/>
        <v>3094.93</v>
      </c>
    </row>
    <row r="1669" spans="3:8" ht="15" customHeight="1" x14ac:dyDescent="0.3">
      <c r="C1669" s="4" t="s">
        <v>3168</v>
      </c>
      <c r="D1669" s="4" t="s">
        <v>3169</v>
      </c>
      <c r="E1669" s="3" t="s">
        <v>28</v>
      </c>
      <c r="F1669" s="18">
        <v>1</v>
      </c>
      <c r="G1669" s="3">
        <v>3094.93</v>
      </c>
      <c r="H1669" s="3">
        <f t="shared" si="66"/>
        <v>3094.93</v>
      </c>
    </row>
    <row r="1670" spans="3:8" ht="15" customHeight="1" x14ac:dyDescent="0.3">
      <c r="C1670" s="4" t="s">
        <v>3170</v>
      </c>
      <c r="D1670" s="4" t="s">
        <v>3171</v>
      </c>
      <c r="E1670" s="3" t="s">
        <v>28</v>
      </c>
      <c r="F1670" s="18">
        <v>1</v>
      </c>
      <c r="G1670" s="3">
        <v>3076.8</v>
      </c>
      <c r="H1670" s="3">
        <f t="shared" si="66"/>
        <v>3076.8</v>
      </c>
    </row>
    <row r="1671" spans="3:8" ht="15" customHeight="1" x14ac:dyDescent="0.3">
      <c r="C1671" s="4" t="s">
        <v>3172</v>
      </c>
      <c r="D1671" s="4" t="s">
        <v>3173</v>
      </c>
      <c r="E1671" s="3" t="s">
        <v>28</v>
      </c>
      <c r="F1671" s="18">
        <v>1</v>
      </c>
      <c r="G1671" s="3">
        <v>3076.8</v>
      </c>
      <c r="H1671" s="3">
        <f t="shared" si="66"/>
        <v>3076.8</v>
      </c>
    </row>
    <row r="1672" spans="3:8" ht="15" customHeight="1" x14ac:dyDescent="0.3">
      <c r="C1672" s="4" t="s">
        <v>3174</v>
      </c>
      <c r="D1672" s="4" t="s">
        <v>3175</v>
      </c>
      <c r="E1672" s="3" t="s">
        <v>28</v>
      </c>
      <c r="F1672" s="18">
        <v>1</v>
      </c>
      <c r="G1672" s="3">
        <v>3076.8</v>
      </c>
      <c r="H1672" s="3">
        <f t="shared" si="66"/>
        <v>3076.8</v>
      </c>
    </row>
    <row r="1673" spans="3:8" ht="15" customHeight="1" x14ac:dyDescent="0.3">
      <c r="C1673" s="4" t="s">
        <v>3176</v>
      </c>
      <c r="D1673" s="4" t="s">
        <v>3177</v>
      </c>
      <c r="E1673" s="3" t="s">
        <v>28</v>
      </c>
      <c r="F1673" s="18">
        <v>1</v>
      </c>
      <c r="G1673" s="3">
        <v>3076.8</v>
      </c>
      <c r="H1673" s="3">
        <f t="shared" si="66"/>
        <v>3076.8</v>
      </c>
    </row>
    <row r="1674" spans="3:8" ht="15" customHeight="1" x14ac:dyDescent="0.3">
      <c r="C1674" s="4" t="s">
        <v>3178</v>
      </c>
      <c r="D1674" s="4" t="s">
        <v>3179</v>
      </c>
      <c r="E1674" s="3" t="s">
        <v>28</v>
      </c>
      <c r="F1674" s="18">
        <v>1</v>
      </c>
      <c r="G1674" s="3">
        <v>4476.8</v>
      </c>
      <c r="H1674" s="3">
        <f t="shared" si="66"/>
        <v>4476.8</v>
      </c>
    </row>
    <row r="1675" spans="3:8" ht="15" customHeight="1" x14ac:dyDescent="0.3">
      <c r="C1675" s="4" t="s">
        <v>3180</v>
      </c>
      <c r="D1675" s="4" t="s">
        <v>3181</v>
      </c>
      <c r="E1675" s="3" t="s">
        <v>28</v>
      </c>
      <c r="F1675" s="18">
        <v>1</v>
      </c>
      <c r="G1675" s="3">
        <v>4476.8</v>
      </c>
      <c r="H1675" s="3">
        <f t="shared" si="66"/>
        <v>4476.8</v>
      </c>
    </row>
    <row r="1676" spans="3:8" ht="15" customHeight="1" x14ac:dyDescent="0.3">
      <c r="C1676" s="4" t="s">
        <v>3182</v>
      </c>
      <c r="D1676" s="4" t="s">
        <v>3183</v>
      </c>
      <c r="E1676" s="3" t="s">
        <v>28</v>
      </c>
      <c r="F1676" s="18">
        <v>1</v>
      </c>
      <c r="G1676" s="3">
        <v>4476.8</v>
      </c>
      <c r="H1676" s="3">
        <f t="shared" si="66"/>
        <v>4476.8</v>
      </c>
    </row>
    <row r="1677" spans="3:8" ht="15" customHeight="1" x14ac:dyDescent="0.3">
      <c r="C1677" s="4" t="s">
        <v>3184</v>
      </c>
      <c r="D1677" s="4" t="s">
        <v>3185</v>
      </c>
      <c r="E1677" s="3" t="s">
        <v>28</v>
      </c>
      <c r="F1677" s="18">
        <v>1</v>
      </c>
      <c r="G1677" s="3">
        <v>4476.8</v>
      </c>
      <c r="H1677" s="3">
        <f t="shared" si="66"/>
        <v>4476.8</v>
      </c>
    </row>
    <row r="1678" spans="3:8" ht="15" customHeight="1" x14ac:dyDescent="0.3">
      <c r="C1678" s="4" t="s">
        <v>3186</v>
      </c>
      <c r="D1678" s="4" t="s">
        <v>3187</v>
      </c>
      <c r="E1678" s="3" t="s">
        <v>28</v>
      </c>
      <c r="F1678" s="18">
        <v>1</v>
      </c>
      <c r="G1678" s="3">
        <v>4476.8</v>
      </c>
      <c r="H1678" s="3">
        <f t="shared" si="66"/>
        <v>4476.8</v>
      </c>
    </row>
    <row r="1679" spans="3:8" ht="15" customHeight="1" x14ac:dyDescent="0.3">
      <c r="C1679" s="4" t="s">
        <v>3188</v>
      </c>
      <c r="D1679" s="4" t="s">
        <v>3189</v>
      </c>
      <c r="E1679" s="3" t="s">
        <v>28</v>
      </c>
      <c r="F1679" s="18">
        <v>1</v>
      </c>
      <c r="G1679" s="3">
        <v>4476.8</v>
      </c>
      <c r="H1679" s="3">
        <f t="shared" si="66"/>
        <v>4476.8</v>
      </c>
    </row>
    <row r="1680" spans="3:8" ht="15" customHeight="1" x14ac:dyDescent="0.3">
      <c r="C1680" s="4" t="s">
        <v>3190</v>
      </c>
      <c r="D1680" s="4" t="s">
        <v>3191</v>
      </c>
      <c r="E1680" s="3" t="s">
        <v>28</v>
      </c>
      <c r="F1680" s="18">
        <v>1</v>
      </c>
      <c r="G1680" s="3">
        <v>4476.8</v>
      </c>
      <c r="H1680" s="3">
        <f t="shared" si="66"/>
        <v>4476.8</v>
      </c>
    </row>
    <row r="1681" spans="3:8" ht="15" customHeight="1" x14ac:dyDescent="0.3">
      <c r="C1681" s="4" t="s">
        <v>3192</v>
      </c>
      <c r="D1681" s="4" t="s">
        <v>3193</v>
      </c>
      <c r="E1681" s="3" t="s">
        <v>28</v>
      </c>
      <c r="F1681" s="18">
        <v>1</v>
      </c>
      <c r="G1681" s="3">
        <v>4476.8</v>
      </c>
      <c r="H1681" s="3">
        <f t="shared" si="66"/>
        <v>4476.8</v>
      </c>
    </row>
    <row r="1682" spans="3:8" ht="15" customHeight="1" x14ac:dyDescent="0.3">
      <c r="C1682" s="4" t="s">
        <v>3194</v>
      </c>
      <c r="D1682" s="4" t="s">
        <v>3195</v>
      </c>
      <c r="E1682" s="3" t="s">
        <v>28</v>
      </c>
      <c r="F1682" s="18">
        <v>1</v>
      </c>
      <c r="G1682" s="3">
        <v>4476.8</v>
      </c>
      <c r="H1682" s="3">
        <f t="shared" si="66"/>
        <v>4476.8</v>
      </c>
    </row>
    <row r="1683" spans="3:8" ht="15" customHeight="1" x14ac:dyDescent="0.3">
      <c r="C1683" s="4" t="s">
        <v>3196</v>
      </c>
      <c r="D1683" s="4" t="s">
        <v>3197</v>
      </c>
      <c r="E1683" s="3" t="s">
        <v>28</v>
      </c>
      <c r="F1683" s="18">
        <v>1</v>
      </c>
      <c r="G1683" s="3">
        <v>4476.8</v>
      </c>
      <c r="H1683" s="3">
        <f t="shared" si="66"/>
        <v>4476.8</v>
      </c>
    </row>
    <row r="1684" spans="3:8" ht="15" customHeight="1" x14ac:dyDescent="0.3">
      <c r="C1684" s="4" t="s">
        <v>3198</v>
      </c>
      <c r="D1684" s="4" t="s">
        <v>3199</v>
      </c>
      <c r="E1684" s="3" t="s">
        <v>28</v>
      </c>
      <c r="F1684" s="18">
        <v>1</v>
      </c>
      <c r="G1684" s="3">
        <v>4476.8</v>
      </c>
      <c r="H1684" s="3">
        <f t="shared" si="66"/>
        <v>4476.8</v>
      </c>
    </row>
    <row r="1685" spans="3:8" ht="15" customHeight="1" x14ac:dyDescent="0.3">
      <c r="C1685" s="4" t="s">
        <v>3200</v>
      </c>
      <c r="D1685" s="4" t="s">
        <v>3201</v>
      </c>
      <c r="E1685" s="3" t="s">
        <v>28</v>
      </c>
      <c r="F1685" s="18">
        <v>2</v>
      </c>
      <c r="G1685" s="3">
        <v>4476.8</v>
      </c>
      <c r="H1685" s="3">
        <f t="shared" si="66"/>
        <v>8953.6</v>
      </c>
    </row>
    <row r="1686" spans="3:8" ht="15" customHeight="1" x14ac:dyDescent="0.3">
      <c r="C1686" s="4" t="s">
        <v>3202</v>
      </c>
      <c r="D1686" s="4" t="s">
        <v>3203</v>
      </c>
      <c r="E1686" s="3" t="s">
        <v>28</v>
      </c>
      <c r="F1686" s="18">
        <v>1</v>
      </c>
      <c r="G1686" s="3">
        <v>4476.8</v>
      </c>
      <c r="H1686" s="3">
        <f t="shared" si="66"/>
        <v>4476.8</v>
      </c>
    </row>
    <row r="1687" spans="3:8" ht="15" customHeight="1" x14ac:dyDescent="0.3">
      <c r="C1687" s="4" t="s">
        <v>3204</v>
      </c>
      <c r="D1687" s="4" t="s">
        <v>3205</v>
      </c>
      <c r="E1687" s="3" t="s">
        <v>28</v>
      </c>
      <c r="F1687" s="18">
        <v>1</v>
      </c>
      <c r="G1687" s="3">
        <v>4476.8</v>
      </c>
      <c r="H1687" s="3">
        <f t="shared" si="66"/>
        <v>4476.8</v>
      </c>
    </row>
    <row r="1688" spans="3:8" ht="15" customHeight="1" x14ac:dyDescent="0.3">
      <c r="C1688" s="4" t="s">
        <v>3206</v>
      </c>
      <c r="D1688" s="4" t="s">
        <v>3207</v>
      </c>
      <c r="E1688" s="3" t="s">
        <v>28</v>
      </c>
      <c r="F1688" s="18">
        <v>1</v>
      </c>
      <c r="G1688" s="3">
        <v>4476.8</v>
      </c>
      <c r="H1688" s="3">
        <f t="shared" si="66"/>
        <v>4476.8</v>
      </c>
    </row>
    <row r="1689" spans="3:8" ht="15" customHeight="1" x14ac:dyDescent="0.3">
      <c r="C1689" s="4" t="s">
        <v>3208</v>
      </c>
      <c r="D1689" s="4" t="s">
        <v>3209</v>
      </c>
      <c r="E1689" s="3" t="s">
        <v>28</v>
      </c>
      <c r="F1689" s="18">
        <v>1</v>
      </c>
      <c r="G1689" s="3">
        <v>4476.8</v>
      </c>
      <c r="H1689" s="3">
        <f t="shared" si="66"/>
        <v>4476.8</v>
      </c>
    </row>
    <row r="1690" spans="3:8" ht="15" customHeight="1" x14ac:dyDescent="0.3">
      <c r="C1690" s="4" t="s">
        <v>3210</v>
      </c>
      <c r="D1690" s="4" t="s">
        <v>3211</v>
      </c>
      <c r="E1690" s="3" t="s">
        <v>28</v>
      </c>
      <c r="F1690" s="18">
        <v>1</v>
      </c>
      <c r="G1690" s="3">
        <v>4476.8</v>
      </c>
      <c r="H1690" s="3">
        <f t="shared" si="66"/>
        <v>4476.8</v>
      </c>
    </row>
    <row r="1691" spans="3:8" ht="15" customHeight="1" x14ac:dyDescent="0.3">
      <c r="C1691" s="4" t="s">
        <v>3212</v>
      </c>
      <c r="D1691" s="4" t="s">
        <v>3213</v>
      </c>
      <c r="E1691" s="3" t="s">
        <v>28</v>
      </c>
      <c r="F1691" s="18">
        <v>1</v>
      </c>
      <c r="G1691" s="3">
        <v>4476.8</v>
      </c>
      <c r="H1691" s="3">
        <f t="shared" si="66"/>
        <v>4476.8</v>
      </c>
    </row>
    <row r="1692" spans="3:8" ht="15" customHeight="1" x14ac:dyDescent="0.3">
      <c r="C1692" s="4" t="s">
        <v>3214</v>
      </c>
      <c r="D1692" s="4" t="s">
        <v>3215</v>
      </c>
      <c r="E1692" s="3" t="s">
        <v>28</v>
      </c>
      <c r="F1692" s="18">
        <v>1</v>
      </c>
      <c r="G1692" s="3">
        <v>4476.8</v>
      </c>
      <c r="H1692" s="3">
        <f t="shared" si="66"/>
        <v>4476.8</v>
      </c>
    </row>
    <row r="1693" spans="3:8" ht="15" customHeight="1" x14ac:dyDescent="0.3">
      <c r="C1693" s="4" t="s">
        <v>3216</v>
      </c>
      <c r="D1693" s="4" t="s">
        <v>3217</v>
      </c>
      <c r="E1693" s="3" t="s">
        <v>28</v>
      </c>
      <c r="F1693" s="18">
        <v>1</v>
      </c>
      <c r="G1693" s="3">
        <v>4476.8</v>
      </c>
      <c r="H1693" s="3">
        <f t="shared" si="66"/>
        <v>4476.8</v>
      </c>
    </row>
    <row r="1694" spans="3:8" ht="15" customHeight="1" x14ac:dyDescent="0.3">
      <c r="C1694" s="4" t="s">
        <v>3218</v>
      </c>
      <c r="D1694" s="4" t="s">
        <v>3219</v>
      </c>
      <c r="E1694" s="3" t="s">
        <v>28</v>
      </c>
      <c r="F1694" s="18">
        <v>1</v>
      </c>
      <c r="G1694" s="3">
        <v>4476.8</v>
      </c>
      <c r="H1694" s="3">
        <f t="shared" si="66"/>
        <v>4476.8</v>
      </c>
    </row>
    <row r="1695" spans="3:8" ht="15" customHeight="1" x14ac:dyDescent="0.3">
      <c r="C1695" s="4" t="s">
        <v>3220</v>
      </c>
      <c r="D1695" s="4" t="s">
        <v>3221</v>
      </c>
      <c r="E1695" s="3" t="s">
        <v>28</v>
      </c>
      <c r="F1695" s="18">
        <v>1</v>
      </c>
      <c r="G1695" s="3">
        <v>5476.8</v>
      </c>
      <c r="H1695" s="3">
        <f t="shared" si="66"/>
        <v>5476.8</v>
      </c>
    </row>
    <row r="1696" spans="3:8" ht="15" customHeight="1" x14ac:dyDescent="0.3">
      <c r="C1696" s="4" t="s">
        <v>3222</v>
      </c>
      <c r="D1696" s="4" t="s">
        <v>3223</v>
      </c>
      <c r="E1696" s="3" t="s">
        <v>28</v>
      </c>
      <c r="F1696" s="18">
        <v>1</v>
      </c>
      <c r="G1696" s="3">
        <v>5786.8</v>
      </c>
      <c r="H1696" s="3">
        <f t="shared" si="66"/>
        <v>5786.8</v>
      </c>
    </row>
    <row r="1697" spans="3:8" ht="19.95" customHeight="1" x14ac:dyDescent="0.3">
      <c r="C1697" s="6" t="s">
        <v>3224</v>
      </c>
      <c r="D1697" s="6" t="s">
        <v>3225</v>
      </c>
      <c r="E1697" s="5"/>
      <c r="F1697" s="19"/>
      <c r="G1697" s="5"/>
      <c r="H1697" s="5">
        <f>SUM(H1698:H1745)</f>
        <v>206837.84999999989</v>
      </c>
    </row>
    <row r="1698" spans="3:8" ht="15" customHeight="1" x14ac:dyDescent="0.3">
      <c r="C1698" s="4" t="s">
        <v>3226</v>
      </c>
      <c r="D1698" s="4" t="s">
        <v>3227</v>
      </c>
      <c r="E1698" s="3" t="s">
        <v>28</v>
      </c>
      <c r="F1698" s="18">
        <v>1</v>
      </c>
      <c r="G1698" s="3">
        <v>3076.8</v>
      </c>
      <c r="H1698" s="3">
        <f t="shared" ref="H1698:H1745" si="67">+ROUND(+IF(F1698="",0,F1698*G1698),2)</f>
        <v>3076.8</v>
      </c>
    </row>
    <row r="1699" spans="3:8" ht="15" customHeight="1" x14ac:dyDescent="0.3">
      <c r="C1699" s="4" t="s">
        <v>3228</v>
      </c>
      <c r="D1699" s="4" t="s">
        <v>3229</v>
      </c>
      <c r="E1699" s="3" t="s">
        <v>28</v>
      </c>
      <c r="F1699" s="18">
        <v>1</v>
      </c>
      <c r="G1699" s="3">
        <v>3076.8</v>
      </c>
      <c r="H1699" s="3">
        <f t="shared" si="67"/>
        <v>3076.8</v>
      </c>
    </row>
    <row r="1700" spans="3:8" ht="15" customHeight="1" x14ac:dyDescent="0.3">
      <c r="C1700" s="4" t="s">
        <v>3230</v>
      </c>
      <c r="D1700" s="4" t="s">
        <v>3231</v>
      </c>
      <c r="E1700" s="3" t="s">
        <v>28</v>
      </c>
      <c r="F1700" s="18">
        <v>1</v>
      </c>
      <c r="G1700" s="3">
        <v>3076.8</v>
      </c>
      <c r="H1700" s="3">
        <f t="shared" si="67"/>
        <v>3076.8</v>
      </c>
    </row>
    <row r="1701" spans="3:8" ht="15" customHeight="1" x14ac:dyDescent="0.3">
      <c r="C1701" s="4" t="s">
        <v>3232</v>
      </c>
      <c r="D1701" s="4" t="s">
        <v>3233</v>
      </c>
      <c r="E1701" s="3" t="s">
        <v>28</v>
      </c>
      <c r="F1701" s="18">
        <v>1</v>
      </c>
      <c r="G1701" s="3">
        <v>3076.8</v>
      </c>
      <c r="H1701" s="3">
        <f t="shared" si="67"/>
        <v>3076.8</v>
      </c>
    </row>
    <row r="1702" spans="3:8" ht="15" customHeight="1" x14ac:dyDescent="0.3">
      <c r="C1702" s="4" t="s">
        <v>3234</v>
      </c>
      <c r="D1702" s="4" t="s">
        <v>3235</v>
      </c>
      <c r="E1702" s="3" t="s">
        <v>28</v>
      </c>
      <c r="F1702" s="18">
        <v>1</v>
      </c>
      <c r="G1702" s="3">
        <v>3076.8</v>
      </c>
      <c r="H1702" s="3">
        <f t="shared" si="67"/>
        <v>3076.8</v>
      </c>
    </row>
    <row r="1703" spans="3:8" ht="15" customHeight="1" x14ac:dyDescent="0.3">
      <c r="C1703" s="4" t="s">
        <v>3236</v>
      </c>
      <c r="D1703" s="4" t="s">
        <v>3237</v>
      </c>
      <c r="E1703" s="3" t="s">
        <v>28</v>
      </c>
      <c r="F1703" s="18">
        <v>2</v>
      </c>
      <c r="G1703" s="3">
        <v>3076.8</v>
      </c>
      <c r="H1703" s="3">
        <f t="shared" si="67"/>
        <v>6153.6</v>
      </c>
    </row>
    <row r="1704" spans="3:8" ht="15" customHeight="1" x14ac:dyDescent="0.3">
      <c r="C1704" s="4" t="s">
        <v>3238</v>
      </c>
      <c r="D1704" s="4" t="s">
        <v>3239</v>
      </c>
      <c r="E1704" s="3" t="s">
        <v>28</v>
      </c>
      <c r="F1704" s="18">
        <v>1</v>
      </c>
      <c r="G1704" s="3">
        <v>3076.8</v>
      </c>
      <c r="H1704" s="3">
        <f t="shared" si="67"/>
        <v>3076.8</v>
      </c>
    </row>
    <row r="1705" spans="3:8" ht="15" customHeight="1" x14ac:dyDescent="0.3">
      <c r="C1705" s="4" t="s">
        <v>3240</v>
      </c>
      <c r="D1705" s="4" t="s">
        <v>3241</v>
      </c>
      <c r="E1705" s="3" t="s">
        <v>28</v>
      </c>
      <c r="F1705" s="18">
        <v>1</v>
      </c>
      <c r="G1705" s="3">
        <v>3076.8</v>
      </c>
      <c r="H1705" s="3">
        <f t="shared" si="67"/>
        <v>3076.8</v>
      </c>
    </row>
    <row r="1706" spans="3:8" ht="15" customHeight="1" x14ac:dyDescent="0.3">
      <c r="C1706" s="4" t="s">
        <v>3242</v>
      </c>
      <c r="D1706" s="4" t="s">
        <v>3243</v>
      </c>
      <c r="E1706" s="3" t="s">
        <v>28</v>
      </c>
      <c r="F1706" s="18">
        <v>1</v>
      </c>
      <c r="G1706" s="3">
        <v>3076.8</v>
      </c>
      <c r="H1706" s="3">
        <f t="shared" si="67"/>
        <v>3076.8</v>
      </c>
    </row>
    <row r="1707" spans="3:8" ht="15" customHeight="1" x14ac:dyDescent="0.3">
      <c r="C1707" s="4" t="s">
        <v>3244</v>
      </c>
      <c r="D1707" s="4" t="s">
        <v>3245</v>
      </c>
      <c r="E1707" s="3" t="s">
        <v>28</v>
      </c>
      <c r="F1707" s="18">
        <v>1</v>
      </c>
      <c r="G1707" s="3">
        <v>3076.8</v>
      </c>
      <c r="H1707" s="3">
        <f t="shared" si="67"/>
        <v>3076.8</v>
      </c>
    </row>
    <row r="1708" spans="3:8" ht="15" customHeight="1" x14ac:dyDescent="0.3">
      <c r="C1708" s="4" t="s">
        <v>3246</v>
      </c>
      <c r="D1708" s="4" t="s">
        <v>3247</v>
      </c>
      <c r="E1708" s="3" t="s">
        <v>28</v>
      </c>
      <c r="F1708" s="18">
        <v>1</v>
      </c>
      <c r="G1708" s="3">
        <v>3076.8</v>
      </c>
      <c r="H1708" s="3">
        <f t="shared" si="67"/>
        <v>3076.8</v>
      </c>
    </row>
    <row r="1709" spans="3:8" ht="15" customHeight="1" x14ac:dyDescent="0.3">
      <c r="C1709" s="4" t="s">
        <v>3248</v>
      </c>
      <c r="D1709" s="4" t="s">
        <v>3249</v>
      </c>
      <c r="E1709" s="3" t="s">
        <v>28</v>
      </c>
      <c r="F1709" s="18">
        <v>1</v>
      </c>
      <c r="G1709" s="3">
        <v>3076.8</v>
      </c>
      <c r="H1709" s="3">
        <f t="shared" si="67"/>
        <v>3076.8</v>
      </c>
    </row>
    <row r="1710" spans="3:8" ht="15" customHeight="1" x14ac:dyDescent="0.3">
      <c r="C1710" s="4" t="s">
        <v>3250</v>
      </c>
      <c r="D1710" s="4" t="s">
        <v>3251</v>
      </c>
      <c r="E1710" s="3" t="s">
        <v>28</v>
      </c>
      <c r="F1710" s="18">
        <v>2</v>
      </c>
      <c r="G1710" s="3">
        <v>3076.8</v>
      </c>
      <c r="H1710" s="3">
        <f t="shared" si="67"/>
        <v>6153.6</v>
      </c>
    </row>
    <row r="1711" spans="3:8" ht="15" customHeight="1" x14ac:dyDescent="0.3">
      <c r="C1711" s="4" t="s">
        <v>3252</v>
      </c>
      <c r="D1711" s="4" t="s">
        <v>3253</v>
      </c>
      <c r="E1711" s="3" t="s">
        <v>28</v>
      </c>
      <c r="F1711" s="18">
        <v>1</v>
      </c>
      <c r="G1711" s="3">
        <v>3076.8</v>
      </c>
      <c r="H1711" s="3">
        <f t="shared" si="67"/>
        <v>3076.8</v>
      </c>
    </row>
    <row r="1712" spans="3:8" ht="15" customHeight="1" x14ac:dyDescent="0.3">
      <c r="C1712" s="4" t="s">
        <v>3254</v>
      </c>
      <c r="D1712" s="4" t="s">
        <v>3255</v>
      </c>
      <c r="E1712" s="3" t="s">
        <v>28</v>
      </c>
      <c r="F1712" s="18">
        <v>1</v>
      </c>
      <c r="G1712" s="3">
        <v>3076.8</v>
      </c>
      <c r="H1712" s="3">
        <f t="shared" si="67"/>
        <v>3076.8</v>
      </c>
    </row>
    <row r="1713" spans="3:8" ht="15" customHeight="1" x14ac:dyDescent="0.3">
      <c r="C1713" s="4" t="s">
        <v>3256</v>
      </c>
      <c r="D1713" s="4" t="s">
        <v>3257</v>
      </c>
      <c r="E1713" s="3" t="s">
        <v>28</v>
      </c>
      <c r="F1713" s="18">
        <v>1</v>
      </c>
      <c r="G1713" s="3">
        <v>3076.8</v>
      </c>
      <c r="H1713" s="3">
        <f t="shared" si="67"/>
        <v>3076.8</v>
      </c>
    </row>
    <row r="1714" spans="3:8" ht="15" customHeight="1" x14ac:dyDescent="0.3">
      <c r="C1714" s="4" t="s">
        <v>3258</v>
      </c>
      <c r="D1714" s="4" t="s">
        <v>3259</v>
      </c>
      <c r="E1714" s="3" t="s">
        <v>28</v>
      </c>
      <c r="F1714" s="18">
        <v>1</v>
      </c>
      <c r="G1714" s="3">
        <v>3076.8</v>
      </c>
      <c r="H1714" s="3">
        <f t="shared" si="67"/>
        <v>3076.8</v>
      </c>
    </row>
    <row r="1715" spans="3:8" ht="15" customHeight="1" x14ac:dyDescent="0.3">
      <c r="C1715" s="4" t="s">
        <v>3260</v>
      </c>
      <c r="D1715" s="4" t="s">
        <v>3261</v>
      </c>
      <c r="E1715" s="3" t="s">
        <v>28</v>
      </c>
      <c r="F1715" s="18">
        <v>1</v>
      </c>
      <c r="G1715" s="3">
        <v>3076.8</v>
      </c>
      <c r="H1715" s="3">
        <f t="shared" si="67"/>
        <v>3076.8</v>
      </c>
    </row>
    <row r="1716" spans="3:8" ht="15" customHeight="1" x14ac:dyDescent="0.3">
      <c r="C1716" s="4" t="s">
        <v>3262</v>
      </c>
      <c r="D1716" s="4" t="s">
        <v>3263</v>
      </c>
      <c r="E1716" s="3" t="s">
        <v>28</v>
      </c>
      <c r="F1716" s="18">
        <v>1</v>
      </c>
      <c r="G1716" s="3">
        <v>2376.8000000000002</v>
      </c>
      <c r="H1716" s="3">
        <f t="shared" si="67"/>
        <v>2376.8000000000002</v>
      </c>
    </row>
    <row r="1717" spans="3:8" ht="15" customHeight="1" x14ac:dyDescent="0.3">
      <c r="C1717" s="4" t="s">
        <v>3264</v>
      </c>
      <c r="D1717" s="4" t="s">
        <v>3265</v>
      </c>
      <c r="E1717" s="3" t="s">
        <v>28</v>
      </c>
      <c r="F1717" s="18">
        <v>1</v>
      </c>
      <c r="G1717" s="3">
        <v>2376.8000000000002</v>
      </c>
      <c r="H1717" s="3">
        <f t="shared" si="67"/>
        <v>2376.8000000000002</v>
      </c>
    </row>
    <row r="1718" spans="3:8" ht="15" customHeight="1" x14ac:dyDescent="0.3">
      <c r="C1718" s="4" t="s">
        <v>3266</v>
      </c>
      <c r="D1718" s="4" t="s">
        <v>3267</v>
      </c>
      <c r="E1718" s="3" t="s">
        <v>28</v>
      </c>
      <c r="F1718" s="18">
        <v>1</v>
      </c>
      <c r="G1718" s="3">
        <v>2376.8000000000002</v>
      </c>
      <c r="H1718" s="3">
        <f t="shared" si="67"/>
        <v>2376.8000000000002</v>
      </c>
    </row>
    <row r="1719" spans="3:8" ht="15" customHeight="1" x14ac:dyDescent="0.3">
      <c r="C1719" s="4" t="s">
        <v>3268</v>
      </c>
      <c r="D1719" s="4" t="s">
        <v>3269</v>
      </c>
      <c r="E1719" s="3" t="s">
        <v>28</v>
      </c>
      <c r="F1719" s="18">
        <v>1</v>
      </c>
      <c r="G1719" s="3">
        <v>2376.8000000000002</v>
      </c>
      <c r="H1719" s="3">
        <f t="shared" si="67"/>
        <v>2376.8000000000002</v>
      </c>
    </row>
    <row r="1720" spans="3:8" ht="15" customHeight="1" x14ac:dyDescent="0.3">
      <c r="C1720" s="4" t="s">
        <v>3270</v>
      </c>
      <c r="D1720" s="4" t="s">
        <v>3271</v>
      </c>
      <c r="E1720" s="3" t="s">
        <v>28</v>
      </c>
      <c r="F1720" s="18">
        <v>1</v>
      </c>
      <c r="G1720" s="3">
        <v>2376.8000000000002</v>
      </c>
      <c r="H1720" s="3">
        <f t="shared" si="67"/>
        <v>2376.8000000000002</v>
      </c>
    </row>
    <row r="1721" spans="3:8" ht="15" customHeight="1" x14ac:dyDescent="0.3">
      <c r="C1721" s="4" t="s">
        <v>3272</v>
      </c>
      <c r="D1721" s="4" t="s">
        <v>3273</v>
      </c>
      <c r="E1721" s="3" t="s">
        <v>28</v>
      </c>
      <c r="F1721" s="18">
        <v>1</v>
      </c>
      <c r="G1721" s="3">
        <v>2376.8000000000002</v>
      </c>
      <c r="H1721" s="3">
        <f t="shared" si="67"/>
        <v>2376.8000000000002</v>
      </c>
    </row>
    <row r="1722" spans="3:8" ht="15" customHeight="1" x14ac:dyDescent="0.3">
      <c r="C1722" s="4" t="s">
        <v>3274</v>
      </c>
      <c r="D1722" s="4" t="s">
        <v>3275</v>
      </c>
      <c r="E1722" s="3" t="s">
        <v>28</v>
      </c>
      <c r="F1722" s="18">
        <v>1</v>
      </c>
      <c r="G1722" s="3">
        <v>4676.8</v>
      </c>
      <c r="H1722" s="3">
        <f t="shared" si="67"/>
        <v>4676.8</v>
      </c>
    </row>
    <row r="1723" spans="3:8" ht="15" customHeight="1" x14ac:dyDescent="0.3">
      <c r="C1723" s="4" t="s">
        <v>3276</v>
      </c>
      <c r="D1723" s="4" t="s">
        <v>3277</v>
      </c>
      <c r="E1723" s="3" t="s">
        <v>28</v>
      </c>
      <c r="F1723" s="18">
        <v>1</v>
      </c>
      <c r="G1723" s="3">
        <v>4694.93</v>
      </c>
      <c r="H1723" s="3">
        <f t="shared" si="67"/>
        <v>4694.93</v>
      </c>
    </row>
    <row r="1724" spans="3:8" ht="15" customHeight="1" x14ac:dyDescent="0.3">
      <c r="C1724" s="4" t="s">
        <v>3278</v>
      </c>
      <c r="D1724" s="4" t="s">
        <v>3279</v>
      </c>
      <c r="E1724" s="3" t="s">
        <v>28</v>
      </c>
      <c r="F1724" s="18">
        <v>1</v>
      </c>
      <c r="G1724" s="3">
        <v>4694.93</v>
      </c>
      <c r="H1724" s="3">
        <f t="shared" si="67"/>
        <v>4694.93</v>
      </c>
    </row>
    <row r="1725" spans="3:8" ht="15" customHeight="1" x14ac:dyDescent="0.3">
      <c r="C1725" s="4" t="s">
        <v>3280</v>
      </c>
      <c r="D1725" s="4" t="s">
        <v>3281</v>
      </c>
      <c r="E1725" s="3" t="s">
        <v>28</v>
      </c>
      <c r="F1725" s="18">
        <v>2</v>
      </c>
      <c r="G1725" s="3">
        <v>4676.8</v>
      </c>
      <c r="H1725" s="3">
        <f t="shared" si="67"/>
        <v>9353.6</v>
      </c>
    </row>
    <row r="1726" spans="3:8" ht="15" customHeight="1" x14ac:dyDescent="0.3">
      <c r="C1726" s="4" t="s">
        <v>3282</v>
      </c>
      <c r="D1726" s="4" t="s">
        <v>3283</v>
      </c>
      <c r="E1726" s="3" t="s">
        <v>28</v>
      </c>
      <c r="F1726" s="18">
        <v>2</v>
      </c>
      <c r="G1726" s="3">
        <v>4676.8</v>
      </c>
      <c r="H1726" s="3">
        <f t="shared" si="67"/>
        <v>9353.6</v>
      </c>
    </row>
    <row r="1727" spans="3:8" ht="15" customHeight="1" x14ac:dyDescent="0.3">
      <c r="C1727" s="4" t="s">
        <v>3284</v>
      </c>
      <c r="D1727" s="4" t="s">
        <v>3285</v>
      </c>
      <c r="E1727" s="3" t="s">
        <v>28</v>
      </c>
      <c r="F1727" s="18">
        <v>1</v>
      </c>
      <c r="G1727" s="3">
        <v>4676.8</v>
      </c>
      <c r="H1727" s="3">
        <f t="shared" si="67"/>
        <v>4676.8</v>
      </c>
    </row>
    <row r="1728" spans="3:8" ht="15" customHeight="1" x14ac:dyDescent="0.3">
      <c r="C1728" s="4" t="s">
        <v>3286</v>
      </c>
      <c r="D1728" s="4" t="s">
        <v>3287</v>
      </c>
      <c r="E1728" s="3" t="s">
        <v>28</v>
      </c>
      <c r="F1728" s="18">
        <v>1</v>
      </c>
      <c r="G1728" s="3">
        <v>4676.8</v>
      </c>
      <c r="H1728" s="3">
        <f t="shared" si="67"/>
        <v>4676.8</v>
      </c>
    </row>
    <row r="1729" spans="3:8" ht="15" customHeight="1" x14ac:dyDescent="0.3">
      <c r="C1729" s="4" t="s">
        <v>3288</v>
      </c>
      <c r="D1729" s="4" t="s">
        <v>3289</v>
      </c>
      <c r="E1729" s="3" t="s">
        <v>28</v>
      </c>
      <c r="F1729" s="18">
        <v>1</v>
      </c>
      <c r="G1729" s="3">
        <v>4694.93</v>
      </c>
      <c r="H1729" s="3">
        <f t="shared" si="67"/>
        <v>4694.93</v>
      </c>
    </row>
    <row r="1730" spans="3:8" ht="15" customHeight="1" x14ac:dyDescent="0.3">
      <c r="C1730" s="4" t="s">
        <v>3290</v>
      </c>
      <c r="D1730" s="4" t="s">
        <v>3291</v>
      </c>
      <c r="E1730" s="3" t="s">
        <v>28</v>
      </c>
      <c r="F1730" s="18">
        <v>1</v>
      </c>
      <c r="G1730" s="3">
        <v>4676.8</v>
      </c>
      <c r="H1730" s="3">
        <f t="shared" si="67"/>
        <v>4676.8</v>
      </c>
    </row>
    <row r="1731" spans="3:8" ht="15" customHeight="1" x14ac:dyDescent="0.3">
      <c r="C1731" s="4" t="s">
        <v>3292</v>
      </c>
      <c r="D1731" s="4" t="s">
        <v>3293</v>
      </c>
      <c r="E1731" s="3" t="s">
        <v>28</v>
      </c>
      <c r="F1731" s="18">
        <v>1</v>
      </c>
      <c r="G1731" s="3">
        <v>4676.8</v>
      </c>
      <c r="H1731" s="3">
        <f t="shared" si="67"/>
        <v>4676.8</v>
      </c>
    </row>
    <row r="1732" spans="3:8" ht="15" customHeight="1" x14ac:dyDescent="0.3">
      <c r="C1732" s="4" t="s">
        <v>3294</v>
      </c>
      <c r="D1732" s="4" t="s">
        <v>3295</v>
      </c>
      <c r="E1732" s="3" t="s">
        <v>28</v>
      </c>
      <c r="F1732" s="18">
        <v>1</v>
      </c>
      <c r="G1732" s="3">
        <v>4676.8</v>
      </c>
      <c r="H1732" s="3">
        <f t="shared" si="67"/>
        <v>4676.8</v>
      </c>
    </row>
    <row r="1733" spans="3:8" ht="15" customHeight="1" x14ac:dyDescent="0.3">
      <c r="C1733" s="4" t="s">
        <v>3296</v>
      </c>
      <c r="D1733" s="4" t="s">
        <v>3297</v>
      </c>
      <c r="E1733" s="3" t="s">
        <v>28</v>
      </c>
      <c r="F1733" s="18">
        <v>2</v>
      </c>
      <c r="G1733" s="3">
        <v>4694.93</v>
      </c>
      <c r="H1733" s="3">
        <f t="shared" si="67"/>
        <v>9389.86</v>
      </c>
    </row>
    <row r="1734" spans="3:8" ht="15" customHeight="1" x14ac:dyDescent="0.3">
      <c r="C1734" s="4" t="s">
        <v>3298</v>
      </c>
      <c r="D1734" s="4" t="s">
        <v>3299</v>
      </c>
      <c r="E1734" s="3" t="s">
        <v>28</v>
      </c>
      <c r="F1734" s="18">
        <v>1</v>
      </c>
      <c r="G1734" s="3">
        <v>4676.8</v>
      </c>
      <c r="H1734" s="3">
        <f t="shared" si="67"/>
        <v>4676.8</v>
      </c>
    </row>
    <row r="1735" spans="3:8" ht="15" customHeight="1" x14ac:dyDescent="0.3">
      <c r="C1735" s="4" t="s">
        <v>3300</v>
      </c>
      <c r="D1735" s="4" t="s">
        <v>3301</v>
      </c>
      <c r="E1735" s="3" t="s">
        <v>28</v>
      </c>
      <c r="F1735" s="18">
        <v>2</v>
      </c>
      <c r="G1735" s="3">
        <v>4676.8</v>
      </c>
      <c r="H1735" s="3">
        <f t="shared" si="67"/>
        <v>9353.6</v>
      </c>
    </row>
    <row r="1736" spans="3:8" ht="15" customHeight="1" x14ac:dyDescent="0.3">
      <c r="C1736" s="4" t="s">
        <v>3302</v>
      </c>
      <c r="D1736" s="4" t="s">
        <v>3303</v>
      </c>
      <c r="E1736" s="3" t="s">
        <v>28</v>
      </c>
      <c r="F1736" s="18">
        <v>1</v>
      </c>
      <c r="G1736" s="3">
        <v>4676.8</v>
      </c>
      <c r="H1736" s="3">
        <f t="shared" si="67"/>
        <v>4676.8</v>
      </c>
    </row>
    <row r="1737" spans="3:8" ht="15" customHeight="1" x14ac:dyDescent="0.3">
      <c r="C1737" s="4" t="s">
        <v>3304</v>
      </c>
      <c r="D1737" s="4" t="s">
        <v>3305</v>
      </c>
      <c r="E1737" s="3" t="s">
        <v>28</v>
      </c>
      <c r="F1737" s="18">
        <v>1</v>
      </c>
      <c r="G1737" s="3">
        <v>4676.8</v>
      </c>
      <c r="H1737" s="3">
        <f t="shared" si="67"/>
        <v>4676.8</v>
      </c>
    </row>
    <row r="1738" spans="3:8" ht="15" customHeight="1" x14ac:dyDescent="0.3">
      <c r="C1738" s="4" t="s">
        <v>3306</v>
      </c>
      <c r="D1738" s="4" t="s">
        <v>3307</v>
      </c>
      <c r="E1738" s="3" t="s">
        <v>28</v>
      </c>
      <c r="F1738" s="18">
        <v>1</v>
      </c>
      <c r="G1738" s="3">
        <v>4676.8</v>
      </c>
      <c r="H1738" s="3">
        <f t="shared" si="67"/>
        <v>4676.8</v>
      </c>
    </row>
    <row r="1739" spans="3:8" ht="15" customHeight="1" x14ac:dyDescent="0.3">
      <c r="C1739" s="4" t="s">
        <v>3308</v>
      </c>
      <c r="D1739" s="4" t="s">
        <v>3309</v>
      </c>
      <c r="E1739" s="3" t="s">
        <v>28</v>
      </c>
      <c r="F1739" s="18">
        <v>1</v>
      </c>
      <c r="G1739" s="3">
        <v>4676.8</v>
      </c>
      <c r="H1739" s="3">
        <f t="shared" si="67"/>
        <v>4676.8</v>
      </c>
    </row>
    <row r="1740" spans="3:8" ht="15" customHeight="1" x14ac:dyDescent="0.3">
      <c r="C1740" s="4" t="s">
        <v>3310</v>
      </c>
      <c r="D1740" s="4" t="s">
        <v>3311</v>
      </c>
      <c r="E1740" s="3" t="s">
        <v>28</v>
      </c>
      <c r="F1740" s="18">
        <v>1</v>
      </c>
      <c r="G1740" s="3">
        <v>4676.8</v>
      </c>
      <c r="H1740" s="3">
        <f t="shared" si="67"/>
        <v>4676.8</v>
      </c>
    </row>
    <row r="1741" spans="3:8" ht="15" customHeight="1" x14ac:dyDescent="0.3">
      <c r="C1741" s="4" t="s">
        <v>3312</v>
      </c>
      <c r="D1741" s="4" t="s">
        <v>3313</v>
      </c>
      <c r="E1741" s="3" t="s">
        <v>28</v>
      </c>
      <c r="F1741" s="18">
        <v>1</v>
      </c>
      <c r="G1741" s="3">
        <v>4676.8</v>
      </c>
      <c r="H1741" s="3">
        <f t="shared" si="67"/>
        <v>4676.8</v>
      </c>
    </row>
    <row r="1742" spans="3:8" ht="15" customHeight="1" x14ac:dyDescent="0.3">
      <c r="C1742" s="4" t="s">
        <v>3314</v>
      </c>
      <c r="D1742" s="4" t="s">
        <v>3315</v>
      </c>
      <c r="E1742" s="3" t="s">
        <v>28</v>
      </c>
      <c r="F1742" s="18">
        <v>1</v>
      </c>
      <c r="G1742" s="3">
        <v>4676.8</v>
      </c>
      <c r="H1742" s="3">
        <f t="shared" si="67"/>
        <v>4676.8</v>
      </c>
    </row>
    <row r="1743" spans="3:8" ht="15" customHeight="1" x14ac:dyDescent="0.3">
      <c r="C1743" s="4" t="s">
        <v>3316</v>
      </c>
      <c r="D1743" s="4" t="s">
        <v>3317</v>
      </c>
      <c r="E1743" s="3" t="s">
        <v>28</v>
      </c>
      <c r="F1743" s="18">
        <v>1</v>
      </c>
      <c r="G1743" s="3">
        <v>4676.8</v>
      </c>
      <c r="H1743" s="3">
        <f t="shared" si="67"/>
        <v>4676.8</v>
      </c>
    </row>
    <row r="1744" spans="3:8" ht="15" customHeight="1" x14ac:dyDescent="0.3">
      <c r="C1744" s="4" t="s">
        <v>3318</v>
      </c>
      <c r="D1744" s="4" t="s">
        <v>3319</v>
      </c>
      <c r="E1744" s="3" t="s">
        <v>28</v>
      </c>
      <c r="F1744" s="18">
        <v>1</v>
      </c>
      <c r="G1744" s="3">
        <v>4676.8</v>
      </c>
      <c r="H1744" s="3">
        <f t="shared" si="67"/>
        <v>4676.8</v>
      </c>
    </row>
    <row r="1745" spans="3:8" ht="15" customHeight="1" x14ac:dyDescent="0.3">
      <c r="C1745" s="4" t="s">
        <v>3320</v>
      </c>
      <c r="D1745" s="4" t="s">
        <v>3321</v>
      </c>
      <c r="E1745" s="3" t="s">
        <v>28</v>
      </c>
      <c r="F1745" s="18">
        <v>1</v>
      </c>
      <c r="G1745" s="3">
        <v>4676.8</v>
      </c>
      <c r="H1745" s="3">
        <f t="shared" si="67"/>
        <v>4676.8</v>
      </c>
    </row>
    <row r="1746" spans="3:8" ht="19.95" customHeight="1" x14ac:dyDescent="0.3">
      <c r="C1746" s="6" t="s">
        <v>3322</v>
      </c>
      <c r="D1746" s="6" t="s">
        <v>3323</v>
      </c>
      <c r="E1746" s="5"/>
      <c r="F1746" s="19"/>
      <c r="G1746" s="5"/>
      <c r="H1746" s="5">
        <f>SUM(H1747:H1749)</f>
        <v>51292.159999999996</v>
      </c>
    </row>
    <row r="1747" spans="3:8" ht="15" customHeight="1" x14ac:dyDescent="0.3">
      <c r="C1747" s="4" t="s">
        <v>3324</v>
      </c>
      <c r="D1747" s="4" t="s">
        <v>3325</v>
      </c>
      <c r="E1747" s="3" t="s">
        <v>28</v>
      </c>
      <c r="F1747" s="18">
        <v>2</v>
      </c>
      <c r="G1747" s="3">
        <v>6714.93</v>
      </c>
      <c r="H1747" s="3">
        <f>+ROUND(+IF(F1747="",0,F1747*G1747),2)</f>
        <v>13429.86</v>
      </c>
    </row>
    <row r="1748" spans="3:8" ht="15" customHeight="1" x14ac:dyDescent="0.3">
      <c r="C1748" s="4" t="s">
        <v>3326</v>
      </c>
      <c r="D1748" s="4" t="s">
        <v>3327</v>
      </c>
      <c r="E1748" s="3" t="s">
        <v>28</v>
      </c>
      <c r="F1748" s="18">
        <v>7</v>
      </c>
      <c r="G1748" s="3">
        <v>4052.93</v>
      </c>
      <c r="H1748" s="3">
        <f>+ROUND(+IF(F1748="",0,F1748*G1748),2)</f>
        <v>28370.51</v>
      </c>
    </row>
    <row r="1749" spans="3:8" ht="15" customHeight="1" x14ac:dyDescent="0.3">
      <c r="C1749" s="4" t="s">
        <v>3328</v>
      </c>
      <c r="D1749" s="4" t="s">
        <v>3329</v>
      </c>
      <c r="E1749" s="3" t="s">
        <v>28</v>
      </c>
      <c r="F1749" s="18">
        <v>3</v>
      </c>
      <c r="G1749" s="3">
        <v>3163.93</v>
      </c>
      <c r="H1749" s="3">
        <f>+ROUND(+IF(F1749="",0,F1749*G1749),2)</f>
        <v>9491.7900000000009</v>
      </c>
    </row>
    <row r="1750" spans="3:8" ht="19.95" customHeight="1" x14ac:dyDescent="0.3">
      <c r="C1750" s="6" t="s">
        <v>3330</v>
      </c>
      <c r="D1750" s="6" t="s">
        <v>3331</v>
      </c>
      <c r="E1750" s="5"/>
      <c r="F1750" s="19"/>
      <c r="G1750" s="5"/>
      <c r="H1750" s="5">
        <f>SUM(H1751:H1756)</f>
        <v>706059.41999999993</v>
      </c>
    </row>
    <row r="1751" spans="3:8" ht="15" customHeight="1" x14ac:dyDescent="0.3">
      <c r="C1751" s="4" t="s">
        <v>3332</v>
      </c>
      <c r="D1751" s="4" t="s">
        <v>3333</v>
      </c>
      <c r="E1751" s="3" t="s">
        <v>28</v>
      </c>
      <c r="F1751" s="18">
        <v>10</v>
      </c>
      <c r="G1751" s="3">
        <v>17134.740000000002</v>
      </c>
      <c r="H1751" s="3">
        <f t="shared" ref="H1751:H1756" si="68">+ROUND(+IF(F1751="",0,F1751*G1751),2)</f>
        <v>171347.4</v>
      </c>
    </row>
    <row r="1752" spans="3:8" ht="15" customHeight="1" x14ac:dyDescent="0.3">
      <c r="C1752" s="4" t="s">
        <v>3334</v>
      </c>
      <c r="D1752" s="4" t="s">
        <v>3335</v>
      </c>
      <c r="E1752" s="3" t="s">
        <v>28</v>
      </c>
      <c r="F1752" s="18">
        <v>14</v>
      </c>
      <c r="G1752" s="3">
        <v>15034.74</v>
      </c>
      <c r="H1752" s="3">
        <f t="shared" si="68"/>
        <v>210486.36</v>
      </c>
    </row>
    <row r="1753" spans="3:8" ht="15" customHeight="1" x14ac:dyDescent="0.3">
      <c r="C1753" s="4" t="s">
        <v>3336</v>
      </c>
      <c r="D1753" s="4" t="s">
        <v>3337</v>
      </c>
      <c r="E1753" s="3" t="s">
        <v>28</v>
      </c>
      <c r="F1753" s="18">
        <v>2</v>
      </c>
      <c r="G1753" s="3">
        <v>13669.74</v>
      </c>
      <c r="H1753" s="3">
        <f t="shared" si="68"/>
        <v>27339.48</v>
      </c>
    </row>
    <row r="1754" spans="3:8" ht="15" customHeight="1" x14ac:dyDescent="0.3">
      <c r="C1754" s="4" t="s">
        <v>3338</v>
      </c>
      <c r="D1754" s="4" t="s">
        <v>3339</v>
      </c>
      <c r="E1754" s="3" t="s">
        <v>42</v>
      </c>
      <c r="F1754" s="18">
        <v>26</v>
      </c>
      <c r="G1754" s="3">
        <v>946.46</v>
      </c>
      <c r="H1754" s="3">
        <f t="shared" si="68"/>
        <v>24607.96</v>
      </c>
    </row>
    <row r="1755" spans="3:8" ht="15" customHeight="1" x14ac:dyDescent="0.3">
      <c r="C1755" s="4" t="s">
        <v>3340</v>
      </c>
      <c r="D1755" s="4" t="s">
        <v>3341</v>
      </c>
      <c r="E1755" s="3" t="s">
        <v>42</v>
      </c>
      <c r="F1755" s="18">
        <v>26</v>
      </c>
      <c r="G1755" s="3">
        <v>4932.3999999999996</v>
      </c>
      <c r="H1755" s="3">
        <f t="shared" si="68"/>
        <v>128242.4</v>
      </c>
    </row>
    <row r="1756" spans="3:8" ht="15" customHeight="1" x14ac:dyDescent="0.3">
      <c r="C1756" s="4" t="s">
        <v>3342</v>
      </c>
      <c r="D1756" s="4" t="s">
        <v>3343</v>
      </c>
      <c r="E1756" s="3" t="s">
        <v>28</v>
      </c>
      <c r="F1756" s="18">
        <v>54</v>
      </c>
      <c r="G1756" s="3">
        <v>2667.33</v>
      </c>
      <c r="H1756" s="3">
        <f t="shared" si="68"/>
        <v>144035.82</v>
      </c>
    </row>
    <row r="1757" spans="3:8" ht="19.95" customHeight="1" x14ac:dyDescent="0.3">
      <c r="C1757" s="6" t="s">
        <v>3344</v>
      </c>
      <c r="D1757" s="6" t="s">
        <v>3345</v>
      </c>
      <c r="E1757" s="5"/>
      <c r="F1757" s="19"/>
      <c r="G1757" s="5"/>
      <c r="H1757" s="5">
        <f>SUM(H1758:H1762)</f>
        <v>2084326.5999999999</v>
      </c>
    </row>
    <row r="1758" spans="3:8" ht="15" customHeight="1" x14ac:dyDescent="0.3">
      <c r="C1758" s="4" t="s">
        <v>3346</v>
      </c>
      <c r="D1758" s="4" t="s">
        <v>2699</v>
      </c>
      <c r="E1758" s="3" t="s">
        <v>198</v>
      </c>
      <c r="F1758" s="18">
        <v>13138.03</v>
      </c>
      <c r="G1758" s="3">
        <v>43.09</v>
      </c>
      <c r="H1758" s="3">
        <f>+ROUND(+IF(F1758="",0,F1758*G1758),2)</f>
        <v>566117.71</v>
      </c>
    </row>
    <row r="1759" spans="3:8" ht="15" customHeight="1" x14ac:dyDescent="0.3">
      <c r="C1759" s="4" t="s">
        <v>3347</v>
      </c>
      <c r="D1759" s="4" t="s">
        <v>3348</v>
      </c>
      <c r="E1759" s="3" t="s">
        <v>198</v>
      </c>
      <c r="F1759" s="18">
        <v>34588.839999999997</v>
      </c>
      <c r="G1759" s="3">
        <v>39.119999999999997</v>
      </c>
      <c r="H1759" s="3">
        <f>+ROUND(+IF(F1759="",0,F1759*G1759),2)</f>
        <v>1353115.42</v>
      </c>
    </row>
    <row r="1760" spans="3:8" ht="15" customHeight="1" x14ac:dyDescent="0.3">
      <c r="C1760" s="4" t="s">
        <v>3349</v>
      </c>
      <c r="D1760" s="4" t="s">
        <v>3350</v>
      </c>
      <c r="E1760" s="3" t="s">
        <v>198</v>
      </c>
      <c r="F1760" s="18">
        <v>3228.29</v>
      </c>
      <c r="G1760" s="3">
        <v>32.18</v>
      </c>
      <c r="H1760" s="3">
        <f>+ROUND(+IF(F1760="",0,F1760*G1760),2)</f>
        <v>103886.37</v>
      </c>
    </row>
    <row r="1761" spans="3:8" ht="15" customHeight="1" x14ac:dyDescent="0.3">
      <c r="C1761" s="4" t="s">
        <v>3351</v>
      </c>
      <c r="D1761" s="4" t="s">
        <v>3352</v>
      </c>
      <c r="E1761" s="3" t="s">
        <v>14</v>
      </c>
      <c r="F1761" s="18">
        <v>14.42</v>
      </c>
      <c r="G1761" s="3">
        <v>1640.46</v>
      </c>
      <c r="H1761" s="3">
        <f>+ROUND(+IF(F1761="",0,F1761*G1761),2)</f>
        <v>23655.43</v>
      </c>
    </row>
    <row r="1762" spans="3:8" ht="15" customHeight="1" x14ac:dyDescent="0.3">
      <c r="C1762" s="4" t="s">
        <v>3353</v>
      </c>
      <c r="D1762" s="4" t="s">
        <v>3354</v>
      </c>
      <c r="E1762" s="3" t="s">
        <v>14</v>
      </c>
      <c r="F1762" s="18">
        <v>21.1</v>
      </c>
      <c r="G1762" s="3">
        <v>1779.7</v>
      </c>
      <c r="H1762" s="3">
        <f>+ROUND(+IF(F1762="",0,F1762*G1762),2)</f>
        <v>37551.67</v>
      </c>
    </row>
    <row r="1763" spans="3:8" ht="19.95" customHeight="1" x14ac:dyDescent="0.3">
      <c r="C1763" s="6" t="s">
        <v>3355</v>
      </c>
      <c r="D1763" s="6" t="s">
        <v>3356</v>
      </c>
      <c r="E1763" s="5"/>
      <c r="F1763" s="19"/>
      <c r="G1763" s="5"/>
      <c r="H1763" s="5">
        <f>SUM(H1764:H1816)</f>
        <v>345762.2200000002</v>
      </c>
    </row>
    <row r="1764" spans="3:8" ht="15" customHeight="1" x14ac:dyDescent="0.3">
      <c r="C1764" s="4" t="s">
        <v>3357</v>
      </c>
      <c r="D1764" s="4" t="s">
        <v>3358</v>
      </c>
      <c r="E1764" s="3" t="s">
        <v>42</v>
      </c>
      <c r="F1764" s="18">
        <v>1</v>
      </c>
      <c r="G1764" s="3">
        <v>6101.88</v>
      </c>
      <c r="H1764" s="3">
        <f t="shared" ref="H1764:H1816" si="69">+ROUND(+IF(F1764="",0,F1764*G1764),2)</f>
        <v>6101.88</v>
      </c>
    </row>
    <row r="1765" spans="3:8" ht="15" customHeight="1" x14ac:dyDescent="0.3">
      <c r="C1765" s="4" t="s">
        <v>3359</v>
      </c>
      <c r="D1765" s="4" t="s">
        <v>3360</v>
      </c>
      <c r="E1765" s="3" t="s">
        <v>42</v>
      </c>
      <c r="F1765" s="18">
        <v>1</v>
      </c>
      <c r="G1765" s="3">
        <v>6101.88</v>
      </c>
      <c r="H1765" s="3">
        <f t="shared" si="69"/>
        <v>6101.88</v>
      </c>
    </row>
    <row r="1766" spans="3:8" ht="15" customHeight="1" x14ac:dyDescent="0.3">
      <c r="C1766" s="4" t="s">
        <v>3361</v>
      </c>
      <c r="D1766" s="4" t="s">
        <v>3362</v>
      </c>
      <c r="E1766" s="3" t="s">
        <v>42</v>
      </c>
      <c r="F1766" s="18">
        <v>1</v>
      </c>
      <c r="G1766" s="3">
        <v>6101.88</v>
      </c>
      <c r="H1766" s="3">
        <f t="shared" si="69"/>
        <v>6101.88</v>
      </c>
    </row>
    <row r="1767" spans="3:8" ht="15" customHeight="1" x14ac:dyDescent="0.3">
      <c r="C1767" s="4" t="s">
        <v>3363</v>
      </c>
      <c r="D1767" s="4" t="s">
        <v>3364</v>
      </c>
      <c r="E1767" s="3" t="s">
        <v>42</v>
      </c>
      <c r="F1767" s="18">
        <v>1</v>
      </c>
      <c r="G1767" s="3">
        <v>6101.88</v>
      </c>
      <c r="H1767" s="3">
        <f t="shared" si="69"/>
        <v>6101.88</v>
      </c>
    </row>
    <row r="1768" spans="3:8" ht="15" customHeight="1" x14ac:dyDescent="0.3">
      <c r="C1768" s="4" t="s">
        <v>3365</v>
      </c>
      <c r="D1768" s="4" t="s">
        <v>3366</v>
      </c>
      <c r="E1768" s="3" t="s">
        <v>42</v>
      </c>
      <c r="F1768" s="18">
        <v>1</v>
      </c>
      <c r="G1768" s="3">
        <v>6101.88</v>
      </c>
      <c r="H1768" s="3">
        <f t="shared" si="69"/>
        <v>6101.88</v>
      </c>
    </row>
    <row r="1769" spans="3:8" ht="15" customHeight="1" x14ac:dyDescent="0.3">
      <c r="C1769" s="4" t="s">
        <v>3367</v>
      </c>
      <c r="D1769" s="4" t="s">
        <v>3368</v>
      </c>
      <c r="E1769" s="3" t="s">
        <v>42</v>
      </c>
      <c r="F1769" s="18">
        <v>1</v>
      </c>
      <c r="G1769" s="3">
        <v>6101.88</v>
      </c>
      <c r="H1769" s="3">
        <f t="shared" si="69"/>
        <v>6101.88</v>
      </c>
    </row>
    <row r="1770" spans="3:8" ht="15" customHeight="1" x14ac:dyDescent="0.3">
      <c r="C1770" s="4" t="s">
        <v>3369</v>
      </c>
      <c r="D1770" s="4" t="s">
        <v>3370</v>
      </c>
      <c r="E1770" s="3" t="s">
        <v>42</v>
      </c>
      <c r="F1770" s="18">
        <v>1</v>
      </c>
      <c r="G1770" s="3">
        <v>6101.88</v>
      </c>
      <c r="H1770" s="3">
        <f t="shared" si="69"/>
        <v>6101.88</v>
      </c>
    </row>
    <row r="1771" spans="3:8" ht="15" customHeight="1" x14ac:dyDescent="0.3">
      <c r="C1771" s="4" t="s">
        <v>3371</v>
      </c>
      <c r="D1771" s="4" t="s">
        <v>3372</v>
      </c>
      <c r="E1771" s="3" t="s">
        <v>42</v>
      </c>
      <c r="F1771" s="18">
        <v>1</v>
      </c>
      <c r="G1771" s="3">
        <v>6101.88</v>
      </c>
      <c r="H1771" s="3">
        <f t="shared" si="69"/>
        <v>6101.88</v>
      </c>
    </row>
    <row r="1772" spans="3:8" ht="15" customHeight="1" x14ac:dyDescent="0.3">
      <c r="C1772" s="4" t="s">
        <v>3373</v>
      </c>
      <c r="D1772" s="4" t="s">
        <v>3374</v>
      </c>
      <c r="E1772" s="3" t="s">
        <v>42</v>
      </c>
      <c r="F1772" s="18">
        <v>1</v>
      </c>
      <c r="G1772" s="3">
        <v>6101.88</v>
      </c>
      <c r="H1772" s="3">
        <f t="shared" si="69"/>
        <v>6101.88</v>
      </c>
    </row>
    <row r="1773" spans="3:8" ht="15" customHeight="1" x14ac:dyDescent="0.3">
      <c r="C1773" s="4" t="s">
        <v>3375</v>
      </c>
      <c r="D1773" s="4" t="s">
        <v>3376</v>
      </c>
      <c r="E1773" s="3" t="s">
        <v>42</v>
      </c>
      <c r="F1773" s="18">
        <v>2</v>
      </c>
      <c r="G1773" s="3">
        <v>6101.88</v>
      </c>
      <c r="H1773" s="3">
        <f t="shared" si="69"/>
        <v>12203.76</v>
      </c>
    </row>
    <row r="1774" spans="3:8" ht="15" customHeight="1" x14ac:dyDescent="0.3">
      <c r="C1774" s="4" t="s">
        <v>3377</v>
      </c>
      <c r="D1774" s="4" t="s">
        <v>3378</v>
      </c>
      <c r="E1774" s="3" t="s">
        <v>42</v>
      </c>
      <c r="F1774" s="18">
        <v>2</v>
      </c>
      <c r="G1774" s="3">
        <v>6101.88</v>
      </c>
      <c r="H1774" s="3">
        <f t="shared" si="69"/>
        <v>12203.76</v>
      </c>
    </row>
    <row r="1775" spans="3:8" ht="15" customHeight="1" x14ac:dyDescent="0.3">
      <c r="C1775" s="4" t="s">
        <v>3379</v>
      </c>
      <c r="D1775" s="4" t="s">
        <v>3380</v>
      </c>
      <c r="E1775" s="3" t="s">
        <v>42</v>
      </c>
      <c r="F1775" s="18">
        <v>1</v>
      </c>
      <c r="G1775" s="3">
        <v>6101.88</v>
      </c>
      <c r="H1775" s="3">
        <f t="shared" si="69"/>
        <v>6101.88</v>
      </c>
    </row>
    <row r="1776" spans="3:8" ht="15" customHeight="1" x14ac:dyDescent="0.3">
      <c r="C1776" s="4" t="s">
        <v>3381</v>
      </c>
      <c r="D1776" s="4" t="s">
        <v>3382</v>
      </c>
      <c r="E1776" s="3" t="s">
        <v>42</v>
      </c>
      <c r="F1776" s="18">
        <v>1</v>
      </c>
      <c r="G1776" s="3">
        <v>6101.88</v>
      </c>
      <c r="H1776" s="3">
        <f t="shared" si="69"/>
        <v>6101.88</v>
      </c>
    </row>
    <row r="1777" spans="3:8" ht="15" customHeight="1" x14ac:dyDescent="0.3">
      <c r="C1777" s="4" t="s">
        <v>3383</v>
      </c>
      <c r="D1777" s="4" t="s">
        <v>3384</v>
      </c>
      <c r="E1777" s="3" t="s">
        <v>42</v>
      </c>
      <c r="F1777" s="18">
        <v>1</v>
      </c>
      <c r="G1777" s="3">
        <v>6101.88</v>
      </c>
      <c r="H1777" s="3">
        <f t="shared" si="69"/>
        <v>6101.88</v>
      </c>
    </row>
    <row r="1778" spans="3:8" ht="15" customHeight="1" x14ac:dyDescent="0.3">
      <c r="C1778" s="4" t="s">
        <v>3385</v>
      </c>
      <c r="D1778" s="4" t="s">
        <v>3386</v>
      </c>
      <c r="E1778" s="3" t="s">
        <v>42</v>
      </c>
      <c r="F1778" s="18">
        <v>1</v>
      </c>
      <c r="G1778" s="3">
        <v>6101.88</v>
      </c>
      <c r="H1778" s="3">
        <f t="shared" si="69"/>
        <v>6101.88</v>
      </c>
    </row>
    <row r="1779" spans="3:8" ht="15" customHeight="1" x14ac:dyDescent="0.3">
      <c r="C1779" s="4" t="s">
        <v>3387</v>
      </c>
      <c r="D1779" s="4" t="s">
        <v>3388</v>
      </c>
      <c r="E1779" s="3" t="s">
        <v>42</v>
      </c>
      <c r="F1779" s="18">
        <v>1</v>
      </c>
      <c r="G1779" s="3">
        <v>6101.88</v>
      </c>
      <c r="H1779" s="3">
        <f t="shared" si="69"/>
        <v>6101.88</v>
      </c>
    </row>
    <row r="1780" spans="3:8" ht="15" customHeight="1" x14ac:dyDescent="0.3">
      <c r="C1780" s="4" t="s">
        <v>3389</v>
      </c>
      <c r="D1780" s="4" t="s">
        <v>3390</v>
      </c>
      <c r="E1780" s="3" t="s">
        <v>42</v>
      </c>
      <c r="F1780" s="18">
        <v>1</v>
      </c>
      <c r="G1780" s="3">
        <v>6101.88</v>
      </c>
      <c r="H1780" s="3">
        <f t="shared" si="69"/>
        <v>6101.88</v>
      </c>
    </row>
    <row r="1781" spans="3:8" ht="15" customHeight="1" x14ac:dyDescent="0.3">
      <c r="C1781" s="4" t="s">
        <v>3391</v>
      </c>
      <c r="D1781" s="4" t="s">
        <v>3392</v>
      </c>
      <c r="E1781" s="3" t="s">
        <v>42</v>
      </c>
      <c r="F1781" s="18">
        <v>2</v>
      </c>
      <c r="G1781" s="3">
        <v>6101.88</v>
      </c>
      <c r="H1781" s="3">
        <f t="shared" si="69"/>
        <v>12203.76</v>
      </c>
    </row>
    <row r="1782" spans="3:8" ht="15" customHeight="1" x14ac:dyDescent="0.3">
      <c r="C1782" s="4" t="s">
        <v>3393</v>
      </c>
      <c r="D1782" s="4" t="s">
        <v>3394</v>
      </c>
      <c r="E1782" s="3" t="s">
        <v>42</v>
      </c>
      <c r="F1782" s="18">
        <v>1</v>
      </c>
      <c r="G1782" s="3">
        <v>6101.88</v>
      </c>
      <c r="H1782" s="3">
        <f t="shared" si="69"/>
        <v>6101.88</v>
      </c>
    </row>
    <row r="1783" spans="3:8" ht="15" customHeight="1" x14ac:dyDescent="0.3">
      <c r="C1783" s="4" t="s">
        <v>3395</v>
      </c>
      <c r="D1783" s="4" t="s">
        <v>3396</v>
      </c>
      <c r="E1783" s="3" t="s">
        <v>42</v>
      </c>
      <c r="F1783" s="18">
        <v>2</v>
      </c>
      <c r="G1783" s="3">
        <v>6101.88</v>
      </c>
      <c r="H1783" s="3">
        <f t="shared" si="69"/>
        <v>12203.76</v>
      </c>
    </row>
    <row r="1784" spans="3:8" ht="15" customHeight="1" x14ac:dyDescent="0.3">
      <c r="C1784" s="4" t="s">
        <v>3397</v>
      </c>
      <c r="D1784" s="4" t="s">
        <v>3398</v>
      </c>
      <c r="E1784" s="3" t="s">
        <v>42</v>
      </c>
      <c r="F1784" s="18">
        <v>1</v>
      </c>
      <c r="G1784" s="3">
        <v>6101.88</v>
      </c>
      <c r="H1784" s="3">
        <f t="shared" si="69"/>
        <v>6101.88</v>
      </c>
    </row>
    <row r="1785" spans="3:8" ht="15" customHeight="1" x14ac:dyDescent="0.3">
      <c r="C1785" s="4" t="s">
        <v>3399</v>
      </c>
      <c r="D1785" s="4" t="s">
        <v>3400</v>
      </c>
      <c r="E1785" s="3" t="s">
        <v>42</v>
      </c>
      <c r="F1785" s="18">
        <v>1</v>
      </c>
      <c r="G1785" s="3">
        <v>6101.88</v>
      </c>
      <c r="H1785" s="3">
        <f t="shared" si="69"/>
        <v>6101.88</v>
      </c>
    </row>
    <row r="1786" spans="3:8" ht="15" customHeight="1" x14ac:dyDescent="0.3">
      <c r="C1786" s="4" t="s">
        <v>3401</v>
      </c>
      <c r="D1786" s="4" t="s">
        <v>3402</v>
      </c>
      <c r="E1786" s="3" t="s">
        <v>42</v>
      </c>
      <c r="F1786" s="18">
        <v>1</v>
      </c>
      <c r="G1786" s="3">
        <v>6101.88</v>
      </c>
      <c r="H1786" s="3">
        <f t="shared" si="69"/>
        <v>6101.88</v>
      </c>
    </row>
    <row r="1787" spans="3:8" ht="15" customHeight="1" x14ac:dyDescent="0.3">
      <c r="C1787" s="4" t="s">
        <v>3403</v>
      </c>
      <c r="D1787" s="4" t="s">
        <v>3404</v>
      </c>
      <c r="E1787" s="3" t="s">
        <v>42</v>
      </c>
      <c r="F1787" s="18">
        <v>1</v>
      </c>
      <c r="G1787" s="3">
        <v>6101.88</v>
      </c>
      <c r="H1787" s="3">
        <f t="shared" si="69"/>
        <v>6101.88</v>
      </c>
    </row>
    <row r="1788" spans="3:8" ht="15" customHeight="1" x14ac:dyDescent="0.3">
      <c r="C1788" s="4" t="s">
        <v>3405</v>
      </c>
      <c r="D1788" s="4" t="s">
        <v>3406</v>
      </c>
      <c r="E1788" s="3" t="s">
        <v>42</v>
      </c>
      <c r="F1788" s="18">
        <v>1</v>
      </c>
      <c r="G1788" s="3">
        <v>6101.88</v>
      </c>
      <c r="H1788" s="3">
        <f t="shared" si="69"/>
        <v>6101.88</v>
      </c>
    </row>
    <row r="1789" spans="3:8" ht="15" customHeight="1" x14ac:dyDescent="0.3">
      <c r="C1789" s="4" t="s">
        <v>3407</v>
      </c>
      <c r="D1789" s="4" t="s">
        <v>3408</v>
      </c>
      <c r="E1789" s="3" t="s">
        <v>42</v>
      </c>
      <c r="F1789" s="18">
        <v>1</v>
      </c>
      <c r="G1789" s="3">
        <v>5731.57</v>
      </c>
      <c r="H1789" s="3">
        <f t="shared" si="69"/>
        <v>5731.57</v>
      </c>
    </row>
    <row r="1790" spans="3:8" ht="15" customHeight="1" x14ac:dyDescent="0.3">
      <c r="C1790" s="4" t="s">
        <v>3409</v>
      </c>
      <c r="D1790" s="4" t="s">
        <v>3410</v>
      </c>
      <c r="E1790" s="3" t="s">
        <v>42</v>
      </c>
      <c r="F1790" s="18">
        <v>1</v>
      </c>
      <c r="G1790" s="3">
        <v>5731.57</v>
      </c>
      <c r="H1790" s="3">
        <f t="shared" si="69"/>
        <v>5731.57</v>
      </c>
    </row>
    <row r="1791" spans="3:8" ht="15" customHeight="1" x14ac:dyDescent="0.3">
      <c r="C1791" s="4" t="s">
        <v>3411</v>
      </c>
      <c r="D1791" s="4" t="s">
        <v>3412</v>
      </c>
      <c r="E1791" s="3" t="s">
        <v>42</v>
      </c>
      <c r="F1791" s="18">
        <v>1</v>
      </c>
      <c r="G1791" s="3">
        <v>5731.57</v>
      </c>
      <c r="H1791" s="3">
        <f t="shared" si="69"/>
        <v>5731.57</v>
      </c>
    </row>
    <row r="1792" spans="3:8" ht="15" customHeight="1" x14ac:dyDescent="0.3">
      <c r="C1792" s="4" t="s">
        <v>3413</v>
      </c>
      <c r="D1792" s="4" t="s">
        <v>3414</v>
      </c>
      <c r="E1792" s="3" t="s">
        <v>42</v>
      </c>
      <c r="F1792" s="18">
        <v>1</v>
      </c>
      <c r="G1792" s="3">
        <v>5731.57</v>
      </c>
      <c r="H1792" s="3">
        <f t="shared" si="69"/>
        <v>5731.57</v>
      </c>
    </row>
    <row r="1793" spans="3:8" ht="15" customHeight="1" x14ac:dyDescent="0.3">
      <c r="C1793" s="4" t="s">
        <v>3415</v>
      </c>
      <c r="D1793" s="4" t="s">
        <v>3416</v>
      </c>
      <c r="E1793" s="3" t="s">
        <v>42</v>
      </c>
      <c r="F1793" s="18">
        <v>1</v>
      </c>
      <c r="G1793" s="3">
        <v>5731.57</v>
      </c>
      <c r="H1793" s="3">
        <f t="shared" si="69"/>
        <v>5731.57</v>
      </c>
    </row>
    <row r="1794" spans="3:8" ht="15" customHeight="1" x14ac:dyDescent="0.3">
      <c r="C1794" s="4" t="s">
        <v>3417</v>
      </c>
      <c r="D1794" s="4" t="s">
        <v>3418</v>
      </c>
      <c r="E1794" s="3" t="s">
        <v>42</v>
      </c>
      <c r="F1794" s="18">
        <v>1</v>
      </c>
      <c r="G1794" s="3">
        <v>6101.88</v>
      </c>
      <c r="H1794" s="3">
        <f t="shared" si="69"/>
        <v>6101.88</v>
      </c>
    </row>
    <row r="1795" spans="3:8" ht="15" customHeight="1" x14ac:dyDescent="0.3">
      <c r="C1795" s="4" t="s">
        <v>3419</v>
      </c>
      <c r="D1795" s="4" t="s">
        <v>3420</v>
      </c>
      <c r="E1795" s="3" t="s">
        <v>42</v>
      </c>
      <c r="F1795" s="18">
        <v>1</v>
      </c>
      <c r="G1795" s="3">
        <v>6101.88</v>
      </c>
      <c r="H1795" s="3">
        <f t="shared" si="69"/>
        <v>6101.88</v>
      </c>
    </row>
    <row r="1796" spans="3:8" ht="15" customHeight="1" x14ac:dyDescent="0.3">
      <c r="C1796" s="4" t="s">
        <v>3421</v>
      </c>
      <c r="D1796" s="4" t="s">
        <v>3422</v>
      </c>
      <c r="E1796" s="3" t="s">
        <v>42</v>
      </c>
      <c r="F1796" s="18">
        <v>1</v>
      </c>
      <c r="G1796" s="3">
        <v>6101.88</v>
      </c>
      <c r="H1796" s="3">
        <f t="shared" si="69"/>
        <v>6101.88</v>
      </c>
    </row>
    <row r="1797" spans="3:8" ht="15" customHeight="1" x14ac:dyDescent="0.3">
      <c r="C1797" s="4" t="s">
        <v>3423</v>
      </c>
      <c r="D1797" s="4" t="s">
        <v>3424</v>
      </c>
      <c r="E1797" s="3" t="s">
        <v>42</v>
      </c>
      <c r="F1797" s="18">
        <v>1</v>
      </c>
      <c r="G1797" s="3">
        <v>6101.88</v>
      </c>
      <c r="H1797" s="3">
        <f t="shared" si="69"/>
        <v>6101.88</v>
      </c>
    </row>
    <row r="1798" spans="3:8" ht="15" customHeight="1" x14ac:dyDescent="0.3">
      <c r="C1798" s="4" t="s">
        <v>3425</v>
      </c>
      <c r="D1798" s="4" t="s">
        <v>3426</v>
      </c>
      <c r="E1798" s="3" t="s">
        <v>42</v>
      </c>
      <c r="F1798" s="18">
        <v>1</v>
      </c>
      <c r="G1798" s="3">
        <v>6101.88</v>
      </c>
      <c r="H1798" s="3">
        <f t="shared" si="69"/>
        <v>6101.88</v>
      </c>
    </row>
    <row r="1799" spans="3:8" ht="15" customHeight="1" x14ac:dyDescent="0.3">
      <c r="C1799" s="4" t="s">
        <v>3427</v>
      </c>
      <c r="D1799" s="4" t="s">
        <v>3428</v>
      </c>
      <c r="E1799" s="3" t="s">
        <v>42</v>
      </c>
      <c r="F1799" s="18">
        <v>1</v>
      </c>
      <c r="G1799" s="3">
        <v>6101.88</v>
      </c>
      <c r="H1799" s="3">
        <f t="shared" si="69"/>
        <v>6101.88</v>
      </c>
    </row>
    <row r="1800" spans="3:8" ht="15" customHeight="1" x14ac:dyDescent="0.3">
      <c r="C1800" s="4" t="s">
        <v>3429</v>
      </c>
      <c r="D1800" s="4" t="s">
        <v>3430</v>
      </c>
      <c r="E1800" s="3" t="s">
        <v>42</v>
      </c>
      <c r="F1800" s="18">
        <v>1</v>
      </c>
      <c r="G1800" s="3">
        <v>6101.88</v>
      </c>
      <c r="H1800" s="3">
        <f t="shared" si="69"/>
        <v>6101.88</v>
      </c>
    </row>
    <row r="1801" spans="3:8" ht="15" customHeight="1" x14ac:dyDescent="0.3">
      <c r="C1801" s="4" t="s">
        <v>3431</v>
      </c>
      <c r="D1801" s="4" t="s">
        <v>3432</v>
      </c>
      <c r="E1801" s="3" t="s">
        <v>42</v>
      </c>
      <c r="F1801" s="18">
        <v>1</v>
      </c>
      <c r="G1801" s="3">
        <v>5731.57</v>
      </c>
      <c r="H1801" s="3">
        <f t="shared" si="69"/>
        <v>5731.57</v>
      </c>
    </row>
    <row r="1802" spans="3:8" ht="15" customHeight="1" x14ac:dyDescent="0.3">
      <c r="C1802" s="4" t="s">
        <v>3433</v>
      </c>
      <c r="D1802" s="4" t="s">
        <v>3434</v>
      </c>
      <c r="E1802" s="3" t="s">
        <v>42</v>
      </c>
      <c r="F1802" s="18">
        <v>1</v>
      </c>
      <c r="G1802" s="3">
        <v>5731.57</v>
      </c>
      <c r="H1802" s="3">
        <f t="shared" si="69"/>
        <v>5731.57</v>
      </c>
    </row>
    <row r="1803" spans="3:8" ht="15" customHeight="1" x14ac:dyDescent="0.3">
      <c r="C1803" s="4" t="s">
        <v>3435</v>
      </c>
      <c r="D1803" s="4" t="s">
        <v>3436</v>
      </c>
      <c r="E1803" s="3" t="s">
        <v>42</v>
      </c>
      <c r="F1803" s="18">
        <v>1</v>
      </c>
      <c r="G1803" s="3">
        <v>5731.57</v>
      </c>
      <c r="H1803" s="3">
        <f t="shared" si="69"/>
        <v>5731.57</v>
      </c>
    </row>
    <row r="1804" spans="3:8" ht="15" customHeight="1" x14ac:dyDescent="0.3">
      <c r="C1804" s="4" t="s">
        <v>3437</v>
      </c>
      <c r="D1804" s="4" t="s">
        <v>3438</v>
      </c>
      <c r="E1804" s="3" t="s">
        <v>42</v>
      </c>
      <c r="F1804" s="18">
        <v>1</v>
      </c>
      <c r="G1804" s="3">
        <v>5731.57</v>
      </c>
      <c r="H1804" s="3">
        <f t="shared" si="69"/>
        <v>5731.57</v>
      </c>
    </row>
    <row r="1805" spans="3:8" ht="15" customHeight="1" x14ac:dyDescent="0.3">
      <c r="C1805" s="4" t="s">
        <v>3439</v>
      </c>
      <c r="D1805" s="4" t="s">
        <v>3440</v>
      </c>
      <c r="E1805" s="3" t="s">
        <v>42</v>
      </c>
      <c r="F1805" s="18">
        <v>2</v>
      </c>
      <c r="G1805" s="3">
        <v>5731.57</v>
      </c>
      <c r="H1805" s="3">
        <f t="shared" si="69"/>
        <v>11463.14</v>
      </c>
    </row>
    <row r="1806" spans="3:8" ht="15" customHeight="1" x14ac:dyDescent="0.3">
      <c r="C1806" s="4" t="s">
        <v>3441</v>
      </c>
      <c r="D1806" s="4" t="s">
        <v>3442</v>
      </c>
      <c r="E1806" s="3" t="s">
        <v>42</v>
      </c>
      <c r="F1806" s="18">
        <v>1</v>
      </c>
      <c r="G1806" s="3">
        <v>5731.57</v>
      </c>
      <c r="H1806" s="3">
        <f t="shared" si="69"/>
        <v>5731.57</v>
      </c>
    </row>
    <row r="1807" spans="3:8" ht="15" customHeight="1" x14ac:dyDescent="0.3">
      <c r="C1807" s="4" t="s">
        <v>3443</v>
      </c>
      <c r="D1807" s="4" t="s">
        <v>3444</v>
      </c>
      <c r="E1807" s="3" t="s">
        <v>42</v>
      </c>
      <c r="F1807" s="18">
        <v>1</v>
      </c>
      <c r="G1807" s="3">
        <v>5731.57</v>
      </c>
      <c r="H1807" s="3">
        <f t="shared" si="69"/>
        <v>5731.57</v>
      </c>
    </row>
    <row r="1808" spans="3:8" ht="15" customHeight="1" x14ac:dyDescent="0.3">
      <c r="C1808" s="4" t="s">
        <v>3445</v>
      </c>
      <c r="D1808" s="4" t="s">
        <v>3446</v>
      </c>
      <c r="E1808" s="3" t="s">
        <v>42</v>
      </c>
      <c r="F1808" s="18">
        <v>1</v>
      </c>
      <c r="G1808" s="3">
        <v>5731.57</v>
      </c>
      <c r="H1808" s="3">
        <f t="shared" si="69"/>
        <v>5731.57</v>
      </c>
    </row>
    <row r="1809" spans="3:8" ht="15" customHeight="1" x14ac:dyDescent="0.3">
      <c r="C1809" s="4" t="s">
        <v>3447</v>
      </c>
      <c r="D1809" s="4" t="s">
        <v>3448</v>
      </c>
      <c r="E1809" s="3" t="s">
        <v>42</v>
      </c>
      <c r="F1809" s="18">
        <v>1</v>
      </c>
      <c r="G1809" s="3">
        <v>5731.57</v>
      </c>
      <c r="H1809" s="3">
        <f t="shared" si="69"/>
        <v>5731.57</v>
      </c>
    </row>
    <row r="1810" spans="3:8" ht="15" customHeight="1" x14ac:dyDescent="0.3">
      <c r="C1810" s="4" t="s">
        <v>3449</v>
      </c>
      <c r="D1810" s="4" t="s">
        <v>3450</v>
      </c>
      <c r="E1810" s="3" t="s">
        <v>42</v>
      </c>
      <c r="F1810" s="18">
        <v>1</v>
      </c>
      <c r="G1810" s="3">
        <v>5731.57</v>
      </c>
      <c r="H1810" s="3">
        <f t="shared" si="69"/>
        <v>5731.57</v>
      </c>
    </row>
    <row r="1811" spans="3:8" ht="15" customHeight="1" x14ac:dyDescent="0.3">
      <c r="C1811" s="4" t="s">
        <v>3451</v>
      </c>
      <c r="D1811" s="4" t="s">
        <v>3452</v>
      </c>
      <c r="E1811" s="3" t="s">
        <v>42</v>
      </c>
      <c r="F1811" s="18">
        <v>1</v>
      </c>
      <c r="G1811" s="3">
        <v>5731.57</v>
      </c>
      <c r="H1811" s="3">
        <f t="shared" si="69"/>
        <v>5731.57</v>
      </c>
    </row>
    <row r="1812" spans="3:8" ht="15" customHeight="1" x14ac:dyDescent="0.3">
      <c r="C1812" s="4" t="s">
        <v>3453</v>
      </c>
      <c r="D1812" s="4" t="s">
        <v>3454</v>
      </c>
      <c r="E1812" s="3" t="s">
        <v>42</v>
      </c>
      <c r="F1812" s="18">
        <v>1</v>
      </c>
      <c r="G1812" s="3">
        <v>5731.57</v>
      </c>
      <c r="H1812" s="3">
        <f t="shared" si="69"/>
        <v>5731.57</v>
      </c>
    </row>
    <row r="1813" spans="3:8" ht="15" customHeight="1" x14ac:dyDescent="0.3">
      <c r="C1813" s="4" t="s">
        <v>3455</v>
      </c>
      <c r="D1813" s="4" t="s">
        <v>3456</v>
      </c>
      <c r="E1813" s="3" t="s">
        <v>42</v>
      </c>
      <c r="F1813" s="18">
        <v>1</v>
      </c>
      <c r="G1813" s="3">
        <v>5731.57</v>
      </c>
      <c r="H1813" s="3">
        <f t="shared" si="69"/>
        <v>5731.57</v>
      </c>
    </row>
    <row r="1814" spans="3:8" ht="15" customHeight="1" x14ac:dyDescent="0.3">
      <c r="C1814" s="4" t="s">
        <v>3457</v>
      </c>
      <c r="D1814" s="4" t="s">
        <v>3458</v>
      </c>
      <c r="E1814" s="3" t="s">
        <v>42</v>
      </c>
      <c r="F1814" s="18">
        <v>1</v>
      </c>
      <c r="G1814" s="3">
        <v>5731.57</v>
      </c>
      <c r="H1814" s="3">
        <f t="shared" si="69"/>
        <v>5731.57</v>
      </c>
    </row>
    <row r="1815" spans="3:8" ht="15" customHeight="1" x14ac:dyDescent="0.3">
      <c r="C1815" s="4" t="s">
        <v>3459</v>
      </c>
      <c r="D1815" s="4" t="s">
        <v>3460</v>
      </c>
      <c r="E1815" s="3" t="s">
        <v>42</v>
      </c>
      <c r="F1815" s="18">
        <v>1</v>
      </c>
      <c r="G1815" s="3">
        <v>5731.57</v>
      </c>
      <c r="H1815" s="3">
        <f t="shared" si="69"/>
        <v>5731.57</v>
      </c>
    </row>
    <row r="1816" spans="3:8" ht="15" customHeight="1" x14ac:dyDescent="0.3">
      <c r="C1816" s="4" t="s">
        <v>3461</v>
      </c>
      <c r="D1816" s="4" t="s">
        <v>3462</v>
      </c>
      <c r="E1816" s="3" t="s">
        <v>42</v>
      </c>
      <c r="F1816" s="18">
        <v>1</v>
      </c>
      <c r="G1816" s="3">
        <v>5731.57</v>
      </c>
      <c r="H1816" s="3">
        <f t="shared" si="69"/>
        <v>5731.57</v>
      </c>
    </row>
    <row r="1817" spans="3:8" ht="19.95" customHeight="1" x14ac:dyDescent="0.3">
      <c r="C1817" s="6" t="s">
        <v>3463</v>
      </c>
      <c r="D1817" s="6" t="s">
        <v>3464</v>
      </c>
      <c r="E1817" s="5"/>
      <c r="F1817" s="19"/>
      <c r="G1817" s="5"/>
      <c r="H1817" s="5">
        <f>SUM(H1818)</f>
        <v>8080</v>
      </c>
    </row>
    <row r="1818" spans="3:8" ht="15" customHeight="1" x14ac:dyDescent="0.3">
      <c r="C1818" s="4" t="s">
        <v>3465</v>
      </c>
      <c r="D1818" s="4" t="s">
        <v>3466</v>
      </c>
      <c r="E1818" s="3" t="s">
        <v>28</v>
      </c>
      <c r="F1818" s="18">
        <v>4</v>
      </c>
      <c r="G1818" s="3">
        <v>2020</v>
      </c>
      <c r="H1818" s="3">
        <f>+ROUND(+IF(F1818="",0,F1818*G1818),2)</f>
        <v>8080</v>
      </c>
    </row>
    <row r="1819" spans="3:8" ht="19.95" customHeight="1" x14ac:dyDescent="0.3">
      <c r="C1819" s="6" t="s">
        <v>3467</v>
      </c>
      <c r="D1819" s="6" t="s">
        <v>3468</v>
      </c>
      <c r="E1819" s="5"/>
      <c r="F1819" s="19"/>
      <c r="G1819" s="5"/>
      <c r="H1819" s="5">
        <f>SUM(H1820)</f>
        <v>144786</v>
      </c>
    </row>
    <row r="1820" spans="3:8" ht="15" customHeight="1" x14ac:dyDescent="0.3">
      <c r="C1820" s="4" t="s">
        <v>3469</v>
      </c>
      <c r="D1820" s="4" t="s">
        <v>3470</v>
      </c>
      <c r="E1820" s="3" t="s">
        <v>28</v>
      </c>
      <c r="F1820" s="18">
        <v>59</v>
      </c>
      <c r="G1820" s="3">
        <v>2454</v>
      </c>
      <c r="H1820" s="3">
        <f>+ROUND(+IF(F1820="",0,F1820*G1820),2)</f>
        <v>144786</v>
      </c>
    </row>
    <row r="1821" spans="3:8" ht="19.95" customHeight="1" x14ac:dyDescent="0.3">
      <c r="C1821" s="6" t="s">
        <v>3471</v>
      </c>
      <c r="D1821" s="6" t="s">
        <v>3472</v>
      </c>
      <c r="E1821" s="5"/>
      <c r="F1821" s="19"/>
      <c r="G1821" s="5"/>
      <c r="H1821" s="5">
        <f>SUM(H1822)</f>
        <v>270179.15999999997</v>
      </c>
    </row>
    <row r="1822" spans="3:8" ht="15" customHeight="1" x14ac:dyDescent="0.3">
      <c r="C1822" s="4" t="s">
        <v>3473</v>
      </c>
      <c r="D1822" s="4" t="s">
        <v>3474</v>
      </c>
      <c r="E1822" s="3" t="s">
        <v>42</v>
      </c>
      <c r="F1822" s="18">
        <v>12</v>
      </c>
      <c r="G1822" s="3">
        <v>22514.93</v>
      </c>
      <c r="H1822" s="3">
        <f>+ROUND(+IF(F1822="",0,F1822*G1822),2)</f>
        <v>270179.15999999997</v>
      </c>
    </row>
    <row r="1823" spans="3:8" ht="25.2" customHeight="1" x14ac:dyDescent="0.3">
      <c r="C1823" s="12" t="s">
        <v>3475</v>
      </c>
      <c r="D1823" s="12" t="s">
        <v>3476</v>
      </c>
      <c r="E1823" s="13"/>
      <c r="F1823" s="17"/>
      <c r="G1823" s="13"/>
      <c r="H1823" s="13">
        <f>SUM(H1824:H1880)/2</f>
        <v>494670.38999999996</v>
      </c>
    </row>
    <row r="1824" spans="3:8" ht="19.95" customHeight="1" x14ac:dyDescent="0.3">
      <c r="C1824" s="6" t="s">
        <v>3477</v>
      </c>
      <c r="D1824" s="6" t="s">
        <v>3021</v>
      </c>
      <c r="E1824" s="5"/>
      <c r="F1824" s="19"/>
      <c r="G1824" s="5"/>
      <c r="H1824" s="5">
        <f>SUM(H1825:H1830)</f>
        <v>176935.34</v>
      </c>
    </row>
    <row r="1825" spans="3:8" ht="15" customHeight="1" x14ac:dyDescent="0.3">
      <c r="C1825" s="4" t="s">
        <v>3478</v>
      </c>
      <c r="D1825" s="4" t="s">
        <v>3479</v>
      </c>
      <c r="E1825" s="3" t="s">
        <v>25</v>
      </c>
      <c r="F1825" s="18">
        <v>33.299999999999997</v>
      </c>
      <c r="G1825" s="3">
        <v>507.3</v>
      </c>
      <c r="H1825" s="3">
        <f t="shared" ref="H1825:H1830" si="70">+ROUND(+IF(F1825="",0,F1825*G1825),2)</f>
        <v>16893.09</v>
      </c>
    </row>
    <row r="1826" spans="3:8" ht="15" customHeight="1" x14ac:dyDescent="0.3">
      <c r="C1826" s="4" t="s">
        <v>3480</v>
      </c>
      <c r="D1826" s="4" t="s">
        <v>3023</v>
      </c>
      <c r="E1826" s="3" t="s">
        <v>25</v>
      </c>
      <c r="F1826" s="18">
        <v>77.27</v>
      </c>
      <c r="G1826" s="3">
        <v>361.3</v>
      </c>
      <c r="H1826" s="3">
        <f t="shared" si="70"/>
        <v>27917.65</v>
      </c>
    </row>
    <row r="1827" spans="3:8" ht="15" customHeight="1" x14ac:dyDescent="0.3">
      <c r="C1827" s="4" t="s">
        <v>3481</v>
      </c>
      <c r="D1827" s="4" t="s">
        <v>2942</v>
      </c>
      <c r="E1827" s="3" t="s">
        <v>25</v>
      </c>
      <c r="F1827" s="18">
        <v>141.94</v>
      </c>
      <c r="G1827" s="3">
        <v>117.8</v>
      </c>
      <c r="H1827" s="3">
        <f t="shared" si="70"/>
        <v>16720.53</v>
      </c>
    </row>
    <row r="1828" spans="3:8" ht="15" customHeight="1" x14ac:dyDescent="0.3">
      <c r="C1828" s="4" t="s">
        <v>3482</v>
      </c>
      <c r="D1828" s="4" t="s">
        <v>3026</v>
      </c>
      <c r="E1828" s="3" t="s">
        <v>25</v>
      </c>
      <c r="F1828" s="18">
        <v>105.32</v>
      </c>
      <c r="G1828" s="3">
        <v>156.13999999999999</v>
      </c>
      <c r="H1828" s="3">
        <f t="shared" si="70"/>
        <v>16444.66</v>
      </c>
    </row>
    <row r="1829" spans="3:8" ht="15" customHeight="1" x14ac:dyDescent="0.3">
      <c r="C1829" s="4" t="s">
        <v>3483</v>
      </c>
      <c r="D1829" s="4" t="s">
        <v>2944</v>
      </c>
      <c r="E1829" s="3" t="s">
        <v>25</v>
      </c>
      <c r="F1829" s="18">
        <v>170.69</v>
      </c>
      <c r="G1829" s="3">
        <v>96.8</v>
      </c>
      <c r="H1829" s="3">
        <f t="shared" si="70"/>
        <v>16522.79</v>
      </c>
    </row>
    <row r="1830" spans="3:8" ht="15" customHeight="1" x14ac:dyDescent="0.3">
      <c r="C1830" s="4" t="s">
        <v>3484</v>
      </c>
      <c r="D1830" s="4" t="s">
        <v>2946</v>
      </c>
      <c r="E1830" s="3" t="s">
        <v>25</v>
      </c>
      <c r="F1830" s="18">
        <v>972.13</v>
      </c>
      <c r="G1830" s="3">
        <v>84.8</v>
      </c>
      <c r="H1830" s="3">
        <f t="shared" si="70"/>
        <v>82436.62</v>
      </c>
    </row>
    <row r="1831" spans="3:8" ht="19.95" customHeight="1" x14ac:dyDescent="0.3">
      <c r="C1831" s="6" t="s">
        <v>3485</v>
      </c>
      <c r="D1831" s="6" t="s">
        <v>3031</v>
      </c>
      <c r="E1831" s="5"/>
      <c r="F1831" s="19"/>
      <c r="G1831" s="5"/>
      <c r="H1831" s="5">
        <f>SUM(H1832:H1862)</f>
        <v>54666.639999999985</v>
      </c>
    </row>
    <row r="1832" spans="3:8" ht="15" customHeight="1" x14ac:dyDescent="0.3">
      <c r="C1832" s="4" t="s">
        <v>3486</v>
      </c>
      <c r="D1832" s="4" t="s">
        <v>3487</v>
      </c>
      <c r="E1832" s="3" t="s">
        <v>28</v>
      </c>
      <c r="F1832" s="18">
        <v>2</v>
      </c>
      <c r="G1832" s="3">
        <v>117.51</v>
      </c>
      <c r="H1832" s="3">
        <f t="shared" ref="H1832:H1862" si="71">+ROUND(+IF(F1832="",0,F1832*G1832),2)</f>
        <v>235.02</v>
      </c>
    </row>
    <row r="1833" spans="3:8" ht="15" customHeight="1" x14ac:dyDescent="0.3">
      <c r="C1833" s="4" t="s">
        <v>3488</v>
      </c>
      <c r="D1833" s="4" t="s">
        <v>1397</v>
      </c>
      <c r="E1833" s="3" t="s">
        <v>28</v>
      </c>
      <c r="F1833" s="18">
        <v>10</v>
      </c>
      <c r="G1833" s="3">
        <v>88.41</v>
      </c>
      <c r="H1833" s="3">
        <f t="shared" si="71"/>
        <v>884.1</v>
      </c>
    </row>
    <row r="1834" spans="3:8" ht="15" customHeight="1" x14ac:dyDescent="0.3">
      <c r="C1834" s="4" t="s">
        <v>3489</v>
      </c>
      <c r="D1834" s="4" t="s">
        <v>1395</v>
      </c>
      <c r="E1834" s="3" t="s">
        <v>28</v>
      </c>
      <c r="F1834" s="18">
        <v>22</v>
      </c>
      <c r="G1834" s="3">
        <v>73.31</v>
      </c>
      <c r="H1834" s="3">
        <f t="shared" si="71"/>
        <v>1612.82</v>
      </c>
    </row>
    <row r="1835" spans="3:8" ht="15" customHeight="1" x14ac:dyDescent="0.3">
      <c r="C1835" s="4" t="s">
        <v>3490</v>
      </c>
      <c r="D1835" s="4" t="s">
        <v>1393</v>
      </c>
      <c r="E1835" s="3" t="s">
        <v>28</v>
      </c>
      <c r="F1835" s="18">
        <v>17</v>
      </c>
      <c r="G1835" s="3">
        <v>63.63</v>
      </c>
      <c r="H1835" s="3">
        <f t="shared" si="71"/>
        <v>1081.71</v>
      </c>
    </row>
    <row r="1836" spans="3:8" ht="15" customHeight="1" x14ac:dyDescent="0.3">
      <c r="C1836" s="4" t="s">
        <v>3491</v>
      </c>
      <c r="D1836" s="4" t="s">
        <v>1391</v>
      </c>
      <c r="E1836" s="3" t="s">
        <v>28</v>
      </c>
      <c r="F1836" s="18">
        <v>19</v>
      </c>
      <c r="G1836" s="3">
        <v>60.58</v>
      </c>
      <c r="H1836" s="3">
        <f t="shared" si="71"/>
        <v>1151.02</v>
      </c>
    </row>
    <row r="1837" spans="3:8" ht="15" customHeight="1" x14ac:dyDescent="0.3">
      <c r="C1837" s="4" t="s">
        <v>3492</v>
      </c>
      <c r="D1837" s="4" t="s">
        <v>1389</v>
      </c>
      <c r="E1837" s="3" t="s">
        <v>28</v>
      </c>
      <c r="F1837" s="18">
        <v>290</v>
      </c>
      <c r="G1837" s="3">
        <v>52</v>
      </c>
      <c r="H1837" s="3">
        <f t="shared" si="71"/>
        <v>15080</v>
      </c>
    </row>
    <row r="1838" spans="3:8" ht="15" customHeight="1" x14ac:dyDescent="0.3">
      <c r="C1838" s="4" t="s">
        <v>3493</v>
      </c>
      <c r="D1838" s="4" t="s">
        <v>1417</v>
      </c>
      <c r="E1838" s="3" t="s">
        <v>28</v>
      </c>
      <c r="F1838" s="18">
        <v>7</v>
      </c>
      <c r="G1838" s="3">
        <v>135.04</v>
      </c>
      <c r="H1838" s="3">
        <f t="shared" si="71"/>
        <v>945.28</v>
      </c>
    </row>
    <row r="1839" spans="3:8" ht="15" customHeight="1" x14ac:dyDescent="0.3">
      <c r="C1839" s="4" t="s">
        <v>3494</v>
      </c>
      <c r="D1839" s="4" t="s">
        <v>1415</v>
      </c>
      <c r="E1839" s="3" t="s">
        <v>28</v>
      </c>
      <c r="F1839" s="18">
        <v>7</v>
      </c>
      <c r="G1839" s="3">
        <v>100.66</v>
      </c>
      <c r="H1839" s="3">
        <f t="shared" si="71"/>
        <v>704.62</v>
      </c>
    </row>
    <row r="1840" spans="3:8" ht="15" customHeight="1" x14ac:dyDescent="0.3">
      <c r="C1840" s="4" t="s">
        <v>3495</v>
      </c>
      <c r="D1840" s="4" t="s">
        <v>1413</v>
      </c>
      <c r="E1840" s="3" t="s">
        <v>28</v>
      </c>
      <c r="F1840" s="18">
        <v>12</v>
      </c>
      <c r="G1840" s="3">
        <v>84.71</v>
      </c>
      <c r="H1840" s="3">
        <f t="shared" si="71"/>
        <v>1016.52</v>
      </c>
    </row>
    <row r="1841" spans="3:8" ht="15" customHeight="1" x14ac:dyDescent="0.3">
      <c r="C1841" s="4" t="s">
        <v>3496</v>
      </c>
      <c r="D1841" s="4" t="s">
        <v>1411</v>
      </c>
      <c r="E1841" s="3" t="s">
        <v>28</v>
      </c>
      <c r="F1841" s="18">
        <v>45</v>
      </c>
      <c r="G1841" s="3">
        <v>67.260000000000005</v>
      </c>
      <c r="H1841" s="3">
        <f t="shared" si="71"/>
        <v>3026.7</v>
      </c>
    </row>
    <row r="1842" spans="3:8" ht="15" customHeight="1" x14ac:dyDescent="0.3">
      <c r="C1842" s="4" t="s">
        <v>3497</v>
      </c>
      <c r="D1842" s="4" t="s">
        <v>1409</v>
      </c>
      <c r="E1842" s="3" t="s">
        <v>28</v>
      </c>
      <c r="F1842" s="18">
        <v>51</v>
      </c>
      <c r="G1842" s="3">
        <v>56.93</v>
      </c>
      <c r="H1842" s="3">
        <f t="shared" si="71"/>
        <v>2903.43</v>
      </c>
    </row>
    <row r="1843" spans="3:8" ht="15" customHeight="1" x14ac:dyDescent="0.3">
      <c r="C1843" s="4" t="s">
        <v>3498</v>
      </c>
      <c r="D1843" s="4" t="s">
        <v>3499</v>
      </c>
      <c r="E1843" s="3" t="s">
        <v>28</v>
      </c>
      <c r="F1843" s="18">
        <v>2</v>
      </c>
      <c r="G1843" s="3">
        <v>59.24</v>
      </c>
      <c r="H1843" s="3">
        <f t="shared" si="71"/>
        <v>118.48</v>
      </c>
    </row>
    <row r="1844" spans="3:8" ht="15" customHeight="1" x14ac:dyDescent="0.3">
      <c r="C1844" s="4" t="s">
        <v>3500</v>
      </c>
      <c r="D1844" s="4" t="s">
        <v>1451</v>
      </c>
      <c r="E1844" s="3" t="s">
        <v>28</v>
      </c>
      <c r="F1844" s="18">
        <v>2</v>
      </c>
      <c r="G1844" s="3">
        <v>79.95</v>
      </c>
      <c r="H1844" s="3">
        <f t="shared" si="71"/>
        <v>159.9</v>
      </c>
    </row>
    <row r="1845" spans="3:8" ht="15" customHeight="1" x14ac:dyDescent="0.3">
      <c r="C1845" s="4" t="s">
        <v>3501</v>
      </c>
      <c r="D1845" s="4" t="s">
        <v>1449</v>
      </c>
      <c r="E1845" s="3" t="s">
        <v>28</v>
      </c>
      <c r="F1845" s="18">
        <v>2</v>
      </c>
      <c r="G1845" s="3">
        <v>76.900000000000006</v>
      </c>
      <c r="H1845" s="3">
        <f t="shared" si="71"/>
        <v>153.80000000000001</v>
      </c>
    </row>
    <row r="1846" spans="3:8" ht="15" customHeight="1" x14ac:dyDescent="0.3">
      <c r="C1846" s="4" t="s">
        <v>3502</v>
      </c>
      <c r="D1846" s="4" t="s">
        <v>3503</v>
      </c>
      <c r="E1846" s="3" t="s">
        <v>28</v>
      </c>
      <c r="F1846" s="18">
        <v>3</v>
      </c>
      <c r="G1846" s="3">
        <v>76.900000000000006</v>
      </c>
      <c r="H1846" s="3">
        <f t="shared" si="71"/>
        <v>230.7</v>
      </c>
    </row>
    <row r="1847" spans="3:8" ht="15" customHeight="1" x14ac:dyDescent="0.3">
      <c r="C1847" s="4" t="s">
        <v>3504</v>
      </c>
      <c r="D1847" s="4" t="s">
        <v>1445</v>
      </c>
      <c r="E1847" s="3" t="s">
        <v>28</v>
      </c>
      <c r="F1847" s="18">
        <v>3</v>
      </c>
      <c r="G1847" s="3">
        <v>74.77</v>
      </c>
      <c r="H1847" s="3">
        <f t="shared" si="71"/>
        <v>224.31</v>
      </c>
    </row>
    <row r="1848" spans="3:8" ht="15" customHeight="1" x14ac:dyDescent="0.3">
      <c r="C1848" s="4" t="s">
        <v>3505</v>
      </c>
      <c r="D1848" s="4" t="s">
        <v>1443</v>
      </c>
      <c r="E1848" s="3" t="s">
        <v>28</v>
      </c>
      <c r="F1848" s="18">
        <v>3</v>
      </c>
      <c r="G1848" s="3">
        <v>74.97</v>
      </c>
      <c r="H1848" s="3">
        <f t="shared" si="71"/>
        <v>224.91</v>
      </c>
    </row>
    <row r="1849" spans="3:8" ht="15" customHeight="1" x14ac:dyDescent="0.3">
      <c r="C1849" s="4" t="s">
        <v>3506</v>
      </c>
      <c r="D1849" s="4" t="s">
        <v>2970</v>
      </c>
      <c r="E1849" s="3" t="s">
        <v>28</v>
      </c>
      <c r="F1849" s="18">
        <v>5</v>
      </c>
      <c r="G1849" s="3">
        <v>56.6</v>
      </c>
      <c r="H1849" s="3">
        <f t="shared" si="71"/>
        <v>283</v>
      </c>
    </row>
    <row r="1850" spans="3:8" ht="15" customHeight="1" x14ac:dyDescent="0.3">
      <c r="C1850" s="4" t="s">
        <v>3507</v>
      </c>
      <c r="D1850" s="4" t="s">
        <v>1437</v>
      </c>
      <c r="E1850" s="3" t="s">
        <v>28</v>
      </c>
      <c r="F1850" s="18">
        <v>4</v>
      </c>
      <c r="G1850" s="3">
        <v>55.02</v>
      </c>
      <c r="H1850" s="3">
        <f t="shared" si="71"/>
        <v>220.08</v>
      </c>
    </row>
    <row r="1851" spans="3:8" ht="15" customHeight="1" x14ac:dyDescent="0.3">
      <c r="C1851" s="4" t="s">
        <v>3508</v>
      </c>
      <c r="D1851" s="4" t="s">
        <v>1435</v>
      </c>
      <c r="E1851" s="3" t="s">
        <v>28</v>
      </c>
      <c r="F1851" s="18">
        <v>10</v>
      </c>
      <c r="G1851" s="3">
        <v>56.11</v>
      </c>
      <c r="H1851" s="3">
        <f t="shared" si="71"/>
        <v>561.1</v>
      </c>
    </row>
    <row r="1852" spans="3:8" ht="15" customHeight="1" x14ac:dyDescent="0.3">
      <c r="C1852" s="4" t="s">
        <v>3509</v>
      </c>
      <c r="D1852" s="4" t="s">
        <v>1431</v>
      </c>
      <c r="E1852" s="3" t="s">
        <v>28</v>
      </c>
      <c r="F1852" s="18">
        <v>46</v>
      </c>
      <c r="G1852" s="3">
        <v>52.19</v>
      </c>
      <c r="H1852" s="3">
        <f t="shared" si="71"/>
        <v>2400.7399999999998</v>
      </c>
    </row>
    <row r="1853" spans="3:8" ht="15" customHeight="1" x14ac:dyDescent="0.3">
      <c r="C1853" s="4" t="s">
        <v>3510</v>
      </c>
      <c r="D1853" s="4" t="s">
        <v>3064</v>
      </c>
      <c r="E1853" s="3" t="s">
        <v>28</v>
      </c>
      <c r="F1853" s="18">
        <v>10</v>
      </c>
      <c r="G1853" s="3">
        <v>95.42</v>
      </c>
      <c r="H1853" s="3">
        <f t="shared" si="71"/>
        <v>954.2</v>
      </c>
    </row>
    <row r="1854" spans="3:8" ht="15" customHeight="1" x14ac:dyDescent="0.3">
      <c r="C1854" s="4" t="s">
        <v>3511</v>
      </c>
      <c r="D1854" s="4" t="s">
        <v>3066</v>
      </c>
      <c r="E1854" s="3" t="s">
        <v>28</v>
      </c>
      <c r="F1854" s="18">
        <v>5</v>
      </c>
      <c r="G1854" s="3">
        <v>86.92</v>
      </c>
      <c r="H1854" s="3">
        <f t="shared" si="71"/>
        <v>434.6</v>
      </c>
    </row>
    <row r="1855" spans="3:8" ht="15" customHeight="1" x14ac:dyDescent="0.3">
      <c r="C1855" s="4" t="s">
        <v>3512</v>
      </c>
      <c r="D1855" s="4" t="s">
        <v>3068</v>
      </c>
      <c r="E1855" s="3" t="s">
        <v>28</v>
      </c>
      <c r="F1855" s="18">
        <v>4</v>
      </c>
      <c r="G1855" s="3">
        <v>73.92</v>
      </c>
      <c r="H1855" s="3">
        <f t="shared" si="71"/>
        <v>295.68</v>
      </c>
    </row>
    <row r="1856" spans="3:8" ht="15" customHeight="1" x14ac:dyDescent="0.3">
      <c r="C1856" s="4" t="s">
        <v>3513</v>
      </c>
      <c r="D1856" s="4" t="s">
        <v>2978</v>
      </c>
      <c r="E1856" s="3" t="s">
        <v>28</v>
      </c>
      <c r="F1856" s="18">
        <v>5</v>
      </c>
      <c r="G1856" s="3">
        <v>69.92</v>
      </c>
      <c r="H1856" s="3">
        <f t="shared" si="71"/>
        <v>349.6</v>
      </c>
    </row>
    <row r="1857" spans="3:8" ht="15" customHeight="1" x14ac:dyDescent="0.3">
      <c r="C1857" s="4" t="s">
        <v>3514</v>
      </c>
      <c r="D1857" s="4" t="s">
        <v>2980</v>
      </c>
      <c r="E1857" s="3" t="s">
        <v>28</v>
      </c>
      <c r="F1857" s="18">
        <v>225</v>
      </c>
      <c r="G1857" s="3">
        <v>72.52</v>
      </c>
      <c r="H1857" s="3">
        <f t="shared" si="71"/>
        <v>16317</v>
      </c>
    </row>
    <row r="1858" spans="3:8" ht="15" customHeight="1" x14ac:dyDescent="0.3">
      <c r="C1858" s="4" t="s">
        <v>3515</v>
      </c>
      <c r="D1858" s="4" t="s">
        <v>3073</v>
      </c>
      <c r="E1858" s="3" t="s">
        <v>28</v>
      </c>
      <c r="F1858" s="18">
        <v>3</v>
      </c>
      <c r="G1858" s="3">
        <v>65.84</v>
      </c>
      <c r="H1858" s="3">
        <f t="shared" si="71"/>
        <v>197.52</v>
      </c>
    </row>
    <row r="1859" spans="3:8" ht="15" customHeight="1" x14ac:dyDescent="0.3">
      <c r="C1859" s="4" t="s">
        <v>3516</v>
      </c>
      <c r="D1859" s="4" t="s">
        <v>3075</v>
      </c>
      <c r="E1859" s="3" t="s">
        <v>28</v>
      </c>
      <c r="F1859" s="18">
        <v>13</v>
      </c>
      <c r="G1859" s="3">
        <v>62.34</v>
      </c>
      <c r="H1859" s="3">
        <f t="shared" si="71"/>
        <v>810.42</v>
      </c>
    </row>
    <row r="1860" spans="3:8" ht="15" customHeight="1" x14ac:dyDescent="0.3">
      <c r="C1860" s="4" t="s">
        <v>3517</v>
      </c>
      <c r="D1860" s="4" t="s">
        <v>3077</v>
      </c>
      <c r="E1860" s="3" t="s">
        <v>28</v>
      </c>
      <c r="F1860" s="18">
        <v>6</v>
      </c>
      <c r="G1860" s="3">
        <v>59.44</v>
      </c>
      <c r="H1860" s="3">
        <f t="shared" si="71"/>
        <v>356.64</v>
      </c>
    </row>
    <row r="1861" spans="3:8" ht="15" customHeight="1" x14ac:dyDescent="0.3">
      <c r="C1861" s="4" t="s">
        <v>3518</v>
      </c>
      <c r="D1861" s="4" t="s">
        <v>3079</v>
      </c>
      <c r="E1861" s="3" t="s">
        <v>28</v>
      </c>
      <c r="F1861" s="18">
        <v>3</v>
      </c>
      <c r="G1861" s="3">
        <v>57.34</v>
      </c>
      <c r="H1861" s="3">
        <f t="shared" si="71"/>
        <v>172.02</v>
      </c>
    </row>
    <row r="1862" spans="3:8" ht="15" customHeight="1" x14ac:dyDescent="0.3">
      <c r="C1862" s="4" t="s">
        <v>3519</v>
      </c>
      <c r="D1862" s="4" t="s">
        <v>3081</v>
      </c>
      <c r="E1862" s="3" t="s">
        <v>28</v>
      </c>
      <c r="F1862" s="18">
        <v>28</v>
      </c>
      <c r="G1862" s="3">
        <v>55.74</v>
      </c>
      <c r="H1862" s="3">
        <f t="shared" si="71"/>
        <v>1560.72</v>
      </c>
    </row>
    <row r="1863" spans="3:8" ht="19.95" customHeight="1" x14ac:dyDescent="0.3">
      <c r="C1863" s="6" t="s">
        <v>3520</v>
      </c>
      <c r="D1863" s="6" t="s">
        <v>1497</v>
      </c>
      <c r="E1863" s="5"/>
      <c r="F1863" s="19"/>
      <c r="G1863" s="5"/>
      <c r="H1863" s="5">
        <f>SUM(H1864:H1868)</f>
        <v>13804.080000000002</v>
      </c>
    </row>
    <row r="1864" spans="3:8" ht="15" customHeight="1" x14ac:dyDescent="0.3">
      <c r="C1864" s="4" t="s">
        <v>3521</v>
      </c>
      <c r="D1864" s="4" t="s">
        <v>3086</v>
      </c>
      <c r="E1864" s="3" t="s">
        <v>28</v>
      </c>
      <c r="F1864" s="18">
        <v>3</v>
      </c>
      <c r="G1864" s="3">
        <v>260.43</v>
      </c>
      <c r="H1864" s="3">
        <f>+ROUND(+IF(F1864="",0,F1864*G1864),2)</f>
        <v>781.29</v>
      </c>
    </row>
    <row r="1865" spans="3:8" ht="15" customHeight="1" x14ac:dyDescent="0.3">
      <c r="C1865" s="4" t="s">
        <v>3522</v>
      </c>
      <c r="D1865" s="4" t="s">
        <v>3088</v>
      </c>
      <c r="E1865" s="3" t="s">
        <v>28</v>
      </c>
      <c r="F1865" s="18">
        <v>13</v>
      </c>
      <c r="G1865" s="3">
        <v>222.43</v>
      </c>
      <c r="H1865" s="3">
        <f>+ROUND(+IF(F1865="",0,F1865*G1865),2)</f>
        <v>2891.59</v>
      </c>
    </row>
    <row r="1866" spans="3:8" ht="15" customHeight="1" x14ac:dyDescent="0.3">
      <c r="C1866" s="4" t="s">
        <v>3523</v>
      </c>
      <c r="D1866" s="4" t="s">
        <v>3090</v>
      </c>
      <c r="E1866" s="3" t="s">
        <v>28</v>
      </c>
      <c r="F1866" s="18">
        <v>6</v>
      </c>
      <c r="G1866" s="3">
        <v>453.15</v>
      </c>
      <c r="H1866" s="3">
        <f>+ROUND(+IF(F1866="",0,F1866*G1866),2)</f>
        <v>2718.9</v>
      </c>
    </row>
    <row r="1867" spans="3:8" ht="15" customHeight="1" x14ac:dyDescent="0.3">
      <c r="C1867" s="4" t="s">
        <v>3524</v>
      </c>
      <c r="D1867" s="4" t="s">
        <v>2993</v>
      </c>
      <c r="E1867" s="3" t="s">
        <v>28</v>
      </c>
      <c r="F1867" s="18">
        <v>3</v>
      </c>
      <c r="G1867" s="3">
        <v>299.74</v>
      </c>
      <c r="H1867" s="3">
        <f>+ROUND(+IF(F1867="",0,F1867*G1867),2)</f>
        <v>899.22</v>
      </c>
    </row>
    <row r="1868" spans="3:8" ht="15" customHeight="1" x14ac:dyDescent="0.3">
      <c r="C1868" s="4" t="s">
        <v>3525</v>
      </c>
      <c r="D1868" s="4" t="s">
        <v>2995</v>
      </c>
      <c r="E1868" s="3" t="s">
        <v>28</v>
      </c>
      <c r="F1868" s="18">
        <v>28</v>
      </c>
      <c r="G1868" s="3">
        <v>232.61</v>
      </c>
      <c r="H1868" s="3">
        <f>+ROUND(+IF(F1868="",0,F1868*G1868),2)</f>
        <v>6513.08</v>
      </c>
    </row>
    <row r="1869" spans="3:8" ht="19.95" customHeight="1" x14ac:dyDescent="0.3">
      <c r="C1869" s="6" t="s">
        <v>3526</v>
      </c>
      <c r="D1869" s="6" t="s">
        <v>2999</v>
      </c>
      <c r="E1869" s="5"/>
      <c r="F1869" s="19"/>
      <c r="G1869" s="5"/>
      <c r="H1869" s="5">
        <f>SUM(H1870:H1880)</f>
        <v>249264.33000000005</v>
      </c>
    </row>
    <row r="1870" spans="3:8" ht="15" customHeight="1" x14ac:dyDescent="0.3">
      <c r="C1870" s="4" t="s">
        <v>3527</v>
      </c>
      <c r="D1870" s="4" t="s">
        <v>3001</v>
      </c>
      <c r="E1870" s="3" t="s">
        <v>28</v>
      </c>
      <c r="F1870" s="18">
        <v>763</v>
      </c>
      <c r="G1870" s="3">
        <v>34.99</v>
      </c>
      <c r="H1870" s="3">
        <f t="shared" ref="H1870:H1880" si="72">+ROUND(+IF(F1870="",0,F1870*G1870),2)</f>
        <v>26697.37</v>
      </c>
    </row>
    <row r="1871" spans="3:8" ht="15" customHeight="1" x14ac:dyDescent="0.3">
      <c r="C1871" s="4" t="s">
        <v>3528</v>
      </c>
      <c r="D1871" s="4" t="s">
        <v>3005</v>
      </c>
      <c r="E1871" s="3" t="s">
        <v>28</v>
      </c>
      <c r="F1871" s="18">
        <v>16</v>
      </c>
      <c r="G1871" s="3">
        <v>73.790000000000006</v>
      </c>
      <c r="H1871" s="3">
        <f t="shared" si="72"/>
        <v>1180.6400000000001</v>
      </c>
    </row>
    <row r="1872" spans="3:8" ht="15" customHeight="1" x14ac:dyDescent="0.3">
      <c r="C1872" s="4" t="s">
        <v>3529</v>
      </c>
      <c r="D1872" s="4" t="s">
        <v>3530</v>
      </c>
      <c r="E1872" s="3" t="s">
        <v>28</v>
      </c>
      <c r="F1872" s="18">
        <v>1</v>
      </c>
      <c r="G1872" s="3">
        <v>159860</v>
      </c>
      <c r="H1872" s="3">
        <f t="shared" si="72"/>
        <v>159860</v>
      </c>
    </row>
    <row r="1873" spans="3:8" ht="15" customHeight="1" x14ac:dyDescent="0.3">
      <c r="C1873" s="4" t="s">
        <v>3531</v>
      </c>
      <c r="D1873" s="4" t="s">
        <v>3532</v>
      </c>
      <c r="E1873" s="3" t="s">
        <v>28</v>
      </c>
      <c r="F1873" s="18">
        <v>103</v>
      </c>
      <c r="G1873" s="3">
        <v>512</v>
      </c>
      <c r="H1873" s="3">
        <f t="shared" si="72"/>
        <v>52736</v>
      </c>
    </row>
    <row r="1874" spans="3:8" ht="15" customHeight="1" x14ac:dyDescent="0.3">
      <c r="C1874" s="4" t="s">
        <v>3533</v>
      </c>
      <c r="D1874" s="4" t="s">
        <v>3108</v>
      </c>
      <c r="E1874" s="3" t="s">
        <v>28</v>
      </c>
      <c r="F1874" s="18">
        <v>2</v>
      </c>
      <c r="G1874" s="3">
        <v>729.91</v>
      </c>
      <c r="H1874" s="3">
        <f t="shared" si="72"/>
        <v>1459.82</v>
      </c>
    </row>
    <row r="1875" spans="3:8" ht="15" customHeight="1" x14ac:dyDescent="0.3">
      <c r="C1875" s="4" t="s">
        <v>3534</v>
      </c>
      <c r="D1875" s="4" t="s">
        <v>3110</v>
      </c>
      <c r="E1875" s="3" t="s">
        <v>28</v>
      </c>
      <c r="F1875" s="18">
        <v>6</v>
      </c>
      <c r="G1875" s="3">
        <v>461.91</v>
      </c>
      <c r="H1875" s="3">
        <f t="shared" si="72"/>
        <v>2771.46</v>
      </c>
    </row>
    <row r="1876" spans="3:8" ht="15" customHeight="1" x14ac:dyDescent="0.3">
      <c r="C1876" s="4" t="s">
        <v>3535</v>
      </c>
      <c r="D1876" s="4" t="s">
        <v>3112</v>
      </c>
      <c r="E1876" s="3" t="s">
        <v>28</v>
      </c>
      <c r="F1876" s="18">
        <v>1</v>
      </c>
      <c r="G1876" s="3">
        <v>417.91</v>
      </c>
      <c r="H1876" s="3">
        <f t="shared" si="72"/>
        <v>417.91</v>
      </c>
    </row>
    <row r="1877" spans="3:8" ht="15" customHeight="1" x14ac:dyDescent="0.3">
      <c r="C1877" s="4" t="s">
        <v>3536</v>
      </c>
      <c r="D1877" s="4" t="s">
        <v>3114</v>
      </c>
      <c r="E1877" s="3" t="s">
        <v>28</v>
      </c>
      <c r="F1877" s="18">
        <v>2</v>
      </c>
      <c r="G1877" s="3">
        <v>389.91</v>
      </c>
      <c r="H1877" s="3">
        <f t="shared" si="72"/>
        <v>779.82</v>
      </c>
    </row>
    <row r="1878" spans="3:8" ht="15" customHeight="1" x14ac:dyDescent="0.3">
      <c r="C1878" s="4" t="s">
        <v>3537</v>
      </c>
      <c r="D1878" s="4" t="s">
        <v>3116</v>
      </c>
      <c r="E1878" s="3" t="s">
        <v>28</v>
      </c>
      <c r="F1878" s="18">
        <v>2</v>
      </c>
      <c r="G1878" s="3">
        <v>219.91</v>
      </c>
      <c r="H1878" s="3">
        <f t="shared" si="72"/>
        <v>439.82</v>
      </c>
    </row>
    <row r="1879" spans="3:8" ht="15" customHeight="1" x14ac:dyDescent="0.3">
      <c r="C1879" s="4" t="s">
        <v>3538</v>
      </c>
      <c r="D1879" s="4" t="s">
        <v>3539</v>
      </c>
      <c r="E1879" s="3" t="s">
        <v>28</v>
      </c>
      <c r="F1879" s="18">
        <v>6</v>
      </c>
      <c r="G1879" s="3">
        <v>115.7</v>
      </c>
      <c r="H1879" s="3">
        <f t="shared" si="72"/>
        <v>694.2</v>
      </c>
    </row>
    <row r="1880" spans="3:8" ht="15" customHeight="1" x14ac:dyDescent="0.3">
      <c r="C1880" s="4" t="s">
        <v>3540</v>
      </c>
      <c r="D1880" s="4" t="s">
        <v>3017</v>
      </c>
      <c r="E1880" s="3" t="s">
        <v>42</v>
      </c>
      <c r="F1880" s="18">
        <v>1</v>
      </c>
      <c r="G1880" s="3">
        <v>2227.29</v>
      </c>
      <c r="H1880" s="3">
        <f t="shared" si="72"/>
        <v>2227.29</v>
      </c>
    </row>
    <row r="1881" spans="3:8" ht="25.2" customHeight="1" x14ac:dyDescent="0.3">
      <c r="C1881" s="12" t="s">
        <v>3541</v>
      </c>
      <c r="D1881" s="12" t="s">
        <v>3542</v>
      </c>
      <c r="E1881" s="13"/>
      <c r="F1881" s="17"/>
      <c r="G1881" s="13"/>
      <c r="H1881" s="13">
        <f>SUM(H1882:H1887)/2</f>
        <v>266250</v>
      </c>
    </row>
    <row r="1882" spans="3:8" ht="19.95" customHeight="1" x14ac:dyDescent="0.3">
      <c r="C1882" s="6" t="s">
        <v>3543</v>
      </c>
      <c r="D1882" s="6" t="s">
        <v>3544</v>
      </c>
      <c r="E1882" s="5"/>
      <c r="F1882" s="19"/>
      <c r="G1882" s="5"/>
      <c r="H1882" s="5">
        <f>SUM(H1883:H1887)</f>
        <v>266250</v>
      </c>
    </row>
    <row r="1883" spans="3:8" ht="15" customHeight="1" x14ac:dyDescent="0.3">
      <c r="C1883" s="4" t="s">
        <v>3545</v>
      </c>
      <c r="D1883" s="4" t="s">
        <v>3546</v>
      </c>
      <c r="E1883" s="3" t="s">
        <v>28</v>
      </c>
      <c r="F1883" s="18">
        <v>1</v>
      </c>
      <c r="G1883" s="3">
        <v>53250</v>
      </c>
      <c r="H1883" s="3">
        <f>+ROUND(+IF(F1883="",0,F1883*G1883),2)</f>
        <v>53250</v>
      </c>
    </row>
    <row r="1884" spans="3:8" ht="15" customHeight="1" x14ac:dyDescent="0.3">
      <c r="C1884" s="4" t="s">
        <v>3547</v>
      </c>
      <c r="D1884" s="4" t="s">
        <v>3548</v>
      </c>
      <c r="E1884" s="3" t="s">
        <v>28</v>
      </c>
      <c r="F1884" s="18">
        <v>1</v>
      </c>
      <c r="G1884" s="3">
        <v>53250</v>
      </c>
      <c r="H1884" s="3">
        <f>+ROUND(+IF(F1884="",0,F1884*G1884),2)</f>
        <v>53250</v>
      </c>
    </row>
    <row r="1885" spans="3:8" ht="15" customHeight="1" x14ac:dyDescent="0.3">
      <c r="C1885" s="4" t="s">
        <v>3549</v>
      </c>
      <c r="D1885" s="4" t="s">
        <v>3550</v>
      </c>
      <c r="E1885" s="3" t="s">
        <v>28</v>
      </c>
      <c r="F1885" s="18">
        <v>1</v>
      </c>
      <c r="G1885" s="3">
        <v>53250</v>
      </c>
      <c r="H1885" s="3">
        <f>+ROUND(+IF(F1885="",0,F1885*G1885),2)</f>
        <v>53250</v>
      </c>
    </row>
    <row r="1886" spans="3:8" ht="15" customHeight="1" x14ac:dyDescent="0.3">
      <c r="C1886" s="4" t="s">
        <v>3551</v>
      </c>
      <c r="D1886" s="4" t="s">
        <v>3552</v>
      </c>
      <c r="E1886" s="3" t="s">
        <v>28</v>
      </c>
      <c r="F1886" s="18">
        <v>1</v>
      </c>
      <c r="G1886" s="3">
        <v>53250</v>
      </c>
      <c r="H1886" s="3">
        <f>+ROUND(+IF(F1886="",0,F1886*G1886),2)</f>
        <v>53250</v>
      </c>
    </row>
    <row r="1887" spans="3:8" ht="15" customHeight="1" x14ac:dyDescent="0.3">
      <c r="C1887" s="4" t="s">
        <v>3553</v>
      </c>
      <c r="D1887" s="4" t="s">
        <v>3554</v>
      </c>
      <c r="E1887" s="3" t="s">
        <v>28</v>
      </c>
      <c r="F1887" s="18">
        <v>1</v>
      </c>
      <c r="G1887" s="3">
        <v>53250</v>
      </c>
      <c r="H1887" s="3">
        <f>+ROUND(+IF(F1887="",0,F1887*G1887),2)</f>
        <v>53250</v>
      </c>
    </row>
    <row r="1888" spans="3:8" ht="25.2" customHeight="1" x14ac:dyDescent="0.3">
      <c r="C1888" s="12" t="s">
        <v>3555</v>
      </c>
      <c r="D1888" s="12" t="s">
        <v>3556</v>
      </c>
      <c r="E1888" s="13"/>
      <c r="F1888" s="17"/>
      <c r="G1888" s="13"/>
      <c r="H1888" s="13">
        <f>SUM(H1889:H1925)/2</f>
        <v>362986.00999999989</v>
      </c>
    </row>
    <row r="1889" spans="3:8" ht="19.95" customHeight="1" x14ac:dyDescent="0.3">
      <c r="C1889" s="6" t="s">
        <v>3557</v>
      </c>
      <c r="D1889" s="6" t="s">
        <v>3021</v>
      </c>
      <c r="E1889" s="5"/>
      <c r="F1889" s="19"/>
      <c r="G1889" s="5"/>
      <c r="H1889" s="5">
        <f>SUM(H1890:H1893)</f>
        <v>35981.32</v>
      </c>
    </row>
    <row r="1890" spans="3:8" ht="15" customHeight="1" x14ac:dyDescent="0.3">
      <c r="C1890" s="4" t="s">
        <v>3558</v>
      </c>
      <c r="D1890" s="4" t="s">
        <v>3559</v>
      </c>
      <c r="E1890" s="3" t="s">
        <v>25</v>
      </c>
      <c r="F1890" s="18">
        <v>30.48</v>
      </c>
      <c r="G1890" s="3">
        <v>196.3</v>
      </c>
      <c r="H1890" s="3">
        <f>+ROUND(+IF(F1890="",0,F1890*G1890),2)</f>
        <v>5983.22</v>
      </c>
    </row>
    <row r="1891" spans="3:8" ht="15" customHeight="1" x14ac:dyDescent="0.3">
      <c r="C1891" s="4" t="s">
        <v>3560</v>
      </c>
      <c r="D1891" s="4" t="s">
        <v>3026</v>
      </c>
      <c r="E1891" s="3" t="s">
        <v>25</v>
      </c>
      <c r="F1891" s="18">
        <v>72.23</v>
      </c>
      <c r="G1891" s="3">
        <v>156.13999999999999</v>
      </c>
      <c r="H1891" s="3">
        <f>+ROUND(+IF(F1891="",0,F1891*G1891),2)</f>
        <v>11277.99</v>
      </c>
    </row>
    <row r="1892" spans="3:8" ht="15" customHeight="1" x14ac:dyDescent="0.3">
      <c r="C1892" s="4" t="s">
        <v>3561</v>
      </c>
      <c r="D1892" s="4" t="s">
        <v>2944</v>
      </c>
      <c r="E1892" s="3" t="s">
        <v>25</v>
      </c>
      <c r="F1892" s="18">
        <v>93.04</v>
      </c>
      <c r="G1892" s="3">
        <v>96.8</v>
      </c>
      <c r="H1892" s="3">
        <f>+ROUND(+IF(F1892="",0,F1892*G1892),2)</f>
        <v>9006.27</v>
      </c>
    </row>
    <row r="1893" spans="3:8" ht="15" customHeight="1" x14ac:dyDescent="0.3">
      <c r="C1893" s="4" t="s">
        <v>3562</v>
      </c>
      <c r="D1893" s="4" t="s">
        <v>2946</v>
      </c>
      <c r="E1893" s="3" t="s">
        <v>25</v>
      </c>
      <c r="F1893" s="18">
        <v>114.55</v>
      </c>
      <c r="G1893" s="3">
        <v>84.8</v>
      </c>
      <c r="H1893" s="3">
        <f>+ROUND(+IF(F1893="",0,F1893*G1893),2)</f>
        <v>9713.84</v>
      </c>
    </row>
    <row r="1894" spans="3:8" ht="19.95" customHeight="1" x14ac:dyDescent="0.3">
      <c r="C1894" s="6" t="s">
        <v>3563</v>
      </c>
      <c r="D1894" s="6" t="s">
        <v>3031</v>
      </c>
      <c r="E1894" s="5"/>
      <c r="F1894" s="19"/>
      <c r="G1894" s="5"/>
      <c r="H1894" s="5">
        <f>SUM(H1895:H1911)</f>
        <v>8806.2199999999993</v>
      </c>
    </row>
    <row r="1895" spans="3:8" ht="15" customHeight="1" x14ac:dyDescent="0.3">
      <c r="C1895" s="4" t="s">
        <v>3564</v>
      </c>
      <c r="D1895" s="4" t="s">
        <v>1395</v>
      </c>
      <c r="E1895" s="3" t="s">
        <v>28</v>
      </c>
      <c r="F1895" s="18">
        <v>3</v>
      </c>
      <c r="G1895" s="3">
        <v>46.71</v>
      </c>
      <c r="H1895" s="3">
        <f t="shared" ref="H1895:H1911" si="73">+ROUND(+IF(F1895="",0,F1895*G1895),2)</f>
        <v>140.13</v>
      </c>
    </row>
    <row r="1896" spans="3:8" ht="15" customHeight="1" x14ac:dyDescent="0.3">
      <c r="C1896" s="4" t="s">
        <v>3565</v>
      </c>
      <c r="D1896" s="4" t="s">
        <v>1393</v>
      </c>
      <c r="E1896" s="3" t="s">
        <v>28</v>
      </c>
      <c r="F1896" s="18">
        <v>10</v>
      </c>
      <c r="G1896" s="3">
        <v>63.63</v>
      </c>
      <c r="H1896" s="3">
        <f t="shared" si="73"/>
        <v>636.29999999999995</v>
      </c>
    </row>
    <row r="1897" spans="3:8" ht="15" customHeight="1" x14ac:dyDescent="0.3">
      <c r="C1897" s="4" t="s">
        <v>3566</v>
      </c>
      <c r="D1897" s="4" t="s">
        <v>1391</v>
      </c>
      <c r="E1897" s="3" t="s">
        <v>28</v>
      </c>
      <c r="F1897" s="18">
        <v>19</v>
      </c>
      <c r="G1897" s="3">
        <v>60.58</v>
      </c>
      <c r="H1897" s="3">
        <f t="shared" si="73"/>
        <v>1151.02</v>
      </c>
    </row>
    <row r="1898" spans="3:8" ht="15" customHeight="1" x14ac:dyDescent="0.3">
      <c r="C1898" s="4" t="s">
        <v>3567</v>
      </c>
      <c r="D1898" s="4" t="s">
        <v>1389</v>
      </c>
      <c r="E1898" s="3" t="s">
        <v>28</v>
      </c>
      <c r="F1898" s="18">
        <v>34</v>
      </c>
      <c r="G1898" s="3">
        <v>52</v>
      </c>
      <c r="H1898" s="3">
        <f t="shared" si="73"/>
        <v>1768</v>
      </c>
    </row>
    <row r="1899" spans="3:8" ht="15" customHeight="1" x14ac:dyDescent="0.3">
      <c r="C1899" s="4" t="s">
        <v>3568</v>
      </c>
      <c r="D1899" s="4" t="s">
        <v>1413</v>
      </c>
      <c r="E1899" s="3" t="s">
        <v>28</v>
      </c>
      <c r="F1899" s="18">
        <v>4</v>
      </c>
      <c r="G1899" s="3">
        <v>84.71</v>
      </c>
      <c r="H1899" s="3">
        <f t="shared" si="73"/>
        <v>338.84</v>
      </c>
    </row>
    <row r="1900" spans="3:8" ht="15" customHeight="1" x14ac:dyDescent="0.3">
      <c r="C1900" s="4" t="s">
        <v>3569</v>
      </c>
      <c r="D1900" s="4" t="s">
        <v>1411</v>
      </c>
      <c r="E1900" s="3" t="s">
        <v>28</v>
      </c>
      <c r="F1900" s="18">
        <v>6</v>
      </c>
      <c r="G1900" s="3">
        <v>67.260000000000005</v>
      </c>
      <c r="H1900" s="3">
        <f t="shared" si="73"/>
        <v>403.56</v>
      </c>
    </row>
    <row r="1901" spans="3:8" ht="15" customHeight="1" x14ac:dyDescent="0.3">
      <c r="C1901" s="4" t="s">
        <v>3570</v>
      </c>
      <c r="D1901" s="4" t="s">
        <v>1409</v>
      </c>
      <c r="E1901" s="3" t="s">
        <v>28</v>
      </c>
      <c r="F1901" s="18">
        <v>2</v>
      </c>
      <c r="G1901" s="3">
        <v>56.93</v>
      </c>
      <c r="H1901" s="3">
        <f t="shared" si="73"/>
        <v>113.86</v>
      </c>
    </row>
    <row r="1902" spans="3:8" ht="15" customHeight="1" x14ac:dyDescent="0.3">
      <c r="C1902" s="4" t="s">
        <v>3571</v>
      </c>
      <c r="D1902" s="4" t="s">
        <v>3503</v>
      </c>
      <c r="E1902" s="3" t="s">
        <v>28</v>
      </c>
      <c r="F1902" s="18">
        <v>2</v>
      </c>
      <c r="G1902" s="3">
        <v>76.900000000000006</v>
      </c>
      <c r="H1902" s="3">
        <f t="shared" si="73"/>
        <v>153.80000000000001</v>
      </c>
    </row>
    <row r="1903" spans="3:8" ht="15" customHeight="1" x14ac:dyDescent="0.3">
      <c r="C1903" s="4" t="s">
        <v>3572</v>
      </c>
      <c r="D1903" s="4" t="s">
        <v>1437</v>
      </c>
      <c r="E1903" s="3" t="s">
        <v>28</v>
      </c>
      <c r="F1903" s="18">
        <v>2</v>
      </c>
      <c r="G1903" s="3">
        <v>55.02</v>
      </c>
      <c r="H1903" s="3">
        <f t="shared" si="73"/>
        <v>110.04</v>
      </c>
    </row>
    <row r="1904" spans="3:8" ht="15" customHeight="1" x14ac:dyDescent="0.3">
      <c r="C1904" s="4" t="s">
        <v>3573</v>
      </c>
      <c r="D1904" s="4" t="s">
        <v>3574</v>
      </c>
      <c r="E1904" s="3" t="s">
        <v>28</v>
      </c>
      <c r="F1904" s="18">
        <v>2</v>
      </c>
      <c r="G1904" s="3">
        <v>56.1</v>
      </c>
      <c r="H1904" s="3">
        <f t="shared" si="73"/>
        <v>112.2</v>
      </c>
    </row>
    <row r="1905" spans="3:8" ht="15" customHeight="1" x14ac:dyDescent="0.3">
      <c r="C1905" s="4" t="s">
        <v>3575</v>
      </c>
      <c r="D1905" s="4" t="s">
        <v>1431</v>
      </c>
      <c r="E1905" s="3" t="s">
        <v>28</v>
      </c>
      <c r="F1905" s="18">
        <v>7</v>
      </c>
      <c r="G1905" s="3">
        <v>52.19</v>
      </c>
      <c r="H1905" s="3">
        <f t="shared" si="73"/>
        <v>365.33</v>
      </c>
    </row>
    <row r="1906" spans="3:8" ht="15" customHeight="1" x14ac:dyDescent="0.3">
      <c r="C1906" s="4" t="s">
        <v>3576</v>
      </c>
      <c r="D1906" s="4" t="s">
        <v>3068</v>
      </c>
      <c r="E1906" s="3" t="s">
        <v>28</v>
      </c>
      <c r="F1906" s="18">
        <v>10</v>
      </c>
      <c r="G1906" s="3">
        <v>84.22</v>
      </c>
      <c r="H1906" s="3">
        <f t="shared" si="73"/>
        <v>842.2</v>
      </c>
    </row>
    <row r="1907" spans="3:8" ht="15" customHeight="1" x14ac:dyDescent="0.3">
      <c r="C1907" s="4" t="s">
        <v>3577</v>
      </c>
      <c r="D1907" s="4" t="s">
        <v>2978</v>
      </c>
      <c r="E1907" s="3" t="s">
        <v>28</v>
      </c>
      <c r="F1907" s="18">
        <v>5</v>
      </c>
      <c r="G1907" s="3">
        <v>80.42</v>
      </c>
      <c r="H1907" s="3">
        <f t="shared" si="73"/>
        <v>402.1</v>
      </c>
    </row>
    <row r="1908" spans="3:8" ht="15" customHeight="1" x14ac:dyDescent="0.3">
      <c r="C1908" s="4" t="s">
        <v>3578</v>
      </c>
      <c r="D1908" s="4" t="s">
        <v>2980</v>
      </c>
      <c r="E1908" s="3" t="s">
        <v>28</v>
      </c>
      <c r="F1908" s="18">
        <v>18</v>
      </c>
      <c r="G1908" s="3">
        <v>72.52</v>
      </c>
      <c r="H1908" s="3">
        <f t="shared" si="73"/>
        <v>1305.3599999999999</v>
      </c>
    </row>
    <row r="1909" spans="3:8" ht="15" customHeight="1" x14ac:dyDescent="0.3">
      <c r="C1909" s="4" t="s">
        <v>3579</v>
      </c>
      <c r="D1909" s="4" t="s">
        <v>3077</v>
      </c>
      <c r="E1909" s="3" t="s">
        <v>28</v>
      </c>
      <c r="F1909" s="18">
        <v>3</v>
      </c>
      <c r="G1909" s="3">
        <v>59.44</v>
      </c>
      <c r="H1909" s="3">
        <f t="shared" si="73"/>
        <v>178.32</v>
      </c>
    </row>
    <row r="1910" spans="3:8" ht="15" customHeight="1" x14ac:dyDescent="0.3">
      <c r="C1910" s="4" t="s">
        <v>3580</v>
      </c>
      <c r="D1910" s="4" t="s">
        <v>3079</v>
      </c>
      <c r="E1910" s="3" t="s">
        <v>28</v>
      </c>
      <c r="F1910" s="18">
        <v>3</v>
      </c>
      <c r="G1910" s="3">
        <v>57.34</v>
      </c>
      <c r="H1910" s="3">
        <f t="shared" si="73"/>
        <v>172.02</v>
      </c>
    </row>
    <row r="1911" spans="3:8" ht="15" customHeight="1" x14ac:dyDescent="0.3">
      <c r="C1911" s="4" t="s">
        <v>3581</v>
      </c>
      <c r="D1911" s="4" t="s">
        <v>2988</v>
      </c>
      <c r="E1911" s="3" t="s">
        <v>28</v>
      </c>
      <c r="F1911" s="18">
        <v>11</v>
      </c>
      <c r="G1911" s="3">
        <v>55.74</v>
      </c>
      <c r="H1911" s="3">
        <f t="shared" si="73"/>
        <v>613.14</v>
      </c>
    </row>
    <row r="1912" spans="3:8" ht="19.95" customHeight="1" x14ac:dyDescent="0.3">
      <c r="C1912" s="6" t="s">
        <v>3582</v>
      </c>
      <c r="D1912" s="6" t="s">
        <v>1497</v>
      </c>
      <c r="E1912" s="5"/>
      <c r="F1912" s="19"/>
      <c r="G1912" s="5"/>
      <c r="H1912" s="5">
        <f>SUM(H1913:H1915)</f>
        <v>3541.93</v>
      </c>
    </row>
    <row r="1913" spans="3:8" ht="15" customHeight="1" x14ac:dyDescent="0.3">
      <c r="C1913" s="4" t="s">
        <v>3583</v>
      </c>
      <c r="D1913" s="4" t="s">
        <v>3584</v>
      </c>
      <c r="E1913" s="3" t="s">
        <v>28</v>
      </c>
      <c r="F1913" s="18">
        <v>5</v>
      </c>
      <c r="G1913" s="3">
        <v>184.43</v>
      </c>
      <c r="H1913" s="3">
        <f>+ROUND(+IF(F1913="",0,F1913*G1913),2)</f>
        <v>922.15</v>
      </c>
    </row>
    <row r="1914" spans="3:8" ht="15" customHeight="1" x14ac:dyDescent="0.3">
      <c r="C1914" s="4" t="s">
        <v>3585</v>
      </c>
      <c r="D1914" s="4" t="s">
        <v>2993</v>
      </c>
      <c r="E1914" s="3" t="s">
        <v>28</v>
      </c>
      <c r="F1914" s="18">
        <v>3</v>
      </c>
      <c r="G1914" s="3">
        <v>175.43</v>
      </c>
      <c r="H1914" s="3">
        <f>+ROUND(+IF(F1914="",0,F1914*G1914),2)</f>
        <v>526.29</v>
      </c>
    </row>
    <row r="1915" spans="3:8" ht="15" customHeight="1" x14ac:dyDescent="0.3">
      <c r="C1915" s="4" t="s">
        <v>3586</v>
      </c>
      <c r="D1915" s="4" t="s">
        <v>2995</v>
      </c>
      <c r="E1915" s="3" t="s">
        <v>28</v>
      </c>
      <c r="F1915" s="18">
        <v>9</v>
      </c>
      <c r="G1915" s="3">
        <v>232.61</v>
      </c>
      <c r="H1915" s="3">
        <f>+ROUND(+IF(F1915="",0,F1915*G1915),2)</f>
        <v>2093.4899999999998</v>
      </c>
    </row>
    <row r="1916" spans="3:8" ht="19.95" customHeight="1" x14ac:dyDescent="0.3">
      <c r="C1916" s="6" t="s">
        <v>3587</v>
      </c>
      <c r="D1916" s="6" t="s">
        <v>2999</v>
      </c>
      <c r="E1916" s="5"/>
      <c r="F1916" s="19"/>
      <c r="G1916" s="5"/>
      <c r="H1916" s="5">
        <f>SUM(H1917:H1925)</f>
        <v>314656.53999999998</v>
      </c>
    </row>
    <row r="1917" spans="3:8" ht="15" customHeight="1" x14ac:dyDescent="0.3">
      <c r="C1917" s="4" t="s">
        <v>3588</v>
      </c>
      <c r="D1917" s="4" t="s">
        <v>3001</v>
      </c>
      <c r="E1917" s="3" t="s">
        <v>28</v>
      </c>
      <c r="F1917" s="18">
        <v>120</v>
      </c>
      <c r="G1917" s="3">
        <v>34.99</v>
      </c>
      <c r="H1917" s="3">
        <f t="shared" ref="H1917:H1925" si="74">+ROUND(+IF(F1917="",0,F1917*G1917),2)</f>
        <v>4198.8</v>
      </c>
    </row>
    <row r="1918" spans="3:8" ht="15" customHeight="1" x14ac:dyDescent="0.3">
      <c r="C1918" s="4" t="s">
        <v>3589</v>
      </c>
      <c r="D1918" s="4" t="s">
        <v>3005</v>
      </c>
      <c r="E1918" s="3" t="s">
        <v>28</v>
      </c>
      <c r="F1918" s="18">
        <v>16</v>
      </c>
      <c r="G1918" s="3">
        <v>73.790000000000006</v>
      </c>
      <c r="H1918" s="3">
        <f t="shared" si="74"/>
        <v>1180.6400000000001</v>
      </c>
    </row>
    <row r="1919" spans="3:8" ht="15" customHeight="1" x14ac:dyDescent="0.3">
      <c r="C1919" s="4" t="s">
        <v>3590</v>
      </c>
      <c r="D1919" s="4" t="s">
        <v>3591</v>
      </c>
      <c r="E1919" s="3" t="s">
        <v>28</v>
      </c>
      <c r="F1919" s="18">
        <v>1</v>
      </c>
      <c r="G1919" s="3">
        <v>301860</v>
      </c>
      <c r="H1919" s="3">
        <f t="shared" si="74"/>
        <v>301860</v>
      </c>
    </row>
    <row r="1920" spans="3:8" ht="15" customHeight="1" x14ac:dyDescent="0.3">
      <c r="C1920" s="4" t="s">
        <v>3592</v>
      </c>
      <c r="D1920" s="4" t="s">
        <v>3593</v>
      </c>
      <c r="E1920" s="3" t="s">
        <v>1337</v>
      </c>
      <c r="F1920" s="18">
        <v>5</v>
      </c>
      <c r="G1920" s="3">
        <v>486.32</v>
      </c>
      <c r="H1920" s="3">
        <f t="shared" si="74"/>
        <v>2431.6</v>
      </c>
    </row>
    <row r="1921" spans="3:8" ht="15" customHeight="1" x14ac:dyDescent="0.3">
      <c r="C1921" s="4" t="s">
        <v>3594</v>
      </c>
      <c r="D1921" s="4" t="s">
        <v>3112</v>
      </c>
      <c r="E1921" s="3" t="s">
        <v>28</v>
      </c>
      <c r="F1921" s="18">
        <v>2</v>
      </c>
      <c r="G1921" s="3">
        <v>417.91</v>
      </c>
      <c r="H1921" s="3">
        <f t="shared" si="74"/>
        <v>835.82</v>
      </c>
    </row>
    <row r="1922" spans="3:8" ht="15" customHeight="1" x14ac:dyDescent="0.3">
      <c r="C1922" s="4" t="s">
        <v>3595</v>
      </c>
      <c r="D1922" s="4" t="s">
        <v>3114</v>
      </c>
      <c r="E1922" s="3" t="s">
        <v>28</v>
      </c>
      <c r="F1922" s="18">
        <v>3</v>
      </c>
      <c r="G1922" s="3">
        <v>389.91</v>
      </c>
      <c r="H1922" s="3">
        <f t="shared" si="74"/>
        <v>1169.73</v>
      </c>
    </row>
    <row r="1923" spans="3:8" ht="15" customHeight="1" x14ac:dyDescent="0.3">
      <c r="C1923" s="4" t="s">
        <v>3596</v>
      </c>
      <c r="D1923" s="4" t="s">
        <v>3116</v>
      </c>
      <c r="E1923" s="3" t="s">
        <v>28</v>
      </c>
      <c r="F1923" s="18">
        <v>2</v>
      </c>
      <c r="G1923" s="3">
        <v>219.91</v>
      </c>
      <c r="H1923" s="3">
        <f t="shared" si="74"/>
        <v>439.82</v>
      </c>
    </row>
    <row r="1924" spans="3:8" ht="15" customHeight="1" x14ac:dyDescent="0.3">
      <c r="C1924" s="4" t="s">
        <v>3597</v>
      </c>
      <c r="D1924" s="4" t="s">
        <v>3598</v>
      </c>
      <c r="E1924" s="3" t="s">
        <v>1337</v>
      </c>
      <c r="F1924" s="18">
        <v>3</v>
      </c>
      <c r="G1924" s="3">
        <v>104.28</v>
      </c>
      <c r="H1924" s="3">
        <f t="shared" si="74"/>
        <v>312.83999999999997</v>
      </c>
    </row>
    <row r="1925" spans="3:8" ht="15" customHeight="1" x14ac:dyDescent="0.3">
      <c r="C1925" s="4" t="s">
        <v>3599</v>
      </c>
      <c r="D1925" s="4" t="s">
        <v>3017</v>
      </c>
      <c r="E1925" s="3" t="s">
        <v>42</v>
      </c>
      <c r="F1925" s="18">
        <v>1</v>
      </c>
      <c r="G1925" s="3">
        <v>2227.29</v>
      </c>
      <c r="H1925" s="3">
        <f t="shared" si="74"/>
        <v>2227.29</v>
      </c>
    </row>
    <row r="1926" spans="3:8" ht="25.2" customHeight="1" x14ac:dyDescent="0.3">
      <c r="C1926" s="12" t="s">
        <v>3600</v>
      </c>
      <c r="D1926" s="12" t="s">
        <v>3601</v>
      </c>
      <c r="E1926" s="13"/>
      <c r="F1926" s="17"/>
      <c r="G1926" s="13"/>
      <c r="H1926" s="13">
        <f>SUM(H1927:H1938)/2</f>
        <v>245838.07</v>
      </c>
    </row>
    <row r="1927" spans="3:8" ht="19.95" customHeight="1" x14ac:dyDescent="0.3">
      <c r="C1927" s="6" t="s">
        <v>3602</v>
      </c>
      <c r="D1927" s="6" t="s">
        <v>3603</v>
      </c>
      <c r="E1927" s="5"/>
      <c r="F1927" s="19"/>
      <c r="G1927" s="5"/>
      <c r="H1927" s="5">
        <f>SUM(H1928:H1934)</f>
        <v>200549.33999999997</v>
      </c>
    </row>
    <row r="1928" spans="3:8" ht="15" customHeight="1" x14ac:dyDescent="0.3">
      <c r="C1928" s="4" t="s">
        <v>3604</v>
      </c>
      <c r="D1928" s="4" t="s">
        <v>3605</v>
      </c>
      <c r="E1928" s="3" t="s">
        <v>42</v>
      </c>
      <c r="F1928" s="18">
        <v>1</v>
      </c>
      <c r="G1928" s="3">
        <v>15954.93</v>
      </c>
      <c r="H1928" s="3">
        <f t="shared" ref="H1928:H1934" si="75">+ROUND(+IF(F1928="",0,F1928*G1928),2)</f>
        <v>15954.93</v>
      </c>
    </row>
    <row r="1929" spans="3:8" ht="15" customHeight="1" x14ac:dyDescent="0.3">
      <c r="C1929" s="4" t="s">
        <v>3606</v>
      </c>
      <c r="D1929" s="4" t="s">
        <v>3607</v>
      </c>
      <c r="E1929" s="3" t="s">
        <v>198</v>
      </c>
      <c r="F1929" s="18">
        <v>3813</v>
      </c>
      <c r="G1929" s="3">
        <v>39.119999999999997</v>
      </c>
      <c r="H1929" s="3">
        <f t="shared" si="75"/>
        <v>149164.56</v>
      </c>
    </row>
    <row r="1930" spans="3:8" ht="15" customHeight="1" x14ac:dyDescent="0.3">
      <c r="C1930" s="4" t="s">
        <v>3608</v>
      </c>
      <c r="D1930" s="4" t="s">
        <v>3354</v>
      </c>
      <c r="E1930" s="3" t="s">
        <v>14</v>
      </c>
      <c r="F1930" s="18">
        <v>1.84</v>
      </c>
      <c r="G1930" s="3">
        <v>1779.7</v>
      </c>
      <c r="H1930" s="3">
        <f t="shared" si="75"/>
        <v>3274.65</v>
      </c>
    </row>
    <row r="1931" spans="3:8" ht="15" customHeight="1" x14ac:dyDescent="0.3">
      <c r="C1931" s="4" t="s">
        <v>3609</v>
      </c>
      <c r="D1931" s="4" t="s">
        <v>3610</v>
      </c>
      <c r="E1931" s="3" t="s">
        <v>28</v>
      </c>
      <c r="F1931" s="18">
        <v>16</v>
      </c>
      <c r="G1931" s="3">
        <v>1534.47</v>
      </c>
      <c r="H1931" s="3">
        <f t="shared" si="75"/>
        <v>24551.52</v>
      </c>
    </row>
    <row r="1932" spans="3:8" ht="15" customHeight="1" x14ac:dyDescent="0.3">
      <c r="C1932" s="4" t="s">
        <v>3611</v>
      </c>
      <c r="D1932" s="4" t="s">
        <v>3612</v>
      </c>
      <c r="E1932" s="3" t="s">
        <v>28</v>
      </c>
      <c r="F1932" s="18">
        <v>6</v>
      </c>
      <c r="G1932" s="3">
        <v>287.47000000000003</v>
      </c>
      <c r="H1932" s="3">
        <f t="shared" si="75"/>
        <v>1724.82</v>
      </c>
    </row>
    <row r="1933" spans="3:8" ht="15" customHeight="1" x14ac:dyDescent="0.3">
      <c r="C1933" s="4" t="s">
        <v>3613</v>
      </c>
      <c r="D1933" s="4" t="s">
        <v>3339</v>
      </c>
      <c r="E1933" s="3" t="s">
        <v>42</v>
      </c>
      <c r="F1933" s="18">
        <v>1</v>
      </c>
      <c r="G1933" s="3">
        <v>946.46</v>
      </c>
      <c r="H1933" s="3">
        <f t="shared" si="75"/>
        <v>946.46</v>
      </c>
    </row>
    <row r="1934" spans="3:8" ht="15" customHeight="1" x14ac:dyDescent="0.3">
      <c r="C1934" s="4" t="s">
        <v>3614</v>
      </c>
      <c r="D1934" s="4" t="s">
        <v>3341</v>
      </c>
      <c r="E1934" s="3" t="s">
        <v>42</v>
      </c>
      <c r="F1934" s="18">
        <v>1</v>
      </c>
      <c r="G1934" s="3">
        <v>4932.3999999999996</v>
      </c>
      <c r="H1934" s="3">
        <f t="shared" si="75"/>
        <v>4932.3999999999996</v>
      </c>
    </row>
    <row r="1935" spans="3:8" ht="19.95" customHeight="1" x14ac:dyDescent="0.3">
      <c r="C1935" s="6" t="s">
        <v>3615</v>
      </c>
      <c r="D1935" s="6" t="s">
        <v>3356</v>
      </c>
      <c r="E1935" s="5"/>
      <c r="F1935" s="19"/>
      <c r="G1935" s="5"/>
      <c r="H1935" s="5">
        <f>SUM(H1936)</f>
        <v>22773.8</v>
      </c>
    </row>
    <row r="1936" spans="3:8" ht="15" customHeight="1" x14ac:dyDescent="0.3">
      <c r="C1936" s="4" t="s">
        <v>3616</v>
      </c>
      <c r="D1936" s="4" t="s">
        <v>3617</v>
      </c>
      <c r="E1936" s="3" t="s">
        <v>42</v>
      </c>
      <c r="F1936" s="18">
        <v>1</v>
      </c>
      <c r="G1936" s="3">
        <v>22773.8</v>
      </c>
      <c r="H1936" s="3">
        <f>+ROUND(+IF(F1936="",0,F1936*G1936),2)</f>
        <v>22773.8</v>
      </c>
    </row>
    <row r="1937" spans="3:8" ht="19.95" customHeight="1" x14ac:dyDescent="0.3">
      <c r="C1937" s="6" t="s">
        <v>3618</v>
      </c>
      <c r="D1937" s="6" t="s">
        <v>3619</v>
      </c>
      <c r="E1937" s="5"/>
      <c r="F1937" s="19"/>
      <c r="G1937" s="5"/>
      <c r="H1937" s="5">
        <f>SUM(H1938)</f>
        <v>22514.93</v>
      </c>
    </row>
    <row r="1938" spans="3:8" ht="15" customHeight="1" x14ac:dyDescent="0.3">
      <c r="C1938" s="4" t="s">
        <v>3620</v>
      </c>
      <c r="D1938" s="4" t="s">
        <v>3474</v>
      </c>
      <c r="E1938" s="3" t="s">
        <v>42</v>
      </c>
      <c r="F1938" s="18">
        <v>1</v>
      </c>
      <c r="G1938" s="3">
        <v>22514.93</v>
      </c>
      <c r="H1938" s="3">
        <f>+ROUND(+IF(F1938="",0,F1938*G1938),2)</f>
        <v>22514.93</v>
      </c>
    </row>
    <row r="1939" spans="3:8" ht="25.2" customHeight="1" x14ac:dyDescent="0.3">
      <c r="C1939" s="12" t="s">
        <v>3621</v>
      </c>
      <c r="D1939" s="12" t="s">
        <v>3622</v>
      </c>
      <c r="E1939" s="13"/>
      <c r="F1939" s="17"/>
      <c r="G1939" s="13"/>
      <c r="H1939" s="13">
        <f>SUM(H1940:H1954)/2</f>
        <v>373198.02999999991</v>
      </c>
    </row>
    <row r="1940" spans="3:8" ht="19.95" customHeight="1" x14ac:dyDescent="0.3">
      <c r="C1940" s="6" t="s">
        <v>3623</v>
      </c>
      <c r="D1940" s="6" t="s">
        <v>3619</v>
      </c>
      <c r="E1940" s="5"/>
      <c r="F1940" s="19"/>
      <c r="G1940" s="5"/>
      <c r="H1940" s="5">
        <f>SUM(H1941:H1942)</f>
        <v>37541.599999999999</v>
      </c>
    </row>
    <row r="1941" spans="3:8" ht="15" customHeight="1" x14ac:dyDescent="0.3">
      <c r="C1941" s="4" t="s">
        <v>3624</v>
      </c>
      <c r="D1941" s="4" t="s">
        <v>3625</v>
      </c>
      <c r="E1941" s="3" t="s">
        <v>28</v>
      </c>
      <c r="F1941" s="18">
        <v>4</v>
      </c>
      <c r="G1941" s="3">
        <v>3094.93</v>
      </c>
      <c r="H1941" s="3">
        <f>+ROUND(+IF(F1941="",0,F1941*G1941),2)</f>
        <v>12379.72</v>
      </c>
    </row>
    <row r="1942" spans="3:8" ht="15" customHeight="1" x14ac:dyDescent="0.3">
      <c r="C1942" s="4" t="s">
        <v>3626</v>
      </c>
      <c r="D1942" s="4" t="s">
        <v>3627</v>
      </c>
      <c r="E1942" s="3" t="s">
        <v>28</v>
      </c>
      <c r="F1942" s="18">
        <v>4</v>
      </c>
      <c r="G1942" s="3">
        <v>6290.47</v>
      </c>
      <c r="H1942" s="3">
        <f>+ROUND(+IF(F1942="",0,F1942*G1942),2)</f>
        <v>25161.88</v>
      </c>
    </row>
    <row r="1943" spans="3:8" ht="19.95" customHeight="1" x14ac:dyDescent="0.3">
      <c r="C1943" s="6" t="s">
        <v>3628</v>
      </c>
      <c r="D1943" s="6" t="s">
        <v>3629</v>
      </c>
      <c r="E1943" s="5"/>
      <c r="F1943" s="19"/>
      <c r="G1943" s="5"/>
      <c r="H1943" s="5">
        <f>SUM(H1944:H1949)</f>
        <v>263496.68</v>
      </c>
    </row>
    <row r="1944" spans="3:8" ht="15" customHeight="1" x14ac:dyDescent="0.3">
      <c r="C1944" s="4" t="s">
        <v>3630</v>
      </c>
      <c r="D1944" s="4" t="s">
        <v>3631</v>
      </c>
      <c r="E1944" s="3" t="s">
        <v>198</v>
      </c>
      <c r="F1944" s="18">
        <v>5002</v>
      </c>
      <c r="G1944" s="3">
        <v>49.98</v>
      </c>
      <c r="H1944" s="3">
        <f t="shared" ref="H1944:H1949" si="76">+ROUND(+IF(F1944="",0,F1944*G1944),2)</f>
        <v>249999.96</v>
      </c>
    </row>
    <row r="1945" spans="3:8" ht="15" customHeight="1" x14ac:dyDescent="0.3">
      <c r="C1945" s="4" t="s">
        <v>3632</v>
      </c>
      <c r="D1945" s="4" t="s">
        <v>3633</v>
      </c>
      <c r="E1945" s="3" t="s">
        <v>28</v>
      </c>
      <c r="F1945" s="18">
        <v>12</v>
      </c>
      <c r="G1945" s="3">
        <v>255.36</v>
      </c>
      <c r="H1945" s="3">
        <f t="shared" si="76"/>
        <v>3064.32</v>
      </c>
    </row>
    <row r="1946" spans="3:8" ht="15" customHeight="1" x14ac:dyDescent="0.3">
      <c r="C1946" s="4" t="s">
        <v>3634</v>
      </c>
      <c r="D1946" s="4" t="s">
        <v>3635</v>
      </c>
      <c r="E1946" s="3" t="s">
        <v>28</v>
      </c>
      <c r="F1946" s="18">
        <v>3</v>
      </c>
      <c r="G1946" s="3">
        <v>317.36</v>
      </c>
      <c r="H1946" s="3">
        <f t="shared" si="76"/>
        <v>952.08</v>
      </c>
    </row>
    <row r="1947" spans="3:8" ht="15" customHeight="1" x14ac:dyDescent="0.3">
      <c r="C1947" s="4" t="s">
        <v>3636</v>
      </c>
      <c r="D1947" s="4" t="s">
        <v>3637</v>
      </c>
      <c r="E1947" s="3" t="s">
        <v>28</v>
      </c>
      <c r="F1947" s="18">
        <v>4</v>
      </c>
      <c r="G1947" s="3">
        <v>384.36</v>
      </c>
      <c r="H1947" s="3">
        <f t="shared" si="76"/>
        <v>1537.44</v>
      </c>
    </row>
    <row r="1948" spans="3:8" ht="15" customHeight="1" x14ac:dyDescent="0.3">
      <c r="C1948" s="4" t="s">
        <v>3638</v>
      </c>
      <c r="D1948" s="4" t="s">
        <v>3639</v>
      </c>
      <c r="E1948" s="3" t="s">
        <v>28</v>
      </c>
      <c r="F1948" s="18">
        <v>4</v>
      </c>
      <c r="G1948" s="3">
        <v>478.47</v>
      </c>
      <c r="H1948" s="3">
        <f t="shared" si="76"/>
        <v>1913.88</v>
      </c>
    </row>
    <row r="1949" spans="3:8" ht="15" customHeight="1" x14ac:dyDescent="0.3">
      <c r="C1949" s="4" t="s">
        <v>3640</v>
      </c>
      <c r="D1949" s="4" t="s">
        <v>3641</v>
      </c>
      <c r="E1949" s="3" t="s">
        <v>28</v>
      </c>
      <c r="F1949" s="18">
        <v>20</v>
      </c>
      <c r="G1949" s="3">
        <v>301.45</v>
      </c>
      <c r="H1949" s="3">
        <f t="shared" si="76"/>
        <v>6029</v>
      </c>
    </row>
    <row r="1950" spans="3:8" ht="19.95" customHeight="1" x14ac:dyDescent="0.3">
      <c r="C1950" s="6" t="s">
        <v>3642</v>
      </c>
      <c r="D1950" s="6" t="s">
        <v>3356</v>
      </c>
      <c r="E1950" s="5"/>
      <c r="F1950" s="19"/>
      <c r="G1950" s="5"/>
      <c r="H1950" s="5">
        <f>SUM(H1951)</f>
        <v>279.75</v>
      </c>
    </row>
    <row r="1951" spans="3:8" ht="15" customHeight="1" x14ac:dyDescent="0.3">
      <c r="C1951" s="4" t="s">
        <v>3643</v>
      </c>
      <c r="D1951" s="4" t="s">
        <v>3644</v>
      </c>
      <c r="E1951" s="3" t="s">
        <v>28</v>
      </c>
      <c r="F1951" s="18">
        <v>1</v>
      </c>
      <c r="G1951" s="3">
        <v>279.75</v>
      </c>
      <c r="H1951" s="3">
        <f>+ROUND(+IF(F1951="",0,F1951*G1951),2)</f>
        <v>279.75</v>
      </c>
    </row>
    <row r="1952" spans="3:8" ht="19.95" customHeight="1" x14ac:dyDescent="0.3">
      <c r="C1952" s="6" t="s">
        <v>3645</v>
      </c>
      <c r="D1952" s="6" t="s">
        <v>3646</v>
      </c>
      <c r="E1952" s="5"/>
      <c r="F1952" s="19"/>
      <c r="G1952" s="5"/>
      <c r="H1952" s="5">
        <f>SUM(H1953:H1954)</f>
        <v>71880</v>
      </c>
    </row>
    <row r="1953" spans="2:10" ht="15" customHeight="1" x14ac:dyDescent="0.3">
      <c r="C1953" s="4" t="s">
        <v>3647</v>
      </c>
      <c r="D1953" s="4" t="s">
        <v>3648</v>
      </c>
      <c r="E1953" s="3" t="s">
        <v>42</v>
      </c>
      <c r="F1953" s="18">
        <v>4</v>
      </c>
      <c r="G1953" s="3">
        <v>13250</v>
      </c>
      <c r="H1953" s="3">
        <f>+ROUND(+IF(F1953="",0,F1953*G1953),2)</f>
        <v>53000</v>
      </c>
    </row>
    <row r="1954" spans="2:10" ht="15" customHeight="1" x14ac:dyDescent="0.3">
      <c r="C1954" s="4" t="s">
        <v>3649</v>
      </c>
      <c r="D1954" s="4" t="s">
        <v>3650</v>
      </c>
      <c r="E1954" s="3" t="s">
        <v>42</v>
      </c>
      <c r="F1954" s="18">
        <v>4</v>
      </c>
      <c r="G1954" s="3">
        <v>4720</v>
      </c>
      <c r="H1954" s="3">
        <f>+ROUND(+IF(F1954="",0,F1954*G1954),2)</f>
        <v>18880</v>
      </c>
    </row>
    <row r="1955" spans="2:10" ht="25.2" customHeight="1" x14ac:dyDescent="0.3">
      <c r="C1955" s="10" t="s">
        <v>3651</v>
      </c>
      <c r="D1955" s="10" t="s">
        <v>3646</v>
      </c>
      <c r="E1955" s="11"/>
      <c r="F1955" s="16"/>
      <c r="G1955" s="11"/>
      <c r="H1955" s="11">
        <f>SUM(H1956:H1965)</f>
        <v>666464.74</v>
      </c>
    </row>
    <row r="1956" spans="2:10" ht="15" customHeight="1" x14ac:dyDescent="0.3">
      <c r="C1956" s="4" t="s">
        <v>3652</v>
      </c>
      <c r="D1956" s="4" t="s">
        <v>3653</v>
      </c>
      <c r="E1956" s="3" t="s">
        <v>28</v>
      </c>
      <c r="F1956" s="18">
        <v>3</v>
      </c>
      <c r="G1956" s="3">
        <v>603.4</v>
      </c>
      <c r="H1956" s="3">
        <f t="shared" ref="H1956:H1965" si="77">+ROUND(+IF(F1956="",0,F1956*G1956),2)</f>
        <v>1810.2</v>
      </c>
    </row>
    <row r="1957" spans="2:10" ht="15" customHeight="1" x14ac:dyDescent="0.3">
      <c r="C1957" s="4" t="s">
        <v>3654</v>
      </c>
      <c r="D1957" s="4" t="s">
        <v>3655</v>
      </c>
      <c r="E1957" s="3" t="s">
        <v>28</v>
      </c>
      <c r="F1957" s="18">
        <v>3</v>
      </c>
      <c r="G1957" s="3">
        <v>583.4</v>
      </c>
      <c r="H1957" s="3">
        <f t="shared" si="77"/>
        <v>1750.2</v>
      </c>
    </row>
    <row r="1958" spans="2:10" ht="15" customHeight="1" x14ac:dyDescent="0.3">
      <c r="C1958" s="4" t="s">
        <v>3656</v>
      </c>
      <c r="D1958" s="4" t="s">
        <v>3657</v>
      </c>
      <c r="E1958" s="3" t="s">
        <v>28</v>
      </c>
      <c r="F1958" s="18">
        <v>52</v>
      </c>
      <c r="G1958" s="3">
        <v>4394.2</v>
      </c>
      <c r="H1958" s="3">
        <f t="shared" si="77"/>
        <v>228498.4</v>
      </c>
    </row>
    <row r="1959" spans="2:10" ht="15" customHeight="1" x14ac:dyDescent="0.3">
      <c r="C1959" s="4" t="s">
        <v>3658</v>
      </c>
      <c r="D1959" s="4" t="s">
        <v>3659</v>
      </c>
      <c r="E1959" s="3" t="s">
        <v>28</v>
      </c>
      <c r="F1959" s="18">
        <v>3</v>
      </c>
      <c r="G1959" s="3">
        <v>3994.2</v>
      </c>
      <c r="H1959" s="3">
        <f t="shared" si="77"/>
        <v>11982.6</v>
      </c>
    </row>
    <row r="1960" spans="2:10" ht="15" customHeight="1" x14ac:dyDescent="0.3">
      <c r="C1960" s="4" t="s">
        <v>3660</v>
      </c>
      <c r="D1960" s="4" t="s">
        <v>3661</v>
      </c>
      <c r="E1960" s="3" t="s">
        <v>28</v>
      </c>
      <c r="F1960" s="18">
        <v>52</v>
      </c>
      <c r="G1960" s="3">
        <v>3844.2</v>
      </c>
      <c r="H1960" s="3">
        <f t="shared" si="77"/>
        <v>199898.4</v>
      </c>
    </row>
    <row r="1961" spans="2:10" ht="15" customHeight="1" x14ac:dyDescent="0.3">
      <c r="C1961" s="4" t="s">
        <v>3662</v>
      </c>
      <c r="D1961" s="4" t="s">
        <v>3663</v>
      </c>
      <c r="E1961" s="3" t="s">
        <v>28</v>
      </c>
      <c r="F1961" s="18">
        <v>11</v>
      </c>
      <c r="G1961" s="3">
        <v>4354.2</v>
      </c>
      <c r="H1961" s="3">
        <f t="shared" si="77"/>
        <v>47896.2</v>
      </c>
    </row>
    <row r="1962" spans="2:10" ht="15" customHeight="1" x14ac:dyDescent="0.3">
      <c r="C1962" s="4" t="s">
        <v>3664</v>
      </c>
      <c r="D1962" s="4" t="s">
        <v>3665</v>
      </c>
      <c r="E1962" s="3" t="s">
        <v>28</v>
      </c>
      <c r="F1962" s="18">
        <v>11</v>
      </c>
      <c r="G1962" s="3">
        <v>4354.2</v>
      </c>
      <c r="H1962" s="3">
        <f t="shared" si="77"/>
        <v>47896.2</v>
      </c>
    </row>
    <row r="1963" spans="2:10" ht="15" customHeight="1" x14ac:dyDescent="0.3">
      <c r="C1963" s="4" t="s">
        <v>3666</v>
      </c>
      <c r="D1963" s="4" t="s">
        <v>3667</v>
      </c>
      <c r="E1963" s="3" t="s">
        <v>28</v>
      </c>
      <c r="F1963" s="18">
        <v>24</v>
      </c>
      <c r="G1963" s="3">
        <v>4354.2</v>
      </c>
      <c r="H1963" s="3">
        <f t="shared" si="77"/>
        <v>104500.8</v>
      </c>
    </row>
    <row r="1964" spans="2:10" ht="15" customHeight="1" x14ac:dyDescent="0.3">
      <c r="C1964" s="4" t="s">
        <v>3668</v>
      </c>
      <c r="D1964" s="4" t="s">
        <v>3669</v>
      </c>
      <c r="E1964" s="3" t="s">
        <v>28</v>
      </c>
      <c r="F1964" s="18">
        <v>3</v>
      </c>
      <c r="G1964" s="3">
        <v>3870.29</v>
      </c>
      <c r="H1964" s="3">
        <f t="shared" si="77"/>
        <v>11610.87</v>
      </c>
    </row>
    <row r="1965" spans="2:10" ht="15" customHeight="1" x14ac:dyDescent="0.3">
      <c r="C1965" s="4" t="s">
        <v>3670</v>
      </c>
      <c r="D1965" s="4" t="s">
        <v>3671</v>
      </c>
      <c r="E1965" s="3" t="s">
        <v>28</v>
      </c>
      <c r="F1965" s="18">
        <v>3</v>
      </c>
      <c r="G1965" s="3">
        <v>3540.29</v>
      </c>
      <c r="H1965" s="3">
        <f t="shared" si="77"/>
        <v>10620.87</v>
      </c>
    </row>
    <row r="1966" spans="2:10" ht="30" customHeight="1" x14ac:dyDescent="0.3">
      <c r="B1966" s="1" t="s">
        <v>5415</v>
      </c>
      <c r="C1966" s="7" t="s">
        <v>3672</v>
      </c>
      <c r="D1966" s="7" t="s">
        <v>5</v>
      </c>
      <c r="E1966" s="8"/>
      <c r="F1966" s="15"/>
      <c r="G1966" s="8"/>
      <c r="H1966" s="8">
        <f>+H1967+H1981+H2009+H2035+H2039+H2052+H2062+H2066</f>
        <v>8702974.4199999999</v>
      </c>
      <c r="I1966" s="1">
        <v>8702974.4199999999</v>
      </c>
      <c r="J1966" s="1">
        <f>+I1966-H1966</f>
        <v>0</v>
      </c>
    </row>
    <row r="1967" spans="2:10" ht="25.2" customHeight="1" x14ac:dyDescent="0.3">
      <c r="C1967" s="10" t="s">
        <v>3673</v>
      </c>
      <c r="D1967" s="10" t="s">
        <v>3674</v>
      </c>
      <c r="E1967" s="11"/>
      <c r="F1967" s="16"/>
      <c r="G1967" s="11"/>
      <c r="H1967" s="11">
        <f>+H1968</f>
        <v>421128.73000000004</v>
      </c>
    </row>
    <row r="1968" spans="2:10" ht="25.2" customHeight="1" x14ac:dyDescent="0.3">
      <c r="C1968" s="12" t="s">
        <v>3675</v>
      </c>
      <c r="D1968" s="12" t="s">
        <v>3676</v>
      </c>
      <c r="E1968" s="13"/>
      <c r="F1968" s="17"/>
      <c r="G1968" s="13"/>
      <c r="H1968" s="13">
        <f>SUM(H1969:H1980)</f>
        <v>421128.73000000004</v>
      </c>
    </row>
    <row r="1969" spans="3:8" ht="15" customHeight="1" x14ac:dyDescent="0.3">
      <c r="C1969" s="4" t="s">
        <v>3677</v>
      </c>
      <c r="D1969" s="4" t="s">
        <v>3678</v>
      </c>
      <c r="E1969" s="3" t="s">
        <v>25</v>
      </c>
      <c r="F1969" s="18">
        <v>52633.33</v>
      </c>
      <c r="G1969" s="3">
        <v>6.62</v>
      </c>
      <c r="H1969" s="3">
        <f t="shared" ref="H1969:H1980" si="78">+ROUND(+IF(F1969="",0,F1969*G1969),2)</f>
        <v>348432.64000000001</v>
      </c>
    </row>
    <row r="1970" spans="3:8" ht="15" customHeight="1" x14ac:dyDescent="0.3">
      <c r="C1970" s="4" t="s">
        <v>3679</v>
      </c>
      <c r="D1970" s="4" t="s">
        <v>3680</v>
      </c>
      <c r="E1970" s="3" t="s">
        <v>25</v>
      </c>
      <c r="F1970" s="18">
        <v>2641.6</v>
      </c>
      <c r="G1970" s="3">
        <v>2.44</v>
      </c>
      <c r="H1970" s="3">
        <f t="shared" si="78"/>
        <v>6445.5</v>
      </c>
    </row>
    <row r="1971" spans="3:8" ht="15" customHeight="1" x14ac:dyDescent="0.3">
      <c r="C1971" s="4" t="s">
        <v>3681</v>
      </c>
      <c r="D1971" s="4" t="s">
        <v>3682</v>
      </c>
      <c r="E1971" s="3" t="s">
        <v>28</v>
      </c>
      <c r="F1971" s="18">
        <v>24</v>
      </c>
      <c r="G1971" s="3">
        <v>64.02</v>
      </c>
      <c r="H1971" s="3">
        <f t="shared" si="78"/>
        <v>1536.48</v>
      </c>
    </row>
    <row r="1972" spans="3:8" ht="15" customHeight="1" x14ac:dyDescent="0.3">
      <c r="C1972" s="4" t="s">
        <v>3683</v>
      </c>
      <c r="D1972" s="4" t="s">
        <v>3684</v>
      </c>
      <c r="E1972" s="3" t="s">
        <v>28</v>
      </c>
      <c r="F1972" s="18">
        <v>4</v>
      </c>
      <c r="G1972" s="3">
        <v>297.02</v>
      </c>
      <c r="H1972" s="3">
        <f t="shared" si="78"/>
        <v>1188.08</v>
      </c>
    </row>
    <row r="1973" spans="3:8" ht="15" customHeight="1" x14ac:dyDescent="0.3">
      <c r="C1973" s="4" t="s">
        <v>3685</v>
      </c>
      <c r="D1973" s="4" t="s">
        <v>3686</v>
      </c>
      <c r="E1973" s="3" t="s">
        <v>25</v>
      </c>
      <c r="F1973" s="18">
        <v>4738.6000000000004</v>
      </c>
      <c r="G1973" s="3">
        <v>3.42</v>
      </c>
      <c r="H1973" s="3">
        <f t="shared" si="78"/>
        <v>16206.01</v>
      </c>
    </row>
    <row r="1974" spans="3:8" ht="15" customHeight="1" x14ac:dyDescent="0.3">
      <c r="C1974" s="4" t="s">
        <v>3687</v>
      </c>
      <c r="D1974" s="4" t="s">
        <v>3688</v>
      </c>
      <c r="E1974" s="3" t="s">
        <v>25</v>
      </c>
      <c r="F1974" s="18">
        <v>2876.14</v>
      </c>
      <c r="G1974" s="3">
        <v>2.62</v>
      </c>
      <c r="H1974" s="3">
        <f t="shared" si="78"/>
        <v>7535.49</v>
      </c>
    </row>
    <row r="1975" spans="3:8" ht="15" customHeight="1" x14ac:dyDescent="0.3">
      <c r="C1975" s="4" t="s">
        <v>3689</v>
      </c>
      <c r="D1975" s="4" t="s">
        <v>3690</v>
      </c>
      <c r="E1975" s="3" t="s">
        <v>25</v>
      </c>
      <c r="F1975" s="18">
        <v>2275.61</v>
      </c>
      <c r="G1975" s="3">
        <v>2.62</v>
      </c>
      <c r="H1975" s="3">
        <f t="shared" si="78"/>
        <v>5962.1</v>
      </c>
    </row>
    <row r="1976" spans="3:8" ht="15" customHeight="1" x14ac:dyDescent="0.3">
      <c r="C1976" s="4" t="s">
        <v>3691</v>
      </c>
      <c r="D1976" s="4" t="s">
        <v>3692</v>
      </c>
      <c r="E1976" s="3" t="s">
        <v>25</v>
      </c>
      <c r="F1976" s="18">
        <v>10</v>
      </c>
      <c r="G1976" s="3">
        <v>4.9400000000000004</v>
      </c>
      <c r="H1976" s="3">
        <f t="shared" si="78"/>
        <v>49.4</v>
      </c>
    </row>
    <row r="1977" spans="3:8" ht="15" customHeight="1" x14ac:dyDescent="0.3">
      <c r="C1977" s="4" t="s">
        <v>3693</v>
      </c>
      <c r="D1977" s="4" t="s">
        <v>3694</v>
      </c>
      <c r="E1977" s="3" t="s">
        <v>25</v>
      </c>
      <c r="F1977" s="18">
        <v>147.99</v>
      </c>
      <c r="G1977" s="3">
        <v>2.62</v>
      </c>
      <c r="H1977" s="3">
        <f t="shared" si="78"/>
        <v>387.73</v>
      </c>
    </row>
    <row r="1978" spans="3:8" ht="15" customHeight="1" x14ac:dyDescent="0.3">
      <c r="C1978" s="4" t="s">
        <v>3695</v>
      </c>
      <c r="D1978" s="4" t="s">
        <v>3696</v>
      </c>
      <c r="E1978" s="3" t="s">
        <v>25</v>
      </c>
      <c r="F1978" s="18">
        <v>3481.54</v>
      </c>
      <c r="G1978" s="3">
        <v>3.34</v>
      </c>
      <c r="H1978" s="3">
        <f t="shared" si="78"/>
        <v>11628.34</v>
      </c>
    </row>
    <row r="1979" spans="3:8" ht="15" customHeight="1" x14ac:dyDescent="0.3">
      <c r="C1979" s="4" t="s">
        <v>3697</v>
      </c>
      <c r="D1979" s="4" t="s">
        <v>3698</v>
      </c>
      <c r="E1979" s="3" t="s">
        <v>25</v>
      </c>
      <c r="F1979" s="18">
        <v>3655.2</v>
      </c>
      <c r="G1979" s="3">
        <v>4.2699999999999996</v>
      </c>
      <c r="H1979" s="3">
        <f t="shared" si="78"/>
        <v>15607.7</v>
      </c>
    </row>
    <row r="1980" spans="3:8" ht="15" customHeight="1" x14ac:dyDescent="0.3">
      <c r="C1980" s="4" t="s">
        <v>3699</v>
      </c>
      <c r="D1980" s="4" t="s">
        <v>3700</v>
      </c>
      <c r="E1980" s="3" t="s">
        <v>25</v>
      </c>
      <c r="F1980" s="18">
        <v>421.76</v>
      </c>
      <c r="G1980" s="3">
        <v>14.58</v>
      </c>
      <c r="H1980" s="3">
        <f t="shared" si="78"/>
        <v>6149.26</v>
      </c>
    </row>
    <row r="1981" spans="3:8" ht="25.2" customHeight="1" x14ac:dyDescent="0.3">
      <c r="C1981" s="10" t="s">
        <v>3701</v>
      </c>
      <c r="D1981" s="10" t="s">
        <v>3702</v>
      </c>
      <c r="E1981" s="11"/>
      <c r="F1981" s="16"/>
      <c r="G1981" s="11"/>
      <c r="H1981" s="11">
        <f>SUM(H1982:H2008)</f>
        <v>790342.91</v>
      </c>
    </row>
    <row r="1982" spans="3:8" ht="15" customHeight="1" x14ac:dyDescent="0.3">
      <c r="C1982" s="4" t="s">
        <v>3703</v>
      </c>
      <c r="D1982" s="4" t="s">
        <v>3704</v>
      </c>
      <c r="E1982" s="3" t="s">
        <v>25</v>
      </c>
      <c r="F1982" s="18">
        <v>68.319999999999993</v>
      </c>
      <c r="G1982" s="3">
        <v>5.9</v>
      </c>
      <c r="H1982" s="3">
        <f t="shared" ref="H1982:H2008" si="79">+ROUND(+IF(F1982="",0,F1982*G1982),2)</f>
        <v>403.09</v>
      </c>
    </row>
    <row r="1983" spans="3:8" ht="15" customHeight="1" x14ac:dyDescent="0.3">
      <c r="C1983" s="4" t="s">
        <v>3705</v>
      </c>
      <c r="D1983" s="4" t="s">
        <v>3706</v>
      </c>
      <c r="E1983" s="3" t="s">
        <v>25</v>
      </c>
      <c r="F1983" s="18">
        <v>100.12</v>
      </c>
      <c r="G1983" s="3">
        <v>6.08</v>
      </c>
      <c r="H1983" s="3">
        <f t="shared" si="79"/>
        <v>608.73</v>
      </c>
    </row>
    <row r="1984" spans="3:8" ht="15" customHeight="1" x14ac:dyDescent="0.3">
      <c r="C1984" s="4" t="s">
        <v>3707</v>
      </c>
      <c r="D1984" s="4" t="s">
        <v>3708</v>
      </c>
      <c r="E1984" s="3" t="s">
        <v>25</v>
      </c>
      <c r="F1984" s="18">
        <v>2048.88</v>
      </c>
      <c r="G1984" s="3">
        <v>7.4</v>
      </c>
      <c r="H1984" s="3">
        <f t="shared" si="79"/>
        <v>15161.71</v>
      </c>
    </row>
    <row r="1985" spans="3:8" ht="15" customHeight="1" x14ac:dyDescent="0.3">
      <c r="C1985" s="4" t="s">
        <v>3709</v>
      </c>
      <c r="D1985" s="4" t="s">
        <v>3710</v>
      </c>
      <c r="E1985" s="3" t="s">
        <v>25</v>
      </c>
      <c r="F1985" s="18">
        <v>271.43</v>
      </c>
      <c r="G1985" s="3">
        <v>6.93</v>
      </c>
      <c r="H1985" s="3">
        <f t="shared" si="79"/>
        <v>1881.01</v>
      </c>
    </row>
    <row r="1986" spans="3:8" ht="15" customHeight="1" x14ac:dyDescent="0.3">
      <c r="C1986" s="4" t="s">
        <v>3711</v>
      </c>
      <c r="D1986" s="4" t="s">
        <v>3712</v>
      </c>
      <c r="E1986" s="3" t="s">
        <v>28</v>
      </c>
      <c r="F1986" s="18">
        <v>8</v>
      </c>
      <c r="G1986" s="3">
        <v>4.12</v>
      </c>
      <c r="H1986" s="3">
        <f t="shared" si="79"/>
        <v>32.96</v>
      </c>
    </row>
    <row r="1987" spans="3:8" ht="15" customHeight="1" x14ac:dyDescent="0.3">
      <c r="C1987" s="4" t="s">
        <v>3713</v>
      </c>
      <c r="D1987" s="4" t="s">
        <v>3714</v>
      </c>
      <c r="E1987" s="3" t="s">
        <v>28</v>
      </c>
      <c r="F1987" s="18">
        <v>30</v>
      </c>
      <c r="G1987" s="3">
        <v>10.119999999999999</v>
      </c>
      <c r="H1987" s="3">
        <f t="shared" si="79"/>
        <v>303.60000000000002</v>
      </c>
    </row>
    <row r="1988" spans="3:8" ht="15" customHeight="1" x14ac:dyDescent="0.3">
      <c r="C1988" s="4" t="s">
        <v>3715</v>
      </c>
      <c r="D1988" s="4" t="s">
        <v>3716</v>
      </c>
      <c r="E1988" s="3" t="s">
        <v>28</v>
      </c>
      <c r="F1988" s="18">
        <v>873</v>
      </c>
      <c r="G1988" s="3">
        <v>6.43</v>
      </c>
      <c r="H1988" s="3">
        <f t="shared" si="79"/>
        <v>5613.39</v>
      </c>
    </row>
    <row r="1989" spans="3:8" ht="15" customHeight="1" x14ac:dyDescent="0.3">
      <c r="C1989" s="4" t="s">
        <v>3717</v>
      </c>
      <c r="D1989" s="4" t="s">
        <v>2256</v>
      </c>
      <c r="E1989" s="3" t="s">
        <v>28</v>
      </c>
      <c r="F1989" s="18">
        <v>180</v>
      </c>
      <c r="G1989" s="3">
        <v>4.8899999999999997</v>
      </c>
      <c r="H1989" s="3">
        <f t="shared" si="79"/>
        <v>880.2</v>
      </c>
    </row>
    <row r="1990" spans="3:8" ht="15" customHeight="1" x14ac:dyDescent="0.3">
      <c r="C1990" s="4" t="s">
        <v>3718</v>
      </c>
      <c r="D1990" s="4" t="s">
        <v>3719</v>
      </c>
      <c r="E1990" s="3" t="s">
        <v>28</v>
      </c>
      <c r="F1990" s="18">
        <v>20</v>
      </c>
      <c r="G1990" s="3">
        <v>4.12</v>
      </c>
      <c r="H1990" s="3">
        <f t="shared" si="79"/>
        <v>82.4</v>
      </c>
    </row>
    <row r="1991" spans="3:8" ht="15" customHeight="1" x14ac:dyDescent="0.3">
      <c r="C1991" s="4" t="s">
        <v>3720</v>
      </c>
      <c r="D1991" s="4" t="s">
        <v>3721</v>
      </c>
      <c r="E1991" s="3" t="s">
        <v>28</v>
      </c>
      <c r="F1991" s="18">
        <v>30</v>
      </c>
      <c r="G1991" s="3">
        <v>5.35</v>
      </c>
      <c r="H1991" s="3">
        <f t="shared" si="79"/>
        <v>160.5</v>
      </c>
    </row>
    <row r="1992" spans="3:8" ht="15" customHeight="1" x14ac:dyDescent="0.3">
      <c r="C1992" s="4" t="s">
        <v>3722</v>
      </c>
      <c r="D1992" s="4" t="s">
        <v>2242</v>
      </c>
      <c r="E1992" s="3" t="s">
        <v>28</v>
      </c>
      <c r="F1992" s="18">
        <v>873</v>
      </c>
      <c r="G1992" s="3">
        <v>4.6500000000000004</v>
      </c>
      <c r="H1992" s="3">
        <f t="shared" si="79"/>
        <v>4059.45</v>
      </c>
    </row>
    <row r="1993" spans="3:8" ht="15" customHeight="1" x14ac:dyDescent="0.3">
      <c r="C1993" s="4" t="s">
        <v>3723</v>
      </c>
      <c r="D1993" s="4" t="s">
        <v>2244</v>
      </c>
      <c r="E1993" s="3" t="s">
        <v>28</v>
      </c>
      <c r="F1993" s="18">
        <v>86</v>
      </c>
      <c r="G1993" s="3">
        <v>4.22</v>
      </c>
      <c r="H1993" s="3">
        <f t="shared" si="79"/>
        <v>362.92</v>
      </c>
    </row>
    <row r="1994" spans="3:8" ht="15" customHeight="1" x14ac:dyDescent="0.3">
      <c r="C1994" s="4" t="s">
        <v>3724</v>
      </c>
      <c r="D1994" s="4" t="s">
        <v>3725</v>
      </c>
      <c r="E1994" s="3" t="s">
        <v>28</v>
      </c>
      <c r="F1994" s="18">
        <v>20</v>
      </c>
      <c r="G1994" s="3">
        <v>4.12</v>
      </c>
      <c r="H1994" s="3">
        <f t="shared" si="79"/>
        <v>82.4</v>
      </c>
    </row>
    <row r="1995" spans="3:8" ht="15" customHeight="1" x14ac:dyDescent="0.3">
      <c r="C1995" s="4" t="s">
        <v>3726</v>
      </c>
      <c r="D1995" s="4" t="s">
        <v>3727</v>
      </c>
      <c r="E1995" s="3" t="s">
        <v>28</v>
      </c>
      <c r="F1995" s="18">
        <v>30</v>
      </c>
      <c r="G1995" s="3">
        <v>5.01</v>
      </c>
      <c r="H1995" s="3">
        <f t="shared" si="79"/>
        <v>150.30000000000001</v>
      </c>
    </row>
    <row r="1996" spans="3:8" ht="15" customHeight="1" x14ac:dyDescent="0.3">
      <c r="C1996" s="4" t="s">
        <v>3728</v>
      </c>
      <c r="D1996" s="4" t="s">
        <v>3729</v>
      </c>
      <c r="E1996" s="3" t="s">
        <v>28</v>
      </c>
      <c r="F1996" s="18">
        <v>873</v>
      </c>
      <c r="G1996" s="3">
        <v>4.1399999999999997</v>
      </c>
      <c r="H1996" s="3">
        <f t="shared" si="79"/>
        <v>3614.22</v>
      </c>
    </row>
    <row r="1997" spans="3:8" ht="15" customHeight="1" x14ac:dyDescent="0.3">
      <c r="C1997" s="4" t="s">
        <v>3730</v>
      </c>
      <c r="D1997" s="4" t="s">
        <v>3731</v>
      </c>
      <c r="E1997" s="3" t="s">
        <v>28</v>
      </c>
      <c r="F1997" s="18">
        <v>10</v>
      </c>
      <c r="G1997" s="3">
        <v>3.88</v>
      </c>
      <c r="H1997" s="3">
        <f t="shared" si="79"/>
        <v>38.799999999999997</v>
      </c>
    </row>
    <row r="1998" spans="3:8" ht="15" customHeight="1" x14ac:dyDescent="0.3">
      <c r="C1998" s="4" t="s">
        <v>3732</v>
      </c>
      <c r="D1998" s="4" t="s">
        <v>3733</v>
      </c>
      <c r="E1998" s="3" t="s">
        <v>25</v>
      </c>
      <c r="F1998" s="18">
        <v>4658</v>
      </c>
      <c r="G1998" s="3">
        <v>15.68</v>
      </c>
      <c r="H1998" s="3">
        <f t="shared" si="79"/>
        <v>73037.440000000002</v>
      </c>
    </row>
    <row r="1999" spans="3:8" ht="15" customHeight="1" x14ac:dyDescent="0.3">
      <c r="C1999" s="4" t="s">
        <v>3734</v>
      </c>
      <c r="D1999" s="4" t="s">
        <v>3735</v>
      </c>
      <c r="E1999" s="3" t="s">
        <v>25</v>
      </c>
      <c r="F1999" s="18">
        <v>4966.0200000000004</v>
      </c>
      <c r="G1999" s="3">
        <v>14.07</v>
      </c>
      <c r="H1999" s="3">
        <f t="shared" si="79"/>
        <v>69871.899999999994</v>
      </c>
    </row>
    <row r="2000" spans="3:8" ht="15" customHeight="1" x14ac:dyDescent="0.3">
      <c r="C2000" s="4" t="s">
        <v>3736</v>
      </c>
      <c r="D2000" s="4" t="s">
        <v>3737</v>
      </c>
      <c r="E2000" s="3" t="s">
        <v>28</v>
      </c>
      <c r="F2000" s="18">
        <v>1755</v>
      </c>
      <c r="G2000" s="3">
        <v>16.809999999999999</v>
      </c>
      <c r="H2000" s="3">
        <f t="shared" si="79"/>
        <v>29501.55</v>
      </c>
    </row>
    <row r="2001" spans="3:8" ht="15" customHeight="1" x14ac:dyDescent="0.3">
      <c r="C2001" s="4" t="s">
        <v>3738</v>
      </c>
      <c r="D2001" s="4" t="s">
        <v>3739</v>
      </c>
      <c r="E2001" s="3" t="s">
        <v>28</v>
      </c>
      <c r="F2001" s="18">
        <v>3268</v>
      </c>
      <c r="G2001" s="3">
        <v>6.59</v>
      </c>
      <c r="H2001" s="3">
        <f t="shared" si="79"/>
        <v>21536.12</v>
      </c>
    </row>
    <row r="2002" spans="3:8" ht="15" customHeight="1" x14ac:dyDescent="0.3">
      <c r="C2002" s="4" t="s">
        <v>3740</v>
      </c>
      <c r="D2002" s="4" t="s">
        <v>3741</v>
      </c>
      <c r="E2002" s="3" t="s">
        <v>28</v>
      </c>
      <c r="F2002" s="18">
        <v>2355</v>
      </c>
      <c r="G2002" s="3">
        <v>36.44</v>
      </c>
      <c r="H2002" s="3">
        <f t="shared" si="79"/>
        <v>85816.2</v>
      </c>
    </row>
    <row r="2003" spans="3:8" ht="15" customHeight="1" x14ac:dyDescent="0.3">
      <c r="C2003" s="4" t="s">
        <v>3742</v>
      </c>
      <c r="D2003" s="4" t="s">
        <v>3743</v>
      </c>
      <c r="E2003" s="3" t="s">
        <v>28</v>
      </c>
      <c r="F2003" s="18">
        <v>1655.34</v>
      </c>
      <c r="G2003" s="3">
        <v>22.82</v>
      </c>
      <c r="H2003" s="3">
        <f t="shared" si="79"/>
        <v>37774.86</v>
      </c>
    </row>
    <row r="2004" spans="3:8" ht="15" customHeight="1" x14ac:dyDescent="0.3">
      <c r="C2004" s="4" t="s">
        <v>3744</v>
      </c>
      <c r="D2004" s="4" t="s">
        <v>3745</v>
      </c>
      <c r="E2004" s="3" t="s">
        <v>28</v>
      </c>
      <c r="F2004" s="18">
        <v>2355</v>
      </c>
      <c r="G2004" s="3">
        <v>13.08</v>
      </c>
      <c r="H2004" s="3">
        <f t="shared" si="79"/>
        <v>30803.4</v>
      </c>
    </row>
    <row r="2005" spans="3:8" ht="15" customHeight="1" x14ac:dyDescent="0.3">
      <c r="C2005" s="4" t="s">
        <v>3746</v>
      </c>
      <c r="D2005" s="4" t="s">
        <v>3747</v>
      </c>
      <c r="E2005" s="3" t="s">
        <v>28</v>
      </c>
      <c r="F2005" s="18">
        <v>3268</v>
      </c>
      <c r="G2005" s="3">
        <v>8.31</v>
      </c>
      <c r="H2005" s="3">
        <f t="shared" si="79"/>
        <v>27157.08</v>
      </c>
    </row>
    <row r="2006" spans="3:8" ht="15" customHeight="1" x14ac:dyDescent="0.3">
      <c r="C2006" s="4" t="s">
        <v>3748</v>
      </c>
      <c r="D2006" s="4" t="s">
        <v>3749</v>
      </c>
      <c r="E2006" s="3" t="s">
        <v>25</v>
      </c>
      <c r="F2006" s="18">
        <v>1061.57</v>
      </c>
      <c r="G2006" s="3">
        <v>331.45</v>
      </c>
      <c r="H2006" s="3">
        <f t="shared" si="79"/>
        <v>351857.38</v>
      </c>
    </row>
    <row r="2007" spans="3:8" ht="15" customHeight="1" x14ac:dyDescent="0.3">
      <c r="C2007" s="4" t="s">
        <v>3750</v>
      </c>
      <c r="D2007" s="4" t="s">
        <v>3751</v>
      </c>
      <c r="E2007" s="3" t="s">
        <v>25</v>
      </c>
      <c r="F2007" s="18">
        <v>1918.5</v>
      </c>
      <c r="G2007" s="3">
        <v>14.07</v>
      </c>
      <c r="H2007" s="3">
        <f t="shared" si="79"/>
        <v>26993.3</v>
      </c>
    </row>
    <row r="2008" spans="3:8" ht="15" customHeight="1" x14ac:dyDescent="0.3">
      <c r="C2008" s="4" t="s">
        <v>3752</v>
      </c>
      <c r="D2008" s="4" t="s">
        <v>3753</v>
      </c>
      <c r="E2008" s="3" t="s">
        <v>28</v>
      </c>
      <c r="F2008" s="18">
        <v>2558</v>
      </c>
      <c r="G2008" s="3">
        <v>1</v>
      </c>
      <c r="H2008" s="3">
        <f t="shared" si="79"/>
        <v>2558</v>
      </c>
    </row>
    <row r="2009" spans="3:8" ht="25.2" customHeight="1" x14ac:dyDescent="0.3">
      <c r="C2009" s="10" t="s">
        <v>3754</v>
      </c>
      <c r="D2009" s="10" t="s">
        <v>3755</v>
      </c>
      <c r="E2009" s="11"/>
      <c r="F2009" s="16"/>
      <c r="G2009" s="11"/>
      <c r="H2009" s="11">
        <f>SUM(H2010:H2034)</f>
        <v>118619.14999999997</v>
      </c>
    </row>
    <row r="2010" spans="3:8" ht="15" customHeight="1" x14ac:dyDescent="0.3">
      <c r="C2010" s="4" t="s">
        <v>3756</v>
      </c>
      <c r="D2010" s="4" t="s">
        <v>3757</v>
      </c>
      <c r="E2010" s="3" t="s">
        <v>1337</v>
      </c>
      <c r="F2010" s="18">
        <v>169</v>
      </c>
      <c r="G2010" s="3">
        <v>101.41</v>
      </c>
      <c r="H2010" s="3">
        <f t="shared" ref="H2010:H2034" si="80">+ROUND(+IF(F2010="",0,F2010*G2010),2)</f>
        <v>17138.29</v>
      </c>
    </row>
    <row r="2011" spans="3:8" ht="15" customHeight="1" x14ac:dyDescent="0.3">
      <c r="C2011" s="4" t="s">
        <v>3758</v>
      </c>
      <c r="D2011" s="4" t="s">
        <v>3759</v>
      </c>
      <c r="E2011" s="3" t="s">
        <v>1337</v>
      </c>
      <c r="F2011" s="18">
        <v>220</v>
      </c>
      <c r="G2011" s="3">
        <v>163.97</v>
      </c>
      <c r="H2011" s="3">
        <f t="shared" si="80"/>
        <v>36073.4</v>
      </c>
    </row>
    <row r="2012" spans="3:8" ht="15" customHeight="1" x14ac:dyDescent="0.3">
      <c r="C2012" s="4" t="s">
        <v>3760</v>
      </c>
      <c r="D2012" s="4" t="s">
        <v>3761</v>
      </c>
      <c r="E2012" s="3" t="s">
        <v>1337</v>
      </c>
      <c r="F2012" s="18">
        <v>71</v>
      </c>
      <c r="G2012" s="3">
        <v>129.66999999999999</v>
      </c>
      <c r="H2012" s="3">
        <f t="shared" si="80"/>
        <v>9206.57</v>
      </c>
    </row>
    <row r="2013" spans="3:8" ht="15" customHeight="1" x14ac:dyDescent="0.3">
      <c r="C2013" s="4" t="s">
        <v>3762</v>
      </c>
      <c r="D2013" s="4" t="s">
        <v>3763</v>
      </c>
      <c r="E2013" s="3" t="s">
        <v>1337</v>
      </c>
      <c r="F2013" s="18">
        <v>48</v>
      </c>
      <c r="G2013" s="3">
        <v>54.61</v>
      </c>
      <c r="H2013" s="3">
        <f t="shared" si="80"/>
        <v>2621.2800000000002</v>
      </c>
    </row>
    <row r="2014" spans="3:8" ht="15" customHeight="1" x14ac:dyDescent="0.3">
      <c r="C2014" s="4" t="s">
        <v>3764</v>
      </c>
      <c r="D2014" s="4" t="s">
        <v>3765</v>
      </c>
      <c r="E2014" s="3" t="s">
        <v>1337</v>
      </c>
      <c r="F2014" s="18">
        <v>558</v>
      </c>
      <c r="G2014" s="3">
        <v>33.17</v>
      </c>
      <c r="H2014" s="3">
        <f t="shared" si="80"/>
        <v>18508.86</v>
      </c>
    </row>
    <row r="2015" spans="3:8" ht="15" customHeight="1" x14ac:dyDescent="0.3">
      <c r="C2015" s="4" t="s">
        <v>3766</v>
      </c>
      <c r="D2015" s="4" t="s">
        <v>3767</v>
      </c>
      <c r="E2015" s="3" t="s">
        <v>1337</v>
      </c>
      <c r="F2015" s="18">
        <v>458</v>
      </c>
      <c r="G2015" s="3">
        <v>33.17</v>
      </c>
      <c r="H2015" s="3">
        <f t="shared" si="80"/>
        <v>15191.86</v>
      </c>
    </row>
    <row r="2016" spans="3:8" ht="15" customHeight="1" x14ac:dyDescent="0.3">
      <c r="C2016" s="4" t="s">
        <v>3768</v>
      </c>
      <c r="D2016" s="4" t="s">
        <v>3769</v>
      </c>
      <c r="E2016" s="3" t="s">
        <v>1337</v>
      </c>
      <c r="F2016" s="18">
        <v>4</v>
      </c>
      <c r="G2016" s="3">
        <v>33.17</v>
      </c>
      <c r="H2016" s="3">
        <f t="shared" si="80"/>
        <v>132.68</v>
      </c>
    </row>
    <row r="2017" spans="3:8" ht="15" customHeight="1" x14ac:dyDescent="0.3">
      <c r="C2017" s="4" t="s">
        <v>3770</v>
      </c>
      <c r="D2017" s="4" t="s">
        <v>3771</v>
      </c>
      <c r="E2017" s="3" t="s">
        <v>1337</v>
      </c>
      <c r="F2017" s="18">
        <v>2</v>
      </c>
      <c r="G2017" s="3">
        <v>38.47</v>
      </c>
      <c r="H2017" s="3">
        <f t="shared" si="80"/>
        <v>76.94</v>
      </c>
    </row>
    <row r="2018" spans="3:8" ht="15" customHeight="1" x14ac:dyDescent="0.3">
      <c r="C2018" s="4" t="s">
        <v>3772</v>
      </c>
      <c r="D2018" s="4" t="s">
        <v>3773</v>
      </c>
      <c r="E2018" s="3" t="s">
        <v>1337</v>
      </c>
      <c r="F2018" s="18">
        <v>4</v>
      </c>
      <c r="G2018" s="3">
        <v>33.17</v>
      </c>
      <c r="H2018" s="3">
        <f t="shared" si="80"/>
        <v>132.68</v>
      </c>
    </row>
    <row r="2019" spans="3:8" ht="15" customHeight="1" x14ac:dyDescent="0.3">
      <c r="C2019" s="4" t="s">
        <v>3774</v>
      </c>
      <c r="D2019" s="4" t="s">
        <v>3775</v>
      </c>
      <c r="E2019" s="3" t="s">
        <v>1337</v>
      </c>
      <c r="F2019" s="18">
        <v>45</v>
      </c>
      <c r="G2019" s="3">
        <v>35.67</v>
      </c>
      <c r="H2019" s="3">
        <f t="shared" si="80"/>
        <v>1605.15</v>
      </c>
    </row>
    <row r="2020" spans="3:8" ht="15" customHeight="1" x14ac:dyDescent="0.3">
      <c r="C2020" s="4" t="s">
        <v>3776</v>
      </c>
      <c r="D2020" s="4" t="s">
        <v>3777</v>
      </c>
      <c r="E2020" s="3" t="s">
        <v>1337</v>
      </c>
      <c r="F2020" s="18">
        <v>45</v>
      </c>
      <c r="G2020" s="3">
        <v>18.77</v>
      </c>
      <c r="H2020" s="3">
        <f t="shared" si="80"/>
        <v>844.65</v>
      </c>
    </row>
    <row r="2021" spans="3:8" ht="15" customHeight="1" x14ac:dyDescent="0.3">
      <c r="C2021" s="4" t="s">
        <v>3778</v>
      </c>
      <c r="D2021" s="4" t="s">
        <v>3779</v>
      </c>
      <c r="E2021" s="3" t="s">
        <v>1337</v>
      </c>
      <c r="F2021" s="18">
        <v>6</v>
      </c>
      <c r="G2021" s="3">
        <v>19.27</v>
      </c>
      <c r="H2021" s="3">
        <f t="shared" si="80"/>
        <v>115.62</v>
      </c>
    </row>
    <row r="2022" spans="3:8" ht="15" customHeight="1" x14ac:dyDescent="0.3">
      <c r="C2022" s="4" t="s">
        <v>3780</v>
      </c>
      <c r="D2022" s="4" t="s">
        <v>3781</v>
      </c>
      <c r="E2022" s="3" t="s">
        <v>1337</v>
      </c>
      <c r="F2022" s="18">
        <v>1</v>
      </c>
      <c r="G2022" s="3">
        <v>24.17</v>
      </c>
      <c r="H2022" s="3">
        <f t="shared" si="80"/>
        <v>24.17</v>
      </c>
    </row>
    <row r="2023" spans="3:8" ht="15" customHeight="1" x14ac:dyDescent="0.3">
      <c r="C2023" s="4" t="s">
        <v>3782</v>
      </c>
      <c r="D2023" s="4" t="s">
        <v>3783</v>
      </c>
      <c r="E2023" s="3" t="s">
        <v>1337</v>
      </c>
      <c r="F2023" s="18">
        <v>3</v>
      </c>
      <c r="G2023" s="3">
        <v>41.07</v>
      </c>
      <c r="H2023" s="3">
        <f t="shared" si="80"/>
        <v>123.21</v>
      </c>
    </row>
    <row r="2024" spans="3:8" ht="15" customHeight="1" x14ac:dyDescent="0.3">
      <c r="C2024" s="4" t="s">
        <v>3784</v>
      </c>
      <c r="D2024" s="4" t="s">
        <v>3785</v>
      </c>
      <c r="E2024" s="3" t="s">
        <v>1337</v>
      </c>
      <c r="F2024" s="18">
        <v>235</v>
      </c>
      <c r="G2024" s="3">
        <v>33.17</v>
      </c>
      <c r="H2024" s="3">
        <f t="shared" si="80"/>
        <v>7794.95</v>
      </c>
    </row>
    <row r="2025" spans="3:8" ht="15" customHeight="1" x14ac:dyDescent="0.3">
      <c r="C2025" s="4" t="s">
        <v>3786</v>
      </c>
      <c r="D2025" s="4" t="s">
        <v>3787</v>
      </c>
      <c r="E2025" s="3" t="s">
        <v>1337</v>
      </c>
      <c r="F2025" s="18">
        <v>4</v>
      </c>
      <c r="G2025" s="3">
        <v>36.17</v>
      </c>
      <c r="H2025" s="3">
        <f t="shared" si="80"/>
        <v>144.68</v>
      </c>
    </row>
    <row r="2026" spans="3:8" ht="15" customHeight="1" x14ac:dyDescent="0.3">
      <c r="C2026" s="4" t="s">
        <v>3788</v>
      </c>
      <c r="D2026" s="4" t="s">
        <v>3789</v>
      </c>
      <c r="E2026" s="3" t="s">
        <v>1337</v>
      </c>
      <c r="F2026" s="18">
        <v>1</v>
      </c>
      <c r="G2026" s="3">
        <v>97.33</v>
      </c>
      <c r="H2026" s="3">
        <f t="shared" si="80"/>
        <v>97.33</v>
      </c>
    </row>
    <row r="2027" spans="3:8" ht="15" customHeight="1" x14ac:dyDescent="0.3">
      <c r="C2027" s="4" t="s">
        <v>3790</v>
      </c>
      <c r="D2027" s="4" t="s">
        <v>3791</v>
      </c>
      <c r="E2027" s="3" t="s">
        <v>1337</v>
      </c>
      <c r="F2027" s="18">
        <v>5</v>
      </c>
      <c r="G2027" s="3">
        <v>41.07</v>
      </c>
      <c r="H2027" s="3">
        <f t="shared" si="80"/>
        <v>205.35</v>
      </c>
    </row>
    <row r="2028" spans="3:8" ht="15" customHeight="1" x14ac:dyDescent="0.3">
      <c r="C2028" s="4" t="s">
        <v>3792</v>
      </c>
      <c r="D2028" s="4" t="s">
        <v>3793</v>
      </c>
      <c r="E2028" s="3" t="s">
        <v>1337</v>
      </c>
      <c r="F2028" s="18">
        <v>1</v>
      </c>
      <c r="G2028" s="3">
        <v>43.06</v>
      </c>
      <c r="H2028" s="3">
        <f t="shared" si="80"/>
        <v>43.06</v>
      </c>
    </row>
    <row r="2029" spans="3:8" ht="15" customHeight="1" x14ac:dyDescent="0.3">
      <c r="C2029" s="4" t="s">
        <v>3794</v>
      </c>
      <c r="D2029" s="4" t="s">
        <v>3795</v>
      </c>
      <c r="E2029" s="3" t="s">
        <v>1337</v>
      </c>
      <c r="F2029" s="18">
        <v>9</v>
      </c>
      <c r="G2029" s="3">
        <v>88.67</v>
      </c>
      <c r="H2029" s="3">
        <f t="shared" si="80"/>
        <v>798.03</v>
      </c>
    </row>
    <row r="2030" spans="3:8" ht="15" customHeight="1" x14ac:dyDescent="0.3">
      <c r="C2030" s="4" t="s">
        <v>3796</v>
      </c>
      <c r="D2030" s="4" t="s">
        <v>3797</v>
      </c>
      <c r="E2030" s="3" t="s">
        <v>1337</v>
      </c>
      <c r="F2030" s="18">
        <v>56</v>
      </c>
      <c r="G2030" s="3">
        <v>35.67</v>
      </c>
      <c r="H2030" s="3">
        <f t="shared" si="80"/>
        <v>1997.52</v>
      </c>
    </row>
    <row r="2031" spans="3:8" ht="15" customHeight="1" x14ac:dyDescent="0.3">
      <c r="C2031" s="4" t="s">
        <v>3798</v>
      </c>
      <c r="D2031" s="4" t="s">
        <v>3799</v>
      </c>
      <c r="E2031" s="3" t="s">
        <v>1337</v>
      </c>
      <c r="F2031" s="18">
        <v>78</v>
      </c>
      <c r="G2031" s="3">
        <v>35.67</v>
      </c>
      <c r="H2031" s="3">
        <f t="shared" si="80"/>
        <v>2782.26</v>
      </c>
    </row>
    <row r="2032" spans="3:8" ht="15" customHeight="1" x14ac:dyDescent="0.3">
      <c r="C2032" s="4" t="s">
        <v>3800</v>
      </c>
      <c r="D2032" s="4" t="s">
        <v>3801</v>
      </c>
      <c r="E2032" s="3" t="s">
        <v>1337</v>
      </c>
      <c r="F2032" s="18">
        <v>38</v>
      </c>
      <c r="G2032" s="3">
        <v>35.67</v>
      </c>
      <c r="H2032" s="3">
        <f t="shared" si="80"/>
        <v>1355.46</v>
      </c>
    </row>
    <row r="2033" spans="3:8" ht="15" customHeight="1" x14ac:dyDescent="0.3">
      <c r="C2033" s="4" t="s">
        <v>3802</v>
      </c>
      <c r="D2033" s="4" t="s">
        <v>3803</v>
      </c>
      <c r="E2033" s="3" t="s">
        <v>1337</v>
      </c>
      <c r="F2033" s="18">
        <v>2</v>
      </c>
      <c r="G2033" s="3">
        <v>35.67</v>
      </c>
      <c r="H2033" s="3">
        <f t="shared" si="80"/>
        <v>71.34</v>
      </c>
    </row>
    <row r="2034" spans="3:8" ht="15" customHeight="1" x14ac:dyDescent="0.3">
      <c r="C2034" s="4" t="s">
        <v>3804</v>
      </c>
      <c r="D2034" s="4" t="s">
        <v>3805</v>
      </c>
      <c r="E2034" s="3" t="s">
        <v>1337</v>
      </c>
      <c r="F2034" s="18">
        <v>43</v>
      </c>
      <c r="G2034" s="3">
        <v>35.67</v>
      </c>
      <c r="H2034" s="3">
        <f t="shared" si="80"/>
        <v>1533.81</v>
      </c>
    </row>
    <row r="2035" spans="3:8" ht="25.2" customHeight="1" x14ac:dyDescent="0.3">
      <c r="C2035" s="10" t="s">
        <v>3806</v>
      </c>
      <c r="D2035" s="10" t="s">
        <v>3807</v>
      </c>
      <c r="E2035" s="11"/>
      <c r="F2035" s="16"/>
      <c r="G2035" s="11"/>
      <c r="H2035" s="11">
        <f>SUM(H2036:H2038)</f>
        <v>5475.98</v>
      </c>
    </row>
    <row r="2036" spans="3:8" ht="15" customHeight="1" x14ac:dyDescent="0.3">
      <c r="C2036" s="4" t="s">
        <v>3808</v>
      </c>
      <c r="D2036" s="4" t="s">
        <v>3809</v>
      </c>
      <c r="E2036" s="3" t="s">
        <v>25</v>
      </c>
      <c r="F2036" s="18">
        <v>71.28</v>
      </c>
      <c r="G2036" s="3">
        <v>12.61</v>
      </c>
      <c r="H2036" s="3">
        <f>+ROUND(+IF(F2036="",0,F2036*G2036),2)</f>
        <v>898.84</v>
      </c>
    </row>
    <row r="2037" spans="3:8" ht="15" customHeight="1" x14ac:dyDescent="0.3">
      <c r="C2037" s="4" t="s">
        <v>3810</v>
      </c>
      <c r="D2037" s="4" t="s">
        <v>3811</v>
      </c>
      <c r="E2037" s="3" t="s">
        <v>25</v>
      </c>
      <c r="F2037" s="18">
        <v>71.28</v>
      </c>
      <c r="G2037" s="3">
        <v>49.86</v>
      </c>
      <c r="H2037" s="3">
        <f>+ROUND(+IF(F2037="",0,F2037*G2037),2)</f>
        <v>3554.02</v>
      </c>
    </row>
    <row r="2038" spans="3:8" ht="15" customHeight="1" x14ac:dyDescent="0.3">
      <c r="C2038" s="4" t="s">
        <v>3812</v>
      </c>
      <c r="D2038" s="4" t="s">
        <v>3813</v>
      </c>
      <c r="E2038" s="3" t="s">
        <v>28</v>
      </c>
      <c r="F2038" s="18">
        <v>9</v>
      </c>
      <c r="G2038" s="3">
        <v>113.68</v>
      </c>
      <c r="H2038" s="3">
        <f>+ROUND(+IF(F2038="",0,F2038*G2038),2)</f>
        <v>1023.12</v>
      </c>
    </row>
    <row r="2039" spans="3:8" ht="25.2" customHeight="1" x14ac:dyDescent="0.3">
      <c r="C2039" s="10" t="s">
        <v>3814</v>
      </c>
      <c r="D2039" s="10" t="s">
        <v>3815</v>
      </c>
      <c r="E2039" s="11"/>
      <c r="F2039" s="16"/>
      <c r="G2039" s="11"/>
      <c r="H2039" s="11">
        <f>SUM(H2040:H2051)</f>
        <v>165843.97999999998</v>
      </c>
    </row>
    <row r="2040" spans="3:8" ht="15" customHeight="1" x14ac:dyDescent="0.3">
      <c r="C2040" s="4" t="s">
        <v>3816</v>
      </c>
      <c r="D2040" s="4" t="s">
        <v>3817</v>
      </c>
      <c r="E2040" s="3" t="s">
        <v>28</v>
      </c>
      <c r="F2040" s="18">
        <v>20</v>
      </c>
      <c r="G2040" s="3">
        <v>3113.96</v>
      </c>
      <c r="H2040" s="3">
        <f t="shared" ref="H2040:H2051" si="81">+ROUND(+IF(F2040="",0,F2040*G2040),2)</f>
        <v>62279.199999999997</v>
      </c>
    </row>
    <row r="2041" spans="3:8" ht="15" customHeight="1" x14ac:dyDescent="0.3">
      <c r="C2041" s="4" t="s">
        <v>3818</v>
      </c>
      <c r="D2041" s="4" t="s">
        <v>3819</v>
      </c>
      <c r="E2041" s="3" t="s">
        <v>28</v>
      </c>
      <c r="F2041" s="18">
        <v>6</v>
      </c>
      <c r="G2041" s="3">
        <v>1586.66</v>
      </c>
      <c r="H2041" s="3">
        <f t="shared" si="81"/>
        <v>9519.9599999999991</v>
      </c>
    </row>
    <row r="2042" spans="3:8" ht="15" customHeight="1" x14ac:dyDescent="0.3">
      <c r="C2042" s="4" t="s">
        <v>3820</v>
      </c>
      <c r="D2042" s="4" t="s">
        <v>3821</v>
      </c>
      <c r="E2042" s="3" t="s">
        <v>28</v>
      </c>
      <c r="F2042" s="18">
        <v>992</v>
      </c>
      <c r="G2042" s="3">
        <v>1.18</v>
      </c>
      <c r="H2042" s="3">
        <f t="shared" si="81"/>
        <v>1170.56</v>
      </c>
    </row>
    <row r="2043" spans="3:8" ht="15" customHeight="1" x14ac:dyDescent="0.3">
      <c r="C2043" s="4" t="s">
        <v>3822</v>
      </c>
      <c r="D2043" s="4" t="s">
        <v>3823</v>
      </c>
      <c r="E2043" s="3" t="s">
        <v>28</v>
      </c>
      <c r="F2043" s="18">
        <v>992</v>
      </c>
      <c r="G2043" s="3">
        <v>1.18</v>
      </c>
      <c r="H2043" s="3">
        <f t="shared" si="81"/>
        <v>1170.56</v>
      </c>
    </row>
    <row r="2044" spans="3:8" ht="15" customHeight="1" x14ac:dyDescent="0.3">
      <c r="C2044" s="4" t="s">
        <v>3824</v>
      </c>
      <c r="D2044" s="4" t="s">
        <v>3825</v>
      </c>
      <c r="E2044" s="3" t="s">
        <v>28</v>
      </c>
      <c r="F2044" s="18">
        <v>60</v>
      </c>
      <c r="G2044" s="3">
        <v>1.18</v>
      </c>
      <c r="H2044" s="3">
        <f t="shared" si="81"/>
        <v>70.8</v>
      </c>
    </row>
    <row r="2045" spans="3:8" ht="15" customHeight="1" x14ac:dyDescent="0.3">
      <c r="C2045" s="4" t="s">
        <v>3826</v>
      </c>
      <c r="D2045" s="4" t="s">
        <v>3827</v>
      </c>
      <c r="E2045" s="3" t="s">
        <v>28</v>
      </c>
      <c r="F2045" s="18">
        <v>24</v>
      </c>
      <c r="G2045" s="3">
        <v>21</v>
      </c>
      <c r="H2045" s="3">
        <f t="shared" si="81"/>
        <v>504</v>
      </c>
    </row>
    <row r="2046" spans="3:8" ht="15" customHeight="1" x14ac:dyDescent="0.3">
      <c r="C2046" s="4" t="s">
        <v>3828</v>
      </c>
      <c r="D2046" s="4" t="s">
        <v>3829</v>
      </c>
      <c r="E2046" s="3" t="s">
        <v>28</v>
      </c>
      <c r="F2046" s="18">
        <v>24</v>
      </c>
      <c r="G2046" s="3">
        <v>16</v>
      </c>
      <c r="H2046" s="3">
        <f t="shared" si="81"/>
        <v>384</v>
      </c>
    </row>
    <row r="2047" spans="3:8" ht="15" customHeight="1" x14ac:dyDescent="0.3">
      <c r="C2047" s="4" t="s">
        <v>3830</v>
      </c>
      <c r="D2047" s="4" t="s">
        <v>3831</v>
      </c>
      <c r="E2047" s="3" t="s">
        <v>28</v>
      </c>
      <c r="F2047" s="18">
        <v>14</v>
      </c>
      <c r="G2047" s="3">
        <v>395.59</v>
      </c>
      <c r="H2047" s="3">
        <f t="shared" si="81"/>
        <v>5538.26</v>
      </c>
    </row>
    <row r="2048" spans="3:8" ht="15" customHeight="1" x14ac:dyDescent="0.3">
      <c r="C2048" s="4" t="s">
        <v>3832</v>
      </c>
      <c r="D2048" s="4" t="s">
        <v>3833</v>
      </c>
      <c r="E2048" s="3" t="s">
        <v>28</v>
      </c>
      <c r="F2048" s="18">
        <v>14</v>
      </c>
      <c r="G2048" s="3">
        <v>426</v>
      </c>
      <c r="H2048" s="3">
        <f t="shared" si="81"/>
        <v>5964</v>
      </c>
    </row>
    <row r="2049" spans="3:8" ht="15" customHeight="1" x14ac:dyDescent="0.3">
      <c r="C2049" s="4" t="s">
        <v>3834</v>
      </c>
      <c r="D2049" s="4" t="s">
        <v>3835</v>
      </c>
      <c r="E2049" s="3" t="s">
        <v>28</v>
      </c>
      <c r="F2049" s="18">
        <v>3968</v>
      </c>
      <c r="G2049" s="3">
        <v>3.05</v>
      </c>
      <c r="H2049" s="3">
        <f t="shared" si="81"/>
        <v>12102.4</v>
      </c>
    </row>
    <row r="2050" spans="3:8" ht="15" customHeight="1" x14ac:dyDescent="0.3">
      <c r="C2050" s="4" t="s">
        <v>3836</v>
      </c>
      <c r="D2050" s="4" t="s">
        <v>3837</v>
      </c>
      <c r="E2050" s="3" t="s">
        <v>28</v>
      </c>
      <c r="F2050" s="18">
        <v>992</v>
      </c>
      <c r="G2050" s="3">
        <v>63.72</v>
      </c>
      <c r="H2050" s="3">
        <f t="shared" si="81"/>
        <v>63210.239999999998</v>
      </c>
    </row>
    <row r="2051" spans="3:8" ht="15" customHeight="1" x14ac:dyDescent="0.3">
      <c r="C2051" s="4" t="s">
        <v>3838</v>
      </c>
      <c r="D2051" s="4" t="s">
        <v>3839</v>
      </c>
      <c r="E2051" s="3" t="s">
        <v>28</v>
      </c>
      <c r="F2051" s="18">
        <v>60</v>
      </c>
      <c r="G2051" s="3">
        <v>65.5</v>
      </c>
      <c r="H2051" s="3">
        <f t="shared" si="81"/>
        <v>3930</v>
      </c>
    </row>
    <row r="2052" spans="3:8" ht="25.2" customHeight="1" x14ac:dyDescent="0.3">
      <c r="C2052" s="10" t="s">
        <v>3840</v>
      </c>
      <c r="D2052" s="10" t="s">
        <v>3841</v>
      </c>
      <c r="E2052" s="11"/>
      <c r="F2052" s="16"/>
      <c r="G2052" s="11"/>
      <c r="H2052" s="11">
        <f>+H2053+H2058</f>
        <v>517833.2</v>
      </c>
    </row>
    <row r="2053" spans="3:8" ht="25.2" customHeight="1" x14ac:dyDescent="0.3">
      <c r="C2053" s="12" t="s">
        <v>3842</v>
      </c>
      <c r="D2053" s="12" t="s">
        <v>3843</v>
      </c>
      <c r="E2053" s="13"/>
      <c r="F2053" s="17"/>
      <c r="G2053" s="13"/>
      <c r="H2053" s="13">
        <f>SUM(H2054:H2057)</f>
        <v>109865.2</v>
      </c>
    </row>
    <row r="2054" spans="3:8" ht="15" customHeight="1" x14ac:dyDescent="0.3">
      <c r="C2054" s="4" t="s">
        <v>3844</v>
      </c>
      <c r="D2054" s="4" t="s">
        <v>3845</v>
      </c>
      <c r="E2054" s="3" t="s">
        <v>28</v>
      </c>
      <c r="F2054" s="18">
        <v>10</v>
      </c>
      <c r="G2054" s="3">
        <v>2301</v>
      </c>
      <c r="H2054" s="3">
        <f>+ROUND(+IF(F2054="",0,F2054*G2054),2)</f>
        <v>23010</v>
      </c>
    </row>
    <row r="2055" spans="3:8" ht="15" customHeight="1" x14ac:dyDescent="0.3">
      <c r="C2055" s="4" t="s">
        <v>3846</v>
      </c>
      <c r="D2055" s="4" t="s">
        <v>3847</v>
      </c>
      <c r="E2055" s="3" t="s">
        <v>28</v>
      </c>
      <c r="F2055" s="18">
        <v>1</v>
      </c>
      <c r="G2055" s="3">
        <v>8580</v>
      </c>
      <c r="H2055" s="3">
        <f>+ROUND(+IF(F2055="",0,F2055*G2055),2)</f>
        <v>8580</v>
      </c>
    </row>
    <row r="2056" spans="3:8" ht="15" customHeight="1" x14ac:dyDescent="0.3">
      <c r="C2056" s="4" t="s">
        <v>3848</v>
      </c>
      <c r="D2056" s="4" t="s">
        <v>3849</v>
      </c>
      <c r="E2056" s="3" t="s">
        <v>28</v>
      </c>
      <c r="F2056" s="18">
        <v>10</v>
      </c>
      <c r="G2056" s="3">
        <v>4316.4399999999996</v>
      </c>
      <c r="H2056" s="3">
        <f>+ROUND(+IF(F2056="",0,F2056*G2056),2)</f>
        <v>43164.4</v>
      </c>
    </row>
    <row r="2057" spans="3:8" ht="15" customHeight="1" x14ac:dyDescent="0.3">
      <c r="C2057" s="4" t="s">
        <v>3850</v>
      </c>
      <c r="D2057" s="4" t="s">
        <v>3851</v>
      </c>
      <c r="E2057" s="3" t="s">
        <v>14</v>
      </c>
      <c r="F2057" s="18">
        <v>195.06</v>
      </c>
      <c r="G2057" s="3">
        <v>180</v>
      </c>
      <c r="H2057" s="3">
        <f>+ROUND(+IF(F2057="",0,F2057*G2057),2)</f>
        <v>35110.800000000003</v>
      </c>
    </row>
    <row r="2058" spans="3:8" ht="25.2" customHeight="1" x14ac:dyDescent="0.3">
      <c r="C2058" s="12" t="s">
        <v>3852</v>
      </c>
      <c r="D2058" s="12" t="s">
        <v>3853</v>
      </c>
      <c r="E2058" s="13"/>
      <c r="F2058" s="17"/>
      <c r="G2058" s="13"/>
      <c r="H2058" s="13">
        <f>SUM(H2059:H2061)</f>
        <v>407968</v>
      </c>
    </row>
    <row r="2059" spans="3:8" ht="15" customHeight="1" x14ac:dyDescent="0.3">
      <c r="C2059" s="4" t="s">
        <v>3854</v>
      </c>
      <c r="D2059" s="4" t="s">
        <v>3855</v>
      </c>
      <c r="E2059" s="3" t="s">
        <v>28</v>
      </c>
      <c r="F2059" s="18">
        <v>4</v>
      </c>
      <c r="G2059" s="3">
        <v>22304</v>
      </c>
      <c r="H2059" s="3">
        <f>+ROUND(+IF(F2059="",0,F2059*G2059),2)</f>
        <v>89216</v>
      </c>
    </row>
    <row r="2060" spans="3:8" ht="15" customHeight="1" x14ac:dyDescent="0.3">
      <c r="C2060" s="4" t="s">
        <v>3856</v>
      </c>
      <c r="D2060" s="4" t="s">
        <v>3857</v>
      </c>
      <c r="E2060" s="3" t="s">
        <v>28</v>
      </c>
      <c r="F2060" s="18">
        <v>2</v>
      </c>
      <c r="G2060" s="3">
        <v>144808</v>
      </c>
      <c r="H2060" s="3">
        <f>+ROUND(+IF(F2060="",0,F2060*G2060),2)</f>
        <v>289616</v>
      </c>
    </row>
    <row r="2061" spans="3:8" ht="15" customHeight="1" x14ac:dyDescent="0.3">
      <c r="C2061" s="4" t="s">
        <v>3858</v>
      </c>
      <c r="D2061" s="4" t="s">
        <v>3859</v>
      </c>
      <c r="E2061" s="3" t="s">
        <v>28</v>
      </c>
      <c r="F2061" s="18">
        <v>1</v>
      </c>
      <c r="G2061" s="3">
        <v>29136</v>
      </c>
      <c r="H2061" s="3">
        <f>+ROUND(+IF(F2061="",0,F2061*G2061),2)</f>
        <v>29136</v>
      </c>
    </row>
    <row r="2062" spans="3:8" ht="25.2" customHeight="1" x14ac:dyDescent="0.3">
      <c r="C2062" s="10" t="s">
        <v>3860</v>
      </c>
      <c r="D2062" s="10" t="s">
        <v>2206</v>
      </c>
      <c r="E2062" s="11"/>
      <c r="F2062" s="16"/>
      <c r="G2062" s="11"/>
      <c r="H2062" s="11">
        <f>SUM(H2063:H2065)</f>
        <v>27062.699999999997</v>
      </c>
    </row>
    <row r="2063" spans="3:8" ht="15" customHeight="1" x14ac:dyDescent="0.3">
      <c r="C2063" s="4" t="s">
        <v>3861</v>
      </c>
      <c r="D2063" s="4" t="s">
        <v>3862</v>
      </c>
      <c r="E2063" s="3" t="s">
        <v>28</v>
      </c>
      <c r="F2063" s="18">
        <v>16</v>
      </c>
      <c r="G2063" s="3">
        <v>16.350000000000001</v>
      </c>
      <c r="H2063" s="3">
        <f>+ROUND(+IF(F2063="",0,F2063*G2063),2)</f>
        <v>261.60000000000002</v>
      </c>
    </row>
    <row r="2064" spans="3:8" ht="15" customHeight="1" x14ac:dyDescent="0.3">
      <c r="C2064" s="4" t="s">
        <v>3863</v>
      </c>
      <c r="D2064" s="4" t="s">
        <v>3864</v>
      </c>
      <c r="E2064" s="3" t="s">
        <v>28</v>
      </c>
      <c r="F2064" s="18">
        <v>18</v>
      </c>
      <c r="G2064" s="3">
        <v>40.630000000000003</v>
      </c>
      <c r="H2064" s="3">
        <f>+ROUND(+IF(F2064="",0,F2064*G2064),2)</f>
        <v>731.34</v>
      </c>
    </row>
    <row r="2065" spans="3:8" ht="15" customHeight="1" x14ac:dyDescent="0.3">
      <c r="C2065" s="4" t="s">
        <v>3865</v>
      </c>
      <c r="D2065" s="4" t="s">
        <v>3866</v>
      </c>
      <c r="E2065" s="3" t="s">
        <v>28</v>
      </c>
      <c r="F2065" s="18">
        <v>876</v>
      </c>
      <c r="G2065" s="3">
        <v>29.76</v>
      </c>
      <c r="H2065" s="3">
        <f>+ROUND(+IF(F2065="",0,F2065*G2065),2)</f>
        <v>26069.759999999998</v>
      </c>
    </row>
    <row r="2066" spans="3:8" ht="25.2" customHeight="1" x14ac:dyDescent="0.3">
      <c r="C2066" s="10" t="s">
        <v>3867</v>
      </c>
      <c r="D2066" s="10" t="s">
        <v>3868</v>
      </c>
      <c r="E2066" s="11"/>
      <c r="F2066" s="16"/>
      <c r="G2066" s="11"/>
      <c r="H2066" s="11">
        <f>+H2067+H2083+H2093+H2101+H2108+H2114+H2122+H2126+H2130+H2139+H2145+H2149+H2156+H2159+H2168+H2171+H2174+H2176+H2182</f>
        <v>6656667.7700000005</v>
      </c>
    </row>
    <row r="2067" spans="3:8" ht="25.2" customHeight="1" x14ac:dyDescent="0.3">
      <c r="C2067" s="12" t="s">
        <v>3869</v>
      </c>
      <c r="D2067" s="12" t="s">
        <v>3870</v>
      </c>
      <c r="E2067" s="13"/>
      <c r="F2067" s="17"/>
      <c r="G2067" s="13"/>
      <c r="H2067" s="13">
        <f>SUM(H2068:H2082)</f>
        <v>589926.79</v>
      </c>
    </row>
    <row r="2068" spans="3:8" ht="15" customHeight="1" x14ac:dyDescent="0.3">
      <c r="C2068" s="4" t="s">
        <v>3871</v>
      </c>
      <c r="D2068" s="4" t="s">
        <v>3872</v>
      </c>
      <c r="E2068" s="3" t="s">
        <v>28</v>
      </c>
      <c r="F2068" s="18">
        <v>1</v>
      </c>
      <c r="G2068" s="3">
        <v>93922.92</v>
      </c>
      <c r="H2068" s="3">
        <f t="shared" ref="H2068:H2082" si="82">+ROUND(+IF(F2068="",0,F2068*G2068),2)</f>
        <v>93922.92</v>
      </c>
    </row>
    <row r="2069" spans="3:8" ht="15" customHeight="1" x14ac:dyDescent="0.3">
      <c r="C2069" s="4" t="s">
        <v>3873</v>
      </c>
      <c r="D2069" s="4" t="s">
        <v>3874</v>
      </c>
      <c r="E2069" s="3" t="s">
        <v>28</v>
      </c>
      <c r="F2069" s="18">
        <v>3</v>
      </c>
      <c r="G2069" s="3">
        <v>12500</v>
      </c>
      <c r="H2069" s="3">
        <f t="shared" si="82"/>
        <v>37500</v>
      </c>
    </row>
    <row r="2070" spans="3:8" ht="15" customHeight="1" x14ac:dyDescent="0.3">
      <c r="C2070" s="4" t="s">
        <v>3875</v>
      </c>
      <c r="D2070" s="4" t="s">
        <v>3876</v>
      </c>
      <c r="E2070" s="3" t="s">
        <v>28</v>
      </c>
      <c r="F2070" s="18">
        <v>1043</v>
      </c>
      <c r="G2070" s="3">
        <v>335.45</v>
      </c>
      <c r="H2070" s="3">
        <f t="shared" si="82"/>
        <v>349874.35</v>
      </c>
    </row>
    <row r="2071" spans="3:8" ht="15" customHeight="1" x14ac:dyDescent="0.3">
      <c r="C2071" s="4" t="s">
        <v>3877</v>
      </c>
      <c r="D2071" s="4" t="s">
        <v>3878</v>
      </c>
      <c r="E2071" s="3" t="s">
        <v>28</v>
      </c>
      <c r="F2071" s="18">
        <v>4</v>
      </c>
      <c r="G2071" s="3">
        <v>68.64</v>
      </c>
      <c r="H2071" s="3">
        <f t="shared" si="82"/>
        <v>274.56</v>
      </c>
    </row>
    <row r="2072" spans="3:8" ht="15" customHeight="1" x14ac:dyDescent="0.3">
      <c r="C2072" s="4" t="s">
        <v>3879</v>
      </c>
      <c r="D2072" s="4" t="s">
        <v>3880</v>
      </c>
      <c r="E2072" s="3" t="s">
        <v>28</v>
      </c>
      <c r="F2072" s="18">
        <v>4</v>
      </c>
      <c r="G2072" s="3">
        <v>289</v>
      </c>
      <c r="H2072" s="3">
        <f t="shared" si="82"/>
        <v>1156</v>
      </c>
    </row>
    <row r="2073" spans="3:8" ht="15" customHeight="1" x14ac:dyDescent="0.3">
      <c r="C2073" s="4" t="s">
        <v>3881</v>
      </c>
      <c r="D2073" s="4" t="s">
        <v>3882</v>
      </c>
      <c r="E2073" s="3" t="s">
        <v>28</v>
      </c>
      <c r="F2073" s="18">
        <v>2</v>
      </c>
      <c r="G2073" s="3">
        <v>271.22000000000003</v>
      </c>
      <c r="H2073" s="3">
        <f t="shared" si="82"/>
        <v>542.44000000000005</v>
      </c>
    </row>
    <row r="2074" spans="3:8" ht="15" customHeight="1" x14ac:dyDescent="0.3">
      <c r="C2074" s="4" t="s">
        <v>3883</v>
      </c>
      <c r="D2074" s="4" t="s">
        <v>3884</v>
      </c>
      <c r="E2074" s="3" t="s">
        <v>28</v>
      </c>
      <c r="F2074" s="18">
        <v>46</v>
      </c>
      <c r="G2074" s="3">
        <v>289.14999999999998</v>
      </c>
      <c r="H2074" s="3">
        <f t="shared" si="82"/>
        <v>13300.9</v>
      </c>
    </row>
    <row r="2075" spans="3:8" ht="15" customHeight="1" x14ac:dyDescent="0.3">
      <c r="C2075" s="4" t="s">
        <v>3885</v>
      </c>
      <c r="D2075" s="4" t="s">
        <v>3886</v>
      </c>
      <c r="E2075" s="3" t="s">
        <v>28</v>
      </c>
      <c r="F2075" s="18">
        <v>6</v>
      </c>
      <c r="G2075" s="3">
        <v>62.6</v>
      </c>
      <c r="H2075" s="3">
        <f t="shared" si="82"/>
        <v>375.6</v>
      </c>
    </row>
    <row r="2076" spans="3:8" ht="15" customHeight="1" x14ac:dyDescent="0.3">
      <c r="C2076" s="4" t="s">
        <v>3887</v>
      </c>
      <c r="D2076" s="4" t="s">
        <v>3888</v>
      </c>
      <c r="E2076" s="3" t="s">
        <v>28</v>
      </c>
      <c r="F2076" s="18">
        <v>46</v>
      </c>
      <c r="G2076" s="3">
        <v>315</v>
      </c>
      <c r="H2076" s="3">
        <f t="shared" si="82"/>
        <v>14490</v>
      </c>
    </row>
    <row r="2077" spans="3:8" ht="15" customHeight="1" x14ac:dyDescent="0.3">
      <c r="C2077" s="4" t="s">
        <v>3889</v>
      </c>
      <c r="D2077" s="4" t="s">
        <v>3890</v>
      </c>
      <c r="E2077" s="3" t="s">
        <v>28</v>
      </c>
      <c r="F2077" s="18">
        <v>1</v>
      </c>
      <c r="G2077" s="3">
        <v>2178</v>
      </c>
      <c r="H2077" s="3">
        <f t="shared" si="82"/>
        <v>2178</v>
      </c>
    </row>
    <row r="2078" spans="3:8" ht="15" customHeight="1" x14ac:dyDescent="0.3">
      <c r="C2078" s="4" t="s">
        <v>3891</v>
      </c>
      <c r="D2078" s="4" t="s">
        <v>3892</v>
      </c>
      <c r="E2078" s="3" t="s">
        <v>28</v>
      </c>
      <c r="F2078" s="18">
        <v>8</v>
      </c>
      <c r="G2078" s="3">
        <v>270.22000000000003</v>
      </c>
      <c r="H2078" s="3">
        <f t="shared" si="82"/>
        <v>2161.7600000000002</v>
      </c>
    </row>
    <row r="2079" spans="3:8" ht="15" customHeight="1" x14ac:dyDescent="0.3">
      <c r="C2079" s="4" t="s">
        <v>3893</v>
      </c>
      <c r="D2079" s="4" t="s">
        <v>3894</v>
      </c>
      <c r="E2079" s="3" t="s">
        <v>28</v>
      </c>
      <c r="F2079" s="18">
        <v>1</v>
      </c>
      <c r="G2079" s="3">
        <v>152.82</v>
      </c>
      <c r="H2079" s="3">
        <f t="shared" si="82"/>
        <v>152.82</v>
      </c>
    </row>
    <row r="2080" spans="3:8" ht="15" customHeight="1" x14ac:dyDescent="0.3">
      <c r="C2080" s="4" t="s">
        <v>3895</v>
      </c>
      <c r="D2080" s="4" t="s">
        <v>3896</v>
      </c>
      <c r="E2080" s="3" t="s">
        <v>28</v>
      </c>
      <c r="F2080" s="18">
        <v>8</v>
      </c>
      <c r="G2080" s="3">
        <v>119.18</v>
      </c>
      <c r="H2080" s="3">
        <f t="shared" si="82"/>
        <v>953.44</v>
      </c>
    </row>
    <row r="2081" spans="3:8" ht="15" customHeight="1" x14ac:dyDescent="0.3">
      <c r="C2081" s="4" t="s">
        <v>3897</v>
      </c>
      <c r="D2081" s="4" t="s">
        <v>3898</v>
      </c>
      <c r="E2081" s="3" t="s">
        <v>28</v>
      </c>
      <c r="F2081" s="18">
        <v>8</v>
      </c>
      <c r="G2081" s="3">
        <v>428</v>
      </c>
      <c r="H2081" s="3">
        <f t="shared" si="82"/>
        <v>3424</v>
      </c>
    </row>
    <row r="2082" spans="3:8" ht="15" customHeight="1" x14ac:dyDescent="0.3">
      <c r="C2082" s="4" t="s">
        <v>3899</v>
      </c>
      <c r="D2082" s="4" t="s">
        <v>3900</v>
      </c>
      <c r="E2082" s="3" t="s">
        <v>28</v>
      </c>
      <c r="F2082" s="18">
        <v>1</v>
      </c>
      <c r="G2082" s="3">
        <v>69620</v>
      </c>
      <c r="H2082" s="3">
        <f t="shared" si="82"/>
        <v>69620</v>
      </c>
    </row>
    <row r="2083" spans="3:8" ht="25.2" customHeight="1" x14ac:dyDescent="0.3">
      <c r="C2083" s="12" t="s">
        <v>3901</v>
      </c>
      <c r="D2083" s="12" t="s">
        <v>3902</v>
      </c>
      <c r="E2083" s="13"/>
      <c r="F2083" s="17"/>
      <c r="G2083" s="13"/>
      <c r="H2083" s="13">
        <f>SUM(H2084:H2092)</f>
        <v>56240.83</v>
      </c>
    </row>
    <row r="2084" spans="3:8" ht="15" customHeight="1" x14ac:dyDescent="0.3">
      <c r="C2084" s="4" t="s">
        <v>3903</v>
      </c>
      <c r="D2084" s="4" t="s">
        <v>3904</v>
      </c>
      <c r="E2084" s="3" t="s">
        <v>28</v>
      </c>
      <c r="F2084" s="18">
        <v>1</v>
      </c>
      <c r="G2084" s="3">
        <v>6672.9</v>
      </c>
      <c r="H2084" s="3">
        <f t="shared" ref="H2084:H2092" si="83">+ROUND(+IF(F2084="",0,F2084*G2084),2)</f>
        <v>6672.9</v>
      </c>
    </row>
    <row r="2085" spans="3:8" ht="15" customHeight="1" x14ac:dyDescent="0.3">
      <c r="C2085" s="4" t="s">
        <v>3905</v>
      </c>
      <c r="D2085" s="4" t="s">
        <v>3906</v>
      </c>
      <c r="E2085" s="3" t="s">
        <v>28</v>
      </c>
      <c r="F2085" s="18">
        <v>5</v>
      </c>
      <c r="G2085" s="3">
        <v>1087.53</v>
      </c>
      <c r="H2085" s="3">
        <f t="shared" si="83"/>
        <v>5437.65</v>
      </c>
    </row>
    <row r="2086" spans="3:8" ht="15" customHeight="1" x14ac:dyDescent="0.3">
      <c r="C2086" s="4" t="s">
        <v>3907</v>
      </c>
      <c r="D2086" s="4" t="s">
        <v>3908</v>
      </c>
      <c r="E2086" s="3" t="s">
        <v>28</v>
      </c>
      <c r="F2086" s="18">
        <v>15</v>
      </c>
      <c r="G2086" s="3">
        <v>588.29999999999995</v>
      </c>
      <c r="H2086" s="3">
        <f t="shared" si="83"/>
        <v>8824.5</v>
      </c>
    </row>
    <row r="2087" spans="3:8" ht="15" customHeight="1" x14ac:dyDescent="0.3">
      <c r="C2087" s="4" t="s">
        <v>3909</v>
      </c>
      <c r="D2087" s="4" t="s">
        <v>3910</v>
      </c>
      <c r="E2087" s="3" t="s">
        <v>28</v>
      </c>
      <c r="F2087" s="18">
        <v>15</v>
      </c>
      <c r="G2087" s="3">
        <v>14.4</v>
      </c>
      <c r="H2087" s="3">
        <f t="shared" si="83"/>
        <v>216</v>
      </c>
    </row>
    <row r="2088" spans="3:8" ht="15" customHeight="1" x14ac:dyDescent="0.3">
      <c r="C2088" s="4" t="s">
        <v>3911</v>
      </c>
      <c r="D2088" s="4" t="s">
        <v>3912</v>
      </c>
      <c r="E2088" s="3" t="s">
        <v>28</v>
      </c>
      <c r="F2088" s="18">
        <v>4</v>
      </c>
      <c r="G2088" s="3">
        <v>799.2</v>
      </c>
      <c r="H2088" s="3">
        <f t="shared" si="83"/>
        <v>3196.8</v>
      </c>
    </row>
    <row r="2089" spans="3:8" ht="15" customHeight="1" x14ac:dyDescent="0.3">
      <c r="C2089" s="4" t="s">
        <v>3913</v>
      </c>
      <c r="D2089" s="4" t="s">
        <v>3914</v>
      </c>
      <c r="E2089" s="3" t="s">
        <v>28</v>
      </c>
      <c r="F2089" s="18">
        <v>220</v>
      </c>
      <c r="G2089" s="3">
        <v>81.3</v>
      </c>
      <c r="H2089" s="3">
        <f t="shared" si="83"/>
        <v>17886</v>
      </c>
    </row>
    <row r="2090" spans="3:8" ht="15" customHeight="1" x14ac:dyDescent="0.3">
      <c r="C2090" s="4" t="s">
        <v>3915</v>
      </c>
      <c r="D2090" s="4" t="s">
        <v>3916</v>
      </c>
      <c r="E2090" s="3" t="s">
        <v>28</v>
      </c>
      <c r="F2090" s="18">
        <v>9</v>
      </c>
      <c r="G2090" s="3">
        <v>245.22</v>
      </c>
      <c r="H2090" s="3">
        <f t="shared" si="83"/>
        <v>2206.98</v>
      </c>
    </row>
    <row r="2091" spans="3:8" ht="15" customHeight="1" x14ac:dyDescent="0.3">
      <c r="C2091" s="4" t="s">
        <v>3917</v>
      </c>
      <c r="D2091" s="4" t="s">
        <v>3918</v>
      </c>
      <c r="E2091" s="3" t="s">
        <v>28</v>
      </c>
      <c r="F2091" s="18">
        <v>4</v>
      </c>
      <c r="G2091" s="3">
        <v>125</v>
      </c>
      <c r="H2091" s="3">
        <f t="shared" si="83"/>
        <v>500</v>
      </c>
    </row>
    <row r="2092" spans="3:8" ht="15" customHeight="1" x14ac:dyDescent="0.3">
      <c r="C2092" s="4" t="s">
        <v>3919</v>
      </c>
      <c r="D2092" s="4" t="s">
        <v>3920</v>
      </c>
      <c r="E2092" s="3" t="s">
        <v>28</v>
      </c>
      <c r="F2092" s="18">
        <v>1</v>
      </c>
      <c r="G2092" s="3">
        <v>11300</v>
      </c>
      <c r="H2092" s="3">
        <f t="shared" si="83"/>
        <v>11300</v>
      </c>
    </row>
    <row r="2093" spans="3:8" ht="25.2" customHeight="1" x14ac:dyDescent="0.3">
      <c r="C2093" s="12" t="s">
        <v>3921</v>
      </c>
      <c r="D2093" s="12" t="s">
        <v>3922</v>
      </c>
      <c r="E2093" s="13"/>
      <c r="F2093" s="17"/>
      <c r="G2093" s="13"/>
      <c r="H2093" s="13">
        <f>SUM(H2094:H2100)</f>
        <v>282283</v>
      </c>
    </row>
    <row r="2094" spans="3:8" ht="15" customHeight="1" x14ac:dyDescent="0.3">
      <c r="C2094" s="4" t="s">
        <v>3923</v>
      </c>
      <c r="D2094" s="4" t="s">
        <v>3924</v>
      </c>
      <c r="E2094" s="3" t="s">
        <v>28</v>
      </c>
      <c r="F2094" s="18">
        <v>57</v>
      </c>
      <c r="G2094" s="3">
        <v>840</v>
      </c>
      <c r="H2094" s="3">
        <f>+ROUND(+IF(F2094="",0,F2094*G2094),2)</f>
        <v>47880</v>
      </c>
    </row>
    <row r="2095" spans="3:8" ht="15" customHeight="1" x14ac:dyDescent="0.3">
      <c r="C2095" s="4" t="s">
        <v>3925</v>
      </c>
      <c r="D2095" s="4" t="s">
        <v>3926</v>
      </c>
      <c r="E2095" s="3" t="s">
        <v>28</v>
      </c>
      <c r="F2095" s="18">
        <v>59</v>
      </c>
      <c r="G2095" s="3">
        <v>897</v>
      </c>
      <c r="H2095" s="3">
        <f>+ROUND(+IF(F2095="",0,F2095*G2095),2)</f>
        <v>52923</v>
      </c>
    </row>
    <row r="2096" spans="3:8" ht="15" customHeight="1" x14ac:dyDescent="0.3">
      <c r="C2096" s="4" t="s">
        <v>3927</v>
      </c>
      <c r="D2096" s="4" t="s">
        <v>3928</v>
      </c>
      <c r="E2096" s="3" t="s">
        <v>28</v>
      </c>
      <c r="F2096" s="18">
        <v>4</v>
      </c>
      <c r="G2096" s="3">
        <v>11949</v>
      </c>
      <c r="H2096" s="3">
        <f>+ROUND(+IF(F2096="",0,F2096*G2096),2)</f>
        <v>47796</v>
      </c>
    </row>
    <row r="2097" spans="3:8" ht="15" customHeight="1" x14ac:dyDescent="0.3">
      <c r="C2097" s="4" t="s">
        <v>3929</v>
      </c>
      <c r="D2097" s="4" t="s">
        <v>3930</v>
      </c>
      <c r="E2097" s="3" t="s">
        <v>28</v>
      </c>
      <c r="F2097" s="18">
        <v>1</v>
      </c>
      <c r="G2097" s="3">
        <v>102974</v>
      </c>
      <c r="H2097" s="3">
        <f>+ROUND(+IF(F2097="",0,F2097*G2097),2)</f>
        <v>102974</v>
      </c>
    </row>
    <row r="2098" spans="3:8" ht="15" customHeight="1" x14ac:dyDescent="0.3">
      <c r="C2098" s="4" t="s">
        <v>3931</v>
      </c>
      <c r="D2098" s="4" t="s">
        <v>3932</v>
      </c>
      <c r="E2098" s="3" t="s">
        <v>28</v>
      </c>
      <c r="F2098" s="18">
        <v>1</v>
      </c>
      <c r="G2098" s="3">
        <v>21510</v>
      </c>
      <c r="H2098" s="3">
        <f t="shared" ref="H2098:H2099" si="84">+ROUND(+IF(F2098="",0,F2098*G2098),2)</f>
        <v>21510</v>
      </c>
    </row>
    <row r="2099" spans="3:8" ht="15" customHeight="1" x14ac:dyDescent="0.3">
      <c r="C2099" s="4" t="s">
        <v>3933</v>
      </c>
      <c r="D2099" s="4" t="s">
        <v>3934</v>
      </c>
      <c r="E2099" s="3" t="s">
        <v>28</v>
      </c>
      <c r="F2099" s="18">
        <v>1</v>
      </c>
      <c r="G2099" s="3">
        <v>0</v>
      </c>
      <c r="H2099" s="3">
        <f t="shared" si="84"/>
        <v>0</v>
      </c>
    </row>
    <row r="2100" spans="3:8" ht="15" customHeight="1" x14ac:dyDescent="0.3">
      <c r="C2100" s="4" t="s">
        <v>3935</v>
      </c>
      <c r="D2100" s="4" t="s">
        <v>3936</v>
      </c>
      <c r="E2100" s="3" t="s">
        <v>28</v>
      </c>
      <c r="F2100" s="18">
        <v>1</v>
      </c>
      <c r="G2100" s="3">
        <v>9200</v>
      </c>
      <c r="H2100" s="3">
        <f>+ROUND(+IF(F2100="",0,F2100*G2100),2)</f>
        <v>9200</v>
      </c>
    </row>
    <row r="2101" spans="3:8" ht="25.2" customHeight="1" x14ac:dyDescent="0.3">
      <c r="C2101" s="12" t="s">
        <v>3937</v>
      </c>
      <c r="D2101" s="12" t="s">
        <v>3938</v>
      </c>
      <c r="E2101" s="13"/>
      <c r="F2101" s="17"/>
      <c r="G2101" s="13"/>
      <c r="H2101" s="13">
        <f>SUM(H2102:H2107)</f>
        <v>2623.5199999999995</v>
      </c>
    </row>
    <row r="2102" spans="3:8" ht="15" customHeight="1" x14ac:dyDescent="0.3">
      <c r="C2102" s="4" t="s">
        <v>3939</v>
      </c>
      <c r="D2102" s="4" t="s">
        <v>3940</v>
      </c>
      <c r="E2102" s="3" t="s">
        <v>28</v>
      </c>
      <c r="F2102" s="18">
        <v>152</v>
      </c>
      <c r="G2102" s="3">
        <v>1.18</v>
      </c>
      <c r="H2102" s="3">
        <f t="shared" ref="H2102:H2107" si="85">+ROUND(+IF(F2102="",0,F2102*G2102),2)</f>
        <v>179.36</v>
      </c>
    </row>
    <row r="2103" spans="3:8" ht="15" customHeight="1" x14ac:dyDescent="0.3">
      <c r="C2103" s="4" t="s">
        <v>3941</v>
      </c>
      <c r="D2103" s="4" t="s">
        <v>3942</v>
      </c>
      <c r="E2103" s="3" t="s">
        <v>28</v>
      </c>
      <c r="F2103" s="18">
        <v>9</v>
      </c>
      <c r="G2103" s="3">
        <v>1.18</v>
      </c>
      <c r="H2103" s="3">
        <f t="shared" si="85"/>
        <v>10.62</v>
      </c>
    </row>
    <row r="2104" spans="3:8" ht="15" customHeight="1" x14ac:dyDescent="0.3">
      <c r="C2104" s="4" t="s">
        <v>3943</v>
      </c>
      <c r="D2104" s="4" t="s">
        <v>3944</v>
      </c>
      <c r="E2104" s="3" t="s">
        <v>28</v>
      </c>
      <c r="F2104" s="18">
        <v>1</v>
      </c>
      <c r="G2104" s="3">
        <v>1.18</v>
      </c>
      <c r="H2104" s="3">
        <f t="shared" si="85"/>
        <v>1.18</v>
      </c>
    </row>
    <row r="2105" spans="3:8" ht="15" customHeight="1" x14ac:dyDescent="0.3">
      <c r="C2105" s="4" t="s">
        <v>3945</v>
      </c>
      <c r="D2105" s="4" t="s">
        <v>3946</v>
      </c>
      <c r="E2105" s="3" t="s">
        <v>28</v>
      </c>
      <c r="F2105" s="18">
        <v>24</v>
      </c>
      <c r="G2105" s="3">
        <v>101.25</v>
      </c>
      <c r="H2105" s="3">
        <f t="shared" si="85"/>
        <v>2430</v>
      </c>
    </row>
    <row r="2106" spans="3:8" ht="15" customHeight="1" x14ac:dyDescent="0.3">
      <c r="C2106" s="4" t="s">
        <v>3947</v>
      </c>
      <c r="D2106" s="4" t="s">
        <v>3948</v>
      </c>
      <c r="E2106" s="3" t="s">
        <v>28</v>
      </c>
      <c r="F2106" s="18">
        <v>1</v>
      </c>
      <c r="G2106" s="3">
        <v>1.18</v>
      </c>
      <c r="H2106" s="3">
        <f t="shared" si="85"/>
        <v>1.18</v>
      </c>
    </row>
    <row r="2107" spans="3:8" ht="15" customHeight="1" x14ac:dyDescent="0.3">
      <c r="C2107" s="4" t="s">
        <v>3949</v>
      </c>
      <c r="D2107" s="4" t="s">
        <v>3950</v>
      </c>
      <c r="E2107" s="3" t="s">
        <v>28</v>
      </c>
      <c r="F2107" s="18">
        <v>1</v>
      </c>
      <c r="G2107" s="3">
        <v>1.18</v>
      </c>
      <c r="H2107" s="3">
        <f t="shared" si="85"/>
        <v>1.18</v>
      </c>
    </row>
    <row r="2108" spans="3:8" ht="25.2" customHeight="1" x14ac:dyDescent="0.3">
      <c r="C2108" s="12" t="s">
        <v>3951</v>
      </c>
      <c r="D2108" s="12" t="s">
        <v>3952</v>
      </c>
      <c r="E2108" s="13"/>
      <c r="F2108" s="17"/>
      <c r="G2108" s="13"/>
      <c r="H2108" s="13">
        <f>SUM(H2109:H2113)</f>
        <v>31200</v>
      </c>
    </row>
    <row r="2109" spans="3:8" ht="15" customHeight="1" x14ac:dyDescent="0.3">
      <c r="C2109" s="4" t="s">
        <v>3953</v>
      </c>
      <c r="D2109" s="4" t="s">
        <v>3954</v>
      </c>
      <c r="E2109" s="3" t="s">
        <v>28</v>
      </c>
      <c r="F2109" s="18">
        <v>18</v>
      </c>
      <c r="G2109" s="3">
        <v>1095</v>
      </c>
      <c r="H2109" s="3">
        <f>+ROUND(+IF(F2109="",0,F2109*G2109),2)</f>
        <v>19710</v>
      </c>
    </row>
    <row r="2110" spans="3:8" ht="15" customHeight="1" x14ac:dyDescent="0.3">
      <c r="C2110" s="4" t="s">
        <v>3955</v>
      </c>
      <c r="D2110" s="4" t="s">
        <v>3956</v>
      </c>
      <c r="E2110" s="3" t="s">
        <v>28</v>
      </c>
      <c r="F2110" s="18">
        <v>18</v>
      </c>
      <c r="G2110" s="3">
        <v>150</v>
      </c>
      <c r="H2110" s="3">
        <f>+ROUND(+IF(F2110="",0,F2110*G2110),2)</f>
        <v>2700</v>
      </c>
    </row>
    <row r="2111" spans="3:8" ht="15" customHeight="1" x14ac:dyDescent="0.3">
      <c r="C2111" s="4" t="s">
        <v>3957</v>
      </c>
      <c r="D2111" s="4" t="s">
        <v>3958</v>
      </c>
      <c r="E2111" s="3" t="s">
        <v>28</v>
      </c>
      <c r="F2111" s="18">
        <v>18</v>
      </c>
      <c r="G2111" s="3">
        <v>30</v>
      </c>
      <c r="H2111" s="3">
        <f>+ROUND(+IF(F2111="",0,F2111*G2111),2)</f>
        <v>540</v>
      </c>
    </row>
    <row r="2112" spans="3:8" ht="15" customHeight="1" x14ac:dyDescent="0.3">
      <c r="C2112" s="4" t="s">
        <v>3959</v>
      </c>
      <c r="D2112" s="4" t="s">
        <v>3960</v>
      </c>
      <c r="E2112" s="3" t="s">
        <v>28</v>
      </c>
      <c r="F2112" s="18">
        <v>2</v>
      </c>
      <c r="G2112" s="3">
        <v>1375</v>
      </c>
      <c r="H2112" s="3">
        <f>+ROUND(+IF(F2112="",0,F2112*G2112),2)</f>
        <v>2750</v>
      </c>
    </row>
    <row r="2113" spans="3:8" ht="15" customHeight="1" x14ac:dyDescent="0.3">
      <c r="C2113" s="4" t="s">
        <v>3961</v>
      </c>
      <c r="D2113" s="4" t="s">
        <v>3962</v>
      </c>
      <c r="E2113" s="3" t="s">
        <v>28</v>
      </c>
      <c r="F2113" s="18">
        <v>1</v>
      </c>
      <c r="G2113" s="3">
        <v>5500</v>
      </c>
      <c r="H2113" s="3">
        <f>+ROUND(+IF(F2113="",0,F2113*G2113),2)</f>
        <v>5500</v>
      </c>
    </row>
    <row r="2114" spans="3:8" ht="25.2" customHeight="1" x14ac:dyDescent="0.3">
      <c r="C2114" s="12" t="s">
        <v>3963</v>
      </c>
      <c r="D2114" s="12" t="s">
        <v>3964</v>
      </c>
      <c r="E2114" s="13"/>
      <c r="F2114" s="17"/>
      <c r="G2114" s="13"/>
      <c r="H2114" s="13">
        <f>SUM(H2115:H2121)</f>
        <v>11543.2</v>
      </c>
    </row>
    <row r="2115" spans="3:8" ht="15" customHeight="1" x14ac:dyDescent="0.3">
      <c r="C2115" s="4" t="s">
        <v>3965</v>
      </c>
      <c r="D2115" s="4" t="s">
        <v>3966</v>
      </c>
      <c r="E2115" s="3" t="s">
        <v>28</v>
      </c>
      <c r="F2115" s="18">
        <v>12</v>
      </c>
      <c r="G2115" s="3">
        <v>250</v>
      </c>
      <c r="H2115" s="3">
        <f t="shared" ref="H2115:H2121" si="86">+ROUND(+IF(F2115="",0,F2115*G2115),2)</f>
        <v>3000</v>
      </c>
    </row>
    <row r="2116" spans="3:8" ht="15" customHeight="1" x14ac:dyDescent="0.3">
      <c r="C2116" s="4" t="s">
        <v>3967</v>
      </c>
      <c r="D2116" s="4" t="s">
        <v>3968</v>
      </c>
      <c r="E2116" s="3" t="s">
        <v>28</v>
      </c>
      <c r="F2116" s="18">
        <v>1</v>
      </c>
      <c r="G2116" s="3">
        <v>4024.2</v>
      </c>
      <c r="H2116" s="3">
        <f t="shared" si="86"/>
        <v>4024.2</v>
      </c>
    </row>
    <row r="2117" spans="3:8" ht="15" customHeight="1" x14ac:dyDescent="0.3">
      <c r="C2117" s="4" t="s">
        <v>3969</v>
      </c>
      <c r="D2117" s="4" t="s">
        <v>3970</v>
      </c>
      <c r="E2117" s="3" t="s">
        <v>28</v>
      </c>
      <c r="F2117" s="18">
        <v>40</v>
      </c>
      <c r="G2117" s="3">
        <v>15</v>
      </c>
      <c r="H2117" s="3">
        <f t="shared" si="86"/>
        <v>600</v>
      </c>
    </row>
    <row r="2118" spans="3:8" ht="15" customHeight="1" x14ac:dyDescent="0.3">
      <c r="C2118" s="4" t="s">
        <v>3971</v>
      </c>
      <c r="D2118" s="4" t="s">
        <v>3972</v>
      </c>
      <c r="E2118" s="3" t="s">
        <v>28</v>
      </c>
      <c r="F2118" s="18">
        <v>20</v>
      </c>
      <c r="G2118" s="3">
        <v>11</v>
      </c>
      <c r="H2118" s="3">
        <f t="shared" si="86"/>
        <v>220</v>
      </c>
    </row>
    <row r="2119" spans="3:8" ht="15" customHeight="1" x14ac:dyDescent="0.3">
      <c r="C2119" s="4" t="s">
        <v>3973</v>
      </c>
      <c r="D2119" s="4" t="s">
        <v>3974</v>
      </c>
      <c r="E2119" s="3" t="s">
        <v>28</v>
      </c>
      <c r="F2119" s="18">
        <v>200</v>
      </c>
      <c r="G2119" s="3">
        <v>3</v>
      </c>
      <c r="H2119" s="3">
        <f t="shared" si="86"/>
        <v>600</v>
      </c>
    </row>
    <row r="2120" spans="3:8" ht="15" customHeight="1" x14ac:dyDescent="0.3">
      <c r="C2120" s="4" t="s">
        <v>3975</v>
      </c>
      <c r="D2120" s="4" t="s">
        <v>3976</v>
      </c>
      <c r="E2120" s="3" t="s">
        <v>28</v>
      </c>
      <c r="F2120" s="18">
        <v>1</v>
      </c>
      <c r="G2120" s="3">
        <v>2149</v>
      </c>
      <c r="H2120" s="3">
        <f t="shared" si="86"/>
        <v>2149</v>
      </c>
    </row>
    <row r="2121" spans="3:8" ht="15" customHeight="1" x14ac:dyDescent="0.3">
      <c r="C2121" s="4" t="s">
        <v>3977</v>
      </c>
      <c r="D2121" s="4" t="s">
        <v>3978</v>
      </c>
      <c r="E2121" s="3" t="s">
        <v>28</v>
      </c>
      <c r="F2121" s="18">
        <v>1</v>
      </c>
      <c r="G2121" s="3">
        <v>950</v>
      </c>
      <c r="H2121" s="3">
        <f t="shared" si="86"/>
        <v>950</v>
      </c>
    </row>
    <row r="2122" spans="3:8" ht="25.2" customHeight="1" x14ac:dyDescent="0.3">
      <c r="C2122" s="12" t="s">
        <v>3979</v>
      </c>
      <c r="D2122" s="12" t="s">
        <v>3980</v>
      </c>
      <c r="E2122" s="13"/>
      <c r="F2122" s="17"/>
      <c r="G2122" s="13"/>
      <c r="H2122" s="13">
        <f>SUM(H2123:H2125)</f>
        <v>124120.66</v>
      </c>
    </row>
    <row r="2123" spans="3:8" ht="15" customHeight="1" x14ac:dyDescent="0.3">
      <c r="C2123" s="4" t="s">
        <v>3981</v>
      </c>
      <c r="D2123" s="4" t="s">
        <v>3982</v>
      </c>
      <c r="E2123" s="3" t="s">
        <v>28</v>
      </c>
      <c r="F2123" s="18">
        <v>1</v>
      </c>
      <c r="G2123" s="3">
        <v>89340.160000000003</v>
      </c>
      <c r="H2123" s="3">
        <f>+ROUND(+IF(F2123="",0,F2123*G2123),2)</f>
        <v>89340.160000000003</v>
      </c>
    </row>
    <row r="2124" spans="3:8" ht="15" customHeight="1" x14ac:dyDescent="0.3">
      <c r="C2124" s="4" t="s">
        <v>3983</v>
      </c>
      <c r="D2124" s="4" t="s">
        <v>3984</v>
      </c>
      <c r="E2124" s="3" t="s">
        <v>28</v>
      </c>
      <c r="F2124" s="18">
        <v>1</v>
      </c>
      <c r="G2124" s="3">
        <v>21641.200000000001</v>
      </c>
      <c r="H2124" s="3">
        <f>+ROUND(+IF(F2124="",0,F2124*G2124),2)</f>
        <v>21641.200000000001</v>
      </c>
    </row>
    <row r="2125" spans="3:8" ht="15" customHeight="1" x14ac:dyDescent="0.3">
      <c r="C2125" s="4" t="s">
        <v>3985</v>
      </c>
      <c r="D2125" s="4" t="s">
        <v>3986</v>
      </c>
      <c r="E2125" s="3" t="s">
        <v>28</v>
      </c>
      <c r="F2125" s="18">
        <v>1</v>
      </c>
      <c r="G2125" s="3">
        <v>13139.3</v>
      </c>
      <c r="H2125" s="3">
        <f>+ROUND(+IF(F2125="",0,F2125*G2125),2)</f>
        <v>13139.3</v>
      </c>
    </row>
    <row r="2126" spans="3:8" ht="25.2" customHeight="1" x14ac:dyDescent="0.3">
      <c r="C2126" s="12" t="s">
        <v>3987</v>
      </c>
      <c r="D2126" s="12" t="s">
        <v>3988</v>
      </c>
      <c r="E2126" s="13"/>
      <c r="F2126" s="17"/>
      <c r="G2126" s="13"/>
      <c r="H2126" s="13">
        <f>SUM(H2127:H2129)</f>
        <v>368652.05000000005</v>
      </c>
    </row>
    <row r="2127" spans="3:8" ht="15" customHeight="1" x14ac:dyDescent="0.3">
      <c r="C2127" s="4" t="s">
        <v>3989</v>
      </c>
      <c r="D2127" s="4" t="s">
        <v>3990</v>
      </c>
      <c r="E2127" s="3" t="s">
        <v>28</v>
      </c>
      <c r="F2127" s="18">
        <v>1</v>
      </c>
      <c r="G2127" s="3">
        <v>223116.75</v>
      </c>
      <c r="H2127" s="3">
        <f>+ROUND(+IF(F2127="",0,F2127*G2127),2)</f>
        <v>223116.75</v>
      </c>
    </row>
    <row r="2128" spans="3:8" ht="15" customHeight="1" x14ac:dyDescent="0.3">
      <c r="C2128" s="4" t="s">
        <v>3991</v>
      </c>
      <c r="D2128" s="4" t="s">
        <v>3992</v>
      </c>
      <c r="E2128" s="3" t="s">
        <v>28</v>
      </c>
      <c r="F2128" s="18">
        <v>1</v>
      </c>
      <c r="G2128" s="3">
        <v>59536.9</v>
      </c>
      <c r="H2128" s="3">
        <f>+ROUND(+IF(F2128="",0,F2128*G2128),2)</f>
        <v>59536.9</v>
      </c>
    </row>
    <row r="2129" spans="3:8" ht="15" customHeight="1" x14ac:dyDescent="0.3">
      <c r="C2129" s="4" t="s">
        <v>3993</v>
      </c>
      <c r="D2129" s="4" t="s">
        <v>3994</v>
      </c>
      <c r="E2129" s="3" t="s">
        <v>28</v>
      </c>
      <c r="F2129" s="18">
        <v>1</v>
      </c>
      <c r="G2129" s="3">
        <v>85998.399999999994</v>
      </c>
      <c r="H2129" s="3">
        <f>+ROUND(+IF(F2129="",0,F2129*G2129),2)</f>
        <v>85998.399999999994</v>
      </c>
    </row>
    <row r="2130" spans="3:8" ht="25.2" customHeight="1" x14ac:dyDescent="0.3">
      <c r="C2130" s="12" t="s">
        <v>3995</v>
      </c>
      <c r="D2130" s="12" t="s">
        <v>3996</v>
      </c>
      <c r="E2130" s="13"/>
      <c r="F2130" s="17"/>
      <c r="G2130" s="13"/>
      <c r="H2130" s="13">
        <f>SUM(H2131:H2138)</f>
        <v>746380.91</v>
      </c>
    </row>
    <row r="2131" spans="3:8" ht="15" customHeight="1" x14ac:dyDescent="0.3">
      <c r="C2131" s="4" t="s">
        <v>3997</v>
      </c>
      <c r="D2131" s="4" t="s">
        <v>3998</v>
      </c>
      <c r="E2131" s="3" t="s">
        <v>28</v>
      </c>
      <c r="F2131" s="18">
        <v>1</v>
      </c>
      <c r="G2131" s="3">
        <v>106268.44</v>
      </c>
      <c r="H2131" s="3">
        <f t="shared" ref="H2131:H2138" si="87">+ROUND(+IF(F2131="",0,F2131*G2131),2)</f>
        <v>106268.44</v>
      </c>
    </row>
    <row r="2132" spans="3:8" ht="15" customHeight="1" x14ac:dyDescent="0.3">
      <c r="C2132" s="4" t="s">
        <v>3999</v>
      </c>
      <c r="D2132" s="4" t="s">
        <v>4000</v>
      </c>
      <c r="E2132" s="3" t="s">
        <v>28</v>
      </c>
      <c r="F2132" s="18">
        <v>2</v>
      </c>
      <c r="G2132" s="3">
        <v>74330</v>
      </c>
      <c r="H2132" s="3">
        <f t="shared" si="87"/>
        <v>148660</v>
      </c>
    </row>
    <row r="2133" spans="3:8" ht="15" customHeight="1" x14ac:dyDescent="0.3">
      <c r="C2133" s="4" t="s">
        <v>4001</v>
      </c>
      <c r="D2133" s="4" t="s">
        <v>4002</v>
      </c>
      <c r="E2133" s="3" t="s">
        <v>28</v>
      </c>
      <c r="F2133" s="18">
        <v>6</v>
      </c>
      <c r="G2133" s="3">
        <v>10542.12</v>
      </c>
      <c r="H2133" s="3">
        <f t="shared" si="87"/>
        <v>63252.72</v>
      </c>
    </row>
    <row r="2134" spans="3:8" ht="15" customHeight="1" x14ac:dyDescent="0.3">
      <c r="C2134" s="4" t="s">
        <v>4003</v>
      </c>
      <c r="D2134" s="4" t="s">
        <v>4004</v>
      </c>
      <c r="E2134" s="3" t="s">
        <v>28</v>
      </c>
      <c r="F2134" s="18">
        <v>20</v>
      </c>
      <c r="G2134" s="3">
        <v>17460.46</v>
      </c>
      <c r="H2134" s="3">
        <f t="shared" si="87"/>
        <v>349209.2</v>
      </c>
    </row>
    <row r="2135" spans="3:8" ht="15" customHeight="1" x14ac:dyDescent="0.3">
      <c r="C2135" s="4" t="s">
        <v>4005</v>
      </c>
      <c r="D2135" s="4" t="s">
        <v>4006</v>
      </c>
      <c r="E2135" s="3" t="s">
        <v>28</v>
      </c>
      <c r="F2135" s="18">
        <v>39</v>
      </c>
      <c r="G2135" s="3">
        <v>600.30999999999995</v>
      </c>
      <c r="H2135" s="3">
        <f t="shared" si="87"/>
        <v>23412.09</v>
      </c>
    </row>
    <row r="2136" spans="3:8" ht="15" customHeight="1" x14ac:dyDescent="0.3">
      <c r="C2136" s="4" t="s">
        <v>4007</v>
      </c>
      <c r="D2136" s="4" t="s">
        <v>4008</v>
      </c>
      <c r="E2136" s="3" t="s">
        <v>28</v>
      </c>
      <c r="F2136" s="18">
        <v>1</v>
      </c>
      <c r="G2136" s="3">
        <v>3300.46</v>
      </c>
      <c r="H2136" s="3">
        <f t="shared" si="87"/>
        <v>3300.46</v>
      </c>
    </row>
    <row r="2137" spans="3:8" ht="15" customHeight="1" x14ac:dyDescent="0.3">
      <c r="C2137" s="4" t="s">
        <v>4009</v>
      </c>
      <c r="D2137" s="4" t="s">
        <v>4010</v>
      </c>
      <c r="E2137" s="3" t="s">
        <v>28</v>
      </c>
      <c r="F2137" s="18">
        <v>2</v>
      </c>
      <c r="G2137" s="3">
        <v>4899</v>
      </c>
      <c r="H2137" s="3">
        <f t="shared" si="87"/>
        <v>9798</v>
      </c>
    </row>
    <row r="2138" spans="3:8" ht="15" customHeight="1" x14ac:dyDescent="0.3">
      <c r="C2138" s="4" t="s">
        <v>4011</v>
      </c>
      <c r="D2138" s="4" t="s">
        <v>4012</v>
      </c>
      <c r="E2138" s="3" t="s">
        <v>28</v>
      </c>
      <c r="F2138" s="18">
        <v>1</v>
      </c>
      <c r="G2138" s="3">
        <v>42480</v>
      </c>
      <c r="H2138" s="3">
        <f t="shared" si="87"/>
        <v>42480</v>
      </c>
    </row>
    <row r="2139" spans="3:8" ht="25.2" customHeight="1" x14ac:dyDescent="0.3">
      <c r="C2139" s="12" t="s">
        <v>4013</v>
      </c>
      <c r="D2139" s="12" t="s">
        <v>4014</v>
      </c>
      <c r="E2139" s="13"/>
      <c r="F2139" s="17"/>
      <c r="G2139" s="13"/>
      <c r="H2139" s="13">
        <f>SUM(H2140:H2144)</f>
        <v>180720.38</v>
      </c>
    </row>
    <row r="2140" spans="3:8" ht="15" customHeight="1" x14ac:dyDescent="0.3">
      <c r="C2140" s="4" t="s">
        <v>4015</v>
      </c>
      <c r="D2140" s="4" t="s">
        <v>4016</v>
      </c>
      <c r="E2140" s="3" t="s">
        <v>28</v>
      </c>
      <c r="F2140" s="18">
        <v>131</v>
      </c>
      <c r="G2140" s="3">
        <v>1135.23</v>
      </c>
      <c r="H2140" s="3">
        <f>+ROUND(+IF(F2140="",0,F2140*G2140),2)</f>
        <v>148715.13</v>
      </c>
    </row>
    <row r="2141" spans="3:8" ht="15" customHeight="1" x14ac:dyDescent="0.3">
      <c r="C2141" s="4" t="s">
        <v>4017</v>
      </c>
      <c r="D2141" s="4" t="s">
        <v>4018</v>
      </c>
      <c r="E2141" s="3" t="s">
        <v>28</v>
      </c>
      <c r="F2141" s="18">
        <v>3</v>
      </c>
      <c r="G2141" s="3">
        <v>5450</v>
      </c>
      <c r="H2141" s="3">
        <f>+ROUND(+IF(F2141="",0,F2141*G2141),2)</f>
        <v>16350</v>
      </c>
    </row>
    <row r="2142" spans="3:8" ht="15" customHeight="1" x14ac:dyDescent="0.3">
      <c r="C2142" s="4" t="s">
        <v>4019</v>
      </c>
      <c r="D2142" s="4" t="s">
        <v>4020</v>
      </c>
      <c r="E2142" s="3" t="s">
        <v>28</v>
      </c>
      <c r="F2142" s="18">
        <v>5</v>
      </c>
      <c r="G2142" s="3">
        <v>421.05</v>
      </c>
      <c r="H2142" s="3">
        <f>+ROUND(+IF(F2142="",0,F2142*G2142),2)</f>
        <v>2105.25</v>
      </c>
    </row>
    <row r="2143" spans="3:8" ht="15" customHeight="1" x14ac:dyDescent="0.3">
      <c r="C2143" s="4" t="s">
        <v>4021</v>
      </c>
      <c r="D2143" s="4" t="s">
        <v>4022</v>
      </c>
      <c r="E2143" s="3" t="s">
        <v>28</v>
      </c>
      <c r="F2143" s="18">
        <v>1</v>
      </c>
      <c r="G2143" s="3">
        <v>5450</v>
      </c>
      <c r="H2143" s="3">
        <f>+ROUND(+IF(F2143="",0,F2143*G2143),2)</f>
        <v>5450</v>
      </c>
    </row>
    <row r="2144" spans="3:8" ht="15" customHeight="1" x14ac:dyDescent="0.3">
      <c r="C2144" s="4" t="s">
        <v>4023</v>
      </c>
      <c r="D2144" s="4" t="s">
        <v>4024</v>
      </c>
      <c r="E2144" s="3" t="s">
        <v>28</v>
      </c>
      <c r="F2144" s="18">
        <v>1</v>
      </c>
      <c r="G2144" s="3">
        <v>8100</v>
      </c>
      <c r="H2144" s="3">
        <f>+ROUND(+IF(F2144="",0,F2144*G2144),2)</f>
        <v>8100</v>
      </c>
    </row>
    <row r="2145" spans="3:8" ht="25.2" customHeight="1" x14ac:dyDescent="0.3">
      <c r="C2145" s="12" t="s">
        <v>4025</v>
      </c>
      <c r="D2145" s="12" t="s">
        <v>4026</v>
      </c>
      <c r="E2145" s="13"/>
      <c r="F2145" s="17"/>
      <c r="G2145" s="13"/>
      <c r="H2145" s="13">
        <f>SUM(H2146:H2148)</f>
        <v>355856.14</v>
      </c>
    </row>
    <row r="2146" spans="3:8" ht="15" customHeight="1" x14ac:dyDescent="0.3">
      <c r="C2146" s="4" t="s">
        <v>4027</v>
      </c>
      <c r="D2146" s="4" t="s">
        <v>4028</v>
      </c>
      <c r="E2146" s="3" t="s">
        <v>28</v>
      </c>
      <c r="F2146" s="18">
        <v>1</v>
      </c>
      <c r="G2146" s="3">
        <v>341020</v>
      </c>
      <c r="H2146" s="3">
        <f>+ROUND(+IF(F2146="",0,F2146*G2146),2)</f>
        <v>341020</v>
      </c>
    </row>
    <row r="2147" spans="3:8" ht="15" customHeight="1" x14ac:dyDescent="0.3">
      <c r="C2147" s="4" t="s">
        <v>4029</v>
      </c>
      <c r="D2147" s="4" t="s">
        <v>4030</v>
      </c>
      <c r="E2147" s="3" t="s">
        <v>28</v>
      </c>
      <c r="F2147" s="18">
        <v>1</v>
      </c>
      <c r="G2147" s="3">
        <v>8287.14</v>
      </c>
      <c r="H2147" s="3">
        <f>+ROUND(+IF(F2147="",0,F2147*G2147),2)</f>
        <v>8287.14</v>
      </c>
    </row>
    <row r="2148" spans="3:8" ht="15" customHeight="1" x14ac:dyDescent="0.3">
      <c r="C2148" s="4" t="s">
        <v>4031</v>
      </c>
      <c r="D2148" s="4" t="s">
        <v>4032</v>
      </c>
      <c r="E2148" s="3" t="s">
        <v>28</v>
      </c>
      <c r="F2148" s="18">
        <v>1</v>
      </c>
      <c r="G2148" s="3">
        <v>6549</v>
      </c>
      <c r="H2148" s="3">
        <f>+ROUND(+IF(F2148="",0,F2148*G2148),2)</f>
        <v>6549</v>
      </c>
    </row>
    <row r="2149" spans="3:8" ht="25.2" customHeight="1" x14ac:dyDescent="0.3">
      <c r="C2149" s="12" t="s">
        <v>4033</v>
      </c>
      <c r="D2149" s="12" t="s">
        <v>4034</v>
      </c>
      <c r="E2149" s="13"/>
      <c r="F2149" s="17"/>
      <c r="G2149" s="13"/>
      <c r="H2149" s="13">
        <f>SUM(H2150:H2155)</f>
        <v>59364.480000000003</v>
      </c>
    </row>
    <row r="2150" spans="3:8" ht="15" customHeight="1" x14ac:dyDescent="0.3">
      <c r="C2150" s="4" t="s">
        <v>4035</v>
      </c>
      <c r="D2150" s="4" t="s">
        <v>4036</v>
      </c>
      <c r="E2150" s="3" t="s">
        <v>28</v>
      </c>
      <c r="F2150" s="18">
        <v>1</v>
      </c>
      <c r="G2150" s="3">
        <v>6638.68</v>
      </c>
      <c r="H2150" s="3">
        <f t="shared" ref="H2150:H2155" si="88">+ROUND(+IF(F2150="",0,F2150*G2150),2)</f>
        <v>6638.68</v>
      </c>
    </row>
    <row r="2151" spans="3:8" ht="15" customHeight="1" x14ac:dyDescent="0.3">
      <c r="C2151" s="4" t="s">
        <v>4037</v>
      </c>
      <c r="D2151" s="4" t="s">
        <v>4038</v>
      </c>
      <c r="E2151" s="3" t="s">
        <v>28</v>
      </c>
      <c r="F2151" s="18">
        <v>1</v>
      </c>
      <c r="G2151" s="3">
        <v>855.26</v>
      </c>
      <c r="H2151" s="3">
        <f t="shared" si="88"/>
        <v>855.26</v>
      </c>
    </row>
    <row r="2152" spans="3:8" ht="15" customHeight="1" x14ac:dyDescent="0.3">
      <c r="C2152" s="4" t="s">
        <v>4039</v>
      </c>
      <c r="D2152" s="4" t="s">
        <v>4040</v>
      </c>
      <c r="E2152" s="3" t="s">
        <v>28</v>
      </c>
      <c r="F2152" s="18">
        <v>1</v>
      </c>
      <c r="G2152" s="3">
        <v>1398.3</v>
      </c>
      <c r="H2152" s="3">
        <f t="shared" si="88"/>
        <v>1398.3</v>
      </c>
    </row>
    <row r="2153" spans="3:8" ht="15" customHeight="1" x14ac:dyDescent="0.3">
      <c r="C2153" s="4" t="s">
        <v>4041</v>
      </c>
      <c r="D2153" s="4" t="s">
        <v>4042</v>
      </c>
      <c r="E2153" s="3" t="s">
        <v>28</v>
      </c>
      <c r="F2153" s="18">
        <v>1</v>
      </c>
      <c r="G2153" s="3">
        <v>14181.34</v>
      </c>
      <c r="H2153" s="3">
        <f t="shared" si="88"/>
        <v>14181.34</v>
      </c>
    </row>
    <row r="2154" spans="3:8" ht="15" customHeight="1" x14ac:dyDescent="0.3">
      <c r="C2154" s="4" t="s">
        <v>4043</v>
      </c>
      <c r="D2154" s="4" t="s">
        <v>4044</v>
      </c>
      <c r="E2154" s="3" t="s">
        <v>28</v>
      </c>
      <c r="F2154" s="18">
        <v>1</v>
      </c>
      <c r="G2154" s="3">
        <v>5574.32</v>
      </c>
      <c r="H2154" s="3">
        <f t="shared" si="88"/>
        <v>5574.32</v>
      </c>
    </row>
    <row r="2155" spans="3:8" ht="15" customHeight="1" x14ac:dyDescent="0.3">
      <c r="C2155" s="4" t="s">
        <v>4045</v>
      </c>
      <c r="D2155" s="4" t="s">
        <v>4046</v>
      </c>
      <c r="E2155" s="3" t="s">
        <v>28</v>
      </c>
      <c r="F2155" s="18">
        <v>1</v>
      </c>
      <c r="G2155" s="3">
        <v>30716.58</v>
      </c>
      <c r="H2155" s="3">
        <f t="shared" si="88"/>
        <v>30716.58</v>
      </c>
    </row>
    <row r="2156" spans="3:8" ht="25.2" customHeight="1" x14ac:dyDescent="0.3">
      <c r="C2156" s="12" t="s">
        <v>4047</v>
      </c>
      <c r="D2156" s="12" t="s">
        <v>4048</v>
      </c>
      <c r="E2156" s="13"/>
      <c r="F2156" s="17"/>
      <c r="G2156" s="13"/>
      <c r="H2156" s="13">
        <f>SUM(H2157:H2158)</f>
        <v>1917609.6099999999</v>
      </c>
    </row>
    <row r="2157" spans="3:8" ht="15" customHeight="1" x14ac:dyDescent="0.3">
      <c r="C2157" s="4" t="s">
        <v>4049</v>
      </c>
      <c r="D2157" s="4" t="s">
        <v>4050</v>
      </c>
      <c r="E2157" s="3" t="s">
        <v>28</v>
      </c>
      <c r="F2157" s="18">
        <v>1</v>
      </c>
      <c r="G2157" s="3">
        <v>1817199.88</v>
      </c>
      <c r="H2157" s="3">
        <f>+ROUND(+IF(F2157="",0,F2157*G2157),2)</f>
        <v>1817199.88</v>
      </c>
    </row>
    <row r="2158" spans="3:8" ht="15" customHeight="1" x14ac:dyDescent="0.3">
      <c r="C2158" s="4" t="s">
        <v>4051</v>
      </c>
      <c r="D2158" s="4" t="s">
        <v>4052</v>
      </c>
      <c r="E2158" s="3" t="s">
        <v>28</v>
      </c>
      <c r="F2158" s="18">
        <v>1</v>
      </c>
      <c r="G2158" s="3">
        <v>100409.73</v>
      </c>
      <c r="H2158" s="3">
        <f>+ROUND(+IF(F2158="",0,F2158*G2158),2)</f>
        <v>100409.73</v>
      </c>
    </row>
    <row r="2159" spans="3:8" ht="25.2" customHeight="1" x14ac:dyDescent="0.3">
      <c r="C2159" s="12" t="s">
        <v>4053</v>
      </c>
      <c r="D2159" s="12" t="s">
        <v>4054</v>
      </c>
      <c r="E2159" s="13"/>
      <c r="F2159" s="17"/>
      <c r="G2159" s="13"/>
      <c r="H2159" s="13">
        <f>SUM(H2160:H2167)</f>
        <v>495145.05</v>
      </c>
    </row>
    <row r="2160" spans="3:8" ht="15" customHeight="1" x14ac:dyDescent="0.3">
      <c r="C2160" s="4" t="s">
        <v>4055</v>
      </c>
      <c r="D2160" s="4" t="s">
        <v>4056</v>
      </c>
      <c r="E2160" s="3" t="s">
        <v>28</v>
      </c>
      <c r="F2160" s="18">
        <v>6</v>
      </c>
      <c r="G2160" s="3">
        <v>19422</v>
      </c>
      <c r="H2160" s="3">
        <f t="shared" ref="H2160:H2167" si="89">+ROUND(+IF(F2160="",0,F2160*G2160),2)</f>
        <v>116532</v>
      </c>
    </row>
    <row r="2161" spans="3:8" ht="15" customHeight="1" x14ac:dyDescent="0.3">
      <c r="C2161" s="4" t="s">
        <v>4057</v>
      </c>
      <c r="D2161" s="4" t="s">
        <v>4058</v>
      </c>
      <c r="E2161" s="3" t="s">
        <v>28</v>
      </c>
      <c r="F2161" s="18">
        <v>54</v>
      </c>
      <c r="G2161" s="3">
        <v>6054</v>
      </c>
      <c r="H2161" s="3">
        <f t="shared" si="89"/>
        <v>326916</v>
      </c>
    </row>
    <row r="2162" spans="3:8" ht="15" customHeight="1" x14ac:dyDescent="0.3">
      <c r="C2162" s="4" t="s">
        <v>4059</v>
      </c>
      <c r="D2162" s="4" t="s">
        <v>4060</v>
      </c>
      <c r="E2162" s="3" t="s">
        <v>28</v>
      </c>
      <c r="F2162" s="18">
        <v>78</v>
      </c>
      <c r="G2162" s="3">
        <v>140.15</v>
      </c>
      <c r="H2162" s="3">
        <f t="shared" si="89"/>
        <v>10931.7</v>
      </c>
    </row>
    <row r="2163" spans="3:8" ht="15" customHeight="1" x14ac:dyDescent="0.3">
      <c r="C2163" s="4" t="s">
        <v>4061</v>
      </c>
      <c r="D2163" s="4" t="s">
        <v>4062</v>
      </c>
      <c r="E2163" s="3" t="s">
        <v>28</v>
      </c>
      <c r="F2163" s="18">
        <v>38</v>
      </c>
      <c r="G2163" s="3">
        <v>115.49</v>
      </c>
      <c r="H2163" s="3">
        <f t="shared" si="89"/>
        <v>4388.62</v>
      </c>
    </row>
    <row r="2164" spans="3:8" ht="15" customHeight="1" x14ac:dyDescent="0.3">
      <c r="C2164" s="4" t="s">
        <v>4063</v>
      </c>
      <c r="D2164" s="4" t="s">
        <v>4064</v>
      </c>
      <c r="E2164" s="3" t="s">
        <v>28</v>
      </c>
      <c r="F2164" s="18">
        <v>2</v>
      </c>
      <c r="G2164" s="3">
        <v>585.71</v>
      </c>
      <c r="H2164" s="3">
        <f t="shared" si="89"/>
        <v>1171.42</v>
      </c>
    </row>
    <row r="2165" spans="3:8" ht="15" customHeight="1" x14ac:dyDescent="0.3">
      <c r="C2165" s="4" t="s">
        <v>4065</v>
      </c>
      <c r="D2165" s="4" t="s">
        <v>4066</v>
      </c>
      <c r="E2165" s="3" t="s">
        <v>28</v>
      </c>
      <c r="F2165" s="18">
        <v>43</v>
      </c>
      <c r="G2165" s="3">
        <v>89.7</v>
      </c>
      <c r="H2165" s="3">
        <f t="shared" si="89"/>
        <v>3857.1</v>
      </c>
    </row>
    <row r="2166" spans="3:8" ht="15" customHeight="1" x14ac:dyDescent="0.3">
      <c r="C2166" s="4" t="s">
        <v>4067</v>
      </c>
      <c r="D2166" s="4" t="s">
        <v>4068</v>
      </c>
      <c r="E2166" s="3" t="s">
        <v>28</v>
      </c>
      <c r="F2166" s="18">
        <v>1</v>
      </c>
      <c r="G2166" s="3">
        <v>20848.21</v>
      </c>
      <c r="H2166" s="3">
        <f t="shared" si="89"/>
        <v>20848.21</v>
      </c>
    </row>
    <row r="2167" spans="3:8" ht="15" customHeight="1" x14ac:dyDescent="0.3">
      <c r="C2167" s="4" t="s">
        <v>4069</v>
      </c>
      <c r="D2167" s="4" t="s">
        <v>4070</v>
      </c>
      <c r="E2167" s="3" t="s">
        <v>28</v>
      </c>
      <c r="F2167" s="18">
        <v>1</v>
      </c>
      <c r="G2167" s="3">
        <v>10500</v>
      </c>
      <c r="H2167" s="3">
        <f t="shared" si="89"/>
        <v>10500</v>
      </c>
    </row>
    <row r="2168" spans="3:8" ht="25.2" customHeight="1" x14ac:dyDescent="0.3">
      <c r="C2168" s="12" t="s">
        <v>4071</v>
      </c>
      <c r="D2168" s="12" t="s">
        <v>4072</v>
      </c>
      <c r="E2168" s="13"/>
      <c r="F2168" s="17"/>
      <c r="G2168" s="13"/>
      <c r="H2168" s="13">
        <f>SUM(H2169:H2170)</f>
        <v>15236.94</v>
      </c>
    </row>
    <row r="2169" spans="3:8" ht="15" customHeight="1" x14ac:dyDescent="0.3">
      <c r="C2169" s="4" t="s">
        <v>4073</v>
      </c>
      <c r="D2169" s="4" t="s">
        <v>2498</v>
      </c>
      <c r="E2169" s="3" t="s">
        <v>28</v>
      </c>
      <c r="F2169" s="18">
        <v>6</v>
      </c>
      <c r="G2169" s="3">
        <v>1831.49</v>
      </c>
      <c r="H2169" s="3">
        <f>+ROUND(+IF(F2169="",0,F2169*G2169),2)</f>
        <v>10988.94</v>
      </c>
    </row>
    <row r="2170" spans="3:8" ht="15" customHeight="1" x14ac:dyDescent="0.3">
      <c r="C2170" s="4" t="s">
        <v>4074</v>
      </c>
      <c r="D2170" s="4" t="s">
        <v>4075</v>
      </c>
      <c r="E2170" s="3" t="s">
        <v>28</v>
      </c>
      <c r="F2170" s="18">
        <v>6</v>
      </c>
      <c r="G2170" s="3">
        <v>708</v>
      </c>
      <c r="H2170" s="3">
        <f>+ROUND(+IF(F2170="",0,F2170*G2170),2)</f>
        <v>4248</v>
      </c>
    </row>
    <row r="2171" spans="3:8" ht="25.2" customHeight="1" x14ac:dyDescent="0.3">
      <c r="C2171" s="12" t="s">
        <v>4076</v>
      </c>
      <c r="D2171" s="12" t="s">
        <v>4077</v>
      </c>
      <c r="E2171" s="13"/>
      <c r="F2171" s="17"/>
      <c r="G2171" s="13"/>
      <c r="H2171" s="13">
        <f>SUM(H2172:H2173)</f>
        <v>110809.06999999999</v>
      </c>
    </row>
    <row r="2172" spans="3:8" ht="15" customHeight="1" x14ac:dyDescent="0.3">
      <c r="C2172" s="4" t="s">
        <v>4078</v>
      </c>
      <c r="D2172" s="4" t="s">
        <v>4079</v>
      </c>
      <c r="E2172" s="3" t="s">
        <v>28</v>
      </c>
      <c r="F2172" s="18">
        <v>1</v>
      </c>
      <c r="G2172" s="3">
        <v>100409.73</v>
      </c>
      <c r="H2172" s="3">
        <f>+ROUND(+IF(F2172="",0,F2172*G2172),2)</f>
        <v>100409.73</v>
      </c>
    </row>
    <row r="2173" spans="3:8" ht="15" customHeight="1" x14ac:dyDescent="0.3">
      <c r="C2173" s="4" t="s">
        <v>4080</v>
      </c>
      <c r="D2173" s="4" t="s">
        <v>4081</v>
      </c>
      <c r="E2173" s="3" t="s">
        <v>28</v>
      </c>
      <c r="F2173" s="18">
        <v>1</v>
      </c>
      <c r="G2173" s="3">
        <v>10399.34</v>
      </c>
      <c r="H2173" s="3">
        <f>+ROUND(+IF(F2173="",0,F2173*G2173),2)</f>
        <v>10399.34</v>
      </c>
    </row>
    <row r="2174" spans="3:8" ht="25.2" customHeight="1" x14ac:dyDescent="0.3">
      <c r="C2174" s="12" t="s">
        <v>4082</v>
      </c>
      <c r="D2174" s="12" t="s">
        <v>4083</v>
      </c>
      <c r="E2174" s="13"/>
      <c r="F2174" s="17"/>
      <c r="G2174" s="13"/>
      <c r="H2174" s="13">
        <f>SUM(H2175)</f>
        <v>1280933.1399999999</v>
      </c>
    </row>
    <row r="2175" spans="3:8" ht="15" customHeight="1" x14ac:dyDescent="0.3">
      <c r="C2175" s="4" t="s">
        <v>4084</v>
      </c>
      <c r="D2175" s="4" t="s">
        <v>4085</v>
      </c>
      <c r="E2175" s="3" t="s">
        <v>28</v>
      </c>
      <c r="F2175" s="18">
        <v>1</v>
      </c>
      <c r="G2175" s="3">
        <v>1280933.1399999999</v>
      </c>
      <c r="H2175" s="3">
        <f>+ROUND(+IF(F2175="",0,F2175*G2175),2)</f>
        <v>1280933.1399999999</v>
      </c>
    </row>
    <row r="2176" spans="3:8" ht="25.2" customHeight="1" x14ac:dyDescent="0.3">
      <c r="C2176" s="12" t="s">
        <v>4086</v>
      </c>
      <c r="D2176" s="12" t="s">
        <v>4087</v>
      </c>
      <c r="E2176" s="13"/>
      <c r="F2176" s="17"/>
      <c r="G2176" s="13"/>
      <c r="H2176" s="13">
        <f>SUM(H2177:H2181)</f>
        <v>10</v>
      </c>
    </row>
    <row r="2177" spans="2:10" ht="15" customHeight="1" x14ac:dyDescent="0.3">
      <c r="C2177" s="4" t="s">
        <v>4088</v>
      </c>
      <c r="D2177" s="4" t="s">
        <v>4089</v>
      </c>
      <c r="E2177" s="3" t="s">
        <v>28</v>
      </c>
      <c r="F2177" s="18">
        <v>1</v>
      </c>
      <c r="G2177" s="3">
        <v>1</v>
      </c>
      <c r="H2177" s="3">
        <f>+ROUND(+IF(F2177="",0,F2177*G2177),2)</f>
        <v>1</v>
      </c>
    </row>
    <row r="2178" spans="2:10" ht="15" customHeight="1" x14ac:dyDescent="0.3">
      <c r="C2178" s="4" t="s">
        <v>4090</v>
      </c>
      <c r="D2178" s="4" t="s">
        <v>4091</v>
      </c>
      <c r="E2178" s="3" t="s">
        <v>28</v>
      </c>
      <c r="F2178" s="18">
        <v>1</v>
      </c>
      <c r="G2178" s="3">
        <v>1</v>
      </c>
      <c r="H2178" s="3">
        <f>+ROUND(+IF(F2178="",0,F2178*G2178),2)</f>
        <v>1</v>
      </c>
    </row>
    <row r="2179" spans="2:10" ht="15" customHeight="1" x14ac:dyDescent="0.3">
      <c r="C2179" s="4" t="s">
        <v>4092</v>
      </c>
      <c r="D2179" s="4" t="s">
        <v>4093</v>
      </c>
      <c r="E2179" s="3" t="s">
        <v>28</v>
      </c>
      <c r="F2179" s="18">
        <v>6</v>
      </c>
      <c r="G2179" s="3">
        <v>1</v>
      </c>
      <c r="H2179" s="3">
        <f>+ROUND(+IF(F2179="",0,F2179*G2179),2)</f>
        <v>6</v>
      </c>
    </row>
    <row r="2180" spans="2:10" ht="15" customHeight="1" x14ac:dyDescent="0.3">
      <c r="C2180" s="4" t="s">
        <v>4094</v>
      </c>
      <c r="D2180" s="4" t="s">
        <v>4095</v>
      </c>
      <c r="E2180" s="3" t="s">
        <v>28</v>
      </c>
      <c r="F2180" s="18">
        <v>1</v>
      </c>
      <c r="G2180" s="3">
        <v>1</v>
      </c>
      <c r="H2180" s="3">
        <f>+ROUND(+IF(F2180="",0,F2180*G2180),2)</f>
        <v>1</v>
      </c>
    </row>
    <row r="2181" spans="2:10" ht="15" customHeight="1" x14ac:dyDescent="0.3">
      <c r="C2181" s="4" t="s">
        <v>4096</v>
      </c>
      <c r="D2181" s="4" t="s">
        <v>4097</v>
      </c>
      <c r="E2181" s="3" t="s">
        <v>28</v>
      </c>
      <c r="F2181" s="18">
        <v>1</v>
      </c>
      <c r="G2181" s="3">
        <v>1</v>
      </c>
      <c r="H2181" s="3">
        <f>+ROUND(+IF(F2181="",0,F2181*G2181),2)</f>
        <v>1</v>
      </c>
    </row>
    <row r="2182" spans="2:10" ht="25.2" customHeight="1" x14ac:dyDescent="0.3">
      <c r="C2182" s="12" t="s">
        <v>4098</v>
      </c>
      <c r="D2182" s="12" t="s">
        <v>4099</v>
      </c>
      <c r="E2182" s="13"/>
      <c r="F2182" s="17"/>
      <c r="G2182" s="13"/>
      <c r="H2182" s="13">
        <f>SUM(H2183:H2184)</f>
        <v>28012</v>
      </c>
    </row>
    <row r="2183" spans="2:10" ht="15" customHeight="1" x14ac:dyDescent="0.3">
      <c r="C2183" s="4" t="s">
        <v>4100</v>
      </c>
      <c r="D2183" s="4" t="s">
        <v>4101</v>
      </c>
      <c r="E2183" s="3" t="s">
        <v>28</v>
      </c>
      <c r="F2183" s="18">
        <v>1</v>
      </c>
      <c r="G2183" s="3">
        <v>15506</v>
      </c>
      <c r="H2183" s="3">
        <f>+ROUND(+IF(F2183="",0,F2183*G2183),2)</f>
        <v>15506</v>
      </c>
    </row>
    <row r="2184" spans="2:10" ht="15" customHeight="1" x14ac:dyDescent="0.3">
      <c r="C2184" s="4" t="s">
        <v>4102</v>
      </c>
      <c r="D2184" s="4" t="s">
        <v>4103</v>
      </c>
      <c r="E2184" s="3" t="s">
        <v>28</v>
      </c>
      <c r="F2184" s="18">
        <v>1</v>
      </c>
      <c r="G2184" s="3">
        <v>12506</v>
      </c>
      <c r="H2184" s="3">
        <f>+ROUND(+IF(F2184="",0,F2184*G2184),2)</f>
        <v>12506</v>
      </c>
    </row>
    <row r="2185" spans="2:10" ht="30" customHeight="1" x14ac:dyDescent="0.3">
      <c r="B2185" s="1" t="s">
        <v>5415</v>
      </c>
      <c r="C2185" s="7" t="s">
        <v>4104</v>
      </c>
      <c r="D2185" s="7" t="s">
        <v>4105</v>
      </c>
      <c r="E2185" s="8"/>
      <c r="F2185" s="15"/>
      <c r="G2185" s="8"/>
      <c r="H2185" s="8">
        <f>+H2186</f>
        <v>325130.31</v>
      </c>
      <c r="I2185" s="1">
        <v>325130.31</v>
      </c>
      <c r="J2185" s="1">
        <f>+I2185-H2185</f>
        <v>0</v>
      </c>
    </row>
    <row r="2186" spans="2:10" ht="25.2" customHeight="1" x14ac:dyDescent="0.3">
      <c r="C2186" s="10" t="s">
        <v>4106</v>
      </c>
      <c r="D2186" s="10" t="s">
        <v>4107</v>
      </c>
      <c r="E2186" s="11"/>
      <c r="F2186" s="16"/>
      <c r="G2186" s="11"/>
      <c r="H2186" s="11">
        <f>SUM(H2187:H2231)</f>
        <v>325130.31</v>
      </c>
    </row>
    <row r="2187" spans="2:10" ht="15" customHeight="1" x14ac:dyDescent="0.3">
      <c r="C2187" s="4" t="s">
        <v>4108</v>
      </c>
      <c r="D2187" s="4" t="s">
        <v>4109</v>
      </c>
      <c r="E2187" s="3" t="s">
        <v>1337</v>
      </c>
      <c r="F2187" s="18">
        <v>7</v>
      </c>
      <c r="G2187" s="3">
        <v>490.29</v>
      </c>
      <c r="H2187" s="3">
        <f t="shared" ref="H2187:H2231" si="90">+ROUND(+IF(F2187="",0,F2187*G2187),2)</f>
        <v>3432.03</v>
      </c>
    </row>
    <row r="2188" spans="2:10" ht="15" customHeight="1" x14ac:dyDescent="0.3">
      <c r="C2188" s="4" t="s">
        <v>4110</v>
      </c>
      <c r="D2188" s="4" t="s">
        <v>4111</v>
      </c>
      <c r="E2188" s="3" t="s">
        <v>1337</v>
      </c>
      <c r="F2188" s="18">
        <v>2</v>
      </c>
      <c r="G2188" s="3">
        <v>603.09</v>
      </c>
      <c r="H2188" s="3">
        <f t="shared" si="90"/>
        <v>1206.18</v>
      </c>
    </row>
    <row r="2189" spans="2:10" ht="15" customHeight="1" x14ac:dyDescent="0.3">
      <c r="C2189" s="4" t="s">
        <v>4112</v>
      </c>
      <c r="D2189" s="4" t="s">
        <v>4113</v>
      </c>
      <c r="E2189" s="3" t="s">
        <v>25</v>
      </c>
      <c r="F2189" s="18">
        <v>3.6</v>
      </c>
      <c r="G2189" s="3">
        <v>63.04</v>
      </c>
      <c r="H2189" s="3">
        <f t="shared" si="90"/>
        <v>226.94</v>
      </c>
    </row>
    <row r="2190" spans="2:10" ht="15" customHeight="1" x14ac:dyDescent="0.3">
      <c r="C2190" s="4" t="s">
        <v>4114</v>
      </c>
      <c r="D2190" s="4" t="s">
        <v>4115</v>
      </c>
      <c r="E2190" s="3" t="s">
        <v>25</v>
      </c>
      <c r="F2190" s="18">
        <v>4.1399999999999997</v>
      </c>
      <c r="G2190" s="3">
        <v>63.04</v>
      </c>
      <c r="H2190" s="3">
        <f t="shared" si="90"/>
        <v>260.99</v>
      </c>
    </row>
    <row r="2191" spans="2:10" ht="15" customHeight="1" x14ac:dyDescent="0.3">
      <c r="C2191" s="4" t="s">
        <v>4116</v>
      </c>
      <c r="D2191" s="4" t="s">
        <v>4117</v>
      </c>
      <c r="E2191" s="3" t="s">
        <v>25</v>
      </c>
      <c r="F2191" s="18">
        <v>1.45</v>
      </c>
      <c r="G2191" s="3">
        <v>63.04</v>
      </c>
      <c r="H2191" s="3">
        <f t="shared" si="90"/>
        <v>91.41</v>
      </c>
    </row>
    <row r="2192" spans="2:10" ht="15" customHeight="1" x14ac:dyDescent="0.3">
      <c r="C2192" s="4" t="s">
        <v>4118</v>
      </c>
      <c r="D2192" s="4" t="s">
        <v>4119</v>
      </c>
      <c r="E2192" s="3" t="s">
        <v>25</v>
      </c>
      <c r="F2192" s="18">
        <v>92.72</v>
      </c>
      <c r="G2192" s="3">
        <v>132.43</v>
      </c>
      <c r="H2192" s="3">
        <f t="shared" si="90"/>
        <v>12278.91</v>
      </c>
    </row>
    <row r="2193" spans="3:8" ht="15" customHeight="1" x14ac:dyDescent="0.3">
      <c r="C2193" s="4" t="s">
        <v>4120</v>
      </c>
      <c r="D2193" s="4" t="s">
        <v>4121</v>
      </c>
      <c r="E2193" s="3" t="s">
        <v>25</v>
      </c>
      <c r="F2193" s="18">
        <v>11.42</v>
      </c>
      <c r="G2193" s="3">
        <v>132.43</v>
      </c>
      <c r="H2193" s="3">
        <f t="shared" si="90"/>
        <v>1512.35</v>
      </c>
    </row>
    <row r="2194" spans="3:8" ht="15" customHeight="1" x14ac:dyDescent="0.3">
      <c r="C2194" s="4" t="s">
        <v>4122</v>
      </c>
      <c r="D2194" s="4" t="s">
        <v>4123</v>
      </c>
      <c r="E2194" s="3" t="s">
        <v>25</v>
      </c>
      <c r="F2194" s="18">
        <v>57.53</v>
      </c>
      <c r="G2194" s="3">
        <v>132.43</v>
      </c>
      <c r="H2194" s="3">
        <f t="shared" si="90"/>
        <v>7618.7</v>
      </c>
    </row>
    <row r="2195" spans="3:8" ht="15" customHeight="1" x14ac:dyDescent="0.3">
      <c r="C2195" s="4" t="s">
        <v>4124</v>
      </c>
      <c r="D2195" s="4" t="s">
        <v>4125</v>
      </c>
      <c r="E2195" s="3" t="s">
        <v>25</v>
      </c>
      <c r="F2195" s="18">
        <v>9.5399999999999991</v>
      </c>
      <c r="G2195" s="3">
        <v>137.25</v>
      </c>
      <c r="H2195" s="3">
        <f t="shared" si="90"/>
        <v>1309.3699999999999</v>
      </c>
    </row>
    <row r="2196" spans="3:8" ht="15" customHeight="1" x14ac:dyDescent="0.3">
      <c r="C2196" s="4" t="s">
        <v>4126</v>
      </c>
      <c r="D2196" s="4" t="s">
        <v>4127</v>
      </c>
      <c r="E2196" s="3" t="s">
        <v>25</v>
      </c>
      <c r="F2196" s="18">
        <v>87.79</v>
      </c>
      <c r="G2196" s="3">
        <v>147.09</v>
      </c>
      <c r="H2196" s="3">
        <f t="shared" si="90"/>
        <v>12913.03</v>
      </c>
    </row>
    <row r="2197" spans="3:8" ht="15" customHeight="1" x14ac:dyDescent="0.3">
      <c r="C2197" s="4" t="s">
        <v>4128</v>
      </c>
      <c r="D2197" s="4" t="s">
        <v>4129</v>
      </c>
      <c r="E2197" s="3" t="s">
        <v>25</v>
      </c>
      <c r="F2197" s="18">
        <v>116.63</v>
      </c>
      <c r="G2197" s="3">
        <v>147.09</v>
      </c>
      <c r="H2197" s="3">
        <f t="shared" si="90"/>
        <v>17155.11</v>
      </c>
    </row>
    <row r="2198" spans="3:8" ht="15" customHeight="1" x14ac:dyDescent="0.3">
      <c r="C2198" s="4" t="s">
        <v>4130</v>
      </c>
      <c r="D2198" s="4" t="s">
        <v>4131</v>
      </c>
      <c r="E2198" s="3" t="s">
        <v>2749</v>
      </c>
      <c r="F2198" s="18">
        <v>4</v>
      </c>
      <c r="G2198" s="3">
        <v>32.44</v>
      </c>
      <c r="H2198" s="3">
        <f t="shared" si="90"/>
        <v>129.76</v>
      </c>
    </row>
    <row r="2199" spans="3:8" ht="15" customHeight="1" x14ac:dyDescent="0.3">
      <c r="C2199" s="4" t="s">
        <v>4132</v>
      </c>
      <c r="D2199" s="4" t="s">
        <v>4133</v>
      </c>
      <c r="E2199" s="3" t="s">
        <v>2749</v>
      </c>
      <c r="F2199" s="18">
        <v>20</v>
      </c>
      <c r="G2199" s="3">
        <v>37.340000000000003</v>
      </c>
      <c r="H2199" s="3">
        <f t="shared" si="90"/>
        <v>746.8</v>
      </c>
    </row>
    <row r="2200" spans="3:8" ht="15" customHeight="1" x14ac:dyDescent="0.3">
      <c r="C2200" s="4" t="s">
        <v>4134</v>
      </c>
      <c r="D2200" s="4" t="s">
        <v>4135</v>
      </c>
      <c r="E2200" s="3" t="s">
        <v>2749</v>
      </c>
      <c r="F2200" s="18">
        <v>3</v>
      </c>
      <c r="G2200" s="3">
        <v>39.64</v>
      </c>
      <c r="H2200" s="3">
        <f t="shared" si="90"/>
        <v>118.92</v>
      </c>
    </row>
    <row r="2201" spans="3:8" ht="15" customHeight="1" x14ac:dyDescent="0.3">
      <c r="C2201" s="4" t="s">
        <v>4136</v>
      </c>
      <c r="D2201" s="4" t="s">
        <v>4137</v>
      </c>
      <c r="E2201" s="3" t="s">
        <v>2749</v>
      </c>
      <c r="F2201" s="18">
        <v>50</v>
      </c>
      <c r="G2201" s="3">
        <v>41.14</v>
      </c>
      <c r="H2201" s="3">
        <f t="shared" si="90"/>
        <v>2057</v>
      </c>
    </row>
    <row r="2202" spans="3:8" ht="15" customHeight="1" x14ac:dyDescent="0.3">
      <c r="C2202" s="4" t="s">
        <v>4138</v>
      </c>
      <c r="D2202" s="4" t="s">
        <v>4139</v>
      </c>
      <c r="E2202" s="3" t="s">
        <v>2749</v>
      </c>
      <c r="F2202" s="18">
        <v>3</v>
      </c>
      <c r="G2202" s="3">
        <v>34.94</v>
      </c>
      <c r="H2202" s="3">
        <f t="shared" si="90"/>
        <v>104.82</v>
      </c>
    </row>
    <row r="2203" spans="3:8" ht="15" customHeight="1" x14ac:dyDescent="0.3">
      <c r="C2203" s="4" t="s">
        <v>4140</v>
      </c>
      <c r="D2203" s="4" t="s">
        <v>4141</v>
      </c>
      <c r="E2203" s="3" t="s">
        <v>2749</v>
      </c>
      <c r="F2203" s="18">
        <v>4</v>
      </c>
      <c r="G2203" s="3">
        <v>38.74</v>
      </c>
      <c r="H2203" s="3">
        <f t="shared" si="90"/>
        <v>154.96</v>
      </c>
    </row>
    <row r="2204" spans="3:8" ht="15" customHeight="1" x14ac:dyDescent="0.3">
      <c r="C2204" s="4" t="s">
        <v>4142</v>
      </c>
      <c r="D2204" s="4" t="s">
        <v>4143</v>
      </c>
      <c r="E2204" s="3" t="s">
        <v>2749</v>
      </c>
      <c r="F2204" s="18">
        <v>3</v>
      </c>
      <c r="G2204" s="3">
        <v>40.54</v>
      </c>
      <c r="H2204" s="3">
        <f t="shared" si="90"/>
        <v>121.62</v>
      </c>
    </row>
    <row r="2205" spans="3:8" ht="15" customHeight="1" x14ac:dyDescent="0.3">
      <c r="C2205" s="4" t="s">
        <v>4144</v>
      </c>
      <c r="D2205" s="4" t="s">
        <v>4145</v>
      </c>
      <c r="E2205" s="3" t="s">
        <v>2749</v>
      </c>
      <c r="F2205" s="18">
        <v>2</v>
      </c>
      <c r="G2205" s="3">
        <v>53.14</v>
      </c>
      <c r="H2205" s="3">
        <f t="shared" si="90"/>
        <v>106.28</v>
      </c>
    </row>
    <row r="2206" spans="3:8" ht="15" customHeight="1" x14ac:dyDescent="0.3">
      <c r="C2206" s="4" t="s">
        <v>4146</v>
      </c>
      <c r="D2206" s="4" t="s">
        <v>4147</v>
      </c>
      <c r="E2206" s="3" t="s">
        <v>2749</v>
      </c>
      <c r="F2206" s="18">
        <v>1</v>
      </c>
      <c r="G2206" s="3">
        <v>43.14</v>
      </c>
      <c r="H2206" s="3">
        <f t="shared" si="90"/>
        <v>43.14</v>
      </c>
    </row>
    <row r="2207" spans="3:8" ht="15" customHeight="1" x14ac:dyDescent="0.3">
      <c r="C2207" s="4" t="s">
        <v>4148</v>
      </c>
      <c r="D2207" s="4" t="s">
        <v>4149</v>
      </c>
      <c r="E2207" s="3" t="s">
        <v>2749</v>
      </c>
      <c r="F2207" s="18">
        <v>1</v>
      </c>
      <c r="G2207" s="3">
        <v>40.14</v>
      </c>
      <c r="H2207" s="3">
        <f t="shared" si="90"/>
        <v>40.14</v>
      </c>
    </row>
    <row r="2208" spans="3:8" ht="15" customHeight="1" x14ac:dyDescent="0.3">
      <c r="C2208" s="4" t="s">
        <v>4150</v>
      </c>
      <c r="D2208" s="4" t="s">
        <v>4151</v>
      </c>
      <c r="E2208" s="3" t="s">
        <v>2749</v>
      </c>
      <c r="F2208" s="18">
        <v>4</v>
      </c>
      <c r="G2208" s="3">
        <v>40.14</v>
      </c>
      <c r="H2208" s="3">
        <f t="shared" si="90"/>
        <v>160.56</v>
      </c>
    </row>
    <row r="2209" spans="3:8" ht="15" customHeight="1" x14ac:dyDescent="0.3">
      <c r="C2209" s="4" t="s">
        <v>4152</v>
      </c>
      <c r="D2209" s="4" t="s">
        <v>4153</v>
      </c>
      <c r="E2209" s="3" t="s">
        <v>2749</v>
      </c>
      <c r="F2209" s="18">
        <v>5</v>
      </c>
      <c r="G2209" s="3">
        <v>37.14</v>
      </c>
      <c r="H2209" s="3">
        <f t="shared" si="90"/>
        <v>185.7</v>
      </c>
    </row>
    <row r="2210" spans="3:8" ht="15" customHeight="1" x14ac:dyDescent="0.3">
      <c r="C2210" s="4" t="s">
        <v>4154</v>
      </c>
      <c r="D2210" s="4" t="s">
        <v>4155</v>
      </c>
      <c r="E2210" s="3" t="s">
        <v>2749</v>
      </c>
      <c r="F2210" s="18">
        <v>10</v>
      </c>
      <c r="G2210" s="3">
        <v>40.04</v>
      </c>
      <c r="H2210" s="3">
        <f t="shared" si="90"/>
        <v>400.4</v>
      </c>
    </row>
    <row r="2211" spans="3:8" ht="15" customHeight="1" x14ac:dyDescent="0.3">
      <c r="C2211" s="4" t="s">
        <v>4156</v>
      </c>
      <c r="D2211" s="4" t="s">
        <v>4157</v>
      </c>
      <c r="E2211" s="3" t="s">
        <v>2749</v>
      </c>
      <c r="F2211" s="18">
        <v>10</v>
      </c>
      <c r="G2211" s="3">
        <v>48.14</v>
      </c>
      <c r="H2211" s="3">
        <f t="shared" si="90"/>
        <v>481.4</v>
      </c>
    </row>
    <row r="2212" spans="3:8" ht="15" customHeight="1" x14ac:dyDescent="0.3">
      <c r="C2212" s="4" t="s">
        <v>4158</v>
      </c>
      <c r="D2212" s="4" t="s">
        <v>4159</v>
      </c>
      <c r="E2212" s="3" t="s">
        <v>2749</v>
      </c>
      <c r="F2212" s="18">
        <v>4</v>
      </c>
      <c r="G2212" s="3">
        <v>53.14</v>
      </c>
      <c r="H2212" s="3">
        <f t="shared" si="90"/>
        <v>212.56</v>
      </c>
    </row>
    <row r="2213" spans="3:8" ht="15" customHeight="1" x14ac:dyDescent="0.3">
      <c r="C2213" s="4" t="s">
        <v>4160</v>
      </c>
      <c r="D2213" s="4" t="s">
        <v>4161</v>
      </c>
      <c r="E2213" s="3" t="s">
        <v>2749</v>
      </c>
      <c r="F2213" s="18">
        <v>10</v>
      </c>
      <c r="G2213" s="3">
        <v>56.94</v>
      </c>
      <c r="H2213" s="3">
        <f t="shared" si="90"/>
        <v>569.4</v>
      </c>
    </row>
    <row r="2214" spans="3:8" ht="15" customHeight="1" x14ac:dyDescent="0.3">
      <c r="C2214" s="4" t="s">
        <v>4162</v>
      </c>
      <c r="D2214" s="4" t="s">
        <v>4163</v>
      </c>
      <c r="E2214" s="3" t="s">
        <v>2749</v>
      </c>
      <c r="F2214" s="18">
        <v>6</v>
      </c>
      <c r="G2214" s="3">
        <v>37.64</v>
      </c>
      <c r="H2214" s="3">
        <f t="shared" si="90"/>
        <v>225.84</v>
      </c>
    </row>
    <row r="2215" spans="3:8" ht="15" customHeight="1" x14ac:dyDescent="0.3">
      <c r="C2215" s="4" t="s">
        <v>4164</v>
      </c>
      <c r="D2215" s="4" t="s">
        <v>4165</v>
      </c>
      <c r="E2215" s="3" t="s">
        <v>2749</v>
      </c>
      <c r="F2215" s="18">
        <v>7</v>
      </c>
      <c r="G2215" s="3">
        <v>42.64</v>
      </c>
      <c r="H2215" s="3">
        <f t="shared" si="90"/>
        <v>298.48</v>
      </c>
    </row>
    <row r="2216" spans="3:8" ht="15" customHeight="1" x14ac:dyDescent="0.3">
      <c r="C2216" s="4" t="s">
        <v>4166</v>
      </c>
      <c r="D2216" s="4" t="s">
        <v>4167</v>
      </c>
      <c r="E2216" s="3" t="s">
        <v>2749</v>
      </c>
      <c r="F2216" s="18">
        <v>2</v>
      </c>
      <c r="G2216" s="3">
        <v>222.25</v>
      </c>
      <c r="H2216" s="3">
        <f t="shared" si="90"/>
        <v>444.5</v>
      </c>
    </row>
    <row r="2217" spans="3:8" ht="15" customHeight="1" x14ac:dyDescent="0.3">
      <c r="C2217" s="4" t="s">
        <v>4168</v>
      </c>
      <c r="D2217" s="4" t="s">
        <v>4169</v>
      </c>
      <c r="E2217" s="3" t="s">
        <v>2749</v>
      </c>
      <c r="F2217" s="18">
        <v>4</v>
      </c>
      <c r="G2217" s="3">
        <v>109.69</v>
      </c>
      <c r="H2217" s="3">
        <f t="shared" si="90"/>
        <v>438.76</v>
      </c>
    </row>
    <row r="2218" spans="3:8" ht="15" customHeight="1" x14ac:dyDescent="0.3">
      <c r="C2218" s="4" t="s">
        <v>4170</v>
      </c>
      <c r="D2218" s="4" t="s">
        <v>4171</v>
      </c>
      <c r="E2218" s="3" t="s">
        <v>2749</v>
      </c>
      <c r="F2218" s="18">
        <v>4</v>
      </c>
      <c r="G2218" s="3">
        <v>30.79</v>
      </c>
      <c r="H2218" s="3">
        <f t="shared" si="90"/>
        <v>123.16</v>
      </c>
    </row>
    <row r="2219" spans="3:8" ht="15" customHeight="1" x14ac:dyDescent="0.3">
      <c r="C2219" s="4" t="s">
        <v>4172</v>
      </c>
      <c r="D2219" s="4" t="s">
        <v>4173</v>
      </c>
      <c r="E2219" s="3" t="s">
        <v>2749</v>
      </c>
      <c r="F2219" s="18">
        <v>2</v>
      </c>
      <c r="G2219" s="3">
        <v>263.14999999999998</v>
      </c>
      <c r="H2219" s="3">
        <f t="shared" si="90"/>
        <v>526.29999999999995</v>
      </c>
    </row>
    <row r="2220" spans="3:8" ht="15" customHeight="1" x14ac:dyDescent="0.3">
      <c r="C2220" s="4" t="s">
        <v>4174</v>
      </c>
      <c r="D2220" s="4" t="s">
        <v>4175</v>
      </c>
      <c r="E2220" s="3" t="s">
        <v>2749</v>
      </c>
      <c r="F2220" s="18">
        <v>2</v>
      </c>
      <c r="G2220" s="3">
        <v>186.37</v>
      </c>
      <c r="H2220" s="3">
        <f t="shared" si="90"/>
        <v>372.74</v>
      </c>
    </row>
    <row r="2221" spans="3:8" ht="15" customHeight="1" x14ac:dyDescent="0.3">
      <c r="C2221" s="4" t="s">
        <v>4176</v>
      </c>
      <c r="D2221" s="4" t="s">
        <v>4177</v>
      </c>
      <c r="E2221" s="3" t="s">
        <v>2749</v>
      </c>
      <c r="F2221" s="18">
        <v>2</v>
      </c>
      <c r="G2221" s="3">
        <v>296.81</v>
      </c>
      <c r="H2221" s="3">
        <f t="shared" si="90"/>
        <v>593.62</v>
      </c>
    </row>
    <row r="2222" spans="3:8" ht="15" customHeight="1" x14ac:dyDescent="0.3">
      <c r="C2222" s="4" t="s">
        <v>4178</v>
      </c>
      <c r="D2222" s="4" t="s">
        <v>4179</v>
      </c>
      <c r="E2222" s="3" t="s">
        <v>2749</v>
      </c>
      <c r="F2222" s="18">
        <v>2</v>
      </c>
      <c r="G2222" s="3">
        <v>347.57</v>
      </c>
      <c r="H2222" s="3">
        <f t="shared" si="90"/>
        <v>695.14</v>
      </c>
    </row>
    <row r="2223" spans="3:8" ht="15" customHeight="1" x14ac:dyDescent="0.3">
      <c r="C2223" s="4" t="s">
        <v>4180</v>
      </c>
      <c r="D2223" s="4" t="s">
        <v>4181</v>
      </c>
      <c r="E2223" s="3" t="s">
        <v>2749</v>
      </c>
      <c r="F2223" s="18">
        <v>2</v>
      </c>
      <c r="G2223" s="3">
        <v>178.34</v>
      </c>
      <c r="H2223" s="3">
        <f t="shared" si="90"/>
        <v>356.68</v>
      </c>
    </row>
    <row r="2224" spans="3:8" ht="15" customHeight="1" x14ac:dyDescent="0.3">
      <c r="C2224" s="4" t="s">
        <v>4182</v>
      </c>
      <c r="D2224" s="4" t="s">
        <v>4183</v>
      </c>
      <c r="E2224" s="3" t="s">
        <v>2749</v>
      </c>
      <c r="F2224" s="18">
        <v>2</v>
      </c>
      <c r="G2224" s="3">
        <v>297.55</v>
      </c>
      <c r="H2224" s="3">
        <f t="shared" si="90"/>
        <v>595.1</v>
      </c>
    </row>
    <row r="2225" spans="2:10" ht="15" customHeight="1" x14ac:dyDescent="0.3">
      <c r="C2225" s="4" t="s">
        <v>4184</v>
      </c>
      <c r="D2225" s="4" t="s">
        <v>4185</v>
      </c>
      <c r="E2225" s="3" t="s">
        <v>2749</v>
      </c>
      <c r="F2225" s="18">
        <v>6</v>
      </c>
      <c r="G2225" s="3">
        <v>334.13</v>
      </c>
      <c r="H2225" s="3">
        <f t="shared" si="90"/>
        <v>2004.78</v>
      </c>
    </row>
    <row r="2226" spans="2:10" ht="15" customHeight="1" x14ac:dyDescent="0.3">
      <c r="C2226" s="4" t="s">
        <v>4186</v>
      </c>
      <c r="D2226" s="4" t="s">
        <v>3001</v>
      </c>
      <c r="E2226" s="3" t="s">
        <v>28</v>
      </c>
      <c r="F2226" s="18">
        <v>5</v>
      </c>
      <c r="G2226" s="3">
        <v>44.65</v>
      </c>
      <c r="H2226" s="3">
        <f t="shared" si="90"/>
        <v>223.25</v>
      </c>
    </row>
    <row r="2227" spans="2:10" ht="15" customHeight="1" x14ac:dyDescent="0.3">
      <c r="C2227" s="4" t="s">
        <v>4187</v>
      </c>
      <c r="D2227" s="4" t="s">
        <v>3005</v>
      </c>
      <c r="E2227" s="3" t="s">
        <v>28</v>
      </c>
      <c r="F2227" s="18">
        <v>4</v>
      </c>
      <c r="G2227" s="3">
        <v>73.790000000000006</v>
      </c>
      <c r="H2227" s="3">
        <f t="shared" si="90"/>
        <v>295.16000000000003</v>
      </c>
    </row>
    <row r="2228" spans="2:10" ht="15" customHeight="1" x14ac:dyDescent="0.3">
      <c r="C2228" s="4" t="s">
        <v>4188</v>
      </c>
      <c r="D2228" s="4" t="s">
        <v>4189</v>
      </c>
      <c r="E2228" s="3" t="s">
        <v>2749</v>
      </c>
      <c r="F2228" s="18">
        <v>2</v>
      </c>
      <c r="G2228" s="3">
        <v>1152.1199999999999</v>
      </c>
      <c r="H2228" s="3">
        <f t="shared" si="90"/>
        <v>2304.2399999999998</v>
      </c>
    </row>
    <row r="2229" spans="2:10" ht="15" customHeight="1" x14ac:dyDescent="0.3">
      <c r="C2229" s="4" t="s">
        <v>4190</v>
      </c>
      <c r="D2229" s="4" t="s">
        <v>4191</v>
      </c>
      <c r="E2229" s="3" t="s">
        <v>2749</v>
      </c>
      <c r="F2229" s="18">
        <v>4</v>
      </c>
      <c r="G2229" s="3">
        <v>1108.52</v>
      </c>
      <c r="H2229" s="3">
        <f t="shared" si="90"/>
        <v>4434.08</v>
      </c>
    </row>
    <row r="2230" spans="2:10" ht="15" customHeight="1" x14ac:dyDescent="0.3">
      <c r="C2230" s="4" t="s">
        <v>4192</v>
      </c>
      <c r="D2230" s="4" t="s">
        <v>4193</v>
      </c>
      <c r="E2230" s="3" t="s">
        <v>28</v>
      </c>
      <c r="F2230" s="18">
        <v>2</v>
      </c>
      <c r="G2230" s="3">
        <v>120000</v>
      </c>
      <c r="H2230" s="3">
        <f t="shared" si="90"/>
        <v>240000</v>
      </c>
    </row>
    <row r="2231" spans="2:10" ht="15" customHeight="1" x14ac:dyDescent="0.3">
      <c r="C2231" s="4" t="s">
        <v>4194</v>
      </c>
      <c r="D2231" s="4" t="s">
        <v>4195</v>
      </c>
      <c r="E2231" s="3" t="s">
        <v>2749</v>
      </c>
      <c r="F2231" s="18">
        <v>1</v>
      </c>
      <c r="G2231" s="3">
        <v>7560</v>
      </c>
      <c r="H2231" s="3">
        <f t="shared" si="90"/>
        <v>7560</v>
      </c>
    </row>
    <row r="2232" spans="2:10" ht="30" customHeight="1" x14ac:dyDescent="0.3">
      <c r="B2232" s="1" t="s">
        <v>5415</v>
      </c>
      <c r="C2232" s="7" t="s">
        <v>4196</v>
      </c>
      <c r="D2232" s="7" t="s">
        <v>4197</v>
      </c>
      <c r="E2232" s="8"/>
      <c r="F2232" s="15"/>
      <c r="G2232" s="8"/>
      <c r="H2232" s="8">
        <f>+H2233+H2244+H2268</f>
        <v>468864.89</v>
      </c>
      <c r="I2232" s="1">
        <v>468864.89</v>
      </c>
      <c r="J2232" s="1">
        <f>+I2232-H2232</f>
        <v>0</v>
      </c>
    </row>
    <row r="2233" spans="2:10" ht="25.2" customHeight="1" x14ac:dyDescent="0.3">
      <c r="C2233" s="10" t="s">
        <v>4198</v>
      </c>
      <c r="D2233" s="10" t="s">
        <v>4199</v>
      </c>
      <c r="E2233" s="11"/>
      <c r="F2233" s="16"/>
      <c r="G2233" s="11"/>
      <c r="H2233" s="11">
        <f>+H2234+H2238</f>
        <v>353194.89</v>
      </c>
    </row>
    <row r="2234" spans="2:10" ht="25.2" customHeight="1" x14ac:dyDescent="0.3">
      <c r="C2234" s="12" t="s">
        <v>4200</v>
      </c>
      <c r="D2234" s="12" t="s">
        <v>4201</v>
      </c>
      <c r="E2234" s="13"/>
      <c r="F2234" s="17"/>
      <c r="G2234" s="13"/>
      <c r="H2234" s="13">
        <f>SUM(H2235:H2237)</f>
        <v>326644.89</v>
      </c>
    </row>
    <row r="2235" spans="2:10" ht="15" customHeight="1" x14ac:dyDescent="0.3">
      <c r="C2235" s="4" t="s">
        <v>4202</v>
      </c>
      <c r="D2235" s="4" t="s">
        <v>4203</v>
      </c>
      <c r="E2235" s="3" t="s">
        <v>78</v>
      </c>
      <c r="F2235" s="18">
        <v>8838.59</v>
      </c>
      <c r="G2235" s="3">
        <v>35.4</v>
      </c>
      <c r="H2235" s="3">
        <f>+ROUND(+IF(F2235="",0,F2235*G2235),2)</f>
        <v>312886.09000000003</v>
      </c>
    </row>
    <row r="2236" spans="2:10" ht="15" customHeight="1" x14ac:dyDescent="0.3">
      <c r="C2236" s="4" t="s">
        <v>4204</v>
      </c>
      <c r="D2236" s="4" t="s">
        <v>4205</v>
      </c>
      <c r="E2236" s="3"/>
      <c r="F2236" s="18">
        <v>2</v>
      </c>
      <c r="G2236" s="3">
        <v>1569.4</v>
      </c>
      <c r="H2236" s="3">
        <f>+ROUND(+IF(F2236="",0,F2236*G2236),2)</f>
        <v>3138.8</v>
      </c>
    </row>
    <row r="2237" spans="2:10" ht="15" customHeight="1" x14ac:dyDescent="0.3">
      <c r="C2237" s="4" t="s">
        <v>4206</v>
      </c>
      <c r="D2237" s="4" t="s">
        <v>4207</v>
      </c>
      <c r="E2237" s="3"/>
      <c r="F2237" s="18">
        <v>1</v>
      </c>
      <c r="G2237" s="3">
        <v>10620</v>
      </c>
      <c r="H2237" s="3">
        <f>+ROUND(+IF(F2237="",0,F2237*G2237),2)</f>
        <v>10620</v>
      </c>
    </row>
    <row r="2238" spans="2:10" ht="25.2" customHeight="1" x14ac:dyDescent="0.3">
      <c r="C2238" s="12" t="s">
        <v>4208</v>
      </c>
      <c r="D2238" s="12" t="s">
        <v>4209</v>
      </c>
      <c r="E2238" s="13"/>
      <c r="F2238" s="17"/>
      <c r="G2238" s="13"/>
      <c r="H2238" s="13">
        <f>SUM(H2239:H2243)</f>
        <v>26550</v>
      </c>
    </row>
    <row r="2239" spans="2:10" ht="15" customHeight="1" x14ac:dyDescent="0.3">
      <c r="C2239" s="4" t="s">
        <v>4210</v>
      </c>
      <c r="D2239" s="4" t="s">
        <v>4211</v>
      </c>
      <c r="E2239" s="3"/>
      <c r="F2239" s="18">
        <v>3</v>
      </c>
      <c r="G2239" s="3">
        <v>2360</v>
      </c>
      <c r="H2239" s="3">
        <f>+ROUND(+IF(F2239="",0,F2239*G2239),2)</f>
        <v>7080</v>
      </c>
    </row>
    <row r="2240" spans="2:10" ht="15" customHeight="1" x14ac:dyDescent="0.3">
      <c r="C2240" s="4" t="s">
        <v>4212</v>
      </c>
      <c r="D2240" s="4" t="s">
        <v>4213</v>
      </c>
      <c r="E2240" s="3"/>
      <c r="F2240" s="18">
        <v>3</v>
      </c>
      <c r="G2240" s="3">
        <v>1180</v>
      </c>
      <c r="H2240" s="3">
        <f>+ROUND(+IF(F2240="",0,F2240*G2240),2)</f>
        <v>3540</v>
      </c>
    </row>
    <row r="2241" spans="3:8" ht="15" customHeight="1" x14ac:dyDescent="0.3">
      <c r="C2241" s="4" t="s">
        <v>4214</v>
      </c>
      <c r="D2241" s="4" t="s">
        <v>4215</v>
      </c>
      <c r="E2241" s="3"/>
      <c r="F2241" s="18">
        <v>24</v>
      </c>
      <c r="G2241" s="3">
        <v>531</v>
      </c>
      <c r="H2241" s="3">
        <f>+ROUND(+IF(F2241="",0,F2241*G2241),2)</f>
        <v>12744</v>
      </c>
    </row>
    <row r="2242" spans="3:8" ht="15" customHeight="1" x14ac:dyDescent="0.3">
      <c r="C2242" s="4" t="s">
        <v>4216</v>
      </c>
      <c r="D2242" s="4" t="s">
        <v>4217</v>
      </c>
      <c r="E2242" s="3"/>
      <c r="F2242" s="18">
        <v>1</v>
      </c>
      <c r="G2242" s="3">
        <v>1770</v>
      </c>
      <c r="H2242" s="3">
        <f>+ROUND(+IF(F2242="",0,F2242*G2242),2)</f>
        <v>1770</v>
      </c>
    </row>
    <row r="2243" spans="3:8" ht="15" customHeight="1" x14ac:dyDescent="0.3">
      <c r="C2243" s="4" t="s">
        <v>4218</v>
      </c>
      <c r="D2243" s="4" t="s">
        <v>4219</v>
      </c>
      <c r="E2243" s="3"/>
      <c r="F2243" s="18">
        <v>1</v>
      </c>
      <c r="G2243" s="3">
        <v>1416</v>
      </c>
      <c r="H2243" s="3">
        <f>+ROUND(+IF(F2243="",0,F2243*G2243),2)</f>
        <v>1416</v>
      </c>
    </row>
    <row r="2244" spans="3:8" ht="25.2" customHeight="1" x14ac:dyDescent="0.3">
      <c r="C2244" s="10" t="s">
        <v>4220</v>
      </c>
      <c r="D2244" s="10" t="s">
        <v>4221</v>
      </c>
      <c r="E2244" s="11"/>
      <c r="F2244" s="16"/>
      <c r="G2244" s="11"/>
      <c r="H2244" s="11">
        <f>+H2245+H2265</f>
        <v>98560</v>
      </c>
    </row>
    <row r="2245" spans="3:8" ht="25.2" customHeight="1" x14ac:dyDescent="0.3">
      <c r="C2245" s="12" t="s">
        <v>4222</v>
      </c>
      <c r="D2245" s="12" t="s">
        <v>4223</v>
      </c>
      <c r="E2245" s="13"/>
      <c r="F2245" s="17"/>
      <c r="G2245" s="13"/>
      <c r="H2245" s="13">
        <f>SUM(H2246:H2264)</f>
        <v>91480</v>
      </c>
    </row>
    <row r="2246" spans="3:8" ht="15" customHeight="1" x14ac:dyDescent="0.3">
      <c r="C2246" s="4" t="s">
        <v>4224</v>
      </c>
      <c r="D2246" s="4" t="s">
        <v>4225</v>
      </c>
      <c r="E2246" s="3"/>
      <c r="F2246" s="18">
        <v>166</v>
      </c>
      <c r="G2246" s="3">
        <v>90</v>
      </c>
      <c r="H2246" s="3">
        <f t="shared" ref="H2246:H2264" si="91">+ROUND(+IF(F2246="",0,F2246*G2246),2)</f>
        <v>14940</v>
      </c>
    </row>
    <row r="2247" spans="3:8" ht="15" customHeight="1" x14ac:dyDescent="0.3">
      <c r="C2247" s="4" t="s">
        <v>4226</v>
      </c>
      <c r="D2247" s="4" t="s">
        <v>4227</v>
      </c>
      <c r="E2247" s="3"/>
      <c r="F2247" s="18">
        <v>26</v>
      </c>
      <c r="G2247" s="3">
        <v>165</v>
      </c>
      <c r="H2247" s="3">
        <f t="shared" si="91"/>
        <v>4290</v>
      </c>
    </row>
    <row r="2248" spans="3:8" ht="15" customHeight="1" x14ac:dyDescent="0.3">
      <c r="C2248" s="4" t="s">
        <v>4228</v>
      </c>
      <c r="D2248" s="4" t="s">
        <v>4229</v>
      </c>
      <c r="E2248" s="3"/>
      <c r="F2248" s="18">
        <v>66</v>
      </c>
      <c r="G2248" s="3">
        <v>180</v>
      </c>
      <c r="H2248" s="3">
        <f t="shared" si="91"/>
        <v>11880</v>
      </c>
    </row>
    <row r="2249" spans="3:8" ht="15" customHeight="1" x14ac:dyDescent="0.3">
      <c r="C2249" s="4" t="s">
        <v>4230</v>
      </c>
      <c r="D2249" s="4" t="s">
        <v>4231</v>
      </c>
      <c r="E2249" s="3"/>
      <c r="F2249" s="18">
        <v>9</v>
      </c>
      <c r="G2249" s="3">
        <v>195</v>
      </c>
      <c r="H2249" s="3">
        <f t="shared" si="91"/>
        <v>1755</v>
      </c>
    </row>
    <row r="2250" spans="3:8" ht="15" customHeight="1" x14ac:dyDescent="0.3">
      <c r="C2250" s="4" t="s">
        <v>4232</v>
      </c>
      <c r="D2250" s="4" t="s">
        <v>4233</v>
      </c>
      <c r="E2250" s="3"/>
      <c r="F2250" s="18">
        <v>4</v>
      </c>
      <c r="G2250" s="3">
        <v>270</v>
      </c>
      <c r="H2250" s="3">
        <f t="shared" si="91"/>
        <v>1080</v>
      </c>
    </row>
    <row r="2251" spans="3:8" ht="15" customHeight="1" x14ac:dyDescent="0.3">
      <c r="C2251" s="4" t="s">
        <v>4234</v>
      </c>
      <c r="D2251" s="4" t="s">
        <v>4235</v>
      </c>
      <c r="E2251" s="3"/>
      <c r="F2251" s="18">
        <v>2</v>
      </c>
      <c r="G2251" s="3">
        <v>1200</v>
      </c>
      <c r="H2251" s="3">
        <f t="shared" si="91"/>
        <v>2400</v>
      </c>
    </row>
    <row r="2252" spans="3:8" ht="15" customHeight="1" x14ac:dyDescent="0.3">
      <c r="C2252" s="4" t="s">
        <v>4236</v>
      </c>
      <c r="D2252" s="4" t="s">
        <v>4237</v>
      </c>
      <c r="E2252" s="3"/>
      <c r="F2252" s="18">
        <v>50</v>
      </c>
      <c r="G2252" s="3">
        <v>90</v>
      </c>
      <c r="H2252" s="3">
        <f t="shared" si="91"/>
        <v>4500</v>
      </c>
    </row>
    <row r="2253" spans="3:8" ht="15" customHeight="1" x14ac:dyDescent="0.3">
      <c r="C2253" s="4" t="s">
        <v>4238</v>
      </c>
      <c r="D2253" s="4" t="s">
        <v>4239</v>
      </c>
      <c r="E2253" s="3"/>
      <c r="F2253" s="18">
        <v>27</v>
      </c>
      <c r="G2253" s="3">
        <v>165</v>
      </c>
      <c r="H2253" s="3">
        <f t="shared" si="91"/>
        <v>4455</v>
      </c>
    </row>
    <row r="2254" spans="3:8" ht="15" customHeight="1" x14ac:dyDescent="0.3">
      <c r="C2254" s="4" t="s">
        <v>4240</v>
      </c>
      <c r="D2254" s="4" t="s">
        <v>4241</v>
      </c>
      <c r="E2254" s="3"/>
      <c r="F2254" s="18">
        <v>2</v>
      </c>
      <c r="G2254" s="3">
        <v>170</v>
      </c>
      <c r="H2254" s="3">
        <f t="shared" si="91"/>
        <v>340</v>
      </c>
    </row>
    <row r="2255" spans="3:8" ht="15" customHeight="1" x14ac:dyDescent="0.3">
      <c r="C2255" s="4" t="s">
        <v>4242</v>
      </c>
      <c r="D2255" s="4" t="s">
        <v>4243</v>
      </c>
      <c r="E2255" s="3"/>
      <c r="F2255" s="18">
        <v>6</v>
      </c>
      <c r="G2255" s="3">
        <v>195</v>
      </c>
      <c r="H2255" s="3">
        <f t="shared" si="91"/>
        <v>1170</v>
      </c>
    </row>
    <row r="2256" spans="3:8" ht="15" customHeight="1" x14ac:dyDescent="0.3">
      <c r="C2256" s="4" t="s">
        <v>4244</v>
      </c>
      <c r="D2256" s="4" t="s">
        <v>4245</v>
      </c>
      <c r="E2256" s="3"/>
      <c r="F2256" s="18">
        <v>13</v>
      </c>
      <c r="G2256" s="3">
        <v>240</v>
      </c>
      <c r="H2256" s="3">
        <f t="shared" si="91"/>
        <v>3120</v>
      </c>
    </row>
    <row r="2257" spans="3:8" ht="15" customHeight="1" x14ac:dyDescent="0.3">
      <c r="C2257" s="4" t="s">
        <v>4246</v>
      </c>
      <c r="D2257" s="4" t="s">
        <v>4247</v>
      </c>
      <c r="E2257" s="3"/>
      <c r="F2257" s="18">
        <v>2</v>
      </c>
      <c r="G2257" s="3">
        <v>1000</v>
      </c>
      <c r="H2257" s="3">
        <f t="shared" si="91"/>
        <v>2000</v>
      </c>
    </row>
    <row r="2258" spans="3:8" ht="15" customHeight="1" x14ac:dyDescent="0.3">
      <c r="C2258" s="4" t="s">
        <v>4248</v>
      </c>
      <c r="D2258" s="4" t="s">
        <v>4249</v>
      </c>
      <c r="E2258" s="3"/>
      <c r="F2258" s="18">
        <v>161</v>
      </c>
      <c r="G2258" s="3">
        <v>90</v>
      </c>
      <c r="H2258" s="3">
        <f t="shared" si="91"/>
        <v>14490</v>
      </c>
    </row>
    <row r="2259" spans="3:8" ht="15" customHeight="1" x14ac:dyDescent="0.3">
      <c r="C2259" s="4" t="s">
        <v>4250</v>
      </c>
      <c r="D2259" s="4" t="s">
        <v>4251</v>
      </c>
      <c r="E2259" s="3"/>
      <c r="F2259" s="18">
        <v>54</v>
      </c>
      <c r="G2259" s="3">
        <v>165</v>
      </c>
      <c r="H2259" s="3">
        <f t="shared" si="91"/>
        <v>8910</v>
      </c>
    </row>
    <row r="2260" spans="3:8" ht="15" customHeight="1" x14ac:dyDescent="0.3">
      <c r="C2260" s="4" t="s">
        <v>4252</v>
      </c>
      <c r="D2260" s="4" t="s">
        <v>4253</v>
      </c>
      <c r="E2260" s="3"/>
      <c r="F2260" s="18">
        <v>57</v>
      </c>
      <c r="G2260" s="3">
        <v>180</v>
      </c>
      <c r="H2260" s="3">
        <f t="shared" si="91"/>
        <v>10260</v>
      </c>
    </row>
    <row r="2261" spans="3:8" ht="15" customHeight="1" x14ac:dyDescent="0.3">
      <c r="C2261" s="4" t="s">
        <v>4254</v>
      </c>
      <c r="D2261" s="4" t="s">
        <v>4255</v>
      </c>
      <c r="E2261" s="3"/>
      <c r="F2261" s="18">
        <v>10</v>
      </c>
      <c r="G2261" s="3">
        <v>195</v>
      </c>
      <c r="H2261" s="3">
        <f t="shared" si="91"/>
        <v>1950</v>
      </c>
    </row>
    <row r="2262" spans="3:8" ht="15" customHeight="1" x14ac:dyDescent="0.3">
      <c r="C2262" s="4" t="s">
        <v>4256</v>
      </c>
      <c r="D2262" s="4" t="s">
        <v>4257</v>
      </c>
      <c r="E2262" s="3"/>
      <c r="F2262" s="18">
        <v>2</v>
      </c>
      <c r="G2262" s="3">
        <v>270</v>
      </c>
      <c r="H2262" s="3">
        <f t="shared" si="91"/>
        <v>540</v>
      </c>
    </row>
    <row r="2263" spans="3:8" ht="15" customHeight="1" x14ac:dyDescent="0.3">
      <c r="C2263" s="4" t="s">
        <v>4258</v>
      </c>
      <c r="D2263" s="4" t="s">
        <v>4259</v>
      </c>
      <c r="E2263" s="3"/>
      <c r="F2263" s="18">
        <v>1</v>
      </c>
      <c r="G2263" s="3">
        <v>1000</v>
      </c>
      <c r="H2263" s="3">
        <f t="shared" si="91"/>
        <v>1000</v>
      </c>
    </row>
    <row r="2264" spans="3:8" ht="15" customHeight="1" x14ac:dyDescent="0.3">
      <c r="C2264" s="4" t="s">
        <v>4260</v>
      </c>
      <c r="D2264" s="4" t="s">
        <v>4261</v>
      </c>
      <c r="E2264" s="3"/>
      <c r="F2264" s="18">
        <v>2</v>
      </c>
      <c r="G2264" s="3">
        <v>1200</v>
      </c>
      <c r="H2264" s="3">
        <f t="shared" si="91"/>
        <v>2400</v>
      </c>
    </row>
    <row r="2265" spans="3:8" ht="25.2" customHeight="1" x14ac:dyDescent="0.3">
      <c r="C2265" s="12" t="s">
        <v>4262</v>
      </c>
      <c r="D2265" s="12" t="s">
        <v>4209</v>
      </c>
      <c r="E2265" s="13"/>
      <c r="F2265" s="17"/>
      <c r="G2265" s="13"/>
      <c r="H2265" s="13">
        <f>SUM(H2266:H2267)</f>
        <v>7080</v>
      </c>
    </row>
    <row r="2266" spans="3:8" ht="15" customHeight="1" x14ac:dyDescent="0.3">
      <c r="C2266" s="4" t="s">
        <v>4263</v>
      </c>
      <c r="D2266" s="4" t="s">
        <v>4211</v>
      </c>
      <c r="E2266" s="3"/>
      <c r="F2266" s="18">
        <v>2</v>
      </c>
      <c r="G2266" s="3">
        <v>2360</v>
      </c>
      <c r="H2266" s="3">
        <f>+ROUND(+IF(F2266="",0,F2266*G2266),2)</f>
        <v>4720</v>
      </c>
    </row>
    <row r="2267" spans="3:8" ht="15" customHeight="1" x14ac:dyDescent="0.3">
      <c r="C2267" s="4" t="s">
        <v>4264</v>
      </c>
      <c r="D2267" s="4" t="s">
        <v>4213</v>
      </c>
      <c r="E2267" s="3"/>
      <c r="F2267" s="18">
        <v>2</v>
      </c>
      <c r="G2267" s="3">
        <v>1180</v>
      </c>
      <c r="H2267" s="3">
        <f>+ROUND(+IF(F2267="",0,F2267*G2267),2)</f>
        <v>2360</v>
      </c>
    </row>
    <row r="2268" spans="3:8" ht="25.2" customHeight="1" x14ac:dyDescent="0.3">
      <c r="C2268" s="10" t="s">
        <v>4265</v>
      </c>
      <c r="D2268" s="10" t="s">
        <v>4266</v>
      </c>
      <c r="E2268" s="11"/>
      <c r="F2268" s="16"/>
      <c r="G2268" s="11"/>
      <c r="H2268" s="11">
        <f>+H2269</f>
        <v>17110</v>
      </c>
    </row>
    <row r="2269" spans="3:8" ht="25.2" customHeight="1" x14ac:dyDescent="0.3">
      <c r="C2269" s="12" t="s">
        <v>4267</v>
      </c>
      <c r="D2269" s="12" t="s">
        <v>4268</v>
      </c>
      <c r="E2269" s="13"/>
      <c r="F2269" s="17"/>
      <c r="G2269" s="13"/>
      <c r="H2269" s="13">
        <f>SUM(H2270:H2272)</f>
        <v>17110</v>
      </c>
    </row>
    <row r="2270" spans="3:8" ht="15" customHeight="1" x14ac:dyDescent="0.3">
      <c r="C2270" s="4" t="s">
        <v>4269</v>
      </c>
      <c r="D2270" s="4" t="s">
        <v>4270</v>
      </c>
      <c r="E2270" s="3"/>
      <c r="F2270" s="18">
        <v>1</v>
      </c>
      <c r="G2270" s="3">
        <v>5900</v>
      </c>
      <c r="H2270" s="3">
        <f>+ROUND(+IF(F2270="",0,F2270*G2270),2)</f>
        <v>5900</v>
      </c>
    </row>
    <row r="2271" spans="3:8" ht="15" customHeight="1" x14ac:dyDescent="0.3">
      <c r="C2271" s="4" t="s">
        <v>4271</v>
      </c>
      <c r="D2271" s="4" t="s">
        <v>4272</v>
      </c>
      <c r="E2271" s="3"/>
      <c r="F2271" s="18">
        <v>1</v>
      </c>
      <c r="G2271" s="3">
        <v>9440</v>
      </c>
      <c r="H2271" s="3">
        <f>+ROUND(+IF(F2271="",0,F2271*G2271),2)</f>
        <v>9440</v>
      </c>
    </row>
    <row r="2272" spans="3:8" ht="15" customHeight="1" x14ac:dyDescent="0.3">
      <c r="C2272" s="4" t="s">
        <v>4273</v>
      </c>
      <c r="D2272" s="4" t="s">
        <v>4217</v>
      </c>
      <c r="E2272" s="3"/>
      <c r="F2272" s="18">
        <v>1</v>
      </c>
      <c r="G2272" s="3">
        <v>1770</v>
      </c>
      <c r="H2272" s="3">
        <f>+ROUND(+IF(F2272="",0,F2272*G2272),2)</f>
        <v>1770</v>
      </c>
    </row>
    <row r="2273" spans="2:10" ht="60" customHeight="1" x14ac:dyDescent="0.3">
      <c r="C2273" s="20"/>
      <c r="D2273" s="21" t="s">
        <v>4274</v>
      </c>
      <c r="E2273" s="22"/>
      <c r="F2273" s="23"/>
      <c r="G2273" s="22"/>
      <c r="H2273" s="22">
        <f>+H2274</f>
        <v>48594045.570000008</v>
      </c>
    </row>
    <row r="2274" spans="2:10" ht="30" customHeight="1" x14ac:dyDescent="0.3">
      <c r="B2274" s="1" t="s">
        <v>5415</v>
      </c>
      <c r="C2274" s="7" t="s">
        <v>4275</v>
      </c>
      <c r="D2274" s="9" t="s">
        <v>4274</v>
      </c>
      <c r="E2274" s="8"/>
      <c r="F2274" s="15"/>
      <c r="G2274" s="8"/>
      <c r="H2274" s="8">
        <f>+H2275+H2397+H2515+H2570+H2592+H2643+H2692+H2782+H2785</f>
        <v>48594045.570000008</v>
      </c>
      <c r="I2274" s="1">
        <v>48594045.570000008</v>
      </c>
      <c r="J2274" s="1">
        <f>+I2274-H2274</f>
        <v>0</v>
      </c>
    </row>
    <row r="2275" spans="2:10" ht="25.2" customHeight="1" x14ac:dyDescent="0.3">
      <c r="C2275" s="10" t="s">
        <v>4276</v>
      </c>
      <c r="D2275" s="10" t="s">
        <v>4277</v>
      </c>
      <c r="E2275" s="11"/>
      <c r="F2275" s="16"/>
      <c r="G2275" s="11"/>
      <c r="H2275" s="11">
        <f>SUM(H2276:H2396)</f>
        <v>24028630.390000004</v>
      </c>
    </row>
    <row r="2276" spans="2:10" ht="15" customHeight="1" x14ac:dyDescent="0.3">
      <c r="C2276" s="4" t="s">
        <v>4278</v>
      </c>
      <c r="D2276" s="4" t="s">
        <v>4279</v>
      </c>
      <c r="E2276" s="3" t="s">
        <v>28</v>
      </c>
      <c r="F2276" s="18">
        <v>8</v>
      </c>
      <c r="G2276" s="3">
        <v>11695.89</v>
      </c>
      <c r="H2276" s="3">
        <f t="shared" ref="H2276:H2323" si="92">+ROUND(+IF(F2276="",0,F2276*G2276),2)</f>
        <v>93567.12</v>
      </c>
    </row>
    <row r="2277" spans="2:10" ht="15" customHeight="1" x14ac:dyDescent="0.3">
      <c r="C2277" s="4" t="s">
        <v>4280</v>
      </c>
      <c r="D2277" s="4" t="s">
        <v>4281</v>
      </c>
      <c r="E2277" s="3" t="s">
        <v>28</v>
      </c>
      <c r="F2277" s="18">
        <v>1</v>
      </c>
      <c r="G2277" s="3">
        <v>221602.5</v>
      </c>
      <c r="H2277" s="3">
        <f t="shared" si="92"/>
        <v>221602.5</v>
      </c>
    </row>
    <row r="2278" spans="2:10" ht="15" customHeight="1" x14ac:dyDescent="0.3">
      <c r="C2278" s="4" t="s">
        <v>4282</v>
      </c>
      <c r="D2278" s="4" t="s">
        <v>4283</v>
      </c>
      <c r="E2278" s="3" t="s">
        <v>28</v>
      </c>
      <c r="F2278" s="18">
        <v>2</v>
      </c>
      <c r="G2278" s="3">
        <v>99638.82</v>
      </c>
      <c r="H2278" s="3">
        <f t="shared" si="92"/>
        <v>199277.64</v>
      </c>
    </row>
    <row r="2279" spans="2:10" ht="15" customHeight="1" x14ac:dyDescent="0.3">
      <c r="C2279" s="4" t="s">
        <v>4284</v>
      </c>
      <c r="D2279" s="4" t="s">
        <v>4285</v>
      </c>
      <c r="E2279" s="3" t="s">
        <v>28</v>
      </c>
      <c r="F2279" s="18">
        <v>4</v>
      </c>
      <c r="G2279" s="3">
        <v>12349.95</v>
      </c>
      <c r="H2279" s="3">
        <f t="shared" si="92"/>
        <v>49399.8</v>
      </c>
    </row>
    <row r="2280" spans="2:10" ht="15" customHeight="1" x14ac:dyDescent="0.3">
      <c r="C2280" s="4" t="s">
        <v>4286</v>
      </c>
      <c r="D2280" s="4" t="s">
        <v>4287</v>
      </c>
      <c r="E2280" s="3" t="s">
        <v>28</v>
      </c>
      <c r="F2280" s="18">
        <v>22</v>
      </c>
      <c r="G2280" s="3">
        <v>36274.78</v>
      </c>
      <c r="H2280" s="3">
        <f t="shared" si="92"/>
        <v>798045.16</v>
      </c>
    </row>
    <row r="2281" spans="2:10" ht="15" customHeight="1" x14ac:dyDescent="0.3">
      <c r="C2281" s="4" t="s">
        <v>4288</v>
      </c>
      <c r="D2281" s="4" t="s">
        <v>4289</v>
      </c>
      <c r="E2281" s="3" t="s">
        <v>28</v>
      </c>
      <c r="F2281" s="18">
        <v>2</v>
      </c>
      <c r="G2281" s="3">
        <v>11140.96</v>
      </c>
      <c r="H2281" s="3">
        <f t="shared" si="92"/>
        <v>22281.919999999998</v>
      </c>
    </row>
    <row r="2282" spans="2:10" ht="15" customHeight="1" x14ac:dyDescent="0.3">
      <c r="C2282" s="4" t="s">
        <v>4290</v>
      </c>
      <c r="D2282" s="4" t="s">
        <v>4291</v>
      </c>
      <c r="E2282" s="3" t="s">
        <v>28</v>
      </c>
      <c r="F2282" s="18">
        <v>14</v>
      </c>
      <c r="G2282" s="3">
        <v>66487</v>
      </c>
      <c r="H2282" s="3">
        <f t="shared" si="92"/>
        <v>930818</v>
      </c>
    </row>
    <row r="2283" spans="2:10" ht="15" customHeight="1" x14ac:dyDescent="0.3">
      <c r="C2283" s="4" t="s">
        <v>4292</v>
      </c>
      <c r="D2283" s="4" t="s">
        <v>4293</v>
      </c>
      <c r="E2283" s="3" t="s">
        <v>28</v>
      </c>
      <c r="F2283" s="18">
        <v>4</v>
      </c>
      <c r="G2283" s="3">
        <v>76939.199999999997</v>
      </c>
      <c r="H2283" s="3">
        <f t="shared" si="92"/>
        <v>307756.79999999999</v>
      </c>
    </row>
    <row r="2284" spans="2:10" ht="15" customHeight="1" x14ac:dyDescent="0.3">
      <c r="C2284" s="4" t="s">
        <v>4294</v>
      </c>
      <c r="D2284" s="4" t="s">
        <v>4295</v>
      </c>
      <c r="E2284" s="3" t="s">
        <v>28</v>
      </c>
      <c r="F2284" s="18">
        <v>1</v>
      </c>
      <c r="G2284" s="3">
        <v>90921.66</v>
      </c>
      <c r="H2284" s="3">
        <f t="shared" si="92"/>
        <v>90921.66</v>
      </c>
    </row>
    <row r="2285" spans="2:10" ht="15" customHeight="1" x14ac:dyDescent="0.3">
      <c r="C2285" s="4" t="s">
        <v>4296</v>
      </c>
      <c r="D2285" s="4" t="s">
        <v>4297</v>
      </c>
      <c r="E2285" s="3" t="s">
        <v>28</v>
      </c>
      <c r="F2285" s="18">
        <v>4</v>
      </c>
      <c r="G2285" s="3">
        <v>90949.9</v>
      </c>
      <c r="H2285" s="3">
        <f t="shared" si="92"/>
        <v>363799.6</v>
      </c>
    </row>
    <row r="2286" spans="2:10" ht="15" customHeight="1" x14ac:dyDescent="0.3">
      <c r="C2286" s="4" t="s">
        <v>4298</v>
      </c>
      <c r="D2286" s="4" t="s">
        <v>4299</v>
      </c>
      <c r="E2286" s="3" t="s">
        <v>28</v>
      </c>
      <c r="F2286" s="18">
        <v>2</v>
      </c>
      <c r="G2286" s="3">
        <v>290543.75</v>
      </c>
      <c r="H2286" s="3">
        <f t="shared" si="92"/>
        <v>581087.5</v>
      </c>
    </row>
    <row r="2287" spans="2:10" ht="15" customHeight="1" x14ac:dyDescent="0.3">
      <c r="C2287" s="4" t="s">
        <v>4300</v>
      </c>
      <c r="D2287" s="4" t="s">
        <v>4301</v>
      </c>
      <c r="E2287" s="3" t="s">
        <v>28</v>
      </c>
      <c r="F2287" s="18">
        <v>2</v>
      </c>
      <c r="G2287" s="3">
        <v>175760.3</v>
      </c>
      <c r="H2287" s="3">
        <f t="shared" si="92"/>
        <v>351520.6</v>
      </c>
    </row>
    <row r="2288" spans="2:10" ht="15" customHeight="1" x14ac:dyDescent="0.3">
      <c r="C2288" s="4" t="s">
        <v>4302</v>
      </c>
      <c r="D2288" s="4" t="s">
        <v>4303</v>
      </c>
      <c r="E2288" s="3" t="s">
        <v>28</v>
      </c>
      <c r="F2288" s="18">
        <v>1</v>
      </c>
      <c r="G2288" s="3">
        <v>92248</v>
      </c>
      <c r="H2288" s="3">
        <f t="shared" si="92"/>
        <v>92248</v>
      </c>
    </row>
    <row r="2289" spans="3:8" ht="15" customHeight="1" x14ac:dyDescent="0.3">
      <c r="C2289" s="4" t="s">
        <v>4304</v>
      </c>
      <c r="D2289" s="4" t="s">
        <v>4305</v>
      </c>
      <c r="E2289" s="3" t="s">
        <v>28</v>
      </c>
      <c r="F2289" s="18">
        <v>1</v>
      </c>
      <c r="G2289" s="3">
        <v>89000</v>
      </c>
      <c r="H2289" s="3">
        <f t="shared" si="92"/>
        <v>89000</v>
      </c>
    </row>
    <row r="2290" spans="3:8" ht="15" customHeight="1" x14ac:dyDescent="0.3">
      <c r="C2290" s="4" t="s">
        <v>4306</v>
      </c>
      <c r="D2290" s="4" t="s">
        <v>4307</v>
      </c>
      <c r="E2290" s="3" t="s">
        <v>28</v>
      </c>
      <c r="F2290" s="18">
        <v>2</v>
      </c>
      <c r="G2290" s="3">
        <v>169984.09</v>
      </c>
      <c r="H2290" s="3">
        <f t="shared" si="92"/>
        <v>339968.18</v>
      </c>
    </row>
    <row r="2291" spans="3:8" ht="15" customHeight="1" x14ac:dyDescent="0.3">
      <c r="C2291" s="4" t="s">
        <v>4308</v>
      </c>
      <c r="D2291" s="4" t="s">
        <v>4309</v>
      </c>
      <c r="E2291" s="3" t="s">
        <v>28</v>
      </c>
      <c r="F2291" s="18">
        <v>2</v>
      </c>
      <c r="G2291" s="3">
        <v>61724.67</v>
      </c>
      <c r="H2291" s="3">
        <f t="shared" si="92"/>
        <v>123449.34</v>
      </c>
    </row>
    <row r="2292" spans="3:8" ht="15" customHeight="1" x14ac:dyDescent="0.3">
      <c r="C2292" s="4" t="s">
        <v>4310</v>
      </c>
      <c r="D2292" s="4" t="s">
        <v>4311</v>
      </c>
      <c r="E2292" s="3" t="s">
        <v>28</v>
      </c>
      <c r="F2292" s="18">
        <v>1</v>
      </c>
      <c r="G2292" s="3">
        <v>27343.97</v>
      </c>
      <c r="H2292" s="3">
        <f t="shared" si="92"/>
        <v>27343.97</v>
      </c>
    </row>
    <row r="2293" spans="3:8" ht="15" customHeight="1" x14ac:dyDescent="0.3">
      <c r="C2293" s="4" t="s">
        <v>4312</v>
      </c>
      <c r="D2293" s="4" t="s">
        <v>4313</v>
      </c>
      <c r="E2293" s="3" t="s">
        <v>28</v>
      </c>
      <c r="F2293" s="18">
        <v>15</v>
      </c>
      <c r="G2293" s="3">
        <v>31160.97</v>
      </c>
      <c r="H2293" s="3">
        <f t="shared" si="92"/>
        <v>467414.55</v>
      </c>
    </row>
    <row r="2294" spans="3:8" ht="15" customHeight="1" x14ac:dyDescent="0.3">
      <c r="C2294" s="4" t="s">
        <v>4314</v>
      </c>
      <c r="D2294" s="4" t="s">
        <v>4315</v>
      </c>
      <c r="E2294" s="3" t="s">
        <v>28</v>
      </c>
      <c r="F2294" s="18">
        <v>26</v>
      </c>
      <c r="G2294" s="3">
        <v>6306.3</v>
      </c>
      <c r="H2294" s="3">
        <f t="shared" si="92"/>
        <v>163963.79999999999</v>
      </c>
    </row>
    <row r="2295" spans="3:8" ht="15" customHeight="1" x14ac:dyDescent="0.3">
      <c r="C2295" s="4" t="s">
        <v>4316</v>
      </c>
      <c r="D2295" s="4" t="s">
        <v>4317</v>
      </c>
      <c r="E2295" s="3" t="s">
        <v>28</v>
      </c>
      <c r="F2295" s="18">
        <v>5</v>
      </c>
      <c r="G2295" s="3">
        <v>166207.14000000001</v>
      </c>
      <c r="H2295" s="3">
        <f t="shared" si="92"/>
        <v>831035.7</v>
      </c>
    </row>
    <row r="2296" spans="3:8" ht="15" customHeight="1" x14ac:dyDescent="0.3">
      <c r="C2296" s="4" t="s">
        <v>4318</v>
      </c>
      <c r="D2296" s="4" t="s">
        <v>4319</v>
      </c>
      <c r="E2296" s="3" t="s">
        <v>28</v>
      </c>
      <c r="F2296" s="18">
        <v>2</v>
      </c>
      <c r="G2296" s="3">
        <v>1690.52</v>
      </c>
      <c r="H2296" s="3">
        <f t="shared" si="92"/>
        <v>3381.04</v>
      </c>
    </row>
    <row r="2297" spans="3:8" ht="15" customHeight="1" x14ac:dyDescent="0.3">
      <c r="C2297" s="4" t="s">
        <v>4320</v>
      </c>
      <c r="D2297" s="4" t="s">
        <v>4321</v>
      </c>
      <c r="E2297" s="3" t="s">
        <v>28</v>
      </c>
      <c r="F2297" s="18">
        <v>1</v>
      </c>
      <c r="G2297" s="3">
        <v>1201049.3500000001</v>
      </c>
      <c r="H2297" s="3">
        <f t="shared" si="92"/>
        <v>1201049.3500000001</v>
      </c>
    </row>
    <row r="2298" spans="3:8" ht="15" customHeight="1" x14ac:dyDescent="0.3">
      <c r="C2298" s="4" t="s">
        <v>4322</v>
      </c>
      <c r="D2298" s="4" t="s">
        <v>4323</v>
      </c>
      <c r="E2298" s="3" t="s">
        <v>28</v>
      </c>
      <c r="F2298" s="18">
        <v>6</v>
      </c>
      <c r="G2298" s="3">
        <v>4766.49</v>
      </c>
      <c r="H2298" s="3">
        <f t="shared" si="92"/>
        <v>28598.94</v>
      </c>
    </row>
    <row r="2299" spans="3:8" ht="15" customHeight="1" x14ac:dyDescent="0.3">
      <c r="C2299" s="4" t="s">
        <v>4324</v>
      </c>
      <c r="D2299" s="4" t="s">
        <v>4325</v>
      </c>
      <c r="E2299" s="3" t="s">
        <v>28</v>
      </c>
      <c r="F2299" s="18">
        <v>1</v>
      </c>
      <c r="G2299" s="3">
        <v>90000</v>
      </c>
      <c r="H2299" s="3">
        <f t="shared" si="92"/>
        <v>90000</v>
      </c>
    </row>
    <row r="2300" spans="3:8" ht="15" customHeight="1" x14ac:dyDescent="0.3">
      <c r="C2300" s="4" t="s">
        <v>4326</v>
      </c>
      <c r="D2300" s="4" t="s">
        <v>4327</v>
      </c>
      <c r="E2300" s="3" t="s">
        <v>28</v>
      </c>
      <c r="F2300" s="18">
        <v>3</v>
      </c>
      <c r="G2300" s="3">
        <v>39270</v>
      </c>
      <c r="H2300" s="3">
        <f t="shared" si="92"/>
        <v>117810</v>
      </c>
    </row>
    <row r="2301" spans="3:8" ht="15" customHeight="1" x14ac:dyDescent="0.3">
      <c r="C2301" s="4" t="s">
        <v>4328</v>
      </c>
      <c r="D2301" s="4" t="s">
        <v>4329</v>
      </c>
      <c r="E2301" s="3" t="s">
        <v>28</v>
      </c>
      <c r="F2301" s="18">
        <v>1</v>
      </c>
      <c r="G2301" s="3">
        <v>35697.360000000001</v>
      </c>
      <c r="H2301" s="3">
        <f t="shared" si="92"/>
        <v>35697.360000000001</v>
      </c>
    </row>
    <row r="2302" spans="3:8" ht="15" customHeight="1" x14ac:dyDescent="0.3">
      <c r="C2302" s="4" t="s">
        <v>4330</v>
      </c>
      <c r="D2302" s="4" t="s">
        <v>4331</v>
      </c>
      <c r="E2302" s="3" t="s">
        <v>28</v>
      </c>
      <c r="F2302" s="18">
        <v>2</v>
      </c>
      <c r="G2302" s="3">
        <v>72667.73</v>
      </c>
      <c r="H2302" s="3">
        <f t="shared" si="92"/>
        <v>145335.46</v>
      </c>
    </row>
    <row r="2303" spans="3:8" ht="15" customHeight="1" x14ac:dyDescent="0.3">
      <c r="C2303" s="4" t="s">
        <v>4332</v>
      </c>
      <c r="D2303" s="4" t="s">
        <v>4333</v>
      </c>
      <c r="E2303" s="3" t="s">
        <v>28</v>
      </c>
      <c r="F2303" s="18">
        <v>1</v>
      </c>
      <c r="G2303" s="3">
        <v>89250</v>
      </c>
      <c r="H2303" s="3">
        <f t="shared" si="92"/>
        <v>89250</v>
      </c>
    </row>
    <row r="2304" spans="3:8" ht="15" customHeight="1" x14ac:dyDescent="0.3">
      <c r="C2304" s="4" t="s">
        <v>4334</v>
      </c>
      <c r="D2304" s="4" t="s">
        <v>4335</v>
      </c>
      <c r="E2304" s="3" t="s">
        <v>28</v>
      </c>
      <c r="F2304" s="18">
        <v>3</v>
      </c>
      <c r="G2304" s="3">
        <v>48681</v>
      </c>
      <c r="H2304" s="3">
        <f t="shared" si="92"/>
        <v>146043</v>
      </c>
    </row>
    <row r="2305" spans="3:8" ht="15" customHeight="1" x14ac:dyDescent="0.3">
      <c r="C2305" s="4" t="s">
        <v>4336</v>
      </c>
      <c r="D2305" s="4" t="s">
        <v>4337</v>
      </c>
      <c r="E2305" s="3" t="s">
        <v>28</v>
      </c>
      <c r="F2305" s="18">
        <v>1</v>
      </c>
      <c r="G2305" s="3">
        <v>37060.620000000003</v>
      </c>
      <c r="H2305" s="3">
        <f t="shared" si="92"/>
        <v>37060.620000000003</v>
      </c>
    </row>
    <row r="2306" spans="3:8" ht="15" customHeight="1" x14ac:dyDescent="0.3">
      <c r="C2306" s="4" t="s">
        <v>4338</v>
      </c>
      <c r="D2306" s="4" t="s">
        <v>4339</v>
      </c>
      <c r="E2306" s="3" t="s">
        <v>28</v>
      </c>
      <c r="F2306" s="18">
        <v>1</v>
      </c>
      <c r="G2306" s="3">
        <v>33928.42</v>
      </c>
      <c r="H2306" s="3">
        <f t="shared" si="92"/>
        <v>33928.42</v>
      </c>
    </row>
    <row r="2307" spans="3:8" ht="15" customHeight="1" x14ac:dyDescent="0.3">
      <c r="C2307" s="4" t="s">
        <v>4340</v>
      </c>
      <c r="D2307" s="4" t="s">
        <v>4341</v>
      </c>
      <c r="E2307" s="3" t="s">
        <v>28</v>
      </c>
      <c r="F2307" s="18">
        <v>2</v>
      </c>
      <c r="G2307" s="3">
        <v>311727.02</v>
      </c>
      <c r="H2307" s="3">
        <f t="shared" si="92"/>
        <v>623454.04</v>
      </c>
    </row>
    <row r="2308" spans="3:8" ht="15" customHeight="1" x14ac:dyDescent="0.3">
      <c r="C2308" s="4" t="s">
        <v>4342</v>
      </c>
      <c r="D2308" s="4" t="s">
        <v>4343</v>
      </c>
      <c r="E2308" s="3" t="s">
        <v>28</v>
      </c>
      <c r="F2308" s="18">
        <v>1</v>
      </c>
      <c r="G2308" s="3">
        <v>265408.31</v>
      </c>
      <c r="H2308" s="3">
        <f t="shared" si="92"/>
        <v>265408.31</v>
      </c>
    </row>
    <row r="2309" spans="3:8" ht="15" customHeight="1" x14ac:dyDescent="0.3">
      <c r="C2309" s="4" t="s">
        <v>4344</v>
      </c>
      <c r="D2309" s="4" t="s">
        <v>4345</v>
      </c>
      <c r="E2309" s="3" t="s">
        <v>28</v>
      </c>
      <c r="F2309" s="18">
        <v>1</v>
      </c>
      <c r="G2309" s="3">
        <v>204750</v>
      </c>
      <c r="H2309" s="3">
        <f t="shared" si="92"/>
        <v>204750</v>
      </c>
    </row>
    <row r="2310" spans="3:8" ht="15" customHeight="1" x14ac:dyDescent="0.3">
      <c r="C2310" s="4" t="s">
        <v>4346</v>
      </c>
      <c r="D2310" s="4" t="s">
        <v>4347</v>
      </c>
      <c r="E2310" s="3" t="s">
        <v>28</v>
      </c>
      <c r="F2310" s="18">
        <v>1</v>
      </c>
      <c r="G2310" s="3">
        <v>53423.41</v>
      </c>
      <c r="H2310" s="3">
        <f t="shared" si="92"/>
        <v>53423.41</v>
      </c>
    </row>
    <row r="2311" spans="3:8" ht="15" customHeight="1" x14ac:dyDescent="0.3">
      <c r="C2311" s="4" t="s">
        <v>4348</v>
      </c>
      <c r="D2311" s="4" t="s">
        <v>4349</v>
      </c>
      <c r="E2311" s="3" t="s">
        <v>28</v>
      </c>
      <c r="F2311" s="18">
        <v>1</v>
      </c>
      <c r="G2311" s="3">
        <v>137670.17000000001</v>
      </c>
      <c r="H2311" s="3">
        <f t="shared" si="92"/>
        <v>137670.17000000001</v>
      </c>
    </row>
    <row r="2312" spans="3:8" ht="15" customHeight="1" x14ac:dyDescent="0.3">
      <c r="C2312" s="4" t="s">
        <v>4350</v>
      </c>
      <c r="D2312" s="4" t="s">
        <v>4351</v>
      </c>
      <c r="E2312" s="3" t="s">
        <v>28</v>
      </c>
      <c r="F2312" s="18">
        <v>2</v>
      </c>
      <c r="G2312" s="3">
        <v>7932.93</v>
      </c>
      <c r="H2312" s="3">
        <f t="shared" si="92"/>
        <v>15865.86</v>
      </c>
    </row>
    <row r="2313" spans="3:8" ht="15" customHeight="1" x14ac:dyDescent="0.3">
      <c r="C2313" s="4" t="s">
        <v>4352</v>
      </c>
      <c r="D2313" s="4" t="s">
        <v>4353</v>
      </c>
      <c r="E2313" s="3" t="s">
        <v>28</v>
      </c>
      <c r="F2313" s="18">
        <v>2</v>
      </c>
      <c r="G2313" s="3">
        <v>10193.25</v>
      </c>
      <c r="H2313" s="3">
        <f t="shared" si="92"/>
        <v>20386.5</v>
      </c>
    </row>
    <row r="2314" spans="3:8" ht="15" customHeight="1" x14ac:dyDescent="0.3">
      <c r="C2314" s="4" t="s">
        <v>4354</v>
      </c>
      <c r="D2314" s="4" t="s">
        <v>4355</v>
      </c>
      <c r="E2314" s="3" t="s">
        <v>28</v>
      </c>
      <c r="F2314" s="18">
        <v>2</v>
      </c>
      <c r="G2314" s="3">
        <v>45520</v>
      </c>
      <c r="H2314" s="3">
        <f t="shared" si="92"/>
        <v>91040</v>
      </c>
    </row>
    <row r="2315" spans="3:8" ht="15" customHeight="1" x14ac:dyDescent="0.3">
      <c r="C2315" s="4" t="s">
        <v>4356</v>
      </c>
      <c r="D2315" s="4" t="s">
        <v>4357</v>
      </c>
      <c r="E2315" s="3" t="s">
        <v>28</v>
      </c>
      <c r="F2315" s="18">
        <v>1</v>
      </c>
      <c r="G2315" s="3">
        <v>65123.26</v>
      </c>
      <c r="H2315" s="3">
        <f t="shared" si="92"/>
        <v>65123.26</v>
      </c>
    </row>
    <row r="2316" spans="3:8" ht="15" customHeight="1" x14ac:dyDescent="0.3">
      <c r="C2316" s="4" t="s">
        <v>4358</v>
      </c>
      <c r="D2316" s="4" t="s">
        <v>4359</v>
      </c>
      <c r="E2316" s="3" t="s">
        <v>28</v>
      </c>
      <c r="F2316" s="18">
        <v>1</v>
      </c>
      <c r="G2316" s="3">
        <v>37963.65</v>
      </c>
      <c r="H2316" s="3">
        <f t="shared" si="92"/>
        <v>37963.65</v>
      </c>
    </row>
    <row r="2317" spans="3:8" ht="15" customHeight="1" x14ac:dyDescent="0.3">
      <c r="C2317" s="4" t="s">
        <v>4360</v>
      </c>
      <c r="D2317" s="4" t="s">
        <v>4361</v>
      </c>
      <c r="E2317" s="3" t="s">
        <v>28</v>
      </c>
      <c r="F2317" s="18">
        <v>2</v>
      </c>
      <c r="G2317" s="3">
        <v>40675.82</v>
      </c>
      <c r="H2317" s="3">
        <f t="shared" si="92"/>
        <v>81351.64</v>
      </c>
    </row>
    <row r="2318" spans="3:8" ht="15" customHeight="1" x14ac:dyDescent="0.3">
      <c r="C2318" s="4" t="s">
        <v>4362</v>
      </c>
      <c r="D2318" s="4" t="s">
        <v>4363</v>
      </c>
      <c r="E2318" s="3" t="s">
        <v>28</v>
      </c>
      <c r="F2318" s="18">
        <v>4</v>
      </c>
      <c r="G2318" s="3">
        <v>11617.45</v>
      </c>
      <c r="H2318" s="3">
        <f t="shared" si="92"/>
        <v>46469.8</v>
      </c>
    </row>
    <row r="2319" spans="3:8" ht="15" customHeight="1" x14ac:dyDescent="0.3">
      <c r="C2319" s="4" t="s">
        <v>4364</v>
      </c>
      <c r="D2319" s="4" t="s">
        <v>4365</v>
      </c>
      <c r="E2319" s="3" t="s">
        <v>28</v>
      </c>
      <c r="F2319" s="18">
        <v>1</v>
      </c>
      <c r="G2319" s="3">
        <v>116674.4</v>
      </c>
      <c r="H2319" s="3">
        <f t="shared" si="92"/>
        <v>116674.4</v>
      </c>
    </row>
    <row r="2320" spans="3:8" ht="15" customHeight="1" x14ac:dyDescent="0.3">
      <c r="C2320" s="4" t="s">
        <v>4366</v>
      </c>
      <c r="D2320" s="4" t="s">
        <v>4367</v>
      </c>
      <c r="E2320" s="3" t="s">
        <v>28</v>
      </c>
      <c r="F2320" s="18">
        <v>2</v>
      </c>
      <c r="G2320" s="3">
        <v>34807.5</v>
      </c>
      <c r="H2320" s="3">
        <f t="shared" si="92"/>
        <v>69615</v>
      </c>
    </row>
    <row r="2321" spans="3:8" ht="15" customHeight="1" x14ac:dyDescent="0.3">
      <c r="C2321" s="4" t="s">
        <v>4368</v>
      </c>
      <c r="D2321" s="4" t="s">
        <v>4369</v>
      </c>
      <c r="E2321" s="3" t="s">
        <v>28</v>
      </c>
      <c r="F2321" s="18">
        <v>4</v>
      </c>
      <c r="G2321" s="3">
        <v>24500</v>
      </c>
      <c r="H2321" s="3">
        <f t="shared" si="92"/>
        <v>98000</v>
      </c>
    </row>
    <row r="2322" spans="3:8" ht="15" customHeight="1" x14ac:dyDescent="0.3">
      <c r="C2322" s="4" t="s">
        <v>4370</v>
      </c>
      <c r="D2322" s="4" t="s">
        <v>4371</v>
      </c>
      <c r="E2322" s="3" t="s">
        <v>28</v>
      </c>
      <c r="F2322" s="18">
        <v>4</v>
      </c>
      <c r="G2322" s="3">
        <v>15786.68</v>
      </c>
      <c r="H2322" s="3">
        <f t="shared" si="92"/>
        <v>63146.720000000001</v>
      </c>
    </row>
    <row r="2323" spans="3:8" ht="15" customHeight="1" x14ac:dyDescent="0.3">
      <c r="C2323" s="4" t="s">
        <v>4372</v>
      </c>
      <c r="D2323" s="4" t="s">
        <v>4373</v>
      </c>
      <c r="E2323" s="3" t="s">
        <v>28</v>
      </c>
      <c r="F2323" s="18">
        <v>4</v>
      </c>
      <c r="G2323" s="3">
        <v>16696.259999999998</v>
      </c>
      <c r="H2323" s="3">
        <f t="shared" si="92"/>
        <v>66785.039999999994</v>
      </c>
    </row>
    <row r="2324" spans="3:8" ht="15" customHeight="1" x14ac:dyDescent="0.3">
      <c r="C2324" s="4" t="s">
        <v>4374</v>
      </c>
      <c r="D2324" s="4" t="s">
        <v>4375</v>
      </c>
      <c r="E2324" s="3" t="s">
        <v>28</v>
      </c>
      <c r="F2324" s="18">
        <v>2</v>
      </c>
      <c r="G2324" s="3">
        <v>325500</v>
      </c>
      <c r="H2324" s="3">
        <f t="shared" ref="H2324:H2387" si="93">+ROUND(+IF(F2324="",0,F2324*G2324),2)</f>
        <v>651000</v>
      </c>
    </row>
    <row r="2325" spans="3:8" ht="15" customHeight="1" x14ac:dyDescent="0.3">
      <c r="C2325" s="4" t="s">
        <v>4376</v>
      </c>
      <c r="D2325" s="4" t="s">
        <v>4377</v>
      </c>
      <c r="E2325" s="3" t="s">
        <v>28</v>
      </c>
      <c r="F2325" s="18">
        <v>1</v>
      </c>
      <c r="G2325" s="3">
        <v>5911.24</v>
      </c>
      <c r="H2325" s="3">
        <f t="shared" si="93"/>
        <v>5911.24</v>
      </c>
    </row>
    <row r="2326" spans="3:8" ht="15" customHeight="1" x14ac:dyDescent="0.3">
      <c r="C2326" s="4" t="s">
        <v>4378</v>
      </c>
      <c r="D2326" s="4" t="s">
        <v>4379</v>
      </c>
      <c r="E2326" s="3" t="s">
        <v>28</v>
      </c>
      <c r="F2326" s="18">
        <v>1</v>
      </c>
      <c r="G2326" s="3">
        <v>9030</v>
      </c>
      <c r="H2326" s="3">
        <f t="shared" si="93"/>
        <v>9030</v>
      </c>
    </row>
    <row r="2327" spans="3:8" ht="15" customHeight="1" x14ac:dyDescent="0.3">
      <c r="C2327" s="4" t="s">
        <v>4380</v>
      </c>
      <c r="D2327" s="4" t="s">
        <v>4381</v>
      </c>
      <c r="E2327" s="3" t="s">
        <v>28</v>
      </c>
      <c r="F2327" s="18">
        <v>2</v>
      </c>
      <c r="G2327" s="3">
        <v>6689.46</v>
      </c>
      <c r="H2327" s="3">
        <f t="shared" si="93"/>
        <v>13378.92</v>
      </c>
    </row>
    <row r="2328" spans="3:8" ht="15" customHeight="1" x14ac:dyDescent="0.3">
      <c r="C2328" s="4" t="s">
        <v>4382</v>
      </c>
      <c r="D2328" s="4" t="s">
        <v>4383</v>
      </c>
      <c r="E2328" s="3" t="s">
        <v>28</v>
      </c>
      <c r="F2328" s="18">
        <v>1</v>
      </c>
      <c r="G2328" s="3">
        <v>65100</v>
      </c>
      <c r="H2328" s="3">
        <f t="shared" si="93"/>
        <v>65100</v>
      </c>
    </row>
    <row r="2329" spans="3:8" ht="15" customHeight="1" x14ac:dyDescent="0.3">
      <c r="C2329" s="4" t="s">
        <v>4384</v>
      </c>
      <c r="D2329" s="4" t="s">
        <v>4385</v>
      </c>
      <c r="E2329" s="3" t="s">
        <v>28</v>
      </c>
      <c r="F2329" s="18">
        <v>30</v>
      </c>
      <c r="G2329" s="3">
        <v>404.25</v>
      </c>
      <c r="H2329" s="3">
        <f t="shared" si="93"/>
        <v>12127.5</v>
      </c>
    </row>
    <row r="2330" spans="3:8" ht="15" customHeight="1" x14ac:dyDescent="0.3">
      <c r="C2330" s="4" t="s">
        <v>4386</v>
      </c>
      <c r="D2330" s="4" t="s">
        <v>4387</v>
      </c>
      <c r="E2330" s="3" t="s">
        <v>28</v>
      </c>
      <c r="F2330" s="18">
        <v>1</v>
      </c>
      <c r="G2330" s="3">
        <v>5167.8599999999997</v>
      </c>
      <c r="H2330" s="3">
        <f t="shared" si="93"/>
        <v>5167.8599999999997</v>
      </c>
    </row>
    <row r="2331" spans="3:8" ht="15" customHeight="1" x14ac:dyDescent="0.3">
      <c r="C2331" s="4" t="s">
        <v>4388</v>
      </c>
      <c r="D2331" s="4" t="s">
        <v>4389</v>
      </c>
      <c r="E2331" s="3" t="s">
        <v>28</v>
      </c>
      <c r="F2331" s="18">
        <v>1</v>
      </c>
      <c r="G2331" s="3">
        <v>118406.71</v>
      </c>
      <c r="H2331" s="3">
        <f t="shared" si="93"/>
        <v>118406.71</v>
      </c>
    </row>
    <row r="2332" spans="3:8" ht="15" customHeight="1" x14ac:dyDescent="0.3">
      <c r="C2332" s="4" t="s">
        <v>4390</v>
      </c>
      <c r="D2332" s="4" t="s">
        <v>4391</v>
      </c>
      <c r="E2332" s="3" t="s">
        <v>28</v>
      </c>
      <c r="F2332" s="18">
        <v>1</v>
      </c>
      <c r="G2332" s="3">
        <v>42658.47</v>
      </c>
      <c r="H2332" s="3">
        <f t="shared" si="93"/>
        <v>42658.47</v>
      </c>
    </row>
    <row r="2333" spans="3:8" ht="15" customHeight="1" x14ac:dyDescent="0.3">
      <c r="C2333" s="4" t="s">
        <v>4392</v>
      </c>
      <c r="D2333" s="4" t="s">
        <v>4393</v>
      </c>
      <c r="E2333" s="3" t="s">
        <v>28</v>
      </c>
      <c r="F2333" s="18">
        <v>1</v>
      </c>
      <c r="G2333" s="3">
        <v>69793.06</v>
      </c>
      <c r="H2333" s="3">
        <f t="shared" si="93"/>
        <v>69793.06</v>
      </c>
    </row>
    <row r="2334" spans="3:8" ht="15" customHeight="1" x14ac:dyDescent="0.3">
      <c r="C2334" s="4" t="s">
        <v>4394</v>
      </c>
      <c r="D2334" s="4" t="s">
        <v>4395</v>
      </c>
      <c r="E2334" s="3" t="s">
        <v>28</v>
      </c>
      <c r="F2334" s="18">
        <v>4</v>
      </c>
      <c r="G2334" s="3">
        <v>6166.67</v>
      </c>
      <c r="H2334" s="3">
        <f t="shared" si="93"/>
        <v>24666.68</v>
      </c>
    </row>
    <row r="2335" spans="3:8" ht="15" customHeight="1" x14ac:dyDescent="0.3">
      <c r="C2335" s="4" t="s">
        <v>4396</v>
      </c>
      <c r="D2335" s="4" t="s">
        <v>4397</v>
      </c>
      <c r="E2335" s="3" t="s">
        <v>28</v>
      </c>
      <c r="F2335" s="18">
        <v>1</v>
      </c>
      <c r="G2335" s="3">
        <v>37893.629999999997</v>
      </c>
      <c r="H2335" s="3">
        <f t="shared" si="93"/>
        <v>37893.629999999997</v>
      </c>
    </row>
    <row r="2336" spans="3:8" ht="15" customHeight="1" x14ac:dyDescent="0.3">
      <c r="C2336" s="4" t="s">
        <v>4398</v>
      </c>
      <c r="D2336" s="4" t="s">
        <v>4399</v>
      </c>
      <c r="E2336" s="3" t="s">
        <v>28</v>
      </c>
      <c r="F2336" s="18">
        <v>1</v>
      </c>
      <c r="G2336" s="3">
        <v>200340</v>
      </c>
      <c r="H2336" s="3">
        <f t="shared" si="93"/>
        <v>200340</v>
      </c>
    </row>
    <row r="2337" spans="3:8" ht="15" customHeight="1" x14ac:dyDescent="0.3">
      <c r="C2337" s="4" t="s">
        <v>4400</v>
      </c>
      <c r="D2337" s="4" t="s">
        <v>4401</v>
      </c>
      <c r="E2337" s="3" t="s">
        <v>28</v>
      </c>
      <c r="F2337" s="18">
        <v>1</v>
      </c>
      <c r="G2337" s="3">
        <v>18000</v>
      </c>
      <c r="H2337" s="3">
        <f t="shared" si="93"/>
        <v>18000</v>
      </c>
    </row>
    <row r="2338" spans="3:8" ht="15" customHeight="1" x14ac:dyDescent="0.3">
      <c r="C2338" s="4" t="s">
        <v>4402</v>
      </c>
      <c r="D2338" s="4" t="s">
        <v>4403</v>
      </c>
      <c r="E2338" s="3" t="s">
        <v>28</v>
      </c>
      <c r="F2338" s="18">
        <v>2</v>
      </c>
      <c r="G2338" s="3">
        <v>161521.19</v>
      </c>
      <c r="H2338" s="3">
        <f t="shared" si="93"/>
        <v>323042.38</v>
      </c>
    </row>
    <row r="2339" spans="3:8" ht="15" customHeight="1" x14ac:dyDescent="0.3">
      <c r="C2339" s="4" t="s">
        <v>4404</v>
      </c>
      <c r="D2339" s="4" t="s">
        <v>4405</v>
      </c>
      <c r="E2339" s="3" t="s">
        <v>28</v>
      </c>
      <c r="F2339" s="18">
        <v>1</v>
      </c>
      <c r="G2339" s="3">
        <v>20000.5</v>
      </c>
      <c r="H2339" s="3">
        <f t="shared" si="93"/>
        <v>20000.5</v>
      </c>
    </row>
    <row r="2340" spans="3:8" ht="15" customHeight="1" x14ac:dyDescent="0.3">
      <c r="C2340" s="4" t="s">
        <v>4406</v>
      </c>
      <c r="D2340" s="4" t="s">
        <v>4407</v>
      </c>
      <c r="E2340" s="3" t="s">
        <v>28</v>
      </c>
      <c r="F2340" s="18">
        <v>3</v>
      </c>
      <c r="G2340" s="3">
        <v>92501.56</v>
      </c>
      <c r="H2340" s="3">
        <f t="shared" si="93"/>
        <v>277504.68</v>
      </c>
    </row>
    <row r="2341" spans="3:8" ht="15" customHeight="1" x14ac:dyDescent="0.3">
      <c r="C2341" s="4" t="s">
        <v>4408</v>
      </c>
      <c r="D2341" s="4" t="s">
        <v>4409</v>
      </c>
      <c r="E2341" s="3" t="s">
        <v>28</v>
      </c>
      <c r="F2341" s="18">
        <v>7</v>
      </c>
      <c r="G2341" s="3">
        <v>8965.08</v>
      </c>
      <c r="H2341" s="3">
        <f t="shared" si="93"/>
        <v>62755.56</v>
      </c>
    </row>
    <row r="2342" spans="3:8" ht="15" customHeight="1" x14ac:dyDescent="0.3">
      <c r="C2342" s="4" t="s">
        <v>4410</v>
      </c>
      <c r="D2342" s="4" t="s">
        <v>4411</v>
      </c>
      <c r="E2342" s="3" t="s">
        <v>28</v>
      </c>
      <c r="F2342" s="18">
        <v>1</v>
      </c>
      <c r="G2342" s="3">
        <v>14700</v>
      </c>
      <c r="H2342" s="3">
        <f t="shared" si="93"/>
        <v>14700</v>
      </c>
    </row>
    <row r="2343" spans="3:8" ht="15" customHeight="1" x14ac:dyDescent="0.3">
      <c r="C2343" s="4" t="s">
        <v>4412</v>
      </c>
      <c r="D2343" s="4" t="s">
        <v>4413</v>
      </c>
      <c r="E2343" s="3" t="s">
        <v>28</v>
      </c>
      <c r="F2343" s="18">
        <v>15</v>
      </c>
      <c r="G2343" s="3">
        <v>78374.59</v>
      </c>
      <c r="H2343" s="3">
        <f t="shared" si="93"/>
        <v>1175618.8500000001</v>
      </c>
    </row>
    <row r="2344" spans="3:8" ht="15" customHeight="1" x14ac:dyDescent="0.3">
      <c r="C2344" s="4" t="s">
        <v>4414</v>
      </c>
      <c r="D2344" s="4" t="s">
        <v>4415</v>
      </c>
      <c r="E2344" s="3" t="s">
        <v>28</v>
      </c>
      <c r="F2344" s="18">
        <v>12</v>
      </c>
      <c r="G2344" s="3">
        <v>86891.46</v>
      </c>
      <c r="H2344" s="3">
        <f t="shared" si="93"/>
        <v>1042697.52</v>
      </c>
    </row>
    <row r="2345" spans="3:8" ht="15" customHeight="1" x14ac:dyDescent="0.3">
      <c r="C2345" s="4" t="s">
        <v>4416</v>
      </c>
      <c r="D2345" s="4" t="s">
        <v>4417</v>
      </c>
      <c r="E2345" s="3" t="s">
        <v>28</v>
      </c>
      <c r="F2345" s="18">
        <v>1</v>
      </c>
      <c r="G2345" s="3">
        <v>63882</v>
      </c>
      <c r="H2345" s="3">
        <f t="shared" si="93"/>
        <v>63882</v>
      </c>
    </row>
    <row r="2346" spans="3:8" ht="15" customHeight="1" x14ac:dyDescent="0.3">
      <c r="C2346" s="4" t="s">
        <v>4418</v>
      </c>
      <c r="D2346" s="4" t="s">
        <v>4419</v>
      </c>
      <c r="E2346" s="3" t="s">
        <v>28</v>
      </c>
      <c r="F2346" s="18">
        <v>1</v>
      </c>
      <c r="G2346" s="3">
        <v>60048.87</v>
      </c>
      <c r="H2346" s="3">
        <f t="shared" si="93"/>
        <v>60048.87</v>
      </c>
    </row>
    <row r="2347" spans="3:8" ht="15" customHeight="1" x14ac:dyDescent="0.3">
      <c r="C2347" s="4" t="s">
        <v>4420</v>
      </c>
      <c r="D2347" s="4" t="s">
        <v>4421</v>
      </c>
      <c r="E2347" s="3" t="s">
        <v>28</v>
      </c>
      <c r="F2347" s="18">
        <v>2</v>
      </c>
      <c r="G2347" s="3">
        <v>254945.15</v>
      </c>
      <c r="H2347" s="3">
        <f t="shared" si="93"/>
        <v>509890.3</v>
      </c>
    </row>
    <row r="2348" spans="3:8" ht="15" customHeight="1" x14ac:dyDescent="0.3">
      <c r="C2348" s="4" t="s">
        <v>4422</v>
      </c>
      <c r="D2348" s="4" t="s">
        <v>4423</v>
      </c>
      <c r="E2348" s="3" t="s">
        <v>28</v>
      </c>
      <c r="F2348" s="18">
        <v>1</v>
      </c>
      <c r="G2348" s="3">
        <v>23779.81</v>
      </c>
      <c r="H2348" s="3">
        <f t="shared" si="93"/>
        <v>23779.81</v>
      </c>
    </row>
    <row r="2349" spans="3:8" ht="15" customHeight="1" x14ac:dyDescent="0.3">
      <c r="C2349" s="4" t="s">
        <v>4424</v>
      </c>
      <c r="D2349" s="4" t="s">
        <v>4425</v>
      </c>
      <c r="E2349" s="3" t="s">
        <v>28</v>
      </c>
      <c r="F2349" s="18">
        <v>1</v>
      </c>
      <c r="G2349" s="3">
        <v>246750</v>
      </c>
      <c r="H2349" s="3">
        <f t="shared" si="93"/>
        <v>246750</v>
      </c>
    </row>
    <row r="2350" spans="3:8" ht="15" customHeight="1" x14ac:dyDescent="0.3">
      <c r="C2350" s="4" t="s">
        <v>4426</v>
      </c>
      <c r="D2350" s="4" t="s">
        <v>4427</v>
      </c>
      <c r="E2350" s="3" t="s">
        <v>28</v>
      </c>
      <c r="F2350" s="18">
        <v>1</v>
      </c>
      <c r="G2350" s="3">
        <v>30164.04</v>
      </c>
      <c r="H2350" s="3">
        <f t="shared" si="93"/>
        <v>30164.04</v>
      </c>
    </row>
    <row r="2351" spans="3:8" ht="15" customHeight="1" x14ac:dyDescent="0.3">
      <c r="C2351" s="4" t="s">
        <v>4428</v>
      </c>
      <c r="D2351" s="4" t="s">
        <v>4429</v>
      </c>
      <c r="E2351" s="3" t="s">
        <v>28</v>
      </c>
      <c r="F2351" s="18">
        <v>1</v>
      </c>
      <c r="G2351" s="3">
        <v>10034.82</v>
      </c>
      <c r="H2351" s="3">
        <f t="shared" si="93"/>
        <v>10034.82</v>
      </c>
    </row>
    <row r="2352" spans="3:8" ht="15" customHeight="1" x14ac:dyDescent="0.3">
      <c r="C2352" s="4" t="s">
        <v>4430</v>
      </c>
      <c r="D2352" s="4" t="s">
        <v>4431</v>
      </c>
      <c r="E2352" s="3" t="s">
        <v>28</v>
      </c>
      <c r="F2352" s="18">
        <v>1</v>
      </c>
      <c r="G2352" s="3">
        <v>188488.55</v>
      </c>
      <c r="H2352" s="3">
        <f t="shared" si="93"/>
        <v>188488.55</v>
      </c>
    </row>
    <row r="2353" spans="3:8" ht="15" customHeight="1" x14ac:dyDescent="0.3">
      <c r="C2353" s="4" t="s">
        <v>4432</v>
      </c>
      <c r="D2353" s="4" t="s">
        <v>4433</v>
      </c>
      <c r="E2353" s="3" t="s">
        <v>28</v>
      </c>
      <c r="F2353" s="18">
        <v>1</v>
      </c>
      <c r="G2353" s="3">
        <v>40385.129999999997</v>
      </c>
      <c r="H2353" s="3">
        <f t="shared" si="93"/>
        <v>40385.129999999997</v>
      </c>
    </row>
    <row r="2354" spans="3:8" ht="15" customHeight="1" x14ac:dyDescent="0.3">
      <c r="C2354" s="4" t="s">
        <v>4434</v>
      </c>
      <c r="D2354" s="4" t="s">
        <v>4435</v>
      </c>
      <c r="E2354" s="3" t="s">
        <v>28</v>
      </c>
      <c r="F2354" s="18">
        <v>1</v>
      </c>
      <c r="G2354" s="3">
        <v>8986.5400000000009</v>
      </c>
      <c r="H2354" s="3">
        <f t="shared" si="93"/>
        <v>8986.5400000000009</v>
      </c>
    </row>
    <row r="2355" spans="3:8" ht="15" customHeight="1" x14ac:dyDescent="0.3">
      <c r="C2355" s="4" t="s">
        <v>4436</v>
      </c>
      <c r="D2355" s="4" t="s">
        <v>4437</v>
      </c>
      <c r="E2355" s="3" t="s">
        <v>28</v>
      </c>
      <c r="F2355" s="18">
        <v>1</v>
      </c>
      <c r="G2355" s="3">
        <v>24570</v>
      </c>
      <c r="H2355" s="3">
        <f t="shared" si="93"/>
        <v>24570</v>
      </c>
    </row>
    <row r="2356" spans="3:8" ht="15" customHeight="1" x14ac:dyDescent="0.3">
      <c r="C2356" s="4" t="s">
        <v>4438</v>
      </c>
      <c r="D2356" s="4" t="s">
        <v>4439</v>
      </c>
      <c r="E2356" s="3" t="s">
        <v>28</v>
      </c>
      <c r="F2356" s="18">
        <v>3</v>
      </c>
      <c r="G2356" s="3">
        <v>22881</v>
      </c>
      <c r="H2356" s="3">
        <f t="shared" si="93"/>
        <v>68643</v>
      </c>
    </row>
    <row r="2357" spans="3:8" ht="15" customHeight="1" x14ac:dyDescent="0.3">
      <c r="C2357" s="4" t="s">
        <v>4440</v>
      </c>
      <c r="D2357" s="4" t="s">
        <v>4441</v>
      </c>
      <c r="E2357" s="3" t="s">
        <v>28</v>
      </c>
      <c r="F2357" s="18">
        <v>1</v>
      </c>
      <c r="G2357" s="3">
        <v>19690.95</v>
      </c>
      <c r="H2357" s="3">
        <f t="shared" si="93"/>
        <v>19690.95</v>
      </c>
    </row>
    <row r="2358" spans="3:8" ht="15" customHeight="1" x14ac:dyDescent="0.3">
      <c r="C2358" s="4" t="s">
        <v>4442</v>
      </c>
      <c r="D2358" s="4" t="s">
        <v>4443</v>
      </c>
      <c r="E2358" s="3" t="s">
        <v>28</v>
      </c>
      <c r="F2358" s="18">
        <v>3</v>
      </c>
      <c r="G2358" s="3">
        <v>6489.75</v>
      </c>
      <c r="H2358" s="3">
        <f t="shared" si="93"/>
        <v>19469.25</v>
      </c>
    </row>
    <row r="2359" spans="3:8" ht="15" customHeight="1" x14ac:dyDescent="0.3">
      <c r="C2359" s="4" t="s">
        <v>4444</v>
      </c>
      <c r="D2359" s="4" t="s">
        <v>4445</v>
      </c>
      <c r="E2359" s="3" t="s">
        <v>28</v>
      </c>
      <c r="F2359" s="18">
        <v>3</v>
      </c>
      <c r="G2359" s="3">
        <v>6825</v>
      </c>
      <c r="H2359" s="3">
        <f t="shared" si="93"/>
        <v>20475</v>
      </c>
    </row>
    <row r="2360" spans="3:8" ht="15" customHeight="1" x14ac:dyDescent="0.3">
      <c r="C2360" s="4" t="s">
        <v>4446</v>
      </c>
      <c r="D2360" s="4" t="s">
        <v>4447</v>
      </c>
      <c r="E2360" s="3" t="s">
        <v>28</v>
      </c>
      <c r="F2360" s="18">
        <v>1</v>
      </c>
      <c r="G2360" s="3">
        <v>19500</v>
      </c>
      <c r="H2360" s="3">
        <f t="shared" si="93"/>
        <v>19500</v>
      </c>
    </row>
    <row r="2361" spans="3:8" ht="15" customHeight="1" x14ac:dyDescent="0.3">
      <c r="C2361" s="4" t="s">
        <v>4448</v>
      </c>
      <c r="D2361" s="4" t="s">
        <v>4449</v>
      </c>
      <c r="E2361" s="3" t="s">
        <v>28</v>
      </c>
      <c r="F2361" s="18">
        <v>4</v>
      </c>
      <c r="G2361" s="3">
        <v>2733.8</v>
      </c>
      <c r="H2361" s="3">
        <f t="shared" si="93"/>
        <v>10935.2</v>
      </c>
    </row>
    <row r="2362" spans="3:8" ht="15" customHeight="1" x14ac:dyDescent="0.3">
      <c r="C2362" s="4" t="s">
        <v>4450</v>
      </c>
      <c r="D2362" s="4" t="s">
        <v>4451</v>
      </c>
      <c r="E2362" s="3" t="s">
        <v>28</v>
      </c>
      <c r="F2362" s="18">
        <v>3</v>
      </c>
      <c r="G2362" s="3">
        <v>55500</v>
      </c>
      <c r="H2362" s="3">
        <f t="shared" si="93"/>
        <v>166500</v>
      </c>
    </row>
    <row r="2363" spans="3:8" ht="15" customHeight="1" x14ac:dyDescent="0.3">
      <c r="C2363" s="4" t="s">
        <v>4452</v>
      </c>
      <c r="D2363" s="4" t="s">
        <v>4453</v>
      </c>
      <c r="E2363" s="3" t="s">
        <v>28</v>
      </c>
      <c r="F2363" s="18">
        <v>2</v>
      </c>
      <c r="G2363" s="3">
        <v>823</v>
      </c>
      <c r="H2363" s="3">
        <f t="shared" si="93"/>
        <v>1646</v>
      </c>
    </row>
    <row r="2364" spans="3:8" ht="15" customHeight="1" x14ac:dyDescent="0.3">
      <c r="C2364" s="4" t="s">
        <v>4454</v>
      </c>
      <c r="D2364" s="4" t="s">
        <v>4455</v>
      </c>
      <c r="E2364" s="3" t="s">
        <v>28</v>
      </c>
      <c r="F2364" s="18">
        <v>2</v>
      </c>
      <c r="G2364" s="3">
        <v>168225</v>
      </c>
      <c r="H2364" s="3">
        <f t="shared" si="93"/>
        <v>336450</v>
      </c>
    </row>
    <row r="2365" spans="3:8" ht="15" customHeight="1" x14ac:dyDescent="0.3">
      <c r="C2365" s="4" t="s">
        <v>4456</v>
      </c>
      <c r="D2365" s="4" t="s">
        <v>4457</v>
      </c>
      <c r="E2365" s="3" t="s">
        <v>28</v>
      </c>
      <c r="F2365" s="18">
        <v>1</v>
      </c>
      <c r="G2365" s="3">
        <v>30461</v>
      </c>
      <c r="H2365" s="3">
        <f t="shared" si="93"/>
        <v>30461</v>
      </c>
    </row>
    <row r="2366" spans="3:8" ht="15" customHeight="1" x14ac:dyDescent="0.3">
      <c r="C2366" s="4" t="s">
        <v>4458</v>
      </c>
      <c r="D2366" s="4" t="s">
        <v>4459</v>
      </c>
      <c r="E2366" s="3" t="s">
        <v>28</v>
      </c>
      <c r="F2366" s="18">
        <v>1</v>
      </c>
      <c r="G2366" s="3">
        <v>56166.58</v>
      </c>
      <c r="H2366" s="3">
        <f t="shared" si="93"/>
        <v>56166.58</v>
      </c>
    </row>
    <row r="2367" spans="3:8" ht="15" customHeight="1" x14ac:dyDescent="0.3">
      <c r="C2367" s="4" t="s">
        <v>4460</v>
      </c>
      <c r="D2367" s="4" t="s">
        <v>4461</v>
      </c>
      <c r="E2367" s="3" t="s">
        <v>28</v>
      </c>
      <c r="F2367" s="18">
        <v>1</v>
      </c>
      <c r="G2367" s="3">
        <v>395172</v>
      </c>
      <c r="H2367" s="3">
        <f t="shared" si="93"/>
        <v>395172</v>
      </c>
    </row>
    <row r="2368" spans="3:8" ht="15" customHeight="1" x14ac:dyDescent="0.3">
      <c r="C2368" s="4" t="s">
        <v>4462</v>
      </c>
      <c r="D2368" s="4" t="s">
        <v>4463</v>
      </c>
      <c r="E2368" s="3" t="s">
        <v>28</v>
      </c>
      <c r="F2368" s="18">
        <v>1</v>
      </c>
      <c r="G2368" s="3">
        <v>2500</v>
      </c>
      <c r="H2368" s="3">
        <f t="shared" si="93"/>
        <v>2500</v>
      </c>
    </row>
    <row r="2369" spans="3:8" ht="15" customHeight="1" x14ac:dyDescent="0.3">
      <c r="C2369" s="4" t="s">
        <v>4464</v>
      </c>
      <c r="D2369" s="4" t="s">
        <v>4465</v>
      </c>
      <c r="E2369" s="3" t="s">
        <v>28</v>
      </c>
      <c r="F2369" s="18">
        <v>1</v>
      </c>
      <c r="G2369" s="3">
        <v>472500</v>
      </c>
      <c r="H2369" s="3">
        <f t="shared" si="93"/>
        <v>472500</v>
      </c>
    </row>
    <row r="2370" spans="3:8" ht="15" customHeight="1" x14ac:dyDescent="0.3">
      <c r="C2370" s="4" t="s">
        <v>4466</v>
      </c>
      <c r="D2370" s="4" t="s">
        <v>4467</v>
      </c>
      <c r="E2370" s="3" t="s">
        <v>28</v>
      </c>
      <c r="F2370" s="18">
        <v>1</v>
      </c>
      <c r="G2370" s="3">
        <v>79700</v>
      </c>
      <c r="H2370" s="3">
        <f t="shared" si="93"/>
        <v>79700</v>
      </c>
    </row>
    <row r="2371" spans="3:8" ht="15" customHeight="1" x14ac:dyDescent="0.3">
      <c r="C2371" s="4" t="s">
        <v>4468</v>
      </c>
      <c r="D2371" s="4" t="s">
        <v>4469</v>
      </c>
      <c r="E2371" s="3" t="s">
        <v>28</v>
      </c>
      <c r="F2371" s="18">
        <v>1</v>
      </c>
      <c r="G2371" s="3">
        <v>115500</v>
      </c>
      <c r="H2371" s="3">
        <f t="shared" si="93"/>
        <v>115500</v>
      </c>
    </row>
    <row r="2372" spans="3:8" ht="15" customHeight="1" x14ac:dyDescent="0.3">
      <c r="C2372" s="4" t="s">
        <v>4470</v>
      </c>
      <c r="D2372" s="4" t="s">
        <v>4471</v>
      </c>
      <c r="E2372" s="3" t="s">
        <v>28</v>
      </c>
      <c r="F2372" s="18">
        <v>6</v>
      </c>
      <c r="G2372" s="3">
        <v>17813.25</v>
      </c>
      <c r="H2372" s="3">
        <f t="shared" si="93"/>
        <v>106879.5</v>
      </c>
    </row>
    <row r="2373" spans="3:8" ht="15" customHeight="1" x14ac:dyDescent="0.3">
      <c r="C2373" s="4" t="s">
        <v>4472</v>
      </c>
      <c r="D2373" s="4" t="s">
        <v>4473</v>
      </c>
      <c r="E2373" s="3" t="s">
        <v>28</v>
      </c>
      <c r="F2373" s="18">
        <v>1</v>
      </c>
      <c r="G2373" s="3">
        <v>595000</v>
      </c>
      <c r="H2373" s="3">
        <f t="shared" si="93"/>
        <v>595000</v>
      </c>
    </row>
    <row r="2374" spans="3:8" ht="15" customHeight="1" x14ac:dyDescent="0.3">
      <c r="C2374" s="4" t="s">
        <v>4474</v>
      </c>
      <c r="D2374" s="4" t="s">
        <v>4475</v>
      </c>
      <c r="E2374" s="3" t="s">
        <v>28</v>
      </c>
      <c r="F2374" s="18">
        <v>1</v>
      </c>
      <c r="G2374" s="3">
        <v>745000</v>
      </c>
      <c r="H2374" s="3">
        <f t="shared" si="93"/>
        <v>745000</v>
      </c>
    </row>
    <row r="2375" spans="3:8" ht="15" customHeight="1" x14ac:dyDescent="0.3">
      <c r="C2375" s="4" t="s">
        <v>4476</v>
      </c>
      <c r="D2375" s="4" t="s">
        <v>4477</v>
      </c>
      <c r="E2375" s="3" t="s">
        <v>28</v>
      </c>
      <c r="F2375" s="18">
        <v>15</v>
      </c>
      <c r="G2375" s="3">
        <v>46935.58</v>
      </c>
      <c r="H2375" s="3">
        <f t="shared" si="93"/>
        <v>704033.7</v>
      </c>
    </row>
    <row r="2376" spans="3:8" ht="15" customHeight="1" x14ac:dyDescent="0.3">
      <c r="C2376" s="4" t="s">
        <v>4478</v>
      </c>
      <c r="D2376" s="4" t="s">
        <v>4479</v>
      </c>
      <c r="E2376" s="3" t="s">
        <v>28</v>
      </c>
      <c r="F2376" s="18">
        <v>1</v>
      </c>
      <c r="G2376" s="3">
        <v>55941.94</v>
      </c>
      <c r="H2376" s="3">
        <f t="shared" si="93"/>
        <v>55941.94</v>
      </c>
    </row>
    <row r="2377" spans="3:8" ht="15" customHeight="1" x14ac:dyDescent="0.3">
      <c r="C2377" s="4" t="s">
        <v>4480</v>
      </c>
      <c r="D2377" s="4" t="s">
        <v>4481</v>
      </c>
      <c r="E2377" s="3" t="s">
        <v>28</v>
      </c>
      <c r="F2377" s="18">
        <v>1</v>
      </c>
      <c r="G2377" s="3">
        <v>790266.67</v>
      </c>
      <c r="H2377" s="3">
        <f t="shared" si="93"/>
        <v>790266.67</v>
      </c>
    </row>
    <row r="2378" spans="3:8" ht="15" customHeight="1" x14ac:dyDescent="0.3">
      <c r="C2378" s="4" t="s">
        <v>4482</v>
      </c>
      <c r="D2378" s="4" t="s">
        <v>4483</v>
      </c>
      <c r="E2378" s="3" t="s">
        <v>28</v>
      </c>
      <c r="F2378" s="18">
        <v>2</v>
      </c>
      <c r="G2378" s="3">
        <v>102375</v>
      </c>
      <c r="H2378" s="3">
        <f t="shared" si="93"/>
        <v>204750</v>
      </c>
    </row>
    <row r="2379" spans="3:8" ht="15" customHeight="1" x14ac:dyDescent="0.3">
      <c r="C2379" s="4" t="s">
        <v>4484</v>
      </c>
      <c r="D2379" s="4" t="s">
        <v>4485</v>
      </c>
      <c r="E2379" s="3" t="s">
        <v>28</v>
      </c>
      <c r="F2379" s="18">
        <v>1</v>
      </c>
      <c r="G2379" s="3">
        <v>122850</v>
      </c>
      <c r="H2379" s="3">
        <f t="shared" si="93"/>
        <v>122850</v>
      </c>
    </row>
    <row r="2380" spans="3:8" ht="15" customHeight="1" x14ac:dyDescent="0.3">
      <c r="C2380" s="4" t="s">
        <v>4486</v>
      </c>
      <c r="D2380" s="4" t="s">
        <v>4487</v>
      </c>
      <c r="E2380" s="3" t="s">
        <v>28</v>
      </c>
      <c r="F2380" s="18">
        <v>1</v>
      </c>
      <c r="G2380" s="3">
        <v>131132.5</v>
      </c>
      <c r="H2380" s="3">
        <f t="shared" si="93"/>
        <v>131132.5</v>
      </c>
    </row>
    <row r="2381" spans="3:8" ht="15" customHeight="1" x14ac:dyDescent="0.3">
      <c r="C2381" s="4" t="s">
        <v>4488</v>
      </c>
      <c r="D2381" s="4" t="s">
        <v>4489</v>
      </c>
      <c r="E2381" s="3" t="s">
        <v>28</v>
      </c>
      <c r="F2381" s="18">
        <v>21</v>
      </c>
      <c r="G2381" s="3">
        <v>64622.11</v>
      </c>
      <c r="H2381" s="3">
        <f t="shared" si="93"/>
        <v>1357064.31</v>
      </c>
    </row>
    <row r="2382" spans="3:8" ht="15" customHeight="1" x14ac:dyDescent="0.3">
      <c r="C2382" s="4" t="s">
        <v>4490</v>
      </c>
      <c r="D2382" s="4" t="s">
        <v>4491</v>
      </c>
      <c r="E2382" s="3" t="s">
        <v>28</v>
      </c>
      <c r="F2382" s="18">
        <v>2</v>
      </c>
      <c r="G2382" s="3">
        <v>46585.75</v>
      </c>
      <c r="H2382" s="3">
        <f t="shared" si="93"/>
        <v>93171.5</v>
      </c>
    </row>
    <row r="2383" spans="3:8" ht="15" customHeight="1" x14ac:dyDescent="0.3">
      <c r="C2383" s="4" t="s">
        <v>4492</v>
      </c>
      <c r="D2383" s="4" t="s">
        <v>4493</v>
      </c>
      <c r="E2383" s="3" t="s">
        <v>28</v>
      </c>
      <c r="F2383" s="18">
        <v>2</v>
      </c>
      <c r="G2383" s="3">
        <v>161303.54</v>
      </c>
      <c r="H2383" s="3">
        <f t="shared" si="93"/>
        <v>322607.08</v>
      </c>
    </row>
    <row r="2384" spans="3:8" ht="15" customHeight="1" x14ac:dyDescent="0.3">
      <c r="C2384" s="4" t="s">
        <v>4494</v>
      </c>
      <c r="D2384" s="4" t="s">
        <v>4495</v>
      </c>
      <c r="E2384" s="3" t="s">
        <v>28</v>
      </c>
      <c r="F2384" s="18">
        <v>2</v>
      </c>
      <c r="G2384" s="3">
        <v>4794.9399999999996</v>
      </c>
      <c r="H2384" s="3">
        <f t="shared" si="93"/>
        <v>9589.8799999999992</v>
      </c>
    </row>
    <row r="2385" spans="3:8" ht="15" customHeight="1" x14ac:dyDescent="0.3">
      <c r="C2385" s="4" t="s">
        <v>4496</v>
      </c>
      <c r="D2385" s="4" t="s">
        <v>4497</v>
      </c>
      <c r="E2385" s="3" t="s">
        <v>28</v>
      </c>
      <c r="F2385" s="18">
        <v>2</v>
      </c>
      <c r="G2385" s="3">
        <v>7847.46</v>
      </c>
      <c r="H2385" s="3">
        <f t="shared" si="93"/>
        <v>15694.92</v>
      </c>
    </row>
    <row r="2386" spans="3:8" ht="15" customHeight="1" x14ac:dyDescent="0.3">
      <c r="C2386" s="4" t="s">
        <v>4498</v>
      </c>
      <c r="D2386" s="4" t="s">
        <v>4499</v>
      </c>
      <c r="E2386" s="3" t="s">
        <v>28</v>
      </c>
      <c r="F2386" s="18">
        <v>32</v>
      </c>
      <c r="G2386" s="3">
        <v>9723.2000000000007</v>
      </c>
      <c r="H2386" s="3">
        <f t="shared" si="93"/>
        <v>311142.40000000002</v>
      </c>
    </row>
    <row r="2387" spans="3:8" ht="15" customHeight="1" x14ac:dyDescent="0.3">
      <c r="C2387" s="4" t="s">
        <v>4500</v>
      </c>
      <c r="D2387" s="4" t="s">
        <v>4501</v>
      </c>
      <c r="E2387" s="3" t="s">
        <v>28</v>
      </c>
      <c r="F2387" s="18">
        <v>2</v>
      </c>
      <c r="G2387" s="3">
        <v>2439.89</v>
      </c>
      <c r="H2387" s="3">
        <f t="shared" si="93"/>
        <v>4879.78</v>
      </c>
    </row>
    <row r="2388" spans="3:8" ht="15" customHeight="1" x14ac:dyDescent="0.3">
      <c r="C2388" s="4" t="s">
        <v>4502</v>
      </c>
      <c r="D2388" s="4" t="s">
        <v>4503</v>
      </c>
      <c r="E2388" s="3" t="s">
        <v>28</v>
      </c>
      <c r="F2388" s="18">
        <v>4</v>
      </c>
      <c r="G2388" s="3">
        <v>17216.23</v>
      </c>
      <c r="H2388" s="3">
        <f t="shared" ref="H2388:H2451" si="94">+ROUND(+IF(F2388="",0,F2388*G2388),2)</f>
        <v>68864.92</v>
      </c>
    </row>
    <row r="2389" spans="3:8" ht="15" customHeight="1" x14ac:dyDescent="0.3">
      <c r="C2389" s="4" t="s">
        <v>4504</v>
      </c>
      <c r="D2389" s="4" t="s">
        <v>4505</v>
      </c>
      <c r="E2389" s="3" t="s">
        <v>28</v>
      </c>
      <c r="F2389" s="18">
        <v>2</v>
      </c>
      <c r="G2389" s="3">
        <v>18900</v>
      </c>
      <c r="H2389" s="3">
        <f t="shared" si="94"/>
        <v>37800</v>
      </c>
    </row>
    <row r="2390" spans="3:8" ht="15" customHeight="1" x14ac:dyDescent="0.3">
      <c r="C2390" s="4" t="s">
        <v>4506</v>
      </c>
      <c r="D2390" s="4" t="s">
        <v>4507</v>
      </c>
      <c r="E2390" s="3" t="s">
        <v>28</v>
      </c>
      <c r="F2390" s="18">
        <v>20</v>
      </c>
      <c r="G2390" s="3">
        <v>22693.52</v>
      </c>
      <c r="H2390" s="3">
        <f t="shared" si="94"/>
        <v>453870.4</v>
      </c>
    </row>
    <row r="2391" spans="3:8" ht="15" customHeight="1" x14ac:dyDescent="0.3">
      <c r="C2391" s="4" t="s">
        <v>4508</v>
      </c>
      <c r="D2391" s="4" t="s">
        <v>4509</v>
      </c>
      <c r="E2391" s="3" t="s">
        <v>28</v>
      </c>
      <c r="F2391" s="18">
        <v>15</v>
      </c>
      <c r="G2391" s="3">
        <v>6678.62</v>
      </c>
      <c r="H2391" s="3">
        <f t="shared" si="94"/>
        <v>100179.3</v>
      </c>
    </row>
    <row r="2392" spans="3:8" ht="15" customHeight="1" x14ac:dyDescent="0.3">
      <c r="C2392" s="4" t="s">
        <v>4510</v>
      </c>
      <c r="D2392" s="4" t="s">
        <v>4511</v>
      </c>
      <c r="E2392" s="3" t="s">
        <v>28</v>
      </c>
      <c r="F2392" s="18">
        <v>12</v>
      </c>
      <c r="G2392" s="3">
        <v>4912.66</v>
      </c>
      <c r="H2392" s="3">
        <f t="shared" si="94"/>
        <v>58951.92</v>
      </c>
    </row>
    <row r="2393" spans="3:8" ht="15" customHeight="1" x14ac:dyDescent="0.3">
      <c r="C2393" s="4" t="s">
        <v>4512</v>
      </c>
      <c r="D2393" s="4" t="s">
        <v>4513</v>
      </c>
      <c r="E2393" s="3" t="s">
        <v>28</v>
      </c>
      <c r="F2393" s="18">
        <v>1</v>
      </c>
      <c r="G2393" s="3">
        <v>354390.84</v>
      </c>
      <c r="H2393" s="3">
        <f t="shared" si="94"/>
        <v>354390.84</v>
      </c>
    </row>
    <row r="2394" spans="3:8" ht="15" customHeight="1" x14ac:dyDescent="0.3">
      <c r="C2394" s="4" t="s">
        <v>4514</v>
      </c>
      <c r="D2394" s="4" t="s">
        <v>4515</v>
      </c>
      <c r="E2394" s="3" t="s">
        <v>28</v>
      </c>
      <c r="F2394" s="18">
        <v>2</v>
      </c>
      <c r="G2394" s="3">
        <v>359.91</v>
      </c>
      <c r="H2394" s="3">
        <f t="shared" si="94"/>
        <v>719.82</v>
      </c>
    </row>
    <row r="2395" spans="3:8" ht="15" customHeight="1" x14ac:dyDescent="0.3">
      <c r="C2395" s="4" t="s">
        <v>4516</v>
      </c>
      <c r="D2395" s="4" t="s">
        <v>4517</v>
      </c>
      <c r="E2395" s="3" t="s">
        <v>28</v>
      </c>
      <c r="F2395" s="18">
        <v>1</v>
      </c>
      <c r="G2395" s="3">
        <v>318.58</v>
      </c>
      <c r="H2395" s="3">
        <f t="shared" si="94"/>
        <v>318.58</v>
      </c>
    </row>
    <row r="2396" spans="3:8" ht="15" customHeight="1" x14ac:dyDescent="0.3">
      <c r="C2396" s="4" t="s">
        <v>4518</v>
      </c>
      <c r="D2396" s="4" t="s">
        <v>4519</v>
      </c>
      <c r="E2396" s="3" t="s">
        <v>28</v>
      </c>
      <c r="F2396" s="18">
        <v>1</v>
      </c>
      <c r="G2396" s="3">
        <v>41664</v>
      </c>
      <c r="H2396" s="3">
        <f t="shared" si="94"/>
        <v>41664</v>
      </c>
    </row>
    <row r="2397" spans="3:8" ht="25.2" customHeight="1" x14ac:dyDescent="0.3">
      <c r="C2397" s="10" t="s">
        <v>4520</v>
      </c>
      <c r="D2397" s="10" t="s">
        <v>4521</v>
      </c>
      <c r="E2397" s="11"/>
      <c r="F2397" s="16"/>
      <c r="G2397" s="11"/>
      <c r="H2397" s="11">
        <f>SUM(H2398:H2514)</f>
        <v>2644212.9800000004</v>
      </c>
    </row>
    <row r="2398" spans="3:8" ht="15" customHeight="1" x14ac:dyDescent="0.3">
      <c r="C2398" s="4" t="s">
        <v>4522</v>
      </c>
      <c r="D2398" s="4" t="s">
        <v>4523</v>
      </c>
      <c r="E2398" s="3" t="s">
        <v>28</v>
      </c>
      <c r="F2398" s="18">
        <v>2</v>
      </c>
      <c r="G2398" s="3">
        <v>32054.19</v>
      </c>
      <c r="H2398" s="3">
        <f t="shared" si="94"/>
        <v>64108.38</v>
      </c>
    </row>
    <row r="2399" spans="3:8" ht="15" customHeight="1" x14ac:dyDescent="0.3">
      <c r="C2399" s="4" t="s">
        <v>4524</v>
      </c>
      <c r="D2399" s="4" t="s">
        <v>4525</v>
      </c>
      <c r="E2399" s="3" t="s">
        <v>28</v>
      </c>
      <c r="F2399" s="18">
        <v>18</v>
      </c>
      <c r="G2399" s="3">
        <v>580.01</v>
      </c>
      <c r="H2399" s="3">
        <f t="shared" si="94"/>
        <v>10440.18</v>
      </c>
    </row>
    <row r="2400" spans="3:8" ht="15" customHeight="1" x14ac:dyDescent="0.3">
      <c r="C2400" s="4" t="s">
        <v>4526</v>
      </c>
      <c r="D2400" s="4" t="s">
        <v>4527</v>
      </c>
      <c r="E2400" s="3" t="s">
        <v>28</v>
      </c>
      <c r="F2400" s="18">
        <v>5</v>
      </c>
      <c r="G2400" s="3">
        <v>552.14</v>
      </c>
      <c r="H2400" s="3">
        <f t="shared" si="94"/>
        <v>2760.7</v>
      </c>
    </row>
    <row r="2401" spans="3:8" ht="15" customHeight="1" x14ac:dyDescent="0.3">
      <c r="C2401" s="4" t="s">
        <v>4528</v>
      </c>
      <c r="D2401" s="4" t="s">
        <v>4529</v>
      </c>
      <c r="E2401" s="3" t="s">
        <v>28</v>
      </c>
      <c r="F2401" s="18">
        <v>52</v>
      </c>
      <c r="G2401" s="3">
        <v>552.14</v>
      </c>
      <c r="H2401" s="3">
        <f t="shared" si="94"/>
        <v>28711.279999999999</v>
      </c>
    </row>
    <row r="2402" spans="3:8" ht="15" customHeight="1" x14ac:dyDescent="0.3">
      <c r="C2402" s="4" t="s">
        <v>4530</v>
      </c>
      <c r="D2402" s="4" t="s">
        <v>4531</v>
      </c>
      <c r="E2402" s="3" t="s">
        <v>28</v>
      </c>
      <c r="F2402" s="18">
        <v>3</v>
      </c>
      <c r="G2402" s="3">
        <v>4300.9799999999996</v>
      </c>
      <c r="H2402" s="3">
        <f t="shared" si="94"/>
        <v>12902.94</v>
      </c>
    </row>
    <row r="2403" spans="3:8" ht="15" customHeight="1" x14ac:dyDescent="0.3">
      <c r="C2403" s="4" t="s">
        <v>4532</v>
      </c>
      <c r="D2403" s="4" t="s">
        <v>4533</v>
      </c>
      <c r="E2403" s="3" t="s">
        <v>28</v>
      </c>
      <c r="F2403" s="18">
        <v>6</v>
      </c>
      <c r="G2403" s="3">
        <v>3944.94</v>
      </c>
      <c r="H2403" s="3">
        <f t="shared" si="94"/>
        <v>23669.64</v>
      </c>
    </row>
    <row r="2404" spans="3:8" ht="15" customHeight="1" x14ac:dyDescent="0.3">
      <c r="C2404" s="4" t="s">
        <v>4534</v>
      </c>
      <c r="D2404" s="4" t="s">
        <v>4535</v>
      </c>
      <c r="E2404" s="3" t="s">
        <v>28</v>
      </c>
      <c r="F2404" s="18">
        <v>17</v>
      </c>
      <c r="G2404" s="3">
        <v>146.07</v>
      </c>
      <c r="H2404" s="3">
        <f t="shared" si="94"/>
        <v>2483.19</v>
      </c>
    </row>
    <row r="2405" spans="3:8" ht="15" customHeight="1" x14ac:dyDescent="0.3">
      <c r="C2405" s="4" t="s">
        <v>4536</v>
      </c>
      <c r="D2405" s="4" t="s">
        <v>4537</v>
      </c>
      <c r="E2405" s="3" t="s">
        <v>28</v>
      </c>
      <c r="F2405" s="18">
        <v>8</v>
      </c>
      <c r="G2405" s="3">
        <v>296.64</v>
      </c>
      <c r="H2405" s="3">
        <f t="shared" si="94"/>
        <v>2373.12</v>
      </c>
    </row>
    <row r="2406" spans="3:8" ht="15" customHeight="1" x14ac:dyDescent="0.3">
      <c r="C2406" s="4" t="s">
        <v>4538</v>
      </c>
      <c r="D2406" s="4" t="s">
        <v>4539</v>
      </c>
      <c r="E2406" s="3" t="s">
        <v>28</v>
      </c>
      <c r="F2406" s="18">
        <v>10</v>
      </c>
      <c r="G2406" s="3">
        <v>8984.2199999999993</v>
      </c>
      <c r="H2406" s="3">
        <f t="shared" si="94"/>
        <v>89842.2</v>
      </c>
    </row>
    <row r="2407" spans="3:8" ht="15" customHeight="1" x14ac:dyDescent="0.3">
      <c r="C2407" s="4" t="s">
        <v>4540</v>
      </c>
      <c r="D2407" s="4" t="s">
        <v>4541</v>
      </c>
      <c r="E2407" s="3" t="s">
        <v>28</v>
      </c>
      <c r="F2407" s="18">
        <v>1</v>
      </c>
      <c r="G2407" s="3">
        <v>6944.51</v>
      </c>
      <c r="H2407" s="3">
        <f t="shared" si="94"/>
        <v>6944.51</v>
      </c>
    </row>
    <row r="2408" spans="3:8" ht="15" customHeight="1" x14ac:dyDescent="0.3">
      <c r="C2408" s="4" t="s">
        <v>4542</v>
      </c>
      <c r="D2408" s="4" t="s">
        <v>4543</v>
      </c>
      <c r="E2408" s="3" t="s">
        <v>28</v>
      </c>
      <c r="F2408" s="18">
        <v>5</v>
      </c>
      <c r="G2408" s="3">
        <v>500</v>
      </c>
      <c r="H2408" s="3">
        <f t="shared" si="94"/>
        <v>2500</v>
      </c>
    </row>
    <row r="2409" spans="3:8" ht="15" customHeight="1" x14ac:dyDescent="0.3">
      <c r="C2409" s="4" t="s">
        <v>4544</v>
      </c>
      <c r="D2409" s="4" t="s">
        <v>4545</v>
      </c>
      <c r="E2409" s="3" t="s">
        <v>28</v>
      </c>
      <c r="F2409" s="18">
        <v>47</v>
      </c>
      <c r="G2409" s="3">
        <v>1576.58</v>
      </c>
      <c r="H2409" s="3">
        <f t="shared" si="94"/>
        <v>74099.259999999995</v>
      </c>
    </row>
    <row r="2410" spans="3:8" ht="15" customHeight="1" x14ac:dyDescent="0.3">
      <c r="C2410" s="4" t="s">
        <v>4546</v>
      </c>
      <c r="D2410" s="4" t="s">
        <v>4547</v>
      </c>
      <c r="E2410" s="3" t="s">
        <v>28</v>
      </c>
      <c r="F2410" s="18">
        <v>22</v>
      </c>
      <c r="G2410" s="3">
        <v>1453.73</v>
      </c>
      <c r="H2410" s="3">
        <f t="shared" si="94"/>
        <v>31982.06</v>
      </c>
    </row>
    <row r="2411" spans="3:8" ht="15" customHeight="1" x14ac:dyDescent="0.3">
      <c r="C2411" s="4" t="s">
        <v>4548</v>
      </c>
      <c r="D2411" s="4" t="s">
        <v>4549</v>
      </c>
      <c r="E2411" s="3" t="s">
        <v>28</v>
      </c>
      <c r="F2411" s="18">
        <v>12</v>
      </c>
      <c r="G2411" s="3">
        <v>22000</v>
      </c>
      <c r="H2411" s="3">
        <f t="shared" si="94"/>
        <v>264000</v>
      </c>
    </row>
    <row r="2412" spans="3:8" ht="15" customHeight="1" x14ac:dyDescent="0.3">
      <c r="C2412" s="4" t="s">
        <v>4550</v>
      </c>
      <c r="D2412" s="4" t="s">
        <v>4551</v>
      </c>
      <c r="E2412" s="3" t="s">
        <v>28</v>
      </c>
      <c r="F2412" s="18">
        <v>1</v>
      </c>
      <c r="G2412" s="3">
        <v>919.58</v>
      </c>
      <c r="H2412" s="3">
        <f t="shared" si="94"/>
        <v>919.58</v>
      </c>
    </row>
    <row r="2413" spans="3:8" ht="15" customHeight="1" x14ac:dyDescent="0.3">
      <c r="C2413" s="4" t="s">
        <v>4552</v>
      </c>
      <c r="D2413" s="4" t="s">
        <v>4553</v>
      </c>
      <c r="E2413" s="3" t="s">
        <v>28</v>
      </c>
      <c r="F2413" s="18">
        <v>3</v>
      </c>
      <c r="G2413" s="3">
        <v>829.55</v>
      </c>
      <c r="H2413" s="3">
        <f t="shared" si="94"/>
        <v>2488.65</v>
      </c>
    </row>
    <row r="2414" spans="3:8" ht="15" customHeight="1" x14ac:dyDescent="0.3">
      <c r="C2414" s="4" t="s">
        <v>4554</v>
      </c>
      <c r="D2414" s="4" t="s">
        <v>4555</v>
      </c>
      <c r="E2414" s="3" t="s">
        <v>28</v>
      </c>
      <c r="F2414" s="18">
        <v>1</v>
      </c>
      <c r="G2414" s="3">
        <v>1100</v>
      </c>
      <c r="H2414" s="3">
        <f t="shared" si="94"/>
        <v>1100</v>
      </c>
    </row>
    <row r="2415" spans="3:8" ht="15" customHeight="1" x14ac:dyDescent="0.3">
      <c r="C2415" s="4" t="s">
        <v>4556</v>
      </c>
      <c r="D2415" s="4" t="s">
        <v>4557</v>
      </c>
      <c r="E2415" s="3" t="s">
        <v>28</v>
      </c>
      <c r="F2415" s="18">
        <v>4</v>
      </c>
      <c r="G2415" s="3">
        <v>688.36</v>
      </c>
      <c r="H2415" s="3">
        <f t="shared" si="94"/>
        <v>2753.44</v>
      </c>
    </row>
    <row r="2416" spans="3:8" ht="15" customHeight="1" x14ac:dyDescent="0.3">
      <c r="C2416" s="4" t="s">
        <v>4558</v>
      </c>
      <c r="D2416" s="4" t="s">
        <v>4559</v>
      </c>
      <c r="E2416" s="3" t="s">
        <v>28</v>
      </c>
      <c r="F2416" s="18">
        <v>2</v>
      </c>
      <c r="G2416" s="3">
        <v>1518.45</v>
      </c>
      <c r="H2416" s="3">
        <f t="shared" si="94"/>
        <v>3036.9</v>
      </c>
    </row>
    <row r="2417" spans="3:8" ht="15" customHeight="1" x14ac:dyDescent="0.3">
      <c r="C2417" s="4" t="s">
        <v>4560</v>
      </c>
      <c r="D2417" s="4" t="s">
        <v>4561</v>
      </c>
      <c r="E2417" s="3" t="s">
        <v>28</v>
      </c>
      <c r="F2417" s="18">
        <v>10</v>
      </c>
      <c r="G2417" s="3">
        <v>797.63</v>
      </c>
      <c r="H2417" s="3">
        <f t="shared" si="94"/>
        <v>7976.3</v>
      </c>
    </row>
    <row r="2418" spans="3:8" ht="15" customHeight="1" x14ac:dyDescent="0.3">
      <c r="C2418" s="4" t="s">
        <v>4562</v>
      </c>
      <c r="D2418" s="4" t="s">
        <v>4563</v>
      </c>
      <c r="E2418" s="3" t="s">
        <v>28</v>
      </c>
      <c r="F2418" s="18">
        <v>7</v>
      </c>
      <c r="G2418" s="3">
        <v>1136.8800000000001</v>
      </c>
      <c r="H2418" s="3">
        <f t="shared" si="94"/>
        <v>7958.16</v>
      </c>
    </row>
    <row r="2419" spans="3:8" ht="15" customHeight="1" x14ac:dyDescent="0.3">
      <c r="C2419" s="4" t="s">
        <v>4564</v>
      </c>
      <c r="D2419" s="4" t="s">
        <v>4565</v>
      </c>
      <c r="E2419" s="3" t="s">
        <v>28</v>
      </c>
      <c r="F2419" s="18">
        <v>1</v>
      </c>
      <c r="G2419" s="3">
        <v>682.4</v>
      </c>
      <c r="H2419" s="3">
        <f t="shared" si="94"/>
        <v>682.4</v>
      </c>
    </row>
    <row r="2420" spans="3:8" ht="15" customHeight="1" x14ac:dyDescent="0.3">
      <c r="C2420" s="4" t="s">
        <v>4566</v>
      </c>
      <c r="D2420" s="4" t="s">
        <v>4567</v>
      </c>
      <c r="E2420" s="3" t="s">
        <v>28</v>
      </c>
      <c r="F2420" s="18">
        <v>1</v>
      </c>
      <c r="G2420" s="3">
        <v>8464.5</v>
      </c>
      <c r="H2420" s="3">
        <f t="shared" si="94"/>
        <v>8464.5</v>
      </c>
    </row>
    <row r="2421" spans="3:8" ht="15" customHeight="1" x14ac:dyDescent="0.3">
      <c r="C2421" s="4" t="s">
        <v>4568</v>
      </c>
      <c r="D2421" s="4" t="s">
        <v>4569</v>
      </c>
      <c r="E2421" s="3" t="s">
        <v>28</v>
      </c>
      <c r="F2421" s="18">
        <v>1</v>
      </c>
      <c r="G2421" s="3">
        <v>5161.8900000000003</v>
      </c>
      <c r="H2421" s="3">
        <f t="shared" si="94"/>
        <v>5161.8900000000003</v>
      </c>
    </row>
    <row r="2422" spans="3:8" ht="15" customHeight="1" x14ac:dyDescent="0.3">
      <c r="C2422" s="4" t="s">
        <v>4570</v>
      </c>
      <c r="D2422" s="4" t="s">
        <v>4571</v>
      </c>
      <c r="E2422" s="3" t="s">
        <v>28</v>
      </c>
      <c r="F2422" s="18">
        <v>1</v>
      </c>
      <c r="G2422" s="3">
        <v>16345.72</v>
      </c>
      <c r="H2422" s="3">
        <f t="shared" si="94"/>
        <v>16345.72</v>
      </c>
    </row>
    <row r="2423" spans="3:8" ht="15" customHeight="1" x14ac:dyDescent="0.3">
      <c r="C2423" s="4" t="s">
        <v>4572</v>
      </c>
      <c r="D2423" s="4" t="s">
        <v>4573</v>
      </c>
      <c r="E2423" s="3" t="s">
        <v>28</v>
      </c>
      <c r="F2423" s="18">
        <v>1</v>
      </c>
      <c r="G2423" s="3">
        <v>19577</v>
      </c>
      <c r="H2423" s="3">
        <f t="shared" si="94"/>
        <v>19577</v>
      </c>
    </row>
    <row r="2424" spans="3:8" ht="15" customHeight="1" x14ac:dyDescent="0.3">
      <c r="C2424" s="4" t="s">
        <v>4574</v>
      </c>
      <c r="D2424" s="4" t="s">
        <v>4575</v>
      </c>
      <c r="E2424" s="3" t="s">
        <v>28</v>
      </c>
      <c r="F2424" s="18">
        <v>1</v>
      </c>
      <c r="G2424" s="3">
        <v>8190</v>
      </c>
      <c r="H2424" s="3">
        <f t="shared" si="94"/>
        <v>8190</v>
      </c>
    </row>
    <row r="2425" spans="3:8" ht="15" customHeight="1" x14ac:dyDescent="0.3">
      <c r="C2425" s="4" t="s">
        <v>4576</v>
      </c>
      <c r="D2425" s="4" t="s">
        <v>4577</v>
      </c>
      <c r="E2425" s="3" t="s">
        <v>28</v>
      </c>
      <c r="F2425" s="18">
        <v>1</v>
      </c>
      <c r="G2425" s="3">
        <v>6090</v>
      </c>
      <c r="H2425" s="3">
        <f t="shared" si="94"/>
        <v>6090</v>
      </c>
    </row>
    <row r="2426" spans="3:8" ht="15" customHeight="1" x14ac:dyDescent="0.3">
      <c r="C2426" s="4" t="s">
        <v>4578</v>
      </c>
      <c r="D2426" s="4" t="s">
        <v>4579</v>
      </c>
      <c r="E2426" s="3" t="s">
        <v>28</v>
      </c>
      <c r="F2426" s="18">
        <v>1</v>
      </c>
      <c r="G2426" s="3">
        <v>2189.14</v>
      </c>
      <c r="H2426" s="3">
        <f t="shared" si="94"/>
        <v>2189.14</v>
      </c>
    </row>
    <row r="2427" spans="3:8" ht="15" customHeight="1" x14ac:dyDescent="0.3">
      <c r="C2427" s="4" t="s">
        <v>4580</v>
      </c>
      <c r="D2427" s="4" t="s">
        <v>4581</v>
      </c>
      <c r="E2427" s="3" t="s">
        <v>28</v>
      </c>
      <c r="F2427" s="18">
        <v>2</v>
      </c>
      <c r="G2427" s="3">
        <v>4290</v>
      </c>
      <c r="H2427" s="3">
        <f t="shared" si="94"/>
        <v>8580</v>
      </c>
    </row>
    <row r="2428" spans="3:8" ht="15" customHeight="1" x14ac:dyDescent="0.3">
      <c r="C2428" s="4" t="s">
        <v>4582</v>
      </c>
      <c r="D2428" s="4" t="s">
        <v>4583</v>
      </c>
      <c r="E2428" s="3" t="s">
        <v>28</v>
      </c>
      <c r="F2428" s="18">
        <v>1</v>
      </c>
      <c r="G2428" s="3">
        <v>2205</v>
      </c>
      <c r="H2428" s="3">
        <f t="shared" si="94"/>
        <v>2205</v>
      </c>
    </row>
    <row r="2429" spans="3:8" ht="15" customHeight="1" x14ac:dyDescent="0.3">
      <c r="C2429" s="4" t="s">
        <v>4584</v>
      </c>
      <c r="D2429" s="4" t="s">
        <v>4585</v>
      </c>
      <c r="E2429" s="3" t="s">
        <v>28</v>
      </c>
      <c r="F2429" s="18">
        <v>1</v>
      </c>
      <c r="G2429" s="3">
        <v>2036.08</v>
      </c>
      <c r="H2429" s="3">
        <f t="shared" si="94"/>
        <v>2036.08</v>
      </c>
    </row>
    <row r="2430" spans="3:8" ht="15" customHeight="1" x14ac:dyDescent="0.3">
      <c r="C2430" s="4" t="s">
        <v>4586</v>
      </c>
      <c r="D2430" s="4" t="s">
        <v>4587</v>
      </c>
      <c r="E2430" s="3" t="s">
        <v>28</v>
      </c>
      <c r="F2430" s="18">
        <v>1</v>
      </c>
      <c r="G2430" s="3">
        <v>5729.95</v>
      </c>
      <c r="H2430" s="3">
        <f t="shared" si="94"/>
        <v>5729.95</v>
      </c>
    </row>
    <row r="2431" spans="3:8" ht="15" customHeight="1" x14ac:dyDescent="0.3">
      <c r="C2431" s="4" t="s">
        <v>4588</v>
      </c>
      <c r="D2431" s="4" t="s">
        <v>4589</v>
      </c>
      <c r="E2431" s="3" t="s">
        <v>28</v>
      </c>
      <c r="F2431" s="18">
        <v>1</v>
      </c>
      <c r="G2431" s="3">
        <v>3974.04</v>
      </c>
      <c r="H2431" s="3">
        <f t="shared" si="94"/>
        <v>3974.04</v>
      </c>
    </row>
    <row r="2432" spans="3:8" ht="15" customHeight="1" x14ac:dyDescent="0.3">
      <c r="C2432" s="4" t="s">
        <v>4590</v>
      </c>
      <c r="D2432" s="4" t="s">
        <v>4591</v>
      </c>
      <c r="E2432" s="3" t="s">
        <v>28</v>
      </c>
      <c r="F2432" s="18">
        <v>2</v>
      </c>
      <c r="G2432" s="3">
        <v>6825</v>
      </c>
      <c r="H2432" s="3">
        <f t="shared" si="94"/>
        <v>13650</v>
      </c>
    </row>
    <row r="2433" spans="3:8" ht="15" customHeight="1" x14ac:dyDescent="0.3">
      <c r="C2433" s="4" t="s">
        <v>4592</v>
      </c>
      <c r="D2433" s="4" t="s">
        <v>4593</v>
      </c>
      <c r="E2433" s="3" t="s">
        <v>28</v>
      </c>
      <c r="F2433" s="18">
        <v>1</v>
      </c>
      <c r="G2433" s="3">
        <v>3991.22</v>
      </c>
      <c r="H2433" s="3">
        <f t="shared" si="94"/>
        <v>3991.22</v>
      </c>
    </row>
    <row r="2434" spans="3:8" ht="15" customHeight="1" x14ac:dyDescent="0.3">
      <c r="C2434" s="4" t="s">
        <v>4594</v>
      </c>
      <c r="D2434" s="4" t="s">
        <v>4595</v>
      </c>
      <c r="E2434" s="3" t="s">
        <v>28</v>
      </c>
      <c r="F2434" s="18">
        <v>3</v>
      </c>
      <c r="G2434" s="3">
        <v>5506.25</v>
      </c>
      <c r="H2434" s="3">
        <f t="shared" si="94"/>
        <v>16518.75</v>
      </c>
    </row>
    <row r="2435" spans="3:8" ht="15" customHeight="1" x14ac:dyDescent="0.3">
      <c r="C2435" s="4" t="s">
        <v>4596</v>
      </c>
      <c r="D2435" s="4" t="s">
        <v>4597</v>
      </c>
      <c r="E2435" s="3" t="s">
        <v>28</v>
      </c>
      <c r="F2435" s="18">
        <v>1</v>
      </c>
      <c r="G2435" s="3">
        <v>3360</v>
      </c>
      <c r="H2435" s="3">
        <f t="shared" si="94"/>
        <v>3360</v>
      </c>
    </row>
    <row r="2436" spans="3:8" ht="15" customHeight="1" x14ac:dyDescent="0.3">
      <c r="C2436" s="4" t="s">
        <v>4598</v>
      </c>
      <c r="D2436" s="4" t="s">
        <v>4599</v>
      </c>
      <c r="E2436" s="3" t="s">
        <v>28</v>
      </c>
      <c r="F2436" s="18">
        <v>105</v>
      </c>
      <c r="G2436" s="3">
        <v>1276.01</v>
      </c>
      <c r="H2436" s="3">
        <f t="shared" si="94"/>
        <v>133981.04999999999</v>
      </c>
    </row>
    <row r="2437" spans="3:8" ht="15" customHeight="1" x14ac:dyDescent="0.3">
      <c r="C2437" s="4" t="s">
        <v>4600</v>
      </c>
      <c r="D2437" s="4" t="s">
        <v>4601</v>
      </c>
      <c r="E2437" s="3" t="s">
        <v>28</v>
      </c>
      <c r="F2437" s="18">
        <v>8</v>
      </c>
      <c r="G2437" s="3">
        <v>9167</v>
      </c>
      <c r="H2437" s="3">
        <f t="shared" si="94"/>
        <v>73336</v>
      </c>
    </row>
    <row r="2438" spans="3:8" ht="15" customHeight="1" x14ac:dyDescent="0.3">
      <c r="C2438" s="4" t="s">
        <v>4602</v>
      </c>
      <c r="D2438" s="4" t="s">
        <v>4603</v>
      </c>
      <c r="E2438" s="3" t="s">
        <v>28</v>
      </c>
      <c r="F2438" s="18">
        <v>13</v>
      </c>
      <c r="G2438" s="3">
        <v>5147.82</v>
      </c>
      <c r="H2438" s="3">
        <f t="shared" si="94"/>
        <v>66921.66</v>
      </c>
    </row>
    <row r="2439" spans="3:8" ht="15" customHeight="1" x14ac:dyDescent="0.3">
      <c r="C2439" s="4" t="s">
        <v>4604</v>
      </c>
      <c r="D2439" s="4" t="s">
        <v>4605</v>
      </c>
      <c r="E2439" s="3" t="s">
        <v>28</v>
      </c>
      <c r="F2439" s="18">
        <v>6</v>
      </c>
      <c r="G2439" s="3">
        <v>5486.25</v>
      </c>
      <c r="H2439" s="3">
        <f t="shared" si="94"/>
        <v>32917.5</v>
      </c>
    </row>
    <row r="2440" spans="3:8" ht="15" customHeight="1" x14ac:dyDescent="0.3">
      <c r="C2440" s="4" t="s">
        <v>4606</v>
      </c>
      <c r="D2440" s="4" t="s">
        <v>4607</v>
      </c>
      <c r="E2440" s="3" t="s">
        <v>28</v>
      </c>
      <c r="F2440" s="18">
        <v>1</v>
      </c>
      <c r="G2440" s="3">
        <v>996.15</v>
      </c>
      <c r="H2440" s="3">
        <f t="shared" si="94"/>
        <v>996.15</v>
      </c>
    </row>
    <row r="2441" spans="3:8" ht="15" customHeight="1" x14ac:dyDescent="0.3">
      <c r="C2441" s="4" t="s">
        <v>4608</v>
      </c>
      <c r="D2441" s="4" t="s">
        <v>4609</v>
      </c>
      <c r="E2441" s="3" t="s">
        <v>28</v>
      </c>
      <c r="F2441" s="18">
        <v>1</v>
      </c>
      <c r="G2441" s="3">
        <v>23751.08</v>
      </c>
      <c r="H2441" s="3">
        <f t="shared" si="94"/>
        <v>23751.08</v>
      </c>
    </row>
    <row r="2442" spans="3:8" ht="15" customHeight="1" x14ac:dyDescent="0.3">
      <c r="C2442" s="4" t="s">
        <v>4610</v>
      </c>
      <c r="D2442" s="4" t="s">
        <v>4611</v>
      </c>
      <c r="E2442" s="3" t="s">
        <v>28</v>
      </c>
      <c r="F2442" s="18">
        <v>3</v>
      </c>
      <c r="G2442" s="3">
        <v>787.5</v>
      </c>
      <c r="H2442" s="3">
        <f t="shared" si="94"/>
        <v>2362.5</v>
      </c>
    </row>
    <row r="2443" spans="3:8" ht="15" customHeight="1" x14ac:dyDescent="0.3">
      <c r="C2443" s="4" t="s">
        <v>4612</v>
      </c>
      <c r="D2443" s="4" t="s">
        <v>4613</v>
      </c>
      <c r="E2443" s="3" t="s">
        <v>28</v>
      </c>
      <c r="F2443" s="18">
        <v>2</v>
      </c>
      <c r="G2443" s="3">
        <v>6958.24</v>
      </c>
      <c r="H2443" s="3">
        <f t="shared" si="94"/>
        <v>13916.48</v>
      </c>
    </row>
    <row r="2444" spans="3:8" ht="15" customHeight="1" x14ac:dyDescent="0.3">
      <c r="C2444" s="4" t="s">
        <v>4614</v>
      </c>
      <c r="D2444" s="4" t="s">
        <v>4615</v>
      </c>
      <c r="E2444" s="3" t="s">
        <v>28</v>
      </c>
      <c r="F2444" s="18">
        <v>2</v>
      </c>
      <c r="G2444" s="3">
        <v>2398.33</v>
      </c>
      <c r="H2444" s="3">
        <f t="shared" si="94"/>
        <v>4796.66</v>
      </c>
    </row>
    <row r="2445" spans="3:8" ht="15" customHeight="1" x14ac:dyDescent="0.3">
      <c r="C2445" s="4" t="s">
        <v>4616</v>
      </c>
      <c r="D2445" s="4" t="s">
        <v>4617</v>
      </c>
      <c r="E2445" s="3" t="s">
        <v>28</v>
      </c>
      <c r="F2445" s="18">
        <v>2</v>
      </c>
      <c r="G2445" s="3">
        <v>1098.04</v>
      </c>
      <c r="H2445" s="3">
        <f t="shared" si="94"/>
        <v>2196.08</v>
      </c>
    </row>
    <row r="2446" spans="3:8" ht="15" customHeight="1" x14ac:dyDescent="0.3">
      <c r="C2446" s="4" t="s">
        <v>4618</v>
      </c>
      <c r="D2446" s="4" t="s">
        <v>4619</v>
      </c>
      <c r="E2446" s="3" t="s">
        <v>28</v>
      </c>
      <c r="F2446" s="18">
        <v>2</v>
      </c>
      <c r="G2446" s="3">
        <v>1102.93</v>
      </c>
      <c r="H2446" s="3">
        <f t="shared" si="94"/>
        <v>2205.86</v>
      </c>
    </row>
    <row r="2447" spans="3:8" ht="15" customHeight="1" x14ac:dyDescent="0.3">
      <c r="C2447" s="4" t="s">
        <v>4620</v>
      </c>
      <c r="D2447" s="4" t="s">
        <v>4621</v>
      </c>
      <c r="E2447" s="3" t="s">
        <v>28</v>
      </c>
      <c r="F2447" s="18">
        <v>2</v>
      </c>
      <c r="G2447" s="3">
        <v>1071.1099999999999</v>
      </c>
      <c r="H2447" s="3">
        <f t="shared" si="94"/>
        <v>2142.2199999999998</v>
      </c>
    </row>
    <row r="2448" spans="3:8" ht="15" customHeight="1" x14ac:dyDescent="0.3">
      <c r="C2448" s="4" t="s">
        <v>4622</v>
      </c>
      <c r="D2448" s="4" t="s">
        <v>4623</v>
      </c>
      <c r="E2448" s="3" t="s">
        <v>28</v>
      </c>
      <c r="F2448" s="18">
        <v>2</v>
      </c>
      <c r="G2448" s="3">
        <v>1034</v>
      </c>
      <c r="H2448" s="3">
        <f t="shared" si="94"/>
        <v>2068</v>
      </c>
    </row>
    <row r="2449" spans="3:8" ht="15" customHeight="1" x14ac:dyDescent="0.3">
      <c r="C2449" s="4" t="s">
        <v>4624</v>
      </c>
      <c r="D2449" s="4" t="s">
        <v>4625</v>
      </c>
      <c r="E2449" s="3" t="s">
        <v>28</v>
      </c>
      <c r="F2449" s="18">
        <v>10</v>
      </c>
      <c r="G2449" s="3">
        <v>791.26</v>
      </c>
      <c r="H2449" s="3">
        <f t="shared" si="94"/>
        <v>7912.6</v>
      </c>
    </row>
    <row r="2450" spans="3:8" ht="15" customHeight="1" x14ac:dyDescent="0.3">
      <c r="C2450" s="4" t="s">
        <v>4626</v>
      </c>
      <c r="D2450" s="4" t="s">
        <v>4627</v>
      </c>
      <c r="E2450" s="3" t="s">
        <v>28</v>
      </c>
      <c r="F2450" s="18">
        <v>47</v>
      </c>
      <c r="G2450" s="3">
        <v>3296.53</v>
      </c>
      <c r="H2450" s="3">
        <f t="shared" si="94"/>
        <v>154936.91</v>
      </c>
    </row>
    <row r="2451" spans="3:8" ht="15" customHeight="1" x14ac:dyDescent="0.3">
      <c r="C2451" s="4" t="s">
        <v>4628</v>
      </c>
      <c r="D2451" s="4" t="s">
        <v>4629</v>
      </c>
      <c r="E2451" s="3" t="s">
        <v>28</v>
      </c>
      <c r="F2451" s="18">
        <v>10</v>
      </c>
      <c r="G2451" s="3">
        <v>8925</v>
      </c>
      <c r="H2451" s="3">
        <f t="shared" si="94"/>
        <v>89250</v>
      </c>
    </row>
    <row r="2452" spans="3:8" ht="15" customHeight="1" x14ac:dyDescent="0.3">
      <c r="C2452" s="4" t="s">
        <v>4630</v>
      </c>
      <c r="D2452" s="4" t="s">
        <v>4631</v>
      </c>
      <c r="E2452" s="3" t="s">
        <v>28</v>
      </c>
      <c r="F2452" s="18">
        <v>4</v>
      </c>
      <c r="G2452" s="3">
        <v>2778.89</v>
      </c>
      <c r="H2452" s="3">
        <f t="shared" ref="H2452:H2514" si="95">+ROUND(+IF(F2452="",0,F2452*G2452),2)</f>
        <v>11115.56</v>
      </c>
    </row>
    <row r="2453" spans="3:8" ht="15" customHeight="1" x14ac:dyDescent="0.3">
      <c r="C2453" s="4" t="s">
        <v>4632</v>
      </c>
      <c r="D2453" s="4" t="s">
        <v>4633</v>
      </c>
      <c r="E2453" s="3" t="s">
        <v>28</v>
      </c>
      <c r="F2453" s="18">
        <v>6</v>
      </c>
      <c r="G2453" s="3">
        <v>8494.2900000000009</v>
      </c>
      <c r="H2453" s="3">
        <f t="shared" si="95"/>
        <v>50965.74</v>
      </c>
    </row>
    <row r="2454" spans="3:8" ht="15" customHeight="1" x14ac:dyDescent="0.3">
      <c r="C2454" s="4" t="s">
        <v>4634</v>
      </c>
      <c r="D2454" s="4" t="s">
        <v>4635</v>
      </c>
      <c r="E2454" s="3" t="s">
        <v>28</v>
      </c>
      <c r="F2454" s="18">
        <v>1</v>
      </c>
      <c r="G2454" s="3">
        <v>3392.41</v>
      </c>
      <c r="H2454" s="3">
        <f t="shared" si="95"/>
        <v>3392.41</v>
      </c>
    </row>
    <row r="2455" spans="3:8" ht="15" customHeight="1" x14ac:dyDescent="0.3">
      <c r="C2455" s="4" t="s">
        <v>4636</v>
      </c>
      <c r="D2455" s="4" t="s">
        <v>4637</v>
      </c>
      <c r="E2455" s="3" t="s">
        <v>28</v>
      </c>
      <c r="F2455" s="18">
        <v>1</v>
      </c>
      <c r="G2455" s="3">
        <v>392.16</v>
      </c>
      <c r="H2455" s="3">
        <f t="shared" si="95"/>
        <v>392.16</v>
      </c>
    </row>
    <row r="2456" spans="3:8" ht="15" customHeight="1" x14ac:dyDescent="0.3">
      <c r="C2456" s="4" t="s">
        <v>4638</v>
      </c>
      <c r="D2456" s="4" t="s">
        <v>4639</v>
      </c>
      <c r="E2456" s="3" t="s">
        <v>28</v>
      </c>
      <c r="F2456" s="18">
        <v>1</v>
      </c>
      <c r="G2456" s="3">
        <v>3791.58</v>
      </c>
      <c r="H2456" s="3">
        <f t="shared" si="95"/>
        <v>3791.58</v>
      </c>
    </row>
    <row r="2457" spans="3:8" ht="15" customHeight="1" x14ac:dyDescent="0.3">
      <c r="C2457" s="4" t="s">
        <v>4640</v>
      </c>
      <c r="D2457" s="4" t="s">
        <v>4641</v>
      </c>
      <c r="E2457" s="3" t="s">
        <v>28</v>
      </c>
      <c r="F2457" s="18">
        <v>3</v>
      </c>
      <c r="G2457" s="3">
        <v>7875</v>
      </c>
      <c r="H2457" s="3">
        <f t="shared" si="95"/>
        <v>23625</v>
      </c>
    </row>
    <row r="2458" spans="3:8" ht="15" customHeight="1" x14ac:dyDescent="0.3">
      <c r="C2458" s="4" t="s">
        <v>4642</v>
      </c>
      <c r="D2458" s="4" t="s">
        <v>4643</v>
      </c>
      <c r="E2458" s="3" t="s">
        <v>28</v>
      </c>
      <c r="F2458" s="18">
        <v>20</v>
      </c>
      <c r="G2458" s="3">
        <v>5099.6099999999997</v>
      </c>
      <c r="H2458" s="3">
        <f t="shared" si="95"/>
        <v>101992.2</v>
      </c>
    </row>
    <row r="2459" spans="3:8" ht="15" customHeight="1" x14ac:dyDescent="0.3">
      <c r="C2459" s="4" t="s">
        <v>4644</v>
      </c>
      <c r="D2459" s="4" t="s">
        <v>4645</v>
      </c>
      <c r="E2459" s="3" t="s">
        <v>28</v>
      </c>
      <c r="F2459" s="18">
        <v>8</v>
      </c>
      <c r="G2459" s="3">
        <v>3229</v>
      </c>
      <c r="H2459" s="3">
        <f t="shared" si="95"/>
        <v>25832</v>
      </c>
    </row>
    <row r="2460" spans="3:8" ht="15" customHeight="1" x14ac:dyDescent="0.3">
      <c r="C2460" s="4" t="s">
        <v>4646</v>
      </c>
      <c r="D2460" s="4" t="s">
        <v>4647</v>
      </c>
      <c r="E2460" s="3" t="s">
        <v>28</v>
      </c>
      <c r="F2460" s="18">
        <v>7</v>
      </c>
      <c r="G2460" s="3">
        <v>117.28</v>
      </c>
      <c r="H2460" s="3">
        <f t="shared" si="95"/>
        <v>820.96</v>
      </c>
    </row>
    <row r="2461" spans="3:8" ht="15" customHeight="1" x14ac:dyDescent="0.3">
      <c r="C2461" s="4" t="s">
        <v>4648</v>
      </c>
      <c r="D2461" s="4" t="s">
        <v>4649</v>
      </c>
      <c r="E2461" s="3" t="s">
        <v>28</v>
      </c>
      <c r="F2461" s="18">
        <v>5</v>
      </c>
      <c r="G2461" s="3">
        <v>566.26</v>
      </c>
      <c r="H2461" s="3">
        <f t="shared" si="95"/>
        <v>2831.3</v>
      </c>
    </row>
    <row r="2462" spans="3:8" ht="15" customHeight="1" x14ac:dyDescent="0.3">
      <c r="C2462" s="4" t="s">
        <v>4650</v>
      </c>
      <c r="D2462" s="4" t="s">
        <v>4651</v>
      </c>
      <c r="E2462" s="3" t="s">
        <v>28</v>
      </c>
      <c r="F2462" s="18">
        <v>3</v>
      </c>
      <c r="G2462" s="3">
        <v>1680</v>
      </c>
      <c r="H2462" s="3">
        <f t="shared" si="95"/>
        <v>5040</v>
      </c>
    </row>
    <row r="2463" spans="3:8" ht="15" customHeight="1" x14ac:dyDescent="0.3">
      <c r="C2463" s="4" t="s">
        <v>4652</v>
      </c>
      <c r="D2463" s="4" t="s">
        <v>4653</v>
      </c>
      <c r="E2463" s="3" t="s">
        <v>28</v>
      </c>
      <c r="F2463" s="18">
        <v>6</v>
      </c>
      <c r="G2463" s="3">
        <v>1210.95</v>
      </c>
      <c r="H2463" s="3">
        <f t="shared" si="95"/>
        <v>7265.7</v>
      </c>
    </row>
    <row r="2464" spans="3:8" ht="15" customHeight="1" x14ac:dyDescent="0.3">
      <c r="C2464" s="4" t="s">
        <v>4654</v>
      </c>
      <c r="D2464" s="4" t="s">
        <v>4655</v>
      </c>
      <c r="E2464" s="3" t="s">
        <v>28</v>
      </c>
      <c r="F2464" s="18">
        <v>1</v>
      </c>
      <c r="G2464" s="3">
        <v>1043.33</v>
      </c>
      <c r="H2464" s="3">
        <f t="shared" si="95"/>
        <v>1043.33</v>
      </c>
    </row>
    <row r="2465" spans="3:8" ht="15" customHeight="1" x14ac:dyDescent="0.3">
      <c r="C2465" s="4" t="s">
        <v>4656</v>
      </c>
      <c r="D2465" s="4" t="s">
        <v>4657</v>
      </c>
      <c r="E2465" s="3" t="s">
        <v>28</v>
      </c>
      <c r="F2465" s="18">
        <v>1</v>
      </c>
      <c r="G2465" s="3">
        <v>3675</v>
      </c>
      <c r="H2465" s="3">
        <f t="shared" si="95"/>
        <v>3675</v>
      </c>
    </row>
    <row r="2466" spans="3:8" ht="15" customHeight="1" x14ac:dyDescent="0.3">
      <c r="C2466" s="4" t="s">
        <v>4658</v>
      </c>
      <c r="D2466" s="4" t="s">
        <v>4659</v>
      </c>
      <c r="E2466" s="3" t="s">
        <v>28</v>
      </c>
      <c r="F2466" s="18">
        <v>1</v>
      </c>
      <c r="G2466" s="3">
        <v>525</v>
      </c>
      <c r="H2466" s="3">
        <f t="shared" si="95"/>
        <v>525</v>
      </c>
    </row>
    <row r="2467" spans="3:8" ht="15" customHeight="1" x14ac:dyDescent="0.3">
      <c r="C2467" s="4" t="s">
        <v>4660</v>
      </c>
      <c r="D2467" s="4" t="s">
        <v>4661</v>
      </c>
      <c r="E2467" s="3" t="s">
        <v>28</v>
      </c>
      <c r="F2467" s="18">
        <v>1</v>
      </c>
      <c r="G2467" s="3">
        <v>178.5</v>
      </c>
      <c r="H2467" s="3">
        <f t="shared" si="95"/>
        <v>178.5</v>
      </c>
    </row>
    <row r="2468" spans="3:8" ht="15" customHeight="1" x14ac:dyDescent="0.3">
      <c r="C2468" s="4" t="s">
        <v>4662</v>
      </c>
      <c r="D2468" s="4" t="s">
        <v>4663</v>
      </c>
      <c r="E2468" s="3" t="s">
        <v>28</v>
      </c>
      <c r="F2468" s="18">
        <v>1</v>
      </c>
      <c r="G2468" s="3">
        <v>11108.33</v>
      </c>
      <c r="H2468" s="3">
        <f t="shared" si="95"/>
        <v>11108.33</v>
      </c>
    </row>
    <row r="2469" spans="3:8" ht="15" customHeight="1" x14ac:dyDescent="0.3">
      <c r="C2469" s="4" t="s">
        <v>4664</v>
      </c>
      <c r="D2469" s="4" t="s">
        <v>4665</v>
      </c>
      <c r="E2469" s="3" t="s">
        <v>28</v>
      </c>
      <c r="F2469" s="18">
        <v>1</v>
      </c>
      <c r="G2469" s="3">
        <v>47250</v>
      </c>
      <c r="H2469" s="3">
        <f t="shared" si="95"/>
        <v>47250</v>
      </c>
    </row>
    <row r="2470" spans="3:8" ht="15" customHeight="1" x14ac:dyDescent="0.3">
      <c r="C2470" s="4" t="s">
        <v>4666</v>
      </c>
      <c r="D2470" s="4" t="s">
        <v>4667</v>
      </c>
      <c r="E2470" s="3" t="s">
        <v>28</v>
      </c>
      <c r="F2470" s="18">
        <v>1</v>
      </c>
      <c r="G2470" s="3">
        <v>4954.47</v>
      </c>
      <c r="H2470" s="3">
        <f t="shared" si="95"/>
        <v>4954.47</v>
      </c>
    </row>
    <row r="2471" spans="3:8" ht="15" customHeight="1" x14ac:dyDescent="0.3">
      <c r="C2471" s="4" t="s">
        <v>4668</v>
      </c>
      <c r="D2471" s="4" t="s">
        <v>4669</v>
      </c>
      <c r="E2471" s="3" t="s">
        <v>28</v>
      </c>
      <c r="F2471" s="18">
        <v>6</v>
      </c>
      <c r="G2471" s="3">
        <v>14175</v>
      </c>
      <c r="H2471" s="3">
        <f t="shared" si="95"/>
        <v>85050</v>
      </c>
    </row>
    <row r="2472" spans="3:8" ht="15" customHeight="1" x14ac:dyDescent="0.3">
      <c r="C2472" s="4" t="s">
        <v>4670</v>
      </c>
      <c r="D2472" s="4" t="s">
        <v>4671</v>
      </c>
      <c r="E2472" s="3" t="s">
        <v>28</v>
      </c>
      <c r="F2472" s="18">
        <v>1</v>
      </c>
      <c r="G2472" s="3">
        <v>36686.230000000003</v>
      </c>
      <c r="H2472" s="3">
        <f t="shared" si="95"/>
        <v>36686.230000000003</v>
      </c>
    </row>
    <row r="2473" spans="3:8" ht="15" customHeight="1" x14ac:dyDescent="0.3">
      <c r="C2473" s="4" t="s">
        <v>4672</v>
      </c>
      <c r="D2473" s="4" t="s">
        <v>4673</v>
      </c>
      <c r="E2473" s="3" t="s">
        <v>28</v>
      </c>
      <c r="F2473" s="18">
        <v>1</v>
      </c>
      <c r="G2473" s="3">
        <v>39328.75</v>
      </c>
      <c r="H2473" s="3">
        <f t="shared" si="95"/>
        <v>39328.75</v>
      </c>
    </row>
    <row r="2474" spans="3:8" ht="15" customHeight="1" x14ac:dyDescent="0.3">
      <c r="C2474" s="4" t="s">
        <v>4674</v>
      </c>
      <c r="D2474" s="4" t="s">
        <v>4675</v>
      </c>
      <c r="E2474" s="3" t="s">
        <v>28</v>
      </c>
      <c r="F2474" s="18">
        <v>1</v>
      </c>
      <c r="G2474" s="3">
        <v>139481.42000000001</v>
      </c>
      <c r="H2474" s="3">
        <f t="shared" si="95"/>
        <v>139481.42000000001</v>
      </c>
    </row>
    <row r="2475" spans="3:8" ht="15" customHeight="1" x14ac:dyDescent="0.3">
      <c r="C2475" s="4" t="s">
        <v>4676</v>
      </c>
      <c r="D2475" s="4" t="s">
        <v>4677</v>
      </c>
      <c r="E2475" s="3" t="s">
        <v>28</v>
      </c>
      <c r="F2475" s="18">
        <v>1</v>
      </c>
      <c r="G2475" s="3">
        <v>6965</v>
      </c>
      <c r="H2475" s="3">
        <f t="shared" si="95"/>
        <v>6965</v>
      </c>
    </row>
    <row r="2476" spans="3:8" ht="15" customHeight="1" x14ac:dyDescent="0.3">
      <c r="C2476" s="4" t="s">
        <v>4678</v>
      </c>
      <c r="D2476" s="4" t="s">
        <v>4679</v>
      </c>
      <c r="E2476" s="3" t="s">
        <v>28</v>
      </c>
      <c r="F2476" s="18">
        <v>1</v>
      </c>
      <c r="G2476" s="3">
        <v>1300</v>
      </c>
      <c r="H2476" s="3">
        <f t="shared" si="95"/>
        <v>1300</v>
      </c>
    </row>
    <row r="2477" spans="3:8" ht="15" customHeight="1" x14ac:dyDescent="0.3">
      <c r="C2477" s="4" t="s">
        <v>4680</v>
      </c>
      <c r="D2477" s="4" t="s">
        <v>4681</v>
      </c>
      <c r="E2477" s="3" t="s">
        <v>28</v>
      </c>
      <c r="F2477" s="18">
        <v>1</v>
      </c>
      <c r="G2477" s="3">
        <v>702.06</v>
      </c>
      <c r="H2477" s="3">
        <f t="shared" si="95"/>
        <v>702.06</v>
      </c>
    </row>
    <row r="2478" spans="3:8" ht="15" customHeight="1" x14ac:dyDescent="0.3">
      <c r="C2478" s="4" t="s">
        <v>4682</v>
      </c>
      <c r="D2478" s="4" t="s">
        <v>4683</v>
      </c>
      <c r="E2478" s="3" t="s">
        <v>28</v>
      </c>
      <c r="F2478" s="18">
        <v>3</v>
      </c>
      <c r="G2478" s="3">
        <v>3656.49</v>
      </c>
      <c r="H2478" s="3">
        <f t="shared" si="95"/>
        <v>10969.47</v>
      </c>
    </row>
    <row r="2479" spans="3:8" ht="15" customHeight="1" x14ac:dyDescent="0.3">
      <c r="C2479" s="4" t="s">
        <v>4684</v>
      </c>
      <c r="D2479" s="4" t="s">
        <v>4685</v>
      </c>
      <c r="E2479" s="3" t="s">
        <v>28</v>
      </c>
      <c r="F2479" s="18">
        <v>1</v>
      </c>
      <c r="G2479" s="3">
        <v>605.14</v>
      </c>
      <c r="H2479" s="3">
        <f t="shared" si="95"/>
        <v>605.14</v>
      </c>
    </row>
    <row r="2480" spans="3:8" ht="15" customHeight="1" x14ac:dyDescent="0.3">
      <c r="C2480" s="4" t="s">
        <v>4686</v>
      </c>
      <c r="D2480" s="4" t="s">
        <v>4687</v>
      </c>
      <c r="E2480" s="3" t="s">
        <v>28</v>
      </c>
      <c r="F2480" s="18">
        <v>1</v>
      </c>
      <c r="G2480" s="3">
        <v>16666.669999999998</v>
      </c>
      <c r="H2480" s="3">
        <f t="shared" si="95"/>
        <v>16666.669999999998</v>
      </c>
    </row>
    <row r="2481" spans="3:8" ht="15" customHeight="1" x14ac:dyDescent="0.3">
      <c r="C2481" s="4" t="s">
        <v>4688</v>
      </c>
      <c r="D2481" s="4" t="s">
        <v>4689</v>
      </c>
      <c r="E2481" s="3" t="s">
        <v>28</v>
      </c>
      <c r="F2481" s="18">
        <v>8</v>
      </c>
      <c r="G2481" s="3">
        <v>3243.89</v>
      </c>
      <c r="H2481" s="3">
        <f t="shared" si="95"/>
        <v>25951.119999999999</v>
      </c>
    </row>
    <row r="2482" spans="3:8" ht="15" customHeight="1" x14ac:dyDescent="0.3">
      <c r="C2482" s="4" t="s">
        <v>4690</v>
      </c>
      <c r="D2482" s="4" t="s">
        <v>4691</v>
      </c>
      <c r="E2482" s="3" t="s">
        <v>28</v>
      </c>
      <c r="F2482" s="18">
        <v>6</v>
      </c>
      <c r="G2482" s="3">
        <v>115.93</v>
      </c>
      <c r="H2482" s="3">
        <f t="shared" si="95"/>
        <v>695.58</v>
      </c>
    </row>
    <row r="2483" spans="3:8" ht="15" customHeight="1" x14ac:dyDescent="0.3">
      <c r="C2483" s="4" t="s">
        <v>4692</v>
      </c>
      <c r="D2483" s="4" t="s">
        <v>4693</v>
      </c>
      <c r="E2483" s="3" t="s">
        <v>28</v>
      </c>
      <c r="F2483" s="18">
        <v>3</v>
      </c>
      <c r="G2483" s="3">
        <v>11453.88</v>
      </c>
      <c r="H2483" s="3">
        <f t="shared" si="95"/>
        <v>34361.64</v>
      </c>
    </row>
    <row r="2484" spans="3:8" ht="15" customHeight="1" x14ac:dyDescent="0.3">
      <c r="C2484" s="4" t="s">
        <v>4694</v>
      </c>
      <c r="D2484" s="4" t="s">
        <v>4695</v>
      </c>
      <c r="E2484" s="3" t="s">
        <v>28</v>
      </c>
      <c r="F2484" s="18">
        <v>3</v>
      </c>
      <c r="G2484" s="3">
        <v>300</v>
      </c>
      <c r="H2484" s="3">
        <f t="shared" si="95"/>
        <v>900</v>
      </c>
    </row>
    <row r="2485" spans="3:8" ht="15" customHeight="1" x14ac:dyDescent="0.3">
      <c r="C2485" s="4" t="s">
        <v>4696</v>
      </c>
      <c r="D2485" s="4" t="s">
        <v>4697</v>
      </c>
      <c r="E2485" s="3" t="s">
        <v>28</v>
      </c>
      <c r="F2485" s="18">
        <v>1</v>
      </c>
      <c r="G2485" s="3">
        <v>56592.9</v>
      </c>
      <c r="H2485" s="3">
        <f t="shared" si="95"/>
        <v>56592.9</v>
      </c>
    </row>
    <row r="2486" spans="3:8" ht="15" customHeight="1" x14ac:dyDescent="0.3">
      <c r="C2486" s="4" t="s">
        <v>4698</v>
      </c>
      <c r="D2486" s="4" t="s">
        <v>4699</v>
      </c>
      <c r="E2486" s="3" t="s">
        <v>28</v>
      </c>
      <c r="F2486" s="18">
        <v>2</v>
      </c>
      <c r="G2486" s="3">
        <v>22075</v>
      </c>
      <c r="H2486" s="3">
        <f t="shared" si="95"/>
        <v>44150</v>
      </c>
    </row>
    <row r="2487" spans="3:8" ht="15" customHeight="1" x14ac:dyDescent="0.3">
      <c r="C2487" s="4" t="s">
        <v>4700</v>
      </c>
      <c r="D2487" s="4" t="s">
        <v>4701</v>
      </c>
      <c r="E2487" s="3" t="s">
        <v>28</v>
      </c>
      <c r="F2487" s="18">
        <v>1</v>
      </c>
      <c r="G2487" s="3">
        <v>48500</v>
      </c>
      <c r="H2487" s="3">
        <f t="shared" si="95"/>
        <v>48500</v>
      </c>
    </row>
    <row r="2488" spans="3:8" ht="15" customHeight="1" x14ac:dyDescent="0.3">
      <c r="C2488" s="4" t="s">
        <v>4702</v>
      </c>
      <c r="D2488" s="4" t="s">
        <v>4703</v>
      </c>
      <c r="E2488" s="3" t="s">
        <v>28</v>
      </c>
      <c r="F2488" s="18">
        <v>3</v>
      </c>
      <c r="G2488" s="3">
        <v>3450</v>
      </c>
      <c r="H2488" s="3">
        <f t="shared" si="95"/>
        <v>10350</v>
      </c>
    </row>
    <row r="2489" spans="3:8" ht="15" customHeight="1" x14ac:dyDescent="0.3">
      <c r="C2489" s="4" t="s">
        <v>4704</v>
      </c>
      <c r="D2489" s="4" t="s">
        <v>4705</v>
      </c>
      <c r="E2489" s="3" t="s">
        <v>28</v>
      </c>
      <c r="F2489" s="18">
        <v>2</v>
      </c>
      <c r="G2489" s="3">
        <v>5554</v>
      </c>
      <c r="H2489" s="3">
        <f t="shared" si="95"/>
        <v>11108</v>
      </c>
    </row>
    <row r="2490" spans="3:8" ht="15" customHeight="1" x14ac:dyDescent="0.3">
      <c r="C2490" s="4" t="s">
        <v>4706</v>
      </c>
      <c r="D2490" s="4" t="s">
        <v>4707</v>
      </c>
      <c r="E2490" s="3" t="s">
        <v>28</v>
      </c>
      <c r="F2490" s="18">
        <v>2</v>
      </c>
      <c r="G2490" s="3">
        <v>18395.63</v>
      </c>
      <c r="H2490" s="3">
        <f t="shared" si="95"/>
        <v>36791.26</v>
      </c>
    </row>
    <row r="2491" spans="3:8" ht="15" customHeight="1" x14ac:dyDescent="0.3">
      <c r="C2491" s="4" t="s">
        <v>4708</v>
      </c>
      <c r="D2491" s="4" t="s">
        <v>4709</v>
      </c>
      <c r="E2491" s="3" t="s">
        <v>28</v>
      </c>
      <c r="F2491" s="18">
        <v>1</v>
      </c>
      <c r="G2491" s="3">
        <v>6756.75</v>
      </c>
      <c r="H2491" s="3">
        <f t="shared" si="95"/>
        <v>6756.75</v>
      </c>
    </row>
    <row r="2492" spans="3:8" ht="15" customHeight="1" x14ac:dyDescent="0.3">
      <c r="C2492" s="4" t="s">
        <v>4710</v>
      </c>
      <c r="D2492" s="4" t="s">
        <v>4711</v>
      </c>
      <c r="E2492" s="3" t="s">
        <v>28</v>
      </c>
      <c r="F2492" s="18">
        <v>21</v>
      </c>
      <c r="G2492" s="3">
        <v>3206.86</v>
      </c>
      <c r="H2492" s="3">
        <f t="shared" si="95"/>
        <v>67344.06</v>
      </c>
    </row>
    <row r="2493" spans="3:8" ht="15" customHeight="1" x14ac:dyDescent="0.3">
      <c r="C2493" s="4" t="s">
        <v>4712</v>
      </c>
      <c r="D2493" s="4" t="s">
        <v>4713</v>
      </c>
      <c r="E2493" s="3" t="s">
        <v>28</v>
      </c>
      <c r="F2493" s="18">
        <v>4</v>
      </c>
      <c r="G2493" s="3">
        <v>508.56</v>
      </c>
      <c r="H2493" s="3">
        <f t="shared" si="95"/>
        <v>2034.24</v>
      </c>
    </row>
    <row r="2494" spans="3:8" ht="15" customHeight="1" x14ac:dyDescent="0.3">
      <c r="C2494" s="4" t="s">
        <v>4714</v>
      </c>
      <c r="D2494" s="4" t="s">
        <v>4715</v>
      </c>
      <c r="E2494" s="3" t="s">
        <v>28</v>
      </c>
      <c r="F2494" s="18">
        <v>3</v>
      </c>
      <c r="G2494" s="3">
        <v>233.33</v>
      </c>
      <c r="H2494" s="3">
        <f t="shared" si="95"/>
        <v>699.99</v>
      </c>
    </row>
    <row r="2495" spans="3:8" ht="15" customHeight="1" x14ac:dyDescent="0.3">
      <c r="C2495" s="4" t="s">
        <v>4716</v>
      </c>
      <c r="D2495" s="4" t="s">
        <v>4717</v>
      </c>
      <c r="E2495" s="3" t="s">
        <v>28</v>
      </c>
      <c r="F2495" s="18">
        <v>2</v>
      </c>
      <c r="G2495" s="3">
        <v>485.09</v>
      </c>
      <c r="H2495" s="3">
        <f t="shared" si="95"/>
        <v>970.18</v>
      </c>
    </row>
    <row r="2496" spans="3:8" ht="15" customHeight="1" x14ac:dyDescent="0.3">
      <c r="C2496" s="4" t="s">
        <v>4718</v>
      </c>
      <c r="D2496" s="4" t="s">
        <v>4719</v>
      </c>
      <c r="E2496" s="3" t="s">
        <v>28</v>
      </c>
      <c r="F2496" s="18">
        <v>1</v>
      </c>
      <c r="G2496" s="3">
        <v>367.5</v>
      </c>
      <c r="H2496" s="3">
        <f t="shared" si="95"/>
        <v>367.5</v>
      </c>
    </row>
    <row r="2497" spans="3:8" ht="15" customHeight="1" x14ac:dyDescent="0.3">
      <c r="C2497" s="4" t="s">
        <v>4720</v>
      </c>
      <c r="D2497" s="4" t="s">
        <v>4721</v>
      </c>
      <c r="E2497" s="3" t="s">
        <v>28</v>
      </c>
      <c r="F2497" s="18">
        <v>1</v>
      </c>
      <c r="G2497" s="3">
        <v>44266</v>
      </c>
      <c r="H2497" s="3">
        <f t="shared" si="95"/>
        <v>44266</v>
      </c>
    </row>
    <row r="2498" spans="3:8" ht="15" customHeight="1" x14ac:dyDescent="0.3">
      <c r="C2498" s="4" t="s">
        <v>4722</v>
      </c>
      <c r="D2498" s="4" t="s">
        <v>4723</v>
      </c>
      <c r="E2498" s="3" t="s">
        <v>28</v>
      </c>
      <c r="F2498" s="18">
        <v>1</v>
      </c>
      <c r="G2498" s="3">
        <v>3759.25</v>
      </c>
      <c r="H2498" s="3">
        <f t="shared" si="95"/>
        <v>3759.25</v>
      </c>
    </row>
    <row r="2499" spans="3:8" ht="15" customHeight="1" x14ac:dyDescent="0.3">
      <c r="C2499" s="4" t="s">
        <v>4724</v>
      </c>
      <c r="D2499" s="4" t="s">
        <v>4725</v>
      </c>
      <c r="E2499" s="3" t="s">
        <v>28</v>
      </c>
      <c r="F2499" s="18">
        <v>1</v>
      </c>
      <c r="G2499" s="3">
        <v>3675</v>
      </c>
      <c r="H2499" s="3">
        <f t="shared" si="95"/>
        <v>3675</v>
      </c>
    </row>
    <row r="2500" spans="3:8" ht="15" customHeight="1" x14ac:dyDescent="0.3">
      <c r="C2500" s="4" t="s">
        <v>4726</v>
      </c>
      <c r="D2500" s="4" t="s">
        <v>4727</v>
      </c>
      <c r="E2500" s="3" t="s">
        <v>28</v>
      </c>
      <c r="F2500" s="18">
        <v>1</v>
      </c>
      <c r="G2500" s="3">
        <v>781.25</v>
      </c>
      <c r="H2500" s="3">
        <f t="shared" si="95"/>
        <v>781.25</v>
      </c>
    </row>
    <row r="2501" spans="3:8" ht="15" customHeight="1" x14ac:dyDescent="0.3">
      <c r="C2501" s="4" t="s">
        <v>4728</v>
      </c>
      <c r="D2501" s="4" t="s">
        <v>4729</v>
      </c>
      <c r="E2501" s="3" t="s">
        <v>28</v>
      </c>
      <c r="F2501" s="18">
        <v>32</v>
      </c>
      <c r="G2501" s="3">
        <v>1217.76</v>
      </c>
      <c r="H2501" s="3">
        <f t="shared" si="95"/>
        <v>38968.32</v>
      </c>
    </row>
    <row r="2502" spans="3:8" ht="15" customHeight="1" x14ac:dyDescent="0.3">
      <c r="C2502" s="4" t="s">
        <v>4730</v>
      </c>
      <c r="D2502" s="4" t="s">
        <v>4731</v>
      </c>
      <c r="E2502" s="3" t="s">
        <v>28</v>
      </c>
      <c r="F2502" s="18">
        <v>9</v>
      </c>
      <c r="G2502" s="3">
        <v>980</v>
      </c>
      <c r="H2502" s="3">
        <f t="shared" si="95"/>
        <v>8820</v>
      </c>
    </row>
    <row r="2503" spans="3:8" ht="15" customHeight="1" x14ac:dyDescent="0.3">
      <c r="C2503" s="4" t="s">
        <v>4732</v>
      </c>
      <c r="D2503" s="4" t="s">
        <v>4733</v>
      </c>
      <c r="E2503" s="3" t="s">
        <v>28</v>
      </c>
      <c r="F2503" s="18">
        <v>4</v>
      </c>
      <c r="G2503" s="3">
        <v>18632.25</v>
      </c>
      <c r="H2503" s="3">
        <f t="shared" si="95"/>
        <v>74529</v>
      </c>
    </row>
    <row r="2504" spans="3:8" ht="15" customHeight="1" x14ac:dyDescent="0.3">
      <c r="C2504" s="4" t="s">
        <v>4734</v>
      </c>
      <c r="D2504" s="4" t="s">
        <v>4735</v>
      </c>
      <c r="E2504" s="3" t="s">
        <v>28</v>
      </c>
      <c r="F2504" s="18">
        <v>1</v>
      </c>
      <c r="G2504" s="3">
        <v>19035.77</v>
      </c>
      <c r="H2504" s="3">
        <f t="shared" si="95"/>
        <v>19035.77</v>
      </c>
    </row>
    <row r="2505" spans="3:8" ht="15" customHeight="1" x14ac:dyDescent="0.3">
      <c r="C2505" s="4" t="s">
        <v>4736</v>
      </c>
      <c r="D2505" s="4" t="s">
        <v>4737</v>
      </c>
      <c r="E2505" s="3" t="s">
        <v>28</v>
      </c>
      <c r="F2505" s="18">
        <v>3</v>
      </c>
      <c r="G2505" s="3">
        <v>2340.0700000000002</v>
      </c>
      <c r="H2505" s="3">
        <f t="shared" si="95"/>
        <v>7020.21</v>
      </c>
    </row>
    <row r="2506" spans="3:8" ht="15" customHeight="1" x14ac:dyDescent="0.3">
      <c r="C2506" s="4" t="s">
        <v>4738</v>
      </c>
      <c r="D2506" s="4" t="s">
        <v>4739</v>
      </c>
      <c r="E2506" s="3" t="s">
        <v>28</v>
      </c>
      <c r="F2506" s="18">
        <v>6</v>
      </c>
      <c r="G2506" s="3">
        <v>3150</v>
      </c>
      <c r="H2506" s="3">
        <f t="shared" si="95"/>
        <v>18900</v>
      </c>
    </row>
    <row r="2507" spans="3:8" ht="15" customHeight="1" x14ac:dyDescent="0.3">
      <c r="C2507" s="4" t="s">
        <v>4740</v>
      </c>
      <c r="D2507" s="4" t="s">
        <v>4741</v>
      </c>
      <c r="E2507" s="3" t="s">
        <v>28</v>
      </c>
      <c r="F2507" s="18">
        <v>3</v>
      </c>
      <c r="G2507" s="3">
        <v>2379.61</v>
      </c>
      <c r="H2507" s="3">
        <f t="shared" si="95"/>
        <v>7138.83</v>
      </c>
    </row>
    <row r="2508" spans="3:8" ht="15" customHeight="1" x14ac:dyDescent="0.3">
      <c r="C2508" s="4" t="s">
        <v>4742</v>
      </c>
      <c r="D2508" s="4" t="s">
        <v>4743</v>
      </c>
      <c r="E2508" s="3" t="s">
        <v>28</v>
      </c>
      <c r="F2508" s="18">
        <v>2</v>
      </c>
      <c r="G2508" s="3">
        <v>1386</v>
      </c>
      <c r="H2508" s="3">
        <f t="shared" si="95"/>
        <v>2772</v>
      </c>
    </row>
    <row r="2509" spans="3:8" ht="15" customHeight="1" x14ac:dyDescent="0.3">
      <c r="C2509" s="4" t="s">
        <v>4744</v>
      </c>
      <c r="D2509" s="4" t="s">
        <v>4745</v>
      </c>
      <c r="E2509" s="3" t="s">
        <v>28</v>
      </c>
      <c r="F2509" s="18">
        <v>2</v>
      </c>
      <c r="G2509" s="3">
        <v>3276</v>
      </c>
      <c r="H2509" s="3">
        <f t="shared" si="95"/>
        <v>6552</v>
      </c>
    </row>
    <row r="2510" spans="3:8" ht="15" customHeight="1" x14ac:dyDescent="0.3">
      <c r="C2510" s="4" t="s">
        <v>4746</v>
      </c>
      <c r="D2510" s="4" t="s">
        <v>4747</v>
      </c>
      <c r="E2510" s="3" t="s">
        <v>28</v>
      </c>
      <c r="F2510" s="18">
        <v>2</v>
      </c>
      <c r="G2510" s="3">
        <v>2589.9899999999998</v>
      </c>
      <c r="H2510" s="3">
        <f t="shared" si="95"/>
        <v>5179.9799999999996</v>
      </c>
    </row>
    <row r="2511" spans="3:8" ht="15" customHeight="1" x14ac:dyDescent="0.3">
      <c r="C2511" s="4" t="s">
        <v>4748</v>
      </c>
      <c r="D2511" s="4" t="s">
        <v>4749</v>
      </c>
      <c r="E2511" s="3" t="s">
        <v>28</v>
      </c>
      <c r="F2511" s="18">
        <v>2</v>
      </c>
      <c r="G2511" s="3">
        <v>3276</v>
      </c>
      <c r="H2511" s="3">
        <f t="shared" si="95"/>
        <v>6552</v>
      </c>
    </row>
    <row r="2512" spans="3:8" ht="15" customHeight="1" x14ac:dyDescent="0.3">
      <c r="C2512" s="4" t="s">
        <v>4750</v>
      </c>
      <c r="D2512" s="4" t="s">
        <v>4751</v>
      </c>
      <c r="E2512" s="3" t="s">
        <v>28</v>
      </c>
      <c r="F2512" s="18">
        <v>2</v>
      </c>
      <c r="G2512" s="3">
        <v>665.11</v>
      </c>
      <c r="H2512" s="3">
        <f t="shared" si="95"/>
        <v>1330.22</v>
      </c>
    </row>
    <row r="2513" spans="3:8" ht="15" customHeight="1" x14ac:dyDescent="0.3">
      <c r="C2513" s="4" t="s">
        <v>4752</v>
      </c>
      <c r="D2513" s="4" t="s">
        <v>4753</v>
      </c>
      <c r="E2513" s="3" t="s">
        <v>28</v>
      </c>
      <c r="F2513" s="18">
        <v>1</v>
      </c>
      <c r="G2513" s="3">
        <v>17694.02</v>
      </c>
      <c r="H2513" s="3">
        <f t="shared" si="95"/>
        <v>17694.02</v>
      </c>
    </row>
    <row r="2514" spans="3:8" ht="15" customHeight="1" x14ac:dyDescent="0.3">
      <c r="C2514" s="4" t="s">
        <v>4754</v>
      </c>
      <c r="D2514" s="4" t="s">
        <v>4755</v>
      </c>
      <c r="E2514" s="3" t="s">
        <v>28</v>
      </c>
      <c r="F2514" s="18">
        <v>1</v>
      </c>
      <c r="G2514" s="3">
        <v>2625</v>
      </c>
      <c r="H2514" s="3">
        <f t="shared" si="95"/>
        <v>2625</v>
      </c>
    </row>
    <row r="2515" spans="3:8" ht="25.2" customHeight="1" x14ac:dyDescent="0.3">
      <c r="C2515" s="10" t="s">
        <v>4756</v>
      </c>
      <c r="D2515" s="10" t="s">
        <v>4757</v>
      </c>
      <c r="E2515" s="11"/>
      <c r="F2515" s="16"/>
      <c r="G2515" s="11"/>
      <c r="H2515" s="11">
        <f>SUM(H2516:H2569)</f>
        <v>8563430.7000000011</v>
      </c>
    </row>
    <row r="2516" spans="3:8" ht="15" customHeight="1" x14ac:dyDescent="0.3">
      <c r="C2516" s="4" t="s">
        <v>4758</v>
      </c>
      <c r="D2516" s="4" t="s">
        <v>4759</v>
      </c>
      <c r="E2516" s="3" t="s">
        <v>28</v>
      </c>
      <c r="F2516" s="18">
        <v>1</v>
      </c>
      <c r="G2516" s="3">
        <v>14531.43</v>
      </c>
      <c r="H2516" s="3">
        <f t="shared" ref="H2516:H2579" si="96">+ROUND(+IF(F2516="",0,F2516*G2516),2)</f>
        <v>14531.43</v>
      </c>
    </row>
    <row r="2517" spans="3:8" ht="15" customHeight="1" x14ac:dyDescent="0.3">
      <c r="C2517" s="4" t="s">
        <v>4760</v>
      </c>
      <c r="D2517" s="4" t="s">
        <v>4761</v>
      </c>
      <c r="E2517" s="3" t="s">
        <v>28</v>
      </c>
      <c r="F2517" s="18">
        <v>2</v>
      </c>
      <c r="G2517" s="3">
        <v>16289.01</v>
      </c>
      <c r="H2517" s="3">
        <f t="shared" si="96"/>
        <v>32578.02</v>
      </c>
    </row>
    <row r="2518" spans="3:8" ht="15" customHeight="1" x14ac:dyDescent="0.3">
      <c r="C2518" s="4" t="s">
        <v>4762</v>
      </c>
      <c r="D2518" s="4" t="s">
        <v>4763</v>
      </c>
      <c r="E2518" s="3" t="s">
        <v>28</v>
      </c>
      <c r="F2518" s="18">
        <v>2</v>
      </c>
      <c r="G2518" s="3">
        <v>5431.84</v>
      </c>
      <c r="H2518" s="3">
        <f t="shared" si="96"/>
        <v>10863.68</v>
      </c>
    </row>
    <row r="2519" spans="3:8" ht="15" customHeight="1" x14ac:dyDescent="0.3">
      <c r="C2519" s="4" t="s">
        <v>4764</v>
      </c>
      <c r="D2519" s="4" t="s">
        <v>4765</v>
      </c>
      <c r="E2519" s="3" t="s">
        <v>28</v>
      </c>
      <c r="F2519" s="18">
        <v>103</v>
      </c>
      <c r="G2519" s="3">
        <v>1750.02</v>
      </c>
      <c r="H2519" s="3">
        <f t="shared" si="96"/>
        <v>180252.06</v>
      </c>
    </row>
    <row r="2520" spans="3:8" ht="15" customHeight="1" x14ac:dyDescent="0.3">
      <c r="C2520" s="4" t="s">
        <v>4766</v>
      </c>
      <c r="D2520" s="4" t="s">
        <v>4767</v>
      </c>
      <c r="E2520" s="3" t="s">
        <v>28</v>
      </c>
      <c r="F2520" s="18">
        <v>1</v>
      </c>
      <c r="G2520" s="3">
        <v>1114473.6000000001</v>
      </c>
      <c r="H2520" s="3">
        <f t="shared" si="96"/>
        <v>1114473.6000000001</v>
      </c>
    </row>
    <row r="2521" spans="3:8" ht="15" customHeight="1" x14ac:dyDescent="0.3">
      <c r="C2521" s="4" t="s">
        <v>4768</v>
      </c>
      <c r="D2521" s="4" t="s">
        <v>4769</v>
      </c>
      <c r="E2521" s="3" t="s">
        <v>28</v>
      </c>
      <c r="F2521" s="18">
        <v>2</v>
      </c>
      <c r="G2521" s="3">
        <v>414487.5</v>
      </c>
      <c r="H2521" s="3">
        <f t="shared" si="96"/>
        <v>828975</v>
      </c>
    </row>
    <row r="2522" spans="3:8" ht="15" customHeight="1" x14ac:dyDescent="0.3">
      <c r="C2522" s="4" t="s">
        <v>4770</v>
      </c>
      <c r="D2522" s="4" t="s">
        <v>4771</v>
      </c>
      <c r="E2522" s="3" t="s">
        <v>28</v>
      </c>
      <c r="F2522" s="18">
        <v>4</v>
      </c>
      <c r="G2522" s="3">
        <v>146230</v>
      </c>
      <c r="H2522" s="3">
        <f t="shared" si="96"/>
        <v>584920</v>
      </c>
    </row>
    <row r="2523" spans="3:8" ht="15" customHeight="1" x14ac:dyDescent="0.3">
      <c r="C2523" s="4" t="s">
        <v>4772</v>
      </c>
      <c r="D2523" s="4" t="s">
        <v>4773</v>
      </c>
      <c r="E2523" s="3" t="s">
        <v>28</v>
      </c>
      <c r="F2523" s="18">
        <v>3</v>
      </c>
      <c r="G2523" s="3">
        <v>38641.949999999997</v>
      </c>
      <c r="H2523" s="3">
        <f t="shared" si="96"/>
        <v>115925.85</v>
      </c>
    </row>
    <row r="2524" spans="3:8" ht="15" customHeight="1" x14ac:dyDescent="0.3">
      <c r="C2524" s="4" t="s">
        <v>4774</v>
      </c>
      <c r="D2524" s="4" t="s">
        <v>4775</v>
      </c>
      <c r="E2524" s="3" t="s">
        <v>28</v>
      </c>
      <c r="F2524" s="18">
        <v>6</v>
      </c>
      <c r="G2524" s="3">
        <v>54447.61</v>
      </c>
      <c r="H2524" s="3">
        <f t="shared" si="96"/>
        <v>326685.65999999997</v>
      </c>
    </row>
    <row r="2525" spans="3:8" ht="15" customHeight="1" x14ac:dyDescent="0.3">
      <c r="C2525" s="4" t="s">
        <v>4776</v>
      </c>
      <c r="D2525" s="4" t="s">
        <v>4777</v>
      </c>
      <c r="E2525" s="3" t="s">
        <v>28</v>
      </c>
      <c r="F2525" s="18">
        <v>4</v>
      </c>
      <c r="G2525" s="3">
        <v>48000</v>
      </c>
      <c r="H2525" s="3">
        <f t="shared" si="96"/>
        <v>192000</v>
      </c>
    </row>
    <row r="2526" spans="3:8" ht="15" customHeight="1" x14ac:dyDescent="0.3">
      <c r="C2526" s="4" t="s">
        <v>4778</v>
      </c>
      <c r="D2526" s="4" t="s">
        <v>4779</v>
      </c>
      <c r="E2526" s="3" t="s">
        <v>28</v>
      </c>
      <c r="F2526" s="18">
        <v>3</v>
      </c>
      <c r="G2526" s="3">
        <v>48900</v>
      </c>
      <c r="H2526" s="3">
        <f t="shared" si="96"/>
        <v>146700</v>
      </c>
    </row>
    <row r="2527" spans="3:8" ht="15" customHeight="1" x14ac:dyDescent="0.3">
      <c r="C2527" s="4" t="s">
        <v>4780</v>
      </c>
      <c r="D2527" s="4" t="s">
        <v>4781</v>
      </c>
      <c r="E2527" s="3" t="s">
        <v>28</v>
      </c>
      <c r="F2527" s="18">
        <v>1</v>
      </c>
      <c r="G2527" s="3">
        <v>9203.6200000000008</v>
      </c>
      <c r="H2527" s="3">
        <f t="shared" si="96"/>
        <v>9203.6200000000008</v>
      </c>
    </row>
    <row r="2528" spans="3:8" ht="15" customHeight="1" x14ac:dyDescent="0.3">
      <c r="C2528" s="4" t="s">
        <v>4782</v>
      </c>
      <c r="D2528" s="4" t="s">
        <v>4783</v>
      </c>
      <c r="E2528" s="3" t="s">
        <v>28</v>
      </c>
      <c r="F2528" s="18">
        <v>2</v>
      </c>
      <c r="G2528" s="3">
        <v>47599.39</v>
      </c>
      <c r="H2528" s="3">
        <f t="shared" si="96"/>
        <v>95198.78</v>
      </c>
    </row>
    <row r="2529" spans="3:8" ht="15" customHeight="1" x14ac:dyDescent="0.3">
      <c r="C2529" s="4" t="s">
        <v>4784</v>
      </c>
      <c r="D2529" s="4" t="s">
        <v>4785</v>
      </c>
      <c r="E2529" s="3" t="s">
        <v>28</v>
      </c>
      <c r="F2529" s="18">
        <v>1</v>
      </c>
      <c r="G2529" s="3">
        <v>678.21</v>
      </c>
      <c r="H2529" s="3">
        <f t="shared" si="96"/>
        <v>678.21</v>
      </c>
    </row>
    <row r="2530" spans="3:8" ht="15" customHeight="1" x14ac:dyDescent="0.3">
      <c r="C2530" s="4" t="s">
        <v>4786</v>
      </c>
      <c r="D2530" s="4" t="s">
        <v>4787</v>
      </c>
      <c r="E2530" s="3" t="s">
        <v>28</v>
      </c>
      <c r="F2530" s="18">
        <v>1</v>
      </c>
      <c r="G2530" s="3">
        <v>4187.26</v>
      </c>
      <c r="H2530" s="3">
        <f t="shared" si="96"/>
        <v>4187.26</v>
      </c>
    </row>
    <row r="2531" spans="3:8" ht="15" customHeight="1" x14ac:dyDescent="0.3">
      <c r="C2531" s="4" t="s">
        <v>4788</v>
      </c>
      <c r="D2531" s="4" t="s">
        <v>4789</v>
      </c>
      <c r="E2531" s="3" t="s">
        <v>28</v>
      </c>
      <c r="F2531" s="18">
        <v>3</v>
      </c>
      <c r="G2531" s="3">
        <v>7450.51</v>
      </c>
      <c r="H2531" s="3">
        <f t="shared" si="96"/>
        <v>22351.53</v>
      </c>
    </row>
    <row r="2532" spans="3:8" ht="15" customHeight="1" x14ac:dyDescent="0.3">
      <c r="C2532" s="4" t="s">
        <v>4790</v>
      </c>
      <c r="D2532" s="4" t="s">
        <v>4791</v>
      </c>
      <c r="E2532" s="3" t="s">
        <v>28</v>
      </c>
      <c r="F2532" s="18">
        <v>1</v>
      </c>
      <c r="G2532" s="3">
        <v>4811.22</v>
      </c>
      <c r="H2532" s="3">
        <f t="shared" si="96"/>
        <v>4811.22</v>
      </c>
    </row>
    <row r="2533" spans="3:8" ht="15" customHeight="1" x14ac:dyDescent="0.3">
      <c r="C2533" s="4" t="s">
        <v>4792</v>
      </c>
      <c r="D2533" s="4" t="s">
        <v>4793</v>
      </c>
      <c r="E2533" s="3" t="s">
        <v>28</v>
      </c>
      <c r="F2533" s="18">
        <v>3</v>
      </c>
      <c r="G2533" s="3">
        <v>10000</v>
      </c>
      <c r="H2533" s="3">
        <f t="shared" si="96"/>
        <v>30000</v>
      </c>
    </row>
    <row r="2534" spans="3:8" ht="15" customHeight="1" x14ac:dyDescent="0.3">
      <c r="C2534" s="4" t="s">
        <v>4794</v>
      </c>
      <c r="D2534" s="4" t="s">
        <v>4795</v>
      </c>
      <c r="E2534" s="3" t="s">
        <v>28</v>
      </c>
      <c r="F2534" s="18">
        <v>1</v>
      </c>
      <c r="G2534" s="3">
        <v>179950</v>
      </c>
      <c r="H2534" s="3">
        <f t="shared" si="96"/>
        <v>179950</v>
      </c>
    </row>
    <row r="2535" spans="3:8" ht="15" customHeight="1" x14ac:dyDescent="0.3">
      <c r="C2535" s="4" t="s">
        <v>4796</v>
      </c>
      <c r="D2535" s="4" t="s">
        <v>4797</v>
      </c>
      <c r="E2535" s="3" t="s">
        <v>28</v>
      </c>
      <c r="F2535" s="18">
        <v>8</v>
      </c>
      <c r="G2535" s="3">
        <v>7954.36</v>
      </c>
      <c r="H2535" s="3">
        <f t="shared" si="96"/>
        <v>63634.879999999997</v>
      </c>
    </row>
    <row r="2536" spans="3:8" ht="15" customHeight="1" x14ac:dyDescent="0.3">
      <c r="C2536" s="4" t="s">
        <v>4798</v>
      </c>
      <c r="D2536" s="4" t="s">
        <v>4799</v>
      </c>
      <c r="E2536" s="3" t="s">
        <v>28</v>
      </c>
      <c r="F2536" s="18">
        <v>1</v>
      </c>
      <c r="G2536" s="3">
        <v>23114.17</v>
      </c>
      <c r="H2536" s="3">
        <f t="shared" si="96"/>
        <v>23114.17</v>
      </c>
    </row>
    <row r="2537" spans="3:8" ht="15" customHeight="1" x14ac:dyDescent="0.3">
      <c r="C2537" s="4" t="s">
        <v>4800</v>
      </c>
      <c r="D2537" s="4" t="s">
        <v>4801</v>
      </c>
      <c r="E2537" s="3" t="s">
        <v>28</v>
      </c>
      <c r="F2537" s="18">
        <v>2</v>
      </c>
      <c r="G2537" s="3">
        <v>37726.879999999997</v>
      </c>
      <c r="H2537" s="3">
        <f t="shared" si="96"/>
        <v>75453.759999999995</v>
      </c>
    </row>
    <row r="2538" spans="3:8" ht="15" customHeight="1" x14ac:dyDescent="0.3">
      <c r="C2538" s="4" t="s">
        <v>4802</v>
      </c>
      <c r="D2538" s="4" t="s">
        <v>4803</v>
      </c>
      <c r="E2538" s="3" t="s">
        <v>28</v>
      </c>
      <c r="F2538" s="18">
        <v>2</v>
      </c>
      <c r="G2538" s="3">
        <v>10308.32</v>
      </c>
      <c r="H2538" s="3">
        <f t="shared" si="96"/>
        <v>20616.64</v>
      </c>
    </row>
    <row r="2539" spans="3:8" ht="15" customHeight="1" x14ac:dyDescent="0.3">
      <c r="C2539" s="4" t="s">
        <v>4804</v>
      </c>
      <c r="D2539" s="4" t="s">
        <v>4805</v>
      </c>
      <c r="E2539" s="3" t="s">
        <v>28</v>
      </c>
      <c r="F2539" s="18">
        <v>3</v>
      </c>
      <c r="G2539" s="3">
        <v>7686.24</v>
      </c>
      <c r="H2539" s="3">
        <f t="shared" si="96"/>
        <v>23058.720000000001</v>
      </c>
    </row>
    <row r="2540" spans="3:8" ht="15" customHeight="1" x14ac:dyDescent="0.3">
      <c r="C2540" s="4" t="s">
        <v>4806</v>
      </c>
      <c r="D2540" s="4" t="s">
        <v>4807</v>
      </c>
      <c r="E2540" s="3" t="s">
        <v>28</v>
      </c>
      <c r="F2540" s="18">
        <v>1</v>
      </c>
      <c r="G2540" s="3">
        <v>65474.74</v>
      </c>
      <c r="H2540" s="3">
        <f t="shared" si="96"/>
        <v>65474.74</v>
      </c>
    </row>
    <row r="2541" spans="3:8" ht="15" customHeight="1" x14ac:dyDescent="0.3">
      <c r="C2541" s="4" t="s">
        <v>4808</v>
      </c>
      <c r="D2541" s="4" t="s">
        <v>4809</v>
      </c>
      <c r="E2541" s="3" t="s">
        <v>28</v>
      </c>
      <c r="F2541" s="18">
        <v>1</v>
      </c>
      <c r="G2541" s="3">
        <v>5628.7</v>
      </c>
      <c r="H2541" s="3">
        <f t="shared" si="96"/>
        <v>5628.7</v>
      </c>
    </row>
    <row r="2542" spans="3:8" ht="15" customHeight="1" x14ac:dyDescent="0.3">
      <c r="C2542" s="4" t="s">
        <v>4810</v>
      </c>
      <c r="D2542" s="4" t="s">
        <v>4811</v>
      </c>
      <c r="E2542" s="3" t="s">
        <v>28</v>
      </c>
      <c r="F2542" s="18">
        <v>1</v>
      </c>
      <c r="G2542" s="3">
        <v>2100</v>
      </c>
      <c r="H2542" s="3">
        <f t="shared" si="96"/>
        <v>2100</v>
      </c>
    </row>
    <row r="2543" spans="3:8" ht="15" customHeight="1" x14ac:dyDescent="0.3">
      <c r="C2543" s="4" t="s">
        <v>4812</v>
      </c>
      <c r="D2543" s="4" t="s">
        <v>4813</v>
      </c>
      <c r="E2543" s="3" t="s">
        <v>28</v>
      </c>
      <c r="F2543" s="18">
        <v>1</v>
      </c>
      <c r="G2543" s="3">
        <v>44168.34</v>
      </c>
      <c r="H2543" s="3">
        <f t="shared" si="96"/>
        <v>44168.34</v>
      </c>
    </row>
    <row r="2544" spans="3:8" ht="15" customHeight="1" x14ac:dyDescent="0.3">
      <c r="C2544" s="4" t="s">
        <v>4814</v>
      </c>
      <c r="D2544" s="4" t="s">
        <v>4815</v>
      </c>
      <c r="E2544" s="3" t="s">
        <v>28</v>
      </c>
      <c r="F2544" s="18">
        <v>1</v>
      </c>
      <c r="G2544" s="3">
        <v>8700</v>
      </c>
      <c r="H2544" s="3">
        <f t="shared" si="96"/>
        <v>8700</v>
      </c>
    </row>
    <row r="2545" spans="3:8" ht="15" customHeight="1" x14ac:dyDescent="0.3">
      <c r="C2545" s="4" t="s">
        <v>4816</v>
      </c>
      <c r="D2545" s="4" t="s">
        <v>4817</v>
      </c>
      <c r="E2545" s="3" t="s">
        <v>28</v>
      </c>
      <c r="F2545" s="18">
        <v>1</v>
      </c>
      <c r="G2545" s="3">
        <v>20240.150000000001</v>
      </c>
      <c r="H2545" s="3">
        <f t="shared" si="96"/>
        <v>20240.150000000001</v>
      </c>
    </row>
    <row r="2546" spans="3:8" ht="15" customHeight="1" x14ac:dyDescent="0.3">
      <c r="C2546" s="4" t="s">
        <v>4818</v>
      </c>
      <c r="D2546" s="4" t="s">
        <v>4819</v>
      </c>
      <c r="E2546" s="3" t="s">
        <v>28</v>
      </c>
      <c r="F2546" s="18">
        <v>1</v>
      </c>
      <c r="G2546" s="3">
        <v>225588.13</v>
      </c>
      <c r="H2546" s="3">
        <f t="shared" si="96"/>
        <v>225588.13</v>
      </c>
    </row>
    <row r="2547" spans="3:8" ht="15" customHeight="1" x14ac:dyDescent="0.3">
      <c r="C2547" s="4" t="s">
        <v>4820</v>
      </c>
      <c r="D2547" s="4" t="s">
        <v>4821</v>
      </c>
      <c r="E2547" s="3" t="s">
        <v>28</v>
      </c>
      <c r="F2547" s="18">
        <v>2</v>
      </c>
      <c r="G2547" s="3">
        <v>126000</v>
      </c>
      <c r="H2547" s="3">
        <f t="shared" si="96"/>
        <v>252000</v>
      </c>
    </row>
    <row r="2548" spans="3:8" ht="15" customHeight="1" x14ac:dyDescent="0.3">
      <c r="C2548" s="4" t="s">
        <v>4822</v>
      </c>
      <c r="D2548" s="4" t="s">
        <v>4823</v>
      </c>
      <c r="E2548" s="3" t="s">
        <v>28</v>
      </c>
      <c r="F2548" s="18">
        <v>3</v>
      </c>
      <c r="G2548" s="3">
        <v>7437.89</v>
      </c>
      <c r="H2548" s="3">
        <f t="shared" si="96"/>
        <v>22313.67</v>
      </c>
    </row>
    <row r="2549" spans="3:8" ht="15" customHeight="1" x14ac:dyDescent="0.3">
      <c r="C2549" s="4" t="s">
        <v>4824</v>
      </c>
      <c r="D2549" s="4" t="s">
        <v>4825</v>
      </c>
      <c r="E2549" s="3" t="s">
        <v>28</v>
      </c>
      <c r="F2549" s="18">
        <v>1</v>
      </c>
      <c r="G2549" s="3">
        <v>41300</v>
      </c>
      <c r="H2549" s="3">
        <f t="shared" si="96"/>
        <v>41300</v>
      </c>
    </row>
    <row r="2550" spans="3:8" ht="15" customHeight="1" x14ac:dyDescent="0.3">
      <c r="C2550" s="4" t="s">
        <v>4826</v>
      </c>
      <c r="D2550" s="4" t="s">
        <v>4827</v>
      </c>
      <c r="E2550" s="3" t="s">
        <v>28</v>
      </c>
      <c r="F2550" s="18">
        <v>1</v>
      </c>
      <c r="G2550" s="3">
        <v>89228.98</v>
      </c>
      <c r="H2550" s="3">
        <f t="shared" si="96"/>
        <v>89228.98</v>
      </c>
    </row>
    <row r="2551" spans="3:8" ht="15" customHeight="1" x14ac:dyDescent="0.3">
      <c r="C2551" s="4" t="s">
        <v>4828</v>
      </c>
      <c r="D2551" s="4" t="s">
        <v>4829</v>
      </c>
      <c r="E2551" s="3" t="s">
        <v>28</v>
      </c>
      <c r="F2551" s="18">
        <v>2</v>
      </c>
      <c r="G2551" s="3">
        <v>79219.320000000007</v>
      </c>
      <c r="H2551" s="3">
        <f t="shared" si="96"/>
        <v>158438.64000000001</v>
      </c>
    </row>
    <row r="2552" spans="3:8" ht="15" customHeight="1" x14ac:dyDescent="0.3">
      <c r="C2552" s="4" t="s">
        <v>4830</v>
      </c>
      <c r="D2552" s="4" t="s">
        <v>4831</v>
      </c>
      <c r="E2552" s="3" t="s">
        <v>28</v>
      </c>
      <c r="F2552" s="18">
        <v>24</v>
      </c>
      <c r="G2552" s="3">
        <v>130672</v>
      </c>
      <c r="H2552" s="3">
        <f t="shared" si="96"/>
        <v>3136128</v>
      </c>
    </row>
    <row r="2553" spans="3:8" ht="15" customHeight="1" x14ac:dyDescent="0.3">
      <c r="C2553" s="4" t="s">
        <v>4832</v>
      </c>
      <c r="D2553" s="4" t="s">
        <v>4833</v>
      </c>
      <c r="E2553" s="3" t="s">
        <v>28</v>
      </c>
      <c r="F2553" s="18">
        <v>1</v>
      </c>
      <c r="G2553" s="3">
        <v>13102.59</v>
      </c>
      <c r="H2553" s="3">
        <f t="shared" si="96"/>
        <v>13102.59</v>
      </c>
    </row>
    <row r="2554" spans="3:8" ht="15" customHeight="1" x14ac:dyDescent="0.3">
      <c r="C2554" s="4" t="s">
        <v>4834</v>
      </c>
      <c r="D2554" s="4" t="s">
        <v>4835</v>
      </c>
      <c r="E2554" s="3" t="s">
        <v>28</v>
      </c>
      <c r="F2554" s="18">
        <v>3</v>
      </c>
      <c r="G2554" s="3">
        <v>5040</v>
      </c>
      <c r="H2554" s="3">
        <f t="shared" si="96"/>
        <v>15120</v>
      </c>
    </row>
    <row r="2555" spans="3:8" ht="15" customHeight="1" x14ac:dyDescent="0.3">
      <c r="C2555" s="4" t="s">
        <v>4836</v>
      </c>
      <c r="D2555" s="4" t="s">
        <v>4837</v>
      </c>
      <c r="E2555" s="3" t="s">
        <v>28</v>
      </c>
      <c r="F2555" s="18">
        <v>5</v>
      </c>
      <c r="G2555" s="3">
        <v>8568.36</v>
      </c>
      <c r="H2555" s="3">
        <f t="shared" si="96"/>
        <v>42841.8</v>
      </c>
    </row>
    <row r="2556" spans="3:8" ht="15" customHeight="1" x14ac:dyDescent="0.3">
      <c r="C2556" s="4" t="s">
        <v>4838</v>
      </c>
      <c r="D2556" s="4" t="s">
        <v>4839</v>
      </c>
      <c r="E2556" s="3" t="s">
        <v>28</v>
      </c>
      <c r="F2556" s="18">
        <v>1</v>
      </c>
      <c r="G2556" s="3">
        <v>3641.88</v>
      </c>
      <c r="H2556" s="3">
        <f t="shared" si="96"/>
        <v>3641.88</v>
      </c>
    </row>
    <row r="2557" spans="3:8" ht="15" customHeight="1" x14ac:dyDescent="0.3">
      <c r="C2557" s="4" t="s">
        <v>4840</v>
      </c>
      <c r="D2557" s="4" t="s">
        <v>4841</v>
      </c>
      <c r="E2557" s="3" t="s">
        <v>28</v>
      </c>
      <c r="F2557" s="18">
        <v>1</v>
      </c>
      <c r="G2557" s="3">
        <v>41055.019999999997</v>
      </c>
      <c r="H2557" s="3">
        <f t="shared" si="96"/>
        <v>41055.019999999997</v>
      </c>
    </row>
    <row r="2558" spans="3:8" ht="15" customHeight="1" x14ac:dyDescent="0.3">
      <c r="C2558" s="4" t="s">
        <v>4842</v>
      </c>
      <c r="D2558" s="4" t="s">
        <v>4843</v>
      </c>
      <c r="E2558" s="3" t="s">
        <v>28</v>
      </c>
      <c r="F2558" s="18">
        <v>1</v>
      </c>
      <c r="G2558" s="3">
        <v>1369.44</v>
      </c>
      <c r="H2558" s="3">
        <f t="shared" si="96"/>
        <v>1369.44</v>
      </c>
    </row>
    <row r="2559" spans="3:8" ht="15" customHeight="1" x14ac:dyDescent="0.3">
      <c r="C2559" s="4" t="s">
        <v>4844</v>
      </c>
      <c r="D2559" s="4" t="s">
        <v>4845</v>
      </c>
      <c r="E2559" s="3" t="s">
        <v>28</v>
      </c>
      <c r="F2559" s="18">
        <v>1</v>
      </c>
      <c r="G2559" s="3">
        <v>31963.56</v>
      </c>
      <c r="H2559" s="3">
        <f t="shared" si="96"/>
        <v>31963.56</v>
      </c>
    </row>
    <row r="2560" spans="3:8" ht="15" customHeight="1" x14ac:dyDescent="0.3">
      <c r="C2560" s="4" t="s">
        <v>4846</v>
      </c>
      <c r="D2560" s="4" t="s">
        <v>4847</v>
      </c>
      <c r="E2560" s="3" t="s">
        <v>28</v>
      </c>
      <c r="F2560" s="18">
        <v>1</v>
      </c>
      <c r="G2560" s="3">
        <v>3090.73</v>
      </c>
      <c r="H2560" s="3">
        <f t="shared" si="96"/>
        <v>3090.73</v>
      </c>
    </row>
    <row r="2561" spans="3:8" ht="15" customHeight="1" x14ac:dyDescent="0.3">
      <c r="C2561" s="4" t="s">
        <v>4848</v>
      </c>
      <c r="D2561" s="4" t="s">
        <v>4849</v>
      </c>
      <c r="E2561" s="3" t="s">
        <v>28</v>
      </c>
      <c r="F2561" s="18">
        <v>1</v>
      </c>
      <c r="G2561" s="3">
        <v>10672.75</v>
      </c>
      <c r="H2561" s="3">
        <f t="shared" si="96"/>
        <v>10672.75</v>
      </c>
    </row>
    <row r="2562" spans="3:8" ht="15" customHeight="1" x14ac:dyDescent="0.3">
      <c r="C2562" s="4" t="s">
        <v>4850</v>
      </c>
      <c r="D2562" s="4" t="s">
        <v>4851</v>
      </c>
      <c r="E2562" s="3" t="s">
        <v>28</v>
      </c>
      <c r="F2562" s="18">
        <v>1</v>
      </c>
      <c r="G2562" s="3">
        <v>24906.41</v>
      </c>
      <c r="H2562" s="3">
        <f t="shared" si="96"/>
        <v>24906.41</v>
      </c>
    </row>
    <row r="2563" spans="3:8" ht="15" customHeight="1" x14ac:dyDescent="0.3">
      <c r="C2563" s="4" t="s">
        <v>4852</v>
      </c>
      <c r="D2563" s="4" t="s">
        <v>4853</v>
      </c>
      <c r="E2563" s="3" t="s">
        <v>28</v>
      </c>
      <c r="F2563" s="18">
        <v>1</v>
      </c>
      <c r="G2563" s="3">
        <v>69782.039999999994</v>
      </c>
      <c r="H2563" s="3">
        <f t="shared" si="96"/>
        <v>69782.039999999994</v>
      </c>
    </row>
    <row r="2564" spans="3:8" ht="15" customHeight="1" x14ac:dyDescent="0.3">
      <c r="C2564" s="4" t="s">
        <v>4854</v>
      </c>
      <c r="D2564" s="4" t="s">
        <v>4855</v>
      </c>
      <c r="E2564" s="3" t="s">
        <v>28</v>
      </c>
      <c r="F2564" s="18">
        <v>1</v>
      </c>
      <c r="G2564" s="3">
        <v>48150</v>
      </c>
      <c r="H2564" s="3">
        <f t="shared" si="96"/>
        <v>48150</v>
      </c>
    </row>
    <row r="2565" spans="3:8" ht="15" customHeight="1" x14ac:dyDescent="0.3">
      <c r="C2565" s="4" t="s">
        <v>4856</v>
      </c>
      <c r="D2565" s="4" t="s">
        <v>4857</v>
      </c>
      <c r="E2565" s="3" t="s">
        <v>28</v>
      </c>
      <c r="F2565" s="18">
        <v>1</v>
      </c>
      <c r="G2565" s="3">
        <v>9314.65</v>
      </c>
      <c r="H2565" s="3">
        <f t="shared" si="96"/>
        <v>9314.65</v>
      </c>
    </row>
    <row r="2566" spans="3:8" ht="15" customHeight="1" x14ac:dyDescent="0.3">
      <c r="C2566" s="4" t="s">
        <v>4858</v>
      </c>
      <c r="D2566" s="4" t="s">
        <v>4859</v>
      </c>
      <c r="E2566" s="3" t="s">
        <v>28</v>
      </c>
      <c r="F2566" s="18">
        <v>1</v>
      </c>
      <c r="G2566" s="3">
        <v>26428.59</v>
      </c>
      <c r="H2566" s="3">
        <f t="shared" si="96"/>
        <v>26428.59</v>
      </c>
    </row>
    <row r="2567" spans="3:8" ht="15" customHeight="1" x14ac:dyDescent="0.3">
      <c r="C2567" s="4" t="s">
        <v>4860</v>
      </c>
      <c r="D2567" s="4" t="s">
        <v>4861</v>
      </c>
      <c r="E2567" s="3" t="s">
        <v>28</v>
      </c>
      <c r="F2567" s="18">
        <v>1</v>
      </c>
      <c r="G2567" s="3">
        <v>440.3</v>
      </c>
      <c r="H2567" s="3">
        <f t="shared" si="96"/>
        <v>440.3</v>
      </c>
    </row>
    <row r="2568" spans="3:8" ht="15" customHeight="1" x14ac:dyDescent="0.3">
      <c r="C2568" s="4" t="s">
        <v>4862</v>
      </c>
      <c r="D2568" s="4" t="s">
        <v>4863</v>
      </c>
      <c r="E2568" s="3" t="s">
        <v>28</v>
      </c>
      <c r="F2568" s="18">
        <v>2</v>
      </c>
      <c r="G2568" s="3">
        <v>23888.75</v>
      </c>
      <c r="H2568" s="3">
        <f t="shared" si="96"/>
        <v>47777.5</v>
      </c>
    </row>
    <row r="2569" spans="3:8" ht="15" customHeight="1" x14ac:dyDescent="0.3">
      <c r="C2569" s="4" t="s">
        <v>4864</v>
      </c>
      <c r="D2569" s="4" t="s">
        <v>4865</v>
      </c>
      <c r="E2569" s="3" t="s">
        <v>28</v>
      </c>
      <c r="F2569" s="18">
        <v>1</v>
      </c>
      <c r="G2569" s="3">
        <v>2300</v>
      </c>
      <c r="H2569" s="3">
        <f t="shared" si="96"/>
        <v>2300</v>
      </c>
    </row>
    <row r="2570" spans="3:8" ht="25.2" customHeight="1" x14ac:dyDescent="0.3">
      <c r="C2570" s="10" t="s">
        <v>4866</v>
      </c>
      <c r="D2570" s="10" t="s">
        <v>4867</v>
      </c>
      <c r="E2570" s="11"/>
      <c r="F2570" s="16"/>
      <c r="G2570" s="11"/>
      <c r="H2570" s="11">
        <f>SUM(H2571:H2591)</f>
        <v>2988120.0599999996</v>
      </c>
    </row>
    <row r="2571" spans="3:8" ht="15" customHeight="1" x14ac:dyDescent="0.3">
      <c r="C2571" s="4" t="s">
        <v>4868</v>
      </c>
      <c r="D2571" s="4" t="s">
        <v>4869</v>
      </c>
      <c r="E2571" s="3" t="s">
        <v>28</v>
      </c>
      <c r="F2571" s="18">
        <v>1</v>
      </c>
      <c r="G2571" s="3">
        <v>33265.79</v>
      </c>
      <c r="H2571" s="3">
        <f t="shared" si="96"/>
        <v>33265.79</v>
      </c>
    </row>
    <row r="2572" spans="3:8" ht="15" customHeight="1" x14ac:dyDescent="0.3">
      <c r="C2572" s="4" t="s">
        <v>4870</v>
      </c>
      <c r="D2572" s="4" t="s">
        <v>4871</v>
      </c>
      <c r="E2572" s="3" t="s">
        <v>28</v>
      </c>
      <c r="F2572" s="18">
        <v>31</v>
      </c>
      <c r="G2572" s="3">
        <v>2075.84</v>
      </c>
      <c r="H2572" s="3">
        <f t="shared" si="96"/>
        <v>64351.040000000001</v>
      </c>
    </row>
    <row r="2573" spans="3:8" ht="15" customHeight="1" x14ac:dyDescent="0.3">
      <c r="C2573" s="4" t="s">
        <v>4872</v>
      </c>
      <c r="D2573" s="4" t="s">
        <v>4873</v>
      </c>
      <c r="E2573" s="3" t="s">
        <v>28</v>
      </c>
      <c r="F2573" s="18">
        <v>3</v>
      </c>
      <c r="G2573" s="3">
        <v>5250</v>
      </c>
      <c r="H2573" s="3">
        <f t="shared" si="96"/>
        <v>15750</v>
      </c>
    </row>
    <row r="2574" spans="3:8" ht="15" customHeight="1" x14ac:dyDescent="0.3">
      <c r="C2574" s="4" t="s">
        <v>4874</v>
      </c>
      <c r="D2574" s="4" t="s">
        <v>4875</v>
      </c>
      <c r="E2574" s="3" t="s">
        <v>28</v>
      </c>
      <c r="F2574" s="18">
        <v>1</v>
      </c>
      <c r="G2574" s="3">
        <v>2800</v>
      </c>
      <c r="H2574" s="3">
        <f t="shared" si="96"/>
        <v>2800</v>
      </c>
    </row>
    <row r="2575" spans="3:8" ht="15" customHeight="1" x14ac:dyDescent="0.3">
      <c r="C2575" s="4" t="s">
        <v>4876</v>
      </c>
      <c r="D2575" s="4" t="s">
        <v>4877</v>
      </c>
      <c r="E2575" s="3" t="s">
        <v>28</v>
      </c>
      <c r="F2575" s="18">
        <v>6</v>
      </c>
      <c r="G2575" s="3">
        <v>13174.89</v>
      </c>
      <c r="H2575" s="3">
        <f t="shared" si="96"/>
        <v>79049.34</v>
      </c>
    </row>
    <row r="2576" spans="3:8" ht="15" customHeight="1" x14ac:dyDescent="0.3">
      <c r="C2576" s="4" t="s">
        <v>4878</v>
      </c>
      <c r="D2576" s="4" t="s">
        <v>4879</v>
      </c>
      <c r="E2576" s="3" t="s">
        <v>28</v>
      </c>
      <c r="F2576" s="18">
        <v>2</v>
      </c>
      <c r="G2576" s="3">
        <v>2625</v>
      </c>
      <c r="H2576" s="3">
        <f t="shared" si="96"/>
        <v>5250</v>
      </c>
    </row>
    <row r="2577" spans="3:8" ht="15" customHeight="1" x14ac:dyDescent="0.3">
      <c r="C2577" s="4" t="s">
        <v>4880</v>
      </c>
      <c r="D2577" s="4" t="s">
        <v>4881</v>
      </c>
      <c r="E2577" s="3" t="s">
        <v>28</v>
      </c>
      <c r="F2577" s="18">
        <v>2</v>
      </c>
      <c r="G2577" s="3">
        <v>9433.7800000000007</v>
      </c>
      <c r="H2577" s="3">
        <f t="shared" si="96"/>
        <v>18867.560000000001</v>
      </c>
    </row>
    <row r="2578" spans="3:8" ht="15" customHeight="1" x14ac:dyDescent="0.3">
      <c r="C2578" s="4" t="s">
        <v>4882</v>
      </c>
      <c r="D2578" s="4" t="s">
        <v>4883</v>
      </c>
      <c r="E2578" s="3" t="s">
        <v>28</v>
      </c>
      <c r="F2578" s="18">
        <v>2</v>
      </c>
      <c r="G2578" s="3">
        <v>3902.2</v>
      </c>
      <c r="H2578" s="3">
        <f t="shared" si="96"/>
        <v>7804.4</v>
      </c>
    </row>
    <row r="2579" spans="3:8" ht="15" customHeight="1" x14ac:dyDescent="0.3">
      <c r="C2579" s="4" t="s">
        <v>4884</v>
      </c>
      <c r="D2579" s="4" t="s">
        <v>4885</v>
      </c>
      <c r="E2579" s="3" t="s">
        <v>28</v>
      </c>
      <c r="F2579" s="18">
        <v>3</v>
      </c>
      <c r="G2579" s="3">
        <v>5427.93</v>
      </c>
      <c r="H2579" s="3">
        <f t="shared" si="96"/>
        <v>16283.79</v>
      </c>
    </row>
    <row r="2580" spans="3:8" ht="15" customHeight="1" x14ac:dyDescent="0.3">
      <c r="C2580" s="4" t="s">
        <v>4886</v>
      </c>
      <c r="D2580" s="4" t="s">
        <v>4887</v>
      </c>
      <c r="E2580" s="3" t="s">
        <v>28</v>
      </c>
      <c r="F2580" s="18">
        <v>2</v>
      </c>
      <c r="G2580" s="3">
        <v>2413.37</v>
      </c>
      <c r="H2580" s="3">
        <f t="shared" ref="H2580:H2642" si="97">+ROUND(+IF(F2580="",0,F2580*G2580),2)</f>
        <v>4826.74</v>
      </c>
    </row>
    <row r="2581" spans="3:8" ht="15" customHeight="1" x14ac:dyDescent="0.3">
      <c r="C2581" s="4" t="s">
        <v>4888</v>
      </c>
      <c r="D2581" s="4" t="s">
        <v>4889</v>
      </c>
      <c r="E2581" s="3" t="s">
        <v>28</v>
      </c>
      <c r="F2581" s="18">
        <v>2</v>
      </c>
      <c r="G2581" s="3">
        <v>7707.76</v>
      </c>
      <c r="H2581" s="3">
        <f t="shared" si="97"/>
        <v>15415.52</v>
      </c>
    </row>
    <row r="2582" spans="3:8" ht="15" customHeight="1" x14ac:dyDescent="0.3">
      <c r="C2582" s="4" t="s">
        <v>4890</v>
      </c>
      <c r="D2582" s="4" t="s">
        <v>4891</v>
      </c>
      <c r="E2582" s="3" t="s">
        <v>28</v>
      </c>
      <c r="F2582" s="18">
        <v>8</v>
      </c>
      <c r="G2582" s="3">
        <v>1200</v>
      </c>
      <c r="H2582" s="3">
        <f t="shared" si="97"/>
        <v>9600</v>
      </c>
    </row>
    <row r="2583" spans="3:8" ht="15" customHeight="1" x14ac:dyDescent="0.3">
      <c r="C2583" s="4" t="s">
        <v>4892</v>
      </c>
      <c r="D2583" s="4" t="s">
        <v>4893</v>
      </c>
      <c r="E2583" s="3" t="s">
        <v>28</v>
      </c>
      <c r="F2583" s="18">
        <v>60</v>
      </c>
      <c r="G2583" s="3">
        <v>4199.5</v>
      </c>
      <c r="H2583" s="3">
        <f t="shared" si="97"/>
        <v>251970</v>
      </c>
    </row>
    <row r="2584" spans="3:8" ht="15" customHeight="1" x14ac:dyDescent="0.3">
      <c r="C2584" s="4" t="s">
        <v>4894</v>
      </c>
      <c r="D2584" s="4" t="s">
        <v>4895</v>
      </c>
      <c r="E2584" s="3" t="s">
        <v>28</v>
      </c>
      <c r="F2584" s="18">
        <v>2</v>
      </c>
      <c r="G2584" s="3">
        <v>27615</v>
      </c>
      <c r="H2584" s="3">
        <f t="shared" si="97"/>
        <v>55230</v>
      </c>
    </row>
    <row r="2585" spans="3:8" ht="15" customHeight="1" x14ac:dyDescent="0.3">
      <c r="C2585" s="4" t="s">
        <v>4896</v>
      </c>
      <c r="D2585" s="4" t="s">
        <v>4897</v>
      </c>
      <c r="E2585" s="3" t="s">
        <v>28</v>
      </c>
      <c r="F2585" s="18">
        <v>152</v>
      </c>
      <c r="G2585" s="3">
        <v>5334.7</v>
      </c>
      <c r="H2585" s="3">
        <f t="shared" si="97"/>
        <v>810874.4</v>
      </c>
    </row>
    <row r="2586" spans="3:8" ht="15" customHeight="1" x14ac:dyDescent="0.3">
      <c r="C2586" s="4" t="s">
        <v>4898</v>
      </c>
      <c r="D2586" s="4" t="s">
        <v>4899</v>
      </c>
      <c r="E2586" s="3" t="s">
        <v>28</v>
      </c>
      <c r="F2586" s="18">
        <v>26</v>
      </c>
      <c r="G2586" s="3">
        <v>6437.36</v>
      </c>
      <c r="H2586" s="3">
        <f t="shared" si="97"/>
        <v>167371.35999999999</v>
      </c>
    </row>
    <row r="2587" spans="3:8" ht="15" customHeight="1" x14ac:dyDescent="0.3">
      <c r="C2587" s="4" t="s">
        <v>4900</v>
      </c>
      <c r="D2587" s="4" t="s">
        <v>4901</v>
      </c>
      <c r="E2587" s="3" t="s">
        <v>28</v>
      </c>
      <c r="F2587" s="18">
        <v>3</v>
      </c>
      <c r="G2587" s="3">
        <v>7325</v>
      </c>
      <c r="H2587" s="3">
        <f t="shared" si="97"/>
        <v>21975</v>
      </c>
    </row>
    <row r="2588" spans="3:8" ht="15" customHeight="1" x14ac:dyDescent="0.3">
      <c r="C2588" s="4" t="s">
        <v>4902</v>
      </c>
      <c r="D2588" s="4" t="s">
        <v>4903</v>
      </c>
      <c r="E2588" s="3" t="s">
        <v>28</v>
      </c>
      <c r="F2588" s="18">
        <v>1</v>
      </c>
      <c r="G2588" s="3">
        <v>3780</v>
      </c>
      <c r="H2588" s="3">
        <f t="shared" si="97"/>
        <v>3780</v>
      </c>
    </row>
    <row r="2589" spans="3:8" ht="15" customHeight="1" x14ac:dyDescent="0.3">
      <c r="C2589" s="4" t="s">
        <v>4904</v>
      </c>
      <c r="D2589" s="4" t="s">
        <v>4905</v>
      </c>
      <c r="E2589" s="3" t="s">
        <v>28</v>
      </c>
      <c r="F2589" s="18">
        <v>14</v>
      </c>
      <c r="G2589" s="3">
        <v>78690.880000000005</v>
      </c>
      <c r="H2589" s="3">
        <f t="shared" si="97"/>
        <v>1101672.32</v>
      </c>
    </row>
    <row r="2590" spans="3:8" ht="15" customHeight="1" x14ac:dyDescent="0.3">
      <c r="C2590" s="4" t="s">
        <v>4906</v>
      </c>
      <c r="D2590" s="4" t="s">
        <v>4907</v>
      </c>
      <c r="E2590" s="3" t="s">
        <v>28</v>
      </c>
      <c r="F2590" s="18">
        <v>37</v>
      </c>
      <c r="G2590" s="3">
        <v>3564.4</v>
      </c>
      <c r="H2590" s="3">
        <f t="shared" si="97"/>
        <v>131882.79999999999</v>
      </c>
    </row>
    <row r="2591" spans="3:8" ht="15" customHeight="1" x14ac:dyDescent="0.3">
      <c r="C2591" s="4" t="s">
        <v>4908</v>
      </c>
      <c r="D2591" s="4" t="s">
        <v>4909</v>
      </c>
      <c r="E2591" s="3" t="s">
        <v>28</v>
      </c>
      <c r="F2591" s="18">
        <v>9</v>
      </c>
      <c r="G2591" s="3">
        <v>18900</v>
      </c>
      <c r="H2591" s="3">
        <f t="shared" si="97"/>
        <v>170100</v>
      </c>
    </row>
    <row r="2592" spans="3:8" ht="25.2" customHeight="1" x14ac:dyDescent="0.3">
      <c r="C2592" s="10" t="s">
        <v>4910</v>
      </c>
      <c r="D2592" s="10" t="s">
        <v>4911</v>
      </c>
      <c r="E2592" s="11"/>
      <c r="F2592" s="16"/>
      <c r="G2592" s="11"/>
      <c r="H2592" s="11">
        <f>SUM(H2593:H2642)</f>
        <v>1780966.94</v>
      </c>
    </row>
    <row r="2593" spans="3:8" ht="15" customHeight="1" x14ac:dyDescent="0.3">
      <c r="C2593" s="4" t="s">
        <v>4912</v>
      </c>
      <c r="D2593" s="4" t="s">
        <v>4913</v>
      </c>
      <c r="E2593" s="3" t="s">
        <v>28</v>
      </c>
      <c r="F2593" s="18">
        <v>3</v>
      </c>
      <c r="G2593" s="3">
        <v>2559.9</v>
      </c>
      <c r="H2593" s="3">
        <f t="shared" si="97"/>
        <v>7679.7</v>
      </c>
    </row>
    <row r="2594" spans="3:8" ht="15" customHeight="1" x14ac:dyDescent="0.3">
      <c r="C2594" s="4" t="s">
        <v>4914</v>
      </c>
      <c r="D2594" s="4" t="s">
        <v>4915</v>
      </c>
      <c r="E2594" s="3" t="s">
        <v>28</v>
      </c>
      <c r="F2594" s="18">
        <v>47</v>
      </c>
      <c r="G2594" s="3">
        <v>2500</v>
      </c>
      <c r="H2594" s="3">
        <f t="shared" si="97"/>
        <v>117500</v>
      </c>
    </row>
    <row r="2595" spans="3:8" ht="15" customHeight="1" x14ac:dyDescent="0.3">
      <c r="C2595" s="4" t="s">
        <v>4916</v>
      </c>
      <c r="D2595" s="4" t="s">
        <v>4917</v>
      </c>
      <c r="E2595" s="3" t="s">
        <v>28</v>
      </c>
      <c r="F2595" s="18">
        <v>45</v>
      </c>
      <c r="G2595" s="3">
        <v>4200</v>
      </c>
      <c r="H2595" s="3">
        <f t="shared" si="97"/>
        <v>189000</v>
      </c>
    </row>
    <row r="2596" spans="3:8" ht="15" customHeight="1" x14ac:dyDescent="0.3">
      <c r="C2596" s="4" t="s">
        <v>4918</v>
      </c>
      <c r="D2596" s="4" t="s">
        <v>4919</v>
      </c>
      <c r="E2596" s="3" t="s">
        <v>28</v>
      </c>
      <c r="F2596" s="18">
        <v>13</v>
      </c>
      <c r="G2596" s="3">
        <v>5619</v>
      </c>
      <c r="H2596" s="3">
        <f t="shared" si="97"/>
        <v>73047</v>
      </c>
    </row>
    <row r="2597" spans="3:8" ht="15" customHeight="1" x14ac:dyDescent="0.3">
      <c r="C2597" s="4" t="s">
        <v>4920</v>
      </c>
      <c r="D2597" s="4" t="s">
        <v>4921</v>
      </c>
      <c r="E2597" s="3" t="s">
        <v>28</v>
      </c>
      <c r="F2597" s="18">
        <v>19</v>
      </c>
      <c r="G2597" s="3">
        <v>5518.07</v>
      </c>
      <c r="H2597" s="3">
        <f t="shared" si="97"/>
        <v>104843.33</v>
      </c>
    </row>
    <row r="2598" spans="3:8" ht="15" customHeight="1" x14ac:dyDescent="0.3">
      <c r="C2598" s="4" t="s">
        <v>4922</v>
      </c>
      <c r="D2598" s="4" t="s">
        <v>4923</v>
      </c>
      <c r="E2598" s="3" t="s">
        <v>28</v>
      </c>
      <c r="F2598" s="18">
        <v>25</v>
      </c>
      <c r="G2598" s="3">
        <v>5771</v>
      </c>
      <c r="H2598" s="3">
        <f t="shared" si="97"/>
        <v>144275</v>
      </c>
    </row>
    <row r="2599" spans="3:8" ht="15" customHeight="1" x14ac:dyDescent="0.3">
      <c r="C2599" s="4" t="s">
        <v>4924</v>
      </c>
      <c r="D2599" s="4" t="s">
        <v>4925</v>
      </c>
      <c r="E2599" s="3" t="s">
        <v>28</v>
      </c>
      <c r="F2599" s="18">
        <v>2</v>
      </c>
      <c r="G2599" s="3">
        <v>10466.200000000001</v>
      </c>
      <c r="H2599" s="3">
        <f t="shared" si="97"/>
        <v>20932.400000000001</v>
      </c>
    </row>
    <row r="2600" spans="3:8" ht="15" customHeight="1" x14ac:dyDescent="0.3">
      <c r="C2600" s="4" t="s">
        <v>4926</v>
      </c>
      <c r="D2600" s="4" t="s">
        <v>4927</v>
      </c>
      <c r="E2600" s="3" t="s">
        <v>28</v>
      </c>
      <c r="F2600" s="18">
        <v>3</v>
      </c>
      <c r="G2600" s="3">
        <v>6902</v>
      </c>
      <c r="H2600" s="3">
        <f t="shared" si="97"/>
        <v>20706</v>
      </c>
    </row>
    <row r="2601" spans="3:8" ht="15" customHeight="1" x14ac:dyDescent="0.3">
      <c r="C2601" s="4" t="s">
        <v>4928</v>
      </c>
      <c r="D2601" s="4" t="s">
        <v>4929</v>
      </c>
      <c r="E2601" s="3" t="s">
        <v>28</v>
      </c>
      <c r="F2601" s="18">
        <v>4</v>
      </c>
      <c r="G2601" s="3">
        <v>14874</v>
      </c>
      <c r="H2601" s="3">
        <f t="shared" si="97"/>
        <v>59496</v>
      </c>
    </row>
    <row r="2602" spans="3:8" ht="15" customHeight="1" x14ac:dyDescent="0.3">
      <c r="C2602" s="4" t="s">
        <v>4930</v>
      </c>
      <c r="D2602" s="4" t="s">
        <v>4931</v>
      </c>
      <c r="E2602" s="3" t="s">
        <v>28</v>
      </c>
      <c r="F2602" s="18">
        <v>4</v>
      </c>
      <c r="G2602" s="3">
        <v>10065</v>
      </c>
      <c r="H2602" s="3">
        <f t="shared" si="97"/>
        <v>40260</v>
      </c>
    </row>
    <row r="2603" spans="3:8" ht="15" customHeight="1" x14ac:dyDescent="0.3">
      <c r="C2603" s="4" t="s">
        <v>4932</v>
      </c>
      <c r="D2603" s="4" t="s">
        <v>4933</v>
      </c>
      <c r="E2603" s="3" t="s">
        <v>28</v>
      </c>
      <c r="F2603" s="18">
        <v>1</v>
      </c>
      <c r="G2603" s="3">
        <v>25061.22</v>
      </c>
      <c r="H2603" s="3">
        <f t="shared" si="97"/>
        <v>25061.22</v>
      </c>
    </row>
    <row r="2604" spans="3:8" ht="15" customHeight="1" x14ac:dyDescent="0.3">
      <c r="C2604" s="4" t="s">
        <v>4934</v>
      </c>
      <c r="D2604" s="4" t="s">
        <v>4935</v>
      </c>
      <c r="E2604" s="3" t="s">
        <v>28</v>
      </c>
      <c r="F2604" s="18">
        <v>6</v>
      </c>
      <c r="G2604" s="3">
        <v>5518.07</v>
      </c>
      <c r="H2604" s="3">
        <f t="shared" si="97"/>
        <v>33108.42</v>
      </c>
    </row>
    <row r="2605" spans="3:8" ht="15" customHeight="1" x14ac:dyDescent="0.3">
      <c r="C2605" s="4" t="s">
        <v>4936</v>
      </c>
      <c r="D2605" s="4" t="s">
        <v>4937</v>
      </c>
      <c r="E2605" s="3" t="s">
        <v>28</v>
      </c>
      <c r="F2605" s="18">
        <v>1</v>
      </c>
      <c r="G2605" s="3">
        <v>3955.99</v>
      </c>
      <c r="H2605" s="3">
        <f t="shared" si="97"/>
        <v>3955.99</v>
      </c>
    </row>
    <row r="2606" spans="3:8" ht="15" customHeight="1" x14ac:dyDescent="0.3">
      <c r="C2606" s="4" t="s">
        <v>4938</v>
      </c>
      <c r="D2606" s="4" t="s">
        <v>4939</v>
      </c>
      <c r="E2606" s="3" t="s">
        <v>28</v>
      </c>
      <c r="F2606" s="18">
        <v>15</v>
      </c>
      <c r="G2606" s="3">
        <v>6902</v>
      </c>
      <c r="H2606" s="3">
        <f t="shared" si="97"/>
        <v>103530</v>
      </c>
    </row>
    <row r="2607" spans="3:8" ht="15" customHeight="1" x14ac:dyDescent="0.3">
      <c r="C2607" s="4" t="s">
        <v>4940</v>
      </c>
      <c r="D2607" s="4" t="s">
        <v>4941</v>
      </c>
      <c r="E2607" s="3" t="s">
        <v>28</v>
      </c>
      <c r="F2607" s="18">
        <v>11</v>
      </c>
      <c r="G2607" s="3">
        <v>5863.2</v>
      </c>
      <c r="H2607" s="3">
        <f t="shared" si="97"/>
        <v>64495.199999999997</v>
      </c>
    </row>
    <row r="2608" spans="3:8" ht="15" customHeight="1" x14ac:dyDescent="0.3">
      <c r="C2608" s="4" t="s">
        <v>4942</v>
      </c>
      <c r="D2608" s="4" t="s">
        <v>4943</v>
      </c>
      <c r="E2608" s="3" t="s">
        <v>28</v>
      </c>
      <c r="F2608" s="18">
        <v>3</v>
      </c>
      <c r="G2608" s="3">
        <v>6264.14</v>
      </c>
      <c r="H2608" s="3">
        <f t="shared" si="97"/>
        <v>18792.419999999998</v>
      </c>
    </row>
    <row r="2609" spans="3:8" ht="15" customHeight="1" x14ac:dyDescent="0.3">
      <c r="C2609" s="4" t="s">
        <v>4944</v>
      </c>
      <c r="D2609" s="4" t="s">
        <v>4945</v>
      </c>
      <c r="E2609" s="3" t="s">
        <v>28</v>
      </c>
      <c r="F2609" s="18">
        <v>2</v>
      </c>
      <c r="G2609" s="3">
        <v>12892.01</v>
      </c>
      <c r="H2609" s="3">
        <f t="shared" si="97"/>
        <v>25784.02</v>
      </c>
    </row>
    <row r="2610" spans="3:8" ht="15" customHeight="1" x14ac:dyDescent="0.3">
      <c r="C2610" s="4" t="s">
        <v>4946</v>
      </c>
      <c r="D2610" s="4" t="s">
        <v>4947</v>
      </c>
      <c r="E2610" s="3" t="s">
        <v>28</v>
      </c>
      <c r="F2610" s="18">
        <v>3</v>
      </c>
      <c r="G2610" s="3">
        <v>5742.52</v>
      </c>
      <c r="H2610" s="3">
        <f t="shared" si="97"/>
        <v>17227.560000000001</v>
      </c>
    </row>
    <row r="2611" spans="3:8" ht="15" customHeight="1" x14ac:dyDescent="0.3">
      <c r="C2611" s="4" t="s">
        <v>4948</v>
      </c>
      <c r="D2611" s="4" t="s">
        <v>4949</v>
      </c>
      <c r="E2611" s="3" t="s">
        <v>28</v>
      </c>
      <c r="F2611" s="18">
        <v>3</v>
      </c>
      <c r="G2611" s="3">
        <v>5603</v>
      </c>
      <c r="H2611" s="3">
        <f t="shared" si="97"/>
        <v>16809</v>
      </c>
    </row>
    <row r="2612" spans="3:8" ht="15" customHeight="1" x14ac:dyDescent="0.3">
      <c r="C2612" s="4" t="s">
        <v>4950</v>
      </c>
      <c r="D2612" s="4" t="s">
        <v>4951</v>
      </c>
      <c r="E2612" s="3" t="s">
        <v>28</v>
      </c>
      <c r="F2612" s="18">
        <v>3</v>
      </c>
      <c r="G2612" s="3">
        <v>9494.39</v>
      </c>
      <c r="H2612" s="3">
        <f t="shared" si="97"/>
        <v>28483.17</v>
      </c>
    </row>
    <row r="2613" spans="3:8" ht="15" customHeight="1" x14ac:dyDescent="0.3">
      <c r="C2613" s="4" t="s">
        <v>4952</v>
      </c>
      <c r="D2613" s="4" t="s">
        <v>4953</v>
      </c>
      <c r="E2613" s="3" t="s">
        <v>28</v>
      </c>
      <c r="F2613" s="18">
        <v>3</v>
      </c>
      <c r="G2613" s="3">
        <v>11114.4</v>
      </c>
      <c r="H2613" s="3">
        <f t="shared" si="97"/>
        <v>33343.199999999997</v>
      </c>
    </row>
    <row r="2614" spans="3:8" ht="15" customHeight="1" x14ac:dyDescent="0.3">
      <c r="C2614" s="4" t="s">
        <v>4954</v>
      </c>
      <c r="D2614" s="4" t="s">
        <v>4955</v>
      </c>
      <c r="E2614" s="3" t="s">
        <v>28</v>
      </c>
      <c r="F2614" s="18">
        <v>1</v>
      </c>
      <c r="G2614" s="3">
        <v>51328</v>
      </c>
      <c r="H2614" s="3">
        <f t="shared" si="97"/>
        <v>51328</v>
      </c>
    </row>
    <row r="2615" spans="3:8" ht="15" customHeight="1" x14ac:dyDescent="0.3">
      <c r="C2615" s="4" t="s">
        <v>4956</v>
      </c>
      <c r="D2615" s="4" t="s">
        <v>4957</v>
      </c>
      <c r="E2615" s="3" t="s">
        <v>28</v>
      </c>
      <c r="F2615" s="18">
        <v>1</v>
      </c>
      <c r="G2615" s="3">
        <v>34460.83</v>
      </c>
      <c r="H2615" s="3">
        <f t="shared" si="97"/>
        <v>34460.83</v>
      </c>
    </row>
    <row r="2616" spans="3:8" ht="15" customHeight="1" x14ac:dyDescent="0.3">
      <c r="C2616" s="4" t="s">
        <v>4958</v>
      </c>
      <c r="D2616" s="4" t="s">
        <v>4959</v>
      </c>
      <c r="E2616" s="3" t="s">
        <v>28</v>
      </c>
      <c r="F2616" s="18">
        <v>1</v>
      </c>
      <c r="G2616" s="3">
        <v>8093.72</v>
      </c>
      <c r="H2616" s="3">
        <f t="shared" si="97"/>
        <v>8093.72</v>
      </c>
    </row>
    <row r="2617" spans="3:8" ht="15" customHeight="1" x14ac:dyDescent="0.3">
      <c r="C2617" s="4" t="s">
        <v>4960</v>
      </c>
      <c r="D2617" s="4" t="s">
        <v>4961</v>
      </c>
      <c r="E2617" s="3" t="s">
        <v>28</v>
      </c>
      <c r="F2617" s="18">
        <v>1</v>
      </c>
      <c r="G2617" s="3">
        <v>27400.15</v>
      </c>
      <c r="H2617" s="3">
        <f t="shared" si="97"/>
        <v>27400.15</v>
      </c>
    </row>
    <row r="2618" spans="3:8" ht="15" customHeight="1" x14ac:dyDescent="0.3">
      <c r="C2618" s="4" t="s">
        <v>4962</v>
      </c>
      <c r="D2618" s="4" t="s">
        <v>4963</v>
      </c>
      <c r="E2618" s="3" t="s">
        <v>28</v>
      </c>
      <c r="F2618" s="18">
        <v>1</v>
      </c>
      <c r="G2618" s="3">
        <v>25980.37</v>
      </c>
      <c r="H2618" s="3">
        <f t="shared" si="97"/>
        <v>25980.37</v>
      </c>
    </row>
    <row r="2619" spans="3:8" ht="15" customHeight="1" x14ac:dyDescent="0.3">
      <c r="C2619" s="4" t="s">
        <v>4964</v>
      </c>
      <c r="D2619" s="4" t="s">
        <v>4965</v>
      </c>
      <c r="E2619" s="3" t="s">
        <v>28</v>
      </c>
      <c r="F2619" s="18">
        <v>1</v>
      </c>
      <c r="G2619" s="3">
        <v>15898.59</v>
      </c>
      <c r="H2619" s="3">
        <f t="shared" si="97"/>
        <v>15898.59</v>
      </c>
    </row>
    <row r="2620" spans="3:8" ht="15" customHeight="1" x14ac:dyDescent="0.3">
      <c r="C2620" s="4" t="s">
        <v>4966</v>
      </c>
      <c r="D2620" s="4" t="s">
        <v>4967</v>
      </c>
      <c r="E2620" s="3" t="s">
        <v>28</v>
      </c>
      <c r="F2620" s="18">
        <v>1</v>
      </c>
      <c r="G2620" s="3">
        <v>25599.02</v>
      </c>
      <c r="H2620" s="3">
        <f t="shared" si="97"/>
        <v>25599.02</v>
      </c>
    </row>
    <row r="2621" spans="3:8" ht="15" customHeight="1" x14ac:dyDescent="0.3">
      <c r="C2621" s="4" t="s">
        <v>4968</v>
      </c>
      <c r="D2621" s="4" t="s">
        <v>4969</v>
      </c>
      <c r="E2621" s="3" t="s">
        <v>28</v>
      </c>
      <c r="F2621" s="18">
        <v>1</v>
      </c>
      <c r="G2621" s="3">
        <v>54717</v>
      </c>
      <c r="H2621" s="3">
        <f t="shared" si="97"/>
        <v>54717</v>
      </c>
    </row>
    <row r="2622" spans="3:8" ht="15" customHeight="1" x14ac:dyDescent="0.3">
      <c r="C2622" s="4" t="s">
        <v>4970</v>
      </c>
      <c r="D2622" s="4" t="s">
        <v>4971</v>
      </c>
      <c r="E2622" s="3" t="s">
        <v>28</v>
      </c>
      <c r="F2622" s="18">
        <v>1</v>
      </c>
      <c r="G2622" s="3">
        <v>15396.75</v>
      </c>
      <c r="H2622" s="3">
        <f t="shared" si="97"/>
        <v>15396.75</v>
      </c>
    </row>
    <row r="2623" spans="3:8" ht="15" customHeight="1" x14ac:dyDescent="0.3">
      <c r="C2623" s="4" t="s">
        <v>4972</v>
      </c>
      <c r="D2623" s="4" t="s">
        <v>4973</v>
      </c>
      <c r="E2623" s="3" t="s">
        <v>28</v>
      </c>
      <c r="F2623" s="18">
        <v>1</v>
      </c>
      <c r="G2623" s="3">
        <v>36103.25</v>
      </c>
      <c r="H2623" s="3">
        <f t="shared" si="97"/>
        <v>36103.25</v>
      </c>
    </row>
    <row r="2624" spans="3:8" ht="15" customHeight="1" x14ac:dyDescent="0.3">
      <c r="C2624" s="4" t="s">
        <v>4974</v>
      </c>
      <c r="D2624" s="4" t="s">
        <v>4975</v>
      </c>
      <c r="E2624" s="3" t="s">
        <v>28</v>
      </c>
      <c r="F2624" s="18">
        <v>1</v>
      </c>
      <c r="G2624" s="3">
        <v>10335.07</v>
      </c>
      <c r="H2624" s="3">
        <f t="shared" si="97"/>
        <v>10335.07</v>
      </c>
    </row>
    <row r="2625" spans="3:8" ht="15" customHeight="1" x14ac:dyDescent="0.3">
      <c r="C2625" s="4" t="s">
        <v>4976</v>
      </c>
      <c r="D2625" s="4" t="s">
        <v>4977</v>
      </c>
      <c r="E2625" s="3" t="s">
        <v>28</v>
      </c>
      <c r="F2625" s="18">
        <v>1</v>
      </c>
      <c r="G2625" s="3">
        <v>13826.45</v>
      </c>
      <c r="H2625" s="3">
        <f t="shared" si="97"/>
        <v>13826.45</v>
      </c>
    </row>
    <row r="2626" spans="3:8" ht="15" customHeight="1" x14ac:dyDescent="0.3">
      <c r="C2626" s="4" t="s">
        <v>4978</v>
      </c>
      <c r="D2626" s="4" t="s">
        <v>4979</v>
      </c>
      <c r="E2626" s="3" t="s">
        <v>28</v>
      </c>
      <c r="F2626" s="18">
        <v>1</v>
      </c>
      <c r="G2626" s="3">
        <v>9860.9599999999991</v>
      </c>
      <c r="H2626" s="3">
        <f t="shared" si="97"/>
        <v>9860.9599999999991</v>
      </c>
    </row>
    <row r="2627" spans="3:8" ht="15" customHeight="1" x14ac:dyDescent="0.3">
      <c r="C2627" s="4" t="s">
        <v>4980</v>
      </c>
      <c r="D2627" s="4" t="s">
        <v>4981</v>
      </c>
      <c r="E2627" s="3" t="s">
        <v>28</v>
      </c>
      <c r="F2627" s="18">
        <v>1</v>
      </c>
      <c r="G2627" s="3">
        <v>17250.96</v>
      </c>
      <c r="H2627" s="3">
        <f t="shared" si="97"/>
        <v>17250.96</v>
      </c>
    </row>
    <row r="2628" spans="3:8" ht="15" customHeight="1" x14ac:dyDescent="0.3">
      <c r="C2628" s="4" t="s">
        <v>4982</v>
      </c>
      <c r="D2628" s="4" t="s">
        <v>4983</v>
      </c>
      <c r="E2628" s="3" t="s">
        <v>28</v>
      </c>
      <c r="F2628" s="18">
        <v>1</v>
      </c>
      <c r="G2628" s="3">
        <v>6879.36</v>
      </c>
      <c r="H2628" s="3">
        <f t="shared" si="97"/>
        <v>6879.36</v>
      </c>
    </row>
    <row r="2629" spans="3:8" ht="15" customHeight="1" x14ac:dyDescent="0.3">
      <c r="C2629" s="4" t="s">
        <v>4984</v>
      </c>
      <c r="D2629" s="4" t="s">
        <v>4985</v>
      </c>
      <c r="E2629" s="3" t="s">
        <v>28</v>
      </c>
      <c r="F2629" s="18">
        <v>1</v>
      </c>
      <c r="G2629" s="3">
        <v>8217</v>
      </c>
      <c r="H2629" s="3">
        <f t="shared" si="97"/>
        <v>8217</v>
      </c>
    </row>
    <row r="2630" spans="3:8" ht="15" customHeight="1" x14ac:dyDescent="0.3">
      <c r="C2630" s="4" t="s">
        <v>4986</v>
      </c>
      <c r="D2630" s="4" t="s">
        <v>4987</v>
      </c>
      <c r="E2630" s="3" t="s">
        <v>28</v>
      </c>
      <c r="F2630" s="18">
        <v>1</v>
      </c>
      <c r="G2630" s="3">
        <v>11690.73</v>
      </c>
      <c r="H2630" s="3">
        <f t="shared" si="97"/>
        <v>11690.73</v>
      </c>
    </row>
    <row r="2631" spans="3:8" ht="15" customHeight="1" x14ac:dyDescent="0.3">
      <c r="C2631" s="4" t="s">
        <v>4988</v>
      </c>
      <c r="D2631" s="4" t="s">
        <v>4989</v>
      </c>
      <c r="E2631" s="3" t="s">
        <v>28</v>
      </c>
      <c r="F2631" s="18">
        <v>6</v>
      </c>
      <c r="G2631" s="3">
        <v>14017.13</v>
      </c>
      <c r="H2631" s="3">
        <f t="shared" si="97"/>
        <v>84102.78</v>
      </c>
    </row>
    <row r="2632" spans="3:8" ht="15" customHeight="1" x14ac:dyDescent="0.3">
      <c r="C2632" s="4" t="s">
        <v>4990</v>
      </c>
      <c r="D2632" s="4" t="s">
        <v>4991</v>
      </c>
      <c r="E2632" s="3" t="s">
        <v>28</v>
      </c>
      <c r="F2632" s="18">
        <v>1</v>
      </c>
      <c r="G2632" s="3">
        <v>6425.98</v>
      </c>
      <c r="H2632" s="3">
        <f t="shared" si="97"/>
        <v>6425.98</v>
      </c>
    </row>
    <row r="2633" spans="3:8" ht="15" customHeight="1" x14ac:dyDescent="0.3">
      <c r="C2633" s="4" t="s">
        <v>4992</v>
      </c>
      <c r="D2633" s="4" t="s">
        <v>4993</v>
      </c>
      <c r="E2633" s="3" t="s">
        <v>28</v>
      </c>
      <c r="F2633" s="18">
        <v>1</v>
      </c>
      <c r="G2633" s="3">
        <v>1141.99</v>
      </c>
      <c r="H2633" s="3">
        <f t="shared" si="97"/>
        <v>1141.99</v>
      </c>
    </row>
    <row r="2634" spans="3:8" ht="15" customHeight="1" x14ac:dyDescent="0.3">
      <c r="C2634" s="4" t="s">
        <v>4994</v>
      </c>
      <c r="D2634" s="4" t="s">
        <v>4995</v>
      </c>
      <c r="E2634" s="3" t="s">
        <v>28</v>
      </c>
      <c r="F2634" s="18">
        <v>5</v>
      </c>
      <c r="G2634" s="3">
        <v>3203.5</v>
      </c>
      <c r="H2634" s="3">
        <f t="shared" si="97"/>
        <v>16017.5</v>
      </c>
    </row>
    <row r="2635" spans="3:8" ht="15" customHeight="1" x14ac:dyDescent="0.3">
      <c r="C2635" s="4" t="s">
        <v>4996</v>
      </c>
      <c r="D2635" s="4" t="s">
        <v>4997</v>
      </c>
      <c r="E2635" s="3" t="s">
        <v>28</v>
      </c>
      <c r="F2635" s="18">
        <v>1</v>
      </c>
      <c r="G2635" s="3">
        <v>4620.92</v>
      </c>
      <c r="H2635" s="3">
        <f t="shared" si="97"/>
        <v>4620.92</v>
      </c>
    </row>
    <row r="2636" spans="3:8" ht="15" customHeight="1" x14ac:dyDescent="0.3">
      <c r="C2636" s="4" t="s">
        <v>4998</v>
      </c>
      <c r="D2636" s="4" t="s">
        <v>4999</v>
      </c>
      <c r="E2636" s="3" t="s">
        <v>28</v>
      </c>
      <c r="F2636" s="18">
        <v>7</v>
      </c>
      <c r="G2636" s="3">
        <v>3958.5</v>
      </c>
      <c r="H2636" s="3">
        <f t="shared" si="97"/>
        <v>27709.5</v>
      </c>
    </row>
    <row r="2637" spans="3:8" ht="15" customHeight="1" x14ac:dyDescent="0.3">
      <c r="C2637" s="4" t="s">
        <v>5000</v>
      </c>
      <c r="D2637" s="4" t="s">
        <v>5001</v>
      </c>
      <c r="E2637" s="3" t="s">
        <v>28</v>
      </c>
      <c r="F2637" s="18">
        <v>1</v>
      </c>
      <c r="G2637" s="3">
        <v>48390.89</v>
      </c>
      <c r="H2637" s="3">
        <f t="shared" si="97"/>
        <v>48390.89</v>
      </c>
    </row>
    <row r="2638" spans="3:8" ht="15" customHeight="1" x14ac:dyDescent="0.3">
      <c r="C2638" s="4" t="s">
        <v>5002</v>
      </c>
      <c r="D2638" s="4" t="s">
        <v>5003</v>
      </c>
      <c r="E2638" s="3" t="s">
        <v>28</v>
      </c>
      <c r="F2638" s="18">
        <v>1</v>
      </c>
      <c r="G2638" s="3">
        <v>6689.33</v>
      </c>
      <c r="H2638" s="3">
        <f t="shared" si="97"/>
        <v>6689.33</v>
      </c>
    </row>
    <row r="2639" spans="3:8" ht="15" customHeight="1" x14ac:dyDescent="0.3">
      <c r="C2639" s="4" t="s">
        <v>5004</v>
      </c>
      <c r="D2639" s="4" t="s">
        <v>5005</v>
      </c>
      <c r="E2639" s="3" t="s">
        <v>28</v>
      </c>
      <c r="F2639" s="18">
        <v>1</v>
      </c>
      <c r="G2639" s="3">
        <v>18834.91</v>
      </c>
      <c r="H2639" s="3">
        <f t="shared" si="97"/>
        <v>18834.91</v>
      </c>
    </row>
    <row r="2640" spans="3:8" ht="15" customHeight="1" x14ac:dyDescent="0.3">
      <c r="C2640" s="4" t="s">
        <v>5006</v>
      </c>
      <c r="D2640" s="4" t="s">
        <v>5007</v>
      </c>
      <c r="E2640" s="3" t="s">
        <v>28</v>
      </c>
      <c r="F2640" s="18">
        <v>1</v>
      </c>
      <c r="G2640" s="3">
        <v>2271.9699999999998</v>
      </c>
      <c r="H2640" s="3">
        <f t="shared" si="97"/>
        <v>2271.9699999999998</v>
      </c>
    </row>
    <row r="2641" spans="3:8" ht="15" customHeight="1" x14ac:dyDescent="0.3">
      <c r="C2641" s="4" t="s">
        <v>5008</v>
      </c>
      <c r="D2641" s="4" t="s">
        <v>5009</v>
      </c>
      <c r="E2641" s="3" t="s">
        <v>28</v>
      </c>
      <c r="F2641" s="18">
        <v>5</v>
      </c>
      <c r="G2641" s="3">
        <v>8548</v>
      </c>
      <c r="H2641" s="3">
        <f t="shared" si="97"/>
        <v>42740</v>
      </c>
    </row>
    <row r="2642" spans="3:8" ht="15" customHeight="1" x14ac:dyDescent="0.3">
      <c r="C2642" s="4" t="s">
        <v>5010</v>
      </c>
      <c r="D2642" s="4" t="s">
        <v>5011</v>
      </c>
      <c r="E2642" s="3" t="s">
        <v>28</v>
      </c>
      <c r="F2642" s="18">
        <v>1</v>
      </c>
      <c r="G2642" s="3">
        <v>653.33000000000004</v>
      </c>
      <c r="H2642" s="3">
        <f t="shared" si="97"/>
        <v>653.33000000000004</v>
      </c>
    </row>
    <row r="2643" spans="3:8" ht="25.2" customHeight="1" x14ac:dyDescent="0.3">
      <c r="C2643" s="10" t="s">
        <v>5012</v>
      </c>
      <c r="D2643" s="10" t="s">
        <v>5013</v>
      </c>
      <c r="E2643" s="11"/>
      <c r="F2643" s="16"/>
      <c r="G2643" s="11"/>
      <c r="H2643" s="11">
        <f>SUM(H2644:H2691)</f>
        <v>1899934.6399999997</v>
      </c>
    </row>
    <row r="2644" spans="3:8" ht="15" customHeight="1" x14ac:dyDescent="0.3">
      <c r="C2644" s="4" t="s">
        <v>5014</v>
      </c>
      <c r="D2644" s="4" t="s">
        <v>5015</v>
      </c>
      <c r="E2644" s="3" t="s">
        <v>28</v>
      </c>
      <c r="F2644" s="18">
        <v>1</v>
      </c>
      <c r="G2644" s="3">
        <v>3419.5</v>
      </c>
      <c r="H2644" s="3">
        <f t="shared" ref="H2644:H2707" si="98">+ROUND(+IF(F2644="",0,F2644*G2644),2)</f>
        <v>3419.5</v>
      </c>
    </row>
    <row r="2645" spans="3:8" ht="15" customHeight="1" x14ac:dyDescent="0.3">
      <c r="C2645" s="4" t="s">
        <v>5016</v>
      </c>
      <c r="D2645" s="4" t="s">
        <v>5017</v>
      </c>
      <c r="E2645" s="3" t="s">
        <v>28</v>
      </c>
      <c r="F2645" s="18">
        <v>80</v>
      </c>
      <c r="G2645" s="3">
        <v>1566.25</v>
      </c>
      <c r="H2645" s="3">
        <f t="shared" si="98"/>
        <v>125300</v>
      </c>
    </row>
    <row r="2646" spans="3:8" ht="15" customHeight="1" x14ac:dyDescent="0.3">
      <c r="C2646" s="4" t="s">
        <v>5018</v>
      </c>
      <c r="D2646" s="4" t="s">
        <v>5019</v>
      </c>
      <c r="E2646" s="3" t="s">
        <v>28</v>
      </c>
      <c r="F2646" s="18">
        <v>19</v>
      </c>
      <c r="G2646" s="3">
        <v>2297.81</v>
      </c>
      <c r="H2646" s="3">
        <f t="shared" si="98"/>
        <v>43658.39</v>
      </c>
    </row>
    <row r="2647" spans="3:8" ht="15" customHeight="1" x14ac:dyDescent="0.3">
      <c r="C2647" s="4" t="s">
        <v>5020</v>
      </c>
      <c r="D2647" s="4" t="s">
        <v>5021</v>
      </c>
      <c r="E2647" s="3" t="s">
        <v>28</v>
      </c>
      <c r="F2647" s="18">
        <v>10</v>
      </c>
      <c r="G2647" s="3">
        <v>630</v>
      </c>
      <c r="H2647" s="3">
        <f t="shared" si="98"/>
        <v>6300</v>
      </c>
    </row>
    <row r="2648" spans="3:8" ht="15" customHeight="1" x14ac:dyDescent="0.3">
      <c r="C2648" s="4" t="s">
        <v>5022</v>
      </c>
      <c r="D2648" s="4" t="s">
        <v>5023</v>
      </c>
      <c r="E2648" s="3" t="s">
        <v>28</v>
      </c>
      <c r="F2648" s="18">
        <v>38</v>
      </c>
      <c r="G2648" s="3">
        <v>778.75</v>
      </c>
      <c r="H2648" s="3">
        <f t="shared" si="98"/>
        <v>29592.5</v>
      </c>
    </row>
    <row r="2649" spans="3:8" ht="15" customHeight="1" x14ac:dyDescent="0.3">
      <c r="C2649" s="4" t="s">
        <v>5024</v>
      </c>
      <c r="D2649" s="4" t="s">
        <v>5025</v>
      </c>
      <c r="E2649" s="3" t="s">
        <v>28</v>
      </c>
      <c r="F2649" s="18">
        <v>14</v>
      </c>
      <c r="G2649" s="3">
        <v>1939</v>
      </c>
      <c r="H2649" s="3">
        <f t="shared" si="98"/>
        <v>27146</v>
      </c>
    </row>
    <row r="2650" spans="3:8" ht="15" customHeight="1" x14ac:dyDescent="0.3">
      <c r="C2650" s="4" t="s">
        <v>5026</v>
      </c>
      <c r="D2650" s="4" t="s">
        <v>5027</v>
      </c>
      <c r="E2650" s="3" t="s">
        <v>28</v>
      </c>
      <c r="F2650" s="18">
        <v>24</v>
      </c>
      <c r="G2650" s="3">
        <v>4565.03</v>
      </c>
      <c r="H2650" s="3">
        <f t="shared" si="98"/>
        <v>109560.72</v>
      </c>
    </row>
    <row r="2651" spans="3:8" ht="15" customHeight="1" x14ac:dyDescent="0.3">
      <c r="C2651" s="4" t="s">
        <v>5028</v>
      </c>
      <c r="D2651" s="4" t="s">
        <v>5029</v>
      </c>
      <c r="E2651" s="3" t="s">
        <v>28</v>
      </c>
      <c r="F2651" s="18">
        <v>8</v>
      </c>
      <c r="G2651" s="3">
        <v>866.77</v>
      </c>
      <c r="H2651" s="3">
        <f t="shared" si="98"/>
        <v>6934.16</v>
      </c>
    </row>
    <row r="2652" spans="3:8" ht="15" customHeight="1" x14ac:dyDescent="0.3">
      <c r="C2652" s="4" t="s">
        <v>5030</v>
      </c>
      <c r="D2652" s="4" t="s">
        <v>5031</v>
      </c>
      <c r="E2652" s="3" t="s">
        <v>28</v>
      </c>
      <c r="F2652" s="18">
        <v>7</v>
      </c>
      <c r="G2652" s="3">
        <v>2463.75</v>
      </c>
      <c r="H2652" s="3">
        <f t="shared" si="98"/>
        <v>17246.25</v>
      </c>
    </row>
    <row r="2653" spans="3:8" ht="15" customHeight="1" x14ac:dyDescent="0.3">
      <c r="C2653" s="4" t="s">
        <v>5032</v>
      </c>
      <c r="D2653" s="4" t="s">
        <v>5033</v>
      </c>
      <c r="E2653" s="3" t="s">
        <v>28</v>
      </c>
      <c r="F2653" s="18">
        <v>140</v>
      </c>
      <c r="G2653" s="3">
        <v>527.42999999999995</v>
      </c>
      <c r="H2653" s="3">
        <f t="shared" si="98"/>
        <v>73840.2</v>
      </c>
    </row>
    <row r="2654" spans="3:8" ht="15" customHeight="1" x14ac:dyDescent="0.3">
      <c r="C2654" s="4" t="s">
        <v>5034</v>
      </c>
      <c r="D2654" s="4" t="s">
        <v>5035</v>
      </c>
      <c r="E2654" s="3" t="s">
        <v>28</v>
      </c>
      <c r="F2654" s="18">
        <v>2</v>
      </c>
      <c r="G2654" s="3">
        <v>2498.75</v>
      </c>
      <c r="H2654" s="3">
        <f t="shared" si="98"/>
        <v>4997.5</v>
      </c>
    </row>
    <row r="2655" spans="3:8" ht="15" customHeight="1" x14ac:dyDescent="0.3">
      <c r="C2655" s="4" t="s">
        <v>5036</v>
      </c>
      <c r="D2655" s="4" t="s">
        <v>5037</v>
      </c>
      <c r="E2655" s="3" t="s">
        <v>28</v>
      </c>
      <c r="F2655" s="18">
        <v>163</v>
      </c>
      <c r="G2655" s="3">
        <v>148.08000000000001</v>
      </c>
      <c r="H2655" s="3">
        <f t="shared" si="98"/>
        <v>24137.040000000001</v>
      </c>
    </row>
    <row r="2656" spans="3:8" ht="15" customHeight="1" x14ac:dyDescent="0.3">
      <c r="C2656" s="4" t="s">
        <v>5038</v>
      </c>
      <c r="D2656" s="4" t="s">
        <v>5039</v>
      </c>
      <c r="E2656" s="3" t="s">
        <v>28</v>
      </c>
      <c r="F2656" s="18">
        <v>20</v>
      </c>
      <c r="G2656" s="3">
        <v>103.95</v>
      </c>
      <c r="H2656" s="3">
        <f t="shared" si="98"/>
        <v>2079</v>
      </c>
    </row>
    <row r="2657" spans="3:8" ht="15" customHeight="1" x14ac:dyDescent="0.3">
      <c r="C2657" s="4" t="s">
        <v>5040</v>
      </c>
      <c r="D2657" s="4" t="s">
        <v>5041</v>
      </c>
      <c r="E2657" s="3" t="s">
        <v>28</v>
      </c>
      <c r="F2657" s="18">
        <v>84</v>
      </c>
      <c r="G2657" s="3">
        <v>106.11</v>
      </c>
      <c r="H2657" s="3">
        <f t="shared" si="98"/>
        <v>8913.24</v>
      </c>
    </row>
    <row r="2658" spans="3:8" ht="15" customHeight="1" x14ac:dyDescent="0.3">
      <c r="C2658" s="4" t="s">
        <v>5042</v>
      </c>
      <c r="D2658" s="4" t="s">
        <v>5043</v>
      </c>
      <c r="E2658" s="3" t="s">
        <v>28</v>
      </c>
      <c r="F2658" s="18">
        <v>51</v>
      </c>
      <c r="G2658" s="3">
        <v>1240.1099999999999</v>
      </c>
      <c r="H2658" s="3">
        <f t="shared" si="98"/>
        <v>63245.61</v>
      </c>
    </row>
    <row r="2659" spans="3:8" ht="15" customHeight="1" x14ac:dyDescent="0.3">
      <c r="C2659" s="4" t="s">
        <v>5044</v>
      </c>
      <c r="D2659" s="4" t="s">
        <v>5045</v>
      </c>
      <c r="E2659" s="3" t="s">
        <v>28</v>
      </c>
      <c r="F2659" s="18">
        <v>2</v>
      </c>
      <c r="G2659" s="3">
        <v>800</v>
      </c>
      <c r="H2659" s="3">
        <f t="shared" si="98"/>
        <v>1600</v>
      </c>
    </row>
    <row r="2660" spans="3:8" ht="15" customHeight="1" x14ac:dyDescent="0.3">
      <c r="C2660" s="4" t="s">
        <v>5046</v>
      </c>
      <c r="D2660" s="4" t="s">
        <v>5047</v>
      </c>
      <c r="E2660" s="3" t="s">
        <v>28</v>
      </c>
      <c r="F2660" s="18">
        <v>1</v>
      </c>
      <c r="G2660" s="3">
        <v>950</v>
      </c>
      <c r="H2660" s="3">
        <f t="shared" si="98"/>
        <v>950</v>
      </c>
    </row>
    <row r="2661" spans="3:8" ht="15" customHeight="1" x14ac:dyDescent="0.3">
      <c r="C2661" s="4" t="s">
        <v>5048</v>
      </c>
      <c r="D2661" s="4" t="s">
        <v>5049</v>
      </c>
      <c r="E2661" s="3" t="s">
        <v>28</v>
      </c>
      <c r="F2661" s="18">
        <v>12</v>
      </c>
      <c r="G2661" s="3">
        <v>900</v>
      </c>
      <c r="H2661" s="3">
        <f t="shared" si="98"/>
        <v>10800</v>
      </c>
    </row>
    <row r="2662" spans="3:8" ht="15" customHeight="1" x14ac:dyDescent="0.3">
      <c r="C2662" s="4" t="s">
        <v>5050</v>
      </c>
      <c r="D2662" s="4" t="s">
        <v>5051</v>
      </c>
      <c r="E2662" s="3" t="s">
        <v>28</v>
      </c>
      <c r="F2662" s="18">
        <v>23</v>
      </c>
      <c r="G2662" s="3">
        <v>1506.44</v>
      </c>
      <c r="H2662" s="3">
        <f t="shared" si="98"/>
        <v>34648.120000000003</v>
      </c>
    </row>
    <row r="2663" spans="3:8" ht="15" customHeight="1" x14ac:dyDescent="0.3">
      <c r="C2663" s="4" t="s">
        <v>5052</v>
      </c>
      <c r="D2663" s="4" t="s">
        <v>5053</v>
      </c>
      <c r="E2663" s="3" t="s">
        <v>28</v>
      </c>
      <c r="F2663" s="18">
        <v>9</v>
      </c>
      <c r="G2663" s="3">
        <v>1827.84</v>
      </c>
      <c r="H2663" s="3">
        <f t="shared" si="98"/>
        <v>16450.560000000001</v>
      </c>
    </row>
    <row r="2664" spans="3:8" ht="15" customHeight="1" x14ac:dyDescent="0.3">
      <c r="C2664" s="4" t="s">
        <v>5054</v>
      </c>
      <c r="D2664" s="4" t="s">
        <v>5055</v>
      </c>
      <c r="E2664" s="3" t="s">
        <v>28</v>
      </c>
      <c r="F2664" s="18">
        <v>138</v>
      </c>
      <c r="G2664" s="3">
        <v>1770.08</v>
      </c>
      <c r="H2664" s="3">
        <f t="shared" si="98"/>
        <v>244271.04</v>
      </c>
    </row>
    <row r="2665" spans="3:8" ht="15" customHeight="1" x14ac:dyDescent="0.3">
      <c r="C2665" s="4" t="s">
        <v>5056</v>
      </c>
      <c r="D2665" s="4" t="s">
        <v>5057</v>
      </c>
      <c r="E2665" s="3" t="s">
        <v>28</v>
      </c>
      <c r="F2665" s="18">
        <v>11</v>
      </c>
      <c r="G2665" s="3">
        <v>4777.5</v>
      </c>
      <c r="H2665" s="3">
        <f t="shared" si="98"/>
        <v>52552.5</v>
      </c>
    </row>
    <row r="2666" spans="3:8" ht="15" customHeight="1" x14ac:dyDescent="0.3">
      <c r="C2666" s="4" t="s">
        <v>5058</v>
      </c>
      <c r="D2666" s="4" t="s">
        <v>5059</v>
      </c>
      <c r="E2666" s="3" t="s">
        <v>28</v>
      </c>
      <c r="F2666" s="18">
        <v>25</v>
      </c>
      <c r="G2666" s="3">
        <v>5820</v>
      </c>
      <c r="H2666" s="3">
        <f t="shared" si="98"/>
        <v>145500</v>
      </c>
    </row>
    <row r="2667" spans="3:8" ht="15" customHeight="1" x14ac:dyDescent="0.3">
      <c r="C2667" s="4" t="s">
        <v>5060</v>
      </c>
      <c r="D2667" s="4" t="s">
        <v>5061</v>
      </c>
      <c r="E2667" s="3" t="s">
        <v>28</v>
      </c>
      <c r="F2667" s="18">
        <v>6</v>
      </c>
      <c r="G2667" s="3">
        <v>1315.05</v>
      </c>
      <c r="H2667" s="3">
        <f t="shared" si="98"/>
        <v>7890.3</v>
      </c>
    </row>
    <row r="2668" spans="3:8" ht="15" customHeight="1" x14ac:dyDescent="0.3">
      <c r="C2668" s="4" t="s">
        <v>5062</v>
      </c>
      <c r="D2668" s="4" t="s">
        <v>5063</v>
      </c>
      <c r="E2668" s="3" t="s">
        <v>28</v>
      </c>
      <c r="F2668" s="18">
        <v>6</v>
      </c>
      <c r="G2668" s="3">
        <v>3676.79</v>
      </c>
      <c r="H2668" s="3">
        <f t="shared" si="98"/>
        <v>22060.74</v>
      </c>
    </row>
    <row r="2669" spans="3:8" ht="15" customHeight="1" x14ac:dyDescent="0.3">
      <c r="C2669" s="4" t="s">
        <v>5064</v>
      </c>
      <c r="D2669" s="4" t="s">
        <v>5065</v>
      </c>
      <c r="E2669" s="3" t="s">
        <v>28</v>
      </c>
      <c r="F2669" s="18">
        <v>54</v>
      </c>
      <c r="G2669" s="3">
        <v>2126.9499999999998</v>
      </c>
      <c r="H2669" s="3">
        <f t="shared" si="98"/>
        <v>114855.3</v>
      </c>
    </row>
    <row r="2670" spans="3:8" ht="15" customHeight="1" x14ac:dyDescent="0.3">
      <c r="C2670" s="4" t="s">
        <v>5066</v>
      </c>
      <c r="D2670" s="4" t="s">
        <v>5067</v>
      </c>
      <c r="E2670" s="3" t="s">
        <v>28</v>
      </c>
      <c r="F2670" s="18">
        <v>4</v>
      </c>
      <c r="G2670" s="3">
        <v>4777.5</v>
      </c>
      <c r="H2670" s="3">
        <f t="shared" si="98"/>
        <v>19110</v>
      </c>
    </row>
    <row r="2671" spans="3:8" ht="15" customHeight="1" x14ac:dyDescent="0.3">
      <c r="C2671" s="4" t="s">
        <v>5068</v>
      </c>
      <c r="D2671" s="4" t="s">
        <v>5069</v>
      </c>
      <c r="E2671" s="3" t="s">
        <v>28</v>
      </c>
      <c r="F2671" s="18">
        <v>6</v>
      </c>
      <c r="G2671" s="3">
        <v>507.7</v>
      </c>
      <c r="H2671" s="3">
        <f t="shared" si="98"/>
        <v>3046.2</v>
      </c>
    </row>
    <row r="2672" spans="3:8" ht="15" customHeight="1" x14ac:dyDescent="0.3">
      <c r="C2672" s="4" t="s">
        <v>5070</v>
      </c>
      <c r="D2672" s="4" t="s">
        <v>5071</v>
      </c>
      <c r="E2672" s="3" t="s">
        <v>28</v>
      </c>
      <c r="F2672" s="18">
        <v>5</v>
      </c>
      <c r="G2672" s="3">
        <v>997.5</v>
      </c>
      <c r="H2672" s="3">
        <f t="shared" si="98"/>
        <v>4987.5</v>
      </c>
    </row>
    <row r="2673" spans="3:8" ht="15" customHeight="1" x14ac:dyDescent="0.3">
      <c r="C2673" s="4" t="s">
        <v>5072</v>
      </c>
      <c r="D2673" s="4" t="s">
        <v>5073</v>
      </c>
      <c r="E2673" s="3" t="s">
        <v>28</v>
      </c>
      <c r="F2673" s="18">
        <v>17</v>
      </c>
      <c r="G2673" s="3">
        <v>907.22</v>
      </c>
      <c r="H2673" s="3">
        <f t="shared" si="98"/>
        <v>15422.74</v>
      </c>
    </row>
    <row r="2674" spans="3:8" ht="15" customHeight="1" x14ac:dyDescent="0.3">
      <c r="C2674" s="4" t="s">
        <v>5074</v>
      </c>
      <c r="D2674" s="4" t="s">
        <v>5075</v>
      </c>
      <c r="E2674" s="3" t="s">
        <v>28</v>
      </c>
      <c r="F2674" s="18">
        <v>24</v>
      </c>
      <c r="G2674" s="3">
        <v>582.69000000000005</v>
      </c>
      <c r="H2674" s="3">
        <f t="shared" si="98"/>
        <v>13984.56</v>
      </c>
    </row>
    <row r="2675" spans="3:8" ht="15" customHeight="1" x14ac:dyDescent="0.3">
      <c r="C2675" s="4" t="s">
        <v>5076</v>
      </c>
      <c r="D2675" s="4" t="s">
        <v>5077</v>
      </c>
      <c r="E2675" s="3" t="s">
        <v>28</v>
      </c>
      <c r="F2675" s="18">
        <v>418</v>
      </c>
      <c r="G2675" s="3">
        <v>282.22000000000003</v>
      </c>
      <c r="H2675" s="3">
        <f t="shared" si="98"/>
        <v>117967.96</v>
      </c>
    </row>
    <row r="2676" spans="3:8" ht="15" customHeight="1" x14ac:dyDescent="0.3">
      <c r="C2676" s="4" t="s">
        <v>5078</v>
      </c>
      <c r="D2676" s="4" t="s">
        <v>5079</v>
      </c>
      <c r="E2676" s="3" t="s">
        <v>28</v>
      </c>
      <c r="F2676" s="18">
        <v>34</v>
      </c>
      <c r="G2676" s="3">
        <v>769.33</v>
      </c>
      <c r="H2676" s="3">
        <f t="shared" si="98"/>
        <v>26157.22</v>
      </c>
    </row>
    <row r="2677" spans="3:8" ht="15" customHeight="1" x14ac:dyDescent="0.3">
      <c r="C2677" s="4" t="s">
        <v>5080</v>
      </c>
      <c r="D2677" s="4" t="s">
        <v>5081</v>
      </c>
      <c r="E2677" s="3" t="s">
        <v>28</v>
      </c>
      <c r="F2677" s="18">
        <v>8</v>
      </c>
      <c r="G2677" s="3">
        <v>769.33</v>
      </c>
      <c r="H2677" s="3">
        <f t="shared" si="98"/>
        <v>6154.64</v>
      </c>
    </row>
    <row r="2678" spans="3:8" ht="15" customHeight="1" x14ac:dyDescent="0.3">
      <c r="C2678" s="4" t="s">
        <v>5082</v>
      </c>
      <c r="D2678" s="4" t="s">
        <v>5083</v>
      </c>
      <c r="E2678" s="3" t="s">
        <v>28</v>
      </c>
      <c r="F2678" s="18">
        <v>156</v>
      </c>
      <c r="G2678" s="3">
        <v>608.25</v>
      </c>
      <c r="H2678" s="3">
        <f t="shared" si="98"/>
        <v>94887</v>
      </c>
    </row>
    <row r="2679" spans="3:8" ht="15" customHeight="1" x14ac:dyDescent="0.3">
      <c r="C2679" s="4" t="s">
        <v>5084</v>
      </c>
      <c r="D2679" s="4" t="s">
        <v>5085</v>
      </c>
      <c r="E2679" s="3" t="s">
        <v>28</v>
      </c>
      <c r="F2679" s="18">
        <v>2</v>
      </c>
      <c r="G2679" s="3">
        <v>3634.83</v>
      </c>
      <c r="H2679" s="3">
        <f t="shared" si="98"/>
        <v>7269.66</v>
      </c>
    </row>
    <row r="2680" spans="3:8" ht="15" customHeight="1" x14ac:dyDescent="0.3">
      <c r="C2680" s="4" t="s">
        <v>5086</v>
      </c>
      <c r="D2680" s="4" t="s">
        <v>5087</v>
      </c>
      <c r="E2680" s="3" t="s">
        <v>28</v>
      </c>
      <c r="F2680" s="18">
        <v>30</v>
      </c>
      <c r="G2680" s="3">
        <v>1097.5</v>
      </c>
      <c r="H2680" s="3">
        <f t="shared" si="98"/>
        <v>32925</v>
      </c>
    </row>
    <row r="2681" spans="3:8" ht="15" customHeight="1" x14ac:dyDescent="0.3">
      <c r="C2681" s="4" t="s">
        <v>5088</v>
      </c>
      <c r="D2681" s="4" t="s">
        <v>5089</v>
      </c>
      <c r="E2681" s="3" t="s">
        <v>28</v>
      </c>
      <c r="F2681" s="18">
        <v>7</v>
      </c>
      <c r="G2681" s="3">
        <v>1186.9000000000001</v>
      </c>
      <c r="H2681" s="3">
        <f t="shared" si="98"/>
        <v>8308.2999999999993</v>
      </c>
    </row>
    <row r="2682" spans="3:8" ht="15" customHeight="1" x14ac:dyDescent="0.3">
      <c r="C2682" s="4" t="s">
        <v>5090</v>
      </c>
      <c r="D2682" s="4" t="s">
        <v>5091</v>
      </c>
      <c r="E2682" s="3" t="s">
        <v>28</v>
      </c>
      <c r="F2682" s="18">
        <v>1</v>
      </c>
      <c r="G2682" s="3">
        <v>2110.25</v>
      </c>
      <c r="H2682" s="3">
        <f t="shared" si="98"/>
        <v>2110.25</v>
      </c>
    </row>
    <row r="2683" spans="3:8" ht="15" customHeight="1" x14ac:dyDescent="0.3">
      <c r="C2683" s="4" t="s">
        <v>5092</v>
      </c>
      <c r="D2683" s="4" t="s">
        <v>5093</v>
      </c>
      <c r="E2683" s="3" t="s">
        <v>28</v>
      </c>
      <c r="F2683" s="18">
        <v>19</v>
      </c>
      <c r="G2683" s="3">
        <v>2140.46</v>
      </c>
      <c r="H2683" s="3">
        <f t="shared" si="98"/>
        <v>40668.74</v>
      </c>
    </row>
    <row r="2684" spans="3:8" ht="15" customHeight="1" x14ac:dyDescent="0.3">
      <c r="C2684" s="4" t="s">
        <v>5094</v>
      </c>
      <c r="D2684" s="4" t="s">
        <v>5095</v>
      </c>
      <c r="E2684" s="3" t="s">
        <v>28</v>
      </c>
      <c r="F2684" s="18">
        <v>3</v>
      </c>
      <c r="G2684" s="3">
        <v>907.22</v>
      </c>
      <c r="H2684" s="3">
        <f t="shared" si="98"/>
        <v>2721.66</v>
      </c>
    </row>
    <row r="2685" spans="3:8" ht="15" customHeight="1" x14ac:dyDescent="0.3">
      <c r="C2685" s="4" t="s">
        <v>5096</v>
      </c>
      <c r="D2685" s="4" t="s">
        <v>5097</v>
      </c>
      <c r="E2685" s="3" t="s">
        <v>28</v>
      </c>
      <c r="F2685" s="18">
        <v>51</v>
      </c>
      <c r="G2685" s="3">
        <v>937.5</v>
      </c>
      <c r="H2685" s="3">
        <f t="shared" si="98"/>
        <v>47812.5</v>
      </c>
    </row>
    <row r="2686" spans="3:8" ht="15" customHeight="1" x14ac:dyDescent="0.3">
      <c r="C2686" s="4" t="s">
        <v>5098</v>
      </c>
      <c r="D2686" s="4" t="s">
        <v>5099</v>
      </c>
      <c r="E2686" s="3" t="s">
        <v>28</v>
      </c>
      <c r="F2686" s="18">
        <v>11</v>
      </c>
      <c r="G2686" s="3">
        <v>545.9</v>
      </c>
      <c r="H2686" s="3">
        <f t="shared" si="98"/>
        <v>6004.9</v>
      </c>
    </row>
    <row r="2687" spans="3:8" ht="15" customHeight="1" x14ac:dyDescent="0.3">
      <c r="C2687" s="4" t="s">
        <v>5100</v>
      </c>
      <c r="D2687" s="4" t="s">
        <v>5101</v>
      </c>
      <c r="E2687" s="3" t="s">
        <v>28</v>
      </c>
      <c r="F2687" s="18">
        <v>48</v>
      </c>
      <c r="G2687" s="3">
        <v>1850</v>
      </c>
      <c r="H2687" s="3">
        <f t="shared" si="98"/>
        <v>88800</v>
      </c>
    </row>
    <row r="2688" spans="3:8" ht="15" customHeight="1" x14ac:dyDescent="0.3">
      <c r="C2688" s="4" t="s">
        <v>5102</v>
      </c>
      <c r="D2688" s="4" t="s">
        <v>5103</v>
      </c>
      <c r="E2688" s="3" t="s">
        <v>28</v>
      </c>
      <c r="F2688" s="18">
        <v>4</v>
      </c>
      <c r="G2688" s="3">
        <v>1200</v>
      </c>
      <c r="H2688" s="3">
        <f t="shared" si="98"/>
        <v>4800</v>
      </c>
    </row>
    <row r="2689" spans="3:8" ht="15" customHeight="1" x14ac:dyDescent="0.3">
      <c r="C2689" s="4" t="s">
        <v>5104</v>
      </c>
      <c r="D2689" s="4" t="s">
        <v>5105</v>
      </c>
      <c r="E2689" s="3" t="s">
        <v>28</v>
      </c>
      <c r="F2689" s="18">
        <v>148</v>
      </c>
      <c r="G2689" s="3">
        <v>527.42999999999995</v>
      </c>
      <c r="H2689" s="3">
        <f t="shared" si="98"/>
        <v>78059.64</v>
      </c>
    </row>
    <row r="2690" spans="3:8" ht="15" customHeight="1" x14ac:dyDescent="0.3">
      <c r="C2690" s="4" t="s">
        <v>5106</v>
      </c>
      <c r="D2690" s="4" t="s">
        <v>5107</v>
      </c>
      <c r="E2690" s="3" t="s">
        <v>28</v>
      </c>
      <c r="F2690" s="18">
        <v>1</v>
      </c>
      <c r="G2690" s="3">
        <v>1800</v>
      </c>
      <c r="H2690" s="3">
        <f t="shared" si="98"/>
        <v>1800</v>
      </c>
    </row>
    <row r="2691" spans="3:8" ht="15" customHeight="1" x14ac:dyDescent="0.3">
      <c r="C2691" s="4" t="s">
        <v>5108</v>
      </c>
      <c r="D2691" s="4" t="s">
        <v>5109</v>
      </c>
      <c r="E2691" s="3" t="s">
        <v>28</v>
      </c>
      <c r="F2691" s="18">
        <v>71</v>
      </c>
      <c r="G2691" s="3">
        <v>1112.5</v>
      </c>
      <c r="H2691" s="3">
        <f t="shared" si="98"/>
        <v>78987.5</v>
      </c>
    </row>
    <row r="2692" spans="3:8" ht="25.2" customHeight="1" x14ac:dyDescent="0.3">
      <c r="C2692" s="10" t="s">
        <v>5110</v>
      </c>
      <c r="D2692" s="10" t="s">
        <v>5111</v>
      </c>
      <c r="E2692" s="11"/>
      <c r="F2692" s="16"/>
      <c r="G2692" s="11"/>
      <c r="H2692" s="11">
        <f>SUM(H2693:H2781)</f>
        <v>5133412.8999999994</v>
      </c>
    </row>
    <row r="2693" spans="3:8" ht="15" customHeight="1" x14ac:dyDescent="0.3">
      <c r="C2693" s="4" t="s">
        <v>5112</v>
      </c>
      <c r="D2693" s="4" t="s">
        <v>5113</v>
      </c>
      <c r="E2693" s="3" t="s">
        <v>28</v>
      </c>
      <c r="F2693" s="18">
        <v>74</v>
      </c>
      <c r="G2693" s="3">
        <v>305.41000000000003</v>
      </c>
      <c r="H2693" s="3">
        <f t="shared" si="98"/>
        <v>22600.34</v>
      </c>
    </row>
    <row r="2694" spans="3:8" ht="15" customHeight="1" x14ac:dyDescent="0.3">
      <c r="C2694" s="4" t="s">
        <v>5114</v>
      </c>
      <c r="D2694" s="4" t="s">
        <v>5115</v>
      </c>
      <c r="E2694" s="3" t="s">
        <v>28</v>
      </c>
      <c r="F2694" s="18">
        <v>3</v>
      </c>
      <c r="G2694" s="3">
        <v>216.25</v>
      </c>
      <c r="H2694" s="3">
        <f t="shared" si="98"/>
        <v>648.75</v>
      </c>
    </row>
    <row r="2695" spans="3:8" ht="15" customHeight="1" x14ac:dyDescent="0.3">
      <c r="C2695" s="4" t="s">
        <v>5116</v>
      </c>
      <c r="D2695" s="4" t="s">
        <v>5117</v>
      </c>
      <c r="E2695" s="3" t="s">
        <v>28</v>
      </c>
      <c r="F2695" s="18">
        <v>25</v>
      </c>
      <c r="G2695" s="3">
        <v>217.04</v>
      </c>
      <c r="H2695" s="3">
        <f t="shared" si="98"/>
        <v>5426</v>
      </c>
    </row>
    <row r="2696" spans="3:8" ht="15" customHeight="1" x14ac:dyDescent="0.3">
      <c r="C2696" s="4" t="s">
        <v>5118</v>
      </c>
      <c r="D2696" s="4" t="s">
        <v>5119</v>
      </c>
      <c r="E2696" s="3" t="s">
        <v>28</v>
      </c>
      <c r="F2696" s="18">
        <v>6</v>
      </c>
      <c r="G2696" s="3">
        <v>147.21</v>
      </c>
      <c r="H2696" s="3">
        <f t="shared" si="98"/>
        <v>883.26</v>
      </c>
    </row>
    <row r="2697" spans="3:8" ht="15" customHeight="1" x14ac:dyDescent="0.3">
      <c r="C2697" s="4" t="s">
        <v>5120</v>
      </c>
      <c r="D2697" s="4" t="s">
        <v>5121</v>
      </c>
      <c r="E2697" s="3" t="s">
        <v>28</v>
      </c>
      <c r="F2697" s="18">
        <v>48</v>
      </c>
      <c r="G2697" s="3">
        <v>2909.79</v>
      </c>
      <c r="H2697" s="3">
        <f t="shared" si="98"/>
        <v>139669.92000000001</v>
      </c>
    </row>
    <row r="2698" spans="3:8" ht="15" customHeight="1" x14ac:dyDescent="0.3">
      <c r="C2698" s="4" t="s">
        <v>5122</v>
      </c>
      <c r="D2698" s="4" t="s">
        <v>5123</v>
      </c>
      <c r="E2698" s="3" t="s">
        <v>28</v>
      </c>
      <c r="F2698" s="18">
        <v>2</v>
      </c>
      <c r="G2698" s="3">
        <v>5681.7</v>
      </c>
      <c r="H2698" s="3">
        <f t="shared" si="98"/>
        <v>11363.4</v>
      </c>
    </row>
    <row r="2699" spans="3:8" ht="15" customHeight="1" x14ac:dyDescent="0.3">
      <c r="C2699" s="4" t="s">
        <v>5124</v>
      </c>
      <c r="D2699" s="4" t="s">
        <v>5125</v>
      </c>
      <c r="E2699" s="3" t="s">
        <v>28</v>
      </c>
      <c r="F2699" s="18">
        <v>1</v>
      </c>
      <c r="G2699" s="3">
        <v>3471.45</v>
      </c>
      <c r="H2699" s="3">
        <f t="shared" si="98"/>
        <v>3471.45</v>
      </c>
    </row>
    <row r="2700" spans="3:8" ht="15" customHeight="1" x14ac:dyDescent="0.3">
      <c r="C2700" s="4" t="s">
        <v>5126</v>
      </c>
      <c r="D2700" s="4" t="s">
        <v>5127</v>
      </c>
      <c r="E2700" s="3" t="s">
        <v>28</v>
      </c>
      <c r="F2700" s="18">
        <v>1</v>
      </c>
      <c r="G2700" s="3">
        <v>1398</v>
      </c>
      <c r="H2700" s="3">
        <f t="shared" si="98"/>
        <v>1398</v>
      </c>
    </row>
    <row r="2701" spans="3:8" ht="15" customHeight="1" x14ac:dyDescent="0.3">
      <c r="C2701" s="4" t="s">
        <v>5128</v>
      </c>
      <c r="D2701" s="4" t="s">
        <v>5129</v>
      </c>
      <c r="E2701" s="3" t="s">
        <v>28</v>
      </c>
      <c r="F2701" s="18">
        <v>1</v>
      </c>
      <c r="G2701" s="3">
        <v>6825</v>
      </c>
      <c r="H2701" s="3">
        <f t="shared" si="98"/>
        <v>6825</v>
      </c>
    </row>
    <row r="2702" spans="3:8" ht="15" customHeight="1" x14ac:dyDescent="0.3">
      <c r="C2702" s="4" t="s">
        <v>5130</v>
      </c>
      <c r="D2702" s="4" t="s">
        <v>5131</v>
      </c>
      <c r="E2702" s="3" t="s">
        <v>28</v>
      </c>
      <c r="F2702" s="18">
        <v>1</v>
      </c>
      <c r="G2702" s="3">
        <v>7140</v>
      </c>
      <c r="H2702" s="3">
        <f t="shared" si="98"/>
        <v>7140</v>
      </c>
    </row>
    <row r="2703" spans="3:8" ht="15" customHeight="1" x14ac:dyDescent="0.3">
      <c r="C2703" s="4" t="s">
        <v>5132</v>
      </c>
      <c r="D2703" s="4" t="s">
        <v>5133</v>
      </c>
      <c r="E2703" s="3" t="s">
        <v>28</v>
      </c>
      <c r="F2703" s="18">
        <v>1</v>
      </c>
      <c r="G2703" s="3">
        <v>7087.5</v>
      </c>
      <c r="H2703" s="3">
        <f t="shared" si="98"/>
        <v>7087.5</v>
      </c>
    </row>
    <row r="2704" spans="3:8" ht="15" customHeight="1" x14ac:dyDescent="0.3">
      <c r="C2704" s="4" t="s">
        <v>5134</v>
      </c>
      <c r="D2704" s="4" t="s">
        <v>5135</v>
      </c>
      <c r="E2704" s="3" t="s">
        <v>28</v>
      </c>
      <c r="F2704" s="18">
        <v>5</v>
      </c>
      <c r="G2704" s="3">
        <v>4802.34</v>
      </c>
      <c r="H2704" s="3">
        <f t="shared" si="98"/>
        <v>24011.7</v>
      </c>
    </row>
    <row r="2705" spans="3:8" ht="15" customHeight="1" x14ac:dyDescent="0.3">
      <c r="C2705" s="4" t="s">
        <v>5136</v>
      </c>
      <c r="D2705" s="4" t="s">
        <v>5137</v>
      </c>
      <c r="E2705" s="3" t="s">
        <v>28</v>
      </c>
      <c r="F2705" s="18">
        <v>1</v>
      </c>
      <c r="G2705" s="3">
        <v>3500</v>
      </c>
      <c r="H2705" s="3">
        <f t="shared" si="98"/>
        <v>3500</v>
      </c>
    </row>
    <row r="2706" spans="3:8" ht="15" customHeight="1" x14ac:dyDescent="0.3">
      <c r="C2706" s="4" t="s">
        <v>5138</v>
      </c>
      <c r="D2706" s="4" t="s">
        <v>5139</v>
      </c>
      <c r="E2706" s="3" t="s">
        <v>28</v>
      </c>
      <c r="F2706" s="18">
        <v>2</v>
      </c>
      <c r="G2706" s="3">
        <v>3523.2</v>
      </c>
      <c r="H2706" s="3">
        <f t="shared" si="98"/>
        <v>7046.4</v>
      </c>
    </row>
    <row r="2707" spans="3:8" ht="15" customHeight="1" x14ac:dyDescent="0.3">
      <c r="C2707" s="4" t="s">
        <v>5140</v>
      </c>
      <c r="D2707" s="4" t="s">
        <v>5141</v>
      </c>
      <c r="E2707" s="3" t="s">
        <v>28</v>
      </c>
      <c r="F2707" s="18">
        <v>101</v>
      </c>
      <c r="G2707" s="3">
        <v>744.5</v>
      </c>
      <c r="H2707" s="3">
        <f t="shared" si="98"/>
        <v>75194.5</v>
      </c>
    </row>
    <row r="2708" spans="3:8" ht="15" customHeight="1" x14ac:dyDescent="0.3">
      <c r="C2708" s="4" t="s">
        <v>5142</v>
      </c>
      <c r="D2708" s="4" t="s">
        <v>5143</v>
      </c>
      <c r="E2708" s="3" t="s">
        <v>28</v>
      </c>
      <c r="F2708" s="18">
        <v>7</v>
      </c>
      <c r="G2708" s="3">
        <v>1174.1400000000001</v>
      </c>
      <c r="H2708" s="3">
        <f t="shared" ref="H2708:H2771" si="99">+ROUND(+IF(F2708="",0,F2708*G2708),2)</f>
        <v>8218.98</v>
      </c>
    </row>
    <row r="2709" spans="3:8" ht="15" customHeight="1" x14ac:dyDescent="0.3">
      <c r="C2709" s="4" t="s">
        <v>5144</v>
      </c>
      <c r="D2709" s="4" t="s">
        <v>5145</v>
      </c>
      <c r="E2709" s="3" t="s">
        <v>28</v>
      </c>
      <c r="F2709" s="18">
        <v>6</v>
      </c>
      <c r="G2709" s="3">
        <v>1147.52</v>
      </c>
      <c r="H2709" s="3">
        <f t="shared" si="99"/>
        <v>6885.12</v>
      </c>
    </row>
    <row r="2710" spans="3:8" ht="15" customHeight="1" x14ac:dyDescent="0.3">
      <c r="C2710" s="4" t="s">
        <v>5146</v>
      </c>
      <c r="D2710" s="4" t="s">
        <v>5147</v>
      </c>
      <c r="E2710" s="3" t="s">
        <v>28</v>
      </c>
      <c r="F2710" s="18">
        <v>1</v>
      </c>
      <c r="G2710" s="3">
        <v>2658.75</v>
      </c>
      <c r="H2710" s="3">
        <f t="shared" si="99"/>
        <v>2658.75</v>
      </c>
    </row>
    <row r="2711" spans="3:8" ht="15" customHeight="1" x14ac:dyDescent="0.3">
      <c r="C2711" s="4" t="s">
        <v>5148</v>
      </c>
      <c r="D2711" s="4" t="s">
        <v>5149</v>
      </c>
      <c r="E2711" s="3" t="s">
        <v>28</v>
      </c>
      <c r="F2711" s="18">
        <v>8</v>
      </c>
      <c r="G2711" s="3">
        <v>5001.1499999999996</v>
      </c>
      <c r="H2711" s="3">
        <f t="shared" si="99"/>
        <v>40009.199999999997</v>
      </c>
    </row>
    <row r="2712" spans="3:8" ht="15" customHeight="1" x14ac:dyDescent="0.3">
      <c r="C2712" s="4" t="s">
        <v>5150</v>
      </c>
      <c r="D2712" s="4" t="s">
        <v>5151</v>
      </c>
      <c r="E2712" s="3" t="s">
        <v>28</v>
      </c>
      <c r="F2712" s="18">
        <v>12</v>
      </c>
      <c r="G2712" s="3">
        <v>6511.6</v>
      </c>
      <c r="H2712" s="3">
        <f t="shared" si="99"/>
        <v>78139.199999999997</v>
      </c>
    </row>
    <row r="2713" spans="3:8" ht="15" customHeight="1" x14ac:dyDescent="0.3">
      <c r="C2713" s="4" t="s">
        <v>5152</v>
      </c>
      <c r="D2713" s="4" t="s">
        <v>5153</v>
      </c>
      <c r="E2713" s="3" t="s">
        <v>28</v>
      </c>
      <c r="F2713" s="18">
        <v>166</v>
      </c>
      <c r="G2713" s="3">
        <v>845.36</v>
      </c>
      <c r="H2713" s="3">
        <f t="shared" si="99"/>
        <v>140329.76</v>
      </c>
    </row>
    <row r="2714" spans="3:8" ht="15" customHeight="1" x14ac:dyDescent="0.3">
      <c r="C2714" s="4" t="s">
        <v>5154</v>
      </c>
      <c r="D2714" s="4" t="s">
        <v>5155</v>
      </c>
      <c r="E2714" s="3" t="s">
        <v>28</v>
      </c>
      <c r="F2714" s="18">
        <v>34</v>
      </c>
      <c r="G2714" s="3">
        <v>2470.0300000000002</v>
      </c>
      <c r="H2714" s="3">
        <f t="shared" si="99"/>
        <v>83981.02</v>
      </c>
    </row>
    <row r="2715" spans="3:8" ht="15" customHeight="1" x14ac:dyDescent="0.3">
      <c r="C2715" s="4" t="s">
        <v>5156</v>
      </c>
      <c r="D2715" s="4" t="s">
        <v>5157</v>
      </c>
      <c r="E2715" s="3" t="s">
        <v>28</v>
      </c>
      <c r="F2715" s="18">
        <v>19</v>
      </c>
      <c r="G2715" s="3">
        <v>1994.85</v>
      </c>
      <c r="H2715" s="3">
        <f t="shared" si="99"/>
        <v>37902.15</v>
      </c>
    </row>
    <row r="2716" spans="3:8" ht="15" customHeight="1" x14ac:dyDescent="0.3">
      <c r="C2716" s="4" t="s">
        <v>5158</v>
      </c>
      <c r="D2716" s="4" t="s">
        <v>5159</v>
      </c>
      <c r="E2716" s="3" t="s">
        <v>28</v>
      </c>
      <c r="F2716" s="18">
        <v>7</v>
      </c>
      <c r="G2716" s="3">
        <v>986.56</v>
      </c>
      <c r="H2716" s="3">
        <f t="shared" si="99"/>
        <v>6905.92</v>
      </c>
    </row>
    <row r="2717" spans="3:8" ht="15" customHeight="1" x14ac:dyDescent="0.3">
      <c r="C2717" s="4" t="s">
        <v>5160</v>
      </c>
      <c r="D2717" s="4" t="s">
        <v>5161</v>
      </c>
      <c r="E2717" s="3" t="s">
        <v>28</v>
      </c>
      <c r="F2717" s="18">
        <v>1</v>
      </c>
      <c r="G2717" s="3">
        <v>2150</v>
      </c>
      <c r="H2717" s="3">
        <f t="shared" si="99"/>
        <v>2150</v>
      </c>
    </row>
    <row r="2718" spans="3:8" ht="15" customHeight="1" x14ac:dyDescent="0.3">
      <c r="C2718" s="4" t="s">
        <v>5162</v>
      </c>
      <c r="D2718" s="4" t="s">
        <v>5163</v>
      </c>
      <c r="E2718" s="3" t="s">
        <v>28</v>
      </c>
      <c r="F2718" s="18">
        <v>2</v>
      </c>
      <c r="G2718" s="3">
        <v>17757.5</v>
      </c>
      <c r="H2718" s="3">
        <f t="shared" si="99"/>
        <v>35515</v>
      </c>
    </row>
    <row r="2719" spans="3:8" ht="15" customHeight="1" x14ac:dyDescent="0.3">
      <c r="C2719" s="4" t="s">
        <v>5164</v>
      </c>
      <c r="D2719" s="4" t="s">
        <v>5165</v>
      </c>
      <c r="E2719" s="3" t="s">
        <v>28</v>
      </c>
      <c r="F2719" s="18">
        <v>57</v>
      </c>
      <c r="G2719" s="3">
        <v>1079.2</v>
      </c>
      <c r="H2719" s="3">
        <f t="shared" si="99"/>
        <v>61514.400000000001</v>
      </c>
    </row>
    <row r="2720" spans="3:8" ht="15" customHeight="1" x14ac:dyDescent="0.3">
      <c r="C2720" s="4" t="s">
        <v>5166</v>
      </c>
      <c r="D2720" s="4" t="s">
        <v>5167</v>
      </c>
      <c r="E2720" s="3" t="s">
        <v>28</v>
      </c>
      <c r="F2720" s="18">
        <v>1</v>
      </c>
      <c r="G2720" s="3">
        <v>25453.64</v>
      </c>
      <c r="H2720" s="3">
        <f t="shared" si="99"/>
        <v>25453.64</v>
      </c>
    </row>
    <row r="2721" spans="3:8" ht="15" customHeight="1" x14ac:dyDescent="0.3">
      <c r="C2721" s="4" t="s">
        <v>5168</v>
      </c>
      <c r="D2721" s="4" t="s">
        <v>5169</v>
      </c>
      <c r="E2721" s="3" t="s">
        <v>28</v>
      </c>
      <c r="F2721" s="18">
        <v>2</v>
      </c>
      <c r="G2721" s="3">
        <v>600</v>
      </c>
      <c r="H2721" s="3">
        <f t="shared" si="99"/>
        <v>1200</v>
      </c>
    </row>
    <row r="2722" spans="3:8" ht="15" customHeight="1" x14ac:dyDescent="0.3">
      <c r="C2722" s="4" t="s">
        <v>5170</v>
      </c>
      <c r="D2722" s="4" t="s">
        <v>5171</v>
      </c>
      <c r="E2722" s="3" t="s">
        <v>28</v>
      </c>
      <c r="F2722" s="18">
        <v>8</v>
      </c>
      <c r="G2722" s="3">
        <v>377.69</v>
      </c>
      <c r="H2722" s="3">
        <f t="shared" si="99"/>
        <v>3021.52</v>
      </c>
    </row>
    <row r="2723" spans="3:8" ht="15" customHeight="1" x14ac:dyDescent="0.3">
      <c r="C2723" s="4" t="s">
        <v>5172</v>
      </c>
      <c r="D2723" s="4" t="s">
        <v>5173</v>
      </c>
      <c r="E2723" s="3" t="s">
        <v>28</v>
      </c>
      <c r="F2723" s="18">
        <v>3</v>
      </c>
      <c r="G2723" s="3">
        <v>4201.03</v>
      </c>
      <c r="H2723" s="3">
        <f t="shared" si="99"/>
        <v>12603.09</v>
      </c>
    </row>
    <row r="2724" spans="3:8" ht="15" customHeight="1" x14ac:dyDescent="0.3">
      <c r="C2724" s="4" t="s">
        <v>5174</v>
      </c>
      <c r="D2724" s="4" t="s">
        <v>5175</v>
      </c>
      <c r="E2724" s="3" t="s">
        <v>28</v>
      </c>
      <c r="F2724" s="18">
        <v>1</v>
      </c>
      <c r="G2724" s="3">
        <v>8172.15</v>
      </c>
      <c r="H2724" s="3">
        <f t="shared" si="99"/>
        <v>8172.15</v>
      </c>
    </row>
    <row r="2725" spans="3:8" ht="15" customHeight="1" x14ac:dyDescent="0.3">
      <c r="C2725" s="4" t="s">
        <v>5176</v>
      </c>
      <c r="D2725" s="4" t="s">
        <v>5177</v>
      </c>
      <c r="E2725" s="3" t="s">
        <v>28</v>
      </c>
      <c r="F2725" s="18">
        <v>1</v>
      </c>
      <c r="G2725" s="3">
        <v>4193.3599999999997</v>
      </c>
      <c r="H2725" s="3">
        <f t="shared" si="99"/>
        <v>4193.3599999999997</v>
      </c>
    </row>
    <row r="2726" spans="3:8" ht="15" customHeight="1" x14ac:dyDescent="0.3">
      <c r="C2726" s="4" t="s">
        <v>5178</v>
      </c>
      <c r="D2726" s="4" t="s">
        <v>5179</v>
      </c>
      <c r="E2726" s="3" t="s">
        <v>28</v>
      </c>
      <c r="F2726" s="18">
        <v>4</v>
      </c>
      <c r="G2726" s="3">
        <v>2693.3</v>
      </c>
      <c r="H2726" s="3">
        <f t="shared" si="99"/>
        <v>10773.2</v>
      </c>
    </row>
    <row r="2727" spans="3:8" ht="15" customHeight="1" x14ac:dyDescent="0.3">
      <c r="C2727" s="4" t="s">
        <v>5180</v>
      </c>
      <c r="D2727" s="4" t="s">
        <v>5181</v>
      </c>
      <c r="E2727" s="3" t="s">
        <v>28</v>
      </c>
      <c r="F2727" s="18">
        <v>1</v>
      </c>
      <c r="G2727" s="3">
        <v>537.65</v>
      </c>
      <c r="H2727" s="3">
        <f t="shared" si="99"/>
        <v>537.65</v>
      </c>
    </row>
    <row r="2728" spans="3:8" ht="15" customHeight="1" x14ac:dyDescent="0.3">
      <c r="C2728" s="4" t="s">
        <v>5182</v>
      </c>
      <c r="D2728" s="4" t="s">
        <v>5183</v>
      </c>
      <c r="E2728" s="3" t="s">
        <v>28</v>
      </c>
      <c r="F2728" s="18">
        <v>1</v>
      </c>
      <c r="G2728" s="3">
        <v>7495.62</v>
      </c>
      <c r="H2728" s="3">
        <f t="shared" si="99"/>
        <v>7495.62</v>
      </c>
    </row>
    <row r="2729" spans="3:8" ht="15" customHeight="1" x14ac:dyDescent="0.3">
      <c r="C2729" s="4" t="s">
        <v>5184</v>
      </c>
      <c r="D2729" s="4" t="s">
        <v>5185</v>
      </c>
      <c r="E2729" s="3" t="s">
        <v>28</v>
      </c>
      <c r="F2729" s="18">
        <v>2</v>
      </c>
      <c r="G2729" s="3">
        <v>32391.75</v>
      </c>
      <c r="H2729" s="3">
        <f t="shared" si="99"/>
        <v>64783.5</v>
      </c>
    </row>
    <row r="2730" spans="3:8" ht="15" customHeight="1" x14ac:dyDescent="0.3">
      <c r="C2730" s="4" t="s">
        <v>5186</v>
      </c>
      <c r="D2730" s="4" t="s">
        <v>5187</v>
      </c>
      <c r="E2730" s="3" t="s">
        <v>28</v>
      </c>
      <c r="F2730" s="18">
        <v>2</v>
      </c>
      <c r="G2730" s="3">
        <v>5498.72</v>
      </c>
      <c r="H2730" s="3">
        <f t="shared" si="99"/>
        <v>10997.44</v>
      </c>
    </row>
    <row r="2731" spans="3:8" ht="15" customHeight="1" x14ac:dyDescent="0.3">
      <c r="C2731" s="4" t="s">
        <v>5188</v>
      </c>
      <c r="D2731" s="4" t="s">
        <v>5189</v>
      </c>
      <c r="E2731" s="3" t="s">
        <v>28</v>
      </c>
      <c r="F2731" s="18">
        <v>2</v>
      </c>
      <c r="G2731" s="3">
        <v>2500</v>
      </c>
      <c r="H2731" s="3">
        <f t="shared" si="99"/>
        <v>5000</v>
      </c>
    </row>
    <row r="2732" spans="3:8" ht="15" customHeight="1" x14ac:dyDescent="0.3">
      <c r="C2732" s="4" t="s">
        <v>5190</v>
      </c>
      <c r="D2732" s="4" t="s">
        <v>5191</v>
      </c>
      <c r="E2732" s="3" t="s">
        <v>28</v>
      </c>
      <c r="F2732" s="18">
        <v>3</v>
      </c>
      <c r="G2732" s="3">
        <v>1949.22</v>
      </c>
      <c r="H2732" s="3">
        <f t="shared" si="99"/>
        <v>5847.66</v>
      </c>
    </row>
    <row r="2733" spans="3:8" ht="15" customHeight="1" x14ac:dyDescent="0.3">
      <c r="C2733" s="4" t="s">
        <v>5192</v>
      </c>
      <c r="D2733" s="4" t="s">
        <v>5193</v>
      </c>
      <c r="E2733" s="3" t="s">
        <v>28</v>
      </c>
      <c r="F2733" s="18">
        <v>5</v>
      </c>
      <c r="G2733" s="3">
        <v>3500</v>
      </c>
      <c r="H2733" s="3">
        <f t="shared" si="99"/>
        <v>17500</v>
      </c>
    </row>
    <row r="2734" spans="3:8" ht="15" customHeight="1" x14ac:dyDescent="0.3">
      <c r="C2734" s="4" t="s">
        <v>5194</v>
      </c>
      <c r="D2734" s="4" t="s">
        <v>5195</v>
      </c>
      <c r="E2734" s="3" t="s">
        <v>28</v>
      </c>
      <c r="F2734" s="18">
        <v>6</v>
      </c>
      <c r="G2734" s="3">
        <v>3200</v>
      </c>
      <c r="H2734" s="3">
        <f t="shared" si="99"/>
        <v>19200</v>
      </c>
    </row>
    <row r="2735" spans="3:8" ht="15" customHeight="1" x14ac:dyDescent="0.3">
      <c r="C2735" s="4" t="s">
        <v>5196</v>
      </c>
      <c r="D2735" s="4" t="s">
        <v>5197</v>
      </c>
      <c r="E2735" s="3" t="s">
        <v>28</v>
      </c>
      <c r="F2735" s="18">
        <v>3</v>
      </c>
      <c r="G2735" s="3">
        <v>3200</v>
      </c>
      <c r="H2735" s="3">
        <f t="shared" si="99"/>
        <v>9600</v>
      </c>
    </row>
    <row r="2736" spans="3:8" ht="15" customHeight="1" x14ac:dyDescent="0.3">
      <c r="C2736" s="4" t="s">
        <v>5198</v>
      </c>
      <c r="D2736" s="4" t="s">
        <v>5199</v>
      </c>
      <c r="E2736" s="3" t="s">
        <v>28</v>
      </c>
      <c r="F2736" s="18">
        <v>13</v>
      </c>
      <c r="G2736" s="3">
        <v>1990.63</v>
      </c>
      <c r="H2736" s="3">
        <f t="shared" si="99"/>
        <v>25878.19</v>
      </c>
    </row>
    <row r="2737" spans="3:8" ht="15" customHeight="1" x14ac:dyDescent="0.3">
      <c r="C2737" s="4" t="s">
        <v>5200</v>
      </c>
      <c r="D2737" s="4" t="s">
        <v>5201</v>
      </c>
      <c r="E2737" s="3" t="s">
        <v>28</v>
      </c>
      <c r="F2737" s="18">
        <v>4</v>
      </c>
      <c r="G2737" s="3">
        <v>750</v>
      </c>
      <c r="H2737" s="3">
        <f t="shared" si="99"/>
        <v>3000</v>
      </c>
    </row>
    <row r="2738" spans="3:8" ht="15" customHeight="1" x14ac:dyDescent="0.3">
      <c r="C2738" s="4" t="s">
        <v>5202</v>
      </c>
      <c r="D2738" s="4" t="s">
        <v>5203</v>
      </c>
      <c r="E2738" s="3" t="s">
        <v>28</v>
      </c>
      <c r="F2738" s="18">
        <v>1</v>
      </c>
      <c r="G2738" s="3">
        <v>250000</v>
      </c>
      <c r="H2738" s="3">
        <f t="shared" si="99"/>
        <v>250000</v>
      </c>
    </row>
    <row r="2739" spans="3:8" ht="15" customHeight="1" x14ac:dyDescent="0.3">
      <c r="C2739" s="4" t="s">
        <v>5204</v>
      </c>
      <c r="D2739" s="4" t="s">
        <v>5205</v>
      </c>
      <c r="E2739" s="3" t="s">
        <v>28</v>
      </c>
      <c r="F2739" s="18">
        <v>19</v>
      </c>
      <c r="G2739" s="3">
        <v>2985</v>
      </c>
      <c r="H2739" s="3">
        <f t="shared" si="99"/>
        <v>56715</v>
      </c>
    </row>
    <row r="2740" spans="3:8" ht="15" customHeight="1" x14ac:dyDescent="0.3">
      <c r="C2740" s="4" t="s">
        <v>5206</v>
      </c>
      <c r="D2740" s="4" t="s">
        <v>5207</v>
      </c>
      <c r="E2740" s="3" t="s">
        <v>28</v>
      </c>
      <c r="F2740" s="18">
        <v>27</v>
      </c>
      <c r="G2740" s="3">
        <v>907.75</v>
      </c>
      <c r="H2740" s="3">
        <f t="shared" si="99"/>
        <v>24509.25</v>
      </c>
    </row>
    <row r="2741" spans="3:8" ht="15" customHeight="1" x14ac:dyDescent="0.3">
      <c r="C2741" s="4" t="s">
        <v>5208</v>
      </c>
      <c r="D2741" s="4" t="s">
        <v>5209</v>
      </c>
      <c r="E2741" s="3" t="s">
        <v>28</v>
      </c>
      <c r="F2741" s="18">
        <v>33</v>
      </c>
      <c r="G2741" s="3">
        <v>698.99</v>
      </c>
      <c r="H2741" s="3">
        <f t="shared" si="99"/>
        <v>23066.67</v>
      </c>
    </row>
    <row r="2742" spans="3:8" ht="15" customHeight="1" x14ac:dyDescent="0.3">
      <c r="C2742" s="4" t="s">
        <v>5210</v>
      </c>
      <c r="D2742" s="4" t="s">
        <v>5211</v>
      </c>
      <c r="E2742" s="3" t="s">
        <v>28</v>
      </c>
      <c r="F2742" s="18">
        <v>17</v>
      </c>
      <c r="G2742" s="3">
        <v>986.83</v>
      </c>
      <c r="H2742" s="3">
        <f t="shared" si="99"/>
        <v>16776.11</v>
      </c>
    </row>
    <row r="2743" spans="3:8" ht="15" customHeight="1" x14ac:dyDescent="0.3">
      <c r="C2743" s="4" t="s">
        <v>5212</v>
      </c>
      <c r="D2743" s="4" t="s">
        <v>5213</v>
      </c>
      <c r="E2743" s="3" t="s">
        <v>28</v>
      </c>
      <c r="F2743" s="18">
        <v>2</v>
      </c>
      <c r="G2743" s="3">
        <v>1200</v>
      </c>
      <c r="H2743" s="3">
        <f t="shared" si="99"/>
        <v>2400</v>
      </c>
    </row>
    <row r="2744" spans="3:8" ht="15" customHeight="1" x14ac:dyDescent="0.3">
      <c r="C2744" s="4" t="s">
        <v>5214</v>
      </c>
      <c r="D2744" s="4" t="s">
        <v>5215</v>
      </c>
      <c r="E2744" s="3" t="s">
        <v>28</v>
      </c>
      <c r="F2744" s="18">
        <v>27</v>
      </c>
      <c r="G2744" s="3">
        <v>4228.09</v>
      </c>
      <c r="H2744" s="3">
        <f t="shared" si="99"/>
        <v>114158.43</v>
      </c>
    </row>
    <row r="2745" spans="3:8" ht="15" customHeight="1" x14ac:dyDescent="0.3">
      <c r="C2745" s="4" t="s">
        <v>5216</v>
      </c>
      <c r="D2745" s="4" t="s">
        <v>5217</v>
      </c>
      <c r="E2745" s="3" t="s">
        <v>28</v>
      </c>
      <c r="F2745" s="18">
        <v>3</v>
      </c>
      <c r="G2745" s="3">
        <v>12337.5</v>
      </c>
      <c r="H2745" s="3">
        <f t="shared" si="99"/>
        <v>37012.5</v>
      </c>
    </row>
    <row r="2746" spans="3:8" ht="15" customHeight="1" x14ac:dyDescent="0.3">
      <c r="C2746" s="4" t="s">
        <v>5218</v>
      </c>
      <c r="D2746" s="4" t="s">
        <v>5219</v>
      </c>
      <c r="E2746" s="3" t="s">
        <v>28</v>
      </c>
      <c r="F2746" s="18">
        <v>18</v>
      </c>
      <c r="G2746" s="3">
        <v>3046.07</v>
      </c>
      <c r="H2746" s="3">
        <f t="shared" si="99"/>
        <v>54829.26</v>
      </c>
    </row>
    <row r="2747" spans="3:8" ht="15" customHeight="1" x14ac:dyDescent="0.3">
      <c r="C2747" s="4" t="s">
        <v>5220</v>
      </c>
      <c r="D2747" s="4" t="s">
        <v>5221</v>
      </c>
      <c r="E2747" s="3" t="s">
        <v>28</v>
      </c>
      <c r="F2747" s="18">
        <v>103</v>
      </c>
      <c r="G2747" s="3">
        <v>5315</v>
      </c>
      <c r="H2747" s="3">
        <f t="shared" si="99"/>
        <v>547445</v>
      </c>
    </row>
    <row r="2748" spans="3:8" ht="15" customHeight="1" x14ac:dyDescent="0.3">
      <c r="C2748" s="4" t="s">
        <v>5222</v>
      </c>
      <c r="D2748" s="4" t="s">
        <v>5223</v>
      </c>
      <c r="E2748" s="3" t="s">
        <v>28</v>
      </c>
      <c r="F2748" s="18">
        <v>2</v>
      </c>
      <c r="G2748" s="3">
        <v>2000</v>
      </c>
      <c r="H2748" s="3">
        <f t="shared" si="99"/>
        <v>4000</v>
      </c>
    </row>
    <row r="2749" spans="3:8" ht="15" customHeight="1" x14ac:dyDescent="0.3">
      <c r="C2749" s="4" t="s">
        <v>5224</v>
      </c>
      <c r="D2749" s="4" t="s">
        <v>5225</v>
      </c>
      <c r="E2749" s="3" t="s">
        <v>28</v>
      </c>
      <c r="F2749" s="18">
        <v>4</v>
      </c>
      <c r="G2749" s="3">
        <v>699.54</v>
      </c>
      <c r="H2749" s="3">
        <f t="shared" si="99"/>
        <v>2798.16</v>
      </c>
    </row>
    <row r="2750" spans="3:8" ht="15" customHeight="1" x14ac:dyDescent="0.3">
      <c r="C2750" s="4" t="s">
        <v>5226</v>
      </c>
      <c r="D2750" s="4" t="s">
        <v>5227</v>
      </c>
      <c r="E2750" s="3" t="s">
        <v>28</v>
      </c>
      <c r="F2750" s="18">
        <v>1</v>
      </c>
      <c r="G2750" s="3">
        <v>18816.25</v>
      </c>
      <c r="H2750" s="3">
        <f t="shared" si="99"/>
        <v>18816.25</v>
      </c>
    </row>
    <row r="2751" spans="3:8" ht="15" customHeight="1" x14ac:dyDescent="0.3">
      <c r="C2751" s="4" t="s">
        <v>5228</v>
      </c>
      <c r="D2751" s="4" t="s">
        <v>5229</v>
      </c>
      <c r="E2751" s="3" t="s">
        <v>28</v>
      </c>
      <c r="F2751" s="18">
        <v>1</v>
      </c>
      <c r="G2751" s="3">
        <v>5572.1</v>
      </c>
      <c r="H2751" s="3">
        <f t="shared" si="99"/>
        <v>5572.1</v>
      </c>
    </row>
    <row r="2752" spans="3:8" ht="15" customHeight="1" x14ac:dyDescent="0.3">
      <c r="C2752" s="4" t="s">
        <v>5230</v>
      </c>
      <c r="D2752" s="4" t="s">
        <v>5231</v>
      </c>
      <c r="E2752" s="3" t="s">
        <v>28</v>
      </c>
      <c r="F2752" s="18">
        <v>55</v>
      </c>
      <c r="G2752" s="3">
        <v>5426.45</v>
      </c>
      <c r="H2752" s="3">
        <f t="shared" si="99"/>
        <v>298454.75</v>
      </c>
    </row>
    <row r="2753" spans="3:8" ht="15" customHeight="1" x14ac:dyDescent="0.3">
      <c r="C2753" s="4" t="s">
        <v>5232</v>
      </c>
      <c r="D2753" s="4" t="s">
        <v>5233</v>
      </c>
      <c r="E2753" s="3" t="s">
        <v>28</v>
      </c>
      <c r="F2753" s="18">
        <v>6</v>
      </c>
      <c r="G2753" s="3">
        <v>30258.75</v>
      </c>
      <c r="H2753" s="3">
        <f t="shared" si="99"/>
        <v>181552.5</v>
      </c>
    </row>
    <row r="2754" spans="3:8" ht="15" customHeight="1" x14ac:dyDescent="0.3">
      <c r="C2754" s="4" t="s">
        <v>5234</v>
      </c>
      <c r="D2754" s="4" t="s">
        <v>5235</v>
      </c>
      <c r="E2754" s="3" t="s">
        <v>28</v>
      </c>
      <c r="F2754" s="18">
        <v>6</v>
      </c>
      <c r="G2754" s="3">
        <v>3605</v>
      </c>
      <c r="H2754" s="3">
        <f t="shared" si="99"/>
        <v>21630</v>
      </c>
    </row>
    <row r="2755" spans="3:8" ht="15" customHeight="1" x14ac:dyDescent="0.3">
      <c r="C2755" s="4" t="s">
        <v>5236</v>
      </c>
      <c r="D2755" s="4" t="s">
        <v>5237</v>
      </c>
      <c r="E2755" s="3" t="s">
        <v>28</v>
      </c>
      <c r="F2755" s="18">
        <v>1</v>
      </c>
      <c r="G2755" s="3">
        <v>4483.75</v>
      </c>
      <c r="H2755" s="3">
        <f t="shared" si="99"/>
        <v>4483.75</v>
      </c>
    </row>
    <row r="2756" spans="3:8" ht="15" customHeight="1" x14ac:dyDescent="0.3">
      <c r="C2756" s="4" t="s">
        <v>5238</v>
      </c>
      <c r="D2756" s="4" t="s">
        <v>5239</v>
      </c>
      <c r="E2756" s="3" t="s">
        <v>28</v>
      </c>
      <c r="F2756" s="18">
        <v>25</v>
      </c>
      <c r="G2756" s="3">
        <v>1449.1</v>
      </c>
      <c r="H2756" s="3">
        <f t="shared" si="99"/>
        <v>36227.5</v>
      </c>
    </row>
    <row r="2757" spans="3:8" ht="15" customHeight="1" x14ac:dyDescent="0.3">
      <c r="C2757" s="4" t="s">
        <v>5240</v>
      </c>
      <c r="D2757" s="4" t="s">
        <v>5241</v>
      </c>
      <c r="E2757" s="3" t="s">
        <v>28</v>
      </c>
      <c r="F2757" s="18">
        <v>6</v>
      </c>
      <c r="G2757" s="3">
        <v>32391.75</v>
      </c>
      <c r="H2757" s="3">
        <f t="shared" si="99"/>
        <v>194350.5</v>
      </c>
    </row>
    <row r="2758" spans="3:8" ht="15" customHeight="1" x14ac:dyDescent="0.3">
      <c r="C2758" s="4" t="s">
        <v>5242</v>
      </c>
      <c r="D2758" s="4" t="s">
        <v>5243</v>
      </c>
      <c r="E2758" s="3" t="s">
        <v>28</v>
      </c>
      <c r="F2758" s="18">
        <v>50</v>
      </c>
      <c r="G2758" s="3">
        <v>7668.96</v>
      </c>
      <c r="H2758" s="3">
        <f t="shared" si="99"/>
        <v>383448</v>
      </c>
    </row>
    <row r="2759" spans="3:8" ht="15" customHeight="1" x14ac:dyDescent="0.3">
      <c r="C2759" s="4" t="s">
        <v>5244</v>
      </c>
      <c r="D2759" s="4" t="s">
        <v>5245</v>
      </c>
      <c r="E2759" s="3" t="s">
        <v>28</v>
      </c>
      <c r="F2759" s="18">
        <v>10</v>
      </c>
      <c r="G2759" s="3">
        <v>6402.06</v>
      </c>
      <c r="H2759" s="3">
        <f t="shared" si="99"/>
        <v>64020.6</v>
      </c>
    </row>
    <row r="2760" spans="3:8" ht="15" customHeight="1" x14ac:dyDescent="0.3">
      <c r="C2760" s="4" t="s">
        <v>5246</v>
      </c>
      <c r="D2760" s="4" t="s">
        <v>5247</v>
      </c>
      <c r="E2760" s="3" t="s">
        <v>28</v>
      </c>
      <c r="F2760" s="18">
        <v>2</v>
      </c>
      <c r="G2760" s="3">
        <v>2698.25</v>
      </c>
      <c r="H2760" s="3">
        <f t="shared" si="99"/>
        <v>5396.5</v>
      </c>
    </row>
    <row r="2761" spans="3:8" ht="15" customHeight="1" x14ac:dyDescent="0.3">
      <c r="C2761" s="4" t="s">
        <v>5248</v>
      </c>
      <c r="D2761" s="4" t="s">
        <v>5249</v>
      </c>
      <c r="E2761" s="3" t="s">
        <v>28</v>
      </c>
      <c r="F2761" s="18">
        <v>8</v>
      </c>
      <c r="G2761" s="3">
        <v>2878.02</v>
      </c>
      <c r="H2761" s="3">
        <f t="shared" si="99"/>
        <v>23024.16</v>
      </c>
    </row>
    <row r="2762" spans="3:8" ht="15" customHeight="1" x14ac:dyDescent="0.3">
      <c r="C2762" s="4" t="s">
        <v>5250</v>
      </c>
      <c r="D2762" s="4" t="s">
        <v>5251</v>
      </c>
      <c r="E2762" s="3" t="s">
        <v>28</v>
      </c>
      <c r="F2762" s="18">
        <v>5</v>
      </c>
      <c r="G2762" s="3">
        <v>3134.18</v>
      </c>
      <c r="H2762" s="3">
        <f t="shared" si="99"/>
        <v>15670.9</v>
      </c>
    </row>
    <row r="2763" spans="3:8" ht="15" customHeight="1" x14ac:dyDescent="0.3">
      <c r="C2763" s="4" t="s">
        <v>5252</v>
      </c>
      <c r="D2763" s="4" t="s">
        <v>5253</v>
      </c>
      <c r="E2763" s="3" t="s">
        <v>28</v>
      </c>
      <c r="F2763" s="18">
        <v>8</v>
      </c>
      <c r="G2763" s="3">
        <v>4126.3100000000004</v>
      </c>
      <c r="H2763" s="3">
        <f t="shared" si="99"/>
        <v>33010.480000000003</v>
      </c>
    </row>
    <row r="2764" spans="3:8" ht="15" customHeight="1" x14ac:dyDescent="0.3">
      <c r="C2764" s="4" t="s">
        <v>5254</v>
      </c>
      <c r="D2764" s="4" t="s">
        <v>5255</v>
      </c>
      <c r="E2764" s="3" t="s">
        <v>28</v>
      </c>
      <c r="F2764" s="18">
        <v>9</v>
      </c>
      <c r="G2764" s="3">
        <v>6511.6</v>
      </c>
      <c r="H2764" s="3">
        <f t="shared" si="99"/>
        <v>58604.4</v>
      </c>
    </row>
    <row r="2765" spans="3:8" ht="15" customHeight="1" x14ac:dyDescent="0.3">
      <c r="C2765" s="4" t="s">
        <v>5256</v>
      </c>
      <c r="D2765" s="4" t="s">
        <v>5257</v>
      </c>
      <c r="E2765" s="3" t="s">
        <v>28</v>
      </c>
      <c r="F2765" s="18">
        <v>22</v>
      </c>
      <c r="G2765" s="3">
        <v>2923.97</v>
      </c>
      <c r="H2765" s="3">
        <f t="shared" si="99"/>
        <v>64327.34</v>
      </c>
    </row>
    <row r="2766" spans="3:8" ht="15" customHeight="1" x14ac:dyDescent="0.3">
      <c r="C2766" s="4" t="s">
        <v>5258</v>
      </c>
      <c r="D2766" s="4" t="s">
        <v>5259</v>
      </c>
      <c r="E2766" s="3" t="s">
        <v>28</v>
      </c>
      <c r="F2766" s="18">
        <v>136</v>
      </c>
      <c r="G2766" s="3">
        <v>688.49</v>
      </c>
      <c r="H2766" s="3">
        <f t="shared" si="99"/>
        <v>93634.64</v>
      </c>
    </row>
    <row r="2767" spans="3:8" ht="15" customHeight="1" x14ac:dyDescent="0.3">
      <c r="C2767" s="4" t="s">
        <v>5260</v>
      </c>
      <c r="D2767" s="4" t="s">
        <v>5261</v>
      </c>
      <c r="E2767" s="3" t="s">
        <v>28</v>
      </c>
      <c r="F2767" s="18">
        <v>3</v>
      </c>
      <c r="G2767" s="3">
        <v>241.91</v>
      </c>
      <c r="H2767" s="3">
        <f t="shared" si="99"/>
        <v>725.73</v>
      </c>
    </row>
    <row r="2768" spans="3:8" ht="15" customHeight="1" x14ac:dyDescent="0.3">
      <c r="C2768" s="4" t="s">
        <v>5262</v>
      </c>
      <c r="D2768" s="4" t="s">
        <v>5263</v>
      </c>
      <c r="E2768" s="3" t="s">
        <v>28</v>
      </c>
      <c r="F2768" s="18">
        <v>24</v>
      </c>
      <c r="G2768" s="3">
        <v>2115.3200000000002</v>
      </c>
      <c r="H2768" s="3">
        <f t="shared" si="99"/>
        <v>50767.68</v>
      </c>
    </row>
    <row r="2769" spans="3:8" ht="15" customHeight="1" x14ac:dyDescent="0.3">
      <c r="C2769" s="4" t="s">
        <v>5264</v>
      </c>
      <c r="D2769" s="4" t="s">
        <v>5265</v>
      </c>
      <c r="E2769" s="3" t="s">
        <v>28</v>
      </c>
      <c r="F2769" s="18">
        <v>4</v>
      </c>
      <c r="G2769" s="3">
        <v>700</v>
      </c>
      <c r="H2769" s="3">
        <f t="shared" si="99"/>
        <v>2800</v>
      </c>
    </row>
    <row r="2770" spans="3:8" ht="15" customHeight="1" x14ac:dyDescent="0.3">
      <c r="C2770" s="4" t="s">
        <v>5266</v>
      </c>
      <c r="D2770" s="4" t="s">
        <v>5267</v>
      </c>
      <c r="E2770" s="3" t="s">
        <v>28</v>
      </c>
      <c r="F2770" s="18">
        <v>2</v>
      </c>
      <c r="G2770" s="3">
        <v>2831.32</v>
      </c>
      <c r="H2770" s="3">
        <f t="shared" si="99"/>
        <v>5662.64</v>
      </c>
    </row>
    <row r="2771" spans="3:8" ht="15" customHeight="1" x14ac:dyDescent="0.3">
      <c r="C2771" s="4" t="s">
        <v>5268</v>
      </c>
      <c r="D2771" s="4" t="s">
        <v>5269</v>
      </c>
      <c r="E2771" s="3" t="s">
        <v>28</v>
      </c>
      <c r="F2771" s="18">
        <v>8</v>
      </c>
      <c r="G2771" s="3">
        <v>1585.87</v>
      </c>
      <c r="H2771" s="3">
        <f t="shared" si="99"/>
        <v>12686.96</v>
      </c>
    </row>
    <row r="2772" spans="3:8" ht="15" customHeight="1" x14ac:dyDescent="0.3">
      <c r="C2772" s="4" t="s">
        <v>5270</v>
      </c>
      <c r="D2772" s="4" t="s">
        <v>5271</v>
      </c>
      <c r="E2772" s="3" t="s">
        <v>28</v>
      </c>
      <c r="F2772" s="18">
        <v>79</v>
      </c>
      <c r="G2772" s="3">
        <v>2782.24</v>
      </c>
      <c r="H2772" s="3">
        <f t="shared" ref="H2772:H2835" si="100">+ROUND(+IF(F2772="",0,F2772*G2772),2)</f>
        <v>219796.96</v>
      </c>
    </row>
    <row r="2773" spans="3:8" ht="15" customHeight="1" x14ac:dyDescent="0.3">
      <c r="C2773" s="4" t="s">
        <v>5272</v>
      </c>
      <c r="D2773" s="4" t="s">
        <v>5273</v>
      </c>
      <c r="E2773" s="3" t="s">
        <v>28</v>
      </c>
      <c r="F2773" s="18">
        <v>11</v>
      </c>
      <c r="G2773" s="3">
        <v>84180.09</v>
      </c>
      <c r="H2773" s="3">
        <f t="shared" si="100"/>
        <v>925980.99</v>
      </c>
    </row>
    <row r="2774" spans="3:8" ht="15" customHeight="1" x14ac:dyDescent="0.3">
      <c r="C2774" s="4" t="s">
        <v>5274</v>
      </c>
      <c r="D2774" s="4" t="s">
        <v>5275</v>
      </c>
      <c r="E2774" s="3" t="s">
        <v>28</v>
      </c>
      <c r="F2774" s="18">
        <v>3</v>
      </c>
      <c r="G2774" s="3">
        <v>4408.78</v>
      </c>
      <c r="H2774" s="3">
        <f t="shared" si="100"/>
        <v>13226.34</v>
      </c>
    </row>
    <row r="2775" spans="3:8" ht="15" customHeight="1" x14ac:dyDescent="0.3">
      <c r="C2775" s="4" t="s">
        <v>5276</v>
      </c>
      <c r="D2775" s="4" t="s">
        <v>5277</v>
      </c>
      <c r="E2775" s="3" t="s">
        <v>28</v>
      </c>
      <c r="F2775" s="18">
        <v>30</v>
      </c>
      <c r="G2775" s="3">
        <v>3201.98</v>
      </c>
      <c r="H2775" s="3">
        <f t="shared" si="100"/>
        <v>96059.4</v>
      </c>
    </row>
    <row r="2776" spans="3:8" ht="15" customHeight="1" x14ac:dyDescent="0.3">
      <c r="C2776" s="4" t="s">
        <v>5278</v>
      </c>
      <c r="D2776" s="4" t="s">
        <v>5279</v>
      </c>
      <c r="E2776" s="3" t="s">
        <v>28</v>
      </c>
      <c r="F2776" s="18">
        <v>6</v>
      </c>
      <c r="G2776" s="3">
        <v>6885.21</v>
      </c>
      <c r="H2776" s="3">
        <f t="shared" si="100"/>
        <v>41311.26</v>
      </c>
    </row>
    <row r="2777" spans="3:8" ht="15" customHeight="1" x14ac:dyDescent="0.3">
      <c r="C2777" s="4" t="s">
        <v>5280</v>
      </c>
      <c r="D2777" s="4" t="s">
        <v>5281</v>
      </c>
      <c r="E2777" s="3" t="s">
        <v>28</v>
      </c>
      <c r="F2777" s="18">
        <v>5</v>
      </c>
      <c r="G2777" s="3">
        <v>1640.46</v>
      </c>
      <c r="H2777" s="3">
        <f t="shared" si="100"/>
        <v>8202.2999999999993</v>
      </c>
    </row>
    <row r="2778" spans="3:8" ht="15" customHeight="1" x14ac:dyDescent="0.3">
      <c r="C2778" s="4" t="s">
        <v>5282</v>
      </c>
      <c r="D2778" s="4" t="s">
        <v>5283</v>
      </c>
      <c r="E2778" s="3" t="s">
        <v>28</v>
      </c>
      <c r="F2778" s="18">
        <v>9</v>
      </c>
      <c r="G2778" s="3">
        <v>1575</v>
      </c>
      <c r="H2778" s="3">
        <f t="shared" si="100"/>
        <v>14175</v>
      </c>
    </row>
    <row r="2779" spans="3:8" ht="15" customHeight="1" x14ac:dyDescent="0.3">
      <c r="C2779" s="4" t="s">
        <v>5284</v>
      </c>
      <c r="D2779" s="4" t="s">
        <v>5285</v>
      </c>
      <c r="E2779" s="3" t="s">
        <v>28</v>
      </c>
      <c r="F2779" s="18">
        <v>17</v>
      </c>
      <c r="G2779" s="3">
        <v>2748.03</v>
      </c>
      <c r="H2779" s="3">
        <f t="shared" si="100"/>
        <v>46716.51</v>
      </c>
    </row>
    <row r="2780" spans="3:8" ht="15" customHeight="1" x14ac:dyDescent="0.3">
      <c r="C2780" s="4" t="s">
        <v>5286</v>
      </c>
      <c r="D2780" s="4" t="s">
        <v>5287</v>
      </c>
      <c r="E2780" s="3" t="s">
        <v>28</v>
      </c>
      <c r="F2780" s="18">
        <v>2</v>
      </c>
      <c r="G2780" s="3">
        <v>916.82</v>
      </c>
      <c r="H2780" s="3">
        <f t="shared" si="100"/>
        <v>1833.64</v>
      </c>
    </row>
    <row r="2781" spans="3:8" ht="15" customHeight="1" x14ac:dyDescent="0.3">
      <c r="C2781" s="4" t="s">
        <v>5288</v>
      </c>
      <c r="D2781" s="4" t="s">
        <v>5107</v>
      </c>
      <c r="E2781" s="3" t="s">
        <v>28</v>
      </c>
      <c r="F2781" s="18">
        <v>1</v>
      </c>
      <c r="G2781" s="3">
        <v>1800</v>
      </c>
      <c r="H2781" s="3">
        <f t="shared" si="100"/>
        <v>1800</v>
      </c>
    </row>
    <row r="2782" spans="3:8" ht="25.2" customHeight="1" x14ac:dyDescent="0.3">
      <c r="C2782" s="10" t="s">
        <v>5289</v>
      </c>
      <c r="D2782" s="10" t="s">
        <v>5290</v>
      </c>
      <c r="E2782" s="11"/>
      <c r="F2782" s="16"/>
      <c r="G2782" s="11"/>
      <c r="H2782" s="11">
        <f>SUM(H2783:H2784)</f>
        <v>537662.82000000007</v>
      </c>
    </row>
    <row r="2783" spans="3:8" ht="15" customHeight="1" x14ac:dyDescent="0.3">
      <c r="C2783" s="4" t="s">
        <v>5291</v>
      </c>
      <c r="D2783" s="4" t="s">
        <v>5292</v>
      </c>
      <c r="E2783" s="3" t="s">
        <v>28</v>
      </c>
      <c r="F2783" s="18">
        <v>1</v>
      </c>
      <c r="G2783" s="3">
        <v>379550</v>
      </c>
      <c r="H2783" s="3">
        <f t="shared" si="100"/>
        <v>379550</v>
      </c>
    </row>
    <row r="2784" spans="3:8" ht="15" customHeight="1" x14ac:dyDescent="0.3">
      <c r="C2784" s="4" t="s">
        <v>5293</v>
      </c>
      <c r="D2784" s="4" t="s">
        <v>5294</v>
      </c>
      <c r="E2784" s="3" t="s">
        <v>28</v>
      </c>
      <c r="F2784" s="18">
        <v>1</v>
      </c>
      <c r="G2784" s="3">
        <v>158112.82</v>
      </c>
      <c r="H2784" s="3">
        <f t="shared" si="100"/>
        <v>158112.82</v>
      </c>
    </row>
    <row r="2785" spans="3:8" ht="25.2" customHeight="1" x14ac:dyDescent="0.3">
      <c r="C2785" s="10" t="s">
        <v>5295</v>
      </c>
      <c r="D2785" s="10" t="s">
        <v>5296</v>
      </c>
      <c r="E2785" s="11"/>
      <c r="F2785" s="16"/>
      <c r="G2785" s="11"/>
      <c r="H2785" s="11">
        <f>SUM(H2786:H2844)</f>
        <v>1017674.14</v>
      </c>
    </row>
    <row r="2786" spans="3:8" ht="15" customHeight="1" x14ac:dyDescent="0.3">
      <c r="C2786" s="4" t="s">
        <v>5297</v>
      </c>
      <c r="D2786" s="4" t="s">
        <v>5298</v>
      </c>
      <c r="E2786" s="3" t="s">
        <v>28</v>
      </c>
      <c r="F2786" s="18">
        <v>1</v>
      </c>
      <c r="G2786" s="3">
        <v>11080.13</v>
      </c>
      <c r="H2786" s="3">
        <f t="shared" si="100"/>
        <v>11080.13</v>
      </c>
    </row>
    <row r="2787" spans="3:8" ht="15" customHeight="1" x14ac:dyDescent="0.3">
      <c r="C2787" s="4" t="s">
        <v>5299</v>
      </c>
      <c r="D2787" s="4" t="s">
        <v>5300</v>
      </c>
      <c r="E2787" s="3" t="s">
        <v>28</v>
      </c>
      <c r="F2787" s="18">
        <v>4</v>
      </c>
      <c r="G2787" s="3">
        <v>617.5</v>
      </c>
      <c r="H2787" s="3">
        <f t="shared" si="100"/>
        <v>2470</v>
      </c>
    </row>
    <row r="2788" spans="3:8" ht="15" customHeight="1" x14ac:dyDescent="0.3">
      <c r="C2788" s="4" t="s">
        <v>5301</v>
      </c>
      <c r="D2788" s="4" t="s">
        <v>5302</v>
      </c>
      <c r="E2788" s="3" t="s">
        <v>28</v>
      </c>
      <c r="F2788" s="18">
        <v>22</v>
      </c>
      <c r="G2788" s="3">
        <v>1813.74</v>
      </c>
      <c r="H2788" s="3">
        <f t="shared" si="100"/>
        <v>39902.28</v>
      </c>
    </row>
    <row r="2789" spans="3:8" ht="15" customHeight="1" x14ac:dyDescent="0.3">
      <c r="C2789" s="4" t="s">
        <v>5303</v>
      </c>
      <c r="D2789" s="4" t="s">
        <v>5304</v>
      </c>
      <c r="E2789" s="3" t="s">
        <v>28</v>
      </c>
      <c r="F2789" s="18">
        <v>2</v>
      </c>
      <c r="G2789" s="3">
        <v>557.04999999999995</v>
      </c>
      <c r="H2789" s="3">
        <f t="shared" si="100"/>
        <v>1114.0999999999999</v>
      </c>
    </row>
    <row r="2790" spans="3:8" ht="15" customHeight="1" x14ac:dyDescent="0.3">
      <c r="C2790" s="4" t="s">
        <v>5305</v>
      </c>
      <c r="D2790" s="4" t="s">
        <v>5306</v>
      </c>
      <c r="E2790" s="3" t="s">
        <v>28</v>
      </c>
      <c r="F2790" s="18">
        <v>14</v>
      </c>
      <c r="G2790" s="3">
        <v>3324.35</v>
      </c>
      <c r="H2790" s="3">
        <f t="shared" si="100"/>
        <v>46540.9</v>
      </c>
    </row>
    <row r="2791" spans="3:8" ht="15" customHeight="1" x14ac:dyDescent="0.3">
      <c r="C2791" s="4" t="s">
        <v>5307</v>
      </c>
      <c r="D2791" s="4" t="s">
        <v>5308</v>
      </c>
      <c r="E2791" s="3" t="s">
        <v>28</v>
      </c>
      <c r="F2791" s="18">
        <v>4</v>
      </c>
      <c r="G2791" s="3">
        <v>3846.96</v>
      </c>
      <c r="H2791" s="3">
        <f t="shared" si="100"/>
        <v>15387.84</v>
      </c>
    </row>
    <row r="2792" spans="3:8" ht="15" customHeight="1" x14ac:dyDescent="0.3">
      <c r="C2792" s="4" t="s">
        <v>5309</v>
      </c>
      <c r="D2792" s="4" t="s">
        <v>5310</v>
      </c>
      <c r="E2792" s="3" t="s">
        <v>28</v>
      </c>
      <c r="F2792" s="18">
        <v>1</v>
      </c>
      <c r="G2792" s="3">
        <v>4546.08</v>
      </c>
      <c r="H2792" s="3">
        <f t="shared" si="100"/>
        <v>4546.08</v>
      </c>
    </row>
    <row r="2793" spans="3:8" ht="15" customHeight="1" x14ac:dyDescent="0.3">
      <c r="C2793" s="4" t="s">
        <v>5311</v>
      </c>
      <c r="D2793" s="4" t="s">
        <v>5312</v>
      </c>
      <c r="E2793" s="3" t="s">
        <v>28</v>
      </c>
      <c r="F2793" s="18">
        <v>4</v>
      </c>
      <c r="G2793" s="3">
        <v>4547.5</v>
      </c>
      <c r="H2793" s="3">
        <f t="shared" si="100"/>
        <v>18190</v>
      </c>
    </row>
    <row r="2794" spans="3:8" ht="15" customHeight="1" x14ac:dyDescent="0.3">
      <c r="C2794" s="4" t="s">
        <v>5313</v>
      </c>
      <c r="D2794" s="4" t="s">
        <v>5314</v>
      </c>
      <c r="E2794" s="3" t="s">
        <v>28</v>
      </c>
      <c r="F2794" s="18">
        <v>2</v>
      </c>
      <c r="G2794" s="3">
        <v>14527.19</v>
      </c>
      <c r="H2794" s="3">
        <f t="shared" si="100"/>
        <v>29054.38</v>
      </c>
    </row>
    <row r="2795" spans="3:8" ht="15" customHeight="1" x14ac:dyDescent="0.3">
      <c r="C2795" s="4" t="s">
        <v>5315</v>
      </c>
      <c r="D2795" s="4" t="s">
        <v>5316</v>
      </c>
      <c r="E2795" s="3" t="s">
        <v>28</v>
      </c>
      <c r="F2795" s="18">
        <v>2</v>
      </c>
      <c r="G2795" s="3">
        <v>8788.02</v>
      </c>
      <c r="H2795" s="3">
        <f t="shared" si="100"/>
        <v>17576.04</v>
      </c>
    </row>
    <row r="2796" spans="3:8" ht="15" customHeight="1" x14ac:dyDescent="0.3">
      <c r="C2796" s="4" t="s">
        <v>5317</v>
      </c>
      <c r="D2796" s="4" t="s">
        <v>5318</v>
      </c>
      <c r="E2796" s="3" t="s">
        <v>28</v>
      </c>
      <c r="F2796" s="18">
        <v>1</v>
      </c>
      <c r="G2796" s="3">
        <v>4612.3999999999996</v>
      </c>
      <c r="H2796" s="3">
        <f t="shared" si="100"/>
        <v>4612.3999999999996</v>
      </c>
    </row>
    <row r="2797" spans="3:8" ht="15" customHeight="1" x14ac:dyDescent="0.3">
      <c r="C2797" s="4" t="s">
        <v>5319</v>
      </c>
      <c r="D2797" s="4" t="s">
        <v>5320</v>
      </c>
      <c r="E2797" s="3" t="s">
        <v>28</v>
      </c>
      <c r="F2797" s="18">
        <v>1</v>
      </c>
      <c r="G2797" s="3">
        <v>4450</v>
      </c>
      <c r="H2797" s="3">
        <f t="shared" si="100"/>
        <v>4450</v>
      </c>
    </row>
    <row r="2798" spans="3:8" ht="15" customHeight="1" x14ac:dyDescent="0.3">
      <c r="C2798" s="4" t="s">
        <v>5321</v>
      </c>
      <c r="D2798" s="4" t="s">
        <v>5322</v>
      </c>
      <c r="E2798" s="3" t="s">
        <v>28</v>
      </c>
      <c r="F2798" s="18">
        <v>2</v>
      </c>
      <c r="G2798" s="3">
        <v>8499.2000000000007</v>
      </c>
      <c r="H2798" s="3">
        <f t="shared" si="100"/>
        <v>16998.400000000001</v>
      </c>
    </row>
    <row r="2799" spans="3:8" ht="15" customHeight="1" x14ac:dyDescent="0.3">
      <c r="C2799" s="4" t="s">
        <v>5323</v>
      </c>
      <c r="D2799" s="4" t="s">
        <v>5324</v>
      </c>
      <c r="E2799" s="3" t="s">
        <v>28</v>
      </c>
      <c r="F2799" s="18">
        <v>2</v>
      </c>
      <c r="G2799" s="3">
        <v>3086.23</v>
      </c>
      <c r="H2799" s="3">
        <f t="shared" si="100"/>
        <v>6172.46</v>
      </c>
    </row>
    <row r="2800" spans="3:8" ht="15" customHeight="1" x14ac:dyDescent="0.3">
      <c r="C2800" s="4" t="s">
        <v>5325</v>
      </c>
      <c r="D2800" s="4" t="s">
        <v>5326</v>
      </c>
      <c r="E2800" s="3" t="s">
        <v>28</v>
      </c>
      <c r="F2800" s="18">
        <v>15</v>
      </c>
      <c r="G2800" s="3">
        <v>1558.05</v>
      </c>
      <c r="H2800" s="3">
        <f t="shared" si="100"/>
        <v>23370.75</v>
      </c>
    </row>
    <row r="2801" spans="3:8" ht="15" customHeight="1" x14ac:dyDescent="0.3">
      <c r="C2801" s="4" t="s">
        <v>5327</v>
      </c>
      <c r="D2801" s="4" t="s">
        <v>5371</v>
      </c>
      <c r="E2801" s="3" t="s">
        <v>28</v>
      </c>
      <c r="F2801" s="18">
        <v>5</v>
      </c>
      <c r="G2801" s="3">
        <v>8310.36</v>
      </c>
      <c r="H2801" s="3">
        <f t="shared" si="100"/>
        <v>41551.800000000003</v>
      </c>
    </row>
    <row r="2802" spans="3:8" ht="15" customHeight="1" x14ac:dyDescent="0.3">
      <c r="C2802" s="4" t="s">
        <v>5328</v>
      </c>
      <c r="D2802" s="4" t="s">
        <v>5372</v>
      </c>
      <c r="E2802" s="3" t="s">
        <v>28</v>
      </c>
      <c r="F2802" s="18">
        <v>1</v>
      </c>
      <c r="G2802" s="3">
        <v>60052.47</v>
      </c>
      <c r="H2802" s="3">
        <f t="shared" si="100"/>
        <v>60052.47</v>
      </c>
    </row>
    <row r="2803" spans="3:8" ht="15" customHeight="1" x14ac:dyDescent="0.3">
      <c r="C2803" s="4" t="s">
        <v>5329</v>
      </c>
      <c r="D2803" s="4" t="s">
        <v>5373</v>
      </c>
      <c r="E2803" s="3" t="s">
        <v>28</v>
      </c>
      <c r="F2803" s="18">
        <v>1</v>
      </c>
      <c r="G2803" s="3">
        <v>4500</v>
      </c>
      <c r="H2803" s="3">
        <f t="shared" si="100"/>
        <v>4500</v>
      </c>
    </row>
    <row r="2804" spans="3:8" ht="15" customHeight="1" x14ac:dyDescent="0.3">
      <c r="C2804" s="4" t="s">
        <v>5330</v>
      </c>
      <c r="D2804" s="4" t="s">
        <v>5374</v>
      </c>
      <c r="E2804" s="3" t="s">
        <v>28</v>
      </c>
      <c r="F2804" s="18">
        <v>2</v>
      </c>
      <c r="G2804" s="3">
        <v>15586.35</v>
      </c>
      <c r="H2804" s="3">
        <f t="shared" si="100"/>
        <v>31172.7</v>
      </c>
    </row>
    <row r="2805" spans="3:8" ht="15" customHeight="1" x14ac:dyDescent="0.3">
      <c r="C2805" s="4" t="s">
        <v>5331</v>
      </c>
      <c r="D2805" s="4" t="s">
        <v>5375</v>
      </c>
      <c r="E2805" s="3" t="s">
        <v>28</v>
      </c>
      <c r="F2805" s="18">
        <v>1</v>
      </c>
      <c r="G2805" s="3">
        <v>13270.42</v>
      </c>
      <c r="H2805" s="3">
        <f t="shared" si="100"/>
        <v>13270.42</v>
      </c>
    </row>
    <row r="2806" spans="3:8" ht="15" customHeight="1" x14ac:dyDescent="0.3">
      <c r="C2806" s="4" t="s">
        <v>5332</v>
      </c>
      <c r="D2806" s="4" t="s">
        <v>5376</v>
      </c>
      <c r="E2806" s="3" t="s">
        <v>28</v>
      </c>
      <c r="F2806" s="18">
        <v>1</v>
      </c>
      <c r="G2806" s="3">
        <v>10237.5</v>
      </c>
      <c r="H2806" s="3">
        <f t="shared" si="100"/>
        <v>10237.5</v>
      </c>
    </row>
    <row r="2807" spans="3:8" ht="15" customHeight="1" x14ac:dyDescent="0.3">
      <c r="C2807" s="4" t="s">
        <v>5333</v>
      </c>
      <c r="D2807" s="4" t="s">
        <v>5377</v>
      </c>
      <c r="E2807" s="3" t="s">
        <v>28</v>
      </c>
      <c r="F2807" s="18">
        <v>1</v>
      </c>
      <c r="G2807" s="3">
        <v>3256.16</v>
      </c>
      <c r="H2807" s="3">
        <f t="shared" si="100"/>
        <v>3256.16</v>
      </c>
    </row>
    <row r="2808" spans="3:8" ht="15" customHeight="1" x14ac:dyDescent="0.3">
      <c r="C2808" s="4" t="s">
        <v>5334</v>
      </c>
      <c r="D2808" s="4" t="s">
        <v>5378</v>
      </c>
      <c r="E2808" s="3" t="s">
        <v>28</v>
      </c>
      <c r="F2808" s="18">
        <v>1</v>
      </c>
      <c r="G2808" s="3">
        <v>1898.18</v>
      </c>
      <c r="H2808" s="3">
        <f t="shared" si="100"/>
        <v>1898.18</v>
      </c>
    </row>
    <row r="2809" spans="3:8" ht="15" customHeight="1" x14ac:dyDescent="0.3">
      <c r="C2809" s="4" t="s">
        <v>5335</v>
      </c>
      <c r="D2809" s="4" t="s">
        <v>5379</v>
      </c>
      <c r="E2809" s="3" t="s">
        <v>28</v>
      </c>
      <c r="F2809" s="18">
        <v>1</v>
      </c>
      <c r="G2809" s="3">
        <v>5833.72</v>
      </c>
      <c r="H2809" s="3">
        <f t="shared" si="100"/>
        <v>5833.72</v>
      </c>
    </row>
    <row r="2810" spans="3:8" ht="15" customHeight="1" x14ac:dyDescent="0.3">
      <c r="C2810" s="4" t="s">
        <v>5336</v>
      </c>
      <c r="D2810" s="4" t="s">
        <v>5380</v>
      </c>
      <c r="E2810" s="3" t="s">
        <v>28</v>
      </c>
      <c r="F2810" s="18">
        <v>2</v>
      </c>
      <c r="G2810" s="3">
        <v>16275</v>
      </c>
      <c r="H2810" s="3">
        <f t="shared" si="100"/>
        <v>32550</v>
      </c>
    </row>
    <row r="2811" spans="3:8" ht="15" customHeight="1" x14ac:dyDescent="0.3">
      <c r="C2811" s="4" t="s">
        <v>5337</v>
      </c>
      <c r="D2811" s="4" t="s">
        <v>5381</v>
      </c>
      <c r="E2811" s="3" t="s">
        <v>28</v>
      </c>
      <c r="F2811" s="18">
        <v>1</v>
      </c>
      <c r="G2811" s="3">
        <v>10017</v>
      </c>
      <c r="H2811" s="3">
        <f t="shared" si="100"/>
        <v>10017</v>
      </c>
    </row>
    <row r="2812" spans="3:8" ht="15" customHeight="1" x14ac:dyDescent="0.3">
      <c r="C2812" s="4" t="s">
        <v>5338</v>
      </c>
      <c r="D2812" s="4" t="s">
        <v>5382</v>
      </c>
      <c r="E2812" s="3" t="s">
        <v>28</v>
      </c>
      <c r="F2812" s="18">
        <v>3</v>
      </c>
      <c r="G2812" s="3">
        <v>4625.08</v>
      </c>
      <c r="H2812" s="3">
        <f t="shared" si="100"/>
        <v>13875.24</v>
      </c>
    </row>
    <row r="2813" spans="3:8" ht="15" customHeight="1" x14ac:dyDescent="0.3">
      <c r="C2813" s="4" t="s">
        <v>5339</v>
      </c>
      <c r="D2813" s="4" t="s">
        <v>5383</v>
      </c>
      <c r="E2813" s="3" t="s">
        <v>28</v>
      </c>
      <c r="F2813" s="18">
        <v>1</v>
      </c>
      <c r="G2813" s="3">
        <v>735</v>
      </c>
      <c r="H2813" s="3">
        <f t="shared" si="100"/>
        <v>735</v>
      </c>
    </row>
    <row r="2814" spans="3:8" ht="15" customHeight="1" x14ac:dyDescent="0.3">
      <c r="C2814" s="4" t="s">
        <v>5340</v>
      </c>
      <c r="D2814" s="4" t="s">
        <v>5384</v>
      </c>
      <c r="E2814" s="3" t="s">
        <v>28</v>
      </c>
      <c r="F2814" s="18">
        <v>12</v>
      </c>
      <c r="G2814" s="3">
        <v>4344.57</v>
      </c>
      <c r="H2814" s="3">
        <f t="shared" si="100"/>
        <v>52134.84</v>
      </c>
    </row>
    <row r="2815" spans="3:8" ht="15" customHeight="1" x14ac:dyDescent="0.3">
      <c r="C2815" s="4" t="s">
        <v>5341</v>
      </c>
      <c r="D2815" s="4" t="s">
        <v>5385</v>
      </c>
      <c r="E2815" s="3" t="s">
        <v>28</v>
      </c>
      <c r="F2815" s="18">
        <v>2</v>
      </c>
      <c r="G2815" s="3">
        <v>12747.26</v>
      </c>
      <c r="H2815" s="3">
        <f t="shared" si="100"/>
        <v>25494.52</v>
      </c>
    </row>
    <row r="2816" spans="3:8" ht="15" customHeight="1" x14ac:dyDescent="0.3">
      <c r="C2816" s="4" t="s">
        <v>5342</v>
      </c>
      <c r="D2816" s="4" t="s">
        <v>5386</v>
      </c>
      <c r="E2816" s="3" t="s">
        <v>28</v>
      </c>
      <c r="F2816" s="18">
        <v>1</v>
      </c>
      <c r="G2816" s="3">
        <v>12337.5</v>
      </c>
      <c r="H2816" s="3">
        <f t="shared" si="100"/>
        <v>12337.5</v>
      </c>
    </row>
    <row r="2817" spans="3:8" ht="15" customHeight="1" x14ac:dyDescent="0.3">
      <c r="C2817" s="4" t="s">
        <v>5343</v>
      </c>
      <c r="D2817" s="4" t="s">
        <v>5387</v>
      </c>
      <c r="E2817" s="3" t="s">
        <v>28</v>
      </c>
      <c r="F2817" s="18">
        <v>1</v>
      </c>
      <c r="G2817" s="3">
        <v>9424.43</v>
      </c>
      <c r="H2817" s="3">
        <f t="shared" si="100"/>
        <v>9424.43</v>
      </c>
    </row>
    <row r="2818" spans="3:8" ht="15" customHeight="1" x14ac:dyDescent="0.3">
      <c r="C2818" s="4" t="s">
        <v>5344</v>
      </c>
      <c r="D2818" s="4" t="s">
        <v>5388</v>
      </c>
      <c r="E2818" s="3" t="s">
        <v>28</v>
      </c>
      <c r="F2818" s="18">
        <v>1</v>
      </c>
      <c r="G2818" s="3">
        <v>1228.5</v>
      </c>
      <c r="H2818" s="3">
        <f t="shared" si="100"/>
        <v>1228.5</v>
      </c>
    </row>
    <row r="2819" spans="3:8" ht="15" customHeight="1" x14ac:dyDescent="0.3">
      <c r="C2819" s="4" t="s">
        <v>5345</v>
      </c>
      <c r="D2819" s="4" t="s">
        <v>5389</v>
      </c>
      <c r="E2819" s="3" t="s">
        <v>28</v>
      </c>
      <c r="F2819" s="18">
        <v>3</v>
      </c>
      <c r="G2819" s="3">
        <v>4377.66</v>
      </c>
      <c r="H2819" s="3">
        <f t="shared" si="100"/>
        <v>13132.98</v>
      </c>
    </row>
    <row r="2820" spans="3:8" ht="15" customHeight="1" x14ac:dyDescent="0.3">
      <c r="C2820" s="4" t="s">
        <v>5346</v>
      </c>
      <c r="D2820" s="4" t="s">
        <v>5390</v>
      </c>
      <c r="E2820" s="3" t="s">
        <v>28</v>
      </c>
      <c r="F2820" s="18">
        <v>2</v>
      </c>
      <c r="G2820" s="3">
        <v>8411.25</v>
      </c>
      <c r="H2820" s="3">
        <f t="shared" si="100"/>
        <v>16822.5</v>
      </c>
    </row>
    <row r="2821" spans="3:8" ht="15" customHeight="1" x14ac:dyDescent="0.3">
      <c r="C2821" s="4" t="s">
        <v>5347</v>
      </c>
      <c r="D2821" s="4" t="s">
        <v>5391</v>
      </c>
      <c r="E2821" s="3" t="s">
        <v>28</v>
      </c>
      <c r="F2821" s="18">
        <v>1</v>
      </c>
      <c r="G2821" s="3">
        <v>1523.05</v>
      </c>
      <c r="H2821" s="3">
        <f t="shared" si="100"/>
        <v>1523.05</v>
      </c>
    </row>
    <row r="2822" spans="3:8" ht="15" customHeight="1" x14ac:dyDescent="0.3">
      <c r="C2822" s="4" t="s">
        <v>5348</v>
      </c>
      <c r="D2822" s="4" t="s">
        <v>5392</v>
      </c>
      <c r="E2822" s="3" t="s">
        <v>28</v>
      </c>
      <c r="F2822" s="18">
        <v>1</v>
      </c>
      <c r="G2822" s="3">
        <v>2808.33</v>
      </c>
      <c r="H2822" s="3">
        <f t="shared" si="100"/>
        <v>2808.33</v>
      </c>
    </row>
    <row r="2823" spans="3:8" ht="15" customHeight="1" x14ac:dyDescent="0.3">
      <c r="C2823" s="4" t="s">
        <v>5349</v>
      </c>
      <c r="D2823" s="4" t="s">
        <v>5393</v>
      </c>
      <c r="E2823" s="3" t="s">
        <v>28</v>
      </c>
      <c r="F2823" s="18">
        <v>1</v>
      </c>
      <c r="G2823" s="3">
        <v>19758.599999999999</v>
      </c>
      <c r="H2823" s="3">
        <f t="shared" si="100"/>
        <v>19758.599999999999</v>
      </c>
    </row>
    <row r="2824" spans="3:8" ht="15" customHeight="1" x14ac:dyDescent="0.3">
      <c r="C2824" s="4" t="s">
        <v>5350</v>
      </c>
      <c r="D2824" s="4" t="s">
        <v>5394</v>
      </c>
      <c r="E2824" s="3" t="s">
        <v>28</v>
      </c>
      <c r="F2824" s="18">
        <v>1</v>
      </c>
      <c r="G2824" s="3">
        <v>23625</v>
      </c>
      <c r="H2824" s="3">
        <f t="shared" si="100"/>
        <v>23625</v>
      </c>
    </row>
    <row r="2825" spans="3:8" ht="15" customHeight="1" x14ac:dyDescent="0.3">
      <c r="C2825" s="4" t="s">
        <v>5351</v>
      </c>
      <c r="D2825" s="4" t="s">
        <v>5395</v>
      </c>
      <c r="E2825" s="3" t="s">
        <v>28</v>
      </c>
      <c r="F2825" s="18">
        <v>1</v>
      </c>
      <c r="G2825" s="3">
        <v>3985</v>
      </c>
      <c r="H2825" s="3">
        <f t="shared" si="100"/>
        <v>3985</v>
      </c>
    </row>
    <row r="2826" spans="3:8" ht="15" customHeight="1" x14ac:dyDescent="0.3">
      <c r="C2826" s="4" t="s">
        <v>5352</v>
      </c>
      <c r="D2826" s="4" t="s">
        <v>5396</v>
      </c>
      <c r="E2826" s="3" t="s">
        <v>28</v>
      </c>
      <c r="F2826" s="18">
        <v>1</v>
      </c>
      <c r="G2826" s="3">
        <v>5775</v>
      </c>
      <c r="H2826" s="3">
        <f t="shared" si="100"/>
        <v>5775</v>
      </c>
    </row>
    <row r="2827" spans="3:8" ht="15" customHeight="1" x14ac:dyDescent="0.3">
      <c r="C2827" s="4" t="s">
        <v>5353</v>
      </c>
      <c r="D2827" s="4" t="s">
        <v>5397</v>
      </c>
      <c r="E2827" s="3" t="s">
        <v>28</v>
      </c>
      <c r="F2827" s="18">
        <v>1</v>
      </c>
      <c r="G2827" s="3">
        <v>29750</v>
      </c>
      <c r="H2827" s="3">
        <f t="shared" si="100"/>
        <v>29750</v>
      </c>
    </row>
    <row r="2828" spans="3:8" ht="15" customHeight="1" x14ac:dyDescent="0.3">
      <c r="C2828" s="4" t="s">
        <v>5354</v>
      </c>
      <c r="D2828" s="4" t="s">
        <v>5398</v>
      </c>
      <c r="E2828" s="3" t="s">
        <v>28</v>
      </c>
      <c r="F2828" s="18">
        <v>1</v>
      </c>
      <c r="G2828" s="3">
        <v>37250</v>
      </c>
      <c r="H2828" s="3">
        <f t="shared" si="100"/>
        <v>37250</v>
      </c>
    </row>
    <row r="2829" spans="3:8" ht="15" customHeight="1" x14ac:dyDescent="0.3">
      <c r="C2829" s="4" t="s">
        <v>5355</v>
      </c>
      <c r="D2829" s="4" t="s">
        <v>5399</v>
      </c>
      <c r="E2829" s="3" t="s">
        <v>28</v>
      </c>
      <c r="F2829" s="18">
        <v>15</v>
      </c>
      <c r="G2829" s="3">
        <v>2346.7800000000002</v>
      </c>
      <c r="H2829" s="3">
        <f t="shared" si="100"/>
        <v>35201.699999999997</v>
      </c>
    </row>
    <row r="2830" spans="3:8" ht="15" customHeight="1" x14ac:dyDescent="0.3">
      <c r="C2830" s="4" t="s">
        <v>5356</v>
      </c>
      <c r="D2830" s="4" t="s">
        <v>5400</v>
      </c>
      <c r="E2830" s="3" t="s">
        <v>28</v>
      </c>
      <c r="F2830" s="18">
        <v>1</v>
      </c>
      <c r="G2830" s="3">
        <v>2797.1</v>
      </c>
      <c r="H2830" s="3">
        <f t="shared" si="100"/>
        <v>2797.1</v>
      </c>
    </row>
    <row r="2831" spans="3:8" ht="15" customHeight="1" x14ac:dyDescent="0.3">
      <c r="C2831" s="4" t="s">
        <v>5357</v>
      </c>
      <c r="D2831" s="4" t="s">
        <v>5401</v>
      </c>
      <c r="E2831" s="3" t="s">
        <v>28</v>
      </c>
      <c r="F2831" s="18">
        <v>1</v>
      </c>
      <c r="G2831" s="3">
        <v>39513.33</v>
      </c>
      <c r="H2831" s="3">
        <f t="shared" si="100"/>
        <v>39513.33</v>
      </c>
    </row>
    <row r="2832" spans="3:8" ht="15" customHeight="1" x14ac:dyDescent="0.3">
      <c r="C2832" s="4" t="s">
        <v>5358</v>
      </c>
      <c r="D2832" s="4" t="s">
        <v>5402</v>
      </c>
      <c r="E2832" s="3" t="s">
        <v>28</v>
      </c>
      <c r="F2832" s="18">
        <v>1</v>
      </c>
      <c r="G2832" s="3">
        <v>6142.5</v>
      </c>
      <c r="H2832" s="3">
        <f t="shared" si="100"/>
        <v>6142.5</v>
      </c>
    </row>
    <row r="2833" spans="2:11" ht="15" customHeight="1" x14ac:dyDescent="0.3">
      <c r="C2833" s="4" t="s">
        <v>5359</v>
      </c>
      <c r="D2833" s="4" t="s">
        <v>5403</v>
      </c>
      <c r="E2833" s="3" t="s">
        <v>28</v>
      </c>
      <c r="F2833" s="18">
        <v>2</v>
      </c>
      <c r="G2833" s="3">
        <v>8065.18</v>
      </c>
      <c r="H2833" s="3">
        <f t="shared" si="100"/>
        <v>16130.36</v>
      </c>
    </row>
    <row r="2834" spans="2:11" ht="15" customHeight="1" x14ac:dyDescent="0.3">
      <c r="C2834" s="4" t="s">
        <v>5360</v>
      </c>
      <c r="D2834" s="4" t="s">
        <v>5404</v>
      </c>
      <c r="E2834" s="3" t="s">
        <v>28</v>
      </c>
      <c r="F2834" s="18">
        <v>1</v>
      </c>
      <c r="G2834" s="3">
        <v>17719.54</v>
      </c>
      <c r="H2834" s="3">
        <f t="shared" si="100"/>
        <v>17719.54</v>
      </c>
    </row>
    <row r="2835" spans="2:11" ht="15" customHeight="1" x14ac:dyDescent="0.3">
      <c r="C2835" s="4" t="s">
        <v>5361</v>
      </c>
      <c r="D2835" s="4" t="s">
        <v>5405</v>
      </c>
      <c r="E2835" s="3" t="s">
        <v>28</v>
      </c>
      <c r="F2835" s="18">
        <v>12</v>
      </c>
      <c r="G2835" s="3">
        <v>1100</v>
      </c>
      <c r="H2835" s="3">
        <f t="shared" si="100"/>
        <v>13200</v>
      </c>
    </row>
    <row r="2836" spans="2:11" ht="15" customHeight="1" x14ac:dyDescent="0.3">
      <c r="C2836" s="4" t="s">
        <v>5362</v>
      </c>
      <c r="D2836" s="4" t="s">
        <v>5406</v>
      </c>
      <c r="E2836" s="3" t="s">
        <v>28</v>
      </c>
      <c r="F2836" s="18">
        <v>1</v>
      </c>
      <c r="G2836" s="3">
        <v>2362.5</v>
      </c>
      <c r="H2836" s="3">
        <f t="shared" ref="H2836:H2844" si="101">+ROUND(+IF(F2836="",0,F2836*G2836),2)</f>
        <v>2362.5</v>
      </c>
    </row>
    <row r="2837" spans="2:11" ht="15" customHeight="1" x14ac:dyDescent="0.3">
      <c r="C2837" s="4" t="s">
        <v>5363</v>
      </c>
      <c r="D2837" s="4" t="s">
        <v>5407</v>
      </c>
      <c r="E2837" s="3" t="s">
        <v>28</v>
      </c>
      <c r="F2837" s="18">
        <v>1</v>
      </c>
      <c r="G2837" s="3">
        <v>55723.68</v>
      </c>
      <c r="H2837" s="3">
        <f t="shared" si="101"/>
        <v>55723.68</v>
      </c>
    </row>
    <row r="2838" spans="2:11" ht="15" customHeight="1" x14ac:dyDescent="0.3">
      <c r="C2838" s="4" t="s">
        <v>5364</v>
      </c>
      <c r="D2838" s="4" t="s">
        <v>5408</v>
      </c>
      <c r="E2838" s="3" t="s">
        <v>28</v>
      </c>
      <c r="F2838" s="18">
        <v>2</v>
      </c>
      <c r="G2838" s="3">
        <v>20724.38</v>
      </c>
      <c r="H2838" s="3">
        <f t="shared" si="101"/>
        <v>41448.76</v>
      </c>
    </row>
    <row r="2839" spans="2:11" ht="15" customHeight="1" x14ac:dyDescent="0.3">
      <c r="C2839" s="4" t="s">
        <v>5365</v>
      </c>
      <c r="D2839" s="4" t="s">
        <v>5409</v>
      </c>
      <c r="E2839" s="3" t="s">
        <v>28</v>
      </c>
      <c r="F2839" s="18">
        <v>1</v>
      </c>
      <c r="G2839" s="3">
        <v>8997.5</v>
      </c>
      <c r="H2839" s="3">
        <f t="shared" si="101"/>
        <v>8997.5</v>
      </c>
    </row>
    <row r="2840" spans="2:11" ht="15" customHeight="1" x14ac:dyDescent="0.3">
      <c r="C2840" s="4" t="s">
        <v>5366</v>
      </c>
      <c r="D2840" s="4" t="s">
        <v>5410</v>
      </c>
      <c r="E2840" s="3" t="s">
        <v>28</v>
      </c>
      <c r="F2840" s="18">
        <v>1</v>
      </c>
      <c r="G2840" s="3">
        <v>2208.42</v>
      </c>
      <c r="H2840" s="3">
        <f t="shared" si="101"/>
        <v>2208.42</v>
      </c>
    </row>
    <row r="2841" spans="2:11" ht="15" customHeight="1" x14ac:dyDescent="0.3">
      <c r="C2841" s="4" t="s">
        <v>5367</v>
      </c>
      <c r="D2841" s="4" t="s">
        <v>5411</v>
      </c>
      <c r="E2841" s="3" t="s">
        <v>28</v>
      </c>
      <c r="F2841" s="18">
        <v>1</v>
      </c>
      <c r="G2841" s="3">
        <v>11279.41</v>
      </c>
      <c r="H2841" s="3">
        <f t="shared" si="101"/>
        <v>11279.41</v>
      </c>
    </row>
    <row r="2842" spans="2:11" ht="15" customHeight="1" x14ac:dyDescent="0.3">
      <c r="C2842" s="4" t="s">
        <v>5368</v>
      </c>
      <c r="D2842" s="4" t="s">
        <v>5412</v>
      </c>
      <c r="E2842" s="3" t="s">
        <v>28</v>
      </c>
      <c r="F2842" s="18">
        <v>2</v>
      </c>
      <c r="G2842" s="3">
        <v>6300</v>
      </c>
      <c r="H2842" s="3">
        <f t="shared" si="101"/>
        <v>12600</v>
      </c>
    </row>
    <row r="2843" spans="2:11" ht="15" customHeight="1" x14ac:dyDescent="0.3">
      <c r="C2843" s="4" t="s">
        <v>5369</v>
      </c>
      <c r="D2843" s="4" t="s">
        <v>5413</v>
      </c>
      <c r="E2843" s="3" t="s">
        <v>28</v>
      </c>
      <c r="F2843" s="18">
        <v>1</v>
      </c>
      <c r="G2843" s="3">
        <v>18977.5</v>
      </c>
      <c r="H2843" s="3">
        <f t="shared" si="101"/>
        <v>18977.5</v>
      </c>
    </row>
    <row r="2844" spans="2:11" ht="15" customHeight="1" x14ac:dyDescent="0.3">
      <c r="C2844" s="4" t="s">
        <v>5370</v>
      </c>
      <c r="D2844" s="4" t="s">
        <v>5414</v>
      </c>
      <c r="E2844" s="3" t="s">
        <v>28</v>
      </c>
      <c r="F2844" s="18">
        <v>1</v>
      </c>
      <c r="G2844" s="3">
        <v>7905.64</v>
      </c>
      <c r="H2844" s="3">
        <f t="shared" si="101"/>
        <v>7905.64</v>
      </c>
    </row>
    <row r="2845" spans="2:11" ht="40.200000000000003" customHeight="1" x14ac:dyDescent="0.3">
      <c r="B2845" s="1" t="s">
        <v>5415</v>
      </c>
      <c r="C2845" s="20"/>
      <c r="D2845" s="21" t="s">
        <v>5422</v>
      </c>
      <c r="E2845" s="22"/>
      <c r="F2845" s="23"/>
      <c r="G2845" s="22"/>
      <c r="H2845" s="22">
        <f>+H2273+H7</f>
        <v>129625013.85000001</v>
      </c>
    </row>
    <row r="2847" spans="2:11" ht="30" customHeight="1" x14ac:dyDescent="0.3">
      <c r="C2847" s="63" t="s">
        <v>98</v>
      </c>
      <c r="D2847" s="63" t="s">
        <v>6</v>
      </c>
      <c r="E2847" s="63" t="s">
        <v>99</v>
      </c>
      <c r="F2847" s="64" t="s">
        <v>100</v>
      </c>
      <c r="G2847" s="63" t="s">
        <v>101</v>
      </c>
      <c r="H2847" s="63" t="s">
        <v>102</v>
      </c>
    </row>
    <row r="2848" spans="2:11" ht="60" customHeight="1" x14ac:dyDescent="0.3">
      <c r="C2848" s="20"/>
      <c r="D2848" s="21" t="s">
        <v>5416</v>
      </c>
      <c r="E2848" s="22"/>
      <c r="F2848" s="23"/>
      <c r="G2848" s="22"/>
      <c r="H2848" s="22">
        <f>+H2849</f>
        <v>529279.37000000011</v>
      </c>
      <c r="J2848" s="1">
        <v>529279.37</v>
      </c>
      <c r="K2848" s="1" t="e">
        <f>+J2848-#REF!</f>
        <v>#REF!</v>
      </c>
    </row>
    <row r="2849" spans="2:14" ht="41.4" x14ac:dyDescent="0.3">
      <c r="B2849" s="1" t="s">
        <v>5415</v>
      </c>
      <c r="C2849" s="7" t="s">
        <v>5420</v>
      </c>
      <c r="D2849" s="9" t="s">
        <v>5421</v>
      </c>
      <c r="E2849" s="8"/>
      <c r="F2849" s="15"/>
      <c r="G2849" s="8"/>
      <c r="H2849" s="8">
        <f>+H2850+H2855+H2859+H2863+H2868+H2873+H2876+H2882+H2887+H2891+H2895+H2900+H2905+H2909+H2913+H2924</f>
        <v>529279.37000000011</v>
      </c>
      <c r="I2849" s="1" t="s">
        <v>5415</v>
      </c>
    </row>
    <row r="2850" spans="2:14" ht="25.2" customHeight="1" x14ac:dyDescent="0.3">
      <c r="C2850" s="10" t="s">
        <v>7543</v>
      </c>
      <c r="D2850" s="10" t="s">
        <v>7544</v>
      </c>
      <c r="E2850" s="11"/>
      <c r="F2850" s="16"/>
      <c r="G2850" s="11"/>
      <c r="H2850" s="11">
        <f>SUM(H2851:H2854)</f>
        <v>23671.59</v>
      </c>
      <c r="K2850" s="1">
        <v>1.3301142877333545</v>
      </c>
    </row>
    <row r="2851" spans="2:14" ht="41.4" x14ac:dyDescent="0.3">
      <c r="C2851" s="4" t="s">
        <v>7545</v>
      </c>
      <c r="D2851" s="24" t="s">
        <v>7546</v>
      </c>
      <c r="E2851" s="3" t="s">
        <v>7547</v>
      </c>
      <c r="F2851" s="18">
        <v>6</v>
      </c>
      <c r="G2851" s="3">
        <v>1127.2191</v>
      </c>
      <c r="H2851" s="3">
        <f t="shared" ref="H2851:H2854" si="102">+ROUND(+IF(F2851="",0,F2851*G2851),2)</f>
        <v>6763.31</v>
      </c>
      <c r="J2851" s="1">
        <v>5084.76</v>
      </c>
      <c r="K2851" s="1">
        <f>+J2851*$K$2850</f>
        <v>6763.3119256950522</v>
      </c>
      <c r="M2851" s="1">
        <f t="shared" ref="M2851:M2914" si="103">+K2851/F2851</f>
        <v>1127.2186542825086</v>
      </c>
      <c r="N2851" s="1">
        <v>1127.2186542825086</v>
      </c>
    </row>
    <row r="2852" spans="2:14" ht="27.6" x14ac:dyDescent="0.3">
      <c r="C2852" s="4" t="s">
        <v>7548</v>
      </c>
      <c r="D2852" s="24" t="s">
        <v>7549</v>
      </c>
      <c r="E2852" s="3" t="s">
        <v>7547</v>
      </c>
      <c r="F2852" s="18">
        <v>6</v>
      </c>
      <c r="G2852" s="3">
        <v>1127.2191</v>
      </c>
      <c r="H2852" s="3">
        <f t="shared" si="102"/>
        <v>6763.31</v>
      </c>
      <c r="J2852" s="1">
        <v>5084.76</v>
      </c>
      <c r="K2852" s="1">
        <f t="shared" ref="K2852:K2915" si="104">+J2852*$K$2850</f>
        <v>6763.3119256950522</v>
      </c>
      <c r="M2852" s="1">
        <f t="shared" si="103"/>
        <v>1127.2186542825086</v>
      </c>
    </row>
    <row r="2853" spans="2:14" ht="41.4" x14ac:dyDescent="0.3">
      <c r="C2853" s="4" t="s">
        <v>7550</v>
      </c>
      <c r="D2853" s="24" t="s">
        <v>7551</v>
      </c>
      <c r="E2853" s="3" t="s">
        <v>7547</v>
      </c>
      <c r="F2853" s="18">
        <v>6</v>
      </c>
      <c r="G2853" s="3">
        <v>1127.2191</v>
      </c>
      <c r="H2853" s="3">
        <f t="shared" si="102"/>
        <v>6763.31</v>
      </c>
      <c r="J2853" s="1">
        <v>5084.76</v>
      </c>
      <c r="K2853" s="1">
        <f t="shared" si="104"/>
        <v>6763.3119256950522</v>
      </c>
      <c r="M2853" s="1">
        <f t="shared" si="103"/>
        <v>1127.2186542825086</v>
      </c>
    </row>
    <row r="2854" spans="2:14" ht="15" customHeight="1" x14ac:dyDescent="0.3">
      <c r="C2854" s="4" t="s">
        <v>7552</v>
      </c>
      <c r="D2854" s="4" t="s">
        <v>7553</v>
      </c>
      <c r="E2854" s="3" t="s">
        <v>7547</v>
      </c>
      <c r="F2854" s="18">
        <v>3</v>
      </c>
      <c r="G2854" s="3">
        <v>1127.2191</v>
      </c>
      <c r="H2854" s="3">
        <f t="shared" si="102"/>
        <v>3381.66</v>
      </c>
      <c r="J2854" s="1">
        <v>2542.38</v>
      </c>
      <c r="K2854" s="1">
        <f t="shared" si="104"/>
        <v>3381.6559628475261</v>
      </c>
      <c r="M2854" s="1">
        <f t="shared" si="103"/>
        <v>1127.2186542825086</v>
      </c>
    </row>
    <row r="2855" spans="2:14" ht="25.2" customHeight="1" x14ac:dyDescent="0.3">
      <c r="C2855" s="10" t="s">
        <v>7554</v>
      </c>
      <c r="D2855" s="10" t="s">
        <v>7555</v>
      </c>
      <c r="E2855" s="11"/>
      <c r="F2855" s="16"/>
      <c r="G2855" s="11"/>
      <c r="H2855" s="11">
        <f>SUM(H2856:H2858)</f>
        <v>15781.060000000001</v>
      </c>
      <c r="K2855" s="1">
        <f t="shared" si="104"/>
        <v>0</v>
      </c>
      <c r="M2855" s="1" t="e">
        <f t="shared" si="103"/>
        <v>#DIV/0!</v>
      </c>
    </row>
    <row r="2856" spans="2:14" ht="15" customHeight="1" x14ac:dyDescent="0.3">
      <c r="C2856" s="4" t="s">
        <v>7556</v>
      </c>
      <c r="D2856" s="4" t="s">
        <v>7557</v>
      </c>
      <c r="E2856" s="3" t="s">
        <v>7547</v>
      </c>
      <c r="F2856" s="18">
        <v>6</v>
      </c>
      <c r="G2856" s="3">
        <v>1127.2191</v>
      </c>
      <c r="H2856" s="3">
        <f t="shared" ref="H2856:H2872" si="105">+ROUND(+IF(F2856="",0,F2856*G2856),2)</f>
        <v>6763.31</v>
      </c>
      <c r="J2856" s="1">
        <v>5084.76</v>
      </c>
      <c r="K2856" s="1">
        <f t="shared" si="104"/>
        <v>6763.3119256950522</v>
      </c>
      <c r="M2856" s="1">
        <f t="shared" si="103"/>
        <v>1127.2186542825086</v>
      </c>
    </row>
    <row r="2857" spans="2:14" ht="15" customHeight="1" x14ac:dyDescent="0.3">
      <c r="C2857" s="4" t="s">
        <v>7558</v>
      </c>
      <c r="D2857" s="4" t="s">
        <v>7559</v>
      </c>
      <c r="E2857" s="3" t="s">
        <v>7547</v>
      </c>
      <c r="F2857" s="18">
        <v>6</v>
      </c>
      <c r="G2857" s="3">
        <v>1127.2191</v>
      </c>
      <c r="H2857" s="3">
        <f t="shared" si="105"/>
        <v>6763.31</v>
      </c>
      <c r="J2857" s="1">
        <v>5084.76</v>
      </c>
      <c r="K2857" s="1">
        <f t="shared" si="104"/>
        <v>6763.3119256950522</v>
      </c>
      <c r="M2857" s="1">
        <f t="shared" si="103"/>
        <v>1127.2186542825086</v>
      </c>
    </row>
    <row r="2858" spans="2:14" ht="15" customHeight="1" x14ac:dyDescent="0.3">
      <c r="C2858" s="4" t="s">
        <v>7560</v>
      </c>
      <c r="D2858" s="4" t="s">
        <v>7553</v>
      </c>
      <c r="E2858" s="3" t="s">
        <v>7547</v>
      </c>
      <c r="F2858" s="18">
        <v>2</v>
      </c>
      <c r="G2858" s="3">
        <v>1127.2191</v>
      </c>
      <c r="H2858" s="3">
        <f t="shared" si="105"/>
        <v>2254.44</v>
      </c>
      <c r="J2858" s="1">
        <v>1694.92</v>
      </c>
      <c r="K2858" s="1">
        <f t="shared" si="104"/>
        <v>2254.4373085650172</v>
      </c>
      <c r="M2858" s="1">
        <f t="shared" si="103"/>
        <v>1127.2186542825086</v>
      </c>
    </row>
    <row r="2859" spans="2:14" ht="25.2" customHeight="1" x14ac:dyDescent="0.3">
      <c r="C2859" s="10" t="s">
        <v>7561</v>
      </c>
      <c r="D2859" s="10" t="s">
        <v>7562</v>
      </c>
      <c r="E2859" s="11"/>
      <c r="F2859" s="16"/>
      <c r="G2859" s="11"/>
      <c r="H2859" s="11">
        <f>SUM(H2860:H2862)</f>
        <v>13526.640000000001</v>
      </c>
      <c r="K2859" s="1">
        <f t="shared" si="104"/>
        <v>0</v>
      </c>
      <c r="M2859" s="1" t="e">
        <f t="shared" si="103"/>
        <v>#DIV/0!</v>
      </c>
    </row>
    <row r="2860" spans="2:14" ht="15" customHeight="1" x14ac:dyDescent="0.3">
      <c r="C2860" s="4" t="s">
        <v>7563</v>
      </c>
      <c r="D2860" s="4" t="s">
        <v>7564</v>
      </c>
      <c r="E2860" s="3" t="s">
        <v>7547</v>
      </c>
      <c r="F2860" s="18">
        <v>5</v>
      </c>
      <c r="G2860" s="3">
        <v>1127.2191</v>
      </c>
      <c r="H2860" s="3">
        <f t="shared" si="105"/>
        <v>5636.1</v>
      </c>
      <c r="J2860" s="1">
        <v>4237.3</v>
      </c>
      <c r="K2860" s="1">
        <f t="shared" si="104"/>
        <v>5636.0932714125429</v>
      </c>
      <c r="M2860" s="1">
        <f t="shared" si="103"/>
        <v>1127.2186542825086</v>
      </c>
    </row>
    <row r="2861" spans="2:14" ht="15" customHeight="1" x14ac:dyDescent="0.3">
      <c r="C2861" s="4" t="s">
        <v>7565</v>
      </c>
      <c r="D2861" s="4" t="s">
        <v>7566</v>
      </c>
      <c r="E2861" s="3" t="s">
        <v>7547</v>
      </c>
      <c r="F2861" s="18">
        <v>5</v>
      </c>
      <c r="G2861" s="3">
        <v>1127.2191</v>
      </c>
      <c r="H2861" s="3">
        <f t="shared" si="105"/>
        <v>5636.1</v>
      </c>
      <c r="J2861" s="1">
        <v>4237.3</v>
      </c>
      <c r="K2861" s="1">
        <f t="shared" si="104"/>
        <v>5636.0932714125429</v>
      </c>
      <c r="M2861" s="1">
        <f t="shared" si="103"/>
        <v>1127.2186542825086</v>
      </c>
    </row>
    <row r="2862" spans="2:14" ht="15" customHeight="1" x14ac:dyDescent="0.3">
      <c r="C2862" s="4" t="s">
        <v>7567</v>
      </c>
      <c r="D2862" s="4" t="s">
        <v>7553</v>
      </c>
      <c r="E2862" s="3" t="s">
        <v>7547</v>
      </c>
      <c r="F2862" s="18">
        <v>2</v>
      </c>
      <c r="G2862" s="3">
        <v>1127.2191</v>
      </c>
      <c r="H2862" s="3">
        <f t="shared" si="105"/>
        <v>2254.44</v>
      </c>
      <c r="J2862" s="1">
        <v>1694.92</v>
      </c>
      <c r="K2862" s="1">
        <f t="shared" si="104"/>
        <v>2254.4373085650172</v>
      </c>
      <c r="M2862" s="1">
        <f t="shared" si="103"/>
        <v>1127.2186542825086</v>
      </c>
    </row>
    <row r="2863" spans="2:14" ht="25.2" customHeight="1" x14ac:dyDescent="0.3">
      <c r="C2863" s="10" t="s">
        <v>7568</v>
      </c>
      <c r="D2863" s="10" t="s">
        <v>7569</v>
      </c>
      <c r="E2863" s="11"/>
      <c r="F2863" s="16"/>
      <c r="G2863" s="11"/>
      <c r="H2863" s="11">
        <f>SUM(H2864:H2867)</f>
        <v>23671.59</v>
      </c>
      <c r="K2863" s="1">
        <f t="shared" si="104"/>
        <v>0</v>
      </c>
      <c r="M2863" s="1" t="e">
        <f t="shared" si="103"/>
        <v>#DIV/0!</v>
      </c>
    </row>
    <row r="2864" spans="2:14" ht="15" customHeight="1" x14ac:dyDescent="0.3">
      <c r="C2864" s="4" t="s">
        <v>7570</v>
      </c>
      <c r="D2864" s="4" t="s">
        <v>7571</v>
      </c>
      <c r="E2864" s="3" t="s">
        <v>7547</v>
      </c>
      <c r="F2864" s="18">
        <v>6</v>
      </c>
      <c r="G2864" s="3">
        <v>1127.2191</v>
      </c>
      <c r="H2864" s="3">
        <f t="shared" si="105"/>
        <v>6763.31</v>
      </c>
      <c r="J2864" s="1">
        <v>5084.76</v>
      </c>
      <c r="K2864" s="1">
        <f t="shared" si="104"/>
        <v>6763.3119256950522</v>
      </c>
      <c r="M2864" s="1">
        <f t="shared" si="103"/>
        <v>1127.2186542825086</v>
      </c>
    </row>
    <row r="2865" spans="3:13" ht="27.6" x14ac:dyDescent="0.3">
      <c r="C2865" s="4" t="s">
        <v>7572</v>
      </c>
      <c r="D2865" s="24" t="s">
        <v>7573</v>
      </c>
      <c r="E2865" s="3" t="s">
        <v>7547</v>
      </c>
      <c r="F2865" s="18">
        <v>6</v>
      </c>
      <c r="G2865" s="3">
        <v>1127.2191</v>
      </c>
      <c r="H2865" s="3">
        <f t="shared" si="105"/>
        <v>6763.31</v>
      </c>
      <c r="J2865" s="1">
        <v>5084.76</v>
      </c>
      <c r="K2865" s="1">
        <f t="shared" si="104"/>
        <v>6763.3119256950522</v>
      </c>
      <c r="M2865" s="1">
        <f t="shared" si="103"/>
        <v>1127.2186542825086</v>
      </c>
    </row>
    <row r="2866" spans="3:13" ht="15" customHeight="1" x14ac:dyDescent="0.3">
      <c r="C2866" s="4" t="s">
        <v>7574</v>
      </c>
      <c r="D2866" s="4" t="s">
        <v>7575</v>
      </c>
      <c r="E2866" s="3" t="s">
        <v>7547</v>
      </c>
      <c r="F2866" s="18">
        <v>6</v>
      </c>
      <c r="G2866" s="3">
        <v>1127.2191</v>
      </c>
      <c r="H2866" s="3">
        <f t="shared" si="105"/>
        <v>6763.31</v>
      </c>
      <c r="J2866" s="1">
        <v>5084.76</v>
      </c>
      <c r="K2866" s="1">
        <f t="shared" si="104"/>
        <v>6763.3119256950522</v>
      </c>
      <c r="M2866" s="1">
        <f t="shared" si="103"/>
        <v>1127.2186542825086</v>
      </c>
    </row>
    <row r="2867" spans="3:13" ht="15" customHeight="1" x14ac:dyDescent="0.3">
      <c r="C2867" s="4" t="s">
        <v>7576</v>
      </c>
      <c r="D2867" s="4" t="s">
        <v>7553</v>
      </c>
      <c r="E2867" s="3" t="s">
        <v>7547</v>
      </c>
      <c r="F2867" s="18">
        <v>3</v>
      </c>
      <c r="G2867" s="3">
        <v>1127.2191</v>
      </c>
      <c r="H2867" s="3">
        <f t="shared" si="105"/>
        <v>3381.66</v>
      </c>
      <c r="J2867" s="1">
        <v>2542.38</v>
      </c>
      <c r="K2867" s="1">
        <f t="shared" si="104"/>
        <v>3381.6559628475261</v>
      </c>
      <c r="M2867" s="1">
        <f t="shared" si="103"/>
        <v>1127.2186542825086</v>
      </c>
    </row>
    <row r="2868" spans="3:13" ht="25.2" customHeight="1" x14ac:dyDescent="0.3">
      <c r="C2868" s="10" t="s">
        <v>7577</v>
      </c>
      <c r="D2868" s="10" t="s">
        <v>7578</v>
      </c>
      <c r="E2868" s="11"/>
      <c r="F2868" s="16"/>
      <c r="G2868" s="11"/>
      <c r="H2868" s="11">
        <f>SUM(H2869:H2872)</f>
        <v>39452.879999999997</v>
      </c>
      <c r="K2868" s="1">
        <f t="shared" si="104"/>
        <v>0</v>
      </c>
      <c r="M2868" s="1" t="e">
        <f t="shared" si="103"/>
        <v>#DIV/0!</v>
      </c>
    </row>
    <row r="2869" spans="3:13" ht="15" customHeight="1" x14ac:dyDescent="0.3">
      <c r="C2869" s="4" t="s">
        <v>7579</v>
      </c>
      <c r="D2869" s="4" t="s">
        <v>7580</v>
      </c>
      <c r="E2869" s="3" t="s">
        <v>7547</v>
      </c>
      <c r="F2869" s="18">
        <v>10</v>
      </c>
      <c r="G2869" s="3">
        <v>1127.2191</v>
      </c>
      <c r="H2869" s="3">
        <f t="shared" si="105"/>
        <v>11272.19</v>
      </c>
      <c r="J2869" s="1">
        <v>8474.6</v>
      </c>
      <c r="K2869" s="1">
        <f t="shared" si="104"/>
        <v>11272.186542825086</v>
      </c>
      <c r="M2869" s="1">
        <f t="shared" si="103"/>
        <v>1127.2186542825086</v>
      </c>
    </row>
    <row r="2870" spans="3:13" ht="15" customHeight="1" x14ac:dyDescent="0.3">
      <c r="C2870" s="4" t="s">
        <v>7581</v>
      </c>
      <c r="D2870" s="4" t="s">
        <v>7582</v>
      </c>
      <c r="E2870" s="3" t="s">
        <v>7547</v>
      </c>
      <c r="F2870" s="18">
        <v>10</v>
      </c>
      <c r="G2870" s="3">
        <v>1127.2191</v>
      </c>
      <c r="H2870" s="3">
        <f t="shared" si="105"/>
        <v>11272.19</v>
      </c>
      <c r="J2870" s="1">
        <v>8474.6</v>
      </c>
      <c r="K2870" s="1">
        <f t="shared" si="104"/>
        <v>11272.186542825086</v>
      </c>
      <c r="M2870" s="1">
        <f t="shared" si="103"/>
        <v>1127.2186542825086</v>
      </c>
    </row>
    <row r="2871" spans="3:13" ht="15" customHeight="1" x14ac:dyDescent="0.3">
      <c r="C2871" s="4" t="s">
        <v>7583</v>
      </c>
      <c r="D2871" s="4" t="s">
        <v>7584</v>
      </c>
      <c r="E2871" s="3" t="s">
        <v>7547</v>
      </c>
      <c r="F2871" s="18">
        <v>5</v>
      </c>
      <c r="G2871" s="3">
        <v>2254.48</v>
      </c>
      <c r="H2871" s="3">
        <f t="shared" si="105"/>
        <v>11272.4</v>
      </c>
      <c r="J2871" s="1">
        <v>8474.6</v>
      </c>
      <c r="K2871" s="1">
        <f t="shared" si="104"/>
        <v>11272.186542825086</v>
      </c>
      <c r="M2871" s="1">
        <f t="shared" si="103"/>
        <v>2254.4373085650172</v>
      </c>
    </row>
    <row r="2872" spans="3:13" ht="15" customHeight="1" x14ac:dyDescent="0.3">
      <c r="C2872" s="4" t="s">
        <v>7585</v>
      </c>
      <c r="D2872" s="4" t="s">
        <v>7553</v>
      </c>
      <c r="E2872" s="3" t="s">
        <v>7547</v>
      </c>
      <c r="F2872" s="18">
        <v>5</v>
      </c>
      <c r="G2872" s="3">
        <v>1127.2191</v>
      </c>
      <c r="H2872" s="3">
        <f t="shared" si="105"/>
        <v>5636.1</v>
      </c>
      <c r="J2872" s="1">
        <v>4237.3</v>
      </c>
      <c r="K2872" s="1">
        <f t="shared" si="104"/>
        <v>5636.0932714125429</v>
      </c>
      <c r="M2872" s="1">
        <f t="shared" si="103"/>
        <v>1127.2186542825086</v>
      </c>
    </row>
    <row r="2873" spans="3:13" ht="25.2" customHeight="1" x14ac:dyDescent="0.3">
      <c r="C2873" s="10" t="s">
        <v>7586</v>
      </c>
      <c r="D2873" s="10" t="s">
        <v>7587</v>
      </c>
      <c r="E2873" s="11"/>
      <c r="F2873" s="16"/>
      <c r="G2873" s="11"/>
      <c r="H2873" s="11">
        <f>SUM(H2874:H2875)</f>
        <v>33816.58</v>
      </c>
      <c r="K2873" s="1">
        <f t="shared" si="104"/>
        <v>0</v>
      </c>
      <c r="M2873" s="1" t="e">
        <f t="shared" si="103"/>
        <v>#DIV/0!</v>
      </c>
    </row>
    <row r="2874" spans="3:13" ht="15" customHeight="1" x14ac:dyDescent="0.3">
      <c r="C2874" s="4" t="s">
        <v>7588</v>
      </c>
      <c r="D2874" s="4" t="s">
        <v>7589</v>
      </c>
      <c r="E2874" s="3" t="s">
        <v>7547</v>
      </c>
      <c r="F2874" s="18">
        <v>25</v>
      </c>
      <c r="G2874" s="3">
        <v>1127.2191</v>
      </c>
      <c r="H2874" s="3">
        <f t="shared" ref="H2874:H2925" si="106">+ROUND(+IF(F2874="",0,F2874*G2874),2)</f>
        <v>28180.48</v>
      </c>
      <c r="J2874" s="1">
        <v>21186.5</v>
      </c>
      <c r="K2874" s="1">
        <f t="shared" si="104"/>
        <v>28180.466357062716</v>
      </c>
      <c r="M2874" s="1">
        <f t="shared" si="103"/>
        <v>1127.2186542825086</v>
      </c>
    </row>
    <row r="2875" spans="3:13" ht="15" customHeight="1" x14ac:dyDescent="0.3">
      <c r="C2875" s="4" t="s">
        <v>7590</v>
      </c>
      <c r="D2875" s="4" t="s">
        <v>7553</v>
      </c>
      <c r="E2875" s="3" t="s">
        <v>7547</v>
      </c>
      <c r="F2875" s="18">
        <v>5</v>
      </c>
      <c r="G2875" s="3">
        <v>1127.2191</v>
      </c>
      <c r="H2875" s="3">
        <f t="shared" si="106"/>
        <v>5636.1</v>
      </c>
      <c r="J2875" s="1">
        <v>4237.3</v>
      </c>
      <c r="K2875" s="1">
        <f t="shared" si="104"/>
        <v>5636.0932714125429</v>
      </c>
      <c r="M2875" s="1">
        <f t="shared" si="103"/>
        <v>1127.2186542825086</v>
      </c>
    </row>
    <row r="2876" spans="3:13" ht="25.2" customHeight="1" x14ac:dyDescent="0.3">
      <c r="C2876" s="10" t="s">
        <v>7591</v>
      </c>
      <c r="D2876" s="10" t="s">
        <v>7592</v>
      </c>
      <c r="E2876" s="11"/>
      <c r="F2876" s="16"/>
      <c r="G2876" s="11"/>
      <c r="H2876" s="11">
        <f>SUM(H2877:H2881)</f>
        <v>33816.589999999997</v>
      </c>
      <c r="K2876" s="1">
        <f t="shared" si="104"/>
        <v>0</v>
      </c>
      <c r="M2876" s="1" t="e">
        <f t="shared" si="103"/>
        <v>#DIV/0!</v>
      </c>
    </row>
    <row r="2877" spans="3:13" ht="15" customHeight="1" x14ac:dyDescent="0.3">
      <c r="C2877" s="4" t="s">
        <v>7593</v>
      </c>
      <c r="D2877" s="4" t="s">
        <v>7594</v>
      </c>
      <c r="E2877" s="3" t="s">
        <v>7547</v>
      </c>
      <c r="F2877" s="18">
        <v>5</v>
      </c>
      <c r="G2877" s="3">
        <v>1127.2191</v>
      </c>
      <c r="H2877" s="3">
        <f t="shared" si="106"/>
        <v>5636.1</v>
      </c>
      <c r="J2877" s="1">
        <v>4237.3</v>
      </c>
      <c r="K2877" s="1">
        <f t="shared" si="104"/>
        <v>5636.0932714125429</v>
      </c>
      <c r="M2877" s="1">
        <f t="shared" si="103"/>
        <v>1127.2186542825086</v>
      </c>
    </row>
    <row r="2878" spans="3:13" ht="15" customHeight="1" x14ac:dyDescent="0.3">
      <c r="C2878" s="4" t="s">
        <v>7595</v>
      </c>
      <c r="D2878" s="4" t="s">
        <v>7596</v>
      </c>
      <c r="E2878" s="3" t="s">
        <v>7547</v>
      </c>
      <c r="F2878" s="18">
        <v>10</v>
      </c>
      <c r="G2878" s="3">
        <v>1127.2191</v>
      </c>
      <c r="H2878" s="3">
        <f t="shared" si="106"/>
        <v>11272.19</v>
      </c>
      <c r="J2878" s="1">
        <v>8474.6</v>
      </c>
      <c r="K2878" s="1">
        <f t="shared" si="104"/>
        <v>11272.186542825086</v>
      </c>
      <c r="M2878" s="1">
        <f t="shared" si="103"/>
        <v>1127.2186542825086</v>
      </c>
    </row>
    <row r="2879" spans="3:13" ht="15" customHeight="1" x14ac:dyDescent="0.3">
      <c r="C2879" s="4" t="s">
        <v>7597</v>
      </c>
      <c r="D2879" s="4" t="s">
        <v>7598</v>
      </c>
      <c r="E2879" s="3" t="s">
        <v>7547</v>
      </c>
      <c r="F2879" s="18">
        <v>5</v>
      </c>
      <c r="G2879" s="3">
        <v>1127.2191</v>
      </c>
      <c r="H2879" s="3">
        <f t="shared" si="106"/>
        <v>5636.1</v>
      </c>
      <c r="J2879" s="1">
        <v>4237.3</v>
      </c>
      <c r="K2879" s="1">
        <f t="shared" si="104"/>
        <v>5636.0932714125429</v>
      </c>
      <c r="M2879" s="1">
        <f t="shared" si="103"/>
        <v>1127.2186542825086</v>
      </c>
    </row>
    <row r="2880" spans="3:13" ht="27.6" x14ac:dyDescent="0.3">
      <c r="C2880" s="4" t="s">
        <v>7599</v>
      </c>
      <c r="D2880" s="24" t="s">
        <v>7600</v>
      </c>
      <c r="E2880" s="3" t="s">
        <v>7547</v>
      </c>
      <c r="F2880" s="18">
        <v>5</v>
      </c>
      <c r="G2880" s="3">
        <v>1127.2191</v>
      </c>
      <c r="H2880" s="3">
        <f t="shared" si="106"/>
        <v>5636.1</v>
      </c>
      <c r="J2880" s="1">
        <v>4237.3</v>
      </c>
      <c r="K2880" s="1">
        <f t="shared" si="104"/>
        <v>5636.0932714125429</v>
      </c>
      <c r="M2880" s="1">
        <f t="shared" si="103"/>
        <v>1127.2186542825086</v>
      </c>
    </row>
    <row r="2881" spans="3:13" ht="15" customHeight="1" x14ac:dyDescent="0.3">
      <c r="C2881" s="4" t="s">
        <v>7601</v>
      </c>
      <c r="D2881" s="4" t="s">
        <v>7553</v>
      </c>
      <c r="E2881" s="3" t="s">
        <v>7547</v>
      </c>
      <c r="F2881" s="18">
        <v>5</v>
      </c>
      <c r="G2881" s="3">
        <v>1127.2191</v>
      </c>
      <c r="H2881" s="3">
        <f t="shared" si="106"/>
        <v>5636.1</v>
      </c>
      <c r="J2881" s="1">
        <v>4237.3</v>
      </c>
      <c r="K2881" s="1">
        <f t="shared" si="104"/>
        <v>5636.0932714125429</v>
      </c>
      <c r="M2881" s="1">
        <f t="shared" si="103"/>
        <v>1127.2186542825086</v>
      </c>
    </row>
    <row r="2882" spans="3:13" ht="25.2" customHeight="1" x14ac:dyDescent="0.3">
      <c r="C2882" s="10" t="s">
        <v>7602</v>
      </c>
      <c r="D2882" s="10" t="s">
        <v>7603</v>
      </c>
      <c r="E2882" s="11"/>
      <c r="F2882" s="16"/>
      <c r="G2882" s="11"/>
      <c r="H2882" s="11">
        <f>SUM(H2883:H2886)</f>
        <v>12399.36</v>
      </c>
      <c r="K2882" s="1">
        <f t="shared" si="104"/>
        <v>0</v>
      </c>
      <c r="M2882" s="1" t="e">
        <f t="shared" si="103"/>
        <v>#DIV/0!</v>
      </c>
    </row>
    <row r="2883" spans="3:13" ht="27.6" x14ac:dyDescent="0.3">
      <c r="C2883" s="4" t="s">
        <v>7604</v>
      </c>
      <c r="D2883" s="24" t="s">
        <v>7605</v>
      </c>
      <c r="E2883" s="3" t="s">
        <v>7547</v>
      </c>
      <c r="F2883" s="18">
        <v>3</v>
      </c>
      <c r="G2883" s="3">
        <v>1127.2191</v>
      </c>
      <c r="H2883" s="3">
        <f t="shared" si="106"/>
        <v>3381.66</v>
      </c>
      <c r="J2883" s="1">
        <v>2542.38</v>
      </c>
      <c r="K2883" s="1">
        <f t="shared" si="104"/>
        <v>3381.6559628475261</v>
      </c>
      <c r="M2883" s="1">
        <f t="shared" si="103"/>
        <v>1127.2186542825086</v>
      </c>
    </row>
    <row r="2884" spans="3:13" ht="15" customHeight="1" x14ac:dyDescent="0.3">
      <c r="C2884" s="4" t="s">
        <v>7606</v>
      </c>
      <c r="D2884" s="4" t="s">
        <v>7607</v>
      </c>
      <c r="E2884" s="3" t="s">
        <v>7547</v>
      </c>
      <c r="F2884" s="18">
        <v>3</v>
      </c>
      <c r="G2884" s="3">
        <v>1127.2191</v>
      </c>
      <c r="H2884" s="3">
        <f t="shared" si="106"/>
        <v>3381.66</v>
      </c>
      <c r="J2884" s="1">
        <v>2542.38</v>
      </c>
      <c r="K2884" s="1">
        <f t="shared" si="104"/>
        <v>3381.6559628475261</v>
      </c>
      <c r="M2884" s="1">
        <f t="shared" si="103"/>
        <v>1127.2186542825086</v>
      </c>
    </row>
    <row r="2885" spans="3:13" ht="15" customHeight="1" x14ac:dyDescent="0.3">
      <c r="C2885" s="4" t="s">
        <v>7606</v>
      </c>
      <c r="D2885" s="4" t="s">
        <v>7608</v>
      </c>
      <c r="E2885" s="3" t="s">
        <v>7547</v>
      </c>
      <c r="F2885" s="18">
        <v>6</v>
      </c>
      <c r="G2885" s="3">
        <v>563.6</v>
      </c>
      <c r="H2885" s="3">
        <f t="shared" si="106"/>
        <v>3381.6</v>
      </c>
      <c r="J2885" s="1">
        <v>2542.38</v>
      </c>
      <c r="K2885" s="1">
        <f t="shared" si="104"/>
        <v>3381.6559628475261</v>
      </c>
      <c r="M2885" s="1">
        <f t="shared" si="103"/>
        <v>563.60932714125431</v>
      </c>
    </row>
    <row r="2886" spans="3:13" ht="15" customHeight="1" x14ac:dyDescent="0.3">
      <c r="C2886" s="4" t="s">
        <v>7609</v>
      </c>
      <c r="D2886" s="4" t="s">
        <v>7553</v>
      </c>
      <c r="E2886" s="3" t="s">
        <v>7547</v>
      </c>
      <c r="F2886" s="18">
        <v>2</v>
      </c>
      <c r="G2886" s="3">
        <v>1127.2191</v>
      </c>
      <c r="H2886" s="3">
        <f t="shared" si="106"/>
        <v>2254.44</v>
      </c>
      <c r="J2886" s="1">
        <v>1694.92</v>
      </c>
      <c r="K2886" s="1">
        <f t="shared" si="104"/>
        <v>2254.4373085650172</v>
      </c>
      <c r="M2886" s="1">
        <f t="shared" si="103"/>
        <v>1127.2186542825086</v>
      </c>
    </row>
    <row r="2887" spans="3:13" ht="25.2" customHeight="1" x14ac:dyDescent="0.3">
      <c r="C2887" s="10" t="s">
        <v>7610</v>
      </c>
      <c r="D2887" s="10" t="s">
        <v>7611</v>
      </c>
      <c r="E2887" s="11"/>
      <c r="F2887" s="16"/>
      <c r="G2887" s="11"/>
      <c r="H2887" s="11">
        <f>SUM(H2888:H2890)</f>
        <v>13526.640000000001</v>
      </c>
      <c r="K2887" s="1">
        <f t="shared" si="104"/>
        <v>0</v>
      </c>
      <c r="M2887" s="1" t="e">
        <f t="shared" si="103"/>
        <v>#DIV/0!</v>
      </c>
    </row>
    <row r="2888" spans="3:13" ht="15" customHeight="1" x14ac:dyDescent="0.3">
      <c r="C2888" s="4" t="s">
        <v>7612</v>
      </c>
      <c r="D2888" s="4" t="s">
        <v>7613</v>
      </c>
      <c r="E2888" s="3" t="s">
        <v>7547</v>
      </c>
      <c r="F2888" s="18">
        <v>5</v>
      </c>
      <c r="G2888" s="3">
        <v>1127.2191</v>
      </c>
      <c r="H2888" s="3">
        <f t="shared" si="106"/>
        <v>5636.1</v>
      </c>
      <c r="J2888" s="1">
        <v>4237.3</v>
      </c>
      <c r="K2888" s="1">
        <f t="shared" si="104"/>
        <v>5636.0932714125429</v>
      </c>
      <c r="M2888" s="1">
        <f t="shared" si="103"/>
        <v>1127.2186542825086</v>
      </c>
    </row>
    <row r="2889" spans="3:13" ht="15" customHeight="1" x14ac:dyDescent="0.3">
      <c r="C2889" s="4" t="s">
        <v>7614</v>
      </c>
      <c r="D2889" s="4" t="s">
        <v>7615</v>
      </c>
      <c r="E2889" s="3" t="s">
        <v>7547</v>
      </c>
      <c r="F2889" s="18">
        <v>5</v>
      </c>
      <c r="G2889" s="3">
        <v>1127.2191</v>
      </c>
      <c r="H2889" s="3">
        <f t="shared" si="106"/>
        <v>5636.1</v>
      </c>
      <c r="J2889" s="1">
        <v>4237.3</v>
      </c>
      <c r="K2889" s="1">
        <f t="shared" si="104"/>
        <v>5636.0932714125429</v>
      </c>
      <c r="M2889" s="1">
        <f t="shared" si="103"/>
        <v>1127.2186542825086</v>
      </c>
    </row>
    <row r="2890" spans="3:13" ht="15" customHeight="1" x14ac:dyDescent="0.3">
      <c r="C2890" s="4" t="s">
        <v>7616</v>
      </c>
      <c r="D2890" s="4" t="s">
        <v>7553</v>
      </c>
      <c r="E2890" s="3" t="s">
        <v>7547</v>
      </c>
      <c r="F2890" s="18">
        <v>2</v>
      </c>
      <c r="G2890" s="3">
        <v>1127.2191</v>
      </c>
      <c r="H2890" s="3">
        <f t="shared" si="106"/>
        <v>2254.44</v>
      </c>
      <c r="J2890" s="1">
        <v>1694.92</v>
      </c>
      <c r="K2890" s="1">
        <f t="shared" si="104"/>
        <v>2254.4373085650172</v>
      </c>
      <c r="M2890" s="1">
        <f t="shared" si="103"/>
        <v>1127.2186542825086</v>
      </c>
    </row>
    <row r="2891" spans="3:13" ht="25.2" customHeight="1" x14ac:dyDescent="0.3">
      <c r="C2891" s="10" t="s">
        <v>7617</v>
      </c>
      <c r="D2891" s="10" t="s">
        <v>7618</v>
      </c>
      <c r="E2891" s="11"/>
      <c r="F2891" s="16"/>
      <c r="G2891" s="11"/>
      <c r="H2891" s="11">
        <f>SUM(H2892:H2894)</f>
        <v>13526.640000000001</v>
      </c>
      <c r="K2891" s="1">
        <f t="shared" si="104"/>
        <v>0</v>
      </c>
      <c r="M2891" s="1" t="e">
        <f t="shared" si="103"/>
        <v>#DIV/0!</v>
      </c>
    </row>
    <row r="2892" spans="3:13" ht="15" customHeight="1" x14ac:dyDescent="0.3">
      <c r="C2892" s="4" t="s">
        <v>7619</v>
      </c>
      <c r="D2892" s="4" t="s">
        <v>7620</v>
      </c>
      <c r="E2892" s="3" t="s">
        <v>7547</v>
      </c>
      <c r="F2892" s="18">
        <v>5</v>
      </c>
      <c r="G2892" s="3">
        <v>1127.2191</v>
      </c>
      <c r="H2892" s="3">
        <f t="shared" ref="H2892:H2919" si="107">+ROUND(+IF(F2892="",0,F2892*G2892),2)</f>
        <v>5636.1</v>
      </c>
      <c r="J2892" s="1">
        <v>4237.3</v>
      </c>
      <c r="K2892" s="1">
        <f t="shared" si="104"/>
        <v>5636.0932714125429</v>
      </c>
      <c r="M2892" s="1">
        <f t="shared" si="103"/>
        <v>1127.2186542825086</v>
      </c>
    </row>
    <row r="2893" spans="3:13" ht="15" customHeight="1" x14ac:dyDescent="0.3">
      <c r="C2893" s="4" t="s">
        <v>7621</v>
      </c>
      <c r="D2893" s="4" t="s">
        <v>7622</v>
      </c>
      <c r="E2893" s="3" t="s">
        <v>7547</v>
      </c>
      <c r="F2893" s="18">
        <v>5</v>
      </c>
      <c r="G2893" s="3">
        <v>1127.2191</v>
      </c>
      <c r="H2893" s="3">
        <f t="shared" si="107"/>
        <v>5636.1</v>
      </c>
      <c r="J2893" s="1">
        <v>4237.3</v>
      </c>
      <c r="K2893" s="1">
        <f t="shared" si="104"/>
        <v>5636.0932714125429</v>
      </c>
      <c r="M2893" s="1">
        <f t="shared" si="103"/>
        <v>1127.2186542825086</v>
      </c>
    </row>
    <row r="2894" spans="3:13" ht="15" customHeight="1" x14ac:dyDescent="0.3">
      <c r="C2894" s="4" t="s">
        <v>7623</v>
      </c>
      <c r="D2894" s="4" t="s">
        <v>7553</v>
      </c>
      <c r="E2894" s="3" t="s">
        <v>7547</v>
      </c>
      <c r="F2894" s="18">
        <v>2</v>
      </c>
      <c r="G2894" s="3">
        <v>1127.2191</v>
      </c>
      <c r="H2894" s="3">
        <f t="shared" si="107"/>
        <v>2254.44</v>
      </c>
      <c r="J2894" s="1">
        <v>1694.92</v>
      </c>
      <c r="K2894" s="1">
        <f t="shared" si="104"/>
        <v>2254.4373085650172</v>
      </c>
      <c r="M2894" s="1">
        <f t="shared" si="103"/>
        <v>1127.2186542825086</v>
      </c>
    </row>
    <row r="2895" spans="3:13" ht="25.2" customHeight="1" x14ac:dyDescent="0.3">
      <c r="C2895" s="10" t="s">
        <v>7624</v>
      </c>
      <c r="D2895" s="10" t="s">
        <v>7625</v>
      </c>
      <c r="E2895" s="11"/>
      <c r="F2895" s="16"/>
      <c r="G2895" s="11"/>
      <c r="H2895" s="11">
        <f>SUM(H2896:H2899)</f>
        <v>15781.070000000002</v>
      </c>
      <c r="K2895" s="1">
        <f t="shared" si="104"/>
        <v>0</v>
      </c>
      <c r="M2895" s="1" t="e">
        <f t="shared" si="103"/>
        <v>#DIV/0!</v>
      </c>
    </row>
    <row r="2896" spans="3:13" ht="15" customHeight="1" x14ac:dyDescent="0.3">
      <c r="C2896" s="4" t="s">
        <v>7626</v>
      </c>
      <c r="D2896" s="4" t="s">
        <v>7627</v>
      </c>
      <c r="E2896" s="3" t="s">
        <v>7547</v>
      </c>
      <c r="F2896" s="18">
        <v>6</v>
      </c>
      <c r="G2896" s="3">
        <v>1127.2191</v>
      </c>
      <c r="H2896" s="3">
        <f t="shared" si="107"/>
        <v>6763.31</v>
      </c>
      <c r="J2896" s="1">
        <v>5084.76</v>
      </c>
      <c r="K2896" s="1">
        <f t="shared" si="104"/>
        <v>6763.3119256950522</v>
      </c>
      <c r="M2896" s="1">
        <f t="shared" si="103"/>
        <v>1127.2186542825086</v>
      </c>
    </row>
    <row r="2897" spans="3:13" ht="15" customHeight="1" x14ac:dyDescent="0.3">
      <c r="C2897" s="4" t="s">
        <v>7628</v>
      </c>
      <c r="D2897" s="4" t="s">
        <v>7629</v>
      </c>
      <c r="E2897" s="3" t="s">
        <v>7547</v>
      </c>
      <c r="F2897" s="18">
        <v>3</v>
      </c>
      <c r="G2897" s="3">
        <v>1127.2191</v>
      </c>
      <c r="H2897" s="3">
        <f t="shared" si="107"/>
        <v>3381.66</v>
      </c>
      <c r="J2897" s="1">
        <v>2542.38</v>
      </c>
      <c r="K2897" s="1">
        <f t="shared" si="104"/>
        <v>3381.6559628475261</v>
      </c>
      <c r="M2897" s="1">
        <f t="shared" si="103"/>
        <v>1127.2186542825086</v>
      </c>
    </row>
    <row r="2898" spans="3:13" ht="15" customHeight="1" x14ac:dyDescent="0.3">
      <c r="C2898" s="4" t="s">
        <v>7630</v>
      </c>
      <c r="D2898" s="4" t="s">
        <v>7631</v>
      </c>
      <c r="E2898" s="3" t="s">
        <v>7547</v>
      </c>
      <c r="F2898" s="18">
        <v>3</v>
      </c>
      <c r="G2898" s="3">
        <v>1127.2191</v>
      </c>
      <c r="H2898" s="3">
        <f t="shared" si="107"/>
        <v>3381.66</v>
      </c>
      <c r="J2898" s="1">
        <v>2542.38</v>
      </c>
      <c r="K2898" s="1">
        <f t="shared" si="104"/>
        <v>3381.6559628475261</v>
      </c>
      <c r="M2898" s="1">
        <f t="shared" si="103"/>
        <v>1127.2186542825086</v>
      </c>
    </row>
    <row r="2899" spans="3:13" ht="15" customHeight="1" x14ac:dyDescent="0.3">
      <c r="C2899" s="4" t="s">
        <v>7632</v>
      </c>
      <c r="D2899" s="4" t="s">
        <v>7553</v>
      </c>
      <c r="E2899" s="3" t="s">
        <v>7547</v>
      </c>
      <c r="F2899" s="18">
        <v>2</v>
      </c>
      <c r="G2899" s="3">
        <v>1127.2191</v>
      </c>
      <c r="H2899" s="3">
        <f t="shared" si="107"/>
        <v>2254.44</v>
      </c>
      <c r="J2899" s="1">
        <v>1694.92</v>
      </c>
      <c r="K2899" s="1">
        <f t="shared" si="104"/>
        <v>2254.4373085650172</v>
      </c>
      <c r="M2899" s="1">
        <f t="shared" si="103"/>
        <v>1127.2186542825086</v>
      </c>
    </row>
    <row r="2900" spans="3:13" ht="25.2" customHeight="1" x14ac:dyDescent="0.3">
      <c r="C2900" s="10" t="s">
        <v>7633</v>
      </c>
      <c r="D2900" s="10" t="s">
        <v>7634</v>
      </c>
      <c r="E2900" s="11"/>
      <c r="F2900" s="16"/>
      <c r="G2900" s="11"/>
      <c r="H2900" s="11">
        <f>SUM(H2901:H2904)</f>
        <v>15781.070000000002</v>
      </c>
      <c r="K2900" s="1">
        <f t="shared" si="104"/>
        <v>0</v>
      </c>
      <c r="M2900" s="1" t="e">
        <f t="shared" si="103"/>
        <v>#DIV/0!</v>
      </c>
    </row>
    <row r="2901" spans="3:13" ht="15" customHeight="1" x14ac:dyDescent="0.3">
      <c r="C2901" s="4" t="s">
        <v>7635</v>
      </c>
      <c r="D2901" s="4" t="s">
        <v>7636</v>
      </c>
      <c r="E2901" s="3" t="s">
        <v>7547</v>
      </c>
      <c r="F2901" s="18">
        <v>3</v>
      </c>
      <c r="G2901" s="3">
        <v>1127.2191</v>
      </c>
      <c r="H2901" s="3">
        <f t="shared" si="107"/>
        <v>3381.66</v>
      </c>
      <c r="J2901" s="1">
        <v>2542.38</v>
      </c>
      <c r="K2901" s="1">
        <f t="shared" si="104"/>
        <v>3381.6559628475261</v>
      </c>
      <c r="M2901" s="1">
        <f t="shared" si="103"/>
        <v>1127.2186542825086</v>
      </c>
    </row>
    <row r="2902" spans="3:13" ht="15" customHeight="1" x14ac:dyDescent="0.3">
      <c r="C2902" s="4" t="s">
        <v>7637</v>
      </c>
      <c r="D2902" s="4" t="s">
        <v>7638</v>
      </c>
      <c r="E2902" s="3" t="s">
        <v>7547</v>
      </c>
      <c r="F2902" s="18">
        <v>3</v>
      </c>
      <c r="G2902" s="3">
        <v>1127.2191</v>
      </c>
      <c r="H2902" s="3">
        <f t="shared" si="107"/>
        <v>3381.66</v>
      </c>
      <c r="J2902" s="1">
        <v>2542.38</v>
      </c>
      <c r="K2902" s="1">
        <f t="shared" si="104"/>
        <v>3381.6559628475261</v>
      </c>
      <c r="M2902" s="1">
        <f t="shared" si="103"/>
        <v>1127.2186542825086</v>
      </c>
    </row>
    <row r="2903" spans="3:13" ht="15" customHeight="1" x14ac:dyDescent="0.3">
      <c r="C2903" s="4" t="s">
        <v>7639</v>
      </c>
      <c r="D2903" s="4" t="s">
        <v>7640</v>
      </c>
      <c r="E2903" s="3" t="s">
        <v>7547</v>
      </c>
      <c r="F2903" s="18">
        <v>6</v>
      </c>
      <c r="G2903" s="3">
        <v>1127.2191</v>
      </c>
      <c r="H2903" s="3">
        <f t="shared" si="107"/>
        <v>6763.31</v>
      </c>
      <c r="J2903" s="1">
        <v>5084.76</v>
      </c>
      <c r="K2903" s="1">
        <f t="shared" si="104"/>
        <v>6763.3119256950522</v>
      </c>
      <c r="M2903" s="1">
        <f t="shared" si="103"/>
        <v>1127.2186542825086</v>
      </c>
    </row>
    <row r="2904" spans="3:13" ht="15" customHeight="1" x14ac:dyDescent="0.3">
      <c r="C2904" s="4" t="s">
        <v>7641</v>
      </c>
      <c r="D2904" s="4" t="s">
        <v>7553</v>
      </c>
      <c r="E2904" s="3" t="s">
        <v>7547</v>
      </c>
      <c r="F2904" s="18">
        <v>2</v>
      </c>
      <c r="G2904" s="3">
        <v>1127.2191</v>
      </c>
      <c r="H2904" s="3">
        <f t="shared" si="107"/>
        <v>2254.44</v>
      </c>
      <c r="J2904" s="1">
        <v>1694.92</v>
      </c>
      <c r="K2904" s="1">
        <f t="shared" si="104"/>
        <v>2254.4373085650172</v>
      </c>
      <c r="M2904" s="1">
        <f t="shared" si="103"/>
        <v>1127.2186542825086</v>
      </c>
    </row>
    <row r="2905" spans="3:13" ht="25.2" customHeight="1" x14ac:dyDescent="0.3">
      <c r="C2905" s="10" t="s">
        <v>7642</v>
      </c>
      <c r="D2905" s="10" t="s">
        <v>7643</v>
      </c>
      <c r="E2905" s="11"/>
      <c r="F2905" s="16"/>
      <c r="G2905" s="11"/>
      <c r="H2905" s="11">
        <f>SUM(H2906:H2908)</f>
        <v>13526.640000000001</v>
      </c>
      <c r="K2905" s="1">
        <f t="shared" si="104"/>
        <v>0</v>
      </c>
      <c r="M2905" s="1" t="e">
        <f t="shared" si="103"/>
        <v>#DIV/0!</v>
      </c>
    </row>
    <row r="2906" spans="3:13" ht="15" customHeight="1" x14ac:dyDescent="0.3">
      <c r="C2906" s="4" t="s">
        <v>7644</v>
      </c>
      <c r="D2906" s="4" t="s">
        <v>7645</v>
      </c>
      <c r="E2906" s="3" t="s">
        <v>7547</v>
      </c>
      <c r="F2906" s="18">
        <v>5</v>
      </c>
      <c r="G2906" s="3">
        <v>1127.2191</v>
      </c>
      <c r="H2906" s="3">
        <f t="shared" si="107"/>
        <v>5636.1</v>
      </c>
      <c r="J2906" s="1">
        <v>4237.3</v>
      </c>
      <c r="K2906" s="1">
        <f t="shared" si="104"/>
        <v>5636.0932714125429</v>
      </c>
      <c r="M2906" s="1">
        <f t="shared" si="103"/>
        <v>1127.2186542825086</v>
      </c>
    </row>
    <row r="2907" spans="3:13" ht="15" customHeight="1" x14ac:dyDescent="0.3">
      <c r="C2907" s="4" t="s">
        <v>7646</v>
      </c>
      <c r="D2907" s="4" t="s">
        <v>7647</v>
      </c>
      <c r="E2907" s="3" t="s">
        <v>7547</v>
      </c>
      <c r="F2907" s="18">
        <v>5</v>
      </c>
      <c r="G2907" s="3">
        <v>1127.2191</v>
      </c>
      <c r="H2907" s="3">
        <f t="shared" si="107"/>
        <v>5636.1</v>
      </c>
      <c r="J2907" s="1">
        <v>4237.3</v>
      </c>
      <c r="K2907" s="1">
        <f t="shared" si="104"/>
        <v>5636.0932714125429</v>
      </c>
      <c r="M2907" s="1">
        <f t="shared" si="103"/>
        <v>1127.2186542825086</v>
      </c>
    </row>
    <row r="2908" spans="3:13" ht="15" customHeight="1" x14ac:dyDescent="0.3">
      <c r="C2908" s="4" t="s">
        <v>7648</v>
      </c>
      <c r="D2908" s="4" t="s">
        <v>7553</v>
      </c>
      <c r="E2908" s="3" t="s">
        <v>7547</v>
      </c>
      <c r="F2908" s="18">
        <v>2</v>
      </c>
      <c r="G2908" s="3">
        <v>1127.2191</v>
      </c>
      <c r="H2908" s="3">
        <f t="shared" si="107"/>
        <v>2254.44</v>
      </c>
      <c r="J2908" s="1">
        <v>1694.92</v>
      </c>
      <c r="K2908" s="1">
        <f t="shared" si="104"/>
        <v>2254.4373085650172</v>
      </c>
      <c r="M2908" s="1">
        <f t="shared" si="103"/>
        <v>1127.2186542825086</v>
      </c>
    </row>
    <row r="2909" spans="3:13" ht="25.2" customHeight="1" x14ac:dyDescent="0.3">
      <c r="C2909" s="10" t="s">
        <v>7649</v>
      </c>
      <c r="D2909" s="10" t="s">
        <v>7650</v>
      </c>
      <c r="E2909" s="11"/>
      <c r="F2909" s="16"/>
      <c r="G2909" s="11"/>
      <c r="H2909" s="11">
        <f>SUM(H2910:H2912)</f>
        <v>15781.060000000001</v>
      </c>
      <c r="K2909" s="1">
        <f t="shared" si="104"/>
        <v>0</v>
      </c>
      <c r="M2909" s="1" t="e">
        <f t="shared" si="103"/>
        <v>#DIV/0!</v>
      </c>
    </row>
    <row r="2910" spans="3:13" ht="15" customHeight="1" x14ac:dyDescent="0.3">
      <c r="C2910" s="4" t="s">
        <v>7651</v>
      </c>
      <c r="D2910" s="4" t="s">
        <v>7652</v>
      </c>
      <c r="E2910" s="3" t="s">
        <v>7547</v>
      </c>
      <c r="F2910" s="18">
        <v>6</v>
      </c>
      <c r="G2910" s="3">
        <v>1127.2191</v>
      </c>
      <c r="H2910" s="3">
        <f t="shared" si="107"/>
        <v>6763.31</v>
      </c>
      <c r="J2910" s="1">
        <v>5084.76</v>
      </c>
      <c r="K2910" s="1">
        <f t="shared" si="104"/>
        <v>6763.3119256950522</v>
      </c>
      <c r="M2910" s="1">
        <f t="shared" si="103"/>
        <v>1127.2186542825086</v>
      </c>
    </row>
    <row r="2911" spans="3:13" ht="15" customHeight="1" x14ac:dyDescent="0.3">
      <c r="C2911" s="4" t="s">
        <v>7653</v>
      </c>
      <c r="D2911" s="4" t="s">
        <v>7654</v>
      </c>
      <c r="E2911" s="3" t="s">
        <v>7547</v>
      </c>
      <c r="F2911" s="18">
        <v>6</v>
      </c>
      <c r="G2911" s="3">
        <v>1127.2191</v>
      </c>
      <c r="H2911" s="3">
        <f t="shared" si="107"/>
        <v>6763.31</v>
      </c>
      <c r="J2911" s="1">
        <v>5084.76</v>
      </c>
      <c r="K2911" s="1">
        <f t="shared" si="104"/>
        <v>6763.3119256950522</v>
      </c>
      <c r="M2911" s="1">
        <f t="shared" si="103"/>
        <v>1127.2186542825086</v>
      </c>
    </row>
    <row r="2912" spans="3:13" ht="15" customHeight="1" x14ac:dyDescent="0.3">
      <c r="C2912" s="4" t="s">
        <v>7655</v>
      </c>
      <c r="D2912" s="4" t="s">
        <v>7553</v>
      </c>
      <c r="E2912" s="3" t="s">
        <v>7547</v>
      </c>
      <c r="F2912" s="18">
        <v>2</v>
      </c>
      <c r="G2912" s="3">
        <v>1127.2191</v>
      </c>
      <c r="H2912" s="3">
        <f t="shared" si="107"/>
        <v>2254.44</v>
      </c>
      <c r="J2912" s="1">
        <v>1694.92</v>
      </c>
      <c r="K2912" s="1">
        <f t="shared" si="104"/>
        <v>2254.4373085650172</v>
      </c>
      <c r="M2912" s="1">
        <f t="shared" si="103"/>
        <v>1127.2186542825086</v>
      </c>
    </row>
    <row r="2913" spans="2:13" ht="25.2" customHeight="1" x14ac:dyDescent="0.3">
      <c r="C2913" s="10" t="s">
        <v>7656</v>
      </c>
      <c r="D2913" s="10" t="s">
        <v>7657</v>
      </c>
      <c r="E2913" s="11"/>
      <c r="F2913" s="16"/>
      <c r="G2913" s="11"/>
      <c r="H2913" s="11">
        <f>SUM(H2914:H2923)</f>
        <v>61997.089999999989</v>
      </c>
      <c r="K2913" s="1">
        <f t="shared" si="104"/>
        <v>0</v>
      </c>
      <c r="M2913" s="1" t="e">
        <f t="shared" si="103"/>
        <v>#DIV/0!</v>
      </c>
    </row>
    <row r="2914" spans="2:13" ht="15" customHeight="1" x14ac:dyDescent="0.3">
      <c r="C2914" s="4" t="s">
        <v>7658</v>
      </c>
      <c r="D2914" s="4" t="s">
        <v>7659</v>
      </c>
      <c r="E2914" s="3" t="s">
        <v>7547</v>
      </c>
      <c r="F2914" s="18">
        <v>10</v>
      </c>
      <c r="G2914" s="3">
        <v>1127.2191</v>
      </c>
      <c r="H2914" s="3">
        <f t="shared" si="107"/>
        <v>11272.19</v>
      </c>
      <c r="J2914" s="1">
        <v>8474.6</v>
      </c>
      <c r="K2914" s="1">
        <f t="shared" si="104"/>
        <v>11272.186542825086</v>
      </c>
      <c r="M2914" s="1">
        <f t="shared" si="103"/>
        <v>1127.2186542825086</v>
      </c>
    </row>
    <row r="2915" spans="2:13" ht="15" customHeight="1" x14ac:dyDescent="0.3">
      <c r="C2915" s="4" t="s">
        <v>7660</v>
      </c>
      <c r="D2915" s="4" t="s">
        <v>7661</v>
      </c>
      <c r="E2915" s="3" t="s">
        <v>7547</v>
      </c>
      <c r="F2915" s="18">
        <v>5</v>
      </c>
      <c r="G2915" s="3">
        <v>1127.2191</v>
      </c>
      <c r="H2915" s="3">
        <f t="shared" si="107"/>
        <v>5636.1</v>
      </c>
      <c r="J2915" s="1">
        <v>4237.3</v>
      </c>
      <c r="K2915" s="1">
        <f t="shared" si="104"/>
        <v>5636.0932714125429</v>
      </c>
      <c r="M2915" s="1">
        <f t="shared" ref="M2915:M2925" si="108">+K2915/F2915</f>
        <v>1127.2186542825086</v>
      </c>
    </row>
    <row r="2916" spans="2:13" ht="15" customHeight="1" x14ac:dyDescent="0.3">
      <c r="C2916" s="4" t="s">
        <v>7662</v>
      </c>
      <c r="D2916" s="4" t="s">
        <v>7663</v>
      </c>
      <c r="E2916" s="3" t="s">
        <v>7547</v>
      </c>
      <c r="F2916" s="18">
        <v>5</v>
      </c>
      <c r="G2916" s="3">
        <v>1127.2191</v>
      </c>
      <c r="H2916" s="3">
        <f t="shared" si="107"/>
        <v>5636.1</v>
      </c>
      <c r="J2916" s="1">
        <v>4237.3</v>
      </c>
      <c r="K2916" s="1">
        <f t="shared" ref="K2916:K2925" si="109">+J2916*$K$2850</f>
        <v>5636.0932714125429</v>
      </c>
      <c r="M2916" s="1">
        <f t="shared" si="108"/>
        <v>1127.2186542825086</v>
      </c>
    </row>
    <row r="2917" spans="2:13" ht="15" customHeight="1" x14ac:dyDescent="0.3">
      <c r="C2917" s="4" t="s">
        <v>7664</v>
      </c>
      <c r="D2917" s="4" t="s">
        <v>7665</v>
      </c>
      <c r="E2917" s="3" t="s">
        <v>7547</v>
      </c>
      <c r="F2917" s="18">
        <v>5</v>
      </c>
      <c r="G2917" s="3">
        <v>1127.2191</v>
      </c>
      <c r="H2917" s="3">
        <f t="shared" si="107"/>
        <v>5636.1</v>
      </c>
      <c r="J2917" s="1">
        <v>4237.3</v>
      </c>
      <c r="K2917" s="1">
        <f t="shared" si="109"/>
        <v>5636.0932714125429</v>
      </c>
      <c r="M2917" s="1">
        <f t="shared" si="108"/>
        <v>1127.2186542825086</v>
      </c>
    </row>
    <row r="2918" spans="2:13" ht="15" customHeight="1" x14ac:dyDescent="0.3">
      <c r="C2918" s="4" t="s">
        <v>7666</v>
      </c>
      <c r="D2918" s="4" t="s">
        <v>7667</v>
      </c>
      <c r="E2918" s="3" t="s">
        <v>7547</v>
      </c>
      <c r="F2918" s="18">
        <v>5</v>
      </c>
      <c r="G2918" s="3">
        <v>1127.2191</v>
      </c>
      <c r="H2918" s="3">
        <f t="shared" si="107"/>
        <v>5636.1</v>
      </c>
      <c r="J2918" s="1">
        <v>4237.3</v>
      </c>
      <c r="K2918" s="1">
        <f t="shared" si="109"/>
        <v>5636.0932714125429</v>
      </c>
      <c r="M2918" s="1">
        <f t="shared" si="108"/>
        <v>1127.2186542825086</v>
      </c>
    </row>
    <row r="2919" spans="2:13" ht="15" customHeight="1" x14ac:dyDescent="0.3">
      <c r="C2919" s="4" t="s">
        <v>7668</v>
      </c>
      <c r="D2919" s="4" t="s">
        <v>7669</v>
      </c>
      <c r="E2919" s="3" t="s">
        <v>7547</v>
      </c>
      <c r="F2919" s="18">
        <v>5</v>
      </c>
      <c r="G2919" s="3">
        <v>1127.2191</v>
      </c>
      <c r="H2919" s="3">
        <f t="shared" si="107"/>
        <v>5636.1</v>
      </c>
      <c r="J2919" s="1">
        <v>4237.3</v>
      </c>
      <c r="K2919" s="1">
        <f t="shared" si="109"/>
        <v>5636.0932714125429</v>
      </c>
      <c r="M2919" s="1">
        <f t="shared" si="108"/>
        <v>1127.2186542825086</v>
      </c>
    </row>
    <row r="2920" spans="2:13" ht="15" customHeight="1" x14ac:dyDescent="0.3">
      <c r="C2920" s="4" t="s">
        <v>7670</v>
      </c>
      <c r="D2920" s="4" t="s">
        <v>7671</v>
      </c>
      <c r="E2920" s="3" t="s">
        <v>7547</v>
      </c>
      <c r="F2920" s="18">
        <v>5</v>
      </c>
      <c r="G2920" s="3">
        <v>1127.2191</v>
      </c>
      <c r="H2920" s="3">
        <f t="shared" si="106"/>
        <v>5636.1</v>
      </c>
      <c r="J2920" s="1">
        <v>4237.3</v>
      </c>
      <c r="K2920" s="1">
        <f t="shared" si="109"/>
        <v>5636.0932714125429</v>
      </c>
      <c r="M2920" s="1">
        <f t="shared" si="108"/>
        <v>1127.2186542825086</v>
      </c>
    </row>
    <row r="2921" spans="2:13" ht="15" customHeight="1" x14ac:dyDescent="0.3">
      <c r="C2921" s="4" t="s">
        <v>7672</v>
      </c>
      <c r="D2921" s="4" t="s">
        <v>7673</v>
      </c>
      <c r="E2921" s="3" t="s">
        <v>7547</v>
      </c>
      <c r="F2921" s="18">
        <v>5</v>
      </c>
      <c r="G2921" s="3">
        <v>1127.2191</v>
      </c>
      <c r="H2921" s="3">
        <f t="shared" si="106"/>
        <v>5636.1</v>
      </c>
      <c r="J2921" s="1">
        <v>4237.3</v>
      </c>
      <c r="K2921" s="1">
        <f t="shared" si="109"/>
        <v>5636.0932714125429</v>
      </c>
      <c r="M2921" s="1">
        <f t="shared" si="108"/>
        <v>1127.2186542825086</v>
      </c>
    </row>
    <row r="2922" spans="2:13" ht="15" customHeight="1" x14ac:dyDescent="0.3">
      <c r="C2922" s="4" t="s">
        <v>7674</v>
      </c>
      <c r="D2922" s="4" t="s">
        <v>7675</v>
      </c>
      <c r="E2922" s="3" t="s">
        <v>7547</v>
      </c>
      <c r="F2922" s="18">
        <v>5</v>
      </c>
      <c r="G2922" s="3">
        <v>1127.2191</v>
      </c>
      <c r="H2922" s="3">
        <f t="shared" si="106"/>
        <v>5636.1</v>
      </c>
      <c r="J2922" s="1">
        <v>4237.3</v>
      </c>
      <c r="K2922" s="1">
        <f t="shared" si="109"/>
        <v>5636.0932714125429</v>
      </c>
      <c r="M2922" s="1">
        <f t="shared" si="108"/>
        <v>1127.2186542825086</v>
      </c>
    </row>
    <row r="2923" spans="2:13" ht="15" customHeight="1" x14ac:dyDescent="0.3">
      <c r="C2923" s="4" t="s">
        <v>7676</v>
      </c>
      <c r="D2923" s="4" t="s">
        <v>7553</v>
      </c>
      <c r="E2923" s="3" t="s">
        <v>7547</v>
      </c>
      <c r="F2923" s="18">
        <v>5</v>
      </c>
      <c r="G2923" s="3">
        <v>1127.2191</v>
      </c>
      <c r="H2923" s="3">
        <f t="shared" si="106"/>
        <v>5636.1</v>
      </c>
      <c r="J2923" s="1">
        <v>4237.3</v>
      </c>
      <c r="K2923" s="1">
        <f t="shared" si="109"/>
        <v>5636.0932714125429</v>
      </c>
      <c r="M2923" s="1">
        <f t="shared" si="108"/>
        <v>1127.2186542825086</v>
      </c>
    </row>
    <row r="2924" spans="2:13" ht="25.2" customHeight="1" x14ac:dyDescent="0.3">
      <c r="C2924" s="10" t="s">
        <v>7677</v>
      </c>
      <c r="D2924" s="10" t="s">
        <v>7678</v>
      </c>
      <c r="E2924" s="11"/>
      <c r="F2924" s="16"/>
      <c r="G2924" s="11"/>
      <c r="H2924" s="11">
        <f>SUM(H2925)</f>
        <v>183222.87</v>
      </c>
      <c r="K2924" s="1">
        <f t="shared" si="109"/>
        <v>0</v>
      </c>
      <c r="M2924" s="1" t="e">
        <f t="shared" si="108"/>
        <v>#DIV/0!</v>
      </c>
    </row>
    <row r="2925" spans="2:13" ht="15" customHeight="1" x14ac:dyDescent="0.3">
      <c r="C2925" s="4" t="s">
        <v>7679</v>
      </c>
      <c r="D2925" s="4" t="s">
        <v>7680</v>
      </c>
      <c r="E2925" s="3" t="s">
        <v>42</v>
      </c>
      <c r="F2925" s="18">
        <v>29</v>
      </c>
      <c r="G2925" s="3">
        <v>6318.03</v>
      </c>
      <c r="H2925" s="3">
        <f t="shared" si="106"/>
        <v>183222.87</v>
      </c>
      <c r="J2925" s="1">
        <v>137750</v>
      </c>
      <c r="K2925" s="1">
        <f t="shared" si="109"/>
        <v>183223.24313526959</v>
      </c>
      <c r="M2925" s="1">
        <f t="shared" si="108"/>
        <v>6318.0428667334336</v>
      </c>
    </row>
    <row r="2926" spans="2:13" ht="40.200000000000003" customHeight="1" x14ac:dyDescent="0.3">
      <c r="B2926" s="1" t="s">
        <v>5415</v>
      </c>
      <c r="C2926" s="20"/>
      <c r="D2926" s="21" t="s">
        <v>5423</v>
      </c>
      <c r="E2926" s="22"/>
      <c r="F2926" s="23"/>
      <c r="G2926" s="22"/>
      <c r="H2926" s="22">
        <f>+H2848</f>
        <v>529279.37000000011</v>
      </c>
      <c r="J2926" s="1">
        <f>SUM(J2851:J2925)</f>
        <v>397920.22</v>
      </c>
      <c r="K2926" s="1">
        <f>SUM(K2851:K2925)</f>
        <v>529279.36999999953</v>
      </c>
    </row>
    <row r="2927" spans="2:13" ht="15" customHeight="1" x14ac:dyDescent="0.3">
      <c r="K2927" s="1">
        <f>+K2926-J2848</f>
        <v>0</v>
      </c>
    </row>
    <row r="2928" spans="2:13" ht="30" customHeight="1" x14ac:dyDescent="0.3">
      <c r="C2928" s="63" t="s">
        <v>98</v>
      </c>
      <c r="D2928" s="63" t="s">
        <v>6</v>
      </c>
      <c r="E2928" s="63" t="s">
        <v>99</v>
      </c>
      <c r="F2928" s="64" t="s">
        <v>100</v>
      </c>
      <c r="G2928" s="63" t="s">
        <v>101</v>
      </c>
      <c r="H2928" s="63" t="s">
        <v>102</v>
      </c>
    </row>
    <row r="2929" spans="2:11" ht="60" customHeight="1" x14ac:dyDescent="0.3">
      <c r="C2929" s="20"/>
      <c r="D2929" s="21" t="s">
        <v>5417</v>
      </c>
      <c r="E2929" s="22"/>
      <c r="F2929" s="23"/>
      <c r="G2929" s="22"/>
      <c r="H2929" s="22">
        <f>+H2930</f>
        <v>116649.63999999998</v>
      </c>
      <c r="J2929" s="1">
        <v>116649.64</v>
      </c>
      <c r="K2929" s="1" t="e">
        <f>+J2929-#REF!</f>
        <v>#REF!</v>
      </c>
    </row>
    <row r="2930" spans="2:11" ht="30" customHeight="1" x14ac:dyDescent="0.3">
      <c r="B2930" s="1" t="s">
        <v>5415</v>
      </c>
      <c r="C2930" s="7" t="s">
        <v>5418</v>
      </c>
      <c r="D2930" s="7" t="s">
        <v>5419</v>
      </c>
      <c r="E2930" s="8"/>
      <c r="F2930" s="15"/>
      <c r="G2930" s="8"/>
      <c r="H2930" s="8">
        <f>+SUM(H2931:H2934)</f>
        <v>116649.63999999998</v>
      </c>
      <c r="I2930" s="1" t="s">
        <v>5415</v>
      </c>
    </row>
    <row r="2931" spans="2:11" ht="15" customHeight="1" x14ac:dyDescent="0.3">
      <c r="C2931" s="4" t="s">
        <v>7681</v>
      </c>
      <c r="D2931" s="4" t="s">
        <v>7682</v>
      </c>
      <c r="E2931" s="3" t="s">
        <v>42</v>
      </c>
      <c r="F2931" s="18">
        <v>1</v>
      </c>
      <c r="G2931" s="3">
        <v>10905.42</v>
      </c>
      <c r="H2931" s="3">
        <f>+ROUND(F2931*G2931,2)</f>
        <v>10905.42</v>
      </c>
    </row>
    <row r="2932" spans="2:11" ht="15" customHeight="1" x14ac:dyDescent="0.3">
      <c r="C2932" s="4" t="s">
        <v>7683</v>
      </c>
      <c r="D2932" s="4" t="s">
        <v>7684</v>
      </c>
      <c r="E2932" s="3" t="s">
        <v>42</v>
      </c>
      <c r="F2932" s="18">
        <v>1</v>
      </c>
      <c r="G2932" s="3">
        <v>65769.47</v>
      </c>
      <c r="H2932" s="3">
        <f t="shared" ref="H2932:H2934" si="110">+ROUND(F2932*G2932,2)</f>
        <v>65769.47</v>
      </c>
    </row>
    <row r="2933" spans="2:11" ht="27.6" x14ac:dyDescent="0.3">
      <c r="C2933" s="4" t="s">
        <v>7685</v>
      </c>
      <c r="D2933" s="24" t="s">
        <v>7686</v>
      </c>
      <c r="E2933" s="3" t="s">
        <v>42</v>
      </c>
      <c r="F2933" s="18">
        <v>1</v>
      </c>
      <c r="G2933" s="3">
        <v>6329.65</v>
      </c>
      <c r="H2933" s="3">
        <f t="shared" si="110"/>
        <v>6329.65</v>
      </c>
    </row>
    <row r="2934" spans="2:11" ht="27.6" x14ac:dyDescent="0.3">
      <c r="C2934" s="4" t="s">
        <v>7687</v>
      </c>
      <c r="D2934" s="24" t="s">
        <v>7688</v>
      </c>
      <c r="E2934" s="3" t="s">
        <v>42</v>
      </c>
      <c r="F2934" s="18">
        <v>32</v>
      </c>
      <c r="G2934" s="3">
        <v>1051.4094</v>
      </c>
      <c r="H2934" s="3">
        <f t="shared" si="110"/>
        <v>33645.1</v>
      </c>
    </row>
    <row r="2935" spans="2:11" ht="40.200000000000003" customHeight="1" x14ac:dyDescent="0.3">
      <c r="B2935" s="1" t="s">
        <v>5415</v>
      </c>
      <c r="C2935" s="20"/>
      <c r="D2935" s="21" t="s">
        <v>5424</v>
      </c>
      <c r="E2935" s="22"/>
      <c r="F2935" s="23"/>
      <c r="G2935" s="22"/>
      <c r="H2935" s="22">
        <f>+H2929</f>
        <v>116649.63999999998</v>
      </c>
    </row>
    <row r="2938" spans="2:11" ht="40.200000000000003" customHeight="1" x14ac:dyDescent="0.3">
      <c r="B2938" s="1" t="s">
        <v>5415</v>
      </c>
      <c r="C2938" s="65"/>
      <c r="D2938" s="66" t="s">
        <v>5425</v>
      </c>
      <c r="E2938" s="67"/>
      <c r="F2938" s="68"/>
      <c r="G2938" s="67"/>
      <c r="H2938" s="67">
        <f>+H2935+H2926+H2845</f>
        <v>130270942.86000001</v>
      </c>
    </row>
  </sheetData>
  <autoFilter ref="C6:H6" xr:uid="{F84EE420-DD49-45F3-86C5-AED8A1B65BCB}"/>
  <phoneticPr fontId="3" type="noConversion"/>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FBB6-79E2-417B-A8DD-1A9BC2A8478C}">
  <sheetPr>
    <tabColor theme="7" tint="0.39997558519241921"/>
  </sheetPr>
  <dimension ref="B6:K797"/>
  <sheetViews>
    <sheetView topLeftCell="A761" zoomScale="80" zoomScaleNormal="80" workbookViewId="0">
      <selection activeCell="C801" sqref="C801"/>
    </sheetView>
  </sheetViews>
  <sheetFormatPr baseColWidth="10" defaultColWidth="8.88671875" defaultRowHeight="15" customHeight="1" x14ac:dyDescent="0.3"/>
  <cols>
    <col min="1" max="2" width="8.88671875" style="49"/>
    <col min="3" max="3" width="12.88671875" style="49" customWidth="1"/>
    <col min="4" max="4" width="75.6640625" style="49" customWidth="1"/>
    <col min="5" max="7" width="11.6640625" style="58" customWidth="1"/>
    <col min="8" max="8" width="14.6640625" style="145" customWidth="1"/>
    <col min="9" max="10" width="12.6640625" style="145" customWidth="1"/>
    <col min="11" max="11" width="8.88671875" style="145"/>
    <col min="12" max="16384" width="8.88671875" style="49"/>
  </cols>
  <sheetData>
    <row r="6" spans="2:10" ht="34.950000000000003" customHeight="1" x14ac:dyDescent="0.3">
      <c r="C6" s="61" t="s">
        <v>5433</v>
      </c>
      <c r="D6" s="61" t="s">
        <v>5434</v>
      </c>
      <c r="E6" s="61" t="s">
        <v>5435</v>
      </c>
      <c r="F6" s="62" t="s">
        <v>5436</v>
      </c>
      <c r="G6" s="60" t="s">
        <v>5437</v>
      </c>
      <c r="H6" s="60" t="s">
        <v>5431</v>
      </c>
    </row>
    <row r="7" spans="2:10" s="1" customFormat="1" ht="30" customHeight="1" x14ac:dyDescent="0.3">
      <c r="B7" s="1" t="s">
        <v>5415</v>
      </c>
      <c r="C7" s="7" t="s">
        <v>7</v>
      </c>
      <c r="D7" s="7" t="s">
        <v>0</v>
      </c>
      <c r="E7" s="8"/>
      <c r="F7" s="15"/>
      <c r="G7" s="8"/>
      <c r="H7" s="8">
        <f>+H8+H25</f>
        <v>174052.15</v>
      </c>
      <c r="I7" s="1">
        <v>174052.15</v>
      </c>
      <c r="J7" s="1">
        <f>+I7-H7</f>
        <v>0</v>
      </c>
    </row>
    <row r="8" spans="2:10" s="1" customFormat="1" ht="25.2" customHeight="1" x14ac:dyDescent="0.3">
      <c r="C8" s="10" t="s">
        <v>8</v>
      </c>
      <c r="D8" s="10" t="s">
        <v>9</v>
      </c>
      <c r="E8" s="11"/>
      <c r="F8" s="16"/>
      <c r="G8" s="11"/>
      <c r="H8" s="11">
        <f>+H9+H13+H16+H19+H22</f>
        <v>114613.09</v>
      </c>
    </row>
    <row r="9" spans="2:10" s="1" customFormat="1" ht="25.2" customHeight="1" x14ac:dyDescent="0.3">
      <c r="C9" s="12" t="s">
        <v>10</v>
      </c>
      <c r="D9" s="12" t="s">
        <v>11</v>
      </c>
      <c r="E9" s="13"/>
      <c r="F9" s="17"/>
      <c r="G9" s="13"/>
      <c r="H9" s="13">
        <f>SUM(H10:H12)</f>
        <v>10491.66</v>
      </c>
    </row>
    <row r="10" spans="2:10" ht="15" customHeight="1" x14ac:dyDescent="0.3">
      <c r="C10" s="50" t="s">
        <v>12</v>
      </c>
      <c r="D10" s="51" t="s">
        <v>5882</v>
      </c>
      <c r="E10" s="53" t="s">
        <v>5883</v>
      </c>
      <c r="F10" s="54">
        <v>58</v>
      </c>
      <c r="G10" s="54">
        <v>80.81</v>
      </c>
      <c r="H10" s="146">
        <f t="shared" ref="H10:H15" si="0">+ROUND(+IF(F10="",0,F10*G10),2)</f>
        <v>4686.9799999999996</v>
      </c>
    </row>
    <row r="11" spans="2:10" ht="15" customHeight="1" x14ac:dyDescent="0.3">
      <c r="C11" s="50" t="s">
        <v>21</v>
      </c>
      <c r="D11" s="51" t="s">
        <v>22</v>
      </c>
      <c r="E11" s="53" t="s">
        <v>5883</v>
      </c>
      <c r="F11" s="54">
        <v>31</v>
      </c>
      <c r="G11" s="54">
        <v>165.45</v>
      </c>
      <c r="H11" s="146">
        <f t="shared" si="0"/>
        <v>5128.95</v>
      </c>
    </row>
    <row r="12" spans="2:10" ht="15" customHeight="1" x14ac:dyDescent="0.3">
      <c r="C12" s="50" t="s">
        <v>26</v>
      </c>
      <c r="D12" s="51" t="s">
        <v>6764</v>
      </c>
      <c r="E12" s="53" t="s">
        <v>28</v>
      </c>
      <c r="F12" s="54">
        <v>1</v>
      </c>
      <c r="G12" s="54">
        <v>675.73</v>
      </c>
      <c r="H12" s="146">
        <f t="shared" si="0"/>
        <v>675.73</v>
      </c>
    </row>
    <row r="13" spans="2:10" s="1" customFormat="1" ht="25.2" customHeight="1" x14ac:dyDescent="0.3">
      <c r="C13" s="12" t="s">
        <v>32</v>
      </c>
      <c r="D13" s="12" t="s">
        <v>33</v>
      </c>
      <c r="E13" s="13"/>
      <c r="F13" s="17"/>
      <c r="G13" s="13"/>
      <c r="H13" s="13">
        <f>SUM(H14:H15)</f>
        <v>4292.1000000000004</v>
      </c>
    </row>
    <row r="14" spans="2:10" ht="15" customHeight="1" x14ac:dyDescent="0.3">
      <c r="C14" s="50" t="s">
        <v>43</v>
      </c>
      <c r="D14" s="50" t="s">
        <v>5884</v>
      </c>
      <c r="E14" s="53" t="s">
        <v>42</v>
      </c>
      <c r="F14" s="54">
        <v>1</v>
      </c>
      <c r="G14" s="55">
        <v>2824.9</v>
      </c>
      <c r="H14" s="146">
        <f t="shared" si="0"/>
        <v>2824.9</v>
      </c>
    </row>
    <row r="15" spans="2:10" ht="15" customHeight="1" x14ac:dyDescent="0.3">
      <c r="C15" s="50" t="s">
        <v>48</v>
      </c>
      <c r="D15" s="51" t="s">
        <v>5885</v>
      </c>
      <c r="E15" s="53" t="s">
        <v>42</v>
      </c>
      <c r="F15" s="54">
        <v>1</v>
      </c>
      <c r="G15" s="55">
        <v>1467.2</v>
      </c>
      <c r="H15" s="146">
        <f t="shared" si="0"/>
        <v>1467.2</v>
      </c>
    </row>
    <row r="16" spans="2:10" s="1" customFormat="1" ht="25.2" customHeight="1" x14ac:dyDescent="0.3">
      <c r="C16" s="12" t="s">
        <v>5886</v>
      </c>
      <c r="D16" s="12" t="s">
        <v>1369</v>
      </c>
      <c r="E16" s="13"/>
      <c r="F16" s="17"/>
      <c r="G16" s="13"/>
      <c r="H16" s="13">
        <f>SUM(H17:H18)/2</f>
        <v>23350.92</v>
      </c>
    </row>
    <row r="17" spans="3:8" ht="15" customHeight="1" x14ac:dyDescent="0.3">
      <c r="C17" s="50" t="s">
        <v>5887</v>
      </c>
      <c r="D17" s="51" t="s">
        <v>5888</v>
      </c>
      <c r="E17" s="52"/>
      <c r="F17" s="52"/>
      <c r="G17" s="52"/>
      <c r="H17" s="147">
        <f>SUM(H18)</f>
        <v>23350.92</v>
      </c>
    </row>
    <row r="18" spans="3:8" ht="15" customHeight="1" x14ac:dyDescent="0.3">
      <c r="C18" s="50" t="s">
        <v>5889</v>
      </c>
      <c r="D18" s="51" t="s">
        <v>5890</v>
      </c>
      <c r="E18" s="53" t="s">
        <v>5883</v>
      </c>
      <c r="F18" s="55">
        <v>1737.42</v>
      </c>
      <c r="G18" s="54">
        <v>13.44</v>
      </c>
      <c r="H18" s="146">
        <f t="shared" ref="H18" si="1">+ROUND(+IF(F18="",0,F18*G18),2)</f>
        <v>23350.92</v>
      </c>
    </row>
    <row r="19" spans="3:8" s="1" customFormat="1" ht="25.2" customHeight="1" x14ac:dyDescent="0.3">
      <c r="C19" s="12" t="s">
        <v>87</v>
      </c>
      <c r="D19" s="12" t="s">
        <v>88</v>
      </c>
      <c r="E19" s="13"/>
      <c r="F19" s="17"/>
      <c r="G19" s="13"/>
      <c r="H19" s="13">
        <f>SUM(H20:H21)</f>
        <v>61068.65</v>
      </c>
    </row>
    <row r="20" spans="3:8" ht="15" customHeight="1" x14ac:dyDescent="0.3">
      <c r="C20" s="50" t="s">
        <v>5891</v>
      </c>
      <c r="D20" s="51" t="s">
        <v>90</v>
      </c>
      <c r="E20" s="53" t="s">
        <v>42</v>
      </c>
      <c r="F20" s="54">
        <v>1</v>
      </c>
      <c r="G20" s="55">
        <v>1868.65</v>
      </c>
      <c r="H20" s="146">
        <f t="shared" ref="H20:H21" si="2">+ROUND(+IF(F20="",0,F20*G20),2)</f>
        <v>1868.65</v>
      </c>
    </row>
    <row r="21" spans="3:8" ht="15" customHeight="1" x14ac:dyDescent="0.3">
      <c r="C21" s="50" t="s">
        <v>89</v>
      </c>
      <c r="D21" s="51" t="s">
        <v>5892</v>
      </c>
      <c r="E21" s="53" t="s">
        <v>42</v>
      </c>
      <c r="F21" s="54">
        <v>1</v>
      </c>
      <c r="G21" s="55">
        <v>59200</v>
      </c>
      <c r="H21" s="146">
        <f t="shared" si="2"/>
        <v>59200</v>
      </c>
    </row>
    <row r="22" spans="3:8" s="1" customFormat="1" ht="25.2" customHeight="1" x14ac:dyDescent="0.3">
      <c r="C22" s="12" t="s">
        <v>95</v>
      </c>
      <c r="D22" s="12" t="s">
        <v>96</v>
      </c>
      <c r="E22" s="13"/>
      <c r="F22" s="17"/>
      <c r="G22" s="13"/>
      <c r="H22" s="13">
        <f>SUM(H23:H24)</f>
        <v>15409.76</v>
      </c>
    </row>
    <row r="23" spans="3:8" ht="15" customHeight="1" x14ac:dyDescent="0.3">
      <c r="C23" s="50" t="s">
        <v>103</v>
      </c>
      <c r="D23" s="51" t="s">
        <v>104</v>
      </c>
      <c r="E23" s="53" t="s">
        <v>5883</v>
      </c>
      <c r="F23" s="55">
        <v>3081.95</v>
      </c>
      <c r="G23" s="54">
        <v>1.1000000000000001</v>
      </c>
      <c r="H23" s="146">
        <f t="shared" ref="H23:H24" si="3">+ROUND(+IF(F23="",0,F23*G23),2)</f>
        <v>3390.15</v>
      </c>
    </row>
    <row r="24" spans="3:8" ht="15" customHeight="1" x14ac:dyDescent="0.3">
      <c r="C24" s="50" t="s">
        <v>105</v>
      </c>
      <c r="D24" s="51" t="s">
        <v>5893</v>
      </c>
      <c r="E24" s="53" t="s">
        <v>5883</v>
      </c>
      <c r="F24" s="55">
        <v>3081.95</v>
      </c>
      <c r="G24" s="54">
        <v>3.9</v>
      </c>
      <c r="H24" s="146">
        <f t="shared" si="3"/>
        <v>12019.61</v>
      </c>
    </row>
    <row r="25" spans="3:8" s="1" customFormat="1" ht="25.2" customHeight="1" x14ac:dyDescent="0.3">
      <c r="C25" s="10" t="s">
        <v>107</v>
      </c>
      <c r="D25" s="10" t="s">
        <v>108</v>
      </c>
      <c r="E25" s="11"/>
      <c r="F25" s="16"/>
      <c r="G25" s="11"/>
      <c r="H25" s="11">
        <f>+H26+H32+H35</f>
        <v>59439.06</v>
      </c>
    </row>
    <row r="26" spans="3:8" s="1" customFormat="1" ht="25.2" customHeight="1" x14ac:dyDescent="0.3">
      <c r="C26" s="12" t="s">
        <v>109</v>
      </c>
      <c r="D26" s="12" t="s">
        <v>110</v>
      </c>
      <c r="E26" s="13"/>
      <c r="F26" s="17"/>
      <c r="G26" s="13"/>
      <c r="H26" s="13">
        <f>SUM(H27:H31)</f>
        <v>33836.29</v>
      </c>
    </row>
    <row r="27" spans="3:8" ht="15" customHeight="1" x14ac:dyDescent="0.3">
      <c r="C27" s="50" t="s">
        <v>111</v>
      </c>
      <c r="D27" s="51" t="s">
        <v>112</v>
      </c>
      <c r="E27" s="53" t="s">
        <v>42</v>
      </c>
      <c r="F27" s="54">
        <v>1</v>
      </c>
      <c r="G27" s="55">
        <v>3000</v>
      </c>
      <c r="H27" s="146">
        <f t="shared" ref="H27:H31" si="4">+ROUND(+IF(F27="",0,F27*G27),2)</f>
        <v>3000</v>
      </c>
    </row>
    <row r="28" spans="3:8" ht="15" customHeight="1" x14ac:dyDescent="0.3">
      <c r="C28" s="50" t="s">
        <v>113</v>
      </c>
      <c r="D28" s="51" t="s">
        <v>5894</v>
      </c>
      <c r="E28" s="53" t="s">
        <v>28</v>
      </c>
      <c r="F28" s="54">
        <v>60</v>
      </c>
      <c r="G28" s="54">
        <v>358.21</v>
      </c>
      <c r="H28" s="146">
        <f t="shared" si="4"/>
        <v>21492.6</v>
      </c>
    </row>
    <row r="29" spans="3:8" ht="15" customHeight="1" x14ac:dyDescent="0.3">
      <c r="C29" s="50" t="s">
        <v>115</v>
      </c>
      <c r="D29" s="51" t="s">
        <v>116</v>
      </c>
      <c r="E29" s="53" t="s">
        <v>42</v>
      </c>
      <c r="F29" s="54">
        <v>1</v>
      </c>
      <c r="G29" s="55">
        <v>3832.98</v>
      </c>
      <c r="H29" s="146">
        <f t="shared" si="4"/>
        <v>3832.98</v>
      </c>
    </row>
    <row r="30" spans="3:8" ht="15" customHeight="1" x14ac:dyDescent="0.3">
      <c r="C30" s="50" t="s">
        <v>117</v>
      </c>
      <c r="D30" s="51" t="s">
        <v>118</v>
      </c>
      <c r="E30" s="53" t="s">
        <v>42</v>
      </c>
      <c r="F30" s="54">
        <v>1</v>
      </c>
      <c r="G30" s="55">
        <v>4349.72</v>
      </c>
      <c r="H30" s="146">
        <f t="shared" si="4"/>
        <v>4349.72</v>
      </c>
    </row>
    <row r="31" spans="3:8" ht="15" customHeight="1" x14ac:dyDescent="0.3">
      <c r="C31" s="50" t="s">
        <v>119</v>
      </c>
      <c r="D31" s="51" t="s">
        <v>120</v>
      </c>
      <c r="E31" s="53" t="s">
        <v>42</v>
      </c>
      <c r="F31" s="54">
        <v>1</v>
      </c>
      <c r="G31" s="55">
        <v>1160.99</v>
      </c>
      <c r="H31" s="146">
        <f t="shared" si="4"/>
        <v>1160.99</v>
      </c>
    </row>
    <row r="32" spans="3:8" s="1" customFormat="1" ht="25.2" customHeight="1" x14ac:dyDescent="0.3">
      <c r="C32" s="12" t="s">
        <v>121</v>
      </c>
      <c r="D32" s="12" t="s">
        <v>5895</v>
      </c>
      <c r="E32" s="13"/>
      <c r="F32" s="17"/>
      <c r="G32" s="13"/>
      <c r="H32" s="13">
        <f>SUM(H33:H34)</f>
        <v>4760.0600000000004</v>
      </c>
    </row>
    <row r="33" spans="2:10" ht="15" customHeight="1" x14ac:dyDescent="0.3">
      <c r="C33" s="50" t="s">
        <v>123</v>
      </c>
      <c r="D33" s="51" t="s">
        <v>124</v>
      </c>
      <c r="E33" s="53" t="s">
        <v>42</v>
      </c>
      <c r="F33" s="54">
        <v>1</v>
      </c>
      <c r="G33" s="55">
        <v>1590.01</v>
      </c>
      <c r="H33" s="146">
        <f t="shared" ref="H33:H34" si="5">+ROUND(+IF(F33="",0,F33*G33),2)</f>
        <v>1590.01</v>
      </c>
    </row>
    <row r="34" spans="2:10" ht="15" customHeight="1" x14ac:dyDescent="0.3">
      <c r="C34" s="50" t="s">
        <v>125</v>
      </c>
      <c r="D34" s="51" t="s">
        <v>126</v>
      </c>
      <c r="E34" s="53" t="s">
        <v>42</v>
      </c>
      <c r="F34" s="54">
        <v>1</v>
      </c>
      <c r="G34" s="55">
        <v>3170.05</v>
      </c>
      <c r="H34" s="146">
        <f t="shared" si="5"/>
        <v>3170.05</v>
      </c>
    </row>
    <row r="35" spans="2:10" s="1" customFormat="1" ht="25.2" customHeight="1" x14ac:dyDescent="0.3">
      <c r="C35" s="12" t="s">
        <v>5896</v>
      </c>
      <c r="D35" s="12" t="s">
        <v>5897</v>
      </c>
      <c r="E35" s="13"/>
      <c r="F35" s="17"/>
      <c r="G35" s="13"/>
      <c r="H35" s="13">
        <f>SUM(H36:H40)</f>
        <v>20842.71</v>
      </c>
    </row>
    <row r="36" spans="2:10" ht="15" customHeight="1" x14ac:dyDescent="0.3">
      <c r="C36" s="50" t="s">
        <v>5898</v>
      </c>
      <c r="D36" s="51" t="s">
        <v>5899</v>
      </c>
      <c r="E36" s="53" t="s">
        <v>28</v>
      </c>
      <c r="F36" s="54">
        <v>1</v>
      </c>
      <c r="G36" s="55">
        <v>2499.9899999999998</v>
      </c>
      <c r="H36" s="146">
        <f t="shared" ref="H36:H40" si="6">+ROUND(+IF(F36="",0,F36*G36),2)</f>
        <v>2499.9899999999998</v>
      </c>
    </row>
    <row r="37" spans="2:10" ht="15" customHeight="1" x14ac:dyDescent="0.3">
      <c r="C37" s="50" t="s">
        <v>5900</v>
      </c>
      <c r="D37" s="51" t="s">
        <v>5901</v>
      </c>
      <c r="E37" s="53" t="s">
        <v>28</v>
      </c>
      <c r="F37" s="54">
        <v>60</v>
      </c>
      <c r="G37" s="54">
        <v>71.42</v>
      </c>
      <c r="H37" s="146">
        <f t="shared" si="6"/>
        <v>4285.2</v>
      </c>
    </row>
    <row r="38" spans="2:10" ht="15" customHeight="1" x14ac:dyDescent="0.3">
      <c r="C38" s="50" t="s">
        <v>5902</v>
      </c>
      <c r="D38" s="51" t="s">
        <v>5903</v>
      </c>
      <c r="E38" s="53" t="s">
        <v>42</v>
      </c>
      <c r="F38" s="54">
        <v>1</v>
      </c>
      <c r="G38" s="55">
        <v>2896.72</v>
      </c>
      <c r="H38" s="146">
        <f>+ROUND(+IF(F38="",0,F38*G38),2)</f>
        <v>2896.72</v>
      </c>
    </row>
    <row r="39" spans="2:10" ht="15" customHeight="1" x14ac:dyDescent="0.3">
      <c r="C39" s="50" t="s">
        <v>5904</v>
      </c>
      <c r="D39" s="51" t="s">
        <v>5905</v>
      </c>
      <c r="E39" s="53" t="s">
        <v>42</v>
      </c>
      <c r="F39" s="54">
        <v>1</v>
      </c>
      <c r="G39" s="54">
        <v>660.8</v>
      </c>
      <c r="H39" s="146">
        <f t="shared" si="6"/>
        <v>660.8</v>
      </c>
    </row>
    <row r="40" spans="2:10" ht="15" customHeight="1" x14ac:dyDescent="0.3">
      <c r="C40" s="50" t="s">
        <v>5906</v>
      </c>
      <c r="D40" s="51" t="s">
        <v>5907</v>
      </c>
      <c r="E40" s="53" t="s">
        <v>28</v>
      </c>
      <c r="F40" s="54">
        <v>60</v>
      </c>
      <c r="G40" s="54">
        <v>175</v>
      </c>
      <c r="H40" s="146">
        <f t="shared" si="6"/>
        <v>10500</v>
      </c>
    </row>
    <row r="41" spans="2:10" s="1" customFormat="1" ht="30" customHeight="1" x14ac:dyDescent="0.3">
      <c r="B41" s="1" t="s">
        <v>5415</v>
      </c>
      <c r="C41" s="7" t="s">
        <v>127</v>
      </c>
      <c r="D41" s="7" t="s">
        <v>1</v>
      </c>
      <c r="E41" s="8"/>
      <c r="F41" s="15"/>
      <c r="G41" s="8"/>
      <c r="H41" s="8">
        <f>+H42+H58+H63+H84+H106</f>
        <v>2695167.59</v>
      </c>
      <c r="I41" s="1">
        <v>2695167.59</v>
      </c>
      <c r="J41" s="1">
        <f>+I41-H41</f>
        <v>0</v>
      </c>
    </row>
    <row r="42" spans="2:10" s="1" customFormat="1" ht="25.2" customHeight="1" x14ac:dyDescent="0.3">
      <c r="C42" s="10" t="s">
        <v>128</v>
      </c>
      <c r="D42" s="10" t="s">
        <v>129</v>
      </c>
      <c r="E42" s="11"/>
      <c r="F42" s="16"/>
      <c r="G42" s="11"/>
      <c r="H42" s="11">
        <f>+H43+H45+H49+H52+H55</f>
        <v>313990.51</v>
      </c>
    </row>
    <row r="43" spans="2:10" s="1" customFormat="1" ht="25.2" customHeight="1" x14ac:dyDescent="0.3">
      <c r="C43" s="12" t="s">
        <v>130</v>
      </c>
      <c r="D43" s="12" t="s">
        <v>5908</v>
      </c>
      <c r="E43" s="13"/>
      <c r="F43" s="17"/>
      <c r="G43" s="13"/>
      <c r="H43" s="13">
        <f>SUM(H44)</f>
        <v>7815.21</v>
      </c>
    </row>
    <row r="44" spans="2:10" ht="15" customHeight="1" x14ac:dyDescent="0.3">
      <c r="C44" s="50" t="s">
        <v>132</v>
      </c>
      <c r="D44" s="51" t="s">
        <v>5909</v>
      </c>
      <c r="E44" s="53" t="s">
        <v>5910</v>
      </c>
      <c r="F44" s="55">
        <v>1662.81</v>
      </c>
      <c r="G44" s="54">
        <v>4.7</v>
      </c>
      <c r="H44" s="146">
        <f t="shared" ref="H44" si="7">+ROUND(+IF(F44="",0,F44*G44),2)</f>
        <v>7815.21</v>
      </c>
    </row>
    <row r="45" spans="2:10" s="1" customFormat="1" ht="25.2" customHeight="1" x14ac:dyDescent="0.3">
      <c r="C45" s="12" t="s">
        <v>134</v>
      </c>
      <c r="D45" s="12" t="s">
        <v>135</v>
      </c>
      <c r="E45" s="13"/>
      <c r="F45" s="17"/>
      <c r="G45" s="13"/>
      <c r="H45" s="13">
        <f>SUM(H46:H48)/2</f>
        <v>7917.4</v>
      </c>
    </row>
    <row r="46" spans="2:10" ht="15" customHeight="1" x14ac:dyDescent="0.3">
      <c r="C46" s="50" t="s">
        <v>136</v>
      </c>
      <c r="D46" s="51" t="s">
        <v>5911</v>
      </c>
      <c r="E46" s="52"/>
      <c r="F46" s="52"/>
      <c r="G46" s="52"/>
      <c r="H46" s="147">
        <f>SUM(H47:H48)</f>
        <v>7917.4</v>
      </c>
    </row>
    <row r="47" spans="2:10" ht="15" customHeight="1" x14ac:dyDescent="0.3">
      <c r="C47" s="50" t="s">
        <v>138</v>
      </c>
      <c r="D47" s="51" t="s">
        <v>5912</v>
      </c>
      <c r="E47" s="53" t="s">
        <v>5910</v>
      </c>
      <c r="F47" s="54">
        <v>136.68</v>
      </c>
      <c r="G47" s="54">
        <v>42.02</v>
      </c>
      <c r="H47" s="146">
        <f t="shared" ref="H47:H48" si="8">+ROUND(+IF(F47="",0,F47*G47),2)</f>
        <v>5743.29</v>
      </c>
    </row>
    <row r="48" spans="2:10" ht="15" customHeight="1" x14ac:dyDescent="0.3">
      <c r="C48" s="50" t="s">
        <v>5913</v>
      </c>
      <c r="D48" s="51" t="s">
        <v>5914</v>
      </c>
      <c r="E48" s="53" t="s">
        <v>5910</v>
      </c>
      <c r="F48" s="54">
        <v>51.74</v>
      </c>
      <c r="G48" s="54">
        <v>42.02</v>
      </c>
      <c r="H48" s="146">
        <f t="shared" si="8"/>
        <v>2174.11</v>
      </c>
    </row>
    <row r="49" spans="3:8" s="1" customFormat="1" ht="25.2" customHeight="1" x14ac:dyDescent="0.3">
      <c r="C49" s="12" t="s">
        <v>148</v>
      </c>
      <c r="D49" s="12" t="s">
        <v>149</v>
      </c>
      <c r="E49" s="13"/>
      <c r="F49" s="17"/>
      <c r="G49" s="13"/>
      <c r="H49" s="13">
        <f>SUM(H50:H51)</f>
        <v>179815.23</v>
      </c>
    </row>
    <row r="50" spans="3:8" ht="15" customHeight="1" x14ac:dyDescent="0.3">
      <c r="C50" s="50" t="s">
        <v>5915</v>
      </c>
      <c r="D50" s="51" t="s">
        <v>5916</v>
      </c>
      <c r="E50" s="53" t="s">
        <v>5910</v>
      </c>
      <c r="F50" s="55">
        <v>2025</v>
      </c>
      <c r="G50" s="54">
        <v>65.58</v>
      </c>
      <c r="H50" s="146">
        <f t="shared" ref="H50:H51" si="9">+ROUND(+IF(F50="",0,F50*G50),2)</f>
        <v>132799.5</v>
      </c>
    </row>
    <row r="51" spans="3:8" ht="15" customHeight="1" x14ac:dyDescent="0.3">
      <c r="C51" s="50" t="s">
        <v>150</v>
      </c>
      <c r="D51" s="51" t="s">
        <v>5917</v>
      </c>
      <c r="E51" s="53" t="s">
        <v>5883</v>
      </c>
      <c r="F51" s="55">
        <v>3313.3</v>
      </c>
      <c r="G51" s="54">
        <v>14.19</v>
      </c>
      <c r="H51" s="146">
        <f t="shared" si="9"/>
        <v>47015.73</v>
      </c>
    </row>
    <row r="52" spans="3:8" s="1" customFormat="1" ht="25.2" customHeight="1" x14ac:dyDescent="0.3">
      <c r="C52" s="12" t="s">
        <v>5918</v>
      </c>
      <c r="D52" s="12" t="s">
        <v>159</v>
      </c>
      <c r="E52" s="13"/>
      <c r="F52" s="17"/>
      <c r="G52" s="13"/>
      <c r="H52" s="13">
        <f>SUM(H53:H54)</f>
        <v>8367.4</v>
      </c>
    </row>
    <row r="53" spans="3:8" ht="15" customHeight="1" x14ac:dyDescent="0.3">
      <c r="C53" s="50" t="s">
        <v>160</v>
      </c>
      <c r="D53" s="51" t="s">
        <v>5919</v>
      </c>
      <c r="E53" s="53" t="s">
        <v>5883</v>
      </c>
      <c r="F53" s="55">
        <v>1676.35</v>
      </c>
      <c r="G53" s="54">
        <v>4.41</v>
      </c>
      <c r="H53" s="146">
        <f t="shared" ref="H53:H54" si="10">+ROUND(+IF(F53="",0,F53*G53),2)</f>
        <v>7392.7</v>
      </c>
    </row>
    <row r="54" spans="3:8" ht="15" customHeight="1" x14ac:dyDescent="0.3">
      <c r="C54" s="50" t="s">
        <v>5920</v>
      </c>
      <c r="D54" s="51" t="s">
        <v>5921</v>
      </c>
      <c r="E54" s="53" t="s">
        <v>5883</v>
      </c>
      <c r="F54" s="54">
        <v>221.02</v>
      </c>
      <c r="G54" s="54">
        <v>4.41</v>
      </c>
      <c r="H54" s="146">
        <f t="shared" si="10"/>
        <v>974.7</v>
      </c>
    </row>
    <row r="55" spans="3:8" s="1" customFormat="1" ht="25.2" customHeight="1" x14ac:dyDescent="0.3">
      <c r="C55" s="12" t="s">
        <v>162</v>
      </c>
      <c r="D55" s="12" t="s">
        <v>163</v>
      </c>
      <c r="E55" s="13"/>
      <c r="F55" s="17"/>
      <c r="G55" s="13"/>
      <c r="H55" s="13">
        <f>SUM(H56:H57)</f>
        <v>110075.26999999999</v>
      </c>
    </row>
    <row r="56" spans="3:8" ht="15" customHeight="1" x14ac:dyDescent="0.3">
      <c r="C56" s="50" t="s">
        <v>164</v>
      </c>
      <c r="D56" s="51" t="s">
        <v>5922</v>
      </c>
      <c r="E56" s="53" t="s">
        <v>5910</v>
      </c>
      <c r="F56" s="54">
        <v>396.58</v>
      </c>
      <c r="G56" s="54">
        <v>21.01</v>
      </c>
      <c r="H56" s="146">
        <f t="shared" ref="H56:H57" si="11">+ROUND(+IF(F56="",0,F56*G56),2)</f>
        <v>8332.15</v>
      </c>
    </row>
    <row r="57" spans="3:8" ht="15" customHeight="1" x14ac:dyDescent="0.3">
      <c r="C57" s="50" t="s">
        <v>5923</v>
      </c>
      <c r="D57" s="51" t="s">
        <v>5924</v>
      </c>
      <c r="E57" s="53" t="s">
        <v>5910</v>
      </c>
      <c r="F57" s="55">
        <v>2298.7600000000002</v>
      </c>
      <c r="G57" s="54">
        <v>44.26</v>
      </c>
      <c r="H57" s="146">
        <f t="shared" si="11"/>
        <v>101743.12</v>
      </c>
    </row>
    <row r="58" spans="3:8" s="1" customFormat="1" ht="25.2" customHeight="1" x14ac:dyDescent="0.3">
      <c r="C58" s="10" t="s">
        <v>168</v>
      </c>
      <c r="D58" s="10" t="s">
        <v>5925</v>
      </c>
      <c r="E58" s="11"/>
      <c r="F58" s="16"/>
      <c r="G58" s="11"/>
      <c r="H58" s="11">
        <f>+H59+H61</f>
        <v>8165.8600000000006</v>
      </c>
    </row>
    <row r="59" spans="3:8" s="1" customFormat="1" ht="25.2" customHeight="1" x14ac:dyDescent="0.3">
      <c r="C59" s="12" t="s">
        <v>176</v>
      </c>
      <c r="D59" s="12" t="s">
        <v>5926</v>
      </c>
      <c r="E59" s="13"/>
      <c r="F59" s="17"/>
      <c r="G59" s="13"/>
      <c r="H59" s="13">
        <f>SUM(H60)</f>
        <v>3117.6</v>
      </c>
    </row>
    <row r="60" spans="3:8" ht="15" customHeight="1" x14ac:dyDescent="0.3">
      <c r="C60" s="50" t="s">
        <v>178</v>
      </c>
      <c r="D60" s="51" t="s">
        <v>5927</v>
      </c>
      <c r="E60" s="53" t="s">
        <v>5910</v>
      </c>
      <c r="F60" s="54">
        <v>12</v>
      </c>
      <c r="G60" s="54">
        <v>259.8</v>
      </c>
      <c r="H60" s="146">
        <f t="shared" ref="H60" si="12">+ROUND(+IF(F60="",0,F60*G60),2)</f>
        <v>3117.6</v>
      </c>
    </row>
    <row r="61" spans="3:8" s="1" customFormat="1" ht="25.2" customHeight="1" x14ac:dyDescent="0.3">
      <c r="C61" s="12" t="s">
        <v>180</v>
      </c>
      <c r="D61" s="12" t="s">
        <v>181</v>
      </c>
      <c r="E61" s="13"/>
      <c r="F61" s="17"/>
      <c r="G61" s="13"/>
      <c r="H61" s="13">
        <f>SUM(H62)</f>
        <v>5048.26</v>
      </c>
    </row>
    <row r="62" spans="3:8" ht="15" customHeight="1" x14ac:dyDescent="0.3">
      <c r="C62" s="50" t="s">
        <v>182</v>
      </c>
      <c r="D62" s="51" t="s">
        <v>5928</v>
      </c>
      <c r="E62" s="53" t="s">
        <v>5883</v>
      </c>
      <c r="F62" s="54">
        <v>117.73</v>
      </c>
      <c r="G62" s="54">
        <v>42.88</v>
      </c>
      <c r="H62" s="146">
        <f t="shared" ref="H62" si="13">+ROUND(+IF(F62="",0,F62*G62),2)</f>
        <v>5048.26</v>
      </c>
    </row>
    <row r="63" spans="3:8" s="1" customFormat="1" ht="25.2" customHeight="1" x14ac:dyDescent="0.3">
      <c r="C63" s="10" t="s">
        <v>190</v>
      </c>
      <c r="D63" s="10" t="s">
        <v>191</v>
      </c>
      <c r="E63" s="11"/>
      <c r="F63" s="16"/>
      <c r="G63" s="11"/>
      <c r="H63" s="11">
        <f>+H64+H67+H71+H75+H80</f>
        <v>238779</v>
      </c>
    </row>
    <row r="64" spans="3:8" s="1" customFormat="1" ht="25.2" customHeight="1" x14ac:dyDescent="0.3">
      <c r="C64" s="12" t="s">
        <v>192</v>
      </c>
      <c r="D64" s="12" t="s">
        <v>193</v>
      </c>
      <c r="E64" s="13"/>
      <c r="F64" s="17"/>
      <c r="G64" s="13"/>
      <c r="H64" s="13">
        <f>SUM(H65:H66)</f>
        <v>48460.130000000005</v>
      </c>
    </row>
    <row r="65" spans="3:8" ht="15" customHeight="1" x14ac:dyDescent="0.3">
      <c r="C65" s="50" t="s">
        <v>194</v>
      </c>
      <c r="D65" s="51" t="s">
        <v>5929</v>
      </c>
      <c r="E65" s="53" t="s">
        <v>5910</v>
      </c>
      <c r="F65" s="54">
        <v>60.83</v>
      </c>
      <c r="G65" s="54">
        <v>439.55</v>
      </c>
      <c r="H65" s="146">
        <f t="shared" ref="H65:H66" si="14">+ROUND(+IF(F65="",0,F65*G65),2)</f>
        <v>26737.83</v>
      </c>
    </row>
    <row r="66" spans="3:8" ht="15" customHeight="1" x14ac:dyDescent="0.3">
      <c r="C66" s="50" t="s">
        <v>196</v>
      </c>
      <c r="D66" s="51" t="s">
        <v>197</v>
      </c>
      <c r="E66" s="53" t="s">
        <v>198</v>
      </c>
      <c r="F66" s="55">
        <v>3025.39</v>
      </c>
      <c r="G66" s="54">
        <v>7.18</v>
      </c>
      <c r="H66" s="146">
        <f t="shared" si="14"/>
        <v>21722.3</v>
      </c>
    </row>
    <row r="67" spans="3:8" s="1" customFormat="1" ht="25.2" customHeight="1" x14ac:dyDescent="0.3">
      <c r="C67" s="12" t="s">
        <v>199</v>
      </c>
      <c r="D67" s="12" t="s">
        <v>200</v>
      </c>
      <c r="E67" s="13"/>
      <c r="F67" s="17"/>
      <c r="G67" s="13"/>
      <c r="H67" s="13">
        <f>SUM(H68:H70)</f>
        <v>60035.729999999996</v>
      </c>
    </row>
    <row r="68" spans="3:8" ht="15" customHeight="1" x14ac:dyDescent="0.3">
      <c r="C68" s="50" t="s">
        <v>201</v>
      </c>
      <c r="D68" s="51" t="s">
        <v>5930</v>
      </c>
      <c r="E68" s="53" t="s">
        <v>5910</v>
      </c>
      <c r="F68" s="54">
        <v>40.33</v>
      </c>
      <c r="G68" s="54">
        <v>456.98</v>
      </c>
      <c r="H68" s="146">
        <f t="shared" ref="H68:H70" si="15">+ROUND(+IF(F68="",0,F68*G68),2)</f>
        <v>18430</v>
      </c>
    </row>
    <row r="69" spans="3:8" ht="15" customHeight="1" x14ac:dyDescent="0.3">
      <c r="C69" s="50" t="s">
        <v>203</v>
      </c>
      <c r="D69" s="51" t="s">
        <v>6765</v>
      </c>
      <c r="E69" s="53" t="s">
        <v>5883</v>
      </c>
      <c r="F69" s="54">
        <v>185.55</v>
      </c>
      <c r="G69" s="54">
        <v>68.05</v>
      </c>
      <c r="H69" s="146">
        <f t="shared" si="15"/>
        <v>12626.68</v>
      </c>
    </row>
    <row r="70" spans="3:8" ht="15" customHeight="1" x14ac:dyDescent="0.3">
      <c r="C70" s="50" t="s">
        <v>205</v>
      </c>
      <c r="D70" s="51" t="s">
        <v>5931</v>
      </c>
      <c r="E70" s="53" t="s">
        <v>198</v>
      </c>
      <c r="F70" s="55">
        <v>4036.08</v>
      </c>
      <c r="G70" s="54">
        <v>7.18</v>
      </c>
      <c r="H70" s="146">
        <f t="shared" si="15"/>
        <v>28979.05</v>
      </c>
    </row>
    <row r="71" spans="3:8" s="1" customFormat="1" ht="25.2" customHeight="1" x14ac:dyDescent="0.3">
      <c r="C71" s="12" t="s">
        <v>275</v>
      </c>
      <c r="D71" s="12" t="s">
        <v>5932</v>
      </c>
      <c r="E71" s="13"/>
      <c r="F71" s="17"/>
      <c r="G71" s="13"/>
      <c r="H71" s="13">
        <f>SUM(H72:H74)</f>
        <v>15363.329999999998</v>
      </c>
    </row>
    <row r="72" spans="3:8" ht="15" customHeight="1" x14ac:dyDescent="0.3">
      <c r="C72" s="50" t="s">
        <v>277</v>
      </c>
      <c r="D72" s="51" t="s">
        <v>5933</v>
      </c>
      <c r="E72" s="53" t="s">
        <v>5910</v>
      </c>
      <c r="F72" s="54">
        <v>13.81</v>
      </c>
      <c r="G72" s="54">
        <v>544.15</v>
      </c>
      <c r="H72" s="146">
        <f t="shared" ref="H72:H74" si="16">+ROUND(+IF(F72="",0,F72*G72),2)</f>
        <v>7514.71</v>
      </c>
    </row>
    <row r="73" spans="3:8" ht="15" customHeight="1" x14ac:dyDescent="0.3">
      <c r="C73" s="50" t="s">
        <v>279</v>
      </c>
      <c r="D73" s="51" t="s">
        <v>6766</v>
      </c>
      <c r="E73" s="53" t="s">
        <v>5883</v>
      </c>
      <c r="F73" s="54">
        <v>92.43</v>
      </c>
      <c r="G73" s="54">
        <v>55.68</v>
      </c>
      <c r="H73" s="146">
        <f t="shared" si="16"/>
        <v>5146.5</v>
      </c>
    </row>
    <row r="74" spans="3:8" ht="15" customHeight="1" x14ac:dyDescent="0.3">
      <c r="C74" s="50" t="s">
        <v>281</v>
      </c>
      <c r="D74" s="51" t="s">
        <v>5934</v>
      </c>
      <c r="E74" s="53" t="s">
        <v>198</v>
      </c>
      <c r="F74" s="54">
        <v>376.34</v>
      </c>
      <c r="G74" s="54">
        <v>7.18</v>
      </c>
      <c r="H74" s="146">
        <f t="shared" si="16"/>
        <v>2702.12</v>
      </c>
    </row>
    <row r="75" spans="3:8" s="1" customFormat="1" ht="25.2" customHeight="1" x14ac:dyDescent="0.3">
      <c r="C75" s="12" t="s">
        <v>305</v>
      </c>
      <c r="D75" s="12" t="s">
        <v>306</v>
      </c>
      <c r="E75" s="13"/>
      <c r="F75" s="17"/>
      <c r="G75" s="13"/>
      <c r="H75" s="13">
        <f>SUM(H76:H79)/2</f>
        <v>53848.32</v>
      </c>
    </row>
    <row r="76" spans="3:8" ht="15" customHeight="1" x14ac:dyDescent="0.3">
      <c r="C76" s="50" t="s">
        <v>5935</v>
      </c>
      <c r="D76" s="51" t="s">
        <v>5936</v>
      </c>
      <c r="E76" s="52"/>
      <c r="F76" s="52"/>
      <c r="G76" s="52"/>
      <c r="H76" s="147">
        <f>SUM(H77:H79)</f>
        <v>53848.32</v>
      </c>
    </row>
    <row r="77" spans="3:8" ht="15" customHeight="1" x14ac:dyDescent="0.3">
      <c r="C77" s="50" t="s">
        <v>5937</v>
      </c>
      <c r="D77" s="51" t="s">
        <v>5938</v>
      </c>
      <c r="E77" s="53" t="s">
        <v>5910</v>
      </c>
      <c r="F77" s="54">
        <v>29.8</v>
      </c>
      <c r="G77" s="54">
        <v>475.08</v>
      </c>
      <c r="H77" s="146">
        <f t="shared" ref="H77:H79" si="17">+ROUND(+IF(F77="",0,F77*G77),2)</f>
        <v>14157.38</v>
      </c>
    </row>
    <row r="78" spans="3:8" ht="15" customHeight="1" x14ac:dyDescent="0.3">
      <c r="C78" s="50" t="s">
        <v>5939</v>
      </c>
      <c r="D78" s="51" t="s">
        <v>5940</v>
      </c>
      <c r="E78" s="53" t="s">
        <v>5883</v>
      </c>
      <c r="F78" s="54">
        <v>298.02999999999997</v>
      </c>
      <c r="G78" s="54">
        <v>120.87</v>
      </c>
      <c r="H78" s="146">
        <f t="shared" si="17"/>
        <v>36022.89</v>
      </c>
    </row>
    <row r="79" spans="3:8" ht="15" customHeight="1" x14ac:dyDescent="0.3">
      <c r="C79" s="50" t="s">
        <v>5941</v>
      </c>
      <c r="D79" s="51" t="s">
        <v>5942</v>
      </c>
      <c r="E79" s="53" t="s">
        <v>198</v>
      </c>
      <c r="F79" s="54">
        <v>529.29999999999995</v>
      </c>
      <c r="G79" s="54">
        <v>6.93</v>
      </c>
      <c r="H79" s="146">
        <f t="shared" si="17"/>
        <v>3668.05</v>
      </c>
    </row>
    <row r="80" spans="3:8" s="1" customFormat="1" ht="25.2" customHeight="1" x14ac:dyDescent="0.3">
      <c r="C80" s="12" t="s">
        <v>349</v>
      </c>
      <c r="D80" s="12" t="s">
        <v>5943</v>
      </c>
      <c r="E80" s="13"/>
      <c r="F80" s="17"/>
      <c r="G80" s="13"/>
      <c r="H80" s="13">
        <f>SUM(H81:H83)</f>
        <v>61071.490000000005</v>
      </c>
    </row>
    <row r="81" spans="3:8" ht="15" customHeight="1" x14ac:dyDescent="0.3">
      <c r="C81" s="50" t="s">
        <v>351</v>
      </c>
      <c r="D81" s="51" t="s">
        <v>5944</v>
      </c>
      <c r="E81" s="53" t="s">
        <v>5910</v>
      </c>
      <c r="F81" s="54">
        <v>34.630000000000003</v>
      </c>
      <c r="G81" s="54">
        <v>661.41</v>
      </c>
      <c r="H81" s="146">
        <f t="shared" ref="H81:H83" si="18">+ROUND(+IF(F81="",0,F81*G81),2)</f>
        <v>22904.63</v>
      </c>
    </row>
    <row r="82" spans="3:8" ht="15" customHeight="1" x14ac:dyDescent="0.3">
      <c r="C82" s="50" t="s">
        <v>353</v>
      </c>
      <c r="D82" s="51" t="s">
        <v>5945</v>
      </c>
      <c r="E82" s="53" t="s">
        <v>5883</v>
      </c>
      <c r="F82" s="54">
        <v>75.599999999999994</v>
      </c>
      <c r="G82" s="54">
        <v>74.31</v>
      </c>
      <c r="H82" s="146">
        <f t="shared" si="18"/>
        <v>5617.84</v>
      </c>
    </row>
    <row r="83" spans="3:8" ht="15" customHeight="1" x14ac:dyDescent="0.3">
      <c r="C83" s="50" t="s">
        <v>355</v>
      </c>
      <c r="D83" s="51" t="s">
        <v>5946</v>
      </c>
      <c r="E83" s="53" t="s">
        <v>198</v>
      </c>
      <c r="F83" s="55">
        <v>4533.29</v>
      </c>
      <c r="G83" s="54">
        <v>7.18</v>
      </c>
      <c r="H83" s="146">
        <f t="shared" si="18"/>
        <v>32549.02</v>
      </c>
    </row>
    <row r="84" spans="3:8" s="1" customFormat="1" ht="25.2" customHeight="1" x14ac:dyDescent="0.3">
      <c r="C84" s="10" t="s">
        <v>385</v>
      </c>
      <c r="D84" s="10" t="s">
        <v>386</v>
      </c>
      <c r="E84" s="11"/>
      <c r="F84" s="16"/>
      <c r="G84" s="11"/>
      <c r="H84" s="11">
        <f>+H85+H92+H100+H104</f>
        <v>1953377.82</v>
      </c>
    </row>
    <row r="85" spans="3:8" s="1" customFormat="1" ht="25.2" customHeight="1" x14ac:dyDescent="0.3">
      <c r="C85" s="12" t="s">
        <v>387</v>
      </c>
      <c r="D85" s="12" t="s">
        <v>5947</v>
      </c>
      <c r="E85" s="13"/>
      <c r="F85" s="17"/>
      <c r="G85" s="13"/>
      <c r="H85" s="13">
        <f>SUM(H86:H91)</f>
        <v>316683.07999999996</v>
      </c>
    </row>
    <row r="86" spans="3:8" ht="15" customHeight="1" x14ac:dyDescent="0.3">
      <c r="C86" s="50" t="s">
        <v>391</v>
      </c>
      <c r="D86" s="51" t="s">
        <v>5948</v>
      </c>
      <c r="E86" s="53" t="s">
        <v>198</v>
      </c>
      <c r="F86" s="55">
        <v>24526.69</v>
      </c>
      <c r="G86" s="54">
        <v>11.58</v>
      </c>
      <c r="H86" s="146">
        <f t="shared" ref="H86:H91" si="19">+ROUND(+IF(F86="",0,F86*G86),2)</f>
        <v>284019.07</v>
      </c>
    </row>
    <row r="87" spans="3:8" ht="15" customHeight="1" x14ac:dyDescent="0.3">
      <c r="C87" s="50" t="s">
        <v>5949</v>
      </c>
      <c r="D87" s="51" t="s">
        <v>5950</v>
      </c>
      <c r="E87" s="53" t="s">
        <v>198</v>
      </c>
      <c r="F87" s="55">
        <v>1249</v>
      </c>
      <c r="G87" s="54">
        <v>8.89</v>
      </c>
      <c r="H87" s="146">
        <f t="shared" si="19"/>
        <v>11103.61</v>
      </c>
    </row>
    <row r="88" spans="3:8" ht="15" customHeight="1" x14ac:dyDescent="0.3">
      <c r="C88" s="50" t="s">
        <v>5951</v>
      </c>
      <c r="D88" s="51" t="s">
        <v>5952</v>
      </c>
      <c r="E88" s="53" t="s">
        <v>28</v>
      </c>
      <c r="F88" s="54">
        <v>40</v>
      </c>
      <c r="G88" s="54">
        <v>104.67</v>
      </c>
      <c r="H88" s="146">
        <f t="shared" si="19"/>
        <v>4186.8</v>
      </c>
    </row>
    <row r="89" spans="3:8" ht="15" customHeight="1" x14ac:dyDescent="0.3">
      <c r="C89" s="50" t="s">
        <v>5953</v>
      </c>
      <c r="D89" s="51" t="s">
        <v>5954</v>
      </c>
      <c r="E89" s="53" t="s">
        <v>28</v>
      </c>
      <c r="F89" s="54">
        <v>68</v>
      </c>
      <c r="G89" s="54">
        <v>86.1</v>
      </c>
      <c r="H89" s="146">
        <f t="shared" si="19"/>
        <v>5854.8</v>
      </c>
    </row>
    <row r="90" spans="3:8" ht="15" customHeight="1" x14ac:dyDescent="0.3">
      <c r="C90" s="50" t="s">
        <v>5955</v>
      </c>
      <c r="D90" s="51" t="s">
        <v>5956</v>
      </c>
      <c r="E90" s="53" t="s">
        <v>28</v>
      </c>
      <c r="F90" s="54">
        <v>144</v>
      </c>
      <c r="G90" s="54">
        <v>68.55</v>
      </c>
      <c r="H90" s="146">
        <f t="shared" si="19"/>
        <v>9871.2000000000007</v>
      </c>
    </row>
    <row r="91" spans="3:8" ht="15" customHeight="1" x14ac:dyDescent="0.3">
      <c r="C91" s="50" t="s">
        <v>5957</v>
      </c>
      <c r="D91" s="51" t="s">
        <v>6767</v>
      </c>
      <c r="E91" s="53" t="s">
        <v>28</v>
      </c>
      <c r="F91" s="54">
        <v>40</v>
      </c>
      <c r="G91" s="54">
        <v>41.19</v>
      </c>
      <c r="H91" s="146">
        <f t="shared" si="19"/>
        <v>1647.6</v>
      </c>
    </row>
    <row r="92" spans="3:8" s="1" customFormat="1" ht="25.2" customHeight="1" x14ac:dyDescent="0.3">
      <c r="C92" s="12" t="s">
        <v>397</v>
      </c>
      <c r="D92" s="12" t="s">
        <v>398</v>
      </c>
      <c r="E92" s="13"/>
      <c r="F92" s="17"/>
      <c r="G92" s="13"/>
      <c r="H92" s="13">
        <f>SUM(H93:H95)</f>
        <v>1623087.25</v>
      </c>
    </row>
    <row r="93" spans="3:8" ht="15" customHeight="1" x14ac:dyDescent="0.3">
      <c r="C93" s="50" t="s">
        <v>401</v>
      </c>
      <c r="D93" s="51" t="s">
        <v>5958</v>
      </c>
      <c r="E93" s="53" t="s">
        <v>198</v>
      </c>
      <c r="F93" s="55">
        <v>132790.72</v>
      </c>
      <c r="G93" s="54">
        <v>10.86</v>
      </c>
      <c r="H93" s="146">
        <f t="shared" ref="H93:H94" si="20">+ROUND(+IF(F93="",0,F93*G93),2)</f>
        <v>1442107.22</v>
      </c>
    </row>
    <row r="94" spans="3:8" ht="15" customHeight="1" x14ac:dyDescent="0.3">
      <c r="C94" s="50" t="s">
        <v>407</v>
      </c>
      <c r="D94" s="51" t="s">
        <v>5959</v>
      </c>
      <c r="E94" s="53" t="s">
        <v>198</v>
      </c>
      <c r="F94" s="55">
        <v>13273.41</v>
      </c>
      <c r="G94" s="54">
        <v>6.91</v>
      </c>
      <c r="H94" s="146">
        <f t="shared" si="20"/>
        <v>91719.26</v>
      </c>
    </row>
    <row r="95" spans="3:8" ht="15" customHeight="1" x14ac:dyDescent="0.3">
      <c r="C95" s="50" t="s">
        <v>409</v>
      </c>
      <c r="D95" s="56" t="s">
        <v>5960</v>
      </c>
      <c r="E95" s="52"/>
      <c r="F95" s="52"/>
      <c r="G95" s="52"/>
      <c r="H95" s="147">
        <f>SUM(H96:H99)</f>
        <v>89260.77</v>
      </c>
    </row>
    <row r="96" spans="3:8" ht="15" customHeight="1" x14ac:dyDescent="0.3">
      <c r="C96" s="50" t="s">
        <v>5961</v>
      </c>
      <c r="D96" s="51" t="s">
        <v>5962</v>
      </c>
      <c r="E96" s="53" t="s">
        <v>28</v>
      </c>
      <c r="F96" s="55">
        <v>1596</v>
      </c>
      <c r="G96" s="54">
        <v>4.4400000000000004</v>
      </c>
      <c r="H96" s="146">
        <f t="shared" ref="H96:H99" si="21">+ROUND(+IF(F96="",0,F96*G96),2)</f>
        <v>7086.24</v>
      </c>
    </row>
    <row r="97" spans="3:8" ht="15" customHeight="1" x14ac:dyDescent="0.3">
      <c r="C97" s="50" t="s">
        <v>5963</v>
      </c>
      <c r="D97" s="51" t="s">
        <v>5964</v>
      </c>
      <c r="E97" s="53" t="s">
        <v>28</v>
      </c>
      <c r="F97" s="55">
        <v>1897</v>
      </c>
      <c r="G97" s="54">
        <v>7.59</v>
      </c>
      <c r="H97" s="146">
        <f t="shared" si="21"/>
        <v>14398.23</v>
      </c>
    </row>
    <row r="98" spans="3:8" ht="15" customHeight="1" x14ac:dyDescent="0.3">
      <c r="C98" s="50" t="s">
        <v>5965</v>
      </c>
      <c r="D98" s="51" t="s">
        <v>5966</v>
      </c>
      <c r="E98" s="53" t="s">
        <v>28</v>
      </c>
      <c r="F98" s="55">
        <v>3422</v>
      </c>
      <c r="G98" s="54">
        <v>11.05</v>
      </c>
      <c r="H98" s="146">
        <f t="shared" si="21"/>
        <v>37813.1</v>
      </c>
    </row>
    <row r="99" spans="3:8" ht="15" customHeight="1" x14ac:dyDescent="0.3">
      <c r="C99" s="50" t="s">
        <v>5967</v>
      </c>
      <c r="D99" s="51" t="s">
        <v>5968</v>
      </c>
      <c r="E99" s="53" t="s">
        <v>28</v>
      </c>
      <c r="F99" s="55">
        <v>1952</v>
      </c>
      <c r="G99" s="54">
        <v>15.35</v>
      </c>
      <c r="H99" s="146">
        <f t="shared" si="21"/>
        <v>29963.200000000001</v>
      </c>
    </row>
    <row r="100" spans="3:8" s="1" customFormat="1" ht="25.2" customHeight="1" x14ac:dyDescent="0.3">
      <c r="C100" s="12" t="s">
        <v>5969</v>
      </c>
      <c r="D100" s="12" t="s">
        <v>5970</v>
      </c>
      <c r="E100" s="13"/>
      <c r="F100" s="17"/>
      <c r="G100" s="13"/>
      <c r="H100" s="13">
        <f>+H101+SUM(H102:H103)/2</f>
        <v>8557.52</v>
      </c>
    </row>
    <row r="101" spans="3:8" ht="15" customHeight="1" x14ac:dyDescent="0.3">
      <c r="C101" s="50" t="s">
        <v>5971</v>
      </c>
      <c r="D101" s="51" t="s">
        <v>5972</v>
      </c>
      <c r="E101" s="53" t="s">
        <v>198</v>
      </c>
      <c r="F101" s="54">
        <v>929.56</v>
      </c>
      <c r="G101" s="54">
        <v>8.6</v>
      </c>
      <c r="H101" s="146">
        <f t="shared" ref="H101" si="22">+ROUND(+IF(F101="",0,F101*G101),2)</f>
        <v>7994.22</v>
      </c>
    </row>
    <row r="102" spans="3:8" ht="15" customHeight="1" x14ac:dyDescent="0.3">
      <c r="C102" s="50" t="s">
        <v>5973</v>
      </c>
      <c r="D102" s="51" t="s">
        <v>5974</v>
      </c>
      <c r="E102" s="52"/>
      <c r="F102" s="52"/>
      <c r="G102" s="52"/>
      <c r="H102" s="148">
        <f>SUM(H103)</f>
        <v>563.29999999999995</v>
      </c>
    </row>
    <row r="103" spans="3:8" ht="15" customHeight="1" x14ac:dyDescent="0.3">
      <c r="C103" s="50" t="s">
        <v>5975</v>
      </c>
      <c r="D103" s="51" t="s">
        <v>5976</v>
      </c>
      <c r="E103" s="53" t="s">
        <v>198</v>
      </c>
      <c r="F103" s="54">
        <v>81.52</v>
      </c>
      <c r="G103" s="54">
        <v>6.91</v>
      </c>
      <c r="H103" s="146">
        <f t="shared" ref="H103" si="23">+ROUND(+IF(F103="",0,F103*G103),2)</f>
        <v>563.29999999999995</v>
      </c>
    </row>
    <row r="104" spans="3:8" s="1" customFormat="1" ht="25.2" customHeight="1" x14ac:dyDescent="0.3">
      <c r="C104" s="12" t="s">
        <v>411</v>
      </c>
      <c r="D104" s="12" t="s">
        <v>5977</v>
      </c>
      <c r="E104" s="13"/>
      <c r="F104" s="17"/>
      <c r="G104" s="13"/>
      <c r="H104" s="13">
        <f>SUM(H105)</f>
        <v>5049.97</v>
      </c>
    </row>
    <row r="105" spans="3:8" ht="15" customHeight="1" x14ac:dyDescent="0.3">
      <c r="C105" s="50" t="s">
        <v>413</v>
      </c>
      <c r="D105" s="51" t="s">
        <v>5978</v>
      </c>
      <c r="E105" s="53" t="s">
        <v>198</v>
      </c>
      <c r="F105" s="54">
        <v>612.86</v>
      </c>
      <c r="G105" s="54">
        <v>8.24</v>
      </c>
      <c r="H105" s="146">
        <f t="shared" ref="H105" si="24">+ROUND(+IF(F105="",0,F105*G105),2)</f>
        <v>5049.97</v>
      </c>
    </row>
    <row r="106" spans="3:8" s="1" customFormat="1" ht="25.2" customHeight="1" x14ac:dyDescent="0.3">
      <c r="C106" s="10" t="s">
        <v>610</v>
      </c>
      <c r="D106" s="10" t="s">
        <v>611</v>
      </c>
      <c r="E106" s="11"/>
      <c r="F106" s="16"/>
      <c r="G106" s="11"/>
      <c r="H106" s="11">
        <f>+H107+H109+H113+H117+H119+H125</f>
        <v>180854.40000000002</v>
      </c>
    </row>
    <row r="107" spans="3:8" s="1" customFormat="1" ht="25.2" customHeight="1" x14ac:dyDescent="0.3">
      <c r="C107" s="12" t="s">
        <v>612</v>
      </c>
      <c r="D107" s="12" t="s">
        <v>5979</v>
      </c>
      <c r="E107" s="13"/>
      <c r="F107" s="17"/>
      <c r="G107" s="13"/>
      <c r="H107" s="13">
        <f>SUM(H108)</f>
        <v>60421.41</v>
      </c>
    </row>
    <row r="108" spans="3:8" ht="15" customHeight="1" x14ac:dyDescent="0.3">
      <c r="C108" s="50" t="s">
        <v>614</v>
      </c>
      <c r="D108" s="51" t="s">
        <v>5980</v>
      </c>
      <c r="E108" s="53" t="s">
        <v>198</v>
      </c>
      <c r="F108" s="55">
        <v>4936.3900000000003</v>
      </c>
      <c r="G108" s="54">
        <v>12.24</v>
      </c>
      <c r="H108" s="146">
        <f t="shared" ref="H108" si="25">+ROUND(+IF(F108="",0,F108*G108),2)</f>
        <v>60421.41</v>
      </c>
    </row>
    <row r="109" spans="3:8" s="1" customFormat="1" ht="25.2" customHeight="1" x14ac:dyDescent="0.3">
      <c r="C109" s="12" t="s">
        <v>616</v>
      </c>
      <c r="D109" s="12" t="s">
        <v>5981</v>
      </c>
      <c r="E109" s="13"/>
      <c r="F109" s="17"/>
      <c r="G109" s="13"/>
      <c r="H109" s="13">
        <f>SUM(H110:H112)</f>
        <v>13596.970000000001</v>
      </c>
    </row>
    <row r="110" spans="3:8" ht="15" customHeight="1" x14ac:dyDescent="0.3">
      <c r="C110" s="50" t="s">
        <v>618</v>
      </c>
      <c r="D110" s="50" t="s">
        <v>5982</v>
      </c>
      <c r="E110" s="53" t="s">
        <v>198</v>
      </c>
      <c r="F110" s="55">
        <v>1520.27</v>
      </c>
      <c r="G110" s="54">
        <v>8.4</v>
      </c>
      <c r="H110" s="146">
        <f t="shared" ref="H110:H112" si="26">+ROUND(+IF(F110="",0,F110*G110),2)</f>
        <v>12770.27</v>
      </c>
    </row>
    <row r="111" spans="3:8" ht="15" customHeight="1" x14ac:dyDescent="0.3">
      <c r="C111" s="50" t="s">
        <v>620</v>
      </c>
      <c r="D111" s="51" t="s">
        <v>5983</v>
      </c>
      <c r="E111" s="53" t="s">
        <v>198</v>
      </c>
      <c r="F111" s="54">
        <v>42.39</v>
      </c>
      <c r="G111" s="54">
        <v>16.96</v>
      </c>
      <c r="H111" s="146">
        <f t="shared" si="26"/>
        <v>718.93</v>
      </c>
    </row>
    <row r="112" spans="3:8" ht="15" customHeight="1" x14ac:dyDescent="0.3">
      <c r="C112" s="50" t="s">
        <v>622</v>
      </c>
      <c r="D112" s="51" t="s">
        <v>5984</v>
      </c>
      <c r="E112" s="53" t="s">
        <v>198</v>
      </c>
      <c r="F112" s="54">
        <v>12.43</v>
      </c>
      <c r="G112" s="54">
        <v>8.67</v>
      </c>
      <c r="H112" s="146">
        <f t="shared" si="26"/>
        <v>107.77</v>
      </c>
    </row>
    <row r="113" spans="2:10" s="1" customFormat="1" ht="25.2" customHeight="1" x14ac:dyDescent="0.3">
      <c r="C113" s="12" t="s">
        <v>628</v>
      </c>
      <c r="D113" s="12" t="s">
        <v>5985</v>
      </c>
      <c r="E113" s="13"/>
      <c r="F113" s="17"/>
      <c r="G113" s="13"/>
      <c r="H113" s="13">
        <f>SUM(H114:H116)</f>
        <v>6542.3899999999994</v>
      </c>
    </row>
    <row r="114" spans="2:10" ht="15" customHeight="1" x14ac:dyDescent="0.3">
      <c r="C114" s="50" t="s">
        <v>630</v>
      </c>
      <c r="D114" s="51" t="s">
        <v>5986</v>
      </c>
      <c r="E114" s="53" t="s">
        <v>25</v>
      </c>
      <c r="F114" s="54">
        <v>492.2</v>
      </c>
      <c r="G114" s="54">
        <v>9.3000000000000007</v>
      </c>
      <c r="H114" s="146">
        <f t="shared" ref="H114:H116" si="27">+ROUND(+IF(F114="",0,F114*G114),2)</f>
        <v>4577.46</v>
      </c>
    </row>
    <row r="115" spans="2:10" ht="15" customHeight="1" x14ac:dyDescent="0.3">
      <c r="C115" s="50" t="s">
        <v>5987</v>
      </c>
      <c r="D115" s="51" t="s">
        <v>6768</v>
      </c>
      <c r="E115" s="53" t="s">
        <v>25</v>
      </c>
      <c r="F115" s="54">
        <v>8.67</v>
      </c>
      <c r="G115" s="54">
        <v>53.06</v>
      </c>
      <c r="H115" s="146">
        <f t="shared" si="27"/>
        <v>460.03</v>
      </c>
    </row>
    <row r="116" spans="2:10" ht="15" customHeight="1" x14ac:dyDescent="0.3">
      <c r="C116" s="50" t="s">
        <v>5988</v>
      </c>
      <c r="D116" s="51" t="s">
        <v>5989</v>
      </c>
      <c r="E116" s="53" t="s">
        <v>25</v>
      </c>
      <c r="F116" s="54">
        <v>30.08</v>
      </c>
      <c r="G116" s="54">
        <v>50.03</v>
      </c>
      <c r="H116" s="146">
        <f t="shared" si="27"/>
        <v>1504.9</v>
      </c>
    </row>
    <row r="117" spans="2:10" s="1" customFormat="1" ht="25.2" customHeight="1" x14ac:dyDescent="0.3">
      <c r="C117" s="12" t="s">
        <v>632</v>
      </c>
      <c r="D117" s="12" t="s">
        <v>5990</v>
      </c>
      <c r="E117" s="13"/>
      <c r="F117" s="17"/>
      <c r="G117" s="13"/>
      <c r="H117" s="13">
        <f>SUM(H118)</f>
        <v>95182.77</v>
      </c>
    </row>
    <row r="118" spans="2:10" ht="15" customHeight="1" x14ac:dyDescent="0.3">
      <c r="C118" s="50" t="s">
        <v>634</v>
      </c>
      <c r="D118" s="51" t="s">
        <v>5991</v>
      </c>
      <c r="E118" s="53" t="s">
        <v>5883</v>
      </c>
      <c r="F118" s="55">
        <v>4506.76</v>
      </c>
      <c r="G118" s="54">
        <v>21.12</v>
      </c>
      <c r="H118" s="146">
        <f t="shared" ref="H118" si="28">+ROUND(+IF(F118="",0,F118*G118),2)</f>
        <v>95182.77</v>
      </c>
    </row>
    <row r="119" spans="2:10" s="1" customFormat="1" ht="25.2" customHeight="1" x14ac:dyDescent="0.3">
      <c r="C119" s="12" t="s">
        <v>5992</v>
      </c>
      <c r="D119" s="12" t="s">
        <v>5993</v>
      </c>
      <c r="E119" s="13"/>
      <c r="F119" s="17"/>
      <c r="G119" s="13"/>
      <c r="H119" s="13">
        <f>SUM(H120:H124)</f>
        <v>4009.79</v>
      </c>
    </row>
    <row r="120" spans="2:10" ht="15" customHeight="1" x14ac:dyDescent="0.3">
      <c r="C120" s="50" t="s">
        <v>5994</v>
      </c>
      <c r="D120" s="51" t="s">
        <v>619</v>
      </c>
      <c r="E120" s="53" t="s">
        <v>28</v>
      </c>
      <c r="F120" s="54">
        <v>2</v>
      </c>
      <c r="G120" s="54">
        <v>737.77</v>
      </c>
      <c r="H120" s="146">
        <f t="shared" ref="H120:H124" si="29">+ROUND(+IF(F120="",0,F120*G120),2)</f>
        <v>1475.54</v>
      </c>
    </row>
    <row r="121" spans="2:10" ht="15" customHeight="1" x14ac:dyDescent="0.3">
      <c r="C121" s="50" t="s">
        <v>5995</v>
      </c>
      <c r="D121" s="51" t="s">
        <v>621</v>
      </c>
      <c r="E121" s="53" t="s">
        <v>28</v>
      </c>
      <c r="F121" s="54">
        <v>2</v>
      </c>
      <c r="G121" s="54">
        <v>450</v>
      </c>
      <c r="H121" s="146">
        <f t="shared" si="29"/>
        <v>900</v>
      </c>
    </row>
    <row r="122" spans="2:10" ht="15" customHeight="1" x14ac:dyDescent="0.3">
      <c r="C122" s="50" t="s">
        <v>5996</v>
      </c>
      <c r="D122" s="51" t="s">
        <v>623</v>
      </c>
      <c r="E122" s="53" t="s">
        <v>28</v>
      </c>
      <c r="F122" s="54">
        <v>6</v>
      </c>
      <c r="G122" s="54">
        <v>65</v>
      </c>
      <c r="H122" s="146">
        <f t="shared" si="29"/>
        <v>390</v>
      </c>
    </row>
    <row r="123" spans="2:10" ht="15" customHeight="1" x14ac:dyDescent="0.3">
      <c r="C123" s="50" t="s">
        <v>5997</v>
      </c>
      <c r="D123" s="51" t="s">
        <v>5998</v>
      </c>
      <c r="E123" s="53" t="s">
        <v>28</v>
      </c>
      <c r="F123" s="54">
        <v>10</v>
      </c>
      <c r="G123" s="54">
        <v>50</v>
      </c>
      <c r="H123" s="146">
        <f t="shared" si="29"/>
        <v>500</v>
      </c>
    </row>
    <row r="124" spans="2:10" ht="15" customHeight="1" x14ac:dyDescent="0.3">
      <c r="C124" s="50" t="s">
        <v>5999</v>
      </c>
      <c r="D124" s="51" t="s">
        <v>627</v>
      </c>
      <c r="E124" s="53" t="s">
        <v>28</v>
      </c>
      <c r="F124" s="54">
        <v>25</v>
      </c>
      <c r="G124" s="54">
        <v>29.77</v>
      </c>
      <c r="H124" s="146">
        <f t="shared" si="29"/>
        <v>744.25</v>
      </c>
    </row>
    <row r="125" spans="2:10" s="1" customFormat="1" ht="25.2" customHeight="1" x14ac:dyDescent="0.3">
      <c r="C125" s="12" t="s">
        <v>6000</v>
      </c>
      <c r="D125" s="12" t="s">
        <v>6769</v>
      </c>
      <c r="E125" s="13"/>
      <c r="F125" s="17"/>
      <c r="G125" s="13"/>
      <c r="H125" s="13">
        <f>SUM(H126)</f>
        <v>1101.07</v>
      </c>
    </row>
    <row r="126" spans="2:10" ht="15" customHeight="1" x14ac:dyDescent="0.3">
      <c r="C126" s="50" t="s">
        <v>6001</v>
      </c>
      <c r="D126" s="51" t="s">
        <v>6002</v>
      </c>
      <c r="E126" s="53" t="s">
        <v>47</v>
      </c>
      <c r="F126" s="54">
        <v>1</v>
      </c>
      <c r="G126" s="55">
        <v>1101.07</v>
      </c>
      <c r="H126" s="146">
        <f t="shared" ref="H126" si="30">+ROUND(+IF(F126="",0,F126*G126),2)</f>
        <v>1101.07</v>
      </c>
    </row>
    <row r="127" spans="2:10" s="1" customFormat="1" ht="30" customHeight="1" x14ac:dyDescent="0.3">
      <c r="B127" s="1" t="s">
        <v>5415</v>
      </c>
      <c r="C127" s="7" t="s">
        <v>646</v>
      </c>
      <c r="D127" s="7" t="s">
        <v>2</v>
      </c>
      <c r="E127" s="8"/>
      <c r="F127" s="15"/>
      <c r="G127" s="8"/>
      <c r="H127" s="8">
        <f>+H128+H134+H139+H159+H167+H174+H194+H217+H228+H235+H240+H246</f>
        <v>4775271.95</v>
      </c>
      <c r="I127" s="1">
        <v>4775271.95</v>
      </c>
      <c r="J127" s="1">
        <f>+I127-H127</f>
        <v>0</v>
      </c>
    </row>
    <row r="128" spans="2:10" s="1" customFormat="1" ht="25.2" customHeight="1" x14ac:dyDescent="0.3">
      <c r="C128" s="10" t="s">
        <v>655</v>
      </c>
      <c r="D128" s="10" t="s">
        <v>648</v>
      </c>
      <c r="E128" s="11"/>
      <c r="F128" s="16"/>
      <c r="G128" s="11"/>
      <c r="H128" s="11">
        <f>+H129</f>
        <v>142985.82999999999</v>
      </c>
    </row>
    <row r="129" spans="3:8" s="1" customFormat="1" ht="25.2" customHeight="1" x14ac:dyDescent="0.3">
      <c r="C129" s="12" t="s">
        <v>655</v>
      </c>
      <c r="D129" s="12" t="s">
        <v>6003</v>
      </c>
      <c r="E129" s="13"/>
      <c r="F129" s="17"/>
      <c r="G129" s="13"/>
      <c r="H129" s="13">
        <f>SUM(H130:H133)</f>
        <v>142985.82999999999</v>
      </c>
    </row>
    <row r="130" spans="3:8" ht="15" customHeight="1" x14ac:dyDescent="0.3">
      <c r="C130" s="50" t="s">
        <v>657</v>
      </c>
      <c r="D130" s="51" t="s">
        <v>6004</v>
      </c>
      <c r="E130" s="53" t="s">
        <v>5883</v>
      </c>
      <c r="F130" s="54">
        <v>277.64999999999998</v>
      </c>
      <c r="G130" s="54">
        <v>140.54</v>
      </c>
      <c r="H130" s="146">
        <f t="shared" ref="H130:H133" si="31">+ROUND(+IF(F130="",0,F130*G130),2)</f>
        <v>39020.93</v>
      </c>
    </row>
    <row r="131" spans="3:8" ht="15" customHeight="1" x14ac:dyDescent="0.3">
      <c r="C131" s="50" t="s">
        <v>659</v>
      </c>
      <c r="D131" s="51" t="s">
        <v>6005</v>
      </c>
      <c r="E131" s="53" t="s">
        <v>25</v>
      </c>
      <c r="F131" s="54">
        <v>209.31</v>
      </c>
      <c r="G131" s="54">
        <v>287</v>
      </c>
      <c r="H131" s="146">
        <f t="shared" si="31"/>
        <v>60071.97</v>
      </c>
    </row>
    <row r="132" spans="3:8" ht="15" customHeight="1" x14ac:dyDescent="0.3">
      <c r="C132" s="50" t="s">
        <v>661</v>
      </c>
      <c r="D132" s="51" t="s">
        <v>6006</v>
      </c>
      <c r="E132" s="53" t="s">
        <v>5883</v>
      </c>
      <c r="F132" s="54">
        <v>44.8</v>
      </c>
      <c r="G132" s="54">
        <v>752.95</v>
      </c>
      <c r="H132" s="146">
        <f t="shared" si="31"/>
        <v>33732.160000000003</v>
      </c>
    </row>
    <row r="133" spans="3:8" ht="15" customHeight="1" x14ac:dyDescent="0.3">
      <c r="C133" s="50" t="s">
        <v>663</v>
      </c>
      <c r="D133" s="51" t="s">
        <v>6007</v>
      </c>
      <c r="E133" s="53" t="s">
        <v>5883</v>
      </c>
      <c r="F133" s="54">
        <v>72.66</v>
      </c>
      <c r="G133" s="54">
        <v>139.84</v>
      </c>
      <c r="H133" s="146">
        <f t="shared" si="31"/>
        <v>10160.77</v>
      </c>
    </row>
    <row r="134" spans="3:8" s="1" customFormat="1" ht="25.2" customHeight="1" x14ac:dyDescent="0.3">
      <c r="C134" s="10" t="s">
        <v>697</v>
      </c>
      <c r="D134" s="10" t="s">
        <v>6008</v>
      </c>
      <c r="E134" s="11"/>
      <c r="F134" s="16"/>
      <c r="G134" s="11"/>
      <c r="H134" s="11">
        <f>+H135</f>
        <v>77621.039999999994</v>
      </c>
    </row>
    <row r="135" spans="3:8" s="1" customFormat="1" ht="25.2" customHeight="1" x14ac:dyDescent="0.3">
      <c r="C135" s="12" t="s">
        <v>705</v>
      </c>
      <c r="D135" s="12" t="s">
        <v>706</v>
      </c>
      <c r="E135" s="13"/>
      <c r="F135" s="17"/>
      <c r="G135" s="13"/>
      <c r="H135" s="13">
        <f>SUM(H136:H138)</f>
        <v>77621.039999999994</v>
      </c>
    </row>
    <row r="136" spans="3:8" ht="15" customHeight="1" x14ac:dyDescent="0.3">
      <c r="C136" s="50" t="s">
        <v>707</v>
      </c>
      <c r="D136" s="51" t="s">
        <v>6770</v>
      </c>
      <c r="E136" s="53" t="s">
        <v>5883</v>
      </c>
      <c r="F136" s="54">
        <v>777.59</v>
      </c>
      <c r="G136" s="54">
        <v>71.739999999999995</v>
      </c>
      <c r="H136" s="146">
        <f t="shared" ref="H136:H138" si="32">+ROUND(+IF(F136="",0,F136*G136),2)</f>
        <v>55784.31</v>
      </c>
    </row>
    <row r="137" spans="3:8" ht="15" customHeight="1" x14ac:dyDescent="0.3">
      <c r="C137" s="50" t="s">
        <v>709</v>
      </c>
      <c r="D137" s="51" t="s">
        <v>6009</v>
      </c>
      <c r="E137" s="53" t="s">
        <v>5883</v>
      </c>
      <c r="F137" s="54">
        <v>154.41999999999999</v>
      </c>
      <c r="G137" s="54">
        <v>55.89</v>
      </c>
      <c r="H137" s="146">
        <f t="shared" si="32"/>
        <v>8630.5300000000007</v>
      </c>
    </row>
    <row r="138" spans="3:8" ht="15" customHeight="1" x14ac:dyDescent="0.3">
      <c r="C138" s="50" t="s">
        <v>6010</v>
      </c>
      <c r="D138" s="51" t="s">
        <v>6011</v>
      </c>
      <c r="E138" s="53" t="s">
        <v>5883</v>
      </c>
      <c r="F138" s="54">
        <v>18.3</v>
      </c>
      <c r="G138" s="54">
        <v>721.65</v>
      </c>
      <c r="H138" s="146">
        <f t="shared" si="32"/>
        <v>13206.2</v>
      </c>
    </row>
    <row r="139" spans="3:8" s="1" customFormat="1" ht="25.2" customHeight="1" x14ac:dyDescent="0.3">
      <c r="C139" s="10" t="s">
        <v>711</v>
      </c>
      <c r="D139" s="10" t="s">
        <v>712</v>
      </c>
      <c r="E139" s="11"/>
      <c r="F139" s="16"/>
      <c r="G139" s="11"/>
      <c r="H139" s="11">
        <f>+H140+H142+H147</f>
        <v>114430.87000000001</v>
      </c>
    </row>
    <row r="140" spans="3:8" s="1" customFormat="1" ht="25.2" customHeight="1" x14ac:dyDescent="0.3">
      <c r="C140" s="12" t="s">
        <v>713</v>
      </c>
      <c r="D140" s="12" t="s">
        <v>714</v>
      </c>
      <c r="E140" s="13"/>
      <c r="F140" s="17"/>
      <c r="G140" s="13"/>
      <c r="H140" s="13">
        <f>SUM(H141)</f>
        <v>8578.9699999999993</v>
      </c>
    </row>
    <row r="141" spans="3:8" ht="15" customHeight="1" x14ac:dyDescent="0.3">
      <c r="C141" s="50" t="s">
        <v>715</v>
      </c>
      <c r="D141" s="51" t="s">
        <v>6012</v>
      </c>
      <c r="E141" s="53" t="s">
        <v>5883</v>
      </c>
      <c r="F141" s="54">
        <v>283.79000000000002</v>
      </c>
      <c r="G141" s="54">
        <v>30.23</v>
      </c>
      <c r="H141" s="146">
        <f t="shared" ref="H141" si="33">+ROUND(+IF(F141="",0,F141*G141),2)</f>
        <v>8578.9699999999993</v>
      </c>
    </row>
    <row r="142" spans="3:8" s="1" customFormat="1" ht="25.2" customHeight="1" x14ac:dyDescent="0.3">
      <c r="C142" s="12" t="s">
        <v>719</v>
      </c>
      <c r="D142" s="12" t="s">
        <v>720</v>
      </c>
      <c r="E142" s="13"/>
      <c r="F142" s="17"/>
      <c r="G142" s="13"/>
      <c r="H142" s="13">
        <f>SUM(H143:H146)-H145</f>
        <v>44738.880000000005</v>
      </c>
    </row>
    <row r="143" spans="3:8" ht="15" customHeight="1" x14ac:dyDescent="0.3">
      <c r="C143" s="50" t="s">
        <v>731</v>
      </c>
      <c r="D143" s="51" t="s">
        <v>6013</v>
      </c>
      <c r="E143" s="53" t="s">
        <v>5883</v>
      </c>
      <c r="F143" s="54">
        <v>761.39</v>
      </c>
      <c r="G143" s="54">
        <v>46.5</v>
      </c>
      <c r="H143" s="146">
        <f t="shared" ref="H143:H144" si="34">+ROUND(+IF(F143="",0,F143*G143),2)</f>
        <v>35404.639999999999</v>
      </c>
    </row>
    <row r="144" spans="3:8" ht="15" customHeight="1" x14ac:dyDescent="0.3">
      <c r="C144" s="50" t="s">
        <v>735</v>
      </c>
      <c r="D144" s="51" t="s">
        <v>6014</v>
      </c>
      <c r="E144" s="53" t="s">
        <v>5883</v>
      </c>
      <c r="F144" s="54">
        <v>19.2</v>
      </c>
      <c r="G144" s="54">
        <v>48.2</v>
      </c>
      <c r="H144" s="146">
        <f t="shared" si="34"/>
        <v>925.44</v>
      </c>
    </row>
    <row r="145" spans="3:8" ht="15" customHeight="1" x14ac:dyDescent="0.3">
      <c r="C145" s="50" t="s">
        <v>6015</v>
      </c>
      <c r="D145" s="56" t="s">
        <v>3646</v>
      </c>
      <c r="E145" s="52"/>
      <c r="F145" s="52"/>
      <c r="G145" s="52"/>
      <c r="H145" s="147">
        <f>SUM(H146)</f>
        <v>8408.7999999999993</v>
      </c>
    </row>
    <row r="146" spans="3:8" ht="15" customHeight="1" x14ac:dyDescent="0.3">
      <c r="C146" s="50" t="s">
        <v>6016</v>
      </c>
      <c r="D146" s="51" t="s">
        <v>6017</v>
      </c>
      <c r="E146" s="53" t="s">
        <v>5883</v>
      </c>
      <c r="F146" s="54">
        <v>889.82</v>
      </c>
      <c r="G146" s="54">
        <v>9.4499999999999993</v>
      </c>
      <c r="H146" s="146">
        <f t="shared" ref="H146" si="35">+ROUND(+IF(F146="",0,F146*G146),2)</f>
        <v>8408.7999999999993</v>
      </c>
    </row>
    <row r="147" spans="3:8" s="1" customFormat="1" ht="25.2" customHeight="1" x14ac:dyDescent="0.3">
      <c r="C147" s="12" t="s">
        <v>6018</v>
      </c>
      <c r="D147" s="12" t="s">
        <v>6019</v>
      </c>
      <c r="E147" s="13"/>
      <c r="F147" s="17"/>
      <c r="G147" s="13"/>
      <c r="H147" s="13">
        <f>SUM(H148:H158)/2</f>
        <v>61113.020000000004</v>
      </c>
    </row>
    <row r="148" spans="3:8" ht="15" customHeight="1" x14ac:dyDescent="0.3">
      <c r="C148" s="50" t="s">
        <v>6020</v>
      </c>
      <c r="D148" s="51" t="s">
        <v>6021</v>
      </c>
      <c r="E148" s="52"/>
      <c r="F148" s="52"/>
      <c r="G148" s="52"/>
      <c r="H148" s="147">
        <f>SUM(H149:H152)</f>
        <v>39711.51</v>
      </c>
    </row>
    <row r="149" spans="3:8" ht="15" customHeight="1" x14ac:dyDescent="0.3">
      <c r="C149" s="50" t="s">
        <v>6022</v>
      </c>
      <c r="D149" s="51" t="s">
        <v>6771</v>
      </c>
      <c r="E149" s="53" t="s">
        <v>5883</v>
      </c>
      <c r="F149" s="54">
        <v>554.63</v>
      </c>
      <c r="G149" s="54">
        <v>3.66</v>
      </c>
      <c r="H149" s="146">
        <f t="shared" ref="H149:H152" si="36">+ROUND(+IF(F149="",0,F149*G149),2)</f>
        <v>2029.95</v>
      </c>
    </row>
    <row r="150" spans="3:8" ht="15" customHeight="1" x14ac:dyDescent="0.3">
      <c r="C150" s="50" t="s">
        <v>6023</v>
      </c>
      <c r="D150" s="51" t="s">
        <v>637</v>
      </c>
      <c r="E150" s="53" t="s">
        <v>5883</v>
      </c>
      <c r="F150" s="54">
        <v>140.28</v>
      </c>
      <c r="G150" s="54">
        <v>33.43</v>
      </c>
      <c r="H150" s="146">
        <f t="shared" si="36"/>
        <v>4689.5600000000004</v>
      </c>
    </row>
    <row r="151" spans="3:8" ht="15" customHeight="1" x14ac:dyDescent="0.3">
      <c r="C151" s="50" t="s">
        <v>6024</v>
      </c>
      <c r="D151" s="51" t="s">
        <v>6025</v>
      </c>
      <c r="E151" s="53" t="s">
        <v>5883</v>
      </c>
      <c r="F151" s="54">
        <v>554.63</v>
      </c>
      <c r="G151" s="54">
        <v>57.89</v>
      </c>
      <c r="H151" s="146">
        <f t="shared" si="36"/>
        <v>32107.53</v>
      </c>
    </row>
    <row r="152" spans="3:8" ht="15" customHeight="1" x14ac:dyDescent="0.3">
      <c r="C152" s="50" t="s">
        <v>6026</v>
      </c>
      <c r="D152" s="51" t="s">
        <v>6027</v>
      </c>
      <c r="E152" s="53" t="s">
        <v>25</v>
      </c>
      <c r="F152" s="54">
        <v>206.17</v>
      </c>
      <c r="G152" s="54">
        <v>4.29</v>
      </c>
      <c r="H152" s="146">
        <f t="shared" si="36"/>
        <v>884.47</v>
      </c>
    </row>
    <row r="153" spans="3:8" ht="15" customHeight="1" x14ac:dyDescent="0.3">
      <c r="C153" s="50" t="s">
        <v>6028</v>
      </c>
      <c r="D153" s="56" t="s">
        <v>755</v>
      </c>
      <c r="E153" s="52"/>
      <c r="F153" s="52"/>
      <c r="G153" s="52"/>
      <c r="H153" s="147">
        <f>SUM(H154:H158)</f>
        <v>21401.510000000002</v>
      </c>
    </row>
    <row r="154" spans="3:8" ht="15" customHeight="1" x14ac:dyDescent="0.3">
      <c r="C154" s="50" t="s">
        <v>6029</v>
      </c>
      <c r="D154" s="51" t="s">
        <v>6771</v>
      </c>
      <c r="E154" s="53" t="s">
        <v>5883</v>
      </c>
      <c r="F154" s="54">
        <v>212.83</v>
      </c>
      <c r="G154" s="54">
        <v>3.66</v>
      </c>
      <c r="H154" s="146">
        <f t="shared" ref="H154:H158" si="37">+ROUND(+IF(F154="",0,F154*G154),2)</f>
        <v>778.96</v>
      </c>
    </row>
    <row r="155" spans="3:8" ht="15" customHeight="1" x14ac:dyDescent="0.3">
      <c r="C155" s="50" t="s">
        <v>6030</v>
      </c>
      <c r="D155" s="51" t="s">
        <v>637</v>
      </c>
      <c r="E155" s="53" t="s">
        <v>5883</v>
      </c>
      <c r="F155" s="54">
        <v>131.18</v>
      </c>
      <c r="G155" s="54">
        <v>33.43</v>
      </c>
      <c r="H155" s="146">
        <f t="shared" si="37"/>
        <v>4385.3500000000004</v>
      </c>
    </row>
    <row r="156" spans="3:8" ht="15" customHeight="1" x14ac:dyDescent="0.3">
      <c r="C156" s="50" t="s">
        <v>6031</v>
      </c>
      <c r="D156" s="51" t="s">
        <v>6025</v>
      </c>
      <c r="E156" s="53" t="s">
        <v>5883</v>
      </c>
      <c r="F156" s="54">
        <v>212.83</v>
      </c>
      <c r="G156" s="54">
        <v>57.89</v>
      </c>
      <c r="H156" s="146">
        <f t="shared" si="37"/>
        <v>12320.73</v>
      </c>
    </row>
    <row r="157" spans="3:8" ht="15" customHeight="1" x14ac:dyDescent="0.3">
      <c r="C157" s="50" t="s">
        <v>6032</v>
      </c>
      <c r="D157" s="51" t="s">
        <v>762</v>
      </c>
      <c r="E157" s="53" t="s">
        <v>25</v>
      </c>
      <c r="F157" s="54">
        <v>472.64</v>
      </c>
      <c r="G157" s="54">
        <v>7.83</v>
      </c>
      <c r="H157" s="146">
        <f t="shared" si="37"/>
        <v>3700.77</v>
      </c>
    </row>
    <row r="158" spans="3:8" ht="15" customHeight="1" x14ac:dyDescent="0.3">
      <c r="C158" s="50" t="s">
        <v>6033</v>
      </c>
      <c r="D158" s="51" t="s">
        <v>6027</v>
      </c>
      <c r="E158" s="53" t="s">
        <v>25</v>
      </c>
      <c r="F158" s="54">
        <v>50.28</v>
      </c>
      <c r="G158" s="54">
        <v>4.29</v>
      </c>
      <c r="H158" s="146">
        <f t="shared" si="37"/>
        <v>215.7</v>
      </c>
    </row>
    <row r="159" spans="3:8" s="1" customFormat="1" ht="25.2" customHeight="1" x14ac:dyDescent="0.3">
      <c r="C159" s="10" t="s">
        <v>781</v>
      </c>
      <c r="D159" s="10" t="s">
        <v>6772</v>
      </c>
      <c r="E159" s="11"/>
      <c r="F159" s="16"/>
      <c r="G159" s="11"/>
      <c r="H159" s="11">
        <f>+H160+H162</f>
        <v>41396.32</v>
      </c>
    </row>
    <row r="160" spans="3:8" s="1" customFormat="1" ht="25.2" customHeight="1" x14ac:dyDescent="0.3">
      <c r="C160" s="12" t="s">
        <v>783</v>
      </c>
      <c r="D160" s="12" t="s">
        <v>784</v>
      </c>
      <c r="E160" s="13"/>
      <c r="F160" s="17"/>
      <c r="G160" s="13"/>
      <c r="H160" s="13">
        <f>SUM(H161)</f>
        <v>2018.57</v>
      </c>
    </row>
    <row r="161" spans="3:8" ht="15" customHeight="1" x14ac:dyDescent="0.3">
      <c r="C161" s="50" t="s">
        <v>795</v>
      </c>
      <c r="D161" s="51" t="s">
        <v>6034</v>
      </c>
      <c r="E161" s="53" t="s">
        <v>5883</v>
      </c>
      <c r="F161" s="54">
        <v>26.1</v>
      </c>
      <c r="G161" s="54">
        <v>77.34</v>
      </c>
      <c r="H161" s="146">
        <f t="shared" ref="H161" si="38">+ROUND(+IF(F161="",0,F161*G161),2)</f>
        <v>2018.57</v>
      </c>
    </row>
    <row r="162" spans="3:8" s="1" customFormat="1" ht="25.2" customHeight="1" x14ac:dyDescent="0.3">
      <c r="C162" s="12" t="s">
        <v>803</v>
      </c>
      <c r="D162" s="12" t="s">
        <v>804</v>
      </c>
      <c r="E162" s="13"/>
      <c r="F162" s="17"/>
      <c r="G162" s="13"/>
      <c r="H162" s="13">
        <f>SUM(H163:H166)/2</f>
        <v>39377.75</v>
      </c>
    </row>
    <row r="163" spans="3:8" ht="15" customHeight="1" x14ac:dyDescent="0.3">
      <c r="C163" s="50" t="s">
        <v>805</v>
      </c>
      <c r="D163" s="51" t="s">
        <v>6035</v>
      </c>
      <c r="E163" s="52"/>
      <c r="F163" s="52"/>
      <c r="G163" s="52"/>
      <c r="H163" s="147">
        <f>SUM(H164)</f>
        <v>3158.4</v>
      </c>
    </row>
    <row r="164" spans="3:8" ht="15" customHeight="1" x14ac:dyDescent="0.3">
      <c r="C164" s="50" t="s">
        <v>6036</v>
      </c>
      <c r="D164" s="51" t="s">
        <v>6037</v>
      </c>
      <c r="E164" s="53" t="s">
        <v>25</v>
      </c>
      <c r="F164" s="54">
        <v>132.04</v>
      </c>
      <c r="G164" s="54">
        <v>23.92</v>
      </c>
      <c r="H164" s="146">
        <f t="shared" ref="H164" si="39">+ROUND(+IF(F164="",0,F164*G164),2)</f>
        <v>3158.4</v>
      </c>
    </row>
    <row r="165" spans="3:8" ht="15" customHeight="1" x14ac:dyDescent="0.3">
      <c r="C165" s="50" t="s">
        <v>811</v>
      </c>
      <c r="D165" s="56" t="s">
        <v>3646</v>
      </c>
      <c r="E165" s="52"/>
      <c r="F165" s="52"/>
      <c r="G165" s="52"/>
      <c r="H165" s="147">
        <f>SUM(H166)</f>
        <v>36219.35</v>
      </c>
    </row>
    <row r="166" spans="3:8" ht="15" customHeight="1" x14ac:dyDescent="0.3">
      <c r="C166" s="50" t="s">
        <v>6038</v>
      </c>
      <c r="D166" s="51" t="s">
        <v>6039</v>
      </c>
      <c r="E166" s="53" t="s">
        <v>25</v>
      </c>
      <c r="F166" s="55">
        <v>1234.47</v>
      </c>
      <c r="G166" s="54">
        <v>29.34</v>
      </c>
      <c r="H166" s="146">
        <f t="shared" ref="H166" si="40">+ROUND(+IF(F166="",0,F166*G166),2)</f>
        <v>36219.35</v>
      </c>
    </row>
    <row r="167" spans="3:8" s="1" customFormat="1" ht="25.2" customHeight="1" x14ac:dyDescent="0.3">
      <c r="C167" s="10" t="s">
        <v>815</v>
      </c>
      <c r="D167" s="10" t="s">
        <v>816</v>
      </c>
      <c r="E167" s="11"/>
      <c r="F167" s="16"/>
      <c r="G167" s="11"/>
      <c r="H167" s="11">
        <f>+H168+H172</f>
        <v>315978.39</v>
      </c>
    </row>
    <row r="168" spans="3:8" s="1" customFormat="1" ht="25.2" customHeight="1" x14ac:dyDescent="0.3">
      <c r="C168" s="12" t="s">
        <v>6040</v>
      </c>
      <c r="D168" s="12" t="s">
        <v>6041</v>
      </c>
      <c r="E168" s="13"/>
      <c r="F168" s="17"/>
      <c r="G168" s="13"/>
      <c r="H168" s="13">
        <f>SUM(H169:H171)</f>
        <v>211076.35</v>
      </c>
    </row>
    <row r="169" spans="3:8" ht="15" customHeight="1" x14ac:dyDescent="0.3">
      <c r="C169" s="50" t="s">
        <v>6042</v>
      </c>
      <c r="D169" s="51" t="s">
        <v>6043</v>
      </c>
      <c r="E169" s="53" t="s">
        <v>5883</v>
      </c>
      <c r="F169" s="55">
        <v>1630.97</v>
      </c>
      <c r="G169" s="54">
        <v>94.47</v>
      </c>
      <c r="H169" s="146">
        <f t="shared" ref="H169:H171" si="41">+ROUND(+IF(F169="",0,F169*G169),2)</f>
        <v>154077.74</v>
      </c>
    </row>
    <row r="170" spans="3:8" ht="15" customHeight="1" x14ac:dyDescent="0.3">
      <c r="C170" s="50" t="s">
        <v>6044</v>
      </c>
      <c r="D170" s="51" t="s">
        <v>6773</v>
      </c>
      <c r="E170" s="53" t="s">
        <v>5883</v>
      </c>
      <c r="F170" s="54">
        <v>534.55999999999995</v>
      </c>
      <c r="G170" s="54">
        <v>101.41</v>
      </c>
      <c r="H170" s="146">
        <f t="shared" si="41"/>
        <v>54209.73</v>
      </c>
    </row>
    <row r="171" spans="3:8" ht="15" customHeight="1" x14ac:dyDescent="0.3">
      <c r="C171" s="50" t="s">
        <v>6045</v>
      </c>
      <c r="D171" s="51" t="s">
        <v>6046</v>
      </c>
      <c r="E171" s="53" t="s">
        <v>25</v>
      </c>
      <c r="F171" s="54">
        <v>71.400000000000006</v>
      </c>
      <c r="G171" s="54">
        <v>39.06</v>
      </c>
      <c r="H171" s="146">
        <f t="shared" si="41"/>
        <v>2788.88</v>
      </c>
    </row>
    <row r="172" spans="3:8" s="1" customFormat="1" ht="25.2" customHeight="1" x14ac:dyDescent="0.3">
      <c r="C172" s="12" t="s">
        <v>6047</v>
      </c>
      <c r="D172" s="12" t="s">
        <v>3646</v>
      </c>
      <c r="E172" s="13"/>
      <c r="F172" s="17"/>
      <c r="G172" s="13"/>
      <c r="H172" s="13">
        <f>SUM(H173)</f>
        <v>104902.04</v>
      </c>
    </row>
    <row r="173" spans="3:8" ht="15" customHeight="1" x14ac:dyDescent="0.3">
      <c r="C173" s="50" t="s">
        <v>6048</v>
      </c>
      <c r="D173" s="51" t="s">
        <v>6049</v>
      </c>
      <c r="E173" s="53" t="s">
        <v>5883</v>
      </c>
      <c r="F173" s="54">
        <v>370.6</v>
      </c>
      <c r="G173" s="54">
        <v>283.06</v>
      </c>
      <c r="H173" s="146">
        <f t="shared" ref="H173" si="42">+ROUND(+IF(F173="",0,F173*G173),2)</f>
        <v>104902.04</v>
      </c>
    </row>
    <row r="174" spans="3:8" s="1" customFormat="1" ht="25.2" customHeight="1" x14ac:dyDescent="0.3">
      <c r="C174" s="10" t="s">
        <v>831</v>
      </c>
      <c r="D174" s="10" t="s">
        <v>832</v>
      </c>
      <c r="E174" s="11"/>
      <c r="F174" s="16"/>
      <c r="G174" s="11"/>
      <c r="H174" s="11">
        <f>+H175+H182</f>
        <v>58022.3</v>
      </c>
    </row>
    <row r="175" spans="3:8" s="1" customFormat="1" ht="25.2" customHeight="1" x14ac:dyDescent="0.3">
      <c r="C175" s="12" t="s">
        <v>833</v>
      </c>
      <c r="D175" s="12" t="s">
        <v>6050</v>
      </c>
      <c r="E175" s="13"/>
      <c r="F175" s="17"/>
      <c r="G175" s="13"/>
      <c r="H175" s="13">
        <f>SUM(H176:H181)</f>
        <v>35599.18</v>
      </c>
    </row>
    <row r="176" spans="3:8" ht="15" customHeight="1" x14ac:dyDescent="0.3">
      <c r="C176" s="50" t="s">
        <v>835</v>
      </c>
      <c r="D176" s="51" t="s">
        <v>6774</v>
      </c>
      <c r="E176" s="53" t="s">
        <v>28</v>
      </c>
      <c r="F176" s="54">
        <v>1</v>
      </c>
      <c r="G176" s="55">
        <v>2278.11</v>
      </c>
      <c r="H176" s="146">
        <f t="shared" ref="H176:H181" si="43">+ROUND(+IF(F176="",0,F176*G176),2)</f>
        <v>2278.11</v>
      </c>
    </row>
    <row r="177" spans="3:8" ht="15" customHeight="1" x14ac:dyDescent="0.3">
      <c r="C177" s="50" t="s">
        <v>837</v>
      </c>
      <c r="D177" s="51" t="s">
        <v>6775</v>
      </c>
      <c r="E177" s="53" t="s">
        <v>28</v>
      </c>
      <c r="F177" s="54">
        <v>3</v>
      </c>
      <c r="G177" s="55">
        <v>2392</v>
      </c>
      <c r="H177" s="146">
        <f t="shared" si="43"/>
        <v>7176</v>
      </c>
    </row>
    <row r="178" spans="3:8" ht="15" customHeight="1" x14ac:dyDescent="0.3">
      <c r="C178" s="50" t="s">
        <v>839</v>
      </c>
      <c r="D178" s="51" t="s">
        <v>6776</v>
      </c>
      <c r="E178" s="53" t="s">
        <v>28</v>
      </c>
      <c r="F178" s="54">
        <v>7</v>
      </c>
      <c r="G178" s="55">
        <v>2358.17</v>
      </c>
      <c r="H178" s="146">
        <f t="shared" si="43"/>
        <v>16507.189999999999</v>
      </c>
    </row>
    <row r="179" spans="3:8" ht="15" customHeight="1" x14ac:dyDescent="0.3">
      <c r="C179" s="50" t="s">
        <v>841</v>
      </c>
      <c r="D179" s="51" t="s">
        <v>6051</v>
      </c>
      <c r="E179" s="53" t="s">
        <v>28</v>
      </c>
      <c r="F179" s="54">
        <v>2</v>
      </c>
      <c r="G179" s="55">
        <v>1988.94</v>
      </c>
      <c r="H179" s="146">
        <f t="shared" si="43"/>
        <v>3977.88</v>
      </c>
    </row>
    <row r="180" spans="3:8" ht="15" customHeight="1" x14ac:dyDescent="0.3">
      <c r="C180" s="50" t="s">
        <v>843</v>
      </c>
      <c r="D180" s="51" t="s">
        <v>6052</v>
      </c>
      <c r="E180" s="53" t="s">
        <v>28</v>
      </c>
      <c r="F180" s="54">
        <v>2</v>
      </c>
      <c r="G180" s="55">
        <v>1980</v>
      </c>
      <c r="H180" s="146">
        <f t="shared" si="43"/>
        <v>3960</v>
      </c>
    </row>
    <row r="181" spans="3:8" ht="15" customHeight="1" x14ac:dyDescent="0.3">
      <c r="C181" s="50" t="s">
        <v>845</v>
      </c>
      <c r="D181" s="51" t="s">
        <v>6053</v>
      </c>
      <c r="E181" s="53" t="s">
        <v>28</v>
      </c>
      <c r="F181" s="54">
        <v>1</v>
      </c>
      <c r="G181" s="55">
        <v>1700</v>
      </c>
      <c r="H181" s="146">
        <f t="shared" si="43"/>
        <v>1700</v>
      </c>
    </row>
    <row r="182" spans="3:8" s="1" customFormat="1" ht="25.2" customHeight="1" x14ac:dyDescent="0.3">
      <c r="C182" s="12" t="s">
        <v>6054</v>
      </c>
      <c r="D182" s="12" t="s">
        <v>6055</v>
      </c>
      <c r="E182" s="13"/>
      <c r="F182" s="17"/>
      <c r="G182" s="13"/>
      <c r="H182" s="13">
        <f>SUM(H183:H193)</f>
        <v>22423.120000000003</v>
      </c>
    </row>
    <row r="183" spans="3:8" ht="15" customHeight="1" x14ac:dyDescent="0.3">
      <c r="C183" s="50" t="s">
        <v>6056</v>
      </c>
      <c r="D183" s="51" t="s">
        <v>6057</v>
      </c>
      <c r="E183" s="53" t="s">
        <v>28</v>
      </c>
      <c r="F183" s="54">
        <v>3</v>
      </c>
      <c r="G183" s="54">
        <v>740</v>
      </c>
      <c r="H183" s="146">
        <f t="shared" ref="H183:H193" si="44">+ROUND(+IF(F183="",0,F183*G183),2)</f>
        <v>2220</v>
      </c>
    </row>
    <row r="184" spans="3:8" ht="15" customHeight="1" x14ac:dyDescent="0.3">
      <c r="C184" s="50" t="s">
        <v>6058</v>
      </c>
      <c r="D184" s="51" t="s">
        <v>6777</v>
      </c>
      <c r="E184" s="53" t="s">
        <v>28</v>
      </c>
      <c r="F184" s="54">
        <v>3</v>
      </c>
      <c r="G184" s="54">
        <v>59</v>
      </c>
      <c r="H184" s="146">
        <f t="shared" si="44"/>
        <v>177</v>
      </c>
    </row>
    <row r="185" spans="3:8" ht="15" customHeight="1" x14ac:dyDescent="0.3">
      <c r="C185" s="50" t="s">
        <v>6059</v>
      </c>
      <c r="D185" s="51" t="s">
        <v>6060</v>
      </c>
      <c r="E185" s="53" t="s">
        <v>28</v>
      </c>
      <c r="F185" s="54">
        <v>2</v>
      </c>
      <c r="G185" s="54">
        <v>663.5</v>
      </c>
      <c r="H185" s="146">
        <f t="shared" si="44"/>
        <v>1327</v>
      </c>
    </row>
    <row r="186" spans="3:8" ht="15" customHeight="1" x14ac:dyDescent="0.3">
      <c r="C186" s="50" t="s">
        <v>6061</v>
      </c>
      <c r="D186" s="51" t="s">
        <v>6062</v>
      </c>
      <c r="E186" s="53" t="s">
        <v>28</v>
      </c>
      <c r="F186" s="54">
        <v>1</v>
      </c>
      <c r="G186" s="54">
        <v>560</v>
      </c>
      <c r="H186" s="146">
        <f t="shared" si="44"/>
        <v>560</v>
      </c>
    </row>
    <row r="187" spans="3:8" ht="15" customHeight="1" x14ac:dyDescent="0.3">
      <c r="C187" s="50" t="s">
        <v>6063</v>
      </c>
      <c r="D187" s="51" t="s">
        <v>6064</v>
      </c>
      <c r="E187" s="53" t="s">
        <v>28</v>
      </c>
      <c r="F187" s="54">
        <v>2</v>
      </c>
      <c r="G187" s="54">
        <v>540</v>
      </c>
      <c r="H187" s="146">
        <f t="shared" si="44"/>
        <v>1080</v>
      </c>
    </row>
    <row r="188" spans="3:8" ht="15" customHeight="1" x14ac:dyDescent="0.3">
      <c r="C188" s="50" t="s">
        <v>6065</v>
      </c>
      <c r="D188" s="51" t="s">
        <v>6066</v>
      </c>
      <c r="E188" s="53" t="s">
        <v>28</v>
      </c>
      <c r="F188" s="54">
        <v>2</v>
      </c>
      <c r="G188" s="54">
        <v>525.01</v>
      </c>
      <c r="H188" s="146">
        <f t="shared" si="44"/>
        <v>1050.02</v>
      </c>
    </row>
    <row r="189" spans="3:8" ht="15" customHeight="1" x14ac:dyDescent="0.3">
      <c r="C189" s="50" t="s">
        <v>6067</v>
      </c>
      <c r="D189" s="51" t="s">
        <v>6068</v>
      </c>
      <c r="E189" s="53" t="s">
        <v>28</v>
      </c>
      <c r="F189" s="54">
        <v>1</v>
      </c>
      <c r="G189" s="55">
        <v>3575</v>
      </c>
      <c r="H189" s="146">
        <f t="shared" si="44"/>
        <v>3575</v>
      </c>
    </row>
    <row r="190" spans="3:8" ht="15" customHeight="1" x14ac:dyDescent="0.3">
      <c r="C190" s="50" t="s">
        <v>6069</v>
      </c>
      <c r="D190" s="51" t="s">
        <v>6070</v>
      </c>
      <c r="E190" s="53" t="s">
        <v>28</v>
      </c>
      <c r="F190" s="54">
        <v>1</v>
      </c>
      <c r="G190" s="54">
        <v>438</v>
      </c>
      <c r="H190" s="146">
        <f t="shared" si="44"/>
        <v>438</v>
      </c>
    </row>
    <row r="191" spans="3:8" ht="15" customHeight="1" x14ac:dyDescent="0.3">
      <c r="C191" s="50" t="s">
        <v>6071</v>
      </c>
      <c r="D191" s="51" t="s">
        <v>6072</v>
      </c>
      <c r="E191" s="53" t="s">
        <v>28</v>
      </c>
      <c r="F191" s="54">
        <v>3</v>
      </c>
      <c r="G191" s="55">
        <v>1922</v>
      </c>
      <c r="H191" s="146">
        <f t="shared" si="44"/>
        <v>5766</v>
      </c>
    </row>
    <row r="192" spans="3:8" ht="15" customHeight="1" x14ac:dyDescent="0.3">
      <c r="C192" s="50" t="s">
        <v>6073</v>
      </c>
      <c r="D192" s="51" t="s">
        <v>6074</v>
      </c>
      <c r="E192" s="53" t="s">
        <v>28</v>
      </c>
      <c r="F192" s="54">
        <v>10</v>
      </c>
      <c r="G192" s="54">
        <v>570.01</v>
      </c>
      <c r="H192" s="146">
        <f t="shared" si="44"/>
        <v>5700.1</v>
      </c>
    </row>
    <row r="193" spans="3:8" ht="15" customHeight="1" x14ac:dyDescent="0.3">
      <c r="C193" s="51" t="s">
        <v>7528</v>
      </c>
      <c r="D193" s="51" t="s">
        <v>6075</v>
      </c>
      <c r="E193" s="53" t="s">
        <v>28</v>
      </c>
      <c r="F193" s="54">
        <v>1</v>
      </c>
      <c r="G193" s="54">
        <v>530</v>
      </c>
      <c r="H193" s="146">
        <f t="shared" si="44"/>
        <v>530</v>
      </c>
    </row>
    <row r="194" spans="3:8" s="1" customFormat="1" ht="25.2" customHeight="1" x14ac:dyDescent="0.3">
      <c r="C194" s="10" t="s">
        <v>919</v>
      </c>
      <c r="D194" s="10" t="s">
        <v>920</v>
      </c>
      <c r="E194" s="11"/>
      <c r="F194" s="16"/>
      <c r="G194" s="11"/>
      <c r="H194" s="11">
        <f>+H195+H199+H204+H206+H208+H210+H212+H215</f>
        <v>42700.630000000005</v>
      </c>
    </row>
    <row r="195" spans="3:8" s="1" customFormat="1" ht="25.2" customHeight="1" x14ac:dyDescent="0.3">
      <c r="C195" s="12" t="s">
        <v>921</v>
      </c>
      <c r="D195" s="12" t="s">
        <v>922</v>
      </c>
      <c r="E195" s="13"/>
      <c r="F195" s="17"/>
      <c r="G195" s="13"/>
      <c r="H195" s="13">
        <f>SUM(H196:H198)</f>
        <v>2115.79</v>
      </c>
    </row>
    <row r="196" spans="3:8" ht="15" customHeight="1" x14ac:dyDescent="0.3">
      <c r="C196" s="51" t="s">
        <v>6076</v>
      </c>
      <c r="D196" s="51" t="s">
        <v>6077</v>
      </c>
      <c r="E196" s="53" t="s">
        <v>28</v>
      </c>
      <c r="F196" s="54">
        <v>1</v>
      </c>
      <c r="G196" s="54">
        <v>615.79</v>
      </c>
      <c r="H196" s="146">
        <f t="shared" ref="H196:H198" si="45">+ROUND(+IF(F196="",0,F196*G196),2)</f>
        <v>615.79</v>
      </c>
    </row>
    <row r="197" spans="3:8" ht="15" customHeight="1" x14ac:dyDescent="0.3">
      <c r="C197" s="51" t="s">
        <v>6078</v>
      </c>
      <c r="D197" s="51" t="s">
        <v>6079</v>
      </c>
      <c r="E197" s="53" t="s">
        <v>28</v>
      </c>
      <c r="F197" s="54">
        <v>1</v>
      </c>
      <c r="G197" s="54">
        <v>500</v>
      </c>
      <c r="H197" s="146">
        <f t="shared" si="45"/>
        <v>500</v>
      </c>
    </row>
    <row r="198" spans="3:8" ht="15" customHeight="1" x14ac:dyDescent="0.3">
      <c r="C198" s="51" t="s">
        <v>6080</v>
      </c>
      <c r="D198" s="51" t="s">
        <v>6081</v>
      </c>
      <c r="E198" s="53" t="s">
        <v>28</v>
      </c>
      <c r="F198" s="54">
        <v>1</v>
      </c>
      <c r="G198" s="55">
        <v>1000</v>
      </c>
      <c r="H198" s="146">
        <f t="shared" si="45"/>
        <v>1000</v>
      </c>
    </row>
    <row r="199" spans="3:8" s="1" customFormat="1" ht="25.2" customHeight="1" x14ac:dyDescent="0.3">
      <c r="C199" s="12" t="s">
        <v>929</v>
      </c>
      <c r="D199" s="12" t="s">
        <v>930</v>
      </c>
      <c r="E199" s="13"/>
      <c r="F199" s="17"/>
      <c r="G199" s="13"/>
      <c r="H199" s="13">
        <f>SUM(H200:H203)</f>
        <v>9274</v>
      </c>
    </row>
    <row r="200" spans="3:8" ht="15" customHeight="1" x14ac:dyDescent="0.3">
      <c r="C200" s="51" t="s">
        <v>6082</v>
      </c>
      <c r="D200" s="51" t="s">
        <v>6083</v>
      </c>
      <c r="E200" s="53" t="s">
        <v>28</v>
      </c>
      <c r="F200" s="54">
        <v>1</v>
      </c>
      <c r="G200" s="55">
        <v>2920</v>
      </c>
      <c r="H200" s="146">
        <f t="shared" ref="H200:H203" si="46">+ROUND(+IF(F200="",0,F200*G200),2)</f>
        <v>2920</v>
      </c>
    </row>
    <row r="201" spans="3:8" ht="15" customHeight="1" x14ac:dyDescent="0.3">
      <c r="C201" s="51" t="s">
        <v>6084</v>
      </c>
      <c r="D201" s="51" t="s">
        <v>6085</v>
      </c>
      <c r="E201" s="53" t="s">
        <v>28</v>
      </c>
      <c r="F201" s="54">
        <v>3</v>
      </c>
      <c r="G201" s="54">
        <v>998</v>
      </c>
      <c r="H201" s="146">
        <f t="shared" si="46"/>
        <v>2994</v>
      </c>
    </row>
    <row r="202" spans="3:8" ht="15" customHeight="1" x14ac:dyDescent="0.3">
      <c r="C202" s="51" t="s">
        <v>6086</v>
      </c>
      <c r="D202" s="51" t="s">
        <v>6087</v>
      </c>
      <c r="E202" s="53" t="s">
        <v>28</v>
      </c>
      <c r="F202" s="54">
        <v>2</v>
      </c>
      <c r="G202" s="55">
        <v>1120</v>
      </c>
      <c r="H202" s="146">
        <f t="shared" si="46"/>
        <v>2240</v>
      </c>
    </row>
    <row r="203" spans="3:8" ht="15" customHeight="1" x14ac:dyDescent="0.3">
      <c r="C203" s="51" t="s">
        <v>6088</v>
      </c>
      <c r="D203" s="51" t="s">
        <v>6089</v>
      </c>
      <c r="E203" s="53" t="s">
        <v>28</v>
      </c>
      <c r="F203" s="54">
        <v>1</v>
      </c>
      <c r="G203" s="55">
        <v>1120</v>
      </c>
      <c r="H203" s="146">
        <f t="shared" si="46"/>
        <v>1120</v>
      </c>
    </row>
    <row r="204" spans="3:8" s="1" customFormat="1" ht="25.2" customHeight="1" x14ac:dyDescent="0.3">
      <c r="C204" s="12" t="s">
        <v>953</v>
      </c>
      <c r="D204" s="12" t="s">
        <v>954</v>
      </c>
      <c r="E204" s="13"/>
      <c r="F204" s="17"/>
      <c r="G204" s="13"/>
      <c r="H204" s="13">
        <f>SUM(H205)</f>
        <v>1207.32</v>
      </c>
    </row>
    <row r="205" spans="3:8" ht="15" customHeight="1" x14ac:dyDescent="0.3">
      <c r="C205" s="50" t="s">
        <v>955</v>
      </c>
      <c r="D205" s="51" t="s">
        <v>6090</v>
      </c>
      <c r="E205" s="53" t="s">
        <v>28</v>
      </c>
      <c r="F205" s="54">
        <v>12</v>
      </c>
      <c r="G205" s="54">
        <v>100.61</v>
      </c>
      <c r="H205" s="146">
        <f t="shared" ref="H205" si="47">+ROUND(+IF(F205="",0,F205*G205),2)</f>
        <v>1207.32</v>
      </c>
    </row>
    <row r="206" spans="3:8" s="1" customFormat="1" ht="25.2" customHeight="1" x14ac:dyDescent="0.3">
      <c r="C206" s="12" t="s">
        <v>1003</v>
      </c>
      <c r="D206" s="12" t="s">
        <v>1004</v>
      </c>
      <c r="E206" s="13"/>
      <c r="F206" s="17"/>
      <c r="G206" s="13"/>
      <c r="H206" s="13">
        <f>SUM(H207)</f>
        <v>2350</v>
      </c>
    </row>
    <row r="207" spans="3:8" ht="15" customHeight="1" x14ac:dyDescent="0.3">
      <c r="C207" s="50" t="s">
        <v>1005</v>
      </c>
      <c r="D207" s="51" t="s">
        <v>6091</v>
      </c>
      <c r="E207" s="53" t="s">
        <v>28</v>
      </c>
      <c r="F207" s="54">
        <v>10</v>
      </c>
      <c r="G207" s="54">
        <v>235</v>
      </c>
      <c r="H207" s="146">
        <f t="shared" ref="H207" si="48">+ROUND(+IF(F207="",0,F207*G207),2)</f>
        <v>2350</v>
      </c>
    </row>
    <row r="208" spans="3:8" s="1" customFormat="1" ht="25.2" customHeight="1" x14ac:dyDescent="0.3">
      <c r="C208" s="12" t="s">
        <v>1039</v>
      </c>
      <c r="D208" s="12" t="s">
        <v>6092</v>
      </c>
      <c r="E208" s="13"/>
      <c r="F208" s="17"/>
      <c r="G208" s="13"/>
      <c r="H208" s="13">
        <f>SUM(H209)</f>
        <v>1135.68</v>
      </c>
    </row>
    <row r="209" spans="3:8" ht="15" customHeight="1" x14ac:dyDescent="0.3">
      <c r="C209" s="50" t="s">
        <v>1041</v>
      </c>
      <c r="D209" s="51" t="s">
        <v>6778</v>
      </c>
      <c r="E209" s="53" t="s">
        <v>25</v>
      </c>
      <c r="F209" s="54">
        <v>6.76</v>
      </c>
      <c r="G209" s="54">
        <v>168</v>
      </c>
      <c r="H209" s="146">
        <f t="shared" ref="H209" si="49">+ROUND(+IF(F209="",0,F209*G209),2)</f>
        <v>1135.68</v>
      </c>
    </row>
    <row r="210" spans="3:8" s="1" customFormat="1" ht="25.2" customHeight="1" x14ac:dyDescent="0.3">
      <c r="C210" s="12" t="s">
        <v>1045</v>
      </c>
      <c r="D210" s="12" t="s">
        <v>6093</v>
      </c>
      <c r="E210" s="13"/>
      <c r="F210" s="17"/>
      <c r="G210" s="13"/>
      <c r="H210" s="13">
        <f>SUM(H211)</f>
        <v>19992.84</v>
      </c>
    </row>
    <row r="211" spans="3:8" ht="15" customHeight="1" x14ac:dyDescent="0.3">
      <c r="C211" s="50" t="s">
        <v>1047</v>
      </c>
      <c r="D211" s="51" t="s">
        <v>6779</v>
      </c>
      <c r="E211" s="53" t="s">
        <v>25</v>
      </c>
      <c r="F211" s="54">
        <v>75.13</v>
      </c>
      <c r="G211" s="54">
        <v>266.11</v>
      </c>
      <c r="H211" s="146">
        <f t="shared" ref="H211" si="50">+ROUND(+IF(F211="",0,F211*G211),2)</f>
        <v>19992.84</v>
      </c>
    </row>
    <row r="212" spans="3:8" s="1" customFormat="1" ht="25.2" customHeight="1" x14ac:dyDescent="0.3">
      <c r="C212" s="12" t="s">
        <v>1055</v>
      </c>
      <c r="D212" s="12" t="s">
        <v>1056</v>
      </c>
      <c r="E212" s="13"/>
      <c r="F212" s="17"/>
      <c r="G212" s="13"/>
      <c r="H212" s="13">
        <f>SUM(H213:H214)</f>
        <v>4873.88</v>
      </c>
    </row>
    <row r="213" spans="3:8" ht="15" customHeight="1" x14ac:dyDescent="0.3">
      <c r="C213" s="50" t="s">
        <v>6094</v>
      </c>
      <c r="D213" s="51" t="s">
        <v>6095</v>
      </c>
      <c r="E213" s="53" t="s">
        <v>28</v>
      </c>
      <c r="F213" s="54">
        <v>19</v>
      </c>
      <c r="G213" s="54">
        <v>103.24</v>
      </c>
      <c r="H213" s="146">
        <f t="shared" ref="H213:H214" si="51">+ROUND(+IF(F213="",0,F213*G213),2)</f>
        <v>1961.56</v>
      </c>
    </row>
    <row r="214" spans="3:8" ht="15" customHeight="1" x14ac:dyDescent="0.3">
      <c r="C214" s="50" t="s">
        <v>1057</v>
      </c>
      <c r="D214" s="51" t="s">
        <v>6096</v>
      </c>
      <c r="E214" s="53" t="s">
        <v>28</v>
      </c>
      <c r="F214" s="54">
        <v>19</v>
      </c>
      <c r="G214" s="54">
        <v>153.28</v>
      </c>
      <c r="H214" s="146">
        <f t="shared" si="51"/>
        <v>2912.32</v>
      </c>
    </row>
    <row r="215" spans="3:8" s="1" customFormat="1" ht="25.2" customHeight="1" x14ac:dyDescent="0.3">
      <c r="C215" s="12" t="s">
        <v>1063</v>
      </c>
      <c r="D215" s="12" t="s">
        <v>1064</v>
      </c>
      <c r="E215" s="13"/>
      <c r="F215" s="17"/>
      <c r="G215" s="13"/>
      <c r="H215" s="13">
        <f>SUM(H216)</f>
        <v>1751.12</v>
      </c>
    </row>
    <row r="216" spans="3:8" ht="15" customHeight="1" x14ac:dyDescent="0.3">
      <c r="C216" s="50" t="s">
        <v>1065</v>
      </c>
      <c r="D216" s="51" t="s">
        <v>6097</v>
      </c>
      <c r="E216" s="53" t="s">
        <v>28</v>
      </c>
      <c r="F216" s="54">
        <v>118</v>
      </c>
      <c r="G216" s="54">
        <v>14.84</v>
      </c>
      <c r="H216" s="146">
        <f t="shared" ref="H216" si="52">+ROUND(+IF(F216="",0,F216*G216),2)</f>
        <v>1751.12</v>
      </c>
    </row>
    <row r="217" spans="3:8" s="1" customFormat="1" ht="25.2" customHeight="1" x14ac:dyDescent="0.3">
      <c r="C217" s="10" t="s">
        <v>1095</v>
      </c>
      <c r="D217" s="10" t="s">
        <v>1096</v>
      </c>
      <c r="E217" s="11"/>
      <c r="F217" s="16"/>
      <c r="G217" s="11"/>
      <c r="H217" s="11">
        <f>+H218+H220+H226</f>
        <v>4945.5099999999993</v>
      </c>
    </row>
    <row r="218" spans="3:8" s="1" customFormat="1" ht="25.2" customHeight="1" x14ac:dyDescent="0.3">
      <c r="C218" s="12" t="s">
        <v>1097</v>
      </c>
      <c r="D218" s="12" t="s">
        <v>1098</v>
      </c>
      <c r="E218" s="13"/>
      <c r="F218" s="17"/>
      <c r="G218" s="13"/>
      <c r="H218" s="13">
        <f>SUM(H219)</f>
        <v>1672.12</v>
      </c>
    </row>
    <row r="219" spans="3:8" ht="15" customHeight="1" x14ac:dyDescent="0.3">
      <c r="C219" s="50" t="s">
        <v>1101</v>
      </c>
      <c r="D219" s="51" t="s">
        <v>6780</v>
      </c>
      <c r="E219" s="53" t="s">
        <v>28</v>
      </c>
      <c r="F219" s="54">
        <v>68</v>
      </c>
      <c r="G219" s="54">
        <v>24.59</v>
      </c>
      <c r="H219" s="146">
        <f t="shared" ref="H219" si="53">+ROUND(+IF(F219="",0,F219*G219),2)</f>
        <v>1672.12</v>
      </c>
    </row>
    <row r="220" spans="3:8" s="1" customFormat="1" ht="25.2" customHeight="1" x14ac:dyDescent="0.3">
      <c r="C220" s="12" t="s">
        <v>1103</v>
      </c>
      <c r="D220" s="12" t="s">
        <v>1104</v>
      </c>
      <c r="E220" s="13"/>
      <c r="F220" s="17"/>
      <c r="G220" s="13"/>
      <c r="H220" s="13">
        <f>SUM(H221:H225)</f>
        <v>3218.91</v>
      </c>
    </row>
    <row r="221" spans="3:8" ht="15" customHeight="1" x14ac:dyDescent="0.3">
      <c r="C221" s="50" t="s">
        <v>1105</v>
      </c>
      <c r="D221" s="51" t="s">
        <v>6098</v>
      </c>
      <c r="E221" s="53" t="s">
        <v>28</v>
      </c>
      <c r="F221" s="54">
        <v>10</v>
      </c>
      <c r="G221" s="54">
        <v>135.43</v>
      </c>
      <c r="H221" s="146">
        <f t="shared" ref="H221:H225" si="54">+ROUND(+IF(F221="",0,F221*G221),2)</f>
        <v>1354.3</v>
      </c>
    </row>
    <row r="222" spans="3:8" ht="15" customHeight="1" x14ac:dyDescent="0.3">
      <c r="C222" s="50" t="s">
        <v>1107</v>
      </c>
      <c r="D222" s="51" t="s">
        <v>6099</v>
      </c>
      <c r="E222" s="53" t="s">
        <v>28</v>
      </c>
      <c r="F222" s="54">
        <v>7</v>
      </c>
      <c r="G222" s="54">
        <v>100.48</v>
      </c>
      <c r="H222" s="146">
        <f t="shared" si="54"/>
        <v>703.36</v>
      </c>
    </row>
    <row r="223" spans="3:8" ht="15" customHeight="1" x14ac:dyDescent="0.3">
      <c r="C223" s="50" t="s">
        <v>1109</v>
      </c>
      <c r="D223" s="51" t="s">
        <v>6100</v>
      </c>
      <c r="E223" s="53" t="s">
        <v>28</v>
      </c>
      <c r="F223" s="54">
        <v>10</v>
      </c>
      <c r="G223" s="54">
        <v>54.55</v>
      </c>
      <c r="H223" s="146">
        <f t="shared" si="54"/>
        <v>545.5</v>
      </c>
    </row>
    <row r="224" spans="3:8" ht="15" customHeight="1" x14ac:dyDescent="0.3">
      <c r="C224" s="50" t="s">
        <v>1111</v>
      </c>
      <c r="D224" s="51" t="s">
        <v>6101</v>
      </c>
      <c r="E224" s="53" t="s">
        <v>28</v>
      </c>
      <c r="F224" s="54">
        <v>4</v>
      </c>
      <c r="G224" s="54">
        <v>130.44999999999999</v>
      </c>
      <c r="H224" s="146">
        <f t="shared" si="54"/>
        <v>521.79999999999995</v>
      </c>
    </row>
    <row r="225" spans="3:8" ht="15" customHeight="1" x14ac:dyDescent="0.3">
      <c r="C225" s="50" t="s">
        <v>1113</v>
      </c>
      <c r="D225" s="51" t="s">
        <v>6102</v>
      </c>
      <c r="E225" s="53" t="s">
        <v>28</v>
      </c>
      <c r="F225" s="54">
        <v>1</v>
      </c>
      <c r="G225" s="54">
        <v>93.95</v>
      </c>
      <c r="H225" s="146">
        <f t="shared" si="54"/>
        <v>93.95</v>
      </c>
    </row>
    <row r="226" spans="3:8" s="1" customFormat="1" ht="25.2" customHeight="1" x14ac:dyDescent="0.3">
      <c r="C226" s="12" t="s">
        <v>6103</v>
      </c>
      <c r="D226" s="12" t="s">
        <v>6104</v>
      </c>
      <c r="E226" s="13"/>
      <c r="F226" s="17"/>
      <c r="G226" s="13"/>
      <c r="H226" s="13">
        <f>SUM(H227)</f>
        <v>54.48</v>
      </c>
    </row>
    <row r="227" spans="3:8" ht="15" customHeight="1" x14ac:dyDescent="0.3">
      <c r="C227" s="50" t="s">
        <v>6105</v>
      </c>
      <c r="D227" s="51" t="s">
        <v>6106</v>
      </c>
      <c r="E227" s="53" t="s">
        <v>28</v>
      </c>
      <c r="F227" s="54">
        <v>2</v>
      </c>
      <c r="G227" s="54">
        <v>27.24</v>
      </c>
      <c r="H227" s="146">
        <f t="shared" ref="H227" si="55">+ROUND(+IF(F227="",0,F227*G227),2)</f>
        <v>54.48</v>
      </c>
    </row>
    <row r="228" spans="3:8" s="1" customFormat="1" ht="25.2" customHeight="1" x14ac:dyDescent="0.3">
      <c r="C228" s="10" t="s">
        <v>1139</v>
      </c>
      <c r="D228" s="10" t="s">
        <v>1140</v>
      </c>
      <c r="E228" s="11"/>
      <c r="F228" s="16"/>
      <c r="G228" s="11"/>
      <c r="H228" s="11">
        <f>+H229+H231+H233</f>
        <v>5501.08</v>
      </c>
    </row>
    <row r="229" spans="3:8" s="1" customFormat="1" ht="25.2" customHeight="1" x14ac:dyDescent="0.3">
      <c r="C229" s="12" t="s">
        <v>1141</v>
      </c>
      <c r="D229" s="12" t="s">
        <v>1142</v>
      </c>
      <c r="E229" s="13"/>
      <c r="F229" s="17"/>
      <c r="G229" s="13"/>
      <c r="H229" s="13">
        <f>SUM(H230)</f>
        <v>4185.7</v>
      </c>
    </row>
    <row r="230" spans="3:8" ht="15" customHeight="1" x14ac:dyDescent="0.3">
      <c r="C230" s="50" t="s">
        <v>1143</v>
      </c>
      <c r="D230" s="51" t="s">
        <v>6781</v>
      </c>
      <c r="E230" s="53" t="s">
        <v>28</v>
      </c>
      <c r="F230" s="54">
        <v>38</v>
      </c>
      <c r="G230" s="54">
        <v>110.15</v>
      </c>
      <c r="H230" s="146">
        <f>+ROUND(+IF(F230="",0,F230*G230),2)</f>
        <v>4185.7</v>
      </c>
    </row>
    <row r="231" spans="3:8" s="1" customFormat="1" ht="25.2" customHeight="1" x14ac:dyDescent="0.3">
      <c r="C231" s="12" t="s">
        <v>833</v>
      </c>
      <c r="D231" s="12" t="s">
        <v>6050</v>
      </c>
      <c r="E231" s="13"/>
      <c r="F231" s="17"/>
      <c r="G231" s="13"/>
      <c r="H231" s="13">
        <f>SUM(H232)</f>
        <v>1285</v>
      </c>
    </row>
    <row r="232" spans="3:8" ht="15" customHeight="1" x14ac:dyDescent="0.3">
      <c r="C232" s="50" t="s">
        <v>6107</v>
      </c>
      <c r="D232" s="51" t="s">
        <v>6108</v>
      </c>
      <c r="E232" s="53" t="s">
        <v>28</v>
      </c>
      <c r="F232" s="54">
        <v>1</v>
      </c>
      <c r="G232" s="55">
        <v>1285</v>
      </c>
      <c r="H232" s="146">
        <f t="shared" ref="H232" si="56">+ROUND(+IF(F232="",0,F232*G232),2)</f>
        <v>1285</v>
      </c>
    </row>
    <row r="233" spans="3:8" s="1" customFormat="1" ht="25.2" customHeight="1" x14ac:dyDescent="0.3">
      <c r="C233" s="12" t="s">
        <v>6054</v>
      </c>
      <c r="D233" s="12" t="s">
        <v>6109</v>
      </c>
      <c r="E233" s="13"/>
      <c r="F233" s="17"/>
      <c r="G233" s="13"/>
      <c r="H233" s="13">
        <f>SUM(H234)</f>
        <v>30.38</v>
      </c>
    </row>
    <row r="234" spans="3:8" ht="15" customHeight="1" x14ac:dyDescent="0.3">
      <c r="C234" s="51" t="s">
        <v>7538</v>
      </c>
      <c r="D234" s="51" t="s">
        <v>6110</v>
      </c>
      <c r="E234" s="53" t="s">
        <v>28</v>
      </c>
      <c r="F234" s="54">
        <v>1</v>
      </c>
      <c r="G234" s="54">
        <v>30.38</v>
      </c>
      <c r="H234" s="146">
        <f t="shared" ref="H234" si="57">+ROUND(+IF(F234="",0,F234*G234),2)</f>
        <v>30.38</v>
      </c>
    </row>
    <row r="235" spans="3:8" s="1" customFormat="1" ht="25.2" customHeight="1" x14ac:dyDescent="0.3">
      <c r="C235" s="10" t="s">
        <v>1145</v>
      </c>
      <c r="D235" s="10" t="s">
        <v>1146</v>
      </c>
      <c r="E235" s="11"/>
      <c r="F235" s="16"/>
      <c r="G235" s="11"/>
      <c r="H235" s="11">
        <f>+H236</f>
        <v>13214.650000000001</v>
      </c>
    </row>
    <row r="236" spans="3:8" s="1" customFormat="1" ht="25.2" customHeight="1" x14ac:dyDescent="0.3">
      <c r="C236" s="12" t="s">
        <v>1147</v>
      </c>
      <c r="D236" s="12" t="s">
        <v>1148</v>
      </c>
      <c r="E236" s="13"/>
      <c r="F236" s="17"/>
      <c r="G236" s="13"/>
      <c r="H236" s="13">
        <f>SUM(H237:H239)</f>
        <v>13214.650000000001</v>
      </c>
    </row>
    <row r="237" spans="3:8" ht="15" customHeight="1" x14ac:dyDescent="0.3">
      <c r="C237" s="50" t="s">
        <v>1149</v>
      </c>
      <c r="D237" s="51" t="s">
        <v>6111</v>
      </c>
      <c r="E237" s="53" t="s">
        <v>5883</v>
      </c>
      <c r="F237" s="54">
        <v>172.6</v>
      </c>
      <c r="G237" s="54">
        <v>19.16</v>
      </c>
      <c r="H237" s="146">
        <f t="shared" ref="H237:H239" si="58">+ROUND(+IF(F237="",0,F237*G237),2)</f>
        <v>3307.02</v>
      </c>
    </row>
    <row r="238" spans="3:8" ht="15" customHeight="1" x14ac:dyDescent="0.3">
      <c r="C238" s="50" t="s">
        <v>1151</v>
      </c>
      <c r="D238" s="51" t="s">
        <v>6112</v>
      </c>
      <c r="E238" s="53" t="s">
        <v>5883</v>
      </c>
      <c r="F238" s="54">
        <v>321.26</v>
      </c>
      <c r="G238" s="54">
        <v>19.16</v>
      </c>
      <c r="H238" s="146">
        <f t="shared" si="58"/>
        <v>6155.34</v>
      </c>
    </row>
    <row r="239" spans="3:8" ht="15" customHeight="1" x14ac:dyDescent="0.3">
      <c r="C239" s="50" t="s">
        <v>1153</v>
      </c>
      <c r="D239" s="51" t="s">
        <v>6113</v>
      </c>
      <c r="E239" s="53" t="s">
        <v>5883</v>
      </c>
      <c r="F239" s="54">
        <v>195.84</v>
      </c>
      <c r="G239" s="54">
        <v>19.16</v>
      </c>
      <c r="H239" s="146">
        <f t="shared" si="58"/>
        <v>3752.29</v>
      </c>
    </row>
    <row r="240" spans="3:8" s="1" customFormat="1" ht="25.2" customHeight="1" x14ac:dyDescent="0.3">
      <c r="C240" s="10" t="s">
        <v>1163</v>
      </c>
      <c r="D240" s="10" t="s">
        <v>1164</v>
      </c>
      <c r="E240" s="11"/>
      <c r="F240" s="16"/>
      <c r="G240" s="11"/>
      <c r="H240" s="11">
        <f>SUM(H241:H245)-H243</f>
        <v>16143.03</v>
      </c>
    </row>
    <row r="241" spans="3:8" ht="15" customHeight="1" x14ac:dyDescent="0.3">
      <c r="C241" s="50" t="s">
        <v>6114</v>
      </c>
      <c r="D241" s="51" t="s">
        <v>6115</v>
      </c>
      <c r="E241" s="53" t="s">
        <v>42</v>
      </c>
      <c r="F241" s="54">
        <v>1</v>
      </c>
      <c r="G241" s="55">
        <v>6303.6</v>
      </c>
      <c r="H241" s="146">
        <f t="shared" ref="H241:H242" si="59">+ROUND(+IF(F241="",0,F241*G241),2)</f>
        <v>6303.6</v>
      </c>
    </row>
    <row r="242" spans="3:8" ht="15" customHeight="1" x14ac:dyDescent="0.3">
      <c r="C242" s="50" t="s">
        <v>1165</v>
      </c>
      <c r="D242" s="51" t="s">
        <v>6116</v>
      </c>
      <c r="E242" s="53" t="s">
        <v>42</v>
      </c>
      <c r="F242" s="54">
        <v>1</v>
      </c>
      <c r="G242" s="55">
        <v>3539.03</v>
      </c>
      <c r="H242" s="146">
        <f t="shared" si="59"/>
        <v>3539.03</v>
      </c>
    </row>
    <row r="243" spans="3:8" s="1" customFormat="1" ht="25.2" customHeight="1" x14ac:dyDescent="0.3">
      <c r="C243" s="12" t="s">
        <v>6117</v>
      </c>
      <c r="D243" s="12" t="s">
        <v>6118</v>
      </c>
      <c r="E243" s="13"/>
      <c r="F243" s="17"/>
      <c r="G243" s="13"/>
      <c r="H243" s="13">
        <f>SUM(H244:H245)</f>
        <v>6300.4</v>
      </c>
    </row>
    <row r="244" spans="3:8" ht="15" customHeight="1" x14ac:dyDescent="0.3">
      <c r="C244" s="50" t="s">
        <v>6119</v>
      </c>
      <c r="D244" s="51" t="s">
        <v>6118</v>
      </c>
      <c r="E244" s="53" t="s">
        <v>5883</v>
      </c>
      <c r="F244" s="54">
        <v>429</v>
      </c>
      <c r="G244" s="54">
        <v>14.34</v>
      </c>
      <c r="H244" s="146">
        <f t="shared" ref="H244:H245" si="60">+ROUND(+IF(F244="",0,F244*G244),2)</f>
        <v>6151.86</v>
      </c>
    </row>
    <row r="245" spans="3:8" ht="15" customHeight="1" x14ac:dyDescent="0.3">
      <c r="C245" s="50" t="s">
        <v>6120</v>
      </c>
      <c r="D245" s="51" t="s">
        <v>6121</v>
      </c>
      <c r="E245" s="53" t="s">
        <v>28</v>
      </c>
      <c r="F245" s="54">
        <v>14</v>
      </c>
      <c r="G245" s="54">
        <v>10.61</v>
      </c>
      <c r="H245" s="146">
        <f t="shared" si="60"/>
        <v>148.54</v>
      </c>
    </row>
    <row r="246" spans="3:8" s="1" customFormat="1" ht="25.2" customHeight="1" x14ac:dyDescent="0.3">
      <c r="C246" s="10" t="s">
        <v>1173</v>
      </c>
      <c r="D246" s="10" t="s">
        <v>3646</v>
      </c>
      <c r="E246" s="11"/>
      <c r="F246" s="16"/>
      <c r="G246" s="11"/>
      <c r="H246" s="11">
        <f>+H247+H249+H251+H255+H261</f>
        <v>3942332.3</v>
      </c>
    </row>
    <row r="247" spans="3:8" s="1" customFormat="1" ht="25.2" customHeight="1" x14ac:dyDescent="0.3">
      <c r="C247" s="12" t="s">
        <v>1174</v>
      </c>
      <c r="D247" s="12" t="s">
        <v>6122</v>
      </c>
      <c r="E247" s="13"/>
      <c r="F247" s="17"/>
      <c r="G247" s="13"/>
      <c r="H247" s="13">
        <f>SUM(H248)</f>
        <v>3937000.69</v>
      </c>
    </row>
    <row r="248" spans="3:8" ht="15" customHeight="1" x14ac:dyDescent="0.3">
      <c r="C248" s="50" t="s">
        <v>6123</v>
      </c>
      <c r="D248" s="51" t="s">
        <v>6124</v>
      </c>
      <c r="E248" s="53" t="s">
        <v>5883</v>
      </c>
      <c r="F248" s="55">
        <v>1055.8499999999999</v>
      </c>
      <c r="G248" s="55">
        <v>3728.75</v>
      </c>
      <c r="H248" s="146">
        <f t="shared" ref="H248" si="61">+ROUND(+IF(F248="",0,F248*G248),2)</f>
        <v>3937000.69</v>
      </c>
    </row>
    <row r="249" spans="3:8" s="1" customFormat="1" ht="25.2" customHeight="1" x14ac:dyDescent="0.3">
      <c r="C249" s="12" t="s">
        <v>1176</v>
      </c>
      <c r="D249" s="12" t="s">
        <v>6125</v>
      </c>
      <c r="E249" s="13"/>
      <c r="F249" s="17"/>
      <c r="G249" s="13"/>
      <c r="H249" s="13">
        <f>SUM(H250)</f>
        <v>769.36</v>
      </c>
    </row>
    <row r="250" spans="3:8" ht="15" customHeight="1" x14ac:dyDescent="0.3">
      <c r="C250" s="50" t="s">
        <v>6126</v>
      </c>
      <c r="D250" s="51" t="s">
        <v>6127</v>
      </c>
      <c r="E250" s="53" t="s">
        <v>28</v>
      </c>
      <c r="F250" s="54">
        <v>1</v>
      </c>
      <c r="G250" s="54">
        <v>769.36</v>
      </c>
      <c r="H250" s="146">
        <f t="shared" ref="H250" si="62">+ROUND(+IF(F250="",0,F250*G250),2)</f>
        <v>769.36</v>
      </c>
    </row>
    <row r="251" spans="3:8" s="1" customFormat="1" ht="25.2" customHeight="1" x14ac:dyDescent="0.3">
      <c r="C251" s="12" t="s">
        <v>1178</v>
      </c>
      <c r="D251" s="12" t="s">
        <v>6128</v>
      </c>
      <c r="E251" s="13"/>
      <c r="F251" s="17"/>
      <c r="G251" s="13"/>
      <c r="H251" s="13">
        <f>SUM(H252:H254)</f>
        <v>2962.29</v>
      </c>
    </row>
    <row r="252" spans="3:8" ht="15" customHeight="1" x14ac:dyDescent="0.3">
      <c r="C252" s="50" t="s">
        <v>6129</v>
      </c>
      <c r="D252" s="51" t="s">
        <v>6130</v>
      </c>
      <c r="E252" s="53" t="s">
        <v>28</v>
      </c>
      <c r="F252" s="54">
        <v>19</v>
      </c>
      <c r="G252" s="54">
        <v>18.98</v>
      </c>
      <c r="H252" s="146">
        <f t="shared" ref="H252:H254" si="63">+ROUND(+IF(F252="",0,F252*G252),2)</f>
        <v>360.62</v>
      </c>
    </row>
    <row r="253" spans="3:8" ht="15" customHeight="1" x14ac:dyDescent="0.3">
      <c r="C253" s="50" t="s">
        <v>6131</v>
      </c>
      <c r="D253" s="51" t="s">
        <v>6782</v>
      </c>
      <c r="E253" s="53" t="s">
        <v>28</v>
      </c>
      <c r="F253" s="54">
        <v>19</v>
      </c>
      <c r="G253" s="54">
        <v>18.93</v>
      </c>
      <c r="H253" s="146">
        <f t="shared" si="63"/>
        <v>359.67</v>
      </c>
    </row>
    <row r="254" spans="3:8" ht="15" customHeight="1" x14ac:dyDescent="0.3">
      <c r="C254" s="50" t="s">
        <v>6131</v>
      </c>
      <c r="D254" s="51" t="s">
        <v>6132</v>
      </c>
      <c r="E254" s="53" t="s">
        <v>28</v>
      </c>
      <c r="F254" s="54">
        <v>118</v>
      </c>
      <c r="G254" s="54">
        <v>19</v>
      </c>
      <c r="H254" s="146">
        <f t="shared" si="63"/>
        <v>2242</v>
      </c>
    </row>
    <row r="255" spans="3:8" s="1" customFormat="1" ht="25.2" customHeight="1" x14ac:dyDescent="0.3">
      <c r="C255" s="12" t="s">
        <v>1180</v>
      </c>
      <c r="D255" s="12" t="s">
        <v>6133</v>
      </c>
      <c r="E255" s="13"/>
      <c r="F255" s="17"/>
      <c r="G255" s="13"/>
      <c r="H255" s="13">
        <f>SUM(H256:H260)</f>
        <v>492.56</v>
      </c>
    </row>
    <row r="256" spans="3:8" ht="15" customHeight="1" x14ac:dyDescent="0.3">
      <c r="C256" s="50" t="s">
        <v>6134</v>
      </c>
      <c r="D256" s="51" t="s">
        <v>6135</v>
      </c>
      <c r="E256" s="53" t="s">
        <v>28</v>
      </c>
      <c r="F256" s="54">
        <v>11</v>
      </c>
      <c r="G256" s="54">
        <v>7.82</v>
      </c>
      <c r="H256" s="146">
        <f t="shared" ref="H256:H260" si="64">+ROUND(+IF(F256="",0,F256*G256),2)</f>
        <v>86.02</v>
      </c>
    </row>
    <row r="257" spans="2:10" ht="15" customHeight="1" x14ac:dyDescent="0.3">
      <c r="C257" s="50" t="s">
        <v>6136</v>
      </c>
      <c r="D257" s="51" t="s">
        <v>6137</v>
      </c>
      <c r="E257" s="53" t="s">
        <v>28</v>
      </c>
      <c r="F257" s="54">
        <v>19</v>
      </c>
      <c r="G257" s="54">
        <v>7.35</v>
      </c>
      <c r="H257" s="146">
        <f t="shared" si="64"/>
        <v>139.65</v>
      </c>
    </row>
    <row r="258" spans="2:10" ht="15" customHeight="1" x14ac:dyDescent="0.3">
      <c r="C258" s="50" t="s">
        <v>6138</v>
      </c>
      <c r="D258" s="51" t="s">
        <v>6139</v>
      </c>
      <c r="E258" s="53" t="s">
        <v>28</v>
      </c>
      <c r="F258" s="54">
        <v>7</v>
      </c>
      <c r="G258" s="54">
        <v>8.5299999999999994</v>
      </c>
      <c r="H258" s="146">
        <f t="shared" si="64"/>
        <v>59.71</v>
      </c>
    </row>
    <row r="259" spans="2:10" ht="15" customHeight="1" x14ac:dyDescent="0.3">
      <c r="C259" s="50" t="s">
        <v>6140</v>
      </c>
      <c r="D259" s="51" t="s">
        <v>6141</v>
      </c>
      <c r="E259" s="53" t="s">
        <v>28</v>
      </c>
      <c r="F259" s="54">
        <v>10</v>
      </c>
      <c r="G259" s="54">
        <v>7.35</v>
      </c>
      <c r="H259" s="146">
        <f t="shared" si="64"/>
        <v>73.5</v>
      </c>
    </row>
    <row r="260" spans="2:10" ht="15" customHeight="1" x14ac:dyDescent="0.3">
      <c r="C260" s="50" t="s">
        <v>6142</v>
      </c>
      <c r="D260" s="51" t="s">
        <v>6143</v>
      </c>
      <c r="E260" s="53" t="s">
        <v>28</v>
      </c>
      <c r="F260" s="54">
        <v>2</v>
      </c>
      <c r="G260" s="54">
        <v>66.84</v>
      </c>
      <c r="H260" s="146">
        <f t="shared" si="64"/>
        <v>133.68</v>
      </c>
    </row>
    <row r="261" spans="2:10" s="1" customFormat="1" ht="25.2" customHeight="1" x14ac:dyDescent="0.3">
      <c r="C261" s="12" t="s">
        <v>1182</v>
      </c>
      <c r="D261" s="12" t="s">
        <v>6144</v>
      </c>
      <c r="E261" s="13"/>
      <c r="F261" s="17"/>
      <c r="G261" s="13"/>
      <c r="H261" s="13">
        <f>SUM(H262)</f>
        <v>1107.4000000000001</v>
      </c>
    </row>
    <row r="262" spans="2:10" ht="15" customHeight="1" x14ac:dyDescent="0.3">
      <c r="C262" s="50" t="s">
        <v>6145</v>
      </c>
      <c r="D262" s="51" t="s">
        <v>6146</v>
      </c>
      <c r="E262" s="53" t="s">
        <v>28</v>
      </c>
      <c r="F262" s="54">
        <v>10</v>
      </c>
      <c r="G262" s="54">
        <v>110.74</v>
      </c>
      <c r="H262" s="146">
        <f t="shared" ref="H262" si="65">+ROUND(+IF(F262="",0,F262*G262),2)</f>
        <v>1107.4000000000001</v>
      </c>
    </row>
    <row r="263" spans="2:10" s="1" customFormat="1" ht="30" customHeight="1" x14ac:dyDescent="0.3">
      <c r="B263" s="1" t="s">
        <v>5415</v>
      </c>
      <c r="C263" s="7" t="s">
        <v>1262</v>
      </c>
      <c r="D263" s="7" t="s">
        <v>3</v>
      </c>
      <c r="E263" s="8"/>
      <c r="F263" s="15"/>
      <c r="G263" s="8"/>
      <c r="H263" s="8">
        <f>+H264+H317+H404+H410</f>
        <v>201066.75</v>
      </c>
      <c r="I263" s="1">
        <v>201066.75</v>
      </c>
      <c r="J263" s="1">
        <f>+I263-H263</f>
        <v>0</v>
      </c>
    </row>
    <row r="264" spans="2:10" s="1" customFormat="1" ht="25.2" customHeight="1" x14ac:dyDescent="0.3">
      <c r="C264" s="10" t="s">
        <v>6147</v>
      </c>
      <c r="D264" s="10" t="s">
        <v>1264</v>
      </c>
      <c r="E264" s="11"/>
      <c r="F264" s="16"/>
      <c r="G264" s="11"/>
      <c r="H264" s="11">
        <f>+H265+H275+H291+H301</f>
        <v>64207.61</v>
      </c>
    </row>
    <row r="265" spans="2:10" s="1" customFormat="1" ht="25.2" customHeight="1" x14ac:dyDescent="0.3">
      <c r="C265" s="12" t="s">
        <v>1265</v>
      </c>
      <c r="D265" s="12" t="s">
        <v>6148</v>
      </c>
      <c r="E265" s="13"/>
      <c r="F265" s="17"/>
      <c r="G265" s="13"/>
      <c r="H265" s="13">
        <f>SUM(H266:H274)/2</f>
        <v>33570.36</v>
      </c>
    </row>
    <row r="266" spans="2:10" ht="15" customHeight="1" x14ac:dyDescent="0.3">
      <c r="C266" s="50" t="s">
        <v>1267</v>
      </c>
      <c r="D266" s="51" t="s">
        <v>6149</v>
      </c>
      <c r="E266" s="52"/>
      <c r="F266" s="52"/>
      <c r="G266" s="52"/>
      <c r="H266" s="148">
        <f>SUM(H267)</f>
        <v>660</v>
      </c>
    </row>
    <row r="267" spans="2:10" ht="15" customHeight="1" x14ac:dyDescent="0.3">
      <c r="C267" s="50" t="s">
        <v>6150</v>
      </c>
      <c r="D267" s="51" t="s">
        <v>6151</v>
      </c>
      <c r="E267" s="53" t="s">
        <v>28</v>
      </c>
      <c r="F267" s="54">
        <v>3</v>
      </c>
      <c r="G267" s="54">
        <v>220</v>
      </c>
      <c r="H267" s="146">
        <f t="shared" ref="H267" si="66">+ROUND(+IF(F267="",0,F267*G267),2)</f>
        <v>660</v>
      </c>
    </row>
    <row r="268" spans="2:10" ht="15" customHeight="1" x14ac:dyDescent="0.3">
      <c r="C268" s="50" t="s">
        <v>1269</v>
      </c>
      <c r="D268" s="51" t="s">
        <v>6152</v>
      </c>
      <c r="E268" s="52"/>
      <c r="F268" s="52"/>
      <c r="G268" s="52"/>
      <c r="H268" s="147">
        <f>SUM(H269)</f>
        <v>10404</v>
      </c>
    </row>
    <row r="269" spans="2:10" ht="15" customHeight="1" x14ac:dyDescent="0.3">
      <c r="C269" s="50" t="s">
        <v>6153</v>
      </c>
      <c r="D269" s="51" t="s">
        <v>6154</v>
      </c>
      <c r="E269" s="53" t="s">
        <v>28</v>
      </c>
      <c r="F269" s="54">
        <v>34</v>
      </c>
      <c r="G269" s="54">
        <v>306</v>
      </c>
      <c r="H269" s="146">
        <f t="shared" ref="H269" si="67">+ROUND(+IF(F269="",0,F269*G269),2)</f>
        <v>10404</v>
      </c>
    </row>
    <row r="270" spans="2:10" ht="15" customHeight="1" x14ac:dyDescent="0.3">
      <c r="C270" s="50" t="s">
        <v>1271</v>
      </c>
      <c r="D270" s="51" t="s">
        <v>6155</v>
      </c>
      <c r="E270" s="52"/>
      <c r="F270" s="52"/>
      <c r="G270" s="52"/>
      <c r="H270" s="147">
        <f>SUM(H271:H274)</f>
        <v>22506.36</v>
      </c>
    </row>
    <row r="271" spans="2:10" ht="15" customHeight="1" x14ac:dyDescent="0.3">
      <c r="C271" s="50" t="s">
        <v>6156</v>
      </c>
      <c r="D271" s="51" t="s">
        <v>6157</v>
      </c>
      <c r="E271" s="53" t="s">
        <v>28</v>
      </c>
      <c r="F271" s="54">
        <v>20</v>
      </c>
      <c r="G271" s="54">
        <v>147.81</v>
      </c>
      <c r="H271" s="146">
        <f t="shared" ref="H271:H274" si="68">+ROUND(+IF(F271="",0,F271*G271),2)</f>
        <v>2956.2</v>
      </c>
    </row>
    <row r="272" spans="2:10" ht="15" customHeight="1" x14ac:dyDescent="0.3">
      <c r="C272" s="50" t="s">
        <v>6158</v>
      </c>
      <c r="D272" s="51" t="s">
        <v>6159</v>
      </c>
      <c r="E272" s="53" t="s">
        <v>28</v>
      </c>
      <c r="F272" s="54">
        <v>37</v>
      </c>
      <c r="G272" s="54">
        <v>127</v>
      </c>
      <c r="H272" s="146">
        <f t="shared" si="68"/>
        <v>4699</v>
      </c>
    </row>
    <row r="273" spans="3:8" ht="15" customHeight="1" x14ac:dyDescent="0.3">
      <c r="C273" s="50" t="s">
        <v>6160</v>
      </c>
      <c r="D273" s="51" t="s">
        <v>6161</v>
      </c>
      <c r="E273" s="53" t="s">
        <v>28</v>
      </c>
      <c r="F273" s="54">
        <v>22</v>
      </c>
      <c r="G273" s="54">
        <v>538.74</v>
      </c>
      <c r="H273" s="146">
        <f t="shared" si="68"/>
        <v>11852.28</v>
      </c>
    </row>
    <row r="274" spans="3:8" ht="15" customHeight="1" x14ac:dyDescent="0.3">
      <c r="C274" s="50" t="s">
        <v>6162</v>
      </c>
      <c r="D274" s="51" t="s">
        <v>6163</v>
      </c>
      <c r="E274" s="53" t="s">
        <v>28</v>
      </c>
      <c r="F274" s="54">
        <v>2</v>
      </c>
      <c r="G274" s="55">
        <v>1499.44</v>
      </c>
      <c r="H274" s="146">
        <f t="shared" si="68"/>
        <v>2998.88</v>
      </c>
    </row>
    <row r="275" spans="3:8" s="1" customFormat="1" ht="25.2" customHeight="1" x14ac:dyDescent="0.3">
      <c r="C275" s="12" t="s">
        <v>1311</v>
      </c>
      <c r="D275" s="12" t="s">
        <v>1312</v>
      </c>
      <c r="E275" s="13"/>
      <c r="F275" s="17"/>
      <c r="G275" s="13"/>
      <c r="H275" s="13">
        <f>SUM(H276:H290)/2</f>
        <v>23899.469999999994</v>
      </c>
    </row>
    <row r="276" spans="3:8" ht="15" customHeight="1" x14ac:dyDescent="0.3">
      <c r="C276" s="50" t="s">
        <v>1313</v>
      </c>
      <c r="D276" s="51" t="s">
        <v>6164</v>
      </c>
      <c r="E276" s="52"/>
      <c r="F276" s="52"/>
      <c r="G276" s="52"/>
      <c r="H276" s="148">
        <f>SUM(H277)</f>
        <v>285.42</v>
      </c>
    </row>
    <row r="277" spans="3:8" ht="15" customHeight="1" x14ac:dyDescent="0.3">
      <c r="C277" s="50" t="s">
        <v>6165</v>
      </c>
      <c r="D277" s="51" t="s">
        <v>6166</v>
      </c>
      <c r="E277" s="53" t="s">
        <v>28</v>
      </c>
      <c r="F277" s="54">
        <v>3</v>
      </c>
      <c r="G277" s="54">
        <v>95.14</v>
      </c>
      <c r="H277" s="146">
        <f t="shared" ref="H277" si="69">+ROUND(+IF(F277="",0,F277*G277),2)</f>
        <v>285.42</v>
      </c>
    </row>
    <row r="278" spans="3:8" ht="15" customHeight="1" x14ac:dyDescent="0.3">
      <c r="C278" s="50" t="s">
        <v>1315</v>
      </c>
      <c r="D278" s="51" t="s">
        <v>6167</v>
      </c>
      <c r="E278" s="52"/>
      <c r="F278" s="52"/>
      <c r="G278" s="52"/>
      <c r="H278" s="147">
        <f>SUM(H279)</f>
        <v>2303.16</v>
      </c>
    </row>
    <row r="279" spans="3:8" ht="15" customHeight="1" x14ac:dyDescent="0.3">
      <c r="C279" s="50" t="s">
        <v>6168</v>
      </c>
      <c r="D279" s="51" t="s">
        <v>6169</v>
      </c>
      <c r="E279" s="53" t="s">
        <v>28</v>
      </c>
      <c r="F279" s="54">
        <v>34</v>
      </c>
      <c r="G279" s="54">
        <v>67.739999999999995</v>
      </c>
      <c r="H279" s="146">
        <f t="shared" ref="H279" si="70">+ROUND(+IF(F279="",0,F279*G279),2)</f>
        <v>2303.16</v>
      </c>
    </row>
    <row r="280" spans="3:8" ht="15" customHeight="1" x14ac:dyDescent="0.3">
      <c r="C280" s="50" t="s">
        <v>1317</v>
      </c>
      <c r="D280" s="51" t="s">
        <v>6170</v>
      </c>
      <c r="E280" s="52"/>
      <c r="F280" s="52"/>
      <c r="G280" s="52"/>
      <c r="H280" s="147">
        <f>SUM(H281:H282)</f>
        <v>7464.2999999999993</v>
      </c>
    </row>
    <row r="281" spans="3:8" ht="15" customHeight="1" x14ac:dyDescent="0.3">
      <c r="C281" s="50" t="s">
        <v>6171</v>
      </c>
      <c r="D281" s="51" t="s">
        <v>6172</v>
      </c>
      <c r="E281" s="53" t="s">
        <v>28</v>
      </c>
      <c r="F281" s="54">
        <v>57</v>
      </c>
      <c r="G281" s="54">
        <v>94.38</v>
      </c>
      <c r="H281" s="146">
        <f t="shared" ref="H281:H282" si="71">+ROUND(+IF(F281="",0,F281*G281),2)</f>
        <v>5379.66</v>
      </c>
    </row>
    <row r="282" spans="3:8" ht="15" customHeight="1" x14ac:dyDescent="0.3">
      <c r="C282" s="50" t="s">
        <v>6173</v>
      </c>
      <c r="D282" s="51" t="s">
        <v>6174</v>
      </c>
      <c r="E282" s="53" t="s">
        <v>28</v>
      </c>
      <c r="F282" s="54">
        <v>24</v>
      </c>
      <c r="G282" s="54">
        <v>86.86</v>
      </c>
      <c r="H282" s="146">
        <f t="shared" si="71"/>
        <v>2084.64</v>
      </c>
    </row>
    <row r="283" spans="3:8" ht="15" customHeight="1" x14ac:dyDescent="0.3">
      <c r="C283" s="50" t="s">
        <v>1319</v>
      </c>
      <c r="D283" s="51" t="s">
        <v>6175</v>
      </c>
      <c r="E283" s="52"/>
      <c r="F283" s="52"/>
      <c r="G283" s="52"/>
      <c r="H283" s="147">
        <f>SUM(H284:H286)</f>
        <v>9161.51</v>
      </c>
    </row>
    <row r="284" spans="3:8" ht="15" customHeight="1" x14ac:dyDescent="0.3">
      <c r="C284" s="50" t="s">
        <v>6176</v>
      </c>
      <c r="D284" s="51" t="s">
        <v>6177</v>
      </c>
      <c r="E284" s="53" t="s">
        <v>28</v>
      </c>
      <c r="F284" s="54">
        <v>57</v>
      </c>
      <c r="G284" s="54">
        <v>80.53</v>
      </c>
      <c r="H284" s="146">
        <f t="shared" ref="H284:H286" si="72">+ROUND(+IF(F284="",0,F284*G284),2)</f>
        <v>4590.21</v>
      </c>
    </row>
    <row r="285" spans="3:8" ht="15" customHeight="1" x14ac:dyDescent="0.3">
      <c r="C285" s="50" t="s">
        <v>6178</v>
      </c>
      <c r="D285" s="51" t="s">
        <v>6179</v>
      </c>
      <c r="E285" s="53" t="s">
        <v>28</v>
      </c>
      <c r="F285" s="54">
        <v>24</v>
      </c>
      <c r="G285" s="54">
        <v>123.9</v>
      </c>
      <c r="H285" s="146">
        <f t="shared" si="72"/>
        <v>2973.6</v>
      </c>
    </row>
    <row r="286" spans="3:8" ht="15" customHeight="1" x14ac:dyDescent="0.3">
      <c r="C286" s="50" t="s">
        <v>6180</v>
      </c>
      <c r="D286" s="51" t="s">
        <v>6181</v>
      </c>
      <c r="E286" s="53" t="s">
        <v>28</v>
      </c>
      <c r="F286" s="54">
        <v>10</v>
      </c>
      <c r="G286" s="54">
        <v>159.77000000000001</v>
      </c>
      <c r="H286" s="146">
        <f t="shared" si="72"/>
        <v>1597.7</v>
      </c>
    </row>
    <row r="287" spans="3:8" ht="15" customHeight="1" x14ac:dyDescent="0.3">
      <c r="C287" s="50" t="s">
        <v>1321</v>
      </c>
      <c r="D287" s="51" t="s">
        <v>6182</v>
      </c>
      <c r="E287" s="52"/>
      <c r="F287" s="52"/>
      <c r="G287" s="52"/>
      <c r="H287" s="147">
        <f>SUM(H288:H290)</f>
        <v>4685.08</v>
      </c>
    </row>
    <row r="288" spans="3:8" ht="15" customHeight="1" x14ac:dyDescent="0.3">
      <c r="C288" s="50" t="s">
        <v>6183</v>
      </c>
      <c r="D288" s="51" t="s">
        <v>6184</v>
      </c>
      <c r="E288" s="53" t="s">
        <v>28</v>
      </c>
      <c r="F288" s="54">
        <v>34</v>
      </c>
      <c r="G288" s="54">
        <v>37.51</v>
      </c>
      <c r="H288" s="146">
        <f t="shared" ref="H288:H290" si="73">+ROUND(+IF(F288="",0,F288*G288),2)</f>
        <v>1275.3399999999999</v>
      </c>
    </row>
    <row r="289" spans="3:8" ht="15" customHeight="1" x14ac:dyDescent="0.3">
      <c r="C289" s="50" t="s">
        <v>6185</v>
      </c>
      <c r="D289" s="51" t="s">
        <v>6186</v>
      </c>
      <c r="E289" s="53" t="s">
        <v>28</v>
      </c>
      <c r="F289" s="54">
        <v>57</v>
      </c>
      <c r="G289" s="54">
        <v>28.28</v>
      </c>
      <c r="H289" s="146">
        <f t="shared" si="73"/>
        <v>1611.96</v>
      </c>
    </row>
    <row r="290" spans="3:8" ht="15" customHeight="1" x14ac:dyDescent="0.3">
      <c r="C290" s="50" t="s">
        <v>6187</v>
      </c>
      <c r="D290" s="51" t="s">
        <v>6188</v>
      </c>
      <c r="E290" s="53" t="s">
        <v>28</v>
      </c>
      <c r="F290" s="54">
        <v>57</v>
      </c>
      <c r="G290" s="54">
        <v>31.54</v>
      </c>
      <c r="H290" s="146">
        <f t="shared" si="73"/>
        <v>1797.78</v>
      </c>
    </row>
    <row r="291" spans="3:8" s="1" customFormat="1" ht="25.2" customHeight="1" x14ac:dyDescent="0.3">
      <c r="C291" s="12" t="s">
        <v>1323</v>
      </c>
      <c r="D291" s="12" t="s">
        <v>6189</v>
      </c>
      <c r="E291" s="13"/>
      <c r="F291" s="17"/>
      <c r="G291" s="13"/>
      <c r="H291" s="13">
        <f>SUM(H292:H300)/2</f>
        <v>2634.3700000000003</v>
      </c>
    </row>
    <row r="292" spans="3:8" ht="15" customHeight="1" x14ac:dyDescent="0.3">
      <c r="C292" s="50" t="s">
        <v>1325</v>
      </c>
      <c r="D292" s="51" t="s">
        <v>6190</v>
      </c>
      <c r="E292" s="52"/>
      <c r="F292" s="52"/>
      <c r="G292" s="52"/>
      <c r="H292" s="148">
        <f>SUM(H293:H293)</f>
        <v>42.27</v>
      </c>
    </row>
    <row r="293" spans="3:8" ht="15" customHeight="1" x14ac:dyDescent="0.3">
      <c r="C293" s="50" t="s">
        <v>6191</v>
      </c>
      <c r="D293" s="51" t="s">
        <v>6192</v>
      </c>
      <c r="E293" s="53" t="s">
        <v>28</v>
      </c>
      <c r="F293" s="54">
        <v>3</v>
      </c>
      <c r="G293" s="54">
        <v>14.09</v>
      </c>
      <c r="H293" s="146">
        <f t="shared" ref="H293" si="74">+ROUND(+IF(F293="",0,F293*G293),2)</f>
        <v>42.27</v>
      </c>
    </row>
    <row r="294" spans="3:8" ht="15" customHeight="1" x14ac:dyDescent="0.3">
      <c r="C294" s="50" t="s">
        <v>6193</v>
      </c>
      <c r="D294" s="51" t="s">
        <v>6194</v>
      </c>
      <c r="E294" s="52"/>
      <c r="F294" s="52"/>
      <c r="G294" s="52"/>
      <c r="H294" s="148">
        <f>SUM(H295)</f>
        <v>766.36</v>
      </c>
    </row>
    <row r="295" spans="3:8" ht="15" customHeight="1" x14ac:dyDescent="0.3">
      <c r="C295" s="50" t="s">
        <v>6195</v>
      </c>
      <c r="D295" s="51" t="s">
        <v>6196</v>
      </c>
      <c r="E295" s="53" t="s">
        <v>28</v>
      </c>
      <c r="F295" s="54">
        <v>34</v>
      </c>
      <c r="G295" s="54">
        <v>22.54</v>
      </c>
      <c r="H295" s="146">
        <f t="shared" ref="H295" si="75">+ROUND(+IF(F295="",0,F295*G295),2)</f>
        <v>766.36</v>
      </c>
    </row>
    <row r="296" spans="3:8" ht="15" customHeight="1" x14ac:dyDescent="0.3">
      <c r="C296" s="50" t="s">
        <v>6197</v>
      </c>
      <c r="D296" s="51" t="s">
        <v>6198</v>
      </c>
      <c r="E296" s="52"/>
      <c r="F296" s="52"/>
      <c r="G296" s="52"/>
      <c r="H296" s="147">
        <f>SUM(H297:H300)</f>
        <v>1825.7399999999998</v>
      </c>
    </row>
    <row r="297" spans="3:8" ht="15" customHeight="1" x14ac:dyDescent="0.3">
      <c r="C297" s="50" t="s">
        <v>6199</v>
      </c>
      <c r="D297" s="51" t="s">
        <v>6200</v>
      </c>
      <c r="E297" s="53" t="s">
        <v>28</v>
      </c>
      <c r="F297" s="54">
        <v>20</v>
      </c>
      <c r="G297" s="54">
        <v>22.54</v>
      </c>
      <c r="H297" s="146">
        <f t="shared" ref="H297:H300" si="76">+ROUND(+IF(F297="",0,F297*G297),2)</f>
        <v>450.8</v>
      </c>
    </row>
    <row r="298" spans="3:8" ht="15" customHeight="1" x14ac:dyDescent="0.3">
      <c r="C298" s="50" t="s">
        <v>6201</v>
      </c>
      <c r="D298" s="51" t="s">
        <v>6202</v>
      </c>
      <c r="E298" s="53" t="s">
        <v>28</v>
      </c>
      <c r="F298" s="54">
        <v>37</v>
      </c>
      <c r="G298" s="54">
        <v>22.54</v>
      </c>
      <c r="H298" s="146">
        <f t="shared" si="76"/>
        <v>833.98</v>
      </c>
    </row>
    <row r="299" spans="3:8" ht="15" customHeight="1" x14ac:dyDescent="0.3">
      <c r="C299" s="50" t="s">
        <v>6203</v>
      </c>
      <c r="D299" s="51" t="s">
        <v>6204</v>
      </c>
      <c r="E299" s="53" t="s">
        <v>28</v>
      </c>
      <c r="F299" s="54">
        <v>22</v>
      </c>
      <c r="G299" s="54">
        <v>22.54</v>
      </c>
      <c r="H299" s="146">
        <f t="shared" si="76"/>
        <v>495.88</v>
      </c>
    </row>
    <row r="300" spans="3:8" ht="15" customHeight="1" x14ac:dyDescent="0.3">
      <c r="C300" s="50" t="s">
        <v>6205</v>
      </c>
      <c r="D300" s="51" t="s">
        <v>6783</v>
      </c>
      <c r="E300" s="53" t="s">
        <v>28</v>
      </c>
      <c r="F300" s="54">
        <v>2</v>
      </c>
      <c r="G300" s="54">
        <v>22.54</v>
      </c>
      <c r="H300" s="146">
        <f t="shared" si="76"/>
        <v>45.08</v>
      </c>
    </row>
    <row r="301" spans="3:8" s="1" customFormat="1" ht="25.2" customHeight="1" x14ac:dyDescent="0.3">
      <c r="C301" s="12" t="s">
        <v>1327</v>
      </c>
      <c r="D301" s="12" t="s">
        <v>6206</v>
      </c>
      <c r="E301" s="13"/>
      <c r="F301" s="17"/>
      <c r="G301" s="13"/>
      <c r="H301" s="13">
        <f>SUM(H302:H316)/2</f>
        <v>4103.41</v>
      </c>
    </row>
    <row r="302" spans="3:8" ht="15" customHeight="1" x14ac:dyDescent="0.3">
      <c r="C302" s="50" t="s">
        <v>1329</v>
      </c>
      <c r="D302" s="51" t="s">
        <v>6207</v>
      </c>
      <c r="E302" s="52"/>
      <c r="F302" s="52"/>
      <c r="G302" s="52"/>
      <c r="H302" s="148">
        <f>SUM(H303:H303)</f>
        <v>60.87</v>
      </c>
    </row>
    <row r="303" spans="3:8" ht="15" customHeight="1" x14ac:dyDescent="0.3">
      <c r="C303" s="50" t="s">
        <v>6208</v>
      </c>
      <c r="D303" s="51" t="s">
        <v>6209</v>
      </c>
      <c r="E303" s="53" t="s">
        <v>28</v>
      </c>
      <c r="F303" s="54">
        <v>3</v>
      </c>
      <c r="G303" s="54">
        <v>20.29</v>
      </c>
      <c r="H303" s="146">
        <f t="shared" ref="H303" si="77">+ROUND(+IF(F303="",0,F303*G303),2)</f>
        <v>60.87</v>
      </c>
    </row>
    <row r="304" spans="3:8" ht="15" customHeight="1" x14ac:dyDescent="0.3">
      <c r="C304" s="50" t="s">
        <v>6210</v>
      </c>
      <c r="D304" s="51" t="s">
        <v>6211</v>
      </c>
      <c r="E304" s="52"/>
      <c r="F304" s="52"/>
      <c r="G304" s="52"/>
      <c r="H304" s="148">
        <f>SUM(H305)</f>
        <v>689.86</v>
      </c>
    </row>
    <row r="305" spans="3:8" ht="15" customHeight="1" x14ac:dyDescent="0.3">
      <c r="C305" s="50" t="s">
        <v>6212</v>
      </c>
      <c r="D305" s="51" t="s">
        <v>6213</v>
      </c>
      <c r="E305" s="53" t="s">
        <v>28</v>
      </c>
      <c r="F305" s="54">
        <v>34</v>
      </c>
      <c r="G305" s="54">
        <v>20.29</v>
      </c>
      <c r="H305" s="146">
        <f t="shared" ref="H305" si="78">+ROUND(+IF(F305="",0,F305*G305),2)</f>
        <v>689.86</v>
      </c>
    </row>
    <row r="306" spans="3:8" ht="15" customHeight="1" x14ac:dyDescent="0.3">
      <c r="C306" s="50" t="s">
        <v>6214</v>
      </c>
      <c r="D306" s="51" t="s">
        <v>6215</v>
      </c>
      <c r="E306" s="52"/>
      <c r="F306" s="52"/>
      <c r="G306" s="52"/>
      <c r="H306" s="147">
        <f>SUM(H307:H308)</f>
        <v>1643.49</v>
      </c>
    </row>
    <row r="307" spans="3:8" ht="15" customHeight="1" x14ac:dyDescent="0.3">
      <c r="C307" s="50" t="s">
        <v>6216</v>
      </c>
      <c r="D307" s="51" t="s">
        <v>6217</v>
      </c>
      <c r="E307" s="53" t="s">
        <v>28</v>
      </c>
      <c r="F307" s="54">
        <v>57</v>
      </c>
      <c r="G307" s="54">
        <v>20.29</v>
      </c>
      <c r="H307" s="146">
        <f t="shared" ref="H307:H308" si="79">+ROUND(+IF(F307="",0,F307*G307),2)</f>
        <v>1156.53</v>
      </c>
    </row>
    <row r="308" spans="3:8" ht="15" customHeight="1" x14ac:dyDescent="0.3">
      <c r="C308" s="50" t="s">
        <v>6218</v>
      </c>
      <c r="D308" s="51" t="s">
        <v>6219</v>
      </c>
      <c r="E308" s="53" t="s">
        <v>28</v>
      </c>
      <c r="F308" s="54">
        <v>24</v>
      </c>
      <c r="G308" s="54">
        <v>20.29</v>
      </c>
      <c r="H308" s="146">
        <f t="shared" si="79"/>
        <v>486.96</v>
      </c>
    </row>
    <row r="309" spans="3:8" ht="15" customHeight="1" x14ac:dyDescent="0.3">
      <c r="C309" s="50" t="s">
        <v>6220</v>
      </c>
      <c r="D309" s="51" t="s">
        <v>6221</v>
      </c>
      <c r="E309" s="52"/>
      <c r="F309" s="52"/>
      <c r="G309" s="52"/>
      <c r="H309" s="148">
        <f>SUM(H310:H312)</f>
        <v>957.34999999999991</v>
      </c>
    </row>
    <row r="310" spans="3:8" ht="15" customHeight="1" x14ac:dyDescent="0.3">
      <c r="C310" s="50" t="s">
        <v>6222</v>
      </c>
      <c r="D310" s="51" t="s">
        <v>6223</v>
      </c>
      <c r="E310" s="53" t="s">
        <v>28</v>
      </c>
      <c r="F310" s="54">
        <v>57</v>
      </c>
      <c r="G310" s="54">
        <v>10.15</v>
      </c>
      <c r="H310" s="146">
        <f t="shared" ref="H310:H312" si="80">+ROUND(+IF(F310="",0,F310*G310),2)</f>
        <v>578.54999999999995</v>
      </c>
    </row>
    <row r="311" spans="3:8" ht="15" customHeight="1" x14ac:dyDescent="0.3">
      <c r="C311" s="50" t="s">
        <v>6224</v>
      </c>
      <c r="D311" s="51" t="s">
        <v>6225</v>
      </c>
      <c r="E311" s="53" t="s">
        <v>28</v>
      </c>
      <c r="F311" s="54">
        <v>24</v>
      </c>
      <c r="G311" s="54">
        <v>10.15</v>
      </c>
      <c r="H311" s="146">
        <f t="shared" si="80"/>
        <v>243.6</v>
      </c>
    </row>
    <row r="312" spans="3:8" ht="15" customHeight="1" x14ac:dyDescent="0.3">
      <c r="C312" s="50" t="s">
        <v>6226</v>
      </c>
      <c r="D312" s="51" t="s">
        <v>6227</v>
      </c>
      <c r="E312" s="53" t="s">
        <v>28</v>
      </c>
      <c r="F312" s="54">
        <v>10</v>
      </c>
      <c r="G312" s="54">
        <v>13.52</v>
      </c>
      <c r="H312" s="146">
        <f t="shared" si="80"/>
        <v>135.19999999999999</v>
      </c>
    </row>
    <row r="313" spans="3:8" ht="15" customHeight="1" x14ac:dyDescent="0.3">
      <c r="C313" s="50" t="s">
        <v>6228</v>
      </c>
      <c r="D313" s="51" t="s">
        <v>6229</v>
      </c>
      <c r="E313" s="52"/>
      <c r="F313" s="52"/>
      <c r="G313" s="52"/>
      <c r="H313" s="148">
        <f>SUM(H314:H316)</f>
        <v>751.83999999999992</v>
      </c>
    </row>
    <row r="314" spans="3:8" ht="15" customHeight="1" x14ac:dyDescent="0.3">
      <c r="C314" s="50" t="s">
        <v>6230</v>
      </c>
      <c r="D314" s="51" t="s">
        <v>6231</v>
      </c>
      <c r="E314" s="53" t="s">
        <v>28</v>
      </c>
      <c r="F314" s="54">
        <v>34</v>
      </c>
      <c r="G314" s="54">
        <v>5.08</v>
      </c>
      <c r="H314" s="146">
        <f t="shared" ref="H314:H316" si="81">+ROUND(+IF(F314="",0,F314*G314),2)</f>
        <v>172.72</v>
      </c>
    </row>
    <row r="315" spans="3:8" ht="15" customHeight="1" x14ac:dyDescent="0.3">
      <c r="C315" s="50" t="s">
        <v>6232</v>
      </c>
      <c r="D315" s="51" t="s">
        <v>6233</v>
      </c>
      <c r="E315" s="53" t="s">
        <v>28</v>
      </c>
      <c r="F315" s="54">
        <v>57</v>
      </c>
      <c r="G315" s="54">
        <v>5.08</v>
      </c>
      <c r="H315" s="146">
        <f t="shared" si="81"/>
        <v>289.56</v>
      </c>
    </row>
    <row r="316" spans="3:8" ht="15" customHeight="1" x14ac:dyDescent="0.3">
      <c r="C316" s="50" t="s">
        <v>6234</v>
      </c>
      <c r="D316" s="51" t="s">
        <v>6235</v>
      </c>
      <c r="E316" s="53" t="s">
        <v>28</v>
      </c>
      <c r="F316" s="54">
        <v>57</v>
      </c>
      <c r="G316" s="54">
        <v>5.08</v>
      </c>
      <c r="H316" s="146">
        <f t="shared" si="81"/>
        <v>289.56</v>
      </c>
    </row>
    <row r="317" spans="3:8" s="1" customFormat="1" ht="25.2" customHeight="1" x14ac:dyDescent="0.3">
      <c r="C317" s="10" t="s">
        <v>1331</v>
      </c>
      <c r="D317" s="10" t="s">
        <v>1332</v>
      </c>
      <c r="E317" s="11"/>
      <c r="F317" s="16"/>
      <c r="G317" s="11"/>
      <c r="H317" s="11">
        <f>+H318+H321+H324+H348+H364+H368+H401</f>
        <v>60995.83</v>
      </c>
    </row>
    <row r="318" spans="3:8" s="1" customFormat="1" ht="25.2" customHeight="1" x14ac:dyDescent="0.3">
      <c r="C318" s="12" t="s">
        <v>1333</v>
      </c>
      <c r="D318" s="12" t="s">
        <v>1334</v>
      </c>
      <c r="E318" s="13"/>
      <c r="F318" s="17"/>
      <c r="G318" s="13"/>
      <c r="H318" s="13">
        <f>SUM(H319:H320)</f>
        <v>6855.22</v>
      </c>
    </row>
    <row r="319" spans="3:8" ht="15" customHeight="1" x14ac:dyDescent="0.3">
      <c r="C319" s="50" t="s">
        <v>1338</v>
      </c>
      <c r="D319" s="51" t="s">
        <v>6236</v>
      </c>
      <c r="E319" s="53" t="s">
        <v>1337</v>
      </c>
      <c r="F319" s="54">
        <v>134</v>
      </c>
      <c r="G319" s="54">
        <v>40.19</v>
      </c>
      <c r="H319" s="146">
        <f t="shared" ref="H319:H320" si="82">+ROUND(+IF(F319="",0,F319*G319),2)</f>
        <v>5385.46</v>
      </c>
    </row>
    <row r="320" spans="3:8" ht="15" customHeight="1" x14ac:dyDescent="0.3">
      <c r="C320" s="50" t="s">
        <v>1340</v>
      </c>
      <c r="D320" s="51" t="s">
        <v>6237</v>
      </c>
      <c r="E320" s="53" t="s">
        <v>28</v>
      </c>
      <c r="F320" s="54">
        <v>48</v>
      </c>
      <c r="G320" s="54">
        <v>30.62</v>
      </c>
      <c r="H320" s="146">
        <f t="shared" si="82"/>
        <v>1469.76</v>
      </c>
    </row>
    <row r="321" spans="3:8" s="1" customFormat="1" ht="25.2" customHeight="1" x14ac:dyDescent="0.3">
      <c r="C321" s="12" t="s">
        <v>1344</v>
      </c>
      <c r="D321" s="12" t="s">
        <v>1345</v>
      </c>
      <c r="E321" s="13"/>
      <c r="F321" s="17"/>
      <c r="G321" s="13"/>
      <c r="H321" s="13">
        <f>SUM(H322:H323)</f>
        <v>3384.23</v>
      </c>
    </row>
    <row r="322" spans="3:8" ht="15" customHeight="1" x14ac:dyDescent="0.3">
      <c r="C322" s="50" t="s">
        <v>1346</v>
      </c>
      <c r="D322" s="51" t="s">
        <v>6238</v>
      </c>
      <c r="E322" s="53" t="s">
        <v>42</v>
      </c>
      <c r="F322" s="54">
        <v>1</v>
      </c>
      <c r="G322" s="55">
        <v>2891</v>
      </c>
      <c r="H322" s="146">
        <f t="shared" ref="H322:H323" si="83">+ROUND(+IF(F322="",0,F322*G322),2)</f>
        <v>2891</v>
      </c>
    </row>
    <row r="323" spans="3:8" ht="15" customHeight="1" x14ac:dyDescent="0.3">
      <c r="C323" s="50" t="s">
        <v>1348</v>
      </c>
      <c r="D323" s="51" t="s">
        <v>6239</v>
      </c>
      <c r="E323" s="53" t="s">
        <v>25</v>
      </c>
      <c r="F323" s="54">
        <v>46.01</v>
      </c>
      <c r="G323" s="54">
        <v>10.72</v>
      </c>
      <c r="H323" s="146">
        <f t="shared" si="83"/>
        <v>493.23</v>
      </c>
    </row>
    <row r="324" spans="3:8" s="1" customFormat="1" ht="25.2" customHeight="1" x14ac:dyDescent="0.3">
      <c r="C324" s="12" t="s">
        <v>1366</v>
      </c>
      <c r="D324" s="12" t="s">
        <v>6240</v>
      </c>
      <c r="E324" s="13"/>
      <c r="F324" s="17"/>
      <c r="G324" s="13"/>
      <c r="H324" s="13">
        <f>SUM(H325:H347)/2</f>
        <v>40580.090000000004</v>
      </c>
    </row>
    <row r="325" spans="3:8" ht="15" customHeight="1" x14ac:dyDescent="0.3">
      <c r="C325" s="50" t="s">
        <v>1368</v>
      </c>
      <c r="D325" s="51" t="s">
        <v>129</v>
      </c>
      <c r="E325" s="52"/>
      <c r="F325" s="52"/>
      <c r="G325" s="52"/>
      <c r="H325" s="147">
        <f>SUM(H326:H339)</f>
        <v>30653.049999999996</v>
      </c>
    </row>
    <row r="326" spans="3:8" ht="15" customHeight="1" x14ac:dyDescent="0.3">
      <c r="C326" s="50" t="s">
        <v>1370</v>
      </c>
      <c r="D326" s="51" t="s">
        <v>1798</v>
      </c>
      <c r="E326" s="53" t="s">
        <v>25</v>
      </c>
      <c r="F326" s="54">
        <v>276.08</v>
      </c>
      <c r="G326" s="54">
        <v>3.22</v>
      </c>
      <c r="H326" s="146">
        <f t="shared" ref="H326:H363" si="84">+ROUND(+IF(F326="",0,F326*G326),2)</f>
        <v>888.98</v>
      </c>
    </row>
    <row r="327" spans="3:8" ht="15" customHeight="1" x14ac:dyDescent="0.3">
      <c r="C327" s="50" t="s">
        <v>1372</v>
      </c>
      <c r="D327" s="51" t="s">
        <v>6241</v>
      </c>
      <c r="E327" s="53" t="s">
        <v>5910</v>
      </c>
      <c r="F327" s="54">
        <v>60.55</v>
      </c>
      <c r="G327" s="54">
        <v>36.020000000000003</v>
      </c>
      <c r="H327" s="146">
        <f t="shared" si="84"/>
        <v>2181.0100000000002</v>
      </c>
    </row>
    <row r="328" spans="3:8" ht="15" customHeight="1" x14ac:dyDescent="0.3">
      <c r="C328" s="50" t="s">
        <v>1374</v>
      </c>
      <c r="D328" s="51" t="s">
        <v>6242</v>
      </c>
      <c r="E328" s="53" t="s">
        <v>25</v>
      </c>
      <c r="F328" s="54">
        <v>72.73</v>
      </c>
      <c r="G328" s="54">
        <v>5.05</v>
      </c>
      <c r="H328" s="146">
        <f t="shared" si="84"/>
        <v>367.29</v>
      </c>
    </row>
    <row r="329" spans="3:8" ht="15" customHeight="1" x14ac:dyDescent="0.3">
      <c r="C329" s="50" t="s">
        <v>6243</v>
      </c>
      <c r="D329" s="51" t="s">
        <v>6244</v>
      </c>
      <c r="E329" s="53" t="s">
        <v>25</v>
      </c>
      <c r="F329" s="54">
        <v>72.73</v>
      </c>
      <c r="G329" s="54">
        <v>14.51</v>
      </c>
      <c r="H329" s="146">
        <f t="shared" si="84"/>
        <v>1055.31</v>
      </c>
    </row>
    <row r="330" spans="3:8" ht="15" customHeight="1" x14ac:dyDescent="0.3">
      <c r="C330" s="50" t="s">
        <v>6245</v>
      </c>
      <c r="D330" s="51" t="s">
        <v>6246</v>
      </c>
      <c r="E330" s="53" t="s">
        <v>25</v>
      </c>
      <c r="F330" s="54">
        <v>72.73</v>
      </c>
      <c r="G330" s="54">
        <v>19.89</v>
      </c>
      <c r="H330" s="146">
        <f t="shared" si="84"/>
        <v>1446.6</v>
      </c>
    </row>
    <row r="331" spans="3:8" ht="15" customHeight="1" x14ac:dyDescent="0.3">
      <c r="C331" s="50" t="s">
        <v>6247</v>
      </c>
      <c r="D331" s="51" t="s">
        <v>6248</v>
      </c>
      <c r="E331" s="53" t="s">
        <v>5910</v>
      </c>
      <c r="F331" s="54">
        <v>97.26</v>
      </c>
      <c r="G331" s="54">
        <v>36.020000000000003</v>
      </c>
      <c r="H331" s="146">
        <f t="shared" si="84"/>
        <v>3503.31</v>
      </c>
    </row>
    <row r="332" spans="3:8" ht="15" customHeight="1" x14ac:dyDescent="0.3">
      <c r="C332" s="50" t="s">
        <v>6249</v>
      </c>
      <c r="D332" s="51" t="s">
        <v>6250</v>
      </c>
      <c r="E332" s="53" t="s">
        <v>25</v>
      </c>
      <c r="F332" s="54">
        <v>155.61000000000001</v>
      </c>
      <c r="G332" s="54">
        <v>5.05</v>
      </c>
      <c r="H332" s="146">
        <f t="shared" si="84"/>
        <v>785.83</v>
      </c>
    </row>
    <row r="333" spans="3:8" ht="15" customHeight="1" x14ac:dyDescent="0.3">
      <c r="C333" s="50" t="s">
        <v>6251</v>
      </c>
      <c r="D333" s="51" t="s">
        <v>6252</v>
      </c>
      <c r="E333" s="53" t="s">
        <v>25</v>
      </c>
      <c r="F333" s="54">
        <v>155.61000000000001</v>
      </c>
      <c r="G333" s="54">
        <v>17.11</v>
      </c>
      <c r="H333" s="146">
        <f t="shared" si="84"/>
        <v>2662.49</v>
      </c>
    </row>
    <row r="334" spans="3:8" ht="15" customHeight="1" x14ac:dyDescent="0.3">
      <c r="C334" s="50" t="s">
        <v>6253</v>
      </c>
      <c r="D334" s="51" t="s">
        <v>6254</v>
      </c>
      <c r="E334" s="53" t="s">
        <v>25</v>
      </c>
      <c r="F334" s="54">
        <v>155.61000000000001</v>
      </c>
      <c r="G334" s="54">
        <v>26.69</v>
      </c>
      <c r="H334" s="146">
        <f t="shared" si="84"/>
        <v>4153.2299999999996</v>
      </c>
    </row>
    <row r="335" spans="3:8" ht="15" customHeight="1" x14ac:dyDescent="0.3">
      <c r="C335" s="50" t="s">
        <v>6255</v>
      </c>
      <c r="D335" s="51" t="s">
        <v>6256</v>
      </c>
      <c r="E335" s="53" t="s">
        <v>5910</v>
      </c>
      <c r="F335" s="54">
        <v>24.69</v>
      </c>
      <c r="G335" s="54">
        <v>36.020000000000003</v>
      </c>
      <c r="H335" s="146">
        <f t="shared" si="84"/>
        <v>889.33</v>
      </c>
    </row>
    <row r="336" spans="3:8" ht="15" customHeight="1" x14ac:dyDescent="0.3">
      <c r="C336" s="50" t="s">
        <v>6257</v>
      </c>
      <c r="D336" s="51" t="s">
        <v>6258</v>
      </c>
      <c r="E336" s="53" t="s">
        <v>25</v>
      </c>
      <c r="F336" s="54">
        <v>39.5</v>
      </c>
      <c r="G336" s="54">
        <v>5.05</v>
      </c>
      <c r="H336" s="146">
        <f t="shared" si="84"/>
        <v>199.48</v>
      </c>
    </row>
    <row r="337" spans="3:8" ht="15" customHeight="1" x14ac:dyDescent="0.3">
      <c r="C337" s="50" t="s">
        <v>6259</v>
      </c>
      <c r="D337" s="51" t="s">
        <v>6260</v>
      </c>
      <c r="E337" s="53" t="s">
        <v>25</v>
      </c>
      <c r="F337" s="54">
        <v>39.5</v>
      </c>
      <c r="G337" s="54">
        <v>17.11</v>
      </c>
      <c r="H337" s="146">
        <f t="shared" si="84"/>
        <v>675.85</v>
      </c>
    </row>
    <row r="338" spans="3:8" ht="15" customHeight="1" x14ac:dyDescent="0.3">
      <c r="C338" s="50" t="s">
        <v>6261</v>
      </c>
      <c r="D338" s="51" t="s">
        <v>6262</v>
      </c>
      <c r="E338" s="53" t="s">
        <v>25</v>
      </c>
      <c r="F338" s="54">
        <v>39.5</v>
      </c>
      <c r="G338" s="54">
        <v>26.69</v>
      </c>
      <c r="H338" s="146">
        <f t="shared" si="84"/>
        <v>1054.26</v>
      </c>
    </row>
    <row r="339" spans="3:8" ht="15" customHeight="1" x14ac:dyDescent="0.3">
      <c r="C339" s="50" t="s">
        <v>6263</v>
      </c>
      <c r="D339" s="51" t="s">
        <v>6264</v>
      </c>
      <c r="E339" s="53" t="s">
        <v>5910</v>
      </c>
      <c r="F339" s="54">
        <v>228.12</v>
      </c>
      <c r="G339" s="54">
        <v>47.3</v>
      </c>
      <c r="H339" s="146">
        <f t="shared" si="84"/>
        <v>10790.08</v>
      </c>
    </row>
    <row r="340" spans="3:8" ht="15" customHeight="1" x14ac:dyDescent="0.3">
      <c r="C340" s="50" t="s">
        <v>1376</v>
      </c>
      <c r="D340" s="51" t="s">
        <v>6240</v>
      </c>
      <c r="E340" s="52"/>
      <c r="F340" s="52"/>
      <c r="G340" s="52"/>
      <c r="H340" s="147">
        <f>SUM(H341:H347)</f>
        <v>9927.0400000000009</v>
      </c>
    </row>
    <row r="341" spans="3:8" ht="15" customHeight="1" x14ac:dyDescent="0.3">
      <c r="C341" s="50" t="s">
        <v>1378</v>
      </c>
      <c r="D341" s="51" t="s">
        <v>6265</v>
      </c>
      <c r="E341" s="53" t="s">
        <v>25</v>
      </c>
      <c r="F341" s="54">
        <v>14.24</v>
      </c>
      <c r="G341" s="54">
        <v>6.81</v>
      </c>
      <c r="H341" s="146">
        <f t="shared" si="84"/>
        <v>96.97</v>
      </c>
    </row>
    <row r="342" spans="3:8" ht="15" customHeight="1" x14ac:dyDescent="0.3">
      <c r="C342" s="50" t="s">
        <v>1380</v>
      </c>
      <c r="D342" s="51" t="s">
        <v>6266</v>
      </c>
      <c r="E342" s="53" t="s">
        <v>25</v>
      </c>
      <c r="F342" s="54">
        <v>39.5</v>
      </c>
      <c r="G342" s="54">
        <v>10.72</v>
      </c>
      <c r="H342" s="146">
        <f t="shared" si="84"/>
        <v>423.44</v>
      </c>
    </row>
    <row r="343" spans="3:8" ht="15" customHeight="1" x14ac:dyDescent="0.3">
      <c r="C343" s="50" t="s">
        <v>6267</v>
      </c>
      <c r="D343" s="51" t="s">
        <v>6268</v>
      </c>
      <c r="E343" s="53" t="s">
        <v>25</v>
      </c>
      <c r="F343" s="54">
        <v>6.9</v>
      </c>
      <c r="G343" s="54">
        <v>20.66</v>
      </c>
      <c r="H343" s="146">
        <f t="shared" si="84"/>
        <v>142.55000000000001</v>
      </c>
    </row>
    <row r="344" spans="3:8" ht="15" customHeight="1" x14ac:dyDescent="0.3">
      <c r="C344" s="50" t="s">
        <v>6269</v>
      </c>
      <c r="D344" s="51" t="s">
        <v>6270</v>
      </c>
      <c r="E344" s="53" t="s">
        <v>25</v>
      </c>
      <c r="F344" s="54">
        <v>205.47</v>
      </c>
      <c r="G344" s="54">
        <v>25.37</v>
      </c>
      <c r="H344" s="146">
        <f t="shared" si="84"/>
        <v>5212.7700000000004</v>
      </c>
    </row>
    <row r="345" spans="3:8" ht="15" customHeight="1" x14ac:dyDescent="0.3">
      <c r="C345" s="50" t="s">
        <v>6271</v>
      </c>
      <c r="D345" s="51" t="s">
        <v>6272</v>
      </c>
      <c r="E345" s="53" t="s">
        <v>25</v>
      </c>
      <c r="F345" s="54">
        <v>182.68</v>
      </c>
      <c r="G345" s="54">
        <v>20.92</v>
      </c>
      <c r="H345" s="146">
        <f t="shared" si="84"/>
        <v>3821.67</v>
      </c>
    </row>
    <row r="346" spans="3:8" ht="15" customHeight="1" x14ac:dyDescent="0.3">
      <c r="C346" s="50" t="s">
        <v>6273</v>
      </c>
      <c r="D346" s="51" t="s">
        <v>6274</v>
      </c>
      <c r="E346" s="53" t="s">
        <v>25</v>
      </c>
      <c r="F346" s="54">
        <v>3</v>
      </c>
      <c r="G346" s="54">
        <v>45.38</v>
      </c>
      <c r="H346" s="146">
        <f t="shared" si="84"/>
        <v>136.13999999999999</v>
      </c>
    </row>
    <row r="347" spans="3:8" ht="15" customHeight="1" x14ac:dyDescent="0.3">
      <c r="C347" s="50" t="s">
        <v>6275</v>
      </c>
      <c r="D347" s="51" t="s">
        <v>6276</v>
      </c>
      <c r="E347" s="53" t="s">
        <v>25</v>
      </c>
      <c r="F347" s="54">
        <v>10</v>
      </c>
      <c r="G347" s="54">
        <v>9.35</v>
      </c>
      <c r="H347" s="146">
        <f t="shared" si="84"/>
        <v>93.5</v>
      </c>
    </row>
    <row r="348" spans="3:8" s="1" customFormat="1" ht="25.2" customHeight="1" x14ac:dyDescent="0.3">
      <c r="C348" s="12" t="s">
        <v>1382</v>
      </c>
      <c r="D348" s="12" t="s">
        <v>1383</v>
      </c>
      <c r="E348" s="13"/>
      <c r="F348" s="17"/>
      <c r="G348" s="13"/>
      <c r="H348" s="13">
        <f>SUM(H349:H363)</f>
        <v>1575.3900000000003</v>
      </c>
    </row>
    <row r="349" spans="3:8" ht="15" customHeight="1" x14ac:dyDescent="0.3">
      <c r="C349" s="50" t="s">
        <v>1384</v>
      </c>
      <c r="D349" s="51" t="s">
        <v>6277</v>
      </c>
      <c r="E349" s="53" t="s">
        <v>28</v>
      </c>
      <c r="F349" s="54">
        <v>4</v>
      </c>
      <c r="G349" s="54">
        <v>12.55</v>
      </c>
      <c r="H349" s="146">
        <f t="shared" si="84"/>
        <v>50.2</v>
      </c>
    </row>
    <row r="350" spans="3:8" ht="15" customHeight="1" x14ac:dyDescent="0.3">
      <c r="C350" s="50" t="s">
        <v>1472</v>
      </c>
      <c r="D350" s="51" t="s">
        <v>6278</v>
      </c>
      <c r="E350" s="53" t="s">
        <v>28</v>
      </c>
      <c r="F350" s="54">
        <v>2</v>
      </c>
      <c r="G350" s="54">
        <v>18.96</v>
      </c>
      <c r="H350" s="146">
        <f t="shared" si="84"/>
        <v>37.92</v>
      </c>
    </row>
    <row r="351" spans="3:8" ht="15" customHeight="1" x14ac:dyDescent="0.3">
      <c r="C351" s="50" t="s">
        <v>6279</v>
      </c>
      <c r="D351" s="51" t="s">
        <v>6280</v>
      </c>
      <c r="E351" s="53" t="s">
        <v>28</v>
      </c>
      <c r="F351" s="54">
        <v>4</v>
      </c>
      <c r="G351" s="54">
        <v>23.56</v>
      </c>
      <c r="H351" s="146">
        <f t="shared" si="84"/>
        <v>94.24</v>
      </c>
    </row>
    <row r="352" spans="3:8" ht="15" customHeight="1" x14ac:dyDescent="0.3">
      <c r="C352" s="50" t="s">
        <v>6281</v>
      </c>
      <c r="D352" s="51" t="s">
        <v>6282</v>
      </c>
      <c r="E352" s="53" t="s">
        <v>28</v>
      </c>
      <c r="F352" s="54">
        <v>4</v>
      </c>
      <c r="G352" s="54">
        <v>20.82</v>
      </c>
      <c r="H352" s="146">
        <f t="shared" si="84"/>
        <v>83.28</v>
      </c>
    </row>
    <row r="353" spans="3:8" ht="15" customHeight="1" x14ac:dyDescent="0.3">
      <c r="C353" s="50" t="s">
        <v>6283</v>
      </c>
      <c r="D353" s="51" t="s">
        <v>6284</v>
      </c>
      <c r="E353" s="53" t="s">
        <v>28</v>
      </c>
      <c r="F353" s="54">
        <v>1</v>
      </c>
      <c r="G353" s="54">
        <v>17.39</v>
      </c>
      <c r="H353" s="146">
        <f t="shared" si="84"/>
        <v>17.39</v>
      </c>
    </row>
    <row r="354" spans="3:8" ht="15" customHeight="1" x14ac:dyDescent="0.3">
      <c r="C354" s="50" t="s">
        <v>6285</v>
      </c>
      <c r="D354" s="51" t="s">
        <v>6286</v>
      </c>
      <c r="E354" s="53" t="s">
        <v>28</v>
      </c>
      <c r="F354" s="54">
        <v>4</v>
      </c>
      <c r="G354" s="54">
        <v>33.770000000000003</v>
      </c>
      <c r="H354" s="146">
        <f t="shared" si="84"/>
        <v>135.08000000000001</v>
      </c>
    </row>
    <row r="355" spans="3:8" ht="15" customHeight="1" x14ac:dyDescent="0.3">
      <c r="C355" s="50" t="s">
        <v>6287</v>
      </c>
      <c r="D355" s="51" t="s">
        <v>6784</v>
      </c>
      <c r="E355" s="53" t="s">
        <v>28</v>
      </c>
      <c r="F355" s="54">
        <v>2</v>
      </c>
      <c r="G355" s="54">
        <v>44.41</v>
      </c>
      <c r="H355" s="146">
        <f t="shared" si="84"/>
        <v>88.82</v>
      </c>
    </row>
    <row r="356" spans="3:8" ht="15" customHeight="1" x14ac:dyDescent="0.3">
      <c r="C356" s="50" t="s">
        <v>6288</v>
      </c>
      <c r="D356" s="51" t="s">
        <v>6785</v>
      </c>
      <c r="E356" s="53" t="s">
        <v>28</v>
      </c>
      <c r="F356" s="54">
        <v>1</v>
      </c>
      <c r="G356" s="54">
        <v>45.2</v>
      </c>
      <c r="H356" s="146">
        <f t="shared" si="84"/>
        <v>45.2</v>
      </c>
    </row>
    <row r="357" spans="3:8" ht="15" customHeight="1" x14ac:dyDescent="0.3">
      <c r="C357" s="50" t="s">
        <v>6289</v>
      </c>
      <c r="D357" s="51" t="s">
        <v>6786</v>
      </c>
      <c r="E357" s="53" t="s">
        <v>28</v>
      </c>
      <c r="F357" s="54">
        <v>1</v>
      </c>
      <c r="G357" s="54">
        <v>85.81</v>
      </c>
      <c r="H357" s="146">
        <f t="shared" si="84"/>
        <v>85.81</v>
      </c>
    </row>
    <row r="358" spans="3:8" ht="15" customHeight="1" x14ac:dyDescent="0.3">
      <c r="C358" s="50" t="s">
        <v>6290</v>
      </c>
      <c r="D358" s="51" t="s">
        <v>6787</v>
      </c>
      <c r="E358" s="53" t="s">
        <v>28</v>
      </c>
      <c r="F358" s="54">
        <v>2</v>
      </c>
      <c r="G358" s="54">
        <v>89.61</v>
      </c>
      <c r="H358" s="146">
        <f t="shared" si="84"/>
        <v>179.22</v>
      </c>
    </row>
    <row r="359" spans="3:8" ht="15" customHeight="1" x14ac:dyDescent="0.3">
      <c r="C359" s="50" t="s">
        <v>6291</v>
      </c>
      <c r="D359" s="51" t="s">
        <v>6788</v>
      </c>
      <c r="E359" s="53" t="s">
        <v>28</v>
      </c>
      <c r="F359" s="54">
        <v>21</v>
      </c>
      <c r="G359" s="54">
        <v>9.5299999999999994</v>
      </c>
      <c r="H359" s="146">
        <f t="shared" si="84"/>
        <v>200.13</v>
      </c>
    </row>
    <row r="360" spans="3:8" ht="15" customHeight="1" x14ac:dyDescent="0.3">
      <c r="C360" s="50" t="s">
        <v>6292</v>
      </c>
      <c r="D360" s="51" t="s">
        <v>6789</v>
      </c>
      <c r="E360" s="53" t="s">
        <v>28</v>
      </c>
      <c r="F360" s="54">
        <v>10</v>
      </c>
      <c r="G360" s="54">
        <v>13.74</v>
      </c>
      <c r="H360" s="146">
        <f t="shared" si="84"/>
        <v>137.4</v>
      </c>
    </row>
    <row r="361" spans="3:8" ht="15" customHeight="1" x14ac:dyDescent="0.3">
      <c r="C361" s="50" t="s">
        <v>6293</v>
      </c>
      <c r="D361" s="51" t="s">
        <v>6790</v>
      </c>
      <c r="E361" s="53" t="s">
        <v>28</v>
      </c>
      <c r="F361" s="54">
        <v>15</v>
      </c>
      <c r="G361" s="54">
        <v>15.66</v>
      </c>
      <c r="H361" s="146">
        <f t="shared" si="84"/>
        <v>234.9</v>
      </c>
    </row>
    <row r="362" spans="3:8" ht="15" customHeight="1" x14ac:dyDescent="0.3">
      <c r="C362" s="50" t="s">
        <v>6294</v>
      </c>
      <c r="D362" s="51" t="s">
        <v>6791</v>
      </c>
      <c r="E362" s="53" t="s">
        <v>28</v>
      </c>
      <c r="F362" s="54">
        <v>1</v>
      </c>
      <c r="G362" s="54">
        <v>21.16</v>
      </c>
      <c r="H362" s="146">
        <f t="shared" si="84"/>
        <v>21.16</v>
      </c>
    </row>
    <row r="363" spans="3:8" ht="15" customHeight="1" x14ac:dyDescent="0.3">
      <c r="C363" s="50" t="s">
        <v>6295</v>
      </c>
      <c r="D363" s="51" t="s">
        <v>6296</v>
      </c>
      <c r="E363" s="53" t="s">
        <v>28</v>
      </c>
      <c r="F363" s="54">
        <v>14</v>
      </c>
      <c r="G363" s="54">
        <v>11.76</v>
      </c>
      <c r="H363" s="146">
        <f t="shared" si="84"/>
        <v>164.64</v>
      </c>
    </row>
    <row r="364" spans="3:8" s="1" customFormat="1" ht="25.2" customHeight="1" x14ac:dyDescent="0.3">
      <c r="C364" s="12" t="s">
        <v>1496</v>
      </c>
      <c r="D364" s="12" t="s">
        <v>6297</v>
      </c>
      <c r="E364" s="13"/>
      <c r="F364" s="17"/>
      <c r="G364" s="13"/>
      <c r="H364" s="13">
        <f>SUM(H365:H367)</f>
        <v>1274.02</v>
      </c>
    </row>
    <row r="365" spans="3:8" ht="15" customHeight="1" x14ac:dyDescent="0.3">
      <c r="C365" s="50" t="s">
        <v>1498</v>
      </c>
      <c r="D365" s="51" t="s">
        <v>6298</v>
      </c>
      <c r="E365" s="53" t="s">
        <v>28</v>
      </c>
      <c r="F365" s="54">
        <v>1</v>
      </c>
      <c r="G365" s="54">
        <v>294.92</v>
      </c>
      <c r="H365" s="146">
        <f t="shared" ref="H365:H367" si="85">+ROUND(+IF(F365="",0,F365*G365),2)</f>
        <v>294.92</v>
      </c>
    </row>
    <row r="366" spans="3:8" ht="15" customHeight="1" x14ac:dyDescent="0.3">
      <c r="C366" s="50" t="s">
        <v>1500</v>
      </c>
      <c r="D366" s="51" t="s">
        <v>6299</v>
      </c>
      <c r="E366" s="53" t="s">
        <v>28</v>
      </c>
      <c r="F366" s="54">
        <v>4</v>
      </c>
      <c r="G366" s="54">
        <v>164.12</v>
      </c>
      <c r="H366" s="146">
        <f t="shared" si="85"/>
        <v>656.48</v>
      </c>
    </row>
    <row r="367" spans="3:8" ht="15" customHeight="1" x14ac:dyDescent="0.3">
      <c r="C367" s="50" t="s">
        <v>1502</v>
      </c>
      <c r="D367" s="51" t="s">
        <v>6300</v>
      </c>
      <c r="E367" s="53" t="s">
        <v>28</v>
      </c>
      <c r="F367" s="54">
        <v>3</v>
      </c>
      <c r="G367" s="54">
        <v>107.54</v>
      </c>
      <c r="H367" s="146">
        <f t="shared" si="85"/>
        <v>322.62</v>
      </c>
    </row>
    <row r="368" spans="3:8" s="1" customFormat="1" ht="25.2" customHeight="1" x14ac:dyDescent="0.3">
      <c r="C368" s="12" t="s">
        <v>1518</v>
      </c>
      <c r="D368" s="12" t="s">
        <v>6301</v>
      </c>
      <c r="E368" s="13"/>
      <c r="F368" s="17"/>
      <c r="G368" s="13"/>
      <c r="H368" s="13">
        <f>SUM(H369:H400)/2</f>
        <v>5807.7800000000007</v>
      </c>
    </row>
    <row r="369" spans="3:8" ht="15" customHeight="1" x14ac:dyDescent="0.3">
      <c r="C369" s="50" t="s">
        <v>1520</v>
      </c>
      <c r="D369" s="51" t="s">
        <v>6302</v>
      </c>
      <c r="E369" s="52"/>
      <c r="F369" s="52"/>
      <c r="G369" s="52"/>
      <c r="H369" s="147">
        <f>SUM(H370:H381)</f>
        <v>1521.3600000000001</v>
      </c>
    </row>
    <row r="370" spans="3:8" ht="15" customHeight="1" x14ac:dyDescent="0.3">
      <c r="C370" s="50" t="s">
        <v>6303</v>
      </c>
      <c r="D370" s="51" t="s">
        <v>6304</v>
      </c>
      <c r="E370" s="53" t="s">
        <v>25</v>
      </c>
      <c r="F370" s="54">
        <v>4.63</v>
      </c>
      <c r="G370" s="54">
        <v>42.57</v>
      </c>
      <c r="H370" s="146">
        <f t="shared" ref="H370:H381" si="86">+ROUND(+IF(F370="",0,F370*G370),2)</f>
        <v>197.1</v>
      </c>
    </row>
    <row r="371" spans="3:8" ht="15" customHeight="1" x14ac:dyDescent="0.3">
      <c r="C371" s="50" t="s">
        <v>6305</v>
      </c>
      <c r="D371" s="51" t="s">
        <v>6306</v>
      </c>
      <c r="E371" s="53" t="s">
        <v>25</v>
      </c>
      <c r="F371" s="54">
        <v>2.31</v>
      </c>
      <c r="G371" s="54">
        <v>47.82</v>
      </c>
      <c r="H371" s="146">
        <f t="shared" si="86"/>
        <v>110.46</v>
      </c>
    </row>
    <row r="372" spans="3:8" ht="15" customHeight="1" x14ac:dyDescent="0.3">
      <c r="C372" s="50" t="s">
        <v>6307</v>
      </c>
      <c r="D372" s="51" t="s">
        <v>6308</v>
      </c>
      <c r="E372" s="53" t="s">
        <v>25</v>
      </c>
      <c r="F372" s="54">
        <v>4.26</v>
      </c>
      <c r="G372" s="54">
        <v>52.19</v>
      </c>
      <c r="H372" s="146">
        <f t="shared" si="86"/>
        <v>222.33</v>
      </c>
    </row>
    <row r="373" spans="3:8" ht="15" customHeight="1" x14ac:dyDescent="0.3">
      <c r="C373" s="50" t="s">
        <v>6309</v>
      </c>
      <c r="D373" s="51" t="s">
        <v>6310</v>
      </c>
      <c r="E373" s="53" t="s">
        <v>25</v>
      </c>
      <c r="F373" s="54">
        <v>6.8</v>
      </c>
      <c r="G373" s="54">
        <v>56.56</v>
      </c>
      <c r="H373" s="146">
        <f t="shared" si="86"/>
        <v>384.61</v>
      </c>
    </row>
    <row r="374" spans="3:8" ht="15" customHeight="1" x14ac:dyDescent="0.3">
      <c r="C374" s="50" t="s">
        <v>6311</v>
      </c>
      <c r="D374" s="51" t="s">
        <v>6312</v>
      </c>
      <c r="E374" s="53" t="s">
        <v>25</v>
      </c>
      <c r="F374" s="54">
        <v>2.5099999999999998</v>
      </c>
      <c r="G374" s="54">
        <v>79.569999999999993</v>
      </c>
      <c r="H374" s="146">
        <f t="shared" si="86"/>
        <v>199.72</v>
      </c>
    </row>
    <row r="375" spans="3:8" ht="15" customHeight="1" x14ac:dyDescent="0.3">
      <c r="C375" s="50" t="s">
        <v>6313</v>
      </c>
      <c r="D375" s="51" t="s">
        <v>6314</v>
      </c>
      <c r="E375" s="53" t="s">
        <v>28</v>
      </c>
      <c r="F375" s="54">
        <v>1</v>
      </c>
      <c r="G375" s="54">
        <v>15.11</v>
      </c>
      <c r="H375" s="146">
        <f t="shared" si="86"/>
        <v>15.11</v>
      </c>
    </row>
    <row r="376" spans="3:8" ht="15" customHeight="1" x14ac:dyDescent="0.3">
      <c r="C376" s="50" t="s">
        <v>6315</v>
      </c>
      <c r="D376" s="51" t="s">
        <v>6316</v>
      </c>
      <c r="E376" s="53" t="s">
        <v>28</v>
      </c>
      <c r="F376" s="54">
        <v>3</v>
      </c>
      <c r="G376" s="54">
        <v>18</v>
      </c>
      <c r="H376" s="146">
        <f t="shared" si="86"/>
        <v>54</v>
      </c>
    </row>
    <row r="377" spans="3:8" ht="15" customHeight="1" x14ac:dyDescent="0.3">
      <c r="C377" s="50" t="s">
        <v>6317</v>
      </c>
      <c r="D377" s="51" t="s">
        <v>6318</v>
      </c>
      <c r="E377" s="53" t="s">
        <v>28</v>
      </c>
      <c r="F377" s="54">
        <v>3</v>
      </c>
      <c r="G377" s="54">
        <v>22.4</v>
      </c>
      <c r="H377" s="146">
        <f t="shared" si="86"/>
        <v>67.2</v>
      </c>
    </row>
    <row r="378" spans="3:8" ht="15" customHeight="1" x14ac:dyDescent="0.3">
      <c r="C378" s="50" t="s">
        <v>6319</v>
      </c>
      <c r="D378" s="51" t="s">
        <v>6320</v>
      </c>
      <c r="E378" s="53" t="s">
        <v>28</v>
      </c>
      <c r="F378" s="54">
        <v>1</v>
      </c>
      <c r="G378" s="54">
        <v>27.42</v>
      </c>
      <c r="H378" s="146">
        <f t="shared" si="86"/>
        <v>27.42</v>
      </c>
    </row>
    <row r="379" spans="3:8" ht="15" customHeight="1" x14ac:dyDescent="0.3">
      <c r="C379" s="50" t="s">
        <v>6321</v>
      </c>
      <c r="D379" s="51" t="s">
        <v>6322</v>
      </c>
      <c r="E379" s="53" t="s">
        <v>28</v>
      </c>
      <c r="F379" s="54">
        <v>1</v>
      </c>
      <c r="G379" s="54">
        <v>53.4</v>
      </c>
      <c r="H379" s="146">
        <f t="shared" si="86"/>
        <v>53.4</v>
      </c>
    </row>
    <row r="380" spans="3:8" ht="15" customHeight="1" x14ac:dyDescent="0.3">
      <c r="C380" s="50" t="s">
        <v>6323</v>
      </c>
      <c r="D380" s="51" t="s">
        <v>6324</v>
      </c>
      <c r="E380" s="53" t="s">
        <v>28</v>
      </c>
      <c r="F380" s="54">
        <v>4</v>
      </c>
      <c r="G380" s="54">
        <v>34.93</v>
      </c>
      <c r="H380" s="146">
        <f t="shared" si="86"/>
        <v>139.72</v>
      </c>
    </row>
    <row r="381" spans="3:8" ht="15" customHeight="1" x14ac:dyDescent="0.3">
      <c r="C381" s="50" t="s">
        <v>6325</v>
      </c>
      <c r="D381" s="51" t="s">
        <v>6326</v>
      </c>
      <c r="E381" s="53" t="s">
        <v>28</v>
      </c>
      <c r="F381" s="54">
        <v>1</v>
      </c>
      <c r="G381" s="54">
        <v>50.29</v>
      </c>
      <c r="H381" s="146">
        <f t="shared" si="86"/>
        <v>50.29</v>
      </c>
    </row>
    <row r="382" spans="3:8" ht="15" customHeight="1" x14ac:dyDescent="0.3">
      <c r="C382" s="50" t="s">
        <v>6327</v>
      </c>
      <c r="D382" s="51" t="s">
        <v>6297</v>
      </c>
      <c r="E382" s="52"/>
      <c r="F382" s="52"/>
      <c r="G382" s="52"/>
      <c r="H382" s="147">
        <f>SUM(H383:H388)</f>
        <v>2589.09</v>
      </c>
    </row>
    <row r="383" spans="3:8" ht="15" customHeight="1" x14ac:dyDescent="0.3">
      <c r="C383" s="50" t="s">
        <v>6328</v>
      </c>
      <c r="D383" s="51" t="s">
        <v>6792</v>
      </c>
      <c r="E383" s="53" t="s">
        <v>28</v>
      </c>
      <c r="F383" s="54">
        <v>3</v>
      </c>
      <c r="G383" s="54">
        <v>166.7</v>
      </c>
      <c r="H383" s="146">
        <f t="shared" ref="H383:H388" si="87">+ROUND(+IF(F383="",0,F383*G383),2)</f>
        <v>500.1</v>
      </c>
    </row>
    <row r="384" spans="3:8" ht="15" customHeight="1" x14ac:dyDescent="0.3">
      <c r="C384" s="50" t="s">
        <v>6329</v>
      </c>
      <c r="D384" s="51" t="s">
        <v>6330</v>
      </c>
      <c r="E384" s="53" t="s">
        <v>28</v>
      </c>
      <c r="F384" s="54">
        <v>3</v>
      </c>
      <c r="G384" s="54">
        <v>225.05</v>
      </c>
      <c r="H384" s="146">
        <f t="shared" si="87"/>
        <v>675.15</v>
      </c>
    </row>
    <row r="385" spans="3:8" ht="15" customHeight="1" x14ac:dyDescent="0.3">
      <c r="C385" s="50" t="s">
        <v>6331</v>
      </c>
      <c r="D385" s="51" t="s">
        <v>6332</v>
      </c>
      <c r="E385" s="53" t="s">
        <v>28</v>
      </c>
      <c r="F385" s="54">
        <v>3</v>
      </c>
      <c r="G385" s="54">
        <v>155.4</v>
      </c>
      <c r="H385" s="146">
        <f t="shared" si="87"/>
        <v>466.2</v>
      </c>
    </row>
    <row r="386" spans="3:8" ht="15" customHeight="1" x14ac:dyDescent="0.3">
      <c r="C386" s="50" t="s">
        <v>6333</v>
      </c>
      <c r="D386" s="51" t="s">
        <v>6334</v>
      </c>
      <c r="E386" s="53" t="s">
        <v>28</v>
      </c>
      <c r="F386" s="54">
        <v>2</v>
      </c>
      <c r="G386" s="54">
        <v>132.99</v>
      </c>
      <c r="H386" s="146">
        <f t="shared" si="87"/>
        <v>265.98</v>
      </c>
    </row>
    <row r="387" spans="3:8" ht="15" customHeight="1" x14ac:dyDescent="0.3">
      <c r="C387" s="50" t="s">
        <v>6335</v>
      </c>
      <c r="D387" s="51" t="s">
        <v>6336</v>
      </c>
      <c r="E387" s="53" t="s">
        <v>28</v>
      </c>
      <c r="F387" s="54">
        <v>1</v>
      </c>
      <c r="G387" s="54">
        <v>103.89</v>
      </c>
      <c r="H387" s="146">
        <f t="shared" si="87"/>
        <v>103.89</v>
      </c>
    </row>
    <row r="388" spans="3:8" ht="15" customHeight="1" x14ac:dyDescent="0.3">
      <c r="C388" s="50" t="s">
        <v>6337</v>
      </c>
      <c r="D388" s="51" t="s">
        <v>6338</v>
      </c>
      <c r="E388" s="53" t="s">
        <v>28</v>
      </c>
      <c r="F388" s="54">
        <v>3</v>
      </c>
      <c r="G388" s="54">
        <v>192.59</v>
      </c>
      <c r="H388" s="146">
        <f t="shared" si="87"/>
        <v>577.77</v>
      </c>
    </row>
    <row r="389" spans="3:8" ht="15" customHeight="1" x14ac:dyDescent="0.3">
      <c r="C389" s="50" t="s">
        <v>6339</v>
      </c>
      <c r="D389" s="51" t="s">
        <v>2004</v>
      </c>
      <c r="E389" s="52"/>
      <c r="F389" s="52"/>
      <c r="G389" s="52"/>
      <c r="H389" s="147">
        <f>SUM(H390:H398)</f>
        <v>1652.4099999999999</v>
      </c>
    </row>
    <row r="390" spans="3:8" ht="15" customHeight="1" x14ac:dyDescent="0.3">
      <c r="C390" s="50" t="s">
        <v>6340</v>
      </c>
      <c r="D390" s="51" t="s">
        <v>6341</v>
      </c>
      <c r="E390" s="53" t="s">
        <v>28</v>
      </c>
      <c r="F390" s="54">
        <v>2</v>
      </c>
      <c r="G390" s="54">
        <v>140.79</v>
      </c>
      <c r="H390" s="146">
        <f t="shared" ref="H390:H398" si="88">+ROUND(+IF(F390="",0,F390*G390),2)</f>
        <v>281.58</v>
      </c>
    </row>
    <row r="391" spans="3:8" ht="15" customHeight="1" x14ac:dyDescent="0.3">
      <c r="C391" s="50" t="s">
        <v>6342</v>
      </c>
      <c r="D391" s="51" t="s">
        <v>6343</v>
      </c>
      <c r="E391" s="53" t="s">
        <v>28</v>
      </c>
      <c r="F391" s="54">
        <v>6</v>
      </c>
      <c r="G391" s="54">
        <v>34.17</v>
      </c>
      <c r="H391" s="146">
        <f t="shared" si="88"/>
        <v>205.02</v>
      </c>
    </row>
    <row r="392" spans="3:8" ht="15" customHeight="1" x14ac:dyDescent="0.3">
      <c r="C392" s="50" t="s">
        <v>6344</v>
      </c>
      <c r="D392" s="51" t="s">
        <v>6345</v>
      </c>
      <c r="E392" s="53" t="s">
        <v>28</v>
      </c>
      <c r="F392" s="54">
        <v>6</v>
      </c>
      <c r="G392" s="54">
        <v>25.96</v>
      </c>
      <c r="H392" s="146">
        <f t="shared" si="88"/>
        <v>155.76</v>
      </c>
    </row>
    <row r="393" spans="3:8" ht="15" customHeight="1" x14ac:dyDescent="0.3">
      <c r="C393" s="50" t="s">
        <v>6346</v>
      </c>
      <c r="D393" s="51" t="s">
        <v>6347</v>
      </c>
      <c r="E393" s="53" t="s">
        <v>28</v>
      </c>
      <c r="F393" s="54">
        <v>4</v>
      </c>
      <c r="G393" s="54">
        <v>19.13</v>
      </c>
      <c r="H393" s="146">
        <f t="shared" si="88"/>
        <v>76.52</v>
      </c>
    </row>
    <row r="394" spans="3:8" ht="15" customHeight="1" x14ac:dyDescent="0.3">
      <c r="C394" s="50" t="s">
        <v>6348</v>
      </c>
      <c r="D394" s="51" t="s">
        <v>6349</v>
      </c>
      <c r="E394" s="53" t="s">
        <v>28</v>
      </c>
      <c r="F394" s="54">
        <v>1</v>
      </c>
      <c r="G394" s="54">
        <v>10.95</v>
      </c>
      <c r="H394" s="146">
        <f t="shared" si="88"/>
        <v>10.95</v>
      </c>
    </row>
    <row r="395" spans="3:8" ht="15" customHeight="1" x14ac:dyDescent="0.3">
      <c r="C395" s="50" t="s">
        <v>6350</v>
      </c>
      <c r="D395" s="51" t="s">
        <v>6351</v>
      </c>
      <c r="E395" s="53" t="s">
        <v>28</v>
      </c>
      <c r="F395" s="54">
        <v>1</v>
      </c>
      <c r="G395" s="54">
        <v>19.97</v>
      </c>
      <c r="H395" s="146">
        <f t="shared" si="88"/>
        <v>19.97</v>
      </c>
    </row>
    <row r="396" spans="3:8" ht="15" customHeight="1" x14ac:dyDescent="0.3">
      <c r="C396" s="50" t="s">
        <v>6352</v>
      </c>
      <c r="D396" s="51" t="s">
        <v>6353</v>
      </c>
      <c r="E396" s="53" t="s">
        <v>5883</v>
      </c>
      <c r="F396" s="54">
        <v>1.2</v>
      </c>
      <c r="G396" s="54">
        <v>337.85</v>
      </c>
      <c r="H396" s="146">
        <f t="shared" si="88"/>
        <v>405.42</v>
      </c>
    </row>
    <row r="397" spans="3:8" ht="15" customHeight="1" x14ac:dyDescent="0.3">
      <c r="C397" s="50" t="s">
        <v>6354</v>
      </c>
      <c r="D397" s="51" t="s">
        <v>6355</v>
      </c>
      <c r="E397" s="53" t="s">
        <v>5883</v>
      </c>
      <c r="F397" s="54">
        <v>0.7</v>
      </c>
      <c r="G397" s="54">
        <v>229.4</v>
      </c>
      <c r="H397" s="146">
        <f t="shared" si="88"/>
        <v>160.58000000000001</v>
      </c>
    </row>
    <row r="398" spans="3:8" ht="15" customHeight="1" x14ac:dyDescent="0.3">
      <c r="C398" s="50" t="s">
        <v>6356</v>
      </c>
      <c r="D398" s="51" t="s">
        <v>6357</v>
      </c>
      <c r="E398" s="53" t="s">
        <v>28</v>
      </c>
      <c r="F398" s="54">
        <v>1</v>
      </c>
      <c r="G398" s="54">
        <v>336.61</v>
      </c>
      <c r="H398" s="146">
        <f t="shared" si="88"/>
        <v>336.61</v>
      </c>
    </row>
    <row r="399" spans="3:8" ht="15" customHeight="1" x14ac:dyDescent="0.3">
      <c r="C399" s="50" t="s">
        <v>6358</v>
      </c>
      <c r="D399" s="51" t="s">
        <v>6359</v>
      </c>
      <c r="E399" s="52"/>
      <c r="F399" s="52"/>
      <c r="G399" s="52"/>
      <c r="H399" s="148">
        <f>SUM(H400:H400)</f>
        <v>44.92</v>
      </c>
    </row>
    <row r="400" spans="3:8" ht="15" customHeight="1" x14ac:dyDescent="0.3">
      <c r="C400" s="50" t="s">
        <v>6360</v>
      </c>
      <c r="D400" s="51" t="s">
        <v>6361</v>
      </c>
      <c r="E400" s="53" t="s">
        <v>25</v>
      </c>
      <c r="F400" s="54">
        <v>20.51</v>
      </c>
      <c r="G400" s="54">
        <v>2.19</v>
      </c>
      <c r="H400" s="146">
        <f t="shared" ref="H400:H403" si="89">+ROUND(+IF(F400="",0,F400*G400),2)</f>
        <v>44.92</v>
      </c>
    </row>
    <row r="401" spans="3:8" s="1" customFormat="1" ht="25.2" customHeight="1" x14ac:dyDescent="0.3">
      <c r="C401" s="12" t="s">
        <v>1522</v>
      </c>
      <c r="D401" s="12" t="s">
        <v>6359</v>
      </c>
      <c r="E401" s="13"/>
      <c r="F401" s="17"/>
      <c r="G401" s="13"/>
      <c r="H401" s="13">
        <f>SUM(H402:H403)</f>
        <v>1519.1000000000001</v>
      </c>
    </row>
    <row r="402" spans="3:8" ht="15" customHeight="1" x14ac:dyDescent="0.3">
      <c r="C402" s="50" t="s">
        <v>6362</v>
      </c>
      <c r="D402" s="51" t="s">
        <v>6363</v>
      </c>
      <c r="E402" s="53" t="s">
        <v>25</v>
      </c>
      <c r="F402" s="54">
        <v>446.8</v>
      </c>
      <c r="G402" s="54">
        <v>2.46</v>
      </c>
      <c r="H402" s="146">
        <f t="shared" si="89"/>
        <v>1099.1300000000001</v>
      </c>
    </row>
    <row r="403" spans="3:8" ht="15" customHeight="1" x14ac:dyDescent="0.3">
      <c r="C403" s="50" t="s">
        <v>6364</v>
      </c>
      <c r="D403" s="51" t="s">
        <v>6365</v>
      </c>
      <c r="E403" s="53" t="s">
        <v>25</v>
      </c>
      <c r="F403" s="54">
        <v>170.72</v>
      </c>
      <c r="G403" s="54">
        <v>2.46</v>
      </c>
      <c r="H403" s="146">
        <f t="shared" si="89"/>
        <v>419.97</v>
      </c>
    </row>
    <row r="404" spans="3:8" s="1" customFormat="1" ht="25.2" customHeight="1" x14ac:dyDescent="0.3">
      <c r="C404" s="10" t="s">
        <v>1793</v>
      </c>
      <c r="D404" s="10" t="s">
        <v>1794</v>
      </c>
      <c r="E404" s="11"/>
      <c r="F404" s="16"/>
      <c r="G404" s="11"/>
      <c r="H404" s="11">
        <f>+H405+H408</f>
        <v>22462.89</v>
      </c>
    </row>
    <row r="405" spans="3:8" s="1" customFormat="1" ht="25.2" customHeight="1" x14ac:dyDescent="0.3">
      <c r="C405" s="12" t="s">
        <v>1795</v>
      </c>
      <c r="D405" s="12" t="s">
        <v>6366</v>
      </c>
      <c r="E405" s="13"/>
      <c r="F405" s="17"/>
      <c r="G405" s="13"/>
      <c r="H405" s="13">
        <f>SUM(H406:H407)</f>
        <v>21817.85</v>
      </c>
    </row>
    <row r="406" spans="3:8" ht="15" customHeight="1" x14ac:dyDescent="0.3">
      <c r="C406" s="50" t="s">
        <v>1797</v>
      </c>
      <c r="D406" s="51" t="s">
        <v>6793</v>
      </c>
      <c r="E406" s="53" t="s">
        <v>25</v>
      </c>
      <c r="F406" s="54">
        <v>65.09</v>
      </c>
      <c r="G406" s="54">
        <v>83.84</v>
      </c>
      <c r="H406" s="146">
        <f t="shared" ref="H406:H407" si="90">+ROUND(+IF(F406="",0,F406*G406),2)</f>
        <v>5457.15</v>
      </c>
    </row>
    <row r="407" spans="3:8" ht="15" customHeight="1" x14ac:dyDescent="0.3">
      <c r="C407" s="50" t="s">
        <v>1799</v>
      </c>
      <c r="D407" s="51" t="s">
        <v>6367</v>
      </c>
      <c r="E407" s="53" t="s">
        <v>25</v>
      </c>
      <c r="F407" s="54">
        <v>129.6</v>
      </c>
      <c r="G407" s="54">
        <v>126.24</v>
      </c>
      <c r="H407" s="146">
        <f t="shared" si="90"/>
        <v>16360.7</v>
      </c>
    </row>
    <row r="408" spans="3:8" s="1" customFormat="1" ht="25.2" customHeight="1" x14ac:dyDescent="0.3">
      <c r="C408" s="12" t="s">
        <v>1831</v>
      </c>
      <c r="D408" s="12" t="s">
        <v>6359</v>
      </c>
      <c r="E408" s="13"/>
      <c r="F408" s="17"/>
      <c r="G408" s="13"/>
      <c r="H408" s="13">
        <f>SUM(H409)</f>
        <v>645.04</v>
      </c>
    </row>
    <row r="409" spans="3:8" ht="15" customHeight="1" x14ac:dyDescent="0.3">
      <c r="C409" s="50" t="s">
        <v>1833</v>
      </c>
      <c r="D409" s="51" t="s">
        <v>6368</v>
      </c>
      <c r="E409" s="53" t="s">
        <v>25</v>
      </c>
      <c r="F409" s="54">
        <v>65.09</v>
      </c>
      <c r="G409" s="54">
        <v>9.91</v>
      </c>
      <c r="H409" s="146">
        <f t="shared" ref="H409" si="91">+ROUND(+IF(F409="",0,F409*G409),2)</f>
        <v>645.04</v>
      </c>
    </row>
    <row r="410" spans="3:8" s="1" customFormat="1" ht="25.2" customHeight="1" x14ac:dyDescent="0.3">
      <c r="C410" s="10" t="s">
        <v>1879</v>
      </c>
      <c r="D410" s="10" t="s">
        <v>6369</v>
      </c>
      <c r="E410" s="11"/>
      <c r="F410" s="16"/>
      <c r="G410" s="11"/>
      <c r="H410" s="11">
        <f>+H411+H414+H419+H433+H443</f>
        <v>53400.42</v>
      </c>
    </row>
    <row r="411" spans="3:8" s="1" customFormat="1" ht="25.2" customHeight="1" x14ac:dyDescent="0.3">
      <c r="C411" s="12" t="s">
        <v>1881</v>
      </c>
      <c r="D411" s="12" t="s">
        <v>1882</v>
      </c>
      <c r="E411" s="13"/>
      <c r="F411" s="17"/>
      <c r="G411" s="13"/>
      <c r="H411" s="13">
        <f>SUM(H412:H413)</f>
        <v>6962.55</v>
      </c>
    </row>
    <row r="412" spans="3:8" ht="15" customHeight="1" x14ac:dyDescent="0.3">
      <c r="C412" s="50" t="s">
        <v>1883</v>
      </c>
      <c r="D412" s="51" t="s">
        <v>6370</v>
      </c>
      <c r="E412" s="53" t="s">
        <v>1337</v>
      </c>
      <c r="F412" s="54">
        <v>93</v>
      </c>
      <c r="G412" s="54">
        <v>49.7</v>
      </c>
      <c r="H412" s="146">
        <f t="shared" ref="H412:H413" si="92">+ROUND(+IF(F412="",0,F412*G412),2)</f>
        <v>4622.1000000000004</v>
      </c>
    </row>
    <row r="413" spans="3:8" ht="15" customHeight="1" x14ac:dyDescent="0.3">
      <c r="C413" s="50" t="s">
        <v>1885</v>
      </c>
      <c r="D413" s="51" t="s">
        <v>6371</v>
      </c>
      <c r="E413" s="53" t="s">
        <v>1337</v>
      </c>
      <c r="F413" s="54">
        <v>35</v>
      </c>
      <c r="G413" s="54">
        <v>66.87</v>
      </c>
      <c r="H413" s="146">
        <f t="shared" si="92"/>
        <v>2340.4499999999998</v>
      </c>
    </row>
    <row r="414" spans="3:8" s="1" customFormat="1" ht="25.2" customHeight="1" x14ac:dyDescent="0.3">
      <c r="C414" s="12" t="s">
        <v>1891</v>
      </c>
      <c r="D414" s="12" t="s">
        <v>6372</v>
      </c>
      <c r="E414" s="13"/>
      <c r="F414" s="17"/>
      <c r="G414" s="13"/>
      <c r="H414" s="13">
        <f>SUM(H415:H418)</f>
        <v>2742.11</v>
      </c>
    </row>
    <row r="415" spans="3:8" ht="15" customHeight="1" x14ac:dyDescent="0.3">
      <c r="C415" s="50" t="s">
        <v>1893</v>
      </c>
      <c r="D415" s="51" t="s">
        <v>6373</v>
      </c>
      <c r="E415" s="53" t="s">
        <v>42</v>
      </c>
      <c r="F415" s="54">
        <v>1</v>
      </c>
      <c r="G415" s="55">
        <v>2153.77</v>
      </c>
      <c r="H415" s="146">
        <f t="shared" ref="H415:H418" si="93">+ROUND(+IF(F415="",0,F415*G415),2)</f>
        <v>2153.77</v>
      </c>
    </row>
    <row r="416" spans="3:8" ht="15" customHeight="1" x14ac:dyDescent="0.3">
      <c r="C416" s="50" t="s">
        <v>1895</v>
      </c>
      <c r="D416" s="51" t="s">
        <v>6374</v>
      </c>
      <c r="E416" s="53" t="s">
        <v>25</v>
      </c>
      <c r="F416" s="54">
        <v>10</v>
      </c>
      <c r="G416" s="54">
        <v>23.43</v>
      </c>
      <c r="H416" s="146">
        <f t="shared" si="93"/>
        <v>234.3</v>
      </c>
    </row>
    <row r="417" spans="3:8" ht="15" customHeight="1" x14ac:dyDescent="0.3">
      <c r="C417" s="50" t="s">
        <v>1897</v>
      </c>
      <c r="D417" s="51" t="s">
        <v>6794</v>
      </c>
      <c r="E417" s="53" t="s">
        <v>28</v>
      </c>
      <c r="F417" s="54">
        <v>2</v>
      </c>
      <c r="G417" s="54">
        <v>155.11000000000001</v>
      </c>
      <c r="H417" s="146">
        <f t="shared" si="93"/>
        <v>310.22000000000003</v>
      </c>
    </row>
    <row r="418" spans="3:8" ht="15" customHeight="1" x14ac:dyDescent="0.3">
      <c r="C418" s="50" t="s">
        <v>1899</v>
      </c>
      <c r="D418" s="51" t="s">
        <v>6795</v>
      </c>
      <c r="E418" s="53" t="s">
        <v>28</v>
      </c>
      <c r="F418" s="54">
        <v>2</v>
      </c>
      <c r="G418" s="54">
        <v>21.91</v>
      </c>
      <c r="H418" s="146">
        <f t="shared" si="93"/>
        <v>43.82</v>
      </c>
    </row>
    <row r="419" spans="3:8" s="1" customFormat="1" ht="25.2" customHeight="1" x14ac:dyDescent="0.3">
      <c r="C419" s="12" t="s">
        <v>1909</v>
      </c>
      <c r="D419" s="12" t="s">
        <v>1910</v>
      </c>
      <c r="E419" s="13"/>
      <c r="F419" s="17"/>
      <c r="G419" s="13"/>
      <c r="H419" s="13">
        <f>SUM(H420:H432)/2</f>
        <v>34049.179999999993</v>
      </c>
    </row>
    <row r="420" spans="3:8" ht="15" customHeight="1" x14ac:dyDescent="0.3">
      <c r="C420" s="50" t="s">
        <v>1911</v>
      </c>
      <c r="D420" s="51" t="s">
        <v>129</v>
      </c>
      <c r="E420" s="52"/>
      <c r="F420" s="52"/>
      <c r="G420" s="52"/>
      <c r="H420" s="147">
        <f>SUM(H421:H426)</f>
        <v>23640.17</v>
      </c>
    </row>
    <row r="421" spans="3:8" ht="15" customHeight="1" x14ac:dyDescent="0.3">
      <c r="C421" s="50" t="s">
        <v>1913</v>
      </c>
      <c r="D421" s="51" t="s">
        <v>1798</v>
      </c>
      <c r="E421" s="53" t="s">
        <v>25</v>
      </c>
      <c r="F421" s="54">
        <v>358.15</v>
      </c>
      <c r="G421" s="54">
        <v>3.22</v>
      </c>
      <c r="H421" s="146">
        <f t="shared" ref="H421:H426" si="94">+ROUND(+IF(F421="",0,F421*G421),2)</f>
        <v>1153.24</v>
      </c>
    </row>
    <row r="422" spans="3:8" ht="15" customHeight="1" x14ac:dyDescent="0.3">
      <c r="C422" s="50" t="s">
        <v>1914</v>
      </c>
      <c r="D422" s="51" t="s">
        <v>6375</v>
      </c>
      <c r="E422" s="53" t="s">
        <v>5910</v>
      </c>
      <c r="F422" s="54">
        <v>141.63999999999999</v>
      </c>
      <c r="G422" s="54">
        <v>31.52</v>
      </c>
      <c r="H422" s="146">
        <f t="shared" si="94"/>
        <v>4464.49</v>
      </c>
    </row>
    <row r="423" spans="3:8" ht="15" customHeight="1" x14ac:dyDescent="0.3">
      <c r="C423" s="50" t="s">
        <v>1916</v>
      </c>
      <c r="D423" s="51" t="s">
        <v>6376</v>
      </c>
      <c r="E423" s="53" t="s">
        <v>25</v>
      </c>
      <c r="F423" s="54">
        <v>270.69</v>
      </c>
      <c r="G423" s="54">
        <v>5.05</v>
      </c>
      <c r="H423" s="146">
        <f t="shared" si="94"/>
        <v>1366.98</v>
      </c>
    </row>
    <row r="424" spans="3:8" ht="15" customHeight="1" x14ac:dyDescent="0.3">
      <c r="C424" s="50" t="s">
        <v>1918</v>
      </c>
      <c r="D424" s="51" t="s">
        <v>6377</v>
      </c>
      <c r="E424" s="53" t="s">
        <v>25</v>
      </c>
      <c r="F424" s="54">
        <v>270.69</v>
      </c>
      <c r="G424" s="54">
        <v>14.51</v>
      </c>
      <c r="H424" s="146">
        <f t="shared" si="94"/>
        <v>3927.71</v>
      </c>
    </row>
    <row r="425" spans="3:8" ht="15" customHeight="1" x14ac:dyDescent="0.3">
      <c r="C425" s="50" t="s">
        <v>1920</v>
      </c>
      <c r="D425" s="51" t="s">
        <v>6378</v>
      </c>
      <c r="E425" s="53" t="s">
        <v>25</v>
      </c>
      <c r="F425" s="54">
        <v>270.69</v>
      </c>
      <c r="G425" s="54">
        <v>21.05</v>
      </c>
      <c r="H425" s="146">
        <f t="shared" si="94"/>
        <v>5698.02</v>
      </c>
    </row>
    <row r="426" spans="3:8" ht="15" customHeight="1" x14ac:dyDescent="0.3">
      <c r="C426" s="50" t="s">
        <v>1922</v>
      </c>
      <c r="D426" s="51" t="s">
        <v>6379</v>
      </c>
      <c r="E426" s="53" t="s">
        <v>5910</v>
      </c>
      <c r="F426" s="54">
        <v>148.62</v>
      </c>
      <c r="G426" s="54">
        <v>47.3</v>
      </c>
      <c r="H426" s="146">
        <f t="shared" si="94"/>
        <v>7029.73</v>
      </c>
    </row>
    <row r="427" spans="3:8" ht="15" customHeight="1" x14ac:dyDescent="0.3">
      <c r="C427" s="50" t="s">
        <v>1928</v>
      </c>
      <c r="D427" s="51" t="s">
        <v>6380</v>
      </c>
      <c r="E427" s="52"/>
      <c r="F427" s="52"/>
      <c r="G427" s="52"/>
      <c r="H427" s="147">
        <f>SUM(H428:H432)</f>
        <v>10409.01</v>
      </c>
    </row>
    <row r="428" spans="3:8" ht="15" customHeight="1" x14ac:dyDescent="0.3">
      <c r="C428" s="50" t="s">
        <v>1929</v>
      </c>
      <c r="D428" s="51" t="s">
        <v>6381</v>
      </c>
      <c r="E428" s="53" t="s">
        <v>25</v>
      </c>
      <c r="F428" s="54">
        <v>9.24</v>
      </c>
      <c r="G428" s="54">
        <v>16.57</v>
      </c>
      <c r="H428" s="146">
        <f t="shared" ref="H428:H432" si="95">+ROUND(+IF(F428="",0,F428*G428),2)</f>
        <v>153.11000000000001</v>
      </c>
    </row>
    <row r="429" spans="3:8" ht="15" customHeight="1" x14ac:dyDescent="0.3">
      <c r="C429" s="50" t="s">
        <v>6382</v>
      </c>
      <c r="D429" s="51" t="s">
        <v>6383</v>
      </c>
      <c r="E429" s="53" t="s">
        <v>25</v>
      </c>
      <c r="F429" s="54">
        <v>150.35</v>
      </c>
      <c r="G429" s="54">
        <v>24.87</v>
      </c>
      <c r="H429" s="146">
        <f t="shared" si="95"/>
        <v>3739.2</v>
      </c>
    </row>
    <row r="430" spans="3:8" ht="15" customHeight="1" x14ac:dyDescent="0.3">
      <c r="C430" s="50" t="s">
        <v>6384</v>
      </c>
      <c r="D430" s="51" t="s">
        <v>6385</v>
      </c>
      <c r="E430" s="53" t="s">
        <v>25</v>
      </c>
      <c r="F430" s="54">
        <v>111.1</v>
      </c>
      <c r="G430" s="54">
        <v>55.55</v>
      </c>
      <c r="H430" s="146">
        <f t="shared" si="95"/>
        <v>6171.61</v>
      </c>
    </row>
    <row r="431" spans="3:8" ht="15" customHeight="1" x14ac:dyDescent="0.3">
      <c r="C431" s="50" t="s">
        <v>6386</v>
      </c>
      <c r="D431" s="51" t="s">
        <v>6796</v>
      </c>
      <c r="E431" s="53" t="s">
        <v>25</v>
      </c>
      <c r="F431" s="54">
        <v>3</v>
      </c>
      <c r="G431" s="54">
        <v>87.24</v>
      </c>
      <c r="H431" s="146">
        <f t="shared" si="95"/>
        <v>261.72000000000003</v>
      </c>
    </row>
    <row r="432" spans="3:8" ht="15" customHeight="1" x14ac:dyDescent="0.3">
      <c r="C432" s="50" t="s">
        <v>6387</v>
      </c>
      <c r="D432" s="51" t="s">
        <v>6797</v>
      </c>
      <c r="E432" s="53" t="s">
        <v>25</v>
      </c>
      <c r="F432" s="54">
        <v>7</v>
      </c>
      <c r="G432" s="54">
        <v>11.91</v>
      </c>
      <c r="H432" s="146">
        <f t="shared" si="95"/>
        <v>83.37</v>
      </c>
    </row>
    <row r="433" spans="3:8" s="1" customFormat="1" ht="25.2" customHeight="1" x14ac:dyDescent="0.3">
      <c r="C433" s="12" t="s">
        <v>1931</v>
      </c>
      <c r="D433" s="12" t="s">
        <v>1932</v>
      </c>
      <c r="E433" s="13"/>
      <c r="F433" s="17"/>
      <c r="G433" s="13"/>
      <c r="H433" s="13">
        <f>SUM(H434:H442)-H437</f>
        <v>664.18000000000006</v>
      </c>
    </row>
    <row r="434" spans="3:8" ht="15" customHeight="1" x14ac:dyDescent="0.3">
      <c r="C434" s="50" t="s">
        <v>1933</v>
      </c>
      <c r="D434" s="51" t="s">
        <v>6388</v>
      </c>
      <c r="E434" s="53" t="s">
        <v>28</v>
      </c>
      <c r="F434" s="54">
        <v>1</v>
      </c>
      <c r="G434" s="54">
        <v>19.149999999999999</v>
      </c>
      <c r="H434" s="146">
        <f t="shared" ref="H434:H436" si="96">+ROUND(+IF(F434="",0,F434*G434),2)</f>
        <v>19.149999999999999</v>
      </c>
    </row>
    <row r="435" spans="3:8" ht="15" customHeight="1" x14ac:dyDescent="0.3">
      <c r="C435" s="50" t="s">
        <v>2003</v>
      </c>
      <c r="D435" s="51" t="s">
        <v>6389</v>
      </c>
      <c r="E435" s="53" t="s">
        <v>28</v>
      </c>
      <c r="F435" s="54">
        <v>2</v>
      </c>
      <c r="G435" s="54">
        <v>20.010000000000002</v>
      </c>
      <c r="H435" s="146">
        <f t="shared" si="96"/>
        <v>40.020000000000003</v>
      </c>
    </row>
    <row r="436" spans="3:8" ht="15" customHeight="1" x14ac:dyDescent="0.3">
      <c r="C436" s="50" t="s">
        <v>6390</v>
      </c>
      <c r="D436" s="51" t="s">
        <v>6391</v>
      </c>
      <c r="E436" s="53" t="s">
        <v>28</v>
      </c>
      <c r="F436" s="54">
        <v>1</v>
      </c>
      <c r="G436" s="54">
        <v>20.010000000000002</v>
      </c>
      <c r="H436" s="146">
        <f t="shared" si="96"/>
        <v>20.010000000000002</v>
      </c>
    </row>
    <row r="437" spans="3:8" ht="15" customHeight="1" x14ac:dyDescent="0.3">
      <c r="C437" s="50" t="s">
        <v>6392</v>
      </c>
      <c r="D437" s="51" t="s">
        <v>2004</v>
      </c>
      <c r="E437" s="52"/>
      <c r="F437" s="52"/>
      <c r="G437" s="52"/>
      <c r="H437" s="148">
        <f>SUM(H438:H442)</f>
        <v>585</v>
      </c>
    </row>
    <row r="438" spans="3:8" ht="15" customHeight="1" x14ac:dyDescent="0.3">
      <c r="C438" s="50" t="s">
        <v>6393</v>
      </c>
      <c r="D438" s="51" t="s">
        <v>6394</v>
      </c>
      <c r="E438" s="53" t="s">
        <v>28</v>
      </c>
      <c r="F438" s="54">
        <v>2</v>
      </c>
      <c r="G438" s="54">
        <v>25.7</v>
      </c>
      <c r="H438" s="146">
        <f t="shared" ref="H438:H442" si="97">+ROUND(+IF(F438="",0,F438*G438),2)</f>
        <v>51.4</v>
      </c>
    </row>
    <row r="439" spans="3:8" ht="15" customHeight="1" x14ac:dyDescent="0.3">
      <c r="C439" s="50" t="s">
        <v>6395</v>
      </c>
      <c r="D439" s="51" t="s">
        <v>6396</v>
      </c>
      <c r="E439" s="53" t="s">
        <v>28</v>
      </c>
      <c r="F439" s="54">
        <v>4</v>
      </c>
      <c r="G439" s="54">
        <v>51.07</v>
      </c>
      <c r="H439" s="146">
        <f t="shared" si="97"/>
        <v>204.28</v>
      </c>
    </row>
    <row r="440" spans="3:8" ht="15" customHeight="1" x14ac:dyDescent="0.3">
      <c r="C440" s="50" t="s">
        <v>6397</v>
      </c>
      <c r="D440" s="51" t="s">
        <v>6398</v>
      </c>
      <c r="E440" s="53" t="s">
        <v>28</v>
      </c>
      <c r="F440" s="54">
        <v>2</v>
      </c>
      <c r="G440" s="54">
        <v>59.75</v>
      </c>
      <c r="H440" s="146">
        <f t="shared" si="97"/>
        <v>119.5</v>
      </c>
    </row>
    <row r="441" spans="3:8" ht="15" customHeight="1" x14ac:dyDescent="0.3">
      <c r="C441" s="50" t="s">
        <v>6399</v>
      </c>
      <c r="D441" s="51" t="s">
        <v>6400</v>
      </c>
      <c r="E441" s="53" t="s">
        <v>28</v>
      </c>
      <c r="F441" s="54">
        <v>3</v>
      </c>
      <c r="G441" s="54">
        <v>30.74</v>
      </c>
      <c r="H441" s="146">
        <f t="shared" si="97"/>
        <v>92.22</v>
      </c>
    </row>
    <row r="442" spans="3:8" ht="15" customHeight="1" x14ac:dyDescent="0.3">
      <c r="C442" s="50" t="s">
        <v>6401</v>
      </c>
      <c r="D442" s="51" t="s">
        <v>6296</v>
      </c>
      <c r="E442" s="53" t="s">
        <v>28</v>
      </c>
      <c r="F442" s="54">
        <v>10</v>
      </c>
      <c r="G442" s="54">
        <v>11.76</v>
      </c>
      <c r="H442" s="146">
        <f t="shared" si="97"/>
        <v>117.6</v>
      </c>
    </row>
    <row r="443" spans="3:8" s="1" customFormat="1" ht="25.2" customHeight="1" x14ac:dyDescent="0.3">
      <c r="C443" s="12" t="s">
        <v>2023</v>
      </c>
      <c r="D443" s="12" t="s">
        <v>6402</v>
      </c>
      <c r="E443" s="13"/>
      <c r="F443" s="17"/>
      <c r="G443" s="13"/>
      <c r="H443" s="13">
        <f>SUM(H444:H450)/2</f>
        <v>8982.4</v>
      </c>
    </row>
    <row r="444" spans="3:8" ht="15" customHeight="1" x14ac:dyDescent="0.3">
      <c r="C444" s="50" t="s">
        <v>2024</v>
      </c>
      <c r="D444" s="51" t="s">
        <v>6403</v>
      </c>
      <c r="E444" s="52"/>
      <c r="F444" s="52"/>
      <c r="G444" s="52"/>
      <c r="H444" s="147">
        <f>SUM(H445:H448)</f>
        <v>8167.62</v>
      </c>
    </row>
    <row r="445" spans="3:8" ht="15" customHeight="1" x14ac:dyDescent="0.3">
      <c r="C445" s="50" t="s">
        <v>2026</v>
      </c>
      <c r="D445" s="51" t="s">
        <v>6404</v>
      </c>
      <c r="E445" s="53" t="s">
        <v>28</v>
      </c>
      <c r="F445" s="54">
        <v>18</v>
      </c>
      <c r="G445" s="54">
        <v>241</v>
      </c>
      <c r="H445" s="146">
        <f t="shared" ref="H445:H448" si="98">+ROUND(+IF(F445="",0,F445*G445),2)</f>
        <v>4338</v>
      </c>
    </row>
    <row r="446" spans="3:8" ht="15" customHeight="1" x14ac:dyDescent="0.3">
      <c r="C446" s="50" t="s">
        <v>2028</v>
      </c>
      <c r="D446" s="51" t="s">
        <v>6405</v>
      </c>
      <c r="E446" s="53" t="s">
        <v>28</v>
      </c>
      <c r="F446" s="54">
        <v>8</v>
      </c>
      <c r="G446" s="54">
        <v>214.42</v>
      </c>
      <c r="H446" s="146">
        <f t="shared" si="98"/>
        <v>1715.36</v>
      </c>
    </row>
    <row r="447" spans="3:8" ht="15" customHeight="1" x14ac:dyDescent="0.3">
      <c r="C447" s="50" t="s">
        <v>2030</v>
      </c>
      <c r="D447" s="51" t="s">
        <v>6406</v>
      </c>
      <c r="E447" s="53" t="s">
        <v>28</v>
      </c>
      <c r="F447" s="54">
        <v>2</v>
      </c>
      <c r="G447" s="54">
        <v>804.53</v>
      </c>
      <c r="H447" s="146">
        <f t="shared" si="98"/>
        <v>1609.06</v>
      </c>
    </row>
    <row r="448" spans="3:8" ht="15" customHeight="1" x14ac:dyDescent="0.3">
      <c r="C448" s="50" t="s">
        <v>2032</v>
      </c>
      <c r="D448" s="51" t="s">
        <v>6407</v>
      </c>
      <c r="E448" s="53" t="s">
        <v>28</v>
      </c>
      <c r="F448" s="54">
        <v>2</v>
      </c>
      <c r="G448" s="54">
        <v>252.6</v>
      </c>
      <c r="H448" s="146">
        <f t="shared" si="98"/>
        <v>505.2</v>
      </c>
    </row>
    <row r="449" spans="2:10" ht="15" customHeight="1" x14ac:dyDescent="0.3">
      <c r="C449" s="50" t="s">
        <v>2033</v>
      </c>
      <c r="D449" s="51" t="s">
        <v>6359</v>
      </c>
      <c r="E449" s="52"/>
      <c r="F449" s="52"/>
      <c r="G449" s="52"/>
      <c r="H449" s="148">
        <f>SUM(H450)</f>
        <v>814.78</v>
      </c>
    </row>
    <row r="450" spans="2:10" ht="15" customHeight="1" x14ac:dyDescent="0.3">
      <c r="C450" s="50" t="s">
        <v>6408</v>
      </c>
      <c r="D450" s="51" t="s">
        <v>6409</v>
      </c>
      <c r="E450" s="53" t="s">
        <v>25</v>
      </c>
      <c r="F450" s="54">
        <v>270.69</v>
      </c>
      <c r="G450" s="54">
        <v>3.01</v>
      </c>
      <c r="H450" s="146">
        <f t="shared" ref="H450" si="99">+ROUND(+IF(F450="",0,F450*G450),2)</f>
        <v>814.78</v>
      </c>
    </row>
    <row r="451" spans="2:10" s="1" customFormat="1" ht="30" customHeight="1" x14ac:dyDescent="0.3">
      <c r="B451" s="1" t="s">
        <v>5415</v>
      </c>
      <c r="C451" s="7" t="s">
        <v>2156</v>
      </c>
      <c r="D451" s="7" t="s">
        <v>4</v>
      </c>
      <c r="E451" s="8"/>
      <c r="F451" s="15"/>
      <c r="G451" s="8"/>
      <c r="H451" s="8">
        <f>+H452+H454+H554+H556+H558+H561+H575+H582+H588</f>
        <v>1131173.75</v>
      </c>
      <c r="I451" s="1">
        <v>1131173.75</v>
      </c>
      <c r="J451" s="1">
        <f>+I451-H451</f>
        <v>0</v>
      </c>
    </row>
    <row r="452" spans="2:10" s="1" customFormat="1" ht="25.2" customHeight="1" x14ac:dyDescent="0.3">
      <c r="C452" s="10" t="s">
        <v>2157</v>
      </c>
      <c r="D452" s="10" t="s">
        <v>2158</v>
      </c>
      <c r="E452" s="11"/>
      <c r="F452" s="16"/>
      <c r="G452" s="11"/>
      <c r="H452" s="11">
        <f>SUM(H453)</f>
        <v>251785.97</v>
      </c>
    </row>
    <row r="453" spans="2:10" ht="15" customHeight="1" x14ac:dyDescent="0.3">
      <c r="C453" s="50" t="s">
        <v>2159</v>
      </c>
      <c r="D453" s="51" t="s">
        <v>6798</v>
      </c>
      <c r="E453" s="53" t="s">
        <v>42</v>
      </c>
      <c r="F453" s="54">
        <v>1</v>
      </c>
      <c r="G453" s="55">
        <v>251785.97</v>
      </c>
      <c r="H453" s="146">
        <f t="shared" ref="H453" si="100">+ROUND(+IF(F453="",0,F453*G453),2)</f>
        <v>251785.97</v>
      </c>
    </row>
    <row r="454" spans="2:10" s="1" customFormat="1" ht="25.2" customHeight="1" x14ac:dyDescent="0.3">
      <c r="C454" s="10" t="s">
        <v>2161</v>
      </c>
      <c r="D454" s="10" t="s">
        <v>2162</v>
      </c>
      <c r="E454" s="11"/>
      <c r="F454" s="16"/>
      <c r="G454" s="11"/>
      <c r="H454" s="11">
        <f>+H455+H479+H496+H508+H511+H513+H535</f>
        <v>369349.35000000003</v>
      </c>
    </row>
    <row r="455" spans="2:10" s="1" customFormat="1" ht="25.2" customHeight="1" x14ac:dyDescent="0.3">
      <c r="C455" s="12" t="s">
        <v>2163</v>
      </c>
      <c r="D455" s="12" t="s">
        <v>6410</v>
      </c>
      <c r="E455" s="13"/>
      <c r="F455" s="17"/>
      <c r="G455" s="13"/>
      <c r="H455" s="13">
        <f>SUM(H456:H478)/2</f>
        <v>50057.700000000004</v>
      </c>
    </row>
    <row r="456" spans="2:10" ht="15" customHeight="1" x14ac:dyDescent="0.3">
      <c r="C456" s="50" t="s">
        <v>2165</v>
      </c>
      <c r="D456" s="51" t="s">
        <v>2164</v>
      </c>
      <c r="E456" s="52"/>
      <c r="F456" s="52"/>
      <c r="G456" s="52"/>
      <c r="H456" s="147">
        <f>SUM(H457:H459)</f>
        <v>10890.75</v>
      </c>
    </row>
    <row r="457" spans="2:10" ht="15" customHeight="1" x14ac:dyDescent="0.3">
      <c r="C457" s="50" t="s">
        <v>6411</v>
      </c>
      <c r="D457" s="51" t="s">
        <v>6412</v>
      </c>
      <c r="E457" s="53" t="s">
        <v>1337</v>
      </c>
      <c r="F457" s="54">
        <v>303</v>
      </c>
      <c r="G457" s="54">
        <v>33.51</v>
      </c>
      <c r="H457" s="146">
        <f t="shared" ref="H457:H463" si="101">+ROUND(+IF(F457="",0,F457*G457),2)</f>
        <v>10153.530000000001</v>
      </c>
    </row>
    <row r="458" spans="2:10" ht="15" customHeight="1" x14ac:dyDescent="0.3">
      <c r="C458" s="50" t="s">
        <v>6413</v>
      </c>
      <c r="D458" s="51" t="s">
        <v>6414</v>
      </c>
      <c r="E458" s="53" t="s">
        <v>1337</v>
      </c>
      <c r="F458" s="54">
        <v>5</v>
      </c>
      <c r="G458" s="54">
        <v>33.51</v>
      </c>
      <c r="H458" s="146">
        <f t="shared" si="101"/>
        <v>167.55</v>
      </c>
    </row>
    <row r="459" spans="2:10" ht="15" customHeight="1" x14ac:dyDescent="0.3">
      <c r="C459" s="50" t="s">
        <v>6415</v>
      </c>
      <c r="D459" s="51" t="s">
        <v>2168</v>
      </c>
      <c r="E459" s="53" t="s">
        <v>1337</v>
      </c>
      <c r="F459" s="54">
        <v>17</v>
      </c>
      <c r="G459" s="54">
        <v>33.51</v>
      </c>
      <c r="H459" s="146">
        <f t="shared" si="101"/>
        <v>569.66999999999996</v>
      </c>
    </row>
    <row r="460" spans="2:10" ht="15" customHeight="1" x14ac:dyDescent="0.3">
      <c r="C460" s="50" t="s">
        <v>2167</v>
      </c>
      <c r="D460" s="51" t="s">
        <v>6416</v>
      </c>
      <c r="E460" s="52"/>
      <c r="F460" s="52"/>
      <c r="G460" s="52"/>
      <c r="H460" s="147">
        <f>SUM(H461:H463)</f>
        <v>21116.82</v>
      </c>
    </row>
    <row r="461" spans="2:10" ht="15" customHeight="1" x14ac:dyDescent="0.3">
      <c r="C461" s="50" t="s">
        <v>6417</v>
      </c>
      <c r="D461" s="51" t="s">
        <v>6418</v>
      </c>
      <c r="E461" s="53" t="s">
        <v>1337</v>
      </c>
      <c r="F461" s="54">
        <v>140</v>
      </c>
      <c r="G461" s="54">
        <v>92.22</v>
      </c>
      <c r="H461" s="146">
        <f t="shared" si="101"/>
        <v>12910.8</v>
      </c>
    </row>
    <row r="462" spans="2:10" ht="15" customHeight="1" x14ac:dyDescent="0.3">
      <c r="C462" s="50" t="s">
        <v>6419</v>
      </c>
      <c r="D462" s="51" t="s">
        <v>6799</v>
      </c>
      <c r="E462" s="53" t="s">
        <v>1337</v>
      </c>
      <c r="F462" s="54">
        <v>45</v>
      </c>
      <c r="G462" s="54">
        <v>117.7</v>
      </c>
      <c r="H462" s="146">
        <f t="shared" si="101"/>
        <v>5296.5</v>
      </c>
    </row>
    <row r="463" spans="2:10" ht="15" customHeight="1" x14ac:dyDescent="0.3">
      <c r="C463" s="50" t="s">
        <v>6420</v>
      </c>
      <c r="D463" s="51" t="s">
        <v>6800</v>
      </c>
      <c r="E463" s="53" t="s">
        <v>1337</v>
      </c>
      <c r="F463" s="54">
        <v>24</v>
      </c>
      <c r="G463" s="54">
        <v>121.23</v>
      </c>
      <c r="H463" s="146">
        <f t="shared" si="101"/>
        <v>2909.52</v>
      </c>
    </row>
    <row r="464" spans="2:10" ht="15" customHeight="1" x14ac:dyDescent="0.3">
      <c r="C464" s="50" t="s">
        <v>2169</v>
      </c>
      <c r="D464" s="56" t="s">
        <v>6421</v>
      </c>
      <c r="E464" s="57"/>
      <c r="F464" s="57"/>
      <c r="G464" s="57"/>
      <c r="H464" s="147">
        <f>SUM(H465:H466)</f>
        <v>1566.29</v>
      </c>
    </row>
    <row r="465" spans="3:8" ht="15" customHeight="1" x14ac:dyDescent="0.3">
      <c r="C465" s="50" t="s">
        <v>6422</v>
      </c>
      <c r="D465" s="51" t="s">
        <v>6423</v>
      </c>
      <c r="E465" s="53" t="s">
        <v>1337</v>
      </c>
      <c r="F465" s="54">
        <v>34</v>
      </c>
      <c r="G465" s="54">
        <v>40.159999999999997</v>
      </c>
      <c r="H465" s="146">
        <f t="shared" ref="H465:H466" si="102">+ROUND(+IF(F465="",0,F465*G465),2)</f>
        <v>1365.44</v>
      </c>
    </row>
    <row r="466" spans="3:8" ht="15" customHeight="1" x14ac:dyDescent="0.3">
      <c r="C466" s="50" t="s">
        <v>6424</v>
      </c>
      <c r="D466" s="51" t="s">
        <v>6425</v>
      </c>
      <c r="E466" s="53" t="s">
        <v>1337</v>
      </c>
      <c r="F466" s="54">
        <v>5</v>
      </c>
      <c r="G466" s="54">
        <v>40.17</v>
      </c>
      <c r="H466" s="146">
        <f t="shared" si="102"/>
        <v>200.85</v>
      </c>
    </row>
    <row r="467" spans="3:8" ht="15" customHeight="1" x14ac:dyDescent="0.3">
      <c r="C467" s="51" t="s">
        <v>2171</v>
      </c>
      <c r="D467" s="50" t="s">
        <v>6426</v>
      </c>
      <c r="E467" s="52"/>
      <c r="F467" s="52"/>
      <c r="G467" s="52"/>
      <c r="H467" s="147">
        <f>SUM(H468:H472)</f>
        <v>9742.58</v>
      </c>
    </row>
    <row r="468" spans="3:8" ht="15" customHeight="1" x14ac:dyDescent="0.3">
      <c r="C468" s="50" t="s">
        <v>6427</v>
      </c>
      <c r="D468" s="51" t="s">
        <v>6801</v>
      </c>
      <c r="E468" s="53" t="s">
        <v>1337</v>
      </c>
      <c r="F468" s="54">
        <v>78</v>
      </c>
      <c r="G468" s="54">
        <v>59.91</v>
      </c>
      <c r="H468" s="146">
        <f t="shared" ref="H468:H478" si="103">+ROUND(+IF(F468="",0,F468*G468),2)</f>
        <v>4672.9799999999996</v>
      </c>
    </row>
    <row r="469" spans="3:8" ht="15" customHeight="1" x14ac:dyDescent="0.3">
      <c r="C469" s="50" t="s">
        <v>6428</v>
      </c>
      <c r="D469" s="51" t="s">
        <v>6802</v>
      </c>
      <c r="E469" s="53" t="s">
        <v>1337</v>
      </c>
      <c r="F469" s="54">
        <v>40</v>
      </c>
      <c r="G469" s="54">
        <v>93.92</v>
      </c>
      <c r="H469" s="146">
        <f t="shared" si="103"/>
        <v>3756.8</v>
      </c>
    </row>
    <row r="470" spans="3:8" ht="15" customHeight="1" x14ac:dyDescent="0.3">
      <c r="C470" s="50" t="s">
        <v>6429</v>
      </c>
      <c r="D470" s="51" t="s">
        <v>6803</v>
      </c>
      <c r="E470" s="53" t="s">
        <v>1337</v>
      </c>
      <c r="F470" s="54">
        <v>2</v>
      </c>
      <c r="G470" s="54">
        <v>100.55</v>
      </c>
      <c r="H470" s="146">
        <f t="shared" si="103"/>
        <v>201.1</v>
      </c>
    </row>
    <row r="471" spans="3:8" ht="15" customHeight="1" x14ac:dyDescent="0.3">
      <c r="C471" s="50" t="s">
        <v>6430</v>
      </c>
      <c r="D471" s="51" t="s">
        <v>6804</v>
      </c>
      <c r="E471" s="53" t="s">
        <v>1337</v>
      </c>
      <c r="F471" s="54">
        <v>2</v>
      </c>
      <c r="G471" s="54">
        <v>91.6</v>
      </c>
      <c r="H471" s="146">
        <f t="shared" si="103"/>
        <v>183.2</v>
      </c>
    </row>
    <row r="472" spans="3:8" ht="15" customHeight="1" x14ac:dyDescent="0.3">
      <c r="C472" s="50" t="s">
        <v>6431</v>
      </c>
      <c r="D472" s="51" t="s">
        <v>6805</v>
      </c>
      <c r="E472" s="53" t="s">
        <v>1337</v>
      </c>
      <c r="F472" s="54">
        <v>15</v>
      </c>
      <c r="G472" s="54">
        <v>61.9</v>
      </c>
      <c r="H472" s="146">
        <f t="shared" si="103"/>
        <v>928.5</v>
      </c>
    </row>
    <row r="473" spans="3:8" ht="15" customHeight="1" x14ac:dyDescent="0.3">
      <c r="C473" s="51" t="s">
        <v>6432</v>
      </c>
      <c r="D473" s="51" t="s">
        <v>2206</v>
      </c>
      <c r="E473" s="52"/>
      <c r="F473" s="52"/>
      <c r="G473" s="52"/>
      <c r="H473" s="147">
        <f>SUM(H474:H478)</f>
        <v>6741.26</v>
      </c>
    </row>
    <row r="474" spans="3:8" ht="15" customHeight="1" x14ac:dyDescent="0.3">
      <c r="C474" s="50" t="s">
        <v>6433</v>
      </c>
      <c r="D474" s="51" t="s">
        <v>6434</v>
      </c>
      <c r="E474" s="53" t="s">
        <v>28</v>
      </c>
      <c r="F474" s="54">
        <v>31</v>
      </c>
      <c r="G474" s="54">
        <v>97.55</v>
      </c>
      <c r="H474" s="146">
        <f t="shared" si="103"/>
        <v>3024.05</v>
      </c>
    </row>
    <row r="475" spans="3:8" ht="15" customHeight="1" x14ac:dyDescent="0.3">
      <c r="C475" s="50" t="s">
        <v>6435</v>
      </c>
      <c r="D475" s="51" t="s">
        <v>6436</v>
      </c>
      <c r="E475" s="53" t="s">
        <v>28</v>
      </c>
      <c r="F475" s="54">
        <v>15</v>
      </c>
      <c r="G475" s="54">
        <v>53.89</v>
      </c>
      <c r="H475" s="146">
        <f t="shared" si="103"/>
        <v>808.35</v>
      </c>
    </row>
    <row r="476" spans="3:8" ht="15" customHeight="1" x14ac:dyDescent="0.3">
      <c r="C476" s="50" t="s">
        <v>6437</v>
      </c>
      <c r="D476" s="51" t="s">
        <v>6438</v>
      </c>
      <c r="E476" s="53" t="s">
        <v>28</v>
      </c>
      <c r="F476" s="54">
        <v>43</v>
      </c>
      <c r="G476" s="54">
        <v>41.56</v>
      </c>
      <c r="H476" s="146">
        <f t="shared" si="103"/>
        <v>1787.08</v>
      </c>
    </row>
    <row r="477" spans="3:8" ht="15" customHeight="1" x14ac:dyDescent="0.3">
      <c r="C477" s="50" t="s">
        <v>6439</v>
      </c>
      <c r="D477" s="51" t="s">
        <v>6440</v>
      </c>
      <c r="E477" s="53" t="s">
        <v>28</v>
      </c>
      <c r="F477" s="54">
        <v>23</v>
      </c>
      <c r="G477" s="54">
        <v>35.659999999999997</v>
      </c>
      <c r="H477" s="146">
        <f t="shared" si="103"/>
        <v>820.18</v>
      </c>
    </row>
    <row r="478" spans="3:8" ht="15" customHeight="1" x14ac:dyDescent="0.3">
      <c r="C478" s="50" t="s">
        <v>6441</v>
      </c>
      <c r="D478" s="51" t="s">
        <v>6442</v>
      </c>
      <c r="E478" s="53" t="s">
        <v>28</v>
      </c>
      <c r="F478" s="54">
        <v>10</v>
      </c>
      <c r="G478" s="54">
        <v>30.16</v>
      </c>
      <c r="H478" s="146">
        <f t="shared" si="103"/>
        <v>301.60000000000002</v>
      </c>
    </row>
    <row r="479" spans="3:8" s="1" customFormat="1" ht="25.2" customHeight="1" x14ac:dyDescent="0.3">
      <c r="C479" s="12" t="s">
        <v>2205</v>
      </c>
      <c r="D479" s="12" t="s">
        <v>2220</v>
      </c>
      <c r="E479" s="13"/>
      <c r="F479" s="17"/>
      <c r="G479" s="13"/>
      <c r="H479" s="13">
        <f>SUM(H480:H495)</f>
        <v>124232.50000000001</v>
      </c>
    </row>
    <row r="480" spans="3:8" ht="15" customHeight="1" x14ac:dyDescent="0.3">
      <c r="C480" s="50" t="s">
        <v>2207</v>
      </c>
      <c r="D480" s="51" t="s">
        <v>6806</v>
      </c>
      <c r="E480" s="53" t="s">
        <v>25</v>
      </c>
      <c r="F480" s="54">
        <v>57</v>
      </c>
      <c r="G480" s="54">
        <v>33.94</v>
      </c>
      <c r="H480" s="146">
        <f t="shared" ref="H480:H495" si="104">+ROUND(+IF(F480="",0,F480*G480),2)</f>
        <v>1934.58</v>
      </c>
    </row>
    <row r="481" spans="3:8" ht="15" customHeight="1" x14ac:dyDescent="0.3">
      <c r="C481" s="50" t="s">
        <v>2209</v>
      </c>
      <c r="D481" s="51" t="s">
        <v>6807</v>
      </c>
      <c r="E481" s="53" t="s">
        <v>25</v>
      </c>
      <c r="F481" s="54">
        <v>100</v>
      </c>
      <c r="G481" s="54">
        <v>9.67</v>
      </c>
      <c r="H481" s="146">
        <f t="shared" si="104"/>
        <v>967</v>
      </c>
    </row>
    <row r="482" spans="3:8" ht="15" customHeight="1" x14ac:dyDescent="0.3">
      <c r="C482" s="50" t="s">
        <v>2211</v>
      </c>
      <c r="D482" s="51" t="s">
        <v>6808</v>
      </c>
      <c r="E482" s="53" t="s">
        <v>25</v>
      </c>
      <c r="F482" s="54">
        <v>951</v>
      </c>
      <c r="G482" s="54">
        <v>8.25</v>
      </c>
      <c r="H482" s="146">
        <f t="shared" si="104"/>
        <v>7845.75</v>
      </c>
    </row>
    <row r="483" spans="3:8" ht="15" customHeight="1" x14ac:dyDescent="0.3">
      <c r="C483" s="50" t="s">
        <v>2213</v>
      </c>
      <c r="D483" s="51" t="s">
        <v>6443</v>
      </c>
      <c r="E483" s="53" t="s">
        <v>25</v>
      </c>
      <c r="F483" s="55">
        <v>2753</v>
      </c>
      <c r="G483" s="54">
        <v>7.45</v>
      </c>
      <c r="H483" s="146">
        <f t="shared" si="104"/>
        <v>20509.849999999999</v>
      </c>
    </row>
    <row r="484" spans="3:8" ht="15" customHeight="1" x14ac:dyDescent="0.3">
      <c r="C484" s="50" t="s">
        <v>2215</v>
      </c>
      <c r="D484" s="51" t="s">
        <v>2234</v>
      </c>
      <c r="E484" s="53" t="s">
        <v>28</v>
      </c>
      <c r="F484" s="54">
        <v>114</v>
      </c>
      <c r="G484" s="54">
        <v>11.38</v>
      </c>
      <c r="H484" s="146">
        <f t="shared" si="104"/>
        <v>1297.32</v>
      </c>
    </row>
    <row r="485" spans="3:8" ht="15" customHeight="1" x14ac:dyDescent="0.3">
      <c r="C485" s="50" t="s">
        <v>2217</v>
      </c>
      <c r="D485" s="51" t="s">
        <v>2240</v>
      </c>
      <c r="E485" s="53" t="s">
        <v>28</v>
      </c>
      <c r="F485" s="54">
        <v>200</v>
      </c>
      <c r="G485" s="54">
        <v>4.38</v>
      </c>
      <c r="H485" s="146">
        <f t="shared" si="104"/>
        <v>876</v>
      </c>
    </row>
    <row r="486" spans="3:8" ht="15" customHeight="1" x14ac:dyDescent="0.3">
      <c r="C486" s="50" t="s">
        <v>6444</v>
      </c>
      <c r="D486" s="51" t="s">
        <v>2242</v>
      </c>
      <c r="E486" s="53" t="s">
        <v>28</v>
      </c>
      <c r="F486" s="55">
        <v>1902</v>
      </c>
      <c r="G486" s="54">
        <v>3.95</v>
      </c>
      <c r="H486" s="146">
        <f t="shared" si="104"/>
        <v>7512.9</v>
      </c>
    </row>
    <row r="487" spans="3:8" ht="15" customHeight="1" x14ac:dyDescent="0.3">
      <c r="C487" s="50" t="s">
        <v>6445</v>
      </c>
      <c r="D487" s="51" t="s">
        <v>2244</v>
      </c>
      <c r="E487" s="53" t="s">
        <v>28</v>
      </c>
      <c r="F487" s="55">
        <v>5506</v>
      </c>
      <c r="G487" s="54">
        <v>3.2</v>
      </c>
      <c r="H487" s="146">
        <f t="shared" si="104"/>
        <v>17619.2</v>
      </c>
    </row>
    <row r="488" spans="3:8" ht="15" customHeight="1" x14ac:dyDescent="0.3">
      <c r="C488" s="50" t="s">
        <v>6446</v>
      </c>
      <c r="D488" s="51" t="s">
        <v>2246</v>
      </c>
      <c r="E488" s="53" t="s">
        <v>28</v>
      </c>
      <c r="F488" s="54">
        <v>114</v>
      </c>
      <c r="G488" s="54">
        <v>19.600000000000001</v>
      </c>
      <c r="H488" s="146">
        <f t="shared" si="104"/>
        <v>2234.4</v>
      </c>
    </row>
    <row r="489" spans="3:8" ht="15" customHeight="1" x14ac:dyDescent="0.3">
      <c r="C489" s="50" t="s">
        <v>6447</v>
      </c>
      <c r="D489" s="51" t="s">
        <v>2252</v>
      </c>
      <c r="E489" s="53" t="s">
        <v>28</v>
      </c>
      <c r="F489" s="54">
        <v>200</v>
      </c>
      <c r="G489" s="54">
        <v>17.649999999999999</v>
      </c>
      <c r="H489" s="146">
        <f t="shared" si="104"/>
        <v>3530</v>
      </c>
    </row>
    <row r="490" spans="3:8" ht="15" customHeight="1" x14ac:dyDescent="0.3">
      <c r="C490" s="50" t="s">
        <v>6448</v>
      </c>
      <c r="D490" s="51" t="s">
        <v>2254</v>
      </c>
      <c r="E490" s="53" t="s">
        <v>28</v>
      </c>
      <c r="F490" s="55">
        <v>1902</v>
      </c>
      <c r="G490" s="54">
        <v>6.74</v>
      </c>
      <c r="H490" s="146">
        <f t="shared" si="104"/>
        <v>12819.48</v>
      </c>
    </row>
    <row r="491" spans="3:8" ht="15" customHeight="1" x14ac:dyDescent="0.3">
      <c r="C491" s="50" t="s">
        <v>6449</v>
      </c>
      <c r="D491" s="51" t="s">
        <v>2256</v>
      </c>
      <c r="E491" s="53" t="s">
        <v>28</v>
      </c>
      <c r="F491" s="55">
        <v>5506</v>
      </c>
      <c r="G491" s="54">
        <v>4.26</v>
      </c>
      <c r="H491" s="146">
        <f t="shared" si="104"/>
        <v>23455.56</v>
      </c>
    </row>
    <row r="492" spans="3:8" ht="15" customHeight="1" x14ac:dyDescent="0.3">
      <c r="C492" s="50" t="s">
        <v>6450</v>
      </c>
      <c r="D492" s="51" t="s">
        <v>6451</v>
      </c>
      <c r="E492" s="53" t="s">
        <v>28</v>
      </c>
      <c r="F492" s="54">
        <v>86</v>
      </c>
      <c r="G492" s="54">
        <v>9.35</v>
      </c>
      <c r="H492" s="146">
        <f t="shared" si="104"/>
        <v>804.1</v>
      </c>
    </row>
    <row r="493" spans="3:8" ht="15" customHeight="1" x14ac:dyDescent="0.3">
      <c r="C493" s="50" t="s">
        <v>6452</v>
      </c>
      <c r="D493" s="51" t="s">
        <v>6453</v>
      </c>
      <c r="E493" s="53" t="s">
        <v>28</v>
      </c>
      <c r="F493" s="54">
        <v>150</v>
      </c>
      <c r="G493" s="54">
        <v>5.33</v>
      </c>
      <c r="H493" s="146">
        <f t="shared" si="104"/>
        <v>799.5</v>
      </c>
    </row>
    <row r="494" spans="3:8" ht="15" customHeight="1" x14ac:dyDescent="0.3">
      <c r="C494" s="50" t="s">
        <v>6454</v>
      </c>
      <c r="D494" s="51" t="s">
        <v>3729</v>
      </c>
      <c r="E494" s="53" t="s">
        <v>28</v>
      </c>
      <c r="F494" s="55">
        <v>1427</v>
      </c>
      <c r="G494" s="54">
        <v>4.38</v>
      </c>
      <c r="H494" s="146">
        <f t="shared" si="104"/>
        <v>6250.26</v>
      </c>
    </row>
    <row r="495" spans="3:8" ht="15" customHeight="1" x14ac:dyDescent="0.3">
      <c r="C495" s="50" t="s">
        <v>6455</v>
      </c>
      <c r="D495" s="51" t="s">
        <v>3731</v>
      </c>
      <c r="E495" s="53" t="s">
        <v>28</v>
      </c>
      <c r="F495" s="55">
        <v>4130</v>
      </c>
      <c r="G495" s="54">
        <v>3.82</v>
      </c>
      <c r="H495" s="146">
        <f t="shared" si="104"/>
        <v>15776.6</v>
      </c>
    </row>
    <row r="496" spans="3:8" s="1" customFormat="1" ht="25.2" customHeight="1" x14ac:dyDescent="0.3">
      <c r="C496" s="12" t="s">
        <v>2219</v>
      </c>
      <c r="D496" s="12" t="s">
        <v>6456</v>
      </c>
      <c r="E496" s="13"/>
      <c r="F496" s="17"/>
      <c r="G496" s="13"/>
      <c r="H496" s="13">
        <f>SUM(H497:H507)</f>
        <v>103400.84</v>
      </c>
    </row>
    <row r="497" spans="3:8" ht="15" customHeight="1" x14ac:dyDescent="0.3">
      <c r="C497" s="50" t="s">
        <v>2221</v>
      </c>
      <c r="D497" s="51" t="s">
        <v>6457</v>
      </c>
      <c r="E497" s="53" t="s">
        <v>25</v>
      </c>
      <c r="F497" s="55">
        <v>4593</v>
      </c>
      <c r="G497" s="54">
        <v>3.35</v>
      </c>
      <c r="H497" s="146">
        <f t="shared" ref="H497:H507" si="105">+ROUND(+IF(F497="",0,F497*G497),2)</f>
        <v>15386.55</v>
      </c>
    </row>
    <row r="498" spans="3:8" ht="15" customHeight="1" x14ac:dyDescent="0.3">
      <c r="C498" s="51" t="s">
        <v>6458</v>
      </c>
      <c r="D498" s="51" t="s">
        <v>6809</v>
      </c>
      <c r="E498" s="53" t="s">
        <v>25</v>
      </c>
      <c r="F498" s="54">
        <v>397</v>
      </c>
      <c r="G498" s="54">
        <v>5.18</v>
      </c>
      <c r="H498" s="146">
        <f t="shared" si="105"/>
        <v>2056.46</v>
      </c>
    </row>
    <row r="499" spans="3:8" ht="15" customHeight="1" x14ac:dyDescent="0.3">
      <c r="C499" s="50" t="s">
        <v>2225</v>
      </c>
      <c r="D499" s="51" t="s">
        <v>6810</v>
      </c>
      <c r="E499" s="53" t="s">
        <v>25</v>
      </c>
      <c r="F499" s="55">
        <v>1309</v>
      </c>
      <c r="G499" s="54">
        <v>7.11</v>
      </c>
      <c r="H499" s="146">
        <f t="shared" si="105"/>
        <v>9306.99</v>
      </c>
    </row>
    <row r="500" spans="3:8" ht="15" customHeight="1" x14ac:dyDescent="0.3">
      <c r="C500" s="50" t="s">
        <v>2227</v>
      </c>
      <c r="D500" s="51" t="s">
        <v>6811</v>
      </c>
      <c r="E500" s="53" t="s">
        <v>25</v>
      </c>
      <c r="F500" s="55">
        <v>1992</v>
      </c>
      <c r="G500" s="54">
        <v>11.11</v>
      </c>
      <c r="H500" s="146">
        <f t="shared" si="105"/>
        <v>22131.119999999999</v>
      </c>
    </row>
    <row r="501" spans="3:8" ht="15" customHeight="1" x14ac:dyDescent="0.3">
      <c r="C501" s="50" t="s">
        <v>2229</v>
      </c>
      <c r="D501" s="51" t="s">
        <v>6812</v>
      </c>
      <c r="E501" s="53" t="s">
        <v>25</v>
      </c>
      <c r="F501" s="55">
        <v>1303</v>
      </c>
      <c r="G501" s="54">
        <v>14.61</v>
      </c>
      <c r="H501" s="146">
        <f t="shared" si="105"/>
        <v>19036.830000000002</v>
      </c>
    </row>
    <row r="502" spans="3:8" ht="15" customHeight="1" x14ac:dyDescent="0.3">
      <c r="C502" s="50" t="s">
        <v>2231</v>
      </c>
      <c r="D502" s="51" t="s">
        <v>6813</v>
      </c>
      <c r="E502" s="53" t="s">
        <v>25</v>
      </c>
      <c r="F502" s="54">
        <v>307</v>
      </c>
      <c r="G502" s="54">
        <v>21.61</v>
      </c>
      <c r="H502" s="146">
        <f t="shared" si="105"/>
        <v>6634.27</v>
      </c>
    </row>
    <row r="503" spans="3:8" ht="15" customHeight="1" x14ac:dyDescent="0.3">
      <c r="C503" s="50" t="s">
        <v>2233</v>
      </c>
      <c r="D503" s="51" t="s">
        <v>6814</v>
      </c>
      <c r="E503" s="53" t="s">
        <v>25</v>
      </c>
      <c r="F503" s="54">
        <v>424</v>
      </c>
      <c r="G503" s="54">
        <v>24.88</v>
      </c>
      <c r="H503" s="146">
        <f t="shared" si="105"/>
        <v>10549.12</v>
      </c>
    </row>
    <row r="504" spans="3:8" ht="15" customHeight="1" x14ac:dyDescent="0.3">
      <c r="C504" s="50" t="s">
        <v>2235</v>
      </c>
      <c r="D504" s="51" t="s">
        <v>6815</v>
      </c>
      <c r="E504" s="53" t="s">
        <v>25</v>
      </c>
      <c r="F504" s="54">
        <v>116</v>
      </c>
      <c r="G504" s="54">
        <v>69.11</v>
      </c>
      <c r="H504" s="146">
        <f t="shared" si="105"/>
        <v>8016.76</v>
      </c>
    </row>
    <row r="505" spans="3:8" ht="15" customHeight="1" x14ac:dyDescent="0.3">
      <c r="C505" s="50" t="s">
        <v>2237</v>
      </c>
      <c r="D505" s="51" t="s">
        <v>2362</v>
      </c>
      <c r="E505" s="53" t="s">
        <v>25</v>
      </c>
      <c r="F505" s="54">
        <v>204</v>
      </c>
      <c r="G505" s="54">
        <v>11.56</v>
      </c>
      <c r="H505" s="146">
        <f t="shared" si="105"/>
        <v>2358.2399999999998</v>
      </c>
    </row>
    <row r="506" spans="3:8" ht="15" customHeight="1" x14ac:dyDescent="0.3">
      <c r="C506" s="50" t="s">
        <v>2239</v>
      </c>
      <c r="D506" s="51" t="s">
        <v>6816</v>
      </c>
      <c r="E506" s="53" t="s">
        <v>25</v>
      </c>
      <c r="F506" s="54">
        <v>130</v>
      </c>
      <c r="G506" s="54">
        <v>46.2</v>
      </c>
      <c r="H506" s="146">
        <f t="shared" si="105"/>
        <v>6006</v>
      </c>
    </row>
    <row r="507" spans="3:8" ht="15" customHeight="1" x14ac:dyDescent="0.3">
      <c r="C507" s="50" t="s">
        <v>2241</v>
      </c>
      <c r="D507" s="51" t="s">
        <v>2364</v>
      </c>
      <c r="E507" s="53" t="s">
        <v>42</v>
      </c>
      <c r="F507" s="54">
        <v>1</v>
      </c>
      <c r="G507" s="55">
        <v>1918.5</v>
      </c>
      <c r="H507" s="146">
        <f t="shared" si="105"/>
        <v>1918.5</v>
      </c>
    </row>
    <row r="508" spans="3:8" s="1" customFormat="1" ht="25.2" customHeight="1" x14ac:dyDescent="0.3">
      <c r="C508" s="12" t="s">
        <v>2323</v>
      </c>
      <c r="D508" s="12" t="s">
        <v>6459</v>
      </c>
      <c r="E508" s="13"/>
      <c r="F508" s="17"/>
      <c r="G508" s="13"/>
      <c r="H508" s="13">
        <f>SUM(H509:H510)</f>
        <v>12903.579999999998</v>
      </c>
    </row>
    <row r="509" spans="3:8" ht="15" customHeight="1" x14ac:dyDescent="0.3">
      <c r="C509" s="50" t="s">
        <v>2325</v>
      </c>
      <c r="D509" s="51" t="s">
        <v>6460</v>
      </c>
      <c r="E509" s="53" t="s">
        <v>25</v>
      </c>
      <c r="F509" s="54">
        <v>151</v>
      </c>
      <c r="G509" s="54">
        <v>66.459999999999994</v>
      </c>
      <c r="H509" s="146">
        <f t="shared" ref="H509:H510" si="106">+ROUND(+IF(F509="",0,F509*G509),2)</f>
        <v>10035.459999999999</v>
      </c>
    </row>
    <row r="510" spans="3:8" ht="15" customHeight="1" x14ac:dyDescent="0.3">
      <c r="C510" s="51" t="s">
        <v>7529</v>
      </c>
      <c r="D510" s="51" t="s">
        <v>2370</v>
      </c>
      <c r="E510" s="53" t="s">
        <v>28</v>
      </c>
      <c r="F510" s="54">
        <v>6</v>
      </c>
      <c r="G510" s="54">
        <v>478.02</v>
      </c>
      <c r="H510" s="146">
        <f t="shared" si="106"/>
        <v>2868.12</v>
      </c>
    </row>
    <row r="511" spans="3:8" s="1" customFormat="1" ht="25.2" customHeight="1" x14ac:dyDescent="0.3">
      <c r="C511" s="12" t="s">
        <v>2365</v>
      </c>
      <c r="D511" s="12" t="s">
        <v>6461</v>
      </c>
      <c r="E511" s="13"/>
      <c r="F511" s="17"/>
      <c r="G511" s="13"/>
      <c r="H511" s="13">
        <f>SUM(H512)</f>
        <v>2574.69</v>
      </c>
    </row>
    <row r="512" spans="3:8" ht="15" customHeight="1" x14ac:dyDescent="0.3">
      <c r="C512" s="50" t="s">
        <v>2367</v>
      </c>
      <c r="D512" s="51" t="s">
        <v>6462</v>
      </c>
      <c r="E512" s="53" t="s">
        <v>28</v>
      </c>
      <c r="F512" s="54">
        <v>1</v>
      </c>
      <c r="G512" s="55">
        <v>2574.69</v>
      </c>
      <c r="H512" s="146">
        <f t="shared" ref="H512" si="107">+ROUND(+IF(F512="",0,F512*G512),2)</f>
        <v>2574.69</v>
      </c>
    </row>
    <row r="513" spans="3:8" s="1" customFormat="1" ht="25.2" customHeight="1" x14ac:dyDescent="0.3">
      <c r="C513" s="12" t="s">
        <v>2371</v>
      </c>
      <c r="D513" s="12" t="s">
        <v>2388</v>
      </c>
      <c r="E513" s="13"/>
      <c r="F513" s="17"/>
      <c r="G513" s="13"/>
      <c r="H513" s="13">
        <f>SUM(H514:H534)</f>
        <v>24852.279999999995</v>
      </c>
    </row>
    <row r="514" spans="3:8" ht="15" customHeight="1" x14ac:dyDescent="0.3">
      <c r="C514" s="50" t="s">
        <v>2373</v>
      </c>
      <c r="D514" s="51" t="s">
        <v>6463</v>
      </c>
      <c r="E514" s="53" t="s">
        <v>28</v>
      </c>
      <c r="F514" s="54">
        <v>1</v>
      </c>
      <c r="G514" s="54">
        <v>745.45</v>
      </c>
      <c r="H514" s="146">
        <f t="shared" ref="H514:H534" si="108">+ROUND(+IF(F514="",0,F514*G514),2)</f>
        <v>745.45</v>
      </c>
    </row>
    <row r="515" spans="3:8" ht="15" customHeight="1" x14ac:dyDescent="0.3">
      <c r="C515" s="50" t="s">
        <v>2387</v>
      </c>
      <c r="D515" s="51" t="s">
        <v>6464</v>
      </c>
      <c r="E515" s="53" t="s">
        <v>28</v>
      </c>
      <c r="F515" s="54">
        <v>1</v>
      </c>
      <c r="G515" s="54">
        <v>870.32</v>
      </c>
      <c r="H515" s="146">
        <f t="shared" si="108"/>
        <v>870.32</v>
      </c>
    </row>
    <row r="516" spans="3:8" ht="15" customHeight="1" x14ac:dyDescent="0.3">
      <c r="C516" s="50" t="s">
        <v>2399</v>
      </c>
      <c r="D516" s="51" t="s">
        <v>6465</v>
      </c>
      <c r="E516" s="53" t="s">
        <v>28</v>
      </c>
      <c r="F516" s="54">
        <v>1</v>
      </c>
      <c r="G516" s="54">
        <v>870.32</v>
      </c>
      <c r="H516" s="146">
        <f t="shared" si="108"/>
        <v>870.32</v>
      </c>
    </row>
    <row r="517" spans="3:8" ht="15" customHeight="1" x14ac:dyDescent="0.3">
      <c r="C517" s="50" t="s">
        <v>2405</v>
      </c>
      <c r="D517" s="51" t="s">
        <v>6466</v>
      </c>
      <c r="E517" s="53" t="s">
        <v>28</v>
      </c>
      <c r="F517" s="54">
        <v>1</v>
      </c>
      <c r="G517" s="54">
        <v>842.02</v>
      </c>
      <c r="H517" s="146">
        <f t="shared" si="108"/>
        <v>842.02</v>
      </c>
    </row>
    <row r="518" spans="3:8" ht="15" customHeight="1" x14ac:dyDescent="0.3">
      <c r="C518" s="50" t="s">
        <v>6467</v>
      </c>
      <c r="D518" s="51" t="s">
        <v>6468</v>
      </c>
      <c r="E518" s="53" t="s">
        <v>28</v>
      </c>
      <c r="F518" s="54">
        <v>1</v>
      </c>
      <c r="G518" s="54">
        <v>842.02</v>
      </c>
      <c r="H518" s="146">
        <f t="shared" si="108"/>
        <v>842.02</v>
      </c>
    </row>
    <row r="519" spans="3:8" ht="15" customHeight="1" x14ac:dyDescent="0.3">
      <c r="C519" s="50" t="s">
        <v>6469</v>
      </c>
      <c r="D519" s="51" t="s">
        <v>6470</v>
      </c>
      <c r="E519" s="53" t="s">
        <v>28</v>
      </c>
      <c r="F519" s="54">
        <v>1</v>
      </c>
      <c r="G519" s="54">
        <v>745.45</v>
      </c>
      <c r="H519" s="146">
        <f t="shared" si="108"/>
        <v>745.45</v>
      </c>
    </row>
    <row r="520" spans="3:8" ht="15" customHeight="1" x14ac:dyDescent="0.3">
      <c r="C520" s="50" t="s">
        <v>6471</v>
      </c>
      <c r="D520" s="51" t="s">
        <v>6472</v>
      </c>
      <c r="E520" s="53" t="s">
        <v>28</v>
      </c>
      <c r="F520" s="54">
        <v>1</v>
      </c>
      <c r="G520" s="54">
        <v>504.49</v>
      </c>
      <c r="H520" s="146">
        <f t="shared" si="108"/>
        <v>504.49</v>
      </c>
    </row>
    <row r="521" spans="3:8" ht="15" customHeight="1" x14ac:dyDescent="0.3">
      <c r="C521" s="50" t="s">
        <v>6473</v>
      </c>
      <c r="D521" s="51" t="s">
        <v>6474</v>
      </c>
      <c r="E521" s="53" t="s">
        <v>28</v>
      </c>
      <c r="F521" s="54">
        <v>1</v>
      </c>
      <c r="G521" s="54">
        <v>504.49</v>
      </c>
      <c r="H521" s="146">
        <f t="shared" si="108"/>
        <v>504.49</v>
      </c>
    </row>
    <row r="522" spans="3:8" ht="15" customHeight="1" x14ac:dyDescent="0.3">
      <c r="C522" s="50" t="s">
        <v>6475</v>
      </c>
      <c r="D522" s="51" t="s">
        <v>6476</v>
      </c>
      <c r="E522" s="53" t="s">
        <v>28</v>
      </c>
      <c r="F522" s="54">
        <v>1</v>
      </c>
      <c r="G522" s="54">
        <v>504.49</v>
      </c>
      <c r="H522" s="146">
        <f t="shared" si="108"/>
        <v>504.49</v>
      </c>
    </row>
    <row r="523" spans="3:8" ht="15" customHeight="1" x14ac:dyDescent="0.3">
      <c r="C523" s="50" t="s">
        <v>6477</v>
      </c>
      <c r="D523" s="51" t="s">
        <v>6478</v>
      </c>
      <c r="E523" s="53" t="s">
        <v>28</v>
      </c>
      <c r="F523" s="54">
        <v>1</v>
      </c>
      <c r="G523" s="55">
        <v>2687.37</v>
      </c>
      <c r="H523" s="146">
        <f t="shared" si="108"/>
        <v>2687.37</v>
      </c>
    </row>
    <row r="524" spans="3:8" ht="15" customHeight="1" x14ac:dyDescent="0.3">
      <c r="C524" s="50" t="s">
        <v>6479</v>
      </c>
      <c r="D524" s="51" t="s">
        <v>6480</v>
      </c>
      <c r="E524" s="53" t="s">
        <v>28</v>
      </c>
      <c r="F524" s="54">
        <v>1</v>
      </c>
      <c r="G524" s="54">
        <v>504.49</v>
      </c>
      <c r="H524" s="146">
        <f t="shared" si="108"/>
        <v>504.49</v>
      </c>
    </row>
    <row r="525" spans="3:8" ht="15" customHeight="1" x14ac:dyDescent="0.3">
      <c r="C525" s="50" t="s">
        <v>6481</v>
      </c>
      <c r="D525" s="51" t="s">
        <v>6482</v>
      </c>
      <c r="E525" s="53" t="s">
        <v>28</v>
      </c>
      <c r="F525" s="54">
        <v>1</v>
      </c>
      <c r="G525" s="54">
        <v>560.83000000000004</v>
      </c>
      <c r="H525" s="146">
        <f t="shared" si="108"/>
        <v>560.83000000000004</v>
      </c>
    </row>
    <row r="526" spans="3:8" ht="15" customHeight="1" x14ac:dyDescent="0.3">
      <c r="C526" s="50" t="s">
        <v>6483</v>
      </c>
      <c r="D526" s="51" t="s">
        <v>6484</v>
      </c>
      <c r="E526" s="53" t="s">
        <v>28</v>
      </c>
      <c r="F526" s="54">
        <v>1</v>
      </c>
      <c r="G526" s="54">
        <v>607.94000000000005</v>
      </c>
      <c r="H526" s="146">
        <f t="shared" si="108"/>
        <v>607.94000000000005</v>
      </c>
    </row>
    <row r="527" spans="3:8" ht="15" customHeight="1" x14ac:dyDescent="0.3">
      <c r="C527" s="50" t="s">
        <v>6485</v>
      </c>
      <c r="D527" s="51" t="s">
        <v>6817</v>
      </c>
      <c r="E527" s="53" t="s">
        <v>28</v>
      </c>
      <c r="F527" s="54">
        <v>1</v>
      </c>
      <c r="G527" s="54">
        <v>651.05999999999995</v>
      </c>
      <c r="H527" s="146">
        <f t="shared" si="108"/>
        <v>651.05999999999995</v>
      </c>
    </row>
    <row r="528" spans="3:8" ht="15" customHeight="1" x14ac:dyDescent="0.3">
      <c r="C528" s="50" t="s">
        <v>6486</v>
      </c>
      <c r="D528" s="51" t="s">
        <v>6487</v>
      </c>
      <c r="E528" s="53" t="s">
        <v>28</v>
      </c>
      <c r="F528" s="54">
        <v>1</v>
      </c>
      <c r="G528" s="54">
        <v>870.32</v>
      </c>
      <c r="H528" s="146">
        <f t="shared" si="108"/>
        <v>870.32</v>
      </c>
    </row>
    <row r="529" spans="3:8" ht="15" customHeight="1" x14ac:dyDescent="0.3">
      <c r="C529" s="50" t="s">
        <v>6488</v>
      </c>
      <c r="D529" s="51" t="s">
        <v>6489</v>
      </c>
      <c r="E529" s="53" t="s">
        <v>28</v>
      </c>
      <c r="F529" s="54">
        <v>1</v>
      </c>
      <c r="G529" s="55">
        <v>2912.74</v>
      </c>
      <c r="H529" s="146">
        <f t="shared" si="108"/>
        <v>2912.74</v>
      </c>
    </row>
    <row r="530" spans="3:8" ht="15" customHeight="1" x14ac:dyDescent="0.3">
      <c r="C530" s="50" t="s">
        <v>6490</v>
      </c>
      <c r="D530" s="51" t="s">
        <v>6818</v>
      </c>
      <c r="E530" s="53" t="s">
        <v>28</v>
      </c>
      <c r="F530" s="54">
        <v>480</v>
      </c>
      <c r="G530" s="54">
        <v>7.3</v>
      </c>
      <c r="H530" s="146">
        <f t="shared" si="108"/>
        <v>3504</v>
      </c>
    </row>
    <row r="531" spans="3:8" ht="15" customHeight="1" x14ac:dyDescent="0.3">
      <c r="C531" s="51" t="s">
        <v>7530</v>
      </c>
      <c r="D531" s="51" t="s">
        <v>6491</v>
      </c>
      <c r="E531" s="53" t="s">
        <v>28</v>
      </c>
      <c r="F531" s="54">
        <v>480</v>
      </c>
      <c r="G531" s="54">
        <v>4.46</v>
      </c>
      <c r="H531" s="146">
        <f t="shared" si="108"/>
        <v>2140.8000000000002</v>
      </c>
    </row>
    <row r="532" spans="3:8" ht="15" customHeight="1" x14ac:dyDescent="0.3">
      <c r="C532" s="51" t="s">
        <v>7531</v>
      </c>
      <c r="D532" s="51" t="s">
        <v>6492</v>
      </c>
      <c r="E532" s="53" t="s">
        <v>28</v>
      </c>
      <c r="F532" s="54">
        <v>41</v>
      </c>
      <c r="G532" s="54">
        <v>6.63</v>
      </c>
      <c r="H532" s="146">
        <f t="shared" si="108"/>
        <v>271.83</v>
      </c>
    </row>
    <row r="533" spans="3:8" ht="15" customHeight="1" x14ac:dyDescent="0.3">
      <c r="C533" s="50" t="s">
        <v>6493</v>
      </c>
      <c r="D533" s="51" t="s">
        <v>6494</v>
      </c>
      <c r="E533" s="53" t="s">
        <v>28</v>
      </c>
      <c r="F533" s="54">
        <v>1</v>
      </c>
      <c r="G533" s="55">
        <v>3538.09</v>
      </c>
      <c r="H533" s="146">
        <f t="shared" si="108"/>
        <v>3538.09</v>
      </c>
    </row>
    <row r="534" spans="3:8" ht="15" customHeight="1" x14ac:dyDescent="0.3">
      <c r="C534" s="50" t="s">
        <v>6495</v>
      </c>
      <c r="D534" s="51" t="s">
        <v>6496</v>
      </c>
      <c r="E534" s="53" t="s">
        <v>28</v>
      </c>
      <c r="F534" s="54">
        <v>16</v>
      </c>
      <c r="G534" s="54">
        <v>10.86</v>
      </c>
      <c r="H534" s="146">
        <f t="shared" si="108"/>
        <v>173.76</v>
      </c>
    </row>
    <row r="535" spans="3:8" s="1" customFormat="1" ht="25.2" customHeight="1" x14ac:dyDescent="0.3">
      <c r="C535" s="12" t="s">
        <v>2433</v>
      </c>
      <c r="D535" s="12" t="s">
        <v>6497</v>
      </c>
      <c r="E535" s="13"/>
      <c r="F535" s="17"/>
      <c r="G535" s="13"/>
      <c r="H535" s="13">
        <f>SUM(H536:H553)</f>
        <v>51327.76</v>
      </c>
    </row>
    <row r="536" spans="3:8" ht="15" customHeight="1" x14ac:dyDescent="0.3">
      <c r="C536" s="50" t="s">
        <v>2435</v>
      </c>
      <c r="D536" s="51" t="s">
        <v>6819</v>
      </c>
      <c r="E536" s="53" t="s">
        <v>28</v>
      </c>
      <c r="F536" s="54">
        <v>1</v>
      </c>
      <c r="G536" s="55">
        <v>2465.8000000000002</v>
      </c>
      <c r="H536" s="146">
        <f t="shared" ref="H536:H553" si="109">+ROUND(+IF(F536="",0,F536*G536),2)</f>
        <v>2465.8000000000002</v>
      </c>
    </row>
    <row r="537" spans="3:8" ht="15" customHeight="1" x14ac:dyDescent="0.3">
      <c r="C537" s="50" t="s">
        <v>2437</v>
      </c>
      <c r="D537" s="51" t="s">
        <v>6820</v>
      </c>
      <c r="E537" s="53" t="s">
        <v>28</v>
      </c>
      <c r="F537" s="54">
        <v>2</v>
      </c>
      <c r="G537" s="54">
        <v>958.7</v>
      </c>
      <c r="H537" s="146">
        <f t="shared" si="109"/>
        <v>1917.4</v>
      </c>
    </row>
    <row r="538" spans="3:8" ht="15" customHeight="1" x14ac:dyDescent="0.3">
      <c r="C538" s="50" t="s">
        <v>2439</v>
      </c>
      <c r="D538" s="51" t="s">
        <v>6821</v>
      </c>
      <c r="E538" s="53" t="s">
        <v>28</v>
      </c>
      <c r="F538" s="54">
        <v>2</v>
      </c>
      <c r="G538" s="54">
        <v>879.64</v>
      </c>
      <c r="H538" s="146">
        <f t="shared" si="109"/>
        <v>1759.28</v>
      </c>
    </row>
    <row r="539" spans="3:8" ht="15" customHeight="1" x14ac:dyDescent="0.3">
      <c r="C539" s="50" t="s">
        <v>2441</v>
      </c>
      <c r="D539" s="51" t="s">
        <v>6822</v>
      </c>
      <c r="E539" s="53" t="s">
        <v>28</v>
      </c>
      <c r="F539" s="54">
        <v>2</v>
      </c>
      <c r="G539" s="54">
        <v>800.58</v>
      </c>
      <c r="H539" s="146">
        <f t="shared" si="109"/>
        <v>1601.16</v>
      </c>
    </row>
    <row r="540" spans="3:8" ht="15" customHeight="1" x14ac:dyDescent="0.3">
      <c r="C540" s="50" t="s">
        <v>2443</v>
      </c>
      <c r="D540" s="51" t="s">
        <v>6823</v>
      </c>
      <c r="E540" s="53" t="s">
        <v>28</v>
      </c>
      <c r="F540" s="54">
        <v>2</v>
      </c>
      <c r="G540" s="54">
        <v>800.58</v>
      </c>
      <c r="H540" s="146">
        <f t="shared" si="109"/>
        <v>1601.16</v>
      </c>
    </row>
    <row r="541" spans="3:8" ht="15" customHeight="1" x14ac:dyDescent="0.3">
      <c r="C541" s="50" t="s">
        <v>2445</v>
      </c>
      <c r="D541" s="51" t="s">
        <v>6824</v>
      </c>
      <c r="E541" s="53" t="s">
        <v>28</v>
      </c>
      <c r="F541" s="54">
        <v>2</v>
      </c>
      <c r="G541" s="54">
        <v>765.18</v>
      </c>
      <c r="H541" s="146">
        <f t="shared" si="109"/>
        <v>1530.36</v>
      </c>
    </row>
    <row r="542" spans="3:8" ht="15" customHeight="1" x14ac:dyDescent="0.3">
      <c r="C542" s="50" t="s">
        <v>2447</v>
      </c>
      <c r="D542" s="51" t="s">
        <v>6825</v>
      </c>
      <c r="E542" s="53" t="s">
        <v>28</v>
      </c>
      <c r="F542" s="54">
        <v>2</v>
      </c>
      <c r="G542" s="54">
        <v>765.18</v>
      </c>
      <c r="H542" s="146">
        <f t="shared" si="109"/>
        <v>1530.36</v>
      </c>
    </row>
    <row r="543" spans="3:8" ht="15" customHeight="1" x14ac:dyDescent="0.3">
      <c r="C543" s="50" t="s">
        <v>2449</v>
      </c>
      <c r="D543" s="51" t="s">
        <v>6826</v>
      </c>
      <c r="E543" s="53" t="s">
        <v>28</v>
      </c>
      <c r="F543" s="54">
        <v>2</v>
      </c>
      <c r="G543" s="54">
        <v>765.18</v>
      </c>
      <c r="H543" s="146">
        <f t="shared" si="109"/>
        <v>1530.36</v>
      </c>
    </row>
    <row r="544" spans="3:8" ht="15" customHeight="1" x14ac:dyDescent="0.3">
      <c r="C544" s="50" t="s">
        <v>2451</v>
      </c>
      <c r="D544" s="51" t="s">
        <v>6827</v>
      </c>
      <c r="E544" s="53" t="s">
        <v>28</v>
      </c>
      <c r="F544" s="54">
        <v>2</v>
      </c>
      <c r="G544" s="54">
        <v>765.18</v>
      </c>
      <c r="H544" s="146">
        <f t="shared" si="109"/>
        <v>1530.36</v>
      </c>
    </row>
    <row r="545" spans="3:8" ht="15" customHeight="1" x14ac:dyDescent="0.3">
      <c r="C545" s="50" t="s">
        <v>2453</v>
      </c>
      <c r="D545" s="51" t="s">
        <v>6828</v>
      </c>
      <c r="E545" s="53" t="s">
        <v>28</v>
      </c>
      <c r="F545" s="54">
        <v>4</v>
      </c>
      <c r="G545" s="54">
        <v>765.18</v>
      </c>
      <c r="H545" s="146">
        <f t="shared" si="109"/>
        <v>3060.72</v>
      </c>
    </row>
    <row r="546" spans="3:8" ht="15" customHeight="1" x14ac:dyDescent="0.3">
      <c r="C546" s="50" t="s">
        <v>2455</v>
      </c>
      <c r="D546" s="51" t="s">
        <v>6829</v>
      </c>
      <c r="E546" s="53" t="s">
        <v>28</v>
      </c>
      <c r="F546" s="54">
        <v>15</v>
      </c>
      <c r="G546" s="54">
        <v>63.74</v>
      </c>
      <c r="H546" s="146">
        <f t="shared" si="109"/>
        <v>956.1</v>
      </c>
    </row>
    <row r="547" spans="3:8" ht="15" customHeight="1" x14ac:dyDescent="0.3">
      <c r="C547" s="50" t="s">
        <v>2457</v>
      </c>
      <c r="D547" s="51" t="s">
        <v>6830</v>
      </c>
      <c r="E547" s="53" t="s">
        <v>28</v>
      </c>
      <c r="F547" s="54">
        <v>39</v>
      </c>
      <c r="G547" s="54">
        <v>51.46</v>
      </c>
      <c r="H547" s="146">
        <f t="shared" si="109"/>
        <v>2006.94</v>
      </c>
    </row>
    <row r="548" spans="3:8" ht="15" customHeight="1" x14ac:dyDescent="0.3">
      <c r="C548" s="50" t="s">
        <v>2459</v>
      </c>
      <c r="D548" s="51" t="s">
        <v>6831</v>
      </c>
      <c r="E548" s="53" t="s">
        <v>28</v>
      </c>
      <c r="F548" s="54">
        <v>47</v>
      </c>
      <c r="G548" s="54">
        <v>51.46</v>
      </c>
      <c r="H548" s="146">
        <f t="shared" si="109"/>
        <v>2418.62</v>
      </c>
    </row>
    <row r="549" spans="3:8" ht="15" customHeight="1" x14ac:dyDescent="0.3">
      <c r="C549" s="50" t="s">
        <v>2461</v>
      </c>
      <c r="D549" s="51" t="s">
        <v>6498</v>
      </c>
      <c r="E549" s="53" t="s">
        <v>28</v>
      </c>
      <c r="F549" s="54">
        <v>81</v>
      </c>
      <c r="G549" s="54">
        <v>145.52000000000001</v>
      </c>
      <c r="H549" s="146">
        <f t="shared" si="109"/>
        <v>11787.12</v>
      </c>
    </row>
    <row r="550" spans="3:8" ht="15" customHeight="1" x14ac:dyDescent="0.3">
      <c r="C550" s="51" t="s">
        <v>7532</v>
      </c>
      <c r="D550" s="51" t="s">
        <v>6499</v>
      </c>
      <c r="E550" s="53" t="s">
        <v>28</v>
      </c>
      <c r="F550" s="54">
        <v>16</v>
      </c>
      <c r="G550" s="54">
        <v>155.03</v>
      </c>
      <c r="H550" s="146">
        <f t="shared" si="109"/>
        <v>2480.48</v>
      </c>
    </row>
    <row r="551" spans="3:8" ht="15" customHeight="1" x14ac:dyDescent="0.3">
      <c r="C551" s="51" t="s">
        <v>7533</v>
      </c>
      <c r="D551" s="51" t="s">
        <v>6500</v>
      </c>
      <c r="E551" s="53" t="s">
        <v>28</v>
      </c>
      <c r="F551" s="54">
        <v>9</v>
      </c>
      <c r="G551" s="54">
        <v>31.22</v>
      </c>
      <c r="H551" s="146">
        <f t="shared" si="109"/>
        <v>280.98</v>
      </c>
    </row>
    <row r="552" spans="3:8" ht="15" customHeight="1" x14ac:dyDescent="0.3">
      <c r="C552" s="50" t="s">
        <v>2467</v>
      </c>
      <c r="D552" s="51" t="s">
        <v>6494</v>
      </c>
      <c r="E552" s="53" t="s">
        <v>42</v>
      </c>
      <c r="F552" s="54">
        <v>2</v>
      </c>
      <c r="G552" s="55">
        <v>3538.09</v>
      </c>
      <c r="H552" s="146">
        <f t="shared" si="109"/>
        <v>7076.18</v>
      </c>
    </row>
    <row r="553" spans="3:8" ht="15" customHeight="1" x14ac:dyDescent="0.3">
      <c r="C553" s="50" t="s">
        <v>2469</v>
      </c>
      <c r="D553" s="51" t="s">
        <v>6501</v>
      </c>
      <c r="E553" s="53" t="s">
        <v>42</v>
      </c>
      <c r="F553" s="54">
        <v>2</v>
      </c>
      <c r="G553" s="55">
        <v>2897.19</v>
      </c>
      <c r="H553" s="146">
        <f t="shared" si="109"/>
        <v>5794.38</v>
      </c>
    </row>
    <row r="554" spans="3:8" s="1" customFormat="1" ht="25.2" customHeight="1" x14ac:dyDescent="0.3">
      <c r="C554" s="10" t="s">
        <v>2491</v>
      </c>
      <c r="D554" s="10" t="s">
        <v>6502</v>
      </c>
      <c r="E554" s="11"/>
      <c r="F554" s="16"/>
      <c r="G554" s="11"/>
      <c r="H554" s="11">
        <f>SUM(H555)</f>
        <v>4280.8</v>
      </c>
    </row>
    <row r="555" spans="3:8" ht="15" customHeight="1" x14ac:dyDescent="0.3">
      <c r="C555" s="50" t="s">
        <v>2493</v>
      </c>
      <c r="D555" s="51" t="s">
        <v>6503</v>
      </c>
      <c r="E555" s="53" t="s">
        <v>28</v>
      </c>
      <c r="F555" s="54">
        <v>5</v>
      </c>
      <c r="G555" s="54">
        <v>856.16</v>
      </c>
      <c r="H555" s="146">
        <f t="shared" ref="H555:H557" si="110">+ROUND(+IF(F555="",0,F555*G555),2)</f>
        <v>4280.8</v>
      </c>
    </row>
    <row r="556" spans="3:8" s="1" customFormat="1" ht="25.2" customHeight="1" x14ac:dyDescent="0.3">
      <c r="C556" s="10" t="s">
        <v>2495</v>
      </c>
      <c r="D556" s="10" t="s">
        <v>2492</v>
      </c>
      <c r="E556" s="11"/>
      <c r="F556" s="16"/>
      <c r="G556" s="11"/>
      <c r="H556" s="11">
        <f>SUM(H557)</f>
        <v>6282.74</v>
      </c>
    </row>
    <row r="557" spans="3:8" ht="15" customHeight="1" x14ac:dyDescent="0.3">
      <c r="C557" s="50" t="s">
        <v>2497</v>
      </c>
      <c r="D557" s="51" t="s">
        <v>6832</v>
      </c>
      <c r="E557" s="53" t="s">
        <v>28</v>
      </c>
      <c r="F557" s="54">
        <v>1</v>
      </c>
      <c r="G557" s="55">
        <v>6282.74</v>
      </c>
      <c r="H557" s="146">
        <f t="shared" si="110"/>
        <v>6282.74</v>
      </c>
    </row>
    <row r="558" spans="3:8" s="1" customFormat="1" ht="25.2" customHeight="1" x14ac:dyDescent="0.3">
      <c r="C558" s="10" t="s">
        <v>2501</v>
      </c>
      <c r="D558" s="10" t="s">
        <v>6504</v>
      </c>
      <c r="E558" s="11"/>
      <c r="F558" s="16"/>
      <c r="G558" s="11"/>
      <c r="H558" s="11">
        <f>SUM(H559:H560)</f>
        <v>14142.96</v>
      </c>
    </row>
    <row r="559" spans="3:8" ht="15" customHeight="1" x14ac:dyDescent="0.3">
      <c r="C559" s="50" t="s">
        <v>2503</v>
      </c>
      <c r="D559" s="51" t="s">
        <v>6505</v>
      </c>
      <c r="E559" s="53" t="s">
        <v>28</v>
      </c>
      <c r="F559" s="54">
        <v>8</v>
      </c>
      <c r="G559" s="55">
        <v>1352.22</v>
      </c>
      <c r="H559" s="146">
        <f t="shared" ref="H559:H560" si="111">+ROUND(+IF(F559="",0,F559*G559),2)</f>
        <v>10817.76</v>
      </c>
    </row>
    <row r="560" spans="3:8" ht="15" customHeight="1" x14ac:dyDescent="0.3">
      <c r="C560" s="50" t="s">
        <v>2551</v>
      </c>
      <c r="D560" s="51" t="s">
        <v>6506</v>
      </c>
      <c r="E560" s="53" t="s">
        <v>28</v>
      </c>
      <c r="F560" s="54">
        <v>8</v>
      </c>
      <c r="G560" s="54">
        <v>415.65</v>
      </c>
      <c r="H560" s="146">
        <f t="shared" si="111"/>
        <v>3325.2</v>
      </c>
    </row>
    <row r="561" spans="3:8" s="1" customFormat="1" ht="25.2" customHeight="1" x14ac:dyDescent="0.3">
      <c r="C561" s="10" t="s">
        <v>2610</v>
      </c>
      <c r="D561" s="10" t="s">
        <v>2502</v>
      </c>
      <c r="E561" s="11"/>
      <c r="F561" s="16"/>
      <c r="G561" s="11"/>
      <c r="H561" s="11">
        <f>+H562</f>
        <v>92365.48000000001</v>
      </c>
    </row>
    <row r="562" spans="3:8" s="1" customFormat="1" ht="25.2" customHeight="1" x14ac:dyDescent="0.3">
      <c r="C562" s="12" t="s">
        <v>6507</v>
      </c>
      <c r="D562" s="12" t="s">
        <v>6508</v>
      </c>
      <c r="E562" s="13"/>
      <c r="F562" s="17"/>
      <c r="G562" s="13"/>
      <c r="H562" s="13">
        <f>SUM(H563:H574)</f>
        <v>92365.48000000001</v>
      </c>
    </row>
    <row r="563" spans="3:8" ht="15" customHeight="1" x14ac:dyDescent="0.3">
      <c r="C563" s="50" t="s">
        <v>6509</v>
      </c>
      <c r="D563" s="51" t="s">
        <v>6510</v>
      </c>
      <c r="E563" s="53" t="s">
        <v>28</v>
      </c>
      <c r="F563" s="54">
        <v>50</v>
      </c>
      <c r="G563" s="54">
        <v>156.83000000000001</v>
      </c>
      <c r="H563" s="146">
        <f t="shared" ref="H563:H574" si="112">+ROUND(+IF(F563="",0,F563*G563),2)</f>
        <v>7841.5</v>
      </c>
    </row>
    <row r="564" spans="3:8" ht="15" customHeight="1" x14ac:dyDescent="0.3">
      <c r="C564" s="50" t="s">
        <v>6511</v>
      </c>
      <c r="D564" s="51" t="s">
        <v>6512</v>
      </c>
      <c r="E564" s="53" t="s">
        <v>28</v>
      </c>
      <c r="F564" s="54">
        <v>23</v>
      </c>
      <c r="G564" s="54">
        <v>156.83000000000001</v>
      </c>
      <c r="H564" s="146">
        <f t="shared" si="112"/>
        <v>3607.09</v>
      </c>
    </row>
    <row r="565" spans="3:8" ht="15" customHeight="1" x14ac:dyDescent="0.3">
      <c r="C565" s="50" t="s">
        <v>6513</v>
      </c>
      <c r="D565" s="51" t="s">
        <v>6514</v>
      </c>
      <c r="E565" s="53" t="s">
        <v>28</v>
      </c>
      <c r="F565" s="54">
        <v>15</v>
      </c>
      <c r="G565" s="54">
        <v>134.41</v>
      </c>
      <c r="H565" s="146">
        <f t="shared" si="112"/>
        <v>2016.15</v>
      </c>
    </row>
    <row r="566" spans="3:8" ht="15" customHeight="1" x14ac:dyDescent="0.3">
      <c r="C566" s="50" t="s">
        <v>6515</v>
      </c>
      <c r="D566" s="51" t="s">
        <v>6516</v>
      </c>
      <c r="E566" s="53" t="s">
        <v>28</v>
      </c>
      <c r="F566" s="54">
        <v>62</v>
      </c>
      <c r="G566" s="54">
        <v>166.29</v>
      </c>
      <c r="H566" s="146">
        <f t="shared" si="112"/>
        <v>10309.98</v>
      </c>
    </row>
    <row r="567" spans="3:8" ht="15" customHeight="1" x14ac:dyDescent="0.3">
      <c r="C567" s="50" t="s">
        <v>6517</v>
      </c>
      <c r="D567" s="51" t="s">
        <v>6518</v>
      </c>
      <c r="E567" s="53" t="s">
        <v>28</v>
      </c>
      <c r="F567" s="54">
        <v>76</v>
      </c>
      <c r="G567" s="54">
        <v>252.78</v>
      </c>
      <c r="H567" s="146">
        <f t="shared" si="112"/>
        <v>19211.28</v>
      </c>
    </row>
    <row r="568" spans="3:8" ht="15" customHeight="1" x14ac:dyDescent="0.3">
      <c r="C568" s="50" t="s">
        <v>6519</v>
      </c>
      <c r="D568" s="51" t="s">
        <v>6520</v>
      </c>
      <c r="E568" s="53" t="s">
        <v>28</v>
      </c>
      <c r="F568" s="54">
        <v>50</v>
      </c>
      <c r="G568" s="54">
        <v>249.32</v>
      </c>
      <c r="H568" s="146">
        <f t="shared" si="112"/>
        <v>12466</v>
      </c>
    </row>
    <row r="569" spans="3:8" ht="15" customHeight="1" x14ac:dyDescent="0.3">
      <c r="C569" s="50" t="s">
        <v>6521</v>
      </c>
      <c r="D569" s="51" t="s">
        <v>6522</v>
      </c>
      <c r="E569" s="53" t="s">
        <v>28</v>
      </c>
      <c r="F569" s="54">
        <v>2</v>
      </c>
      <c r="G569" s="54">
        <v>284.64</v>
      </c>
      <c r="H569" s="146">
        <f t="shared" si="112"/>
        <v>569.28</v>
      </c>
    </row>
    <row r="570" spans="3:8" ht="15" customHeight="1" x14ac:dyDescent="0.3">
      <c r="C570" s="50" t="s">
        <v>6523</v>
      </c>
      <c r="D570" s="51" t="s">
        <v>6524</v>
      </c>
      <c r="E570" s="53" t="s">
        <v>28</v>
      </c>
      <c r="F570" s="54">
        <v>24</v>
      </c>
      <c r="G570" s="54">
        <v>89.28</v>
      </c>
      <c r="H570" s="146">
        <f t="shared" si="112"/>
        <v>2142.7199999999998</v>
      </c>
    </row>
    <row r="571" spans="3:8" ht="15" customHeight="1" x14ac:dyDescent="0.3">
      <c r="C571" s="50" t="s">
        <v>6525</v>
      </c>
      <c r="D571" s="51" t="s">
        <v>6526</v>
      </c>
      <c r="E571" s="53" t="s">
        <v>28</v>
      </c>
      <c r="F571" s="54">
        <v>1</v>
      </c>
      <c r="G571" s="55">
        <v>24520.48</v>
      </c>
      <c r="H571" s="146">
        <f t="shared" si="112"/>
        <v>24520.48</v>
      </c>
    </row>
    <row r="572" spans="3:8" ht="15" customHeight="1" x14ac:dyDescent="0.3">
      <c r="C572" s="50" t="s">
        <v>6527</v>
      </c>
      <c r="D572" s="51" t="s">
        <v>6528</v>
      </c>
      <c r="E572" s="53" t="s">
        <v>28</v>
      </c>
      <c r="F572" s="54">
        <v>5</v>
      </c>
      <c r="G572" s="54">
        <v>598.16</v>
      </c>
      <c r="H572" s="146">
        <f t="shared" si="112"/>
        <v>2990.8</v>
      </c>
    </row>
    <row r="573" spans="3:8" ht="15" customHeight="1" x14ac:dyDescent="0.3">
      <c r="C573" s="50" t="s">
        <v>6529</v>
      </c>
      <c r="D573" s="51" t="s">
        <v>6530</v>
      </c>
      <c r="E573" s="53" t="s">
        <v>28</v>
      </c>
      <c r="F573" s="54">
        <v>17</v>
      </c>
      <c r="G573" s="54">
        <v>306.55</v>
      </c>
      <c r="H573" s="146">
        <f t="shared" si="112"/>
        <v>5211.3500000000004</v>
      </c>
    </row>
    <row r="574" spans="3:8" ht="15" customHeight="1" x14ac:dyDescent="0.3">
      <c r="C574" s="50" t="s">
        <v>6531</v>
      </c>
      <c r="D574" s="51" t="s">
        <v>2550</v>
      </c>
      <c r="E574" s="53" t="s">
        <v>42</v>
      </c>
      <c r="F574" s="54">
        <v>1</v>
      </c>
      <c r="G574" s="55">
        <v>1478.85</v>
      </c>
      <c r="H574" s="146">
        <f t="shared" si="112"/>
        <v>1478.85</v>
      </c>
    </row>
    <row r="575" spans="3:8" s="1" customFormat="1" ht="25.2" customHeight="1" x14ac:dyDescent="0.3">
      <c r="C575" s="10" t="s">
        <v>3651</v>
      </c>
      <c r="D575" s="10" t="s">
        <v>6532</v>
      </c>
      <c r="E575" s="11"/>
      <c r="F575" s="16"/>
      <c r="G575" s="11"/>
      <c r="H575" s="11">
        <f>+H576+H579</f>
        <v>260368.49</v>
      </c>
    </row>
    <row r="576" spans="3:8" s="1" customFormat="1" ht="25.2" customHeight="1" x14ac:dyDescent="0.3">
      <c r="C576" s="12" t="s">
        <v>3652</v>
      </c>
      <c r="D576" s="12" t="s">
        <v>6533</v>
      </c>
      <c r="E576" s="13"/>
      <c r="F576" s="17"/>
      <c r="G576" s="13"/>
      <c r="H576" s="13">
        <f>SUM(H577:H578)</f>
        <v>6657.24</v>
      </c>
    </row>
    <row r="577" spans="3:8" ht="15" customHeight="1" x14ac:dyDescent="0.3">
      <c r="C577" s="50" t="s">
        <v>6534</v>
      </c>
      <c r="D577" s="51" t="s">
        <v>6535</v>
      </c>
      <c r="E577" s="53" t="s">
        <v>42</v>
      </c>
      <c r="F577" s="54">
        <v>1</v>
      </c>
      <c r="G577" s="55">
        <v>3370.35</v>
      </c>
      <c r="H577" s="146">
        <f t="shared" ref="H577:H581" si="113">+ROUND(+IF(F577="",0,F577*G577),2)</f>
        <v>3370.35</v>
      </c>
    </row>
    <row r="578" spans="3:8" ht="15" customHeight="1" x14ac:dyDescent="0.3">
      <c r="C578" s="50" t="s">
        <v>6536</v>
      </c>
      <c r="D578" s="51" t="s">
        <v>6833</v>
      </c>
      <c r="E578" s="53" t="s">
        <v>42</v>
      </c>
      <c r="F578" s="54">
        <v>1</v>
      </c>
      <c r="G578" s="55">
        <v>3286.89</v>
      </c>
      <c r="H578" s="146">
        <f t="shared" si="113"/>
        <v>3286.89</v>
      </c>
    </row>
    <row r="579" spans="3:8" s="1" customFormat="1" ht="25.2" customHeight="1" x14ac:dyDescent="0.3">
      <c r="C579" s="12" t="s">
        <v>3654</v>
      </c>
      <c r="D579" s="12" t="s">
        <v>6537</v>
      </c>
      <c r="E579" s="13"/>
      <c r="F579" s="17"/>
      <c r="G579" s="13"/>
      <c r="H579" s="13">
        <f>SUM(H580:H581)</f>
        <v>253711.25</v>
      </c>
    </row>
    <row r="580" spans="3:8" ht="15" customHeight="1" x14ac:dyDescent="0.3">
      <c r="C580" s="50" t="s">
        <v>6538</v>
      </c>
      <c r="D580" s="51" t="s">
        <v>6539</v>
      </c>
      <c r="E580" s="53" t="s">
        <v>42</v>
      </c>
      <c r="F580" s="54">
        <v>1</v>
      </c>
      <c r="G580" s="55">
        <v>189999.98</v>
      </c>
      <c r="H580" s="146">
        <f t="shared" si="113"/>
        <v>189999.98</v>
      </c>
    </row>
    <row r="581" spans="3:8" ht="15" customHeight="1" x14ac:dyDescent="0.3">
      <c r="C581" s="50" t="s">
        <v>6540</v>
      </c>
      <c r="D581" s="51" t="s">
        <v>6541</v>
      </c>
      <c r="E581" s="53" t="s">
        <v>42</v>
      </c>
      <c r="F581" s="54">
        <v>1</v>
      </c>
      <c r="G581" s="55">
        <v>63711.27</v>
      </c>
      <c r="H581" s="146">
        <f t="shared" si="113"/>
        <v>63711.27</v>
      </c>
    </row>
    <row r="582" spans="3:8" s="1" customFormat="1" ht="25.2" customHeight="1" x14ac:dyDescent="0.3">
      <c r="C582" s="10" t="s">
        <v>6542</v>
      </c>
      <c r="D582" s="10" t="s">
        <v>6543</v>
      </c>
      <c r="E582" s="11"/>
      <c r="F582" s="16"/>
      <c r="G582" s="11"/>
      <c r="H582" s="11">
        <f>+H583</f>
        <v>10766.97</v>
      </c>
    </row>
    <row r="583" spans="3:8" s="1" customFormat="1" ht="25.2" customHeight="1" x14ac:dyDescent="0.3">
      <c r="C583" s="12" t="s">
        <v>6544</v>
      </c>
      <c r="D583" s="12" t="s">
        <v>6545</v>
      </c>
      <c r="E583" s="13"/>
      <c r="F583" s="17"/>
      <c r="G583" s="13"/>
      <c r="H583" s="13">
        <f>SUM(H584:H587)</f>
        <v>10766.97</v>
      </c>
    </row>
    <row r="584" spans="3:8" ht="15" customHeight="1" x14ac:dyDescent="0.3">
      <c r="C584" s="50" t="s">
        <v>6546</v>
      </c>
      <c r="D584" s="51" t="s">
        <v>6547</v>
      </c>
      <c r="E584" s="53" t="s">
        <v>28</v>
      </c>
      <c r="F584" s="54">
        <v>56</v>
      </c>
      <c r="G584" s="54">
        <v>133.38999999999999</v>
      </c>
      <c r="H584" s="146">
        <f t="shared" ref="H584:H587" si="114">+ROUND(+IF(F584="",0,F584*G584),2)</f>
        <v>7469.84</v>
      </c>
    </row>
    <row r="585" spans="3:8" ht="15" customHeight="1" x14ac:dyDescent="0.3">
      <c r="C585" s="50" t="s">
        <v>6548</v>
      </c>
      <c r="D585" s="50" t="s">
        <v>6549</v>
      </c>
      <c r="E585" s="53" t="s">
        <v>28</v>
      </c>
      <c r="F585" s="54">
        <v>273</v>
      </c>
      <c r="G585" s="54">
        <v>7.37</v>
      </c>
      <c r="H585" s="146">
        <f t="shared" si="114"/>
        <v>2012.01</v>
      </c>
    </row>
    <row r="586" spans="3:8" ht="15" customHeight="1" x14ac:dyDescent="0.3">
      <c r="C586" s="50" t="s">
        <v>6550</v>
      </c>
      <c r="D586" s="51" t="s">
        <v>6551</v>
      </c>
      <c r="E586" s="53" t="s">
        <v>28</v>
      </c>
      <c r="F586" s="54">
        <v>110</v>
      </c>
      <c r="G586" s="54">
        <v>10.039999999999999</v>
      </c>
      <c r="H586" s="146">
        <f t="shared" si="114"/>
        <v>1104.4000000000001</v>
      </c>
    </row>
    <row r="587" spans="3:8" ht="15" customHeight="1" x14ac:dyDescent="0.3">
      <c r="C587" s="50" t="s">
        <v>6552</v>
      </c>
      <c r="D587" s="51" t="s">
        <v>6553</v>
      </c>
      <c r="E587" s="53" t="s">
        <v>28</v>
      </c>
      <c r="F587" s="54">
        <v>18</v>
      </c>
      <c r="G587" s="54">
        <v>10.039999999999999</v>
      </c>
      <c r="H587" s="146">
        <f t="shared" si="114"/>
        <v>180.72</v>
      </c>
    </row>
    <row r="588" spans="3:8" s="1" customFormat="1" ht="25.2" customHeight="1" x14ac:dyDescent="0.3">
      <c r="C588" s="10" t="s">
        <v>3118</v>
      </c>
      <c r="D588" s="10" t="s">
        <v>6554</v>
      </c>
      <c r="E588" s="11"/>
      <c r="F588" s="16"/>
      <c r="G588" s="11"/>
      <c r="H588" s="11">
        <f>+H589+H594+H599+H604+H609+H614+H619</f>
        <v>121830.99</v>
      </c>
    </row>
    <row r="589" spans="3:8" s="1" customFormat="1" ht="25.2" customHeight="1" x14ac:dyDescent="0.3">
      <c r="C589" s="12" t="s">
        <v>3120</v>
      </c>
      <c r="D589" s="12" t="s">
        <v>6834</v>
      </c>
      <c r="E589" s="13"/>
      <c r="F589" s="17"/>
      <c r="G589" s="13"/>
      <c r="H589" s="13">
        <f>SUM(H590:H593)</f>
        <v>3752.8500000000004</v>
      </c>
    </row>
    <row r="590" spans="3:8" ht="15" customHeight="1" x14ac:dyDescent="0.3">
      <c r="C590" s="50" t="s">
        <v>3122</v>
      </c>
      <c r="D590" s="51" t="s">
        <v>6555</v>
      </c>
      <c r="E590" s="53" t="s">
        <v>28</v>
      </c>
      <c r="F590" s="54">
        <v>1</v>
      </c>
      <c r="G590" s="55">
        <v>1405.23</v>
      </c>
      <c r="H590" s="146">
        <f t="shared" ref="H590:H618" si="115">+ROUND(+IF(F590="",0,F590*G590),2)</f>
        <v>1405.23</v>
      </c>
    </row>
    <row r="591" spans="3:8" ht="15" customHeight="1" x14ac:dyDescent="0.3">
      <c r="C591" s="50" t="s">
        <v>3124</v>
      </c>
      <c r="D591" s="51" t="s">
        <v>6556</v>
      </c>
      <c r="E591" s="53" t="s">
        <v>198</v>
      </c>
      <c r="F591" s="54">
        <v>34.700000000000003</v>
      </c>
      <c r="G591" s="54">
        <v>33.159999999999997</v>
      </c>
      <c r="H591" s="146">
        <f t="shared" si="115"/>
        <v>1150.6500000000001</v>
      </c>
    </row>
    <row r="592" spans="3:8" ht="15" customHeight="1" x14ac:dyDescent="0.3">
      <c r="C592" s="50" t="s">
        <v>3126</v>
      </c>
      <c r="D592" s="51" t="s">
        <v>6557</v>
      </c>
      <c r="E592" s="53" t="s">
        <v>28</v>
      </c>
      <c r="F592" s="54">
        <v>2</v>
      </c>
      <c r="G592" s="54">
        <v>174.42</v>
      </c>
      <c r="H592" s="146">
        <f t="shared" si="115"/>
        <v>348.84</v>
      </c>
    </row>
    <row r="593" spans="3:8" ht="15" customHeight="1" x14ac:dyDescent="0.3">
      <c r="C593" s="50" t="s">
        <v>3128</v>
      </c>
      <c r="D593" s="51" t="s">
        <v>6558</v>
      </c>
      <c r="E593" s="53" t="s">
        <v>28</v>
      </c>
      <c r="F593" s="54">
        <v>1</v>
      </c>
      <c r="G593" s="54">
        <v>848.13</v>
      </c>
      <c r="H593" s="146">
        <f t="shared" si="115"/>
        <v>848.13</v>
      </c>
    </row>
    <row r="594" spans="3:8" s="1" customFormat="1" ht="25.2" customHeight="1" x14ac:dyDescent="0.3">
      <c r="C594" s="12" t="s">
        <v>3224</v>
      </c>
      <c r="D594" s="12" t="s">
        <v>6559</v>
      </c>
      <c r="E594" s="13"/>
      <c r="F594" s="17"/>
      <c r="G594" s="13"/>
      <c r="H594" s="13">
        <f>SUM(H595:H598)</f>
        <v>4141.09</v>
      </c>
    </row>
    <row r="595" spans="3:8" ht="15" customHeight="1" x14ac:dyDescent="0.3">
      <c r="C595" s="50" t="s">
        <v>3226</v>
      </c>
      <c r="D595" s="51" t="s">
        <v>6835</v>
      </c>
      <c r="E595" s="53" t="s">
        <v>28</v>
      </c>
      <c r="F595" s="54">
        <v>1</v>
      </c>
      <c r="G595" s="54">
        <v>834.61</v>
      </c>
      <c r="H595" s="146">
        <f t="shared" si="115"/>
        <v>834.61</v>
      </c>
    </row>
    <row r="596" spans="3:8" ht="15" customHeight="1" x14ac:dyDescent="0.3">
      <c r="C596" s="50" t="s">
        <v>3228</v>
      </c>
      <c r="D596" s="51" t="s">
        <v>6556</v>
      </c>
      <c r="E596" s="53" t="s">
        <v>198</v>
      </c>
      <c r="F596" s="54">
        <v>60.75</v>
      </c>
      <c r="G596" s="54">
        <v>33.159999999999997</v>
      </c>
      <c r="H596" s="146">
        <f t="shared" si="115"/>
        <v>2014.47</v>
      </c>
    </row>
    <row r="597" spans="3:8" ht="15" customHeight="1" x14ac:dyDescent="0.3">
      <c r="C597" s="50" t="s">
        <v>3230</v>
      </c>
      <c r="D597" s="51" t="s">
        <v>6560</v>
      </c>
      <c r="E597" s="53" t="s">
        <v>28</v>
      </c>
      <c r="F597" s="54">
        <v>2</v>
      </c>
      <c r="G597" s="54">
        <v>221.94</v>
      </c>
      <c r="H597" s="146">
        <f t="shared" si="115"/>
        <v>443.88</v>
      </c>
    </row>
    <row r="598" spans="3:8" ht="15" customHeight="1" x14ac:dyDescent="0.3">
      <c r="C598" s="50" t="s">
        <v>3232</v>
      </c>
      <c r="D598" s="51" t="s">
        <v>6558</v>
      </c>
      <c r="E598" s="53" t="s">
        <v>28</v>
      </c>
      <c r="F598" s="54">
        <v>1</v>
      </c>
      <c r="G598" s="54">
        <v>848.13</v>
      </c>
      <c r="H598" s="146">
        <f t="shared" si="115"/>
        <v>848.13</v>
      </c>
    </row>
    <row r="599" spans="3:8" s="1" customFormat="1" ht="25.2" customHeight="1" x14ac:dyDescent="0.3">
      <c r="C599" s="12" t="s">
        <v>3322</v>
      </c>
      <c r="D599" s="12" t="s">
        <v>6561</v>
      </c>
      <c r="E599" s="13"/>
      <c r="F599" s="17"/>
      <c r="G599" s="13"/>
      <c r="H599" s="13">
        <f>SUM(H600:H603)</f>
        <v>4794.6000000000004</v>
      </c>
    </row>
    <row r="600" spans="3:8" ht="15" customHeight="1" x14ac:dyDescent="0.3">
      <c r="C600" s="50" t="s">
        <v>3324</v>
      </c>
      <c r="D600" s="51" t="s">
        <v>6562</v>
      </c>
      <c r="E600" s="53" t="s">
        <v>28</v>
      </c>
      <c r="F600" s="54">
        <v>1</v>
      </c>
      <c r="G600" s="55">
        <v>1533.09</v>
      </c>
      <c r="H600" s="146">
        <f t="shared" si="115"/>
        <v>1533.09</v>
      </c>
    </row>
    <row r="601" spans="3:8" ht="15" customHeight="1" x14ac:dyDescent="0.3">
      <c r="C601" s="50" t="s">
        <v>3326</v>
      </c>
      <c r="D601" s="51" t="s">
        <v>6556</v>
      </c>
      <c r="E601" s="53" t="s">
        <v>198</v>
      </c>
      <c r="F601" s="54">
        <v>57</v>
      </c>
      <c r="G601" s="54">
        <v>33.159999999999997</v>
      </c>
      <c r="H601" s="146">
        <f t="shared" si="115"/>
        <v>1890.12</v>
      </c>
    </row>
    <row r="602" spans="3:8" ht="15" customHeight="1" x14ac:dyDescent="0.3">
      <c r="C602" s="50" t="s">
        <v>3328</v>
      </c>
      <c r="D602" s="51" t="s">
        <v>6557</v>
      </c>
      <c r="E602" s="53" t="s">
        <v>28</v>
      </c>
      <c r="F602" s="54">
        <v>3</v>
      </c>
      <c r="G602" s="54">
        <v>174.42</v>
      </c>
      <c r="H602" s="146">
        <f t="shared" si="115"/>
        <v>523.26</v>
      </c>
    </row>
    <row r="603" spans="3:8" ht="15" customHeight="1" x14ac:dyDescent="0.3">
      <c r="C603" s="50" t="s">
        <v>6836</v>
      </c>
      <c r="D603" s="51" t="s">
        <v>6558</v>
      </c>
      <c r="E603" s="53" t="s">
        <v>28</v>
      </c>
      <c r="F603" s="54">
        <v>1</v>
      </c>
      <c r="G603" s="54">
        <v>848.13</v>
      </c>
      <c r="H603" s="146">
        <f t="shared" si="115"/>
        <v>848.13</v>
      </c>
    </row>
    <row r="604" spans="3:8" s="1" customFormat="1" ht="25.2" customHeight="1" x14ac:dyDescent="0.3">
      <c r="C604" s="12" t="s">
        <v>3330</v>
      </c>
      <c r="D604" s="12" t="s">
        <v>6563</v>
      </c>
      <c r="E604" s="13"/>
      <c r="F604" s="17"/>
      <c r="G604" s="13"/>
      <c r="H604" s="13">
        <f>SUM(H605:H608)</f>
        <v>4238.68</v>
      </c>
    </row>
    <row r="605" spans="3:8" ht="15" customHeight="1" x14ac:dyDescent="0.3">
      <c r="C605" s="50" t="s">
        <v>3332</v>
      </c>
      <c r="D605" s="51" t="s">
        <v>6837</v>
      </c>
      <c r="E605" s="53" t="s">
        <v>28</v>
      </c>
      <c r="F605" s="54">
        <v>1</v>
      </c>
      <c r="G605" s="54">
        <v>834.61</v>
      </c>
      <c r="H605" s="146">
        <f t="shared" si="115"/>
        <v>834.61</v>
      </c>
    </row>
    <row r="606" spans="3:8" ht="15" customHeight="1" x14ac:dyDescent="0.3">
      <c r="C606" s="50" t="s">
        <v>3334</v>
      </c>
      <c r="D606" s="51" t="s">
        <v>6556</v>
      </c>
      <c r="E606" s="53" t="s">
        <v>198</v>
      </c>
      <c r="F606" s="54">
        <v>57</v>
      </c>
      <c r="G606" s="54">
        <v>33.159999999999997</v>
      </c>
      <c r="H606" s="146">
        <f t="shared" si="115"/>
        <v>1890.12</v>
      </c>
    </row>
    <row r="607" spans="3:8" ht="15" customHeight="1" x14ac:dyDescent="0.3">
      <c r="C607" s="50" t="s">
        <v>3336</v>
      </c>
      <c r="D607" s="51" t="s">
        <v>6560</v>
      </c>
      <c r="E607" s="53" t="s">
        <v>28</v>
      </c>
      <c r="F607" s="54">
        <v>3</v>
      </c>
      <c r="G607" s="54">
        <v>221.94</v>
      </c>
      <c r="H607" s="146">
        <f t="shared" si="115"/>
        <v>665.82</v>
      </c>
    </row>
    <row r="608" spans="3:8" ht="15" customHeight="1" x14ac:dyDescent="0.3">
      <c r="C608" s="50" t="s">
        <v>3338</v>
      </c>
      <c r="D608" s="51" t="s">
        <v>6558</v>
      </c>
      <c r="E608" s="53" t="s">
        <v>28</v>
      </c>
      <c r="F608" s="54">
        <v>1</v>
      </c>
      <c r="G608" s="54">
        <v>848.13</v>
      </c>
      <c r="H608" s="146">
        <f t="shared" si="115"/>
        <v>848.13</v>
      </c>
    </row>
    <row r="609" spans="3:8" s="1" customFormat="1" ht="25.2" customHeight="1" x14ac:dyDescent="0.3">
      <c r="C609" s="12" t="s">
        <v>3344</v>
      </c>
      <c r="D609" s="12" t="s">
        <v>6564</v>
      </c>
      <c r="E609" s="13"/>
      <c r="F609" s="17"/>
      <c r="G609" s="13"/>
      <c r="H609" s="13">
        <f>SUM(H610:H613)</f>
        <v>3024.6600000000003</v>
      </c>
    </row>
    <row r="610" spans="3:8" ht="15" customHeight="1" x14ac:dyDescent="0.3">
      <c r="C610" s="50" t="s">
        <v>3346</v>
      </c>
      <c r="D610" s="51" t="s">
        <v>6565</v>
      </c>
      <c r="E610" s="53" t="s">
        <v>28</v>
      </c>
      <c r="F610" s="54">
        <v>1</v>
      </c>
      <c r="G610" s="55">
        <v>1405.23</v>
      </c>
      <c r="H610" s="146">
        <f t="shared" si="115"/>
        <v>1405.23</v>
      </c>
    </row>
    <row r="611" spans="3:8" ht="15" customHeight="1" x14ac:dyDescent="0.3">
      <c r="C611" s="50" t="s">
        <v>3347</v>
      </c>
      <c r="D611" s="51" t="s">
        <v>6556</v>
      </c>
      <c r="E611" s="53" t="s">
        <v>198</v>
      </c>
      <c r="F611" s="54">
        <v>18</v>
      </c>
      <c r="G611" s="54">
        <v>33.159999999999997</v>
      </c>
      <c r="H611" s="146">
        <f t="shared" si="115"/>
        <v>596.88</v>
      </c>
    </row>
    <row r="612" spans="3:8" ht="15" customHeight="1" x14ac:dyDescent="0.3">
      <c r="C612" s="50" t="s">
        <v>3349</v>
      </c>
      <c r="D612" s="51" t="s">
        <v>6557</v>
      </c>
      <c r="E612" s="53" t="s">
        <v>28</v>
      </c>
      <c r="F612" s="54">
        <v>1</v>
      </c>
      <c r="G612" s="54">
        <v>174.42</v>
      </c>
      <c r="H612" s="146">
        <f t="shared" si="115"/>
        <v>174.42</v>
      </c>
    </row>
    <row r="613" spans="3:8" ht="15" customHeight="1" x14ac:dyDescent="0.3">
      <c r="C613" s="50" t="s">
        <v>3351</v>
      </c>
      <c r="D613" s="51" t="s">
        <v>6558</v>
      </c>
      <c r="E613" s="53" t="s">
        <v>28</v>
      </c>
      <c r="F613" s="54">
        <v>1</v>
      </c>
      <c r="G613" s="54">
        <v>848.13</v>
      </c>
      <c r="H613" s="146">
        <f t="shared" si="115"/>
        <v>848.13</v>
      </c>
    </row>
    <row r="614" spans="3:8" s="1" customFormat="1" ht="25.2" customHeight="1" x14ac:dyDescent="0.3">
      <c r="C614" s="12" t="s">
        <v>3355</v>
      </c>
      <c r="D614" s="12" t="s">
        <v>6566</v>
      </c>
      <c r="E614" s="13"/>
      <c r="F614" s="17"/>
      <c r="G614" s="13"/>
      <c r="H614" s="13">
        <f>SUM(H615:H618)</f>
        <v>3072.1800000000003</v>
      </c>
    </row>
    <row r="615" spans="3:8" ht="15" customHeight="1" x14ac:dyDescent="0.3">
      <c r="C615" s="50" t="s">
        <v>3357</v>
      </c>
      <c r="D615" s="51" t="s">
        <v>6567</v>
      </c>
      <c r="E615" s="53" t="s">
        <v>28</v>
      </c>
      <c r="F615" s="54">
        <v>1</v>
      </c>
      <c r="G615" s="55">
        <v>1405.23</v>
      </c>
      <c r="H615" s="146">
        <f t="shared" si="115"/>
        <v>1405.23</v>
      </c>
    </row>
    <row r="616" spans="3:8" ht="15" customHeight="1" x14ac:dyDescent="0.3">
      <c r="C616" s="50" t="s">
        <v>3359</v>
      </c>
      <c r="D616" s="51" t="s">
        <v>6556</v>
      </c>
      <c r="E616" s="53" t="s">
        <v>198</v>
      </c>
      <c r="F616" s="54">
        <v>18</v>
      </c>
      <c r="G616" s="54">
        <v>33.159999999999997</v>
      </c>
      <c r="H616" s="146">
        <f t="shared" si="115"/>
        <v>596.88</v>
      </c>
    </row>
    <row r="617" spans="3:8" ht="15" customHeight="1" x14ac:dyDescent="0.3">
      <c r="C617" s="50" t="s">
        <v>3361</v>
      </c>
      <c r="D617" s="51" t="s">
        <v>6560</v>
      </c>
      <c r="E617" s="53" t="s">
        <v>28</v>
      </c>
      <c r="F617" s="54">
        <v>1</v>
      </c>
      <c r="G617" s="54">
        <v>221.94</v>
      </c>
      <c r="H617" s="146">
        <f t="shared" si="115"/>
        <v>221.94</v>
      </c>
    </row>
    <row r="618" spans="3:8" ht="15" customHeight="1" x14ac:dyDescent="0.3">
      <c r="C618" s="50" t="s">
        <v>3363</v>
      </c>
      <c r="D618" s="51" t="s">
        <v>6558</v>
      </c>
      <c r="E618" s="53" t="s">
        <v>28</v>
      </c>
      <c r="F618" s="54">
        <v>1</v>
      </c>
      <c r="G618" s="54">
        <v>848.13</v>
      </c>
      <c r="H618" s="146">
        <f t="shared" si="115"/>
        <v>848.13</v>
      </c>
    </row>
    <row r="619" spans="3:8" s="1" customFormat="1" ht="25.2" customHeight="1" x14ac:dyDescent="0.3">
      <c r="C619" s="12" t="s">
        <v>3541</v>
      </c>
      <c r="D619" s="12" t="s">
        <v>3542</v>
      </c>
      <c r="E619" s="13"/>
      <c r="F619" s="17"/>
      <c r="G619" s="13"/>
      <c r="H619" s="13">
        <f>SUM(H620:H647)/2</f>
        <v>98806.930000000008</v>
      </c>
    </row>
    <row r="620" spans="3:8" ht="15" customHeight="1" x14ac:dyDescent="0.3">
      <c r="C620" s="50" t="s">
        <v>3543</v>
      </c>
      <c r="D620" s="51" t="s">
        <v>6568</v>
      </c>
      <c r="E620" s="52"/>
      <c r="F620" s="52"/>
      <c r="G620" s="52"/>
      <c r="H620" s="147">
        <f>SUM(H621)</f>
        <v>40825.370000000003</v>
      </c>
    </row>
    <row r="621" spans="3:8" ht="15" customHeight="1" x14ac:dyDescent="0.3">
      <c r="C621" s="50" t="s">
        <v>3545</v>
      </c>
      <c r="D621" s="51" t="s">
        <v>6569</v>
      </c>
      <c r="E621" s="53" t="s">
        <v>28</v>
      </c>
      <c r="F621" s="54">
        <v>1</v>
      </c>
      <c r="G621" s="55">
        <v>40825.370000000003</v>
      </c>
      <c r="H621" s="146">
        <f t="shared" ref="H621" si="116">+ROUND(+IF(F621="",0,F621*G621),2)</f>
        <v>40825.370000000003</v>
      </c>
    </row>
    <row r="622" spans="3:8" ht="15" customHeight="1" x14ac:dyDescent="0.3">
      <c r="C622" s="50" t="s">
        <v>6838</v>
      </c>
      <c r="D622" s="51" t="s">
        <v>6570</v>
      </c>
      <c r="E622" s="52"/>
      <c r="F622" s="52"/>
      <c r="G622" s="52"/>
      <c r="H622" s="147">
        <f>SUM(H623:H625)</f>
        <v>15274.4</v>
      </c>
    </row>
    <row r="623" spans="3:8" ht="15" customHeight="1" x14ac:dyDescent="0.3">
      <c r="C623" s="50" t="s">
        <v>6839</v>
      </c>
      <c r="D623" s="51" t="s">
        <v>6840</v>
      </c>
      <c r="E623" s="53" t="s">
        <v>28</v>
      </c>
      <c r="F623" s="54">
        <v>3</v>
      </c>
      <c r="G623" s="55">
        <v>2924.81</v>
      </c>
      <c r="H623" s="146">
        <f t="shared" ref="H623:H625" si="117">+ROUND(+IF(F623="",0,F623*G623),2)</f>
        <v>8774.43</v>
      </c>
    </row>
    <row r="624" spans="3:8" ht="15" customHeight="1" x14ac:dyDescent="0.3">
      <c r="C624" s="50" t="s">
        <v>6841</v>
      </c>
      <c r="D624" s="51" t="s">
        <v>6842</v>
      </c>
      <c r="E624" s="53" t="s">
        <v>28</v>
      </c>
      <c r="F624" s="54">
        <v>1</v>
      </c>
      <c r="G624" s="55">
        <v>2980.8</v>
      </c>
      <c r="H624" s="146">
        <f t="shared" si="117"/>
        <v>2980.8</v>
      </c>
    </row>
    <row r="625" spans="3:8" ht="15" customHeight="1" x14ac:dyDescent="0.3">
      <c r="C625" s="50" t="s">
        <v>6843</v>
      </c>
      <c r="D625" s="51" t="s">
        <v>6844</v>
      </c>
      <c r="E625" s="53" t="s">
        <v>28</v>
      </c>
      <c r="F625" s="54">
        <v>1</v>
      </c>
      <c r="G625" s="55">
        <v>3519.17</v>
      </c>
      <c r="H625" s="146">
        <f t="shared" si="117"/>
        <v>3519.17</v>
      </c>
    </row>
    <row r="626" spans="3:8" ht="15" customHeight="1" x14ac:dyDescent="0.3">
      <c r="C626" s="50" t="s">
        <v>6845</v>
      </c>
      <c r="D626" s="51" t="s">
        <v>6571</v>
      </c>
      <c r="E626" s="52"/>
      <c r="F626" s="52"/>
      <c r="G626" s="52"/>
      <c r="H626" s="147">
        <f>SUM(H627:H628)</f>
        <v>20305.78</v>
      </c>
    </row>
    <row r="627" spans="3:8" ht="15" customHeight="1" x14ac:dyDescent="0.3">
      <c r="C627" s="50" t="s">
        <v>6846</v>
      </c>
      <c r="D627" s="51" t="s">
        <v>6572</v>
      </c>
      <c r="E627" s="53" t="s">
        <v>28</v>
      </c>
      <c r="F627" s="54">
        <v>2</v>
      </c>
      <c r="G627" s="55">
        <v>6688.55</v>
      </c>
      <c r="H627" s="146">
        <f t="shared" ref="H627:H628" si="118">+ROUND(+IF(F627="",0,F627*G627),2)</f>
        <v>13377.1</v>
      </c>
    </row>
    <row r="628" spans="3:8" ht="15" customHeight="1" x14ac:dyDescent="0.3">
      <c r="C628" s="50" t="s">
        <v>6847</v>
      </c>
      <c r="D628" s="51" t="s">
        <v>6573</v>
      </c>
      <c r="E628" s="53" t="s">
        <v>28</v>
      </c>
      <c r="F628" s="54">
        <v>2</v>
      </c>
      <c r="G628" s="55">
        <v>3464.34</v>
      </c>
      <c r="H628" s="146">
        <f t="shared" si="118"/>
        <v>6928.68</v>
      </c>
    </row>
    <row r="629" spans="3:8" ht="15" customHeight="1" x14ac:dyDescent="0.3">
      <c r="C629" s="50" t="s">
        <v>6848</v>
      </c>
      <c r="D629" s="51" t="s">
        <v>6574</v>
      </c>
      <c r="E629" s="52"/>
      <c r="F629" s="52"/>
      <c r="G629" s="52"/>
      <c r="H629" s="147">
        <f>SUM(H630)</f>
        <v>1467.96</v>
      </c>
    </row>
    <row r="630" spans="3:8" ht="15" customHeight="1" x14ac:dyDescent="0.3">
      <c r="C630" s="50" t="s">
        <v>6849</v>
      </c>
      <c r="D630" s="51" t="s">
        <v>6575</v>
      </c>
      <c r="E630" s="53" t="s">
        <v>28</v>
      </c>
      <c r="F630" s="54">
        <v>4</v>
      </c>
      <c r="G630" s="54">
        <v>366.99</v>
      </c>
      <c r="H630" s="146">
        <f t="shared" ref="H630" si="119">+ROUND(+IF(F630="",0,F630*G630),2)</f>
        <v>1467.96</v>
      </c>
    </row>
    <row r="631" spans="3:8" ht="15" customHeight="1" x14ac:dyDescent="0.3">
      <c r="C631" s="50" t="s">
        <v>6850</v>
      </c>
      <c r="D631" s="51" t="s">
        <v>6576</v>
      </c>
      <c r="E631" s="52"/>
      <c r="F631" s="52"/>
      <c r="G631" s="52"/>
      <c r="H631" s="147">
        <f>SUM(H632:H635)</f>
        <v>7254.54</v>
      </c>
    </row>
    <row r="632" spans="3:8" ht="15" customHeight="1" x14ac:dyDescent="0.3">
      <c r="C632" s="50" t="s">
        <v>6851</v>
      </c>
      <c r="D632" s="51" t="s">
        <v>6577</v>
      </c>
      <c r="E632" s="53" t="s">
        <v>28</v>
      </c>
      <c r="F632" s="54">
        <v>7</v>
      </c>
      <c r="G632" s="54">
        <v>452.82</v>
      </c>
      <c r="H632" s="146">
        <f t="shared" ref="H632:H635" si="120">+ROUND(+IF(F632="",0,F632*G632),2)</f>
        <v>3169.74</v>
      </c>
    </row>
    <row r="633" spans="3:8" ht="15" customHeight="1" x14ac:dyDescent="0.3">
      <c r="C633" s="50" t="s">
        <v>6852</v>
      </c>
      <c r="D633" s="51" t="s">
        <v>6578</v>
      </c>
      <c r="E633" s="53" t="s">
        <v>28</v>
      </c>
      <c r="F633" s="54">
        <v>7</v>
      </c>
      <c r="G633" s="54">
        <v>467.37</v>
      </c>
      <c r="H633" s="146">
        <f t="shared" si="120"/>
        <v>3271.59</v>
      </c>
    </row>
    <row r="634" spans="3:8" ht="15" customHeight="1" x14ac:dyDescent="0.3">
      <c r="C634" s="50" t="s">
        <v>6853</v>
      </c>
      <c r="D634" s="51" t="s">
        <v>6579</v>
      </c>
      <c r="E634" s="53" t="s">
        <v>25</v>
      </c>
      <c r="F634" s="54">
        <v>63</v>
      </c>
      <c r="G634" s="54">
        <v>7.85</v>
      </c>
      <c r="H634" s="146">
        <f t="shared" si="120"/>
        <v>494.55</v>
      </c>
    </row>
    <row r="635" spans="3:8" ht="15" customHeight="1" x14ac:dyDescent="0.3">
      <c r="C635" s="50" t="s">
        <v>6854</v>
      </c>
      <c r="D635" s="51" t="s">
        <v>6580</v>
      </c>
      <c r="E635" s="53" t="s">
        <v>25</v>
      </c>
      <c r="F635" s="54">
        <v>70.5</v>
      </c>
      <c r="G635" s="54">
        <v>4.5199999999999996</v>
      </c>
      <c r="H635" s="146">
        <f t="shared" si="120"/>
        <v>318.66000000000003</v>
      </c>
    </row>
    <row r="636" spans="3:8" ht="15" customHeight="1" x14ac:dyDescent="0.3">
      <c r="C636" s="50" t="s">
        <v>6855</v>
      </c>
      <c r="D636" s="51" t="s">
        <v>6581</v>
      </c>
      <c r="E636" s="52"/>
      <c r="F636" s="52"/>
      <c r="G636" s="52"/>
      <c r="H636" s="147">
        <f>SUM(H637:H640)</f>
        <v>4874.8500000000004</v>
      </c>
    </row>
    <row r="637" spans="3:8" ht="15" customHeight="1" x14ac:dyDescent="0.3">
      <c r="C637" s="50" t="s">
        <v>6856</v>
      </c>
      <c r="D637" s="51" t="s">
        <v>6582</v>
      </c>
      <c r="E637" s="53" t="s">
        <v>25</v>
      </c>
      <c r="F637" s="54">
        <v>42</v>
      </c>
      <c r="G637" s="54">
        <v>40.17</v>
      </c>
      <c r="H637" s="146">
        <f t="shared" ref="H637:H640" si="121">+ROUND(+IF(F637="",0,F637*G637),2)</f>
        <v>1687.14</v>
      </c>
    </row>
    <row r="638" spans="3:8" ht="15" customHeight="1" x14ac:dyDescent="0.3">
      <c r="C638" s="50" t="s">
        <v>6857</v>
      </c>
      <c r="D638" s="51" t="s">
        <v>6583</v>
      </c>
      <c r="E638" s="53" t="s">
        <v>25</v>
      </c>
      <c r="F638" s="54">
        <v>13</v>
      </c>
      <c r="G638" s="54">
        <v>41.96</v>
      </c>
      <c r="H638" s="146">
        <f t="shared" si="121"/>
        <v>545.48</v>
      </c>
    </row>
    <row r="639" spans="3:8" ht="15" customHeight="1" x14ac:dyDescent="0.3">
      <c r="C639" s="50" t="s">
        <v>6858</v>
      </c>
      <c r="D639" s="51" t="s">
        <v>6584</v>
      </c>
      <c r="E639" s="53" t="s">
        <v>25</v>
      </c>
      <c r="F639" s="54">
        <v>42</v>
      </c>
      <c r="G639" s="54">
        <v>47.01</v>
      </c>
      <c r="H639" s="146">
        <f t="shared" si="121"/>
        <v>1974.42</v>
      </c>
    </row>
    <row r="640" spans="3:8" ht="15" customHeight="1" x14ac:dyDescent="0.3">
      <c r="C640" s="50" t="s">
        <v>6859</v>
      </c>
      <c r="D640" s="51" t="s">
        <v>6585</v>
      </c>
      <c r="E640" s="53" t="s">
        <v>25</v>
      </c>
      <c r="F640" s="54">
        <v>13</v>
      </c>
      <c r="G640" s="54">
        <v>51.37</v>
      </c>
      <c r="H640" s="146">
        <f t="shared" si="121"/>
        <v>667.81</v>
      </c>
    </row>
    <row r="641" spans="2:10" ht="15" customHeight="1" x14ac:dyDescent="0.3">
      <c r="C641" s="50" t="s">
        <v>6860</v>
      </c>
      <c r="D641" s="51" t="s">
        <v>6586</v>
      </c>
      <c r="E641" s="52"/>
      <c r="F641" s="52"/>
      <c r="G641" s="52"/>
      <c r="H641" s="148">
        <f>SUM(H642)</f>
        <v>165.39</v>
      </c>
    </row>
    <row r="642" spans="2:10" ht="15" customHeight="1" x14ac:dyDescent="0.3">
      <c r="C642" s="50" t="s">
        <v>6861</v>
      </c>
      <c r="D642" s="51" t="s">
        <v>6587</v>
      </c>
      <c r="E642" s="53" t="s">
        <v>198</v>
      </c>
      <c r="F642" s="54">
        <v>3</v>
      </c>
      <c r="G642" s="54">
        <v>55.13</v>
      </c>
      <c r="H642" s="146">
        <f t="shared" ref="H642" si="122">+ROUND(+IF(F642="",0,F642*G642),2)</f>
        <v>165.39</v>
      </c>
    </row>
    <row r="643" spans="2:10" ht="15" customHeight="1" x14ac:dyDescent="0.3">
      <c r="C643" s="50" t="s">
        <v>6862</v>
      </c>
      <c r="D643" s="51" t="s">
        <v>6588</v>
      </c>
      <c r="E643" s="52"/>
      <c r="F643" s="52"/>
      <c r="G643" s="52"/>
      <c r="H643" s="147">
        <f>SUM(H644)</f>
        <v>2711.43</v>
      </c>
    </row>
    <row r="644" spans="2:10" ht="15" customHeight="1" x14ac:dyDescent="0.3">
      <c r="C644" s="50" t="s">
        <v>6863</v>
      </c>
      <c r="D644" s="51" t="s">
        <v>6589</v>
      </c>
      <c r="E644" s="53" t="s">
        <v>28</v>
      </c>
      <c r="F644" s="54">
        <v>3</v>
      </c>
      <c r="G644" s="54">
        <v>903.81</v>
      </c>
      <c r="H644" s="146">
        <f t="shared" ref="H644" si="123">+ROUND(+IF(F644="",0,F644*G644),2)</f>
        <v>2711.43</v>
      </c>
    </row>
    <row r="645" spans="2:10" ht="15" customHeight="1" x14ac:dyDescent="0.3">
      <c r="C645" s="50" t="s">
        <v>6864</v>
      </c>
      <c r="D645" s="51" t="s">
        <v>6590</v>
      </c>
      <c r="E645" s="52"/>
      <c r="F645" s="52"/>
      <c r="G645" s="52"/>
      <c r="H645" s="147">
        <f>SUM(H646:H647)</f>
        <v>5927.21</v>
      </c>
    </row>
    <row r="646" spans="2:10" ht="15" customHeight="1" x14ac:dyDescent="0.3">
      <c r="C646" s="50" t="s">
        <v>6865</v>
      </c>
      <c r="D646" s="51" t="s">
        <v>6591</v>
      </c>
      <c r="E646" s="53" t="s">
        <v>28</v>
      </c>
      <c r="F646" s="54">
        <v>16</v>
      </c>
      <c r="G646" s="54">
        <v>356.07</v>
      </c>
      <c r="H646" s="146">
        <f t="shared" ref="H646:H647" si="124">+ROUND(+IF(F646="",0,F646*G646),2)</f>
        <v>5697.12</v>
      </c>
    </row>
    <row r="647" spans="2:10" ht="15" customHeight="1" x14ac:dyDescent="0.3">
      <c r="C647" s="50" t="s">
        <v>6866</v>
      </c>
      <c r="D647" s="51" t="s">
        <v>6592</v>
      </c>
      <c r="E647" s="53" t="s">
        <v>28</v>
      </c>
      <c r="F647" s="54">
        <v>7</v>
      </c>
      <c r="G647" s="54">
        <v>32.869999999999997</v>
      </c>
      <c r="H647" s="146">
        <f t="shared" si="124"/>
        <v>230.09</v>
      </c>
    </row>
    <row r="648" spans="2:10" s="1" customFormat="1" ht="30" customHeight="1" x14ac:dyDescent="0.3">
      <c r="B648" s="1" t="s">
        <v>5415</v>
      </c>
      <c r="C648" s="7" t="s">
        <v>3672</v>
      </c>
      <c r="D648" s="7" t="s">
        <v>5</v>
      </c>
      <c r="E648" s="8"/>
      <c r="F648" s="15"/>
      <c r="G648" s="8"/>
      <c r="H648" s="8">
        <f>+H649+H655+H669+H684+H686+H691+H699+H703</f>
        <v>214549.97999999998</v>
      </c>
      <c r="I648" s="1">
        <v>214549.97999999998</v>
      </c>
      <c r="J648" s="1">
        <f>+I648-H648</f>
        <v>0</v>
      </c>
    </row>
    <row r="649" spans="2:10" s="1" customFormat="1" ht="25.2" customHeight="1" x14ac:dyDescent="0.3">
      <c r="C649" s="10" t="s">
        <v>3673</v>
      </c>
      <c r="D649" s="10" t="s">
        <v>3674</v>
      </c>
      <c r="E649" s="11"/>
      <c r="F649" s="16"/>
      <c r="G649" s="11"/>
      <c r="H649" s="11">
        <f>+H650</f>
        <v>23162.559999999998</v>
      </c>
    </row>
    <row r="650" spans="2:10" s="1" customFormat="1" ht="25.2" customHeight="1" x14ac:dyDescent="0.3">
      <c r="C650" s="12" t="s">
        <v>3675</v>
      </c>
      <c r="D650" s="12" t="s">
        <v>3676</v>
      </c>
      <c r="E650" s="13"/>
      <c r="F650" s="17"/>
      <c r="G650" s="13"/>
      <c r="H650" s="13">
        <f>SUM(H651:H654)</f>
        <v>23162.559999999998</v>
      </c>
    </row>
    <row r="651" spans="2:10" ht="15" customHeight="1" x14ac:dyDescent="0.3">
      <c r="C651" s="50" t="s">
        <v>3677</v>
      </c>
      <c r="D651" s="51" t="s">
        <v>6593</v>
      </c>
      <c r="E651" s="53" t="s">
        <v>25</v>
      </c>
      <c r="F651" s="55">
        <v>4117</v>
      </c>
      <c r="G651" s="54">
        <v>4.75</v>
      </c>
      <c r="H651" s="146">
        <f t="shared" ref="H651:H654" si="125">+ROUND(+IF(F651="",0,F651*G651),2)</f>
        <v>19555.75</v>
      </c>
    </row>
    <row r="652" spans="2:10" ht="15" customHeight="1" x14ac:dyDescent="0.3">
      <c r="C652" s="50" t="s">
        <v>3679</v>
      </c>
      <c r="D652" s="51" t="s">
        <v>6594</v>
      </c>
      <c r="E652" s="53" t="s">
        <v>25</v>
      </c>
      <c r="F652" s="54">
        <v>868</v>
      </c>
      <c r="G652" s="54">
        <v>2.93</v>
      </c>
      <c r="H652" s="146">
        <f t="shared" si="125"/>
        <v>2543.2399999999998</v>
      </c>
    </row>
    <row r="653" spans="2:10" ht="15" customHeight="1" x14ac:dyDescent="0.3">
      <c r="C653" s="50" t="s">
        <v>3681</v>
      </c>
      <c r="D653" s="51" t="s">
        <v>6595</v>
      </c>
      <c r="E653" s="53" t="s">
        <v>25</v>
      </c>
      <c r="F653" s="54">
        <v>321</v>
      </c>
      <c r="G653" s="54">
        <v>2.71</v>
      </c>
      <c r="H653" s="146">
        <f t="shared" si="125"/>
        <v>869.91</v>
      </c>
    </row>
    <row r="654" spans="2:10" ht="15" customHeight="1" x14ac:dyDescent="0.3">
      <c r="C654" s="50" t="s">
        <v>3683</v>
      </c>
      <c r="D654" s="51" t="s">
        <v>3700</v>
      </c>
      <c r="E654" s="53" t="s">
        <v>28</v>
      </c>
      <c r="F654" s="54">
        <v>23</v>
      </c>
      <c r="G654" s="54">
        <v>8.42</v>
      </c>
      <c r="H654" s="146">
        <f t="shared" si="125"/>
        <v>193.66</v>
      </c>
    </row>
    <row r="655" spans="2:10" s="1" customFormat="1" ht="25.2" customHeight="1" x14ac:dyDescent="0.3">
      <c r="C655" s="10" t="s">
        <v>3701</v>
      </c>
      <c r="D655" s="10" t="s">
        <v>6596</v>
      </c>
      <c r="E655" s="11"/>
      <c r="F655" s="16"/>
      <c r="G655" s="11"/>
      <c r="H655" s="11">
        <f>SUM(H656:H668)</f>
        <v>30758.949999999997</v>
      </c>
    </row>
    <row r="656" spans="2:10" ht="15" customHeight="1" x14ac:dyDescent="0.3">
      <c r="C656" s="50" t="s">
        <v>3703</v>
      </c>
      <c r="D656" s="51" t="s">
        <v>6597</v>
      </c>
      <c r="E656" s="53" t="s">
        <v>25</v>
      </c>
      <c r="F656" s="54">
        <v>235.8</v>
      </c>
      <c r="G656" s="54">
        <v>10.69</v>
      </c>
      <c r="H656" s="146">
        <f t="shared" ref="H656:H668" si="126">+ROUND(+IF(F656="",0,F656*G656),2)</f>
        <v>2520.6999999999998</v>
      </c>
    </row>
    <row r="657" spans="3:8" ht="15" customHeight="1" x14ac:dyDescent="0.3">
      <c r="C657" s="50" t="s">
        <v>3705</v>
      </c>
      <c r="D657" s="51" t="s">
        <v>6598</v>
      </c>
      <c r="E657" s="53" t="s">
        <v>25</v>
      </c>
      <c r="F657" s="54">
        <v>437</v>
      </c>
      <c r="G657" s="54">
        <v>12.83</v>
      </c>
      <c r="H657" s="146">
        <f t="shared" si="126"/>
        <v>5606.71</v>
      </c>
    </row>
    <row r="658" spans="3:8" ht="15" customHeight="1" x14ac:dyDescent="0.3">
      <c r="C658" s="50" t="s">
        <v>3707</v>
      </c>
      <c r="D658" s="51" t="s">
        <v>3737</v>
      </c>
      <c r="E658" s="53" t="s">
        <v>28</v>
      </c>
      <c r="F658" s="54">
        <v>66</v>
      </c>
      <c r="G658" s="54">
        <v>9.5299999999999994</v>
      </c>
      <c r="H658" s="146">
        <f t="shared" si="126"/>
        <v>628.98</v>
      </c>
    </row>
    <row r="659" spans="3:8" ht="15" customHeight="1" x14ac:dyDescent="0.3">
      <c r="C659" s="50" t="s">
        <v>3709</v>
      </c>
      <c r="D659" s="51" t="s">
        <v>6599</v>
      </c>
      <c r="E659" s="53" t="s">
        <v>28</v>
      </c>
      <c r="F659" s="54">
        <v>156</v>
      </c>
      <c r="G659" s="54">
        <v>5.71</v>
      </c>
      <c r="H659" s="146">
        <f t="shared" si="126"/>
        <v>890.76</v>
      </c>
    </row>
    <row r="660" spans="3:8" ht="15" customHeight="1" x14ac:dyDescent="0.3">
      <c r="C660" s="50" t="s">
        <v>3711</v>
      </c>
      <c r="D660" s="51" t="s">
        <v>6600</v>
      </c>
      <c r="E660" s="53" t="s">
        <v>28</v>
      </c>
      <c r="F660" s="54">
        <v>38</v>
      </c>
      <c r="G660" s="54">
        <v>6.42</v>
      </c>
      <c r="H660" s="146">
        <f t="shared" si="126"/>
        <v>243.96</v>
      </c>
    </row>
    <row r="661" spans="3:8" ht="15" customHeight="1" x14ac:dyDescent="0.3">
      <c r="C661" s="50" t="s">
        <v>3713</v>
      </c>
      <c r="D661" s="51" t="s">
        <v>6601</v>
      </c>
      <c r="E661" s="53" t="s">
        <v>28</v>
      </c>
      <c r="F661" s="54">
        <v>69</v>
      </c>
      <c r="G661" s="54">
        <v>5.39</v>
      </c>
      <c r="H661" s="146">
        <f t="shared" si="126"/>
        <v>371.91</v>
      </c>
    </row>
    <row r="662" spans="3:8" ht="15" customHeight="1" x14ac:dyDescent="0.3">
      <c r="C662" s="50" t="s">
        <v>3715</v>
      </c>
      <c r="D662" s="51" t="s">
        <v>6602</v>
      </c>
      <c r="E662" s="53" t="s">
        <v>28</v>
      </c>
      <c r="F662" s="54">
        <v>76</v>
      </c>
      <c r="G662" s="54">
        <v>5.32</v>
      </c>
      <c r="H662" s="146">
        <f t="shared" si="126"/>
        <v>404.32</v>
      </c>
    </row>
    <row r="663" spans="3:8" ht="15" customHeight="1" x14ac:dyDescent="0.3">
      <c r="C663" s="50" t="s">
        <v>3717</v>
      </c>
      <c r="D663" s="51" t="s">
        <v>6603</v>
      </c>
      <c r="E663" s="53" t="s">
        <v>28</v>
      </c>
      <c r="F663" s="54">
        <v>156</v>
      </c>
      <c r="G663" s="54">
        <v>4.01</v>
      </c>
      <c r="H663" s="146">
        <f t="shared" si="126"/>
        <v>625.55999999999995</v>
      </c>
    </row>
    <row r="664" spans="3:8" ht="15" customHeight="1" x14ac:dyDescent="0.3">
      <c r="C664" s="50" t="s">
        <v>3718</v>
      </c>
      <c r="D664" s="51" t="s">
        <v>3706</v>
      </c>
      <c r="E664" s="53" t="s">
        <v>25</v>
      </c>
      <c r="F664" s="54">
        <v>32</v>
      </c>
      <c r="G664" s="54">
        <v>14.92</v>
      </c>
      <c r="H664" s="146">
        <f t="shared" si="126"/>
        <v>477.44</v>
      </c>
    </row>
    <row r="665" spans="3:8" ht="15" customHeight="1" x14ac:dyDescent="0.3">
      <c r="C665" s="50" t="s">
        <v>3720</v>
      </c>
      <c r="D665" s="51" t="s">
        <v>3714</v>
      </c>
      <c r="E665" s="53" t="s">
        <v>28</v>
      </c>
      <c r="F665" s="54">
        <v>5</v>
      </c>
      <c r="G665" s="54">
        <v>12.29</v>
      </c>
      <c r="H665" s="146">
        <f t="shared" si="126"/>
        <v>61.45</v>
      </c>
    </row>
    <row r="666" spans="3:8" ht="15" customHeight="1" x14ac:dyDescent="0.3">
      <c r="C666" s="50" t="s">
        <v>3722</v>
      </c>
      <c r="D666" s="51" t="s">
        <v>3721</v>
      </c>
      <c r="E666" s="53" t="s">
        <v>28</v>
      </c>
      <c r="F666" s="54">
        <v>4</v>
      </c>
      <c r="G666" s="54">
        <v>7.79</v>
      </c>
      <c r="H666" s="146">
        <f t="shared" si="126"/>
        <v>31.16</v>
      </c>
    </row>
    <row r="667" spans="3:8" ht="15" customHeight="1" x14ac:dyDescent="0.3">
      <c r="C667" s="50" t="s">
        <v>3723</v>
      </c>
      <c r="D667" s="51" t="s">
        <v>3727</v>
      </c>
      <c r="E667" s="53" t="s">
        <v>28</v>
      </c>
      <c r="F667" s="54">
        <v>4</v>
      </c>
      <c r="G667" s="54">
        <v>11.5</v>
      </c>
      <c r="H667" s="146">
        <f t="shared" si="126"/>
        <v>46</v>
      </c>
    </row>
    <row r="668" spans="3:8" ht="15" customHeight="1" x14ac:dyDescent="0.3">
      <c r="C668" s="50" t="s">
        <v>3724</v>
      </c>
      <c r="D668" s="51" t="s">
        <v>6604</v>
      </c>
      <c r="E668" s="53" t="s">
        <v>25</v>
      </c>
      <c r="F668" s="54">
        <v>145</v>
      </c>
      <c r="G668" s="54">
        <v>130</v>
      </c>
      <c r="H668" s="146">
        <f t="shared" si="126"/>
        <v>18850</v>
      </c>
    </row>
    <row r="669" spans="3:8" s="1" customFormat="1" ht="25.2" customHeight="1" x14ac:dyDescent="0.3">
      <c r="C669" s="10" t="s">
        <v>3754</v>
      </c>
      <c r="D669" s="10" t="s">
        <v>3755</v>
      </c>
      <c r="E669" s="11"/>
      <c r="F669" s="16"/>
      <c r="G669" s="11"/>
      <c r="H669" s="11">
        <f>SUM(H670:H683)</f>
        <v>9557.4199999999983</v>
      </c>
    </row>
    <row r="670" spans="3:8" ht="15" customHeight="1" x14ac:dyDescent="0.3">
      <c r="C670" s="50" t="s">
        <v>3756</v>
      </c>
      <c r="D670" s="51" t="s">
        <v>6605</v>
      </c>
      <c r="E670" s="53" t="s">
        <v>1337</v>
      </c>
      <c r="F670" s="54">
        <v>45</v>
      </c>
      <c r="G670" s="54">
        <v>104.22</v>
      </c>
      <c r="H670" s="146">
        <f t="shared" ref="H670:H683" si="127">+ROUND(+IF(F670="",0,F670*G670),2)</f>
        <v>4689.8999999999996</v>
      </c>
    </row>
    <row r="671" spans="3:8" ht="15" customHeight="1" x14ac:dyDescent="0.3">
      <c r="C671" s="50" t="s">
        <v>3758</v>
      </c>
      <c r="D671" s="51" t="s">
        <v>6606</v>
      </c>
      <c r="E671" s="53" t="s">
        <v>1337</v>
      </c>
      <c r="F671" s="54">
        <v>20</v>
      </c>
      <c r="G671" s="54">
        <v>104.54</v>
      </c>
      <c r="H671" s="146">
        <f t="shared" si="127"/>
        <v>2090.8000000000002</v>
      </c>
    </row>
    <row r="672" spans="3:8" ht="15" customHeight="1" x14ac:dyDescent="0.3">
      <c r="C672" s="50" t="s">
        <v>3760</v>
      </c>
      <c r="D672" s="51" t="s">
        <v>6607</v>
      </c>
      <c r="E672" s="53" t="s">
        <v>1337</v>
      </c>
      <c r="F672" s="54">
        <v>81</v>
      </c>
      <c r="G672" s="54">
        <v>15.68</v>
      </c>
      <c r="H672" s="146">
        <f t="shared" si="127"/>
        <v>1270.08</v>
      </c>
    </row>
    <row r="673" spans="3:8" ht="15" customHeight="1" x14ac:dyDescent="0.3">
      <c r="C673" s="50" t="s">
        <v>3762</v>
      </c>
      <c r="D673" s="51" t="s">
        <v>3775</v>
      </c>
      <c r="E673" s="53" t="s">
        <v>1337</v>
      </c>
      <c r="F673" s="54">
        <v>12</v>
      </c>
      <c r="G673" s="54">
        <v>17.96</v>
      </c>
      <c r="H673" s="146">
        <f t="shared" si="127"/>
        <v>215.52</v>
      </c>
    </row>
    <row r="674" spans="3:8" ht="15" customHeight="1" x14ac:dyDescent="0.3">
      <c r="C674" s="50" t="s">
        <v>3764</v>
      </c>
      <c r="D674" s="51" t="s">
        <v>3777</v>
      </c>
      <c r="E674" s="53" t="s">
        <v>1337</v>
      </c>
      <c r="F674" s="54">
        <v>12</v>
      </c>
      <c r="G674" s="54">
        <v>17.96</v>
      </c>
      <c r="H674" s="146">
        <f t="shared" si="127"/>
        <v>215.52</v>
      </c>
    </row>
    <row r="675" spans="3:8" ht="15" customHeight="1" x14ac:dyDescent="0.3">
      <c r="C675" s="50" t="s">
        <v>3766</v>
      </c>
      <c r="D675" s="51" t="s">
        <v>3781</v>
      </c>
      <c r="E675" s="53" t="s">
        <v>1337</v>
      </c>
      <c r="F675" s="54">
        <v>1</v>
      </c>
      <c r="G675" s="54">
        <v>19.55</v>
      </c>
      <c r="H675" s="146">
        <f t="shared" si="127"/>
        <v>19.55</v>
      </c>
    </row>
    <row r="676" spans="3:8" ht="15" customHeight="1" x14ac:dyDescent="0.3">
      <c r="C676" s="50" t="s">
        <v>3768</v>
      </c>
      <c r="D676" s="51" t="s">
        <v>6608</v>
      </c>
      <c r="E676" s="53" t="s">
        <v>1337</v>
      </c>
      <c r="F676" s="54">
        <v>22</v>
      </c>
      <c r="G676" s="54">
        <v>18.600000000000001</v>
      </c>
      <c r="H676" s="146">
        <f t="shared" si="127"/>
        <v>409.2</v>
      </c>
    </row>
    <row r="677" spans="3:8" ht="15" customHeight="1" x14ac:dyDescent="0.3">
      <c r="C677" s="50" t="s">
        <v>3770</v>
      </c>
      <c r="D677" s="51" t="s">
        <v>3789</v>
      </c>
      <c r="E677" s="53" t="s">
        <v>1337</v>
      </c>
      <c r="F677" s="54">
        <v>1</v>
      </c>
      <c r="G677" s="54">
        <v>28.26</v>
      </c>
      <c r="H677" s="146">
        <f t="shared" si="127"/>
        <v>28.26</v>
      </c>
    </row>
    <row r="678" spans="3:8" ht="15" customHeight="1" x14ac:dyDescent="0.3">
      <c r="C678" s="50" t="s">
        <v>3772</v>
      </c>
      <c r="D678" s="51" t="s">
        <v>6609</v>
      </c>
      <c r="E678" s="53" t="s">
        <v>1337</v>
      </c>
      <c r="F678" s="54">
        <v>1</v>
      </c>
      <c r="G678" s="54">
        <v>19.55</v>
      </c>
      <c r="H678" s="146">
        <f t="shared" si="127"/>
        <v>19.55</v>
      </c>
    </row>
    <row r="679" spans="3:8" ht="15" customHeight="1" x14ac:dyDescent="0.3">
      <c r="C679" s="50" t="s">
        <v>3774</v>
      </c>
      <c r="D679" s="51" t="s">
        <v>6610</v>
      </c>
      <c r="E679" s="53" t="s">
        <v>1337</v>
      </c>
      <c r="F679" s="54">
        <v>13</v>
      </c>
      <c r="G679" s="54">
        <v>17.8</v>
      </c>
      <c r="H679" s="146">
        <f t="shared" si="127"/>
        <v>231.4</v>
      </c>
    </row>
    <row r="680" spans="3:8" ht="15" customHeight="1" x14ac:dyDescent="0.3">
      <c r="C680" s="50" t="s">
        <v>3776</v>
      </c>
      <c r="D680" s="51" t="s">
        <v>6611</v>
      </c>
      <c r="E680" s="53" t="s">
        <v>1337</v>
      </c>
      <c r="F680" s="54">
        <v>7</v>
      </c>
      <c r="G680" s="54">
        <v>17.8</v>
      </c>
      <c r="H680" s="146">
        <f t="shared" si="127"/>
        <v>124.6</v>
      </c>
    </row>
    <row r="681" spans="3:8" ht="15" customHeight="1" x14ac:dyDescent="0.3">
      <c r="C681" s="50" t="s">
        <v>3778</v>
      </c>
      <c r="D681" s="51" t="s">
        <v>6612</v>
      </c>
      <c r="E681" s="53" t="s">
        <v>1337</v>
      </c>
      <c r="F681" s="54">
        <v>6</v>
      </c>
      <c r="G681" s="54">
        <v>17.8</v>
      </c>
      <c r="H681" s="146">
        <f t="shared" si="127"/>
        <v>106.8</v>
      </c>
    </row>
    <row r="682" spans="3:8" ht="15" customHeight="1" x14ac:dyDescent="0.3">
      <c r="C682" s="50" t="s">
        <v>3780</v>
      </c>
      <c r="D682" s="51" t="s">
        <v>6613</v>
      </c>
      <c r="E682" s="53" t="s">
        <v>1337</v>
      </c>
      <c r="F682" s="54">
        <v>7</v>
      </c>
      <c r="G682" s="54">
        <v>16.670000000000002</v>
      </c>
      <c r="H682" s="146">
        <f t="shared" si="127"/>
        <v>116.69</v>
      </c>
    </row>
    <row r="683" spans="3:8" ht="15" customHeight="1" x14ac:dyDescent="0.3">
      <c r="C683" s="50" t="s">
        <v>3782</v>
      </c>
      <c r="D683" s="51" t="s">
        <v>6614</v>
      </c>
      <c r="E683" s="53" t="s">
        <v>1337</v>
      </c>
      <c r="F683" s="54">
        <v>1</v>
      </c>
      <c r="G683" s="54">
        <v>19.55</v>
      </c>
      <c r="H683" s="146">
        <f t="shared" si="127"/>
        <v>19.55</v>
      </c>
    </row>
    <row r="684" spans="3:8" s="1" customFormat="1" ht="25.2" customHeight="1" x14ac:dyDescent="0.3">
      <c r="C684" s="10" t="s">
        <v>3806</v>
      </c>
      <c r="D684" s="10" t="s">
        <v>3807</v>
      </c>
      <c r="E684" s="11"/>
      <c r="F684" s="16"/>
      <c r="G684" s="11"/>
      <c r="H684" s="11">
        <f>SUM(H685)</f>
        <v>357.34</v>
      </c>
    </row>
    <row r="685" spans="3:8" ht="15" customHeight="1" x14ac:dyDescent="0.3">
      <c r="C685" s="50" t="s">
        <v>3808</v>
      </c>
      <c r="D685" s="51" t="s">
        <v>6615</v>
      </c>
      <c r="E685" s="53" t="s">
        <v>25</v>
      </c>
      <c r="F685" s="54">
        <v>34</v>
      </c>
      <c r="G685" s="54">
        <v>10.51</v>
      </c>
      <c r="H685" s="146">
        <f t="shared" ref="H685" si="128">+ROUND(+IF(F685="",0,F685*G685),2)</f>
        <v>357.34</v>
      </c>
    </row>
    <row r="686" spans="3:8" s="1" customFormat="1" ht="25.2" customHeight="1" x14ac:dyDescent="0.3">
      <c r="C686" s="10" t="s">
        <v>3814</v>
      </c>
      <c r="D686" s="10" t="s">
        <v>3815</v>
      </c>
      <c r="E686" s="11"/>
      <c r="F686" s="16"/>
      <c r="G686" s="11"/>
      <c r="H686" s="11">
        <f>SUM(H687:H690)</f>
        <v>10266.370000000001</v>
      </c>
    </row>
    <row r="687" spans="3:8" ht="15" customHeight="1" x14ac:dyDescent="0.3">
      <c r="C687" s="50" t="s">
        <v>3816</v>
      </c>
      <c r="D687" s="51" t="s">
        <v>6616</v>
      </c>
      <c r="E687" s="53" t="s">
        <v>28</v>
      </c>
      <c r="F687" s="54">
        <v>4</v>
      </c>
      <c r="G687" s="54">
        <v>719.33</v>
      </c>
      <c r="H687" s="146">
        <f t="shared" ref="H687:H690" si="129">+ROUND(+IF(F687="",0,F687*G687),2)</f>
        <v>2877.32</v>
      </c>
    </row>
    <row r="688" spans="3:8" ht="15" customHeight="1" x14ac:dyDescent="0.3">
      <c r="C688" s="50" t="s">
        <v>3818</v>
      </c>
      <c r="D688" s="51" t="s">
        <v>6617</v>
      </c>
      <c r="E688" s="53" t="s">
        <v>28</v>
      </c>
      <c r="F688" s="54">
        <v>85</v>
      </c>
      <c r="G688" s="54">
        <v>46.48</v>
      </c>
      <c r="H688" s="146">
        <f t="shared" si="129"/>
        <v>3950.8</v>
      </c>
    </row>
    <row r="689" spans="3:8" ht="15" customHeight="1" x14ac:dyDescent="0.3">
      <c r="C689" s="50" t="s">
        <v>3820</v>
      </c>
      <c r="D689" s="51" t="s">
        <v>6618</v>
      </c>
      <c r="E689" s="53" t="s">
        <v>28</v>
      </c>
      <c r="F689" s="54">
        <v>85</v>
      </c>
      <c r="G689" s="54">
        <v>36.450000000000003</v>
      </c>
      <c r="H689" s="146">
        <f t="shared" si="129"/>
        <v>3098.25</v>
      </c>
    </row>
    <row r="690" spans="3:8" ht="15" customHeight="1" x14ac:dyDescent="0.3">
      <c r="C690" s="50" t="s">
        <v>3822</v>
      </c>
      <c r="D690" s="51" t="s">
        <v>3835</v>
      </c>
      <c r="E690" s="53" t="s">
        <v>28</v>
      </c>
      <c r="F690" s="54">
        <v>340</v>
      </c>
      <c r="G690" s="54">
        <v>1</v>
      </c>
      <c r="H690" s="146">
        <f t="shared" si="129"/>
        <v>340</v>
      </c>
    </row>
    <row r="691" spans="3:8" s="1" customFormat="1" ht="25.2" customHeight="1" x14ac:dyDescent="0.3">
      <c r="C691" s="10" t="s">
        <v>3840</v>
      </c>
      <c r="D691" s="10" t="s">
        <v>3841</v>
      </c>
      <c r="E691" s="11"/>
      <c r="F691" s="16"/>
      <c r="G691" s="11"/>
      <c r="H691" s="11">
        <f>+H692+H695</f>
        <v>31998.04</v>
      </c>
    </row>
    <row r="692" spans="3:8" s="1" customFormat="1" ht="25.2" customHeight="1" x14ac:dyDescent="0.3">
      <c r="C692" s="12" t="s">
        <v>3842</v>
      </c>
      <c r="D692" s="12" t="s">
        <v>6619</v>
      </c>
      <c r="E692" s="13"/>
      <c r="F692" s="17"/>
      <c r="G692" s="13"/>
      <c r="H692" s="13">
        <f>SUM(H693:H694)</f>
        <v>18483.93</v>
      </c>
    </row>
    <row r="693" spans="3:8" ht="15" customHeight="1" x14ac:dyDescent="0.3">
      <c r="C693" s="50" t="s">
        <v>3844</v>
      </c>
      <c r="D693" s="51" t="s">
        <v>6620</v>
      </c>
      <c r="E693" s="53" t="s">
        <v>28</v>
      </c>
      <c r="F693" s="54">
        <v>2</v>
      </c>
      <c r="G693" s="55">
        <v>8614</v>
      </c>
      <c r="H693" s="146">
        <f t="shared" ref="H693:H694" si="130">+ROUND(+IF(F693="",0,F693*G693),2)</f>
        <v>17228</v>
      </c>
    </row>
    <row r="694" spans="3:8" ht="15" customHeight="1" x14ac:dyDescent="0.3">
      <c r="C694" s="50" t="s">
        <v>3846</v>
      </c>
      <c r="D694" s="51" t="s">
        <v>6621</v>
      </c>
      <c r="E694" s="53" t="s">
        <v>42</v>
      </c>
      <c r="F694" s="54">
        <v>1</v>
      </c>
      <c r="G694" s="55">
        <v>1255.93</v>
      </c>
      <c r="H694" s="146">
        <f t="shared" si="130"/>
        <v>1255.93</v>
      </c>
    </row>
    <row r="695" spans="3:8" s="1" customFormat="1" ht="25.2" customHeight="1" x14ac:dyDescent="0.3">
      <c r="C695" s="12" t="s">
        <v>3852</v>
      </c>
      <c r="D695" s="12" t="s">
        <v>3843</v>
      </c>
      <c r="E695" s="13"/>
      <c r="F695" s="17"/>
      <c r="G695" s="13"/>
      <c r="H695" s="13">
        <f>SUM(H696:H698)</f>
        <v>13514.11</v>
      </c>
    </row>
    <row r="696" spans="3:8" ht="15" customHeight="1" x14ac:dyDescent="0.3">
      <c r="C696" s="50" t="s">
        <v>3854</v>
      </c>
      <c r="D696" s="51" t="s">
        <v>6622</v>
      </c>
      <c r="E696" s="53" t="s">
        <v>28</v>
      </c>
      <c r="F696" s="54">
        <v>1</v>
      </c>
      <c r="G696" s="55">
        <v>6093.06</v>
      </c>
      <c r="H696" s="146">
        <f t="shared" ref="H696:H698" si="131">+ROUND(+IF(F696="",0,F696*G696),2)</f>
        <v>6093.06</v>
      </c>
    </row>
    <row r="697" spans="3:8" ht="15" customHeight="1" x14ac:dyDescent="0.3">
      <c r="C697" s="50" t="s">
        <v>3856</v>
      </c>
      <c r="D697" s="51" t="s">
        <v>6623</v>
      </c>
      <c r="E697" s="53" t="s">
        <v>28</v>
      </c>
      <c r="F697" s="54">
        <v>1</v>
      </c>
      <c r="G697" s="55">
        <v>3595.2</v>
      </c>
      <c r="H697" s="146">
        <f t="shared" si="131"/>
        <v>3595.2</v>
      </c>
    </row>
    <row r="698" spans="3:8" ht="15" customHeight="1" x14ac:dyDescent="0.3">
      <c r="C698" s="50" t="s">
        <v>3858</v>
      </c>
      <c r="D698" s="51" t="s">
        <v>6624</v>
      </c>
      <c r="E698" s="53" t="s">
        <v>1337</v>
      </c>
      <c r="F698" s="54">
        <v>85</v>
      </c>
      <c r="G698" s="54">
        <v>45.01</v>
      </c>
      <c r="H698" s="146">
        <f t="shared" si="131"/>
        <v>3825.85</v>
      </c>
    </row>
    <row r="699" spans="3:8" s="1" customFormat="1" ht="25.2" customHeight="1" x14ac:dyDescent="0.3">
      <c r="C699" s="10" t="s">
        <v>3860</v>
      </c>
      <c r="D699" s="10" t="s">
        <v>6625</v>
      </c>
      <c r="E699" s="11"/>
      <c r="F699" s="16"/>
      <c r="G699" s="11"/>
      <c r="H699" s="11">
        <f>SUM(H700:H702)</f>
        <v>1496.45</v>
      </c>
    </row>
    <row r="700" spans="3:8" ht="15" customHeight="1" x14ac:dyDescent="0.3">
      <c r="C700" s="50" t="s">
        <v>3861</v>
      </c>
      <c r="D700" s="51" t="s">
        <v>6626</v>
      </c>
      <c r="E700" s="53" t="s">
        <v>28</v>
      </c>
      <c r="F700" s="54">
        <v>10</v>
      </c>
      <c r="G700" s="54">
        <v>52.02</v>
      </c>
      <c r="H700" s="146">
        <f t="shared" ref="H700:H702" si="132">+ROUND(+IF(F700="",0,F700*G700),2)</f>
        <v>520.20000000000005</v>
      </c>
    </row>
    <row r="701" spans="3:8" ht="15" customHeight="1" x14ac:dyDescent="0.3">
      <c r="C701" s="50" t="s">
        <v>3863</v>
      </c>
      <c r="D701" s="51" t="s">
        <v>6627</v>
      </c>
      <c r="E701" s="53" t="s">
        <v>28</v>
      </c>
      <c r="F701" s="54">
        <v>11</v>
      </c>
      <c r="G701" s="54">
        <v>44.2</v>
      </c>
      <c r="H701" s="146">
        <f t="shared" si="132"/>
        <v>486.2</v>
      </c>
    </row>
    <row r="702" spans="3:8" ht="15" customHeight="1" x14ac:dyDescent="0.3">
      <c r="C702" s="50" t="s">
        <v>3865</v>
      </c>
      <c r="D702" s="51" t="s">
        <v>6628</v>
      </c>
      <c r="E702" s="53" t="s">
        <v>28</v>
      </c>
      <c r="F702" s="54">
        <v>11</v>
      </c>
      <c r="G702" s="54">
        <v>44.55</v>
      </c>
      <c r="H702" s="146">
        <f t="shared" si="132"/>
        <v>490.05</v>
      </c>
    </row>
    <row r="703" spans="3:8" s="1" customFormat="1" ht="25.2" customHeight="1" x14ac:dyDescent="0.3">
      <c r="C703" s="10" t="s">
        <v>6629</v>
      </c>
      <c r="D703" s="10" t="s">
        <v>6630</v>
      </c>
      <c r="E703" s="11"/>
      <c r="F703" s="16"/>
      <c r="G703" s="11"/>
      <c r="H703" s="11">
        <f>+H704+H710+H716+H722+H732+H736</f>
        <v>106952.84999999999</v>
      </c>
    </row>
    <row r="704" spans="3:8" s="1" customFormat="1" ht="25.2" customHeight="1" x14ac:dyDescent="0.3">
      <c r="C704" s="12" t="s">
        <v>3869</v>
      </c>
      <c r="D704" s="12" t="s">
        <v>3870</v>
      </c>
      <c r="E704" s="13"/>
      <c r="F704" s="17"/>
      <c r="G704" s="13"/>
      <c r="H704" s="13">
        <f>SUM(H705:H709)</f>
        <v>34243.81</v>
      </c>
    </row>
    <row r="705" spans="3:8" ht="15" customHeight="1" x14ac:dyDescent="0.3">
      <c r="C705" s="50" t="s">
        <v>3871</v>
      </c>
      <c r="D705" s="51" t="s">
        <v>6631</v>
      </c>
      <c r="E705" s="53" t="s">
        <v>28</v>
      </c>
      <c r="F705" s="54">
        <v>81</v>
      </c>
      <c r="G705" s="54">
        <v>230.01</v>
      </c>
      <c r="H705" s="146">
        <f t="shared" ref="H705:H709" si="133">+ROUND(+IF(F705="",0,F705*G705),2)</f>
        <v>18630.810000000001</v>
      </c>
    </row>
    <row r="706" spans="3:8" ht="15" customHeight="1" x14ac:dyDescent="0.3">
      <c r="C706" s="50" t="s">
        <v>3873</v>
      </c>
      <c r="D706" s="51" t="s">
        <v>6632</v>
      </c>
      <c r="E706" s="53" t="s">
        <v>28</v>
      </c>
      <c r="F706" s="54">
        <v>12</v>
      </c>
      <c r="G706" s="54">
        <v>326</v>
      </c>
      <c r="H706" s="146">
        <f t="shared" si="133"/>
        <v>3912</v>
      </c>
    </row>
    <row r="707" spans="3:8" ht="15" customHeight="1" x14ac:dyDescent="0.3">
      <c r="C707" s="50" t="s">
        <v>3875</v>
      </c>
      <c r="D707" s="51" t="s">
        <v>3888</v>
      </c>
      <c r="E707" s="53" t="s">
        <v>28</v>
      </c>
      <c r="F707" s="54">
        <v>12</v>
      </c>
      <c r="G707" s="54">
        <v>224</v>
      </c>
      <c r="H707" s="146">
        <f t="shared" si="133"/>
        <v>2688</v>
      </c>
    </row>
    <row r="708" spans="3:8" ht="15" customHeight="1" x14ac:dyDescent="0.3">
      <c r="C708" s="50" t="s">
        <v>3877</v>
      </c>
      <c r="D708" s="51" t="s">
        <v>6633</v>
      </c>
      <c r="E708" s="53" t="s">
        <v>28</v>
      </c>
      <c r="F708" s="54">
        <v>1</v>
      </c>
      <c r="G708" s="55">
        <v>5100</v>
      </c>
      <c r="H708" s="146">
        <f t="shared" si="133"/>
        <v>5100</v>
      </c>
    </row>
    <row r="709" spans="3:8" ht="15" customHeight="1" x14ac:dyDescent="0.3">
      <c r="C709" s="50" t="s">
        <v>3879</v>
      </c>
      <c r="D709" s="51" t="s">
        <v>6634</v>
      </c>
      <c r="E709" s="53" t="s">
        <v>42</v>
      </c>
      <c r="F709" s="54">
        <v>1</v>
      </c>
      <c r="G709" s="55">
        <v>3913</v>
      </c>
      <c r="H709" s="146">
        <f t="shared" si="133"/>
        <v>3913</v>
      </c>
    </row>
    <row r="710" spans="3:8" s="1" customFormat="1" ht="25.2" customHeight="1" x14ac:dyDescent="0.3">
      <c r="C710" s="12" t="s">
        <v>3901</v>
      </c>
      <c r="D710" s="12" t="s">
        <v>3922</v>
      </c>
      <c r="E710" s="13"/>
      <c r="F710" s="17"/>
      <c r="G710" s="13"/>
      <c r="H710" s="13">
        <f>SUM(H711:H715)</f>
        <v>14639.55</v>
      </c>
    </row>
    <row r="711" spans="3:8" ht="15" customHeight="1" x14ac:dyDescent="0.3">
      <c r="C711" s="50" t="s">
        <v>3903</v>
      </c>
      <c r="D711" s="51" t="s">
        <v>6635</v>
      </c>
      <c r="E711" s="53" t="s">
        <v>28</v>
      </c>
      <c r="F711" s="54">
        <v>10</v>
      </c>
      <c r="G711" s="54">
        <v>297.36</v>
      </c>
      <c r="H711" s="146">
        <f t="shared" ref="H711:H715" si="134">+ROUND(+IF(F711="",0,F711*G711),2)</f>
        <v>2973.6</v>
      </c>
    </row>
    <row r="712" spans="3:8" ht="15" customHeight="1" x14ac:dyDescent="0.3">
      <c r="C712" s="50" t="s">
        <v>3905</v>
      </c>
      <c r="D712" s="51" t="s">
        <v>6636</v>
      </c>
      <c r="E712" s="53" t="s">
        <v>28</v>
      </c>
      <c r="F712" s="54">
        <v>1</v>
      </c>
      <c r="G712" s="55">
        <v>4318.8</v>
      </c>
      <c r="H712" s="146">
        <f t="shared" si="134"/>
        <v>4318.8</v>
      </c>
    </row>
    <row r="713" spans="3:8" ht="15" customHeight="1" x14ac:dyDescent="0.3">
      <c r="C713" s="50" t="s">
        <v>3907</v>
      </c>
      <c r="D713" s="51" t="s">
        <v>6637</v>
      </c>
      <c r="E713" s="53" t="s">
        <v>28</v>
      </c>
      <c r="F713" s="54">
        <v>1</v>
      </c>
      <c r="G713" s="54">
        <v>647.15</v>
      </c>
      <c r="H713" s="146">
        <f t="shared" si="134"/>
        <v>647.15</v>
      </c>
    </row>
    <row r="714" spans="3:8" ht="15" customHeight="1" x14ac:dyDescent="0.3">
      <c r="C714" s="50" t="s">
        <v>3909</v>
      </c>
      <c r="D714" s="51" t="s">
        <v>6638</v>
      </c>
      <c r="E714" s="53" t="s">
        <v>28</v>
      </c>
      <c r="F714" s="54">
        <v>1</v>
      </c>
      <c r="G714" s="55">
        <v>4750</v>
      </c>
      <c r="H714" s="146">
        <f t="shared" si="134"/>
        <v>4750</v>
      </c>
    </row>
    <row r="715" spans="3:8" ht="15" customHeight="1" x14ac:dyDescent="0.3">
      <c r="C715" s="50" t="s">
        <v>3911</v>
      </c>
      <c r="D715" s="51" t="s">
        <v>6639</v>
      </c>
      <c r="E715" s="53" t="s">
        <v>28</v>
      </c>
      <c r="F715" s="54">
        <v>1</v>
      </c>
      <c r="G715" s="55">
        <v>1950</v>
      </c>
      <c r="H715" s="146">
        <f t="shared" si="134"/>
        <v>1950</v>
      </c>
    </row>
    <row r="716" spans="3:8" s="1" customFormat="1" ht="25.2" customHeight="1" x14ac:dyDescent="0.3">
      <c r="C716" s="12" t="s">
        <v>3921</v>
      </c>
      <c r="D716" s="12" t="s">
        <v>6640</v>
      </c>
      <c r="E716" s="13"/>
      <c r="F716" s="17"/>
      <c r="G716" s="13"/>
      <c r="H716" s="13">
        <f>SUM(H717:H721)</f>
        <v>20127.63</v>
      </c>
    </row>
    <row r="717" spans="3:8" ht="15" customHeight="1" x14ac:dyDescent="0.3">
      <c r="C717" s="50" t="s">
        <v>3923</v>
      </c>
      <c r="D717" s="51" t="s">
        <v>6867</v>
      </c>
      <c r="E717" s="53" t="s">
        <v>28</v>
      </c>
      <c r="F717" s="54">
        <v>22</v>
      </c>
      <c r="G717" s="54">
        <v>495</v>
      </c>
      <c r="H717" s="146">
        <f t="shared" ref="H717:H721" si="135">+ROUND(+IF(F717="",0,F717*G717),2)</f>
        <v>10890</v>
      </c>
    </row>
    <row r="718" spans="3:8" ht="15" customHeight="1" x14ac:dyDescent="0.3">
      <c r="C718" s="50" t="s">
        <v>6641</v>
      </c>
      <c r="D718" s="51" t="s">
        <v>6642</v>
      </c>
      <c r="E718" s="53" t="s">
        <v>28</v>
      </c>
      <c r="F718" s="54">
        <v>1</v>
      </c>
      <c r="G718" s="55">
        <v>4636</v>
      </c>
      <c r="H718" s="146">
        <f t="shared" si="135"/>
        <v>4636</v>
      </c>
    </row>
    <row r="719" spans="3:8" ht="15" customHeight="1" x14ac:dyDescent="0.3">
      <c r="C719" s="50" t="s">
        <v>6641</v>
      </c>
      <c r="D719" s="51" t="s">
        <v>6643</v>
      </c>
      <c r="E719" s="53" t="s">
        <v>28</v>
      </c>
      <c r="F719" s="54">
        <v>1</v>
      </c>
      <c r="G719" s="55">
        <v>1050</v>
      </c>
      <c r="H719" s="146">
        <f t="shared" si="135"/>
        <v>1050</v>
      </c>
    </row>
    <row r="720" spans="3:8" ht="15" customHeight="1" x14ac:dyDescent="0.3">
      <c r="C720" s="50" t="s">
        <v>6641</v>
      </c>
      <c r="D720" s="51" t="s">
        <v>4095</v>
      </c>
      <c r="E720" s="53" t="s">
        <v>28</v>
      </c>
      <c r="F720" s="54">
        <v>1</v>
      </c>
      <c r="G720" s="54">
        <v>214</v>
      </c>
      <c r="H720" s="146">
        <f t="shared" si="135"/>
        <v>214</v>
      </c>
    </row>
    <row r="721" spans="3:8" ht="15" customHeight="1" x14ac:dyDescent="0.3">
      <c r="C721" s="50" t="s">
        <v>6641</v>
      </c>
      <c r="D721" s="51" t="s">
        <v>6644</v>
      </c>
      <c r="E721" s="53" t="s">
        <v>42</v>
      </c>
      <c r="F721" s="54">
        <v>1</v>
      </c>
      <c r="G721" s="55">
        <v>3337.63</v>
      </c>
      <c r="H721" s="146">
        <f t="shared" si="135"/>
        <v>3337.63</v>
      </c>
    </row>
    <row r="722" spans="3:8" s="1" customFormat="1" ht="25.2" customHeight="1" x14ac:dyDescent="0.3">
      <c r="C722" s="12" t="s">
        <v>3937</v>
      </c>
      <c r="D722" s="12" t="s">
        <v>6645</v>
      </c>
      <c r="E722" s="13"/>
      <c r="F722" s="17"/>
      <c r="G722" s="13"/>
      <c r="H722" s="13">
        <f>SUM(H723:H731)</f>
        <v>25966.809999999998</v>
      </c>
    </row>
    <row r="723" spans="3:8" ht="15" customHeight="1" x14ac:dyDescent="0.3">
      <c r="C723" s="50" t="s">
        <v>3939</v>
      </c>
      <c r="D723" s="51" t="s">
        <v>6646</v>
      </c>
      <c r="E723" s="53" t="s">
        <v>28</v>
      </c>
      <c r="F723" s="54">
        <v>1</v>
      </c>
      <c r="G723" s="55">
        <v>4640.3999999999996</v>
      </c>
      <c r="H723" s="146">
        <f t="shared" ref="H723:H735" si="136">+ROUND(+IF(F723="",0,F723*G723),2)</f>
        <v>4640.3999999999996</v>
      </c>
    </row>
    <row r="724" spans="3:8" ht="15" customHeight="1" x14ac:dyDescent="0.3">
      <c r="C724" s="50" t="s">
        <v>3941</v>
      </c>
      <c r="D724" s="51" t="s">
        <v>6647</v>
      </c>
      <c r="E724" s="53" t="s">
        <v>28</v>
      </c>
      <c r="F724" s="54">
        <v>1</v>
      </c>
      <c r="G724" s="55">
        <v>4262.3999999999996</v>
      </c>
      <c r="H724" s="146">
        <f t="shared" si="136"/>
        <v>4262.3999999999996</v>
      </c>
    </row>
    <row r="725" spans="3:8" ht="15" customHeight="1" x14ac:dyDescent="0.3">
      <c r="C725" s="50" t="s">
        <v>3943</v>
      </c>
      <c r="D725" s="51" t="s">
        <v>6648</v>
      </c>
      <c r="E725" s="53" t="s">
        <v>28</v>
      </c>
      <c r="F725" s="54">
        <v>1</v>
      </c>
      <c r="G725" s="55">
        <v>1800</v>
      </c>
      <c r="H725" s="146">
        <f t="shared" si="136"/>
        <v>1800</v>
      </c>
    </row>
    <row r="726" spans="3:8" ht="15" customHeight="1" x14ac:dyDescent="0.3">
      <c r="C726" s="50" t="s">
        <v>3945</v>
      </c>
      <c r="D726" s="51" t="s">
        <v>6649</v>
      </c>
      <c r="E726" s="53" t="s">
        <v>28</v>
      </c>
      <c r="F726" s="54">
        <v>13</v>
      </c>
      <c r="G726" s="54">
        <v>468</v>
      </c>
      <c r="H726" s="146">
        <f t="shared" si="136"/>
        <v>6084</v>
      </c>
    </row>
    <row r="727" spans="3:8" ht="15" customHeight="1" x14ac:dyDescent="0.3">
      <c r="C727" s="50" t="s">
        <v>3947</v>
      </c>
      <c r="D727" s="51" t="s">
        <v>6650</v>
      </c>
      <c r="E727" s="53" t="s">
        <v>28</v>
      </c>
      <c r="F727" s="54">
        <v>7</v>
      </c>
      <c r="G727" s="54">
        <v>266.39999999999998</v>
      </c>
      <c r="H727" s="146">
        <f t="shared" si="136"/>
        <v>1864.8</v>
      </c>
    </row>
    <row r="728" spans="3:8" ht="15" customHeight="1" x14ac:dyDescent="0.3">
      <c r="C728" s="50" t="s">
        <v>3949</v>
      </c>
      <c r="D728" s="51" t="s">
        <v>6651</v>
      </c>
      <c r="E728" s="53" t="s">
        <v>28</v>
      </c>
      <c r="F728" s="54">
        <v>13</v>
      </c>
      <c r="G728" s="54">
        <v>165.6</v>
      </c>
      <c r="H728" s="146">
        <f t="shared" si="136"/>
        <v>2152.8000000000002</v>
      </c>
    </row>
    <row r="729" spans="3:8" ht="15" customHeight="1" x14ac:dyDescent="0.3">
      <c r="C729" s="50" t="s">
        <v>6652</v>
      </c>
      <c r="D729" s="51" t="s">
        <v>4062</v>
      </c>
      <c r="E729" s="53" t="s">
        <v>28</v>
      </c>
      <c r="F729" s="54">
        <v>6</v>
      </c>
      <c r="G729" s="54">
        <v>266.39999999999998</v>
      </c>
      <c r="H729" s="146">
        <f t="shared" si="136"/>
        <v>1598.4</v>
      </c>
    </row>
    <row r="730" spans="3:8" ht="15" customHeight="1" x14ac:dyDescent="0.3">
      <c r="C730" s="50" t="s">
        <v>6653</v>
      </c>
      <c r="D730" s="51" t="s">
        <v>6654</v>
      </c>
      <c r="E730" s="53" t="s">
        <v>28</v>
      </c>
      <c r="F730" s="54">
        <v>7</v>
      </c>
      <c r="G730" s="54">
        <v>162</v>
      </c>
      <c r="H730" s="146">
        <f t="shared" si="136"/>
        <v>1134</v>
      </c>
    </row>
    <row r="731" spans="3:8" ht="15" customHeight="1" x14ac:dyDescent="0.3">
      <c r="C731" s="50" t="s">
        <v>6655</v>
      </c>
      <c r="D731" s="51" t="s">
        <v>6656</v>
      </c>
      <c r="E731" s="53" t="s">
        <v>42</v>
      </c>
      <c r="F731" s="54">
        <v>1</v>
      </c>
      <c r="G731" s="55">
        <v>2430.0100000000002</v>
      </c>
      <c r="H731" s="146">
        <f t="shared" si="136"/>
        <v>2430.0100000000002</v>
      </c>
    </row>
    <row r="732" spans="3:8" s="1" customFormat="1" ht="25.2" customHeight="1" x14ac:dyDescent="0.3">
      <c r="C732" s="12" t="s">
        <v>3951</v>
      </c>
      <c r="D732" s="12" t="s">
        <v>6657</v>
      </c>
      <c r="E732" s="13"/>
      <c r="F732" s="17"/>
      <c r="G732" s="13"/>
      <c r="H732" s="13">
        <f>SUM(H733:H735)</f>
        <v>9676.8700000000008</v>
      </c>
    </row>
    <row r="733" spans="3:8" ht="15" customHeight="1" x14ac:dyDescent="0.3">
      <c r="C733" s="50" t="s">
        <v>3953</v>
      </c>
      <c r="D733" s="51" t="s">
        <v>6658</v>
      </c>
      <c r="E733" s="53" t="s">
        <v>28</v>
      </c>
      <c r="F733" s="54">
        <v>1</v>
      </c>
      <c r="G733" s="55">
        <v>5911.93</v>
      </c>
      <c r="H733" s="146">
        <f t="shared" si="136"/>
        <v>5911.93</v>
      </c>
    </row>
    <row r="734" spans="3:8" ht="15" customHeight="1" x14ac:dyDescent="0.3">
      <c r="C734" s="50" t="s">
        <v>3955</v>
      </c>
      <c r="D734" s="51" t="s">
        <v>6659</v>
      </c>
      <c r="E734" s="53" t="s">
        <v>28</v>
      </c>
      <c r="F734" s="54">
        <v>8</v>
      </c>
      <c r="G734" s="54">
        <v>289.93</v>
      </c>
      <c r="H734" s="146">
        <f t="shared" si="136"/>
        <v>2319.44</v>
      </c>
    </row>
    <row r="735" spans="3:8" ht="15" customHeight="1" x14ac:dyDescent="0.3">
      <c r="C735" s="50" t="s">
        <v>3957</v>
      </c>
      <c r="D735" s="51" t="s">
        <v>6660</v>
      </c>
      <c r="E735" s="53" t="s">
        <v>42</v>
      </c>
      <c r="F735" s="54">
        <v>1</v>
      </c>
      <c r="G735" s="55">
        <v>1445.5</v>
      </c>
      <c r="H735" s="146">
        <f t="shared" si="136"/>
        <v>1445.5</v>
      </c>
    </row>
    <row r="736" spans="3:8" s="1" customFormat="1" ht="25.2" customHeight="1" x14ac:dyDescent="0.3">
      <c r="C736" s="12" t="s">
        <v>3963</v>
      </c>
      <c r="D736" s="12" t="s">
        <v>6661</v>
      </c>
      <c r="E736" s="13"/>
      <c r="F736" s="17"/>
      <c r="G736" s="13"/>
      <c r="H736" s="13">
        <f>SUM(H737:H738)</f>
        <v>2298.1799999999998</v>
      </c>
    </row>
    <row r="737" spans="2:10" ht="15" customHeight="1" x14ac:dyDescent="0.3">
      <c r="C737" s="50" t="s">
        <v>3965</v>
      </c>
      <c r="D737" s="51" t="s">
        <v>6505</v>
      </c>
      <c r="E737" s="53" t="s">
        <v>28</v>
      </c>
      <c r="F737" s="54">
        <v>1</v>
      </c>
      <c r="G737" s="55">
        <v>1882.53</v>
      </c>
      <c r="H737" s="146">
        <f t="shared" ref="H737:H738" si="137">+ROUND(+IF(F737="",0,F737*G737),2)</f>
        <v>1882.53</v>
      </c>
    </row>
    <row r="738" spans="2:10" ht="15" customHeight="1" x14ac:dyDescent="0.3">
      <c r="C738" s="50" t="s">
        <v>3967</v>
      </c>
      <c r="D738" s="51" t="s">
        <v>6506</v>
      </c>
      <c r="E738" s="53" t="s">
        <v>28</v>
      </c>
      <c r="F738" s="54">
        <v>1</v>
      </c>
      <c r="G738" s="54">
        <v>415.65</v>
      </c>
      <c r="H738" s="146">
        <f t="shared" si="137"/>
        <v>415.65</v>
      </c>
    </row>
    <row r="739" spans="2:10" s="1" customFormat="1" ht="30" customHeight="1" x14ac:dyDescent="0.3">
      <c r="B739" s="1" t="s">
        <v>5415</v>
      </c>
      <c r="C739" s="7" t="s">
        <v>6662</v>
      </c>
      <c r="D739" s="7" t="s">
        <v>6868</v>
      </c>
      <c r="E739" s="8"/>
      <c r="F739" s="15"/>
      <c r="G739" s="8"/>
      <c r="H739" s="8">
        <f>+H740+H743+H750+H757+H764+H769+H775+H781</f>
        <v>83756.399999999994</v>
      </c>
      <c r="I739" s="1">
        <v>83756.399999999994</v>
      </c>
      <c r="J739" s="1">
        <f>+I739-H739</f>
        <v>0</v>
      </c>
    </row>
    <row r="740" spans="2:10" s="1" customFormat="1" ht="25.2" customHeight="1" x14ac:dyDescent="0.3">
      <c r="C740" s="10" t="s">
        <v>4106</v>
      </c>
      <c r="D740" s="10" t="s">
        <v>6663</v>
      </c>
      <c r="E740" s="11"/>
      <c r="F740" s="16"/>
      <c r="G740" s="11"/>
      <c r="H740" s="11">
        <f>SUM(H741:H742)</f>
        <v>17995</v>
      </c>
    </row>
    <row r="741" spans="2:10" ht="15" customHeight="1" x14ac:dyDescent="0.3">
      <c r="C741" s="50" t="s">
        <v>4108</v>
      </c>
      <c r="D741" s="51" t="s">
        <v>6664</v>
      </c>
      <c r="E741" s="53" t="s">
        <v>42</v>
      </c>
      <c r="F741" s="54">
        <v>1</v>
      </c>
      <c r="G741" s="55">
        <v>16359.52</v>
      </c>
      <c r="H741" s="146">
        <f t="shared" ref="H741:H785" si="138">+ROUND(+IF(F741="",0,F741*G741),2)</f>
        <v>16359.52</v>
      </c>
    </row>
    <row r="742" spans="2:10" ht="15" customHeight="1" x14ac:dyDescent="0.3">
      <c r="C742" s="50" t="s">
        <v>4110</v>
      </c>
      <c r="D742" s="51" t="s">
        <v>6665</v>
      </c>
      <c r="E742" s="53" t="s">
        <v>42</v>
      </c>
      <c r="F742" s="54">
        <v>1</v>
      </c>
      <c r="G742" s="55">
        <v>1635.48</v>
      </c>
      <c r="H742" s="146">
        <f t="shared" si="138"/>
        <v>1635.48</v>
      </c>
    </row>
    <row r="743" spans="2:10" s="1" customFormat="1" ht="25.2" customHeight="1" x14ac:dyDescent="0.3">
      <c r="C743" s="10" t="s">
        <v>6666</v>
      </c>
      <c r="D743" s="10" t="s">
        <v>6667</v>
      </c>
      <c r="E743" s="11"/>
      <c r="F743" s="16"/>
      <c r="G743" s="11"/>
      <c r="H743" s="11">
        <f>SUM(H744:H749)</f>
        <v>10738</v>
      </c>
    </row>
    <row r="744" spans="2:10" ht="15" customHeight="1" x14ac:dyDescent="0.3">
      <c r="C744" s="50" t="s">
        <v>6668</v>
      </c>
      <c r="D744" s="51" t="s">
        <v>6669</v>
      </c>
      <c r="E744" s="53" t="s">
        <v>42</v>
      </c>
      <c r="F744" s="54">
        <v>1</v>
      </c>
      <c r="G744" s="55">
        <v>1286.2</v>
      </c>
      <c r="H744" s="146">
        <f t="shared" si="138"/>
        <v>1286.2</v>
      </c>
    </row>
    <row r="745" spans="2:10" ht="15" customHeight="1" x14ac:dyDescent="0.3">
      <c r="C745" s="50" t="s">
        <v>6670</v>
      </c>
      <c r="D745" s="51" t="s">
        <v>6671</v>
      </c>
      <c r="E745" s="53" t="s">
        <v>42</v>
      </c>
      <c r="F745" s="54">
        <v>1</v>
      </c>
      <c r="G745" s="55">
        <v>2478</v>
      </c>
      <c r="H745" s="146">
        <f t="shared" si="138"/>
        <v>2478</v>
      </c>
    </row>
    <row r="746" spans="2:10" ht="15" customHeight="1" x14ac:dyDescent="0.3">
      <c r="C746" s="50" t="s">
        <v>6672</v>
      </c>
      <c r="D746" s="51" t="s">
        <v>6673</v>
      </c>
      <c r="E746" s="53" t="s">
        <v>42</v>
      </c>
      <c r="F746" s="54">
        <v>1</v>
      </c>
      <c r="G746" s="54">
        <v>354</v>
      </c>
      <c r="H746" s="146">
        <f t="shared" si="138"/>
        <v>354</v>
      </c>
    </row>
    <row r="747" spans="2:10" ht="15" customHeight="1" x14ac:dyDescent="0.3">
      <c r="C747" s="50" t="s">
        <v>6674</v>
      </c>
      <c r="D747" s="51" t="s">
        <v>6675</v>
      </c>
      <c r="E747" s="53" t="s">
        <v>42</v>
      </c>
      <c r="F747" s="54">
        <v>1</v>
      </c>
      <c r="G747" s="55">
        <v>1623.68</v>
      </c>
      <c r="H747" s="146">
        <f t="shared" si="138"/>
        <v>1623.68</v>
      </c>
    </row>
    <row r="748" spans="2:10" ht="15" customHeight="1" x14ac:dyDescent="0.3">
      <c r="C748" s="50" t="s">
        <v>6676</v>
      </c>
      <c r="D748" s="51" t="s">
        <v>6677</v>
      </c>
      <c r="E748" s="53" t="s">
        <v>42</v>
      </c>
      <c r="F748" s="54">
        <v>1</v>
      </c>
      <c r="G748" s="55">
        <v>3127</v>
      </c>
      <c r="H748" s="146">
        <f t="shared" si="138"/>
        <v>3127</v>
      </c>
    </row>
    <row r="749" spans="2:10" ht="15" customHeight="1" x14ac:dyDescent="0.3">
      <c r="C749" s="50" t="s">
        <v>6678</v>
      </c>
      <c r="D749" s="51" t="s">
        <v>6679</v>
      </c>
      <c r="E749" s="53" t="s">
        <v>42</v>
      </c>
      <c r="F749" s="54">
        <v>1</v>
      </c>
      <c r="G749" s="55">
        <v>1869.12</v>
      </c>
      <c r="H749" s="146">
        <f t="shared" si="138"/>
        <v>1869.12</v>
      </c>
    </row>
    <row r="750" spans="2:10" s="1" customFormat="1" ht="25.2" customHeight="1" x14ac:dyDescent="0.3">
      <c r="C750" s="10" t="s">
        <v>6680</v>
      </c>
      <c r="D750" s="10" t="s">
        <v>6681</v>
      </c>
      <c r="E750" s="11"/>
      <c r="F750" s="16"/>
      <c r="G750" s="11"/>
      <c r="H750" s="11">
        <f>SUM(H751:H756)</f>
        <v>8850</v>
      </c>
    </row>
    <row r="751" spans="2:10" ht="15" customHeight="1" x14ac:dyDescent="0.3">
      <c r="C751" s="50" t="s">
        <v>6682</v>
      </c>
      <c r="D751" s="51" t="s">
        <v>6683</v>
      </c>
      <c r="E751" s="53" t="s">
        <v>42</v>
      </c>
      <c r="F751" s="54">
        <v>1</v>
      </c>
      <c r="G751" s="55">
        <v>1097.4000000000001</v>
      </c>
      <c r="H751" s="146">
        <f t="shared" si="138"/>
        <v>1097.4000000000001</v>
      </c>
    </row>
    <row r="752" spans="2:10" ht="15" customHeight="1" x14ac:dyDescent="0.3">
      <c r="C752" s="50" t="s">
        <v>6684</v>
      </c>
      <c r="D752" s="51" t="s">
        <v>6685</v>
      </c>
      <c r="E752" s="53" t="s">
        <v>42</v>
      </c>
      <c r="F752" s="54">
        <v>1</v>
      </c>
      <c r="G752" s="55">
        <v>1770</v>
      </c>
      <c r="H752" s="146">
        <f t="shared" si="138"/>
        <v>1770</v>
      </c>
    </row>
    <row r="753" spans="3:8" ht="15" customHeight="1" x14ac:dyDescent="0.3">
      <c r="C753" s="50" t="s">
        <v>6686</v>
      </c>
      <c r="D753" s="51" t="s">
        <v>6687</v>
      </c>
      <c r="E753" s="53" t="s">
        <v>42</v>
      </c>
      <c r="F753" s="54">
        <v>1</v>
      </c>
      <c r="G753" s="54">
        <v>354</v>
      </c>
      <c r="H753" s="146">
        <f t="shared" si="138"/>
        <v>354</v>
      </c>
    </row>
    <row r="754" spans="3:8" ht="15" customHeight="1" x14ac:dyDescent="0.3">
      <c r="C754" s="50" t="s">
        <v>6688</v>
      </c>
      <c r="D754" s="51" t="s">
        <v>6689</v>
      </c>
      <c r="E754" s="53" t="s">
        <v>42</v>
      </c>
      <c r="F754" s="54">
        <v>1</v>
      </c>
      <c r="G754" s="55">
        <v>1475</v>
      </c>
      <c r="H754" s="146">
        <f t="shared" si="138"/>
        <v>1475</v>
      </c>
    </row>
    <row r="755" spans="3:8" ht="15" customHeight="1" x14ac:dyDescent="0.3">
      <c r="C755" s="50" t="s">
        <v>6690</v>
      </c>
      <c r="D755" s="51" t="s">
        <v>6691</v>
      </c>
      <c r="E755" s="53" t="s">
        <v>42</v>
      </c>
      <c r="F755" s="54">
        <v>1</v>
      </c>
      <c r="G755" s="55">
        <v>2206.6</v>
      </c>
      <c r="H755" s="146">
        <f t="shared" si="138"/>
        <v>2206.6</v>
      </c>
    </row>
    <row r="756" spans="3:8" ht="15" customHeight="1" x14ac:dyDescent="0.3">
      <c r="C756" s="50" t="s">
        <v>6692</v>
      </c>
      <c r="D756" s="51" t="s">
        <v>6693</v>
      </c>
      <c r="E756" s="53" t="s">
        <v>42</v>
      </c>
      <c r="F756" s="54">
        <v>1</v>
      </c>
      <c r="G756" s="55">
        <v>1947</v>
      </c>
      <c r="H756" s="146">
        <f t="shared" si="138"/>
        <v>1947</v>
      </c>
    </row>
    <row r="757" spans="3:8" s="1" customFormat="1" ht="25.2" customHeight="1" x14ac:dyDescent="0.3">
      <c r="C757" s="10" t="s">
        <v>6694</v>
      </c>
      <c r="D757" s="10" t="s">
        <v>6695</v>
      </c>
      <c r="E757" s="11"/>
      <c r="F757" s="16"/>
      <c r="G757" s="11"/>
      <c r="H757" s="11">
        <f>SUM(H758:H763)</f>
        <v>5404.4000000000005</v>
      </c>
    </row>
    <row r="758" spans="3:8" ht="15" customHeight="1" x14ac:dyDescent="0.3">
      <c r="C758" s="50" t="s">
        <v>6696</v>
      </c>
      <c r="D758" s="51" t="s">
        <v>6697</v>
      </c>
      <c r="E758" s="53" t="s">
        <v>42</v>
      </c>
      <c r="F758" s="54">
        <v>1</v>
      </c>
      <c r="G758" s="54">
        <v>354</v>
      </c>
      <c r="H758" s="146">
        <f t="shared" si="138"/>
        <v>354</v>
      </c>
    </row>
    <row r="759" spans="3:8" ht="15" customHeight="1" x14ac:dyDescent="0.3">
      <c r="C759" s="50" t="s">
        <v>6698</v>
      </c>
      <c r="D759" s="51" t="s">
        <v>6699</v>
      </c>
      <c r="E759" s="53" t="s">
        <v>42</v>
      </c>
      <c r="F759" s="54">
        <v>1</v>
      </c>
      <c r="G759" s="55">
        <v>1298</v>
      </c>
      <c r="H759" s="146">
        <f t="shared" si="138"/>
        <v>1298</v>
      </c>
    </row>
    <row r="760" spans="3:8" ht="15" customHeight="1" x14ac:dyDescent="0.3">
      <c r="C760" s="50" t="s">
        <v>6700</v>
      </c>
      <c r="D760" s="51" t="s">
        <v>6701</v>
      </c>
      <c r="E760" s="53" t="s">
        <v>42</v>
      </c>
      <c r="F760" s="54">
        <v>1</v>
      </c>
      <c r="G760" s="54">
        <v>354</v>
      </c>
      <c r="H760" s="146">
        <f t="shared" si="138"/>
        <v>354</v>
      </c>
    </row>
    <row r="761" spans="3:8" ht="15" customHeight="1" x14ac:dyDescent="0.3">
      <c r="C761" s="50" t="s">
        <v>6702</v>
      </c>
      <c r="D761" s="51" t="s">
        <v>6703</v>
      </c>
      <c r="E761" s="53" t="s">
        <v>42</v>
      </c>
      <c r="F761" s="54">
        <v>1</v>
      </c>
      <c r="G761" s="54">
        <v>613.6</v>
      </c>
      <c r="H761" s="146">
        <f t="shared" si="138"/>
        <v>613.6</v>
      </c>
    </row>
    <row r="762" spans="3:8" ht="15" customHeight="1" x14ac:dyDescent="0.3">
      <c r="C762" s="50" t="s">
        <v>6704</v>
      </c>
      <c r="D762" s="51" t="s">
        <v>6705</v>
      </c>
      <c r="E762" s="53" t="s">
        <v>42</v>
      </c>
      <c r="F762" s="54">
        <v>1</v>
      </c>
      <c r="G762" s="55">
        <v>1888</v>
      </c>
      <c r="H762" s="146">
        <f t="shared" si="138"/>
        <v>1888</v>
      </c>
    </row>
    <row r="763" spans="3:8" ht="15" customHeight="1" x14ac:dyDescent="0.3">
      <c r="C763" s="50" t="s">
        <v>6706</v>
      </c>
      <c r="D763" s="51" t="s">
        <v>6707</v>
      </c>
      <c r="E763" s="53" t="s">
        <v>42</v>
      </c>
      <c r="F763" s="54">
        <v>1</v>
      </c>
      <c r="G763" s="54">
        <v>896.8</v>
      </c>
      <c r="H763" s="146">
        <f t="shared" si="138"/>
        <v>896.8</v>
      </c>
    </row>
    <row r="764" spans="3:8" s="1" customFormat="1" ht="25.2" customHeight="1" x14ac:dyDescent="0.3">
      <c r="C764" s="10" t="s">
        <v>6708</v>
      </c>
      <c r="D764" s="10" t="s">
        <v>6709</v>
      </c>
      <c r="E764" s="11"/>
      <c r="F764" s="16"/>
      <c r="G764" s="11"/>
      <c r="H764" s="11">
        <f>SUM(H765:H768)</f>
        <v>3894</v>
      </c>
    </row>
    <row r="765" spans="3:8" ht="15" customHeight="1" x14ac:dyDescent="0.3">
      <c r="C765" s="50" t="s">
        <v>6710</v>
      </c>
      <c r="D765" s="51" t="s">
        <v>6711</v>
      </c>
      <c r="E765" s="53" t="s">
        <v>42</v>
      </c>
      <c r="F765" s="54">
        <v>1</v>
      </c>
      <c r="G765" s="54">
        <v>306.8</v>
      </c>
      <c r="H765" s="146">
        <f t="shared" si="138"/>
        <v>306.8</v>
      </c>
    </row>
    <row r="766" spans="3:8" ht="15" customHeight="1" x14ac:dyDescent="0.3">
      <c r="C766" s="50" t="s">
        <v>6712</v>
      </c>
      <c r="D766" s="51" t="s">
        <v>6713</v>
      </c>
      <c r="E766" s="53" t="s">
        <v>42</v>
      </c>
      <c r="F766" s="54">
        <v>1</v>
      </c>
      <c r="G766" s="55">
        <v>1878.56</v>
      </c>
      <c r="H766" s="146">
        <f t="shared" si="138"/>
        <v>1878.56</v>
      </c>
    </row>
    <row r="767" spans="3:8" ht="15" customHeight="1" x14ac:dyDescent="0.3">
      <c r="C767" s="50" t="s">
        <v>6714</v>
      </c>
      <c r="D767" s="51" t="s">
        <v>6715</v>
      </c>
      <c r="E767" s="53" t="s">
        <v>42</v>
      </c>
      <c r="F767" s="54">
        <v>1</v>
      </c>
      <c r="G767" s="54">
        <v>448.4</v>
      </c>
      <c r="H767" s="146">
        <f t="shared" si="138"/>
        <v>448.4</v>
      </c>
    </row>
    <row r="768" spans="3:8" ht="15" customHeight="1" x14ac:dyDescent="0.3">
      <c r="C768" s="50" t="s">
        <v>6716</v>
      </c>
      <c r="D768" s="51" t="s">
        <v>6717</v>
      </c>
      <c r="E768" s="53" t="s">
        <v>42</v>
      </c>
      <c r="F768" s="54">
        <v>1</v>
      </c>
      <c r="G768" s="55">
        <v>1260.24</v>
      </c>
      <c r="H768" s="146">
        <f t="shared" si="138"/>
        <v>1260.24</v>
      </c>
    </row>
    <row r="769" spans="3:8" s="1" customFormat="1" ht="25.2" customHeight="1" x14ac:dyDescent="0.3">
      <c r="C769" s="10" t="s">
        <v>6718</v>
      </c>
      <c r="D769" s="10" t="s">
        <v>6719</v>
      </c>
      <c r="E769" s="11"/>
      <c r="F769" s="16"/>
      <c r="G769" s="11"/>
      <c r="H769" s="11">
        <f>SUM(H770:H774)</f>
        <v>8024</v>
      </c>
    </row>
    <row r="770" spans="3:8" ht="15" customHeight="1" x14ac:dyDescent="0.3">
      <c r="C770" s="50" t="s">
        <v>6720</v>
      </c>
      <c r="D770" s="51" t="s">
        <v>6721</v>
      </c>
      <c r="E770" s="53" t="s">
        <v>42</v>
      </c>
      <c r="F770" s="54">
        <v>1</v>
      </c>
      <c r="G770" s="54">
        <v>613.6</v>
      </c>
      <c r="H770" s="146">
        <f t="shared" si="138"/>
        <v>613.6</v>
      </c>
    </row>
    <row r="771" spans="3:8" ht="15" customHeight="1" x14ac:dyDescent="0.3">
      <c r="C771" s="50" t="s">
        <v>6722</v>
      </c>
      <c r="D771" s="51" t="s">
        <v>6723</v>
      </c>
      <c r="E771" s="53" t="s">
        <v>42</v>
      </c>
      <c r="F771" s="54">
        <v>1</v>
      </c>
      <c r="G771" s="55">
        <v>3085.7</v>
      </c>
      <c r="H771" s="146">
        <f t="shared" si="138"/>
        <v>3085.7</v>
      </c>
    </row>
    <row r="772" spans="3:8" ht="15" customHeight="1" x14ac:dyDescent="0.3">
      <c r="C772" s="50" t="s">
        <v>6724</v>
      </c>
      <c r="D772" s="51" t="s">
        <v>6725</v>
      </c>
      <c r="E772" s="53" t="s">
        <v>42</v>
      </c>
      <c r="F772" s="54">
        <v>1</v>
      </c>
      <c r="G772" s="54">
        <v>354</v>
      </c>
      <c r="H772" s="146">
        <f t="shared" si="138"/>
        <v>354</v>
      </c>
    </row>
    <row r="773" spans="3:8" ht="15" customHeight="1" x14ac:dyDescent="0.3">
      <c r="C773" s="50" t="s">
        <v>6726</v>
      </c>
      <c r="D773" s="51" t="s">
        <v>6727</v>
      </c>
      <c r="E773" s="53" t="s">
        <v>42</v>
      </c>
      <c r="F773" s="54">
        <v>1</v>
      </c>
      <c r="G773" s="55">
        <v>1132.8</v>
      </c>
      <c r="H773" s="146">
        <f t="shared" si="138"/>
        <v>1132.8</v>
      </c>
    </row>
    <row r="774" spans="3:8" ht="15" customHeight="1" x14ac:dyDescent="0.3">
      <c r="C774" s="50" t="s">
        <v>6728</v>
      </c>
      <c r="D774" s="51" t="s">
        <v>6729</v>
      </c>
      <c r="E774" s="53" t="s">
        <v>42</v>
      </c>
      <c r="F774" s="54">
        <v>1</v>
      </c>
      <c r="G774" s="55">
        <v>2837.9</v>
      </c>
      <c r="H774" s="146">
        <f t="shared" si="138"/>
        <v>2837.9</v>
      </c>
    </row>
    <row r="775" spans="3:8" s="1" customFormat="1" ht="25.2" customHeight="1" x14ac:dyDescent="0.3">
      <c r="C775" s="10" t="s">
        <v>6730</v>
      </c>
      <c r="D775" s="10" t="s">
        <v>6731</v>
      </c>
      <c r="E775" s="11"/>
      <c r="F775" s="16"/>
      <c r="G775" s="11"/>
      <c r="H775" s="11">
        <f>SUM(H776:H780)</f>
        <v>8378</v>
      </c>
    </row>
    <row r="776" spans="3:8" ht="15" customHeight="1" x14ac:dyDescent="0.3">
      <c r="C776" s="50" t="s">
        <v>6732</v>
      </c>
      <c r="D776" s="51" t="s">
        <v>6733</v>
      </c>
      <c r="E776" s="53" t="s">
        <v>42</v>
      </c>
      <c r="F776" s="54">
        <v>1</v>
      </c>
      <c r="G776" s="54">
        <v>613.6</v>
      </c>
      <c r="H776" s="146">
        <f t="shared" si="138"/>
        <v>613.6</v>
      </c>
    </row>
    <row r="777" spans="3:8" ht="15" customHeight="1" x14ac:dyDescent="0.3">
      <c r="C777" s="50" t="s">
        <v>6734</v>
      </c>
      <c r="D777" s="51" t="s">
        <v>6735</v>
      </c>
      <c r="E777" s="53" t="s">
        <v>42</v>
      </c>
      <c r="F777" s="54">
        <v>1</v>
      </c>
      <c r="G777" s="55">
        <v>3085.7</v>
      </c>
      <c r="H777" s="146">
        <f t="shared" si="138"/>
        <v>3085.7</v>
      </c>
    </row>
    <row r="778" spans="3:8" ht="15" customHeight="1" x14ac:dyDescent="0.3">
      <c r="C778" s="50" t="s">
        <v>6736</v>
      </c>
      <c r="D778" s="51" t="s">
        <v>6737</v>
      </c>
      <c r="E778" s="53" t="s">
        <v>42</v>
      </c>
      <c r="F778" s="54">
        <v>1</v>
      </c>
      <c r="G778" s="54">
        <v>295</v>
      </c>
      <c r="H778" s="146">
        <f t="shared" si="138"/>
        <v>295</v>
      </c>
    </row>
    <row r="779" spans="3:8" ht="15" customHeight="1" x14ac:dyDescent="0.3">
      <c r="C779" s="50" t="s">
        <v>6738</v>
      </c>
      <c r="D779" s="51" t="s">
        <v>6739</v>
      </c>
      <c r="E779" s="53" t="s">
        <v>42</v>
      </c>
      <c r="F779" s="54">
        <v>1</v>
      </c>
      <c r="G779" s="55">
        <v>1180</v>
      </c>
      <c r="H779" s="146">
        <f t="shared" si="138"/>
        <v>1180</v>
      </c>
    </row>
    <row r="780" spans="3:8" ht="15" customHeight="1" x14ac:dyDescent="0.3">
      <c r="C780" s="50" t="s">
        <v>6740</v>
      </c>
      <c r="D780" s="51" t="s">
        <v>6741</v>
      </c>
      <c r="E780" s="53" t="s">
        <v>42</v>
      </c>
      <c r="F780" s="54">
        <v>1</v>
      </c>
      <c r="G780" s="55">
        <v>3203.7</v>
      </c>
      <c r="H780" s="146">
        <f t="shared" si="138"/>
        <v>3203.7</v>
      </c>
    </row>
    <row r="781" spans="3:8" s="1" customFormat="1" ht="25.2" customHeight="1" x14ac:dyDescent="0.3">
      <c r="C781" s="10" t="s">
        <v>6742</v>
      </c>
      <c r="D781" s="10" t="s">
        <v>6743</v>
      </c>
      <c r="E781" s="11"/>
      <c r="F781" s="16"/>
      <c r="G781" s="11"/>
      <c r="H781" s="11">
        <f>SUM(H782:H785)</f>
        <v>20473</v>
      </c>
    </row>
    <row r="782" spans="3:8" ht="15" customHeight="1" x14ac:dyDescent="0.3">
      <c r="C782" s="50" t="s">
        <v>6744</v>
      </c>
      <c r="D782" s="51" t="s">
        <v>6745</v>
      </c>
      <c r="E782" s="53" t="s">
        <v>42</v>
      </c>
      <c r="F782" s="54">
        <v>1</v>
      </c>
      <c r="G782" s="55">
        <v>4543</v>
      </c>
      <c r="H782" s="146">
        <f t="shared" si="138"/>
        <v>4543</v>
      </c>
    </row>
    <row r="783" spans="3:8" ht="15" customHeight="1" x14ac:dyDescent="0.3">
      <c r="C783" s="50" t="s">
        <v>6746</v>
      </c>
      <c r="D783" s="51" t="s">
        <v>6747</v>
      </c>
      <c r="E783" s="53" t="s">
        <v>42</v>
      </c>
      <c r="F783" s="54">
        <v>1</v>
      </c>
      <c r="G783" s="55">
        <v>1286.2</v>
      </c>
      <c r="H783" s="146">
        <f t="shared" si="138"/>
        <v>1286.2</v>
      </c>
    </row>
    <row r="784" spans="3:8" ht="15" customHeight="1" x14ac:dyDescent="0.3">
      <c r="C784" s="50" t="s">
        <v>6748</v>
      </c>
      <c r="D784" s="51" t="s">
        <v>6749</v>
      </c>
      <c r="E784" s="53" t="s">
        <v>42</v>
      </c>
      <c r="F784" s="54">
        <v>1</v>
      </c>
      <c r="G784" s="55">
        <v>10100.799999999999</v>
      </c>
      <c r="H784" s="146">
        <f t="shared" si="138"/>
        <v>10100.799999999999</v>
      </c>
    </row>
    <row r="785" spans="2:10" ht="15" customHeight="1" x14ac:dyDescent="0.3">
      <c r="C785" s="50" t="s">
        <v>6750</v>
      </c>
      <c r="D785" s="51" t="s">
        <v>6751</v>
      </c>
      <c r="E785" s="53" t="s">
        <v>42</v>
      </c>
      <c r="F785" s="54">
        <v>1</v>
      </c>
      <c r="G785" s="55">
        <v>4543</v>
      </c>
      <c r="H785" s="146">
        <f t="shared" si="138"/>
        <v>4543</v>
      </c>
    </row>
    <row r="786" spans="2:10" s="1" customFormat="1" ht="30" customHeight="1" x14ac:dyDescent="0.3">
      <c r="B786" s="1" t="s">
        <v>5415</v>
      </c>
      <c r="C786" s="7" t="s">
        <v>4196</v>
      </c>
      <c r="D786" s="7" t="s">
        <v>6752</v>
      </c>
      <c r="E786" s="8"/>
      <c r="F786" s="15"/>
      <c r="G786" s="8"/>
      <c r="H786" s="8">
        <f>+H787+H791</f>
        <v>33787.550000000003</v>
      </c>
      <c r="I786" s="1">
        <v>33787.550000000003</v>
      </c>
      <c r="J786" s="1">
        <f>+I786-H786</f>
        <v>0</v>
      </c>
    </row>
    <row r="787" spans="2:10" s="1" customFormat="1" ht="25.2" customHeight="1" x14ac:dyDescent="0.3">
      <c r="C787" s="10" t="s">
        <v>4198</v>
      </c>
      <c r="D787" s="10" t="s">
        <v>4197</v>
      </c>
      <c r="E787" s="11"/>
      <c r="F787" s="16"/>
      <c r="G787" s="11"/>
      <c r="H787" s="11">
        <f>SUM(H788:H790)</f>
        <v>29274.05</v>
      </c>
    </row>
    <row r="788" spans="2:10" ht="15" customHeight="1" x14ac:dyDescent="0.3">
      <c r="C788" s="50" t="s">
        <v>4200</v>
      </c>
      <c r="D788" s="51" t="s">
        <v>6753</v>
      </c>
      <c r="E788" s="53" t="s">
        <v>28</v>
      </c>
      <c r="F788" s="54">
        <v>1</v>
      </c>
      <c r="G788" s="55">
        <v>4412.5</v>
      </c>
      <c r="H788" s="146">
        <f t="shared" ref="H788:H790" si="139">+ROUND(+IF(F788="",0,F788*G788),2)</f>
        <v>4412.5</v>
      </c>
    </row>
    <row r="789" spans="2:10" ht="15" customHeight="1" x14ac:dyDescent="0.3">
      <c r="C789" s="50" t="s">
        <v>4208</v>
      </c>
      <c r="D789" s="51" t="s">
        <v>6754</v>
      </c>
      <c r="E789" s="53" t="s">
        <v>28</v>
      </c>
      <c r="F789" s="54">
        <v>5</v>
      </c>
      <c r="G789" s="54">
        <v>542.51</v>
      </c>
      <c r="H789" s="146">
        <f t="shared" si="139"/>
        <v>2712.55</v>
      </c>
    </row>
    <row r="790" spans="2:10" ht="15" customHeight="1" x14ac:dyDescent="0.3">
      <c r="C790" s="50" t="s">
        <v>4216</v>
      </c>
      <c r="D790" s="51" t="s">
        <v>6755</v>
      </c>
      <c r="E790" s="53" t="s">
        <v>28</v>
      </c>
      <c r="F790" s="54">
        <v>3</v>
      </c>
      <c r="G790" s="55">
        <v>7383</v>
      </c>
      <c r="H790" s="146">
        <f t="shared" si="139"/>
        <v>22149</v>
      </c>
    </row>
    <row r="791" spans="2:10" s="1" customFormat="1" ht="25.2" customHeight="1" x14ac:dyDescent="0.3">
      <c r="C791" s="10" t="s">
        <v>6756</v>
      </c>
      <c r="D791" s="10" t="s">
        <v>6757</v>
      </c>
      <c r="E791" s="11"/>
      <c r="F791" s="16"/>
      <c r="G791" s="11"/>
      <c r="H791" s="11">
        <f>SUM(H792:H794)</f>
        <v>4513.5</v>
      </c>
    </row>
    <row r="792" spans="2:10" ht="15" customHeight="1" x14ac:dyDescent="0.3">
      <c r="C792" s="50" t="s">
        <v>6758</v>
      </c>
      <c r="D792" s="51" t="s">
        <v>6759</v>
      </c>
      <c r="E792" s="53" t="s">
        <v>5883</v>
      </c>
      <c r="F792" s="54">
        <v>89</v>
      </c>
      <c r="G792" s="54">
        <v>16.07</v>
      </c>
      <c r="H792" s="146">
        <f t="shared" ref="H792:H794" si="140">+ROUND(+IF(F792="",0,F792*G792),2)</f>
        <v>1430.23</v>
      </c>
    </row>
    <row r="793" spans="2:10" ht="15" customHeight="1" x14ac:dyDescent="0.3">
      <c r="C793" s="50" t="s">
        <v>6760</v>
      </c>
      <c r="D793" s="51" t="s">
        <v>6761</v>
      </c>
      <c r="E793" s="53" t="s">
        <v>28</v>
      </c>
      <c r="F793" s="54">
        <v>2</v>
      </c>
      <c r="G793" s="55">
        <v>1380.51</v>
      </c>
      <c r="H793" s="146">
        <f t="shared" si="140"/>
        <v>2761.02</v>
      </c>
    </row>
    <row r="794" spans="2:10" ht="15" customHeight="1" x14ac:dyDescent="0.3">
      <c r="C794" s="50" t="s">
        <v>6762</v>
      </c>
      <c r="D794" s="50" t="s">
        <v>6763</v>
      </c>
      <c r="E794" s="52" t="s">
        <v>42</v>
      </c>
      <c r="F794" s="54">
        <v>1</v>
      </c>
      <c r="G794" s="54">
        <v>322.25</v>
      </c>
      <c r="H794" s="146">
        <f t="shared" si="140"/>
        <v>322.25</v>
      </c>
    </row>
    <row r="796" spans="2:10" ht="15" customHeight="1" x14ac:dyDescent="0.3">
      <c r="B796" s="49" t="s">
        <v>7534</v>
      </c>
      <c r="H796" s="149"/>
    </row>
    <row r="797" spans="2:10" ht="15" customHeight="1" x14ac:dyDescent="0.3">
      <c r="C797" s="49" t="s">
        <v>7535</v>
      </c>
      <c r="H797" s="150">
        <f>+H786+H739+H648+H451+H263+H127+H41+H7</f>
        <v>9308826.1199999992</v>
      </c>
    </row>
  </sheetData>
  <autoFilter ref="C6:H794" xr:uid="{AE62FBB6-79E2-417B-A8DD-1A9BC2A8478C}"/>
  <conditionalFormatting sqref="F7:F9">
    <cfRule type="cellIs" dxfId="178" priority="107" operator="lessThan">
      <formula>0</formula>
    </cfRule>
  </conditionalFormatting>
  <conditionalFormatting sqref="F13">
    <cfRule type="cellIs" dxfId="177" priority="106" operator="lessThan">
      <formula>0</formula>
    </cfRule>
  </conditionalFormatting>
  <conditionalFormatting sqref="F16">
    <cfRule type="cellIs" dxfId="176" priority="105" operator="lessThan">
      <formula>0</formula>
    </cfRule>
  </conditionalFormatting>
  <conditionalFormatting sqref="F19">
    <cfRule type="cellIs" dxfId="175" priority="104" operator="lessThan">
      <formula>0</formula>
    </cfRule>
  </conditionalFormatting>
  <conditionalFormatting sqref="F22">
    <cfRule type="cellIs" dxfId="174" priority="103" operator="lessThan">
      <formula>0</formula>
    </cfRule>
  </conditionalFormatting>
  <conditionalFormatting sqref="F25:F26">
    <cfRule type="cellIs" dxfId="173" priority="102" operator="lessThan">
      <formula>0</formula>
    </cfRule>
  </conditionalFormatting>
  <conditionalFormatting sqref="F32">
    <cfRule type="cellIs" dxfId="172" priority="101" operator="lessThan">
      <formula>0</formula>
    </cfRule>
  </conditionalFormatting>
  <conditionalFormatting sqref="F35">
    <cfRule type="cellIs" dxfId="171" priority="100" operator="lessThan">
      <formula>0</formula>
    </cfRule>
  </conditionalFormatting>
  <conditionalFormatting sqref="F41:F43">
    <cfRule type="cellIs" dxfId="170" priority="99" operator="lessThan">
      <formula>0</formula>
    </cfRule>
  </conditionalFormatting>
  <conditionalFormatting sqref="F45">
    <cfRule type="cellIs" dxfId="169" priority="98" operator="lessThan">
      <formula>0</formula>
    </cfRule>
  </conditionalFormatting>
  <conditionalFormatting sqref="F49">
    <cfRule type="cellIs" dxfId="168" priority="97" operator="lessThan">
      <formula>0</formula>
    </cfRule>
  </conditionalFormatting>
  <conditionalFormatting sqref="F52">
    <cfRule type="cellIs" dxfId="167" priority="96" operator="lessThan">
      <formula>0</formula>
    </cfRule>
  </conditionalFormatting>
  <conditionalFormatting sqref="F55">
    <cfRule type="cellIs" dxfId="166" priority="95" operator="lessThan">
      <formula>0</formula>
    </cfRule>
  </conditionalFormatting>
  <conditionalFormatting sqref="F58:F59">
    <cfRule type="cellIs" dxfId="165" priority="94" operator="lessThan">
      <formula>0</formula>
    </cfRule>
  </conditionalFormatting>
  <conditionalFormatting sqref="F61">
    <cfRule type="cellIs" dxfId="164" priority="93" operator="lessThan">
      <formula>0</formula>
    </cfRule>
  </conditionalFormatting>
  <conditionalFormatting sqref="F63:F64">
    <cfRule type="cellIs" dxfId="163" priority="92" operator="lessThan">
      <formula>0</formula>
    </cfRule>
  </conditionalFormatting>
  <conditionalFormatting sqref="F67">
    <cfRule type="cellIs" dxfId="162" priority="90" operator="lessThan">
      <formula>0</formula>
    </cfRule>
  </conditionalFormatting>
  <conditionalFormatting sqref="F71">
    <cfRule type="cellIs" dxfId="161" priority="91" operator="lessThan">
      <formula>0</formula>
    </cfRule>
  </conditionalFormatting>
  <conditionalFormatting sqref="F75">
    <cfRule type="cellIs" dxfId="160" priority="89" operator="lessThan">
      <formula>0</formula>
    </cfRule>
  </conditionalFormatting>
  <conditionalFormatting sqref="F80">
    <cfRule type="cellIs" dxfId="159" priority="88" operator="lessThan">
      <formula>0</formula>
    </cfRule>
  </conditionalFormatting>
  <conditionalFormatting sqref="F84:F85">
    <cfRule type="cellIs" dxfId="158" priority="87" operator="lessThan">
      <formula>0</formula>
    </cfRule>
  </conditionalFormatting>
  <conditionalFormatting sqref="F92">
    <cfRule type="cellIs" dxfId="157" priority="86" operator="lessThan">
      <formula>0</formula>
    </cfRule>
  </conditionalFormatting>
  <conditionalFormatting sqref="F100">
    <cfRule type="cellIs" dxfId="156" priority="85" operator="lessThan">
      <formula>0</formula>
    </cfRule>
  </conditionalFormatting>
  <conditionalFormatting sqref="F104">
    <cfRule type="cellIs" dxfId="155" priority="84" operator="lessThan">
      <formula>0</formula>
    </cfRule>
  </conditionalFormatting>
  <conditionalFormatting sqref="F106:F107">
    <cfRule type="cellIs" dxfId="154" priority="83" operator="lessThan">
      <formula>0</formula>
    </cfRule>
  </conditionalFormatting>
  <conditionalFormatting sqref="F109">
    <cfRule type="cellIs" dxfId="153" priority="82" operator="lessThan">
      <formula>0</formula>
    </cfRule>
  </conditionalFormatting>
  <conditionalFormatting sqref="F113">
    <cfRule type="cellIs" dxfId="152" priority="81" operator="lessThan">
      <formula>0</formula>
    </cfRule>
  </conditionalFormatting>
  <conditionalFormatting sqref="F117">
    <cfRule type="cellIs" dxfId="151" priority="80" operator="lessThan">
      <formula>0</formula>
    </cfRule>
  </conditionalFormatting>
  <conditionalFormatting sqref="F119">
    <cfRule type="cellIs" dxfId="150" priority="79" operator="lessThan">
      <formula>0</formula>
    </cfRule>
  </conditionalFormatting>
  <conditionalFormatting sqref="F125">
    <cfRule type="cellIs" dxfId="149" priority="78" operator="lessThan">
      <formula>0</formula>
    </cfRule>
  </conditionalFormatting>
  <conditionalFormatting sqref="F127:F129">
    <cfRule type="cellIs" dxfId="148" priority="77" operator="lessThan">
      <formula>0</formula>
    </cfRule>
  </conditionalFormatting>
  <conditionalFormatting sqref="F134:F135">
    <cfRule type="cellIs" dxfId="147" priority="76" operator="lessThan">
      <formula>0</formula>
    </cfRule>
  </conditionalFormatting>
  <conditionalFormatting sqref="F139:F140">
    <cfRule type="cellIs" dxfId="146" priority="75" operator="lessThan">
      <formula>0</formula>
    </cfRule>
  </conditionalFormatting>
  <conditionalFormatting sqref="F142">
    <cfRule type="cellIs" dxfId="145" priority="74" operator="lessThan">
      <formula>0</formula>
    </cfRule>
  </conditionalFormatting>
  <conditionalFormatting sqref="F147">
    <cfRule type="cellIs" dxfId="144" priority="73" operator="lessThan">
      <formula>0</formula>
    </cfRule>
  </conditionalFormatting>
  <conditionalFormatting sqref="F159:F160">
    <cfRule type="cellIs" dxfId="143" priority="72" operator="lessThan">
      <formula>0</formula>
    </cfRule>
  </conditionalFormatting>
  <conditionalFormatting sqref="F162">
    <cfRule type="cellIs" dxfId="142" priority="71" operator="lessThan">
      <formula>0</formula>
    </cfRule>
  </conditionalFormatting>
  <conditionalFormatting sqref="F167:F168">
    <cfRule type="cellIs" dxfId="141" priority="70" operator="lessThan">
      <formula>0</formula>
    </cfRule>
  </conditionalFormatting>
  <conditionalFormatting sqref="F172">
    <cfRule type="cellIs" dxfId="140" priority="69" operator="lessThan">
      <formula>0</formula>
    </cfRule>
  </conditionalFormatting>
  <conditionalFormatting sqref="F174:F175">
    <cfRule type="cellIs" dxfId="139" priority="68" operator="lessThan">
      <formula>0</formula>
    </cfRule>
  </conditionalFormatting>
  <conditionalFormatting sqref="F182">
    <cfRule type="cellIs" dxfId="138" priority="67" operator="lessThan">
      <formula>0</formula>
    </cfRule>
  </conditionalFormatting>
  <conditionalFormatting sqref="F194:F195">
    <cfRule type="cellIs" dxfId="137" priority="66" operator="lessThan">
      <formula>0</formula>
    </cfRule>
  </conditionalFormatting>
  <conditionalFormatting sqref="F199">
    <cfRule type="cellIs" dxfId="136" priority="65" operator="lessThan">
      <formula>0</formula>
    </cfRule>
  </conditionalFormatting>
  <conditionalFormatting sqref="F204">
    <cfRule type="cellIs" dxfId="135" priority="64" operator="lessThan">
      <formula>0</formula>
    </cfRule>
  </conditionalFormatting>
  <conditionalFormatting sqref="F206">
    <cfRule type="cellIs" dxfId="134" priority="63" operator="lessThan">
      <formula>0</formula>
    </cfRule>
  </conditionalFormatting>
  <conditionalFormatting sqref="F208">
    <cfRule type="cellIs" dxfId="133" priority="62" operator="lessThan">
      <formula>0</formula>
    </cfRule>
  </conditionalFormatting>
  <conditionalFormatting sqref="F210">
    <cfRule type="cellIs" dxfId="132" priority="61" operator="lessThan">
      <formula>0</formula>
    </cfRule>
  </conditionalFormatting>
  <conditionalFormatting sqref="F212">
    <cfRule type="cellIs" dxfId="131" priority="60" operator="lessThan">
      <formula>0</formula>
    </cfRule>
  </conditionalFormatting>
  <conditionalFormatting sqref="F215">
    <cfRule type="cellIs" dxfId="130" priority="59" operator="lessThan">
      <formula>0</formula>
    </cfRule>
  </conditionalFormatting>
  <conditionalFormatting sqref="F217:F218">
    <cfRule type="cellIs" dxfId="129" priority="58" operator="lessThan">
      <formula>0</formula>
    </cfRule>
  </conditionalFormatting>
  <conditionalFormatting sqref="F220">
    <cfRule type="cellIs" dxfId="128" priority="57" operator="lessThan">
      <formula>0</formula>
    </cfRule>
  </conditionalFormatting>
  <conditionalFormatting sqref="F226">
    <cfRule type="cellIs" dxfId="127" priority="56" operator="lessThan">
      <formula>0</formula>
    </cfRule>
  </conditionalFormatting>
  <conditionalFormatting sqref="F228:F229">
    <cfRule type="cellIs" dxfId="126" priority="55" operator="lessThan">
      <formula>0</formula>
    </cfRule>
  </conditionalFormatting>
  <conditionalFormatting sqref="F231">
    <cfRule type="cellIs" dxfId="125" priority="54" operator="lessThan">
      <formula>0</formula>
    </cfRule>
  </conditionalFormatting>
  <conditionalFormatting sqref="F233">
    <cfRule type="cellIs" dxfId="124" priority="53" operator="lessThan">
      <formula>0</formula>
    </cfRule>
  </conditionalFormatting>
  <conditionalFormatting sqref="F235:F236">
    <cfRule type="cellIs" dxfId="123" priority="52" operator="lessThan">
      <formula>0</formula>
    </cfRule>
  </conditionalFormatting>
  <conditionalFormatting sqref="F240">
    <cfRule type="cellIs" dxfId="122" priority="139" operator="lessThan">
      <formula>0</formula>
    </cfRule>
  </conditionalFormatting>
  <conditionalFormatting sqref="F243">
    <cfRule type="cellIs" dxfId="121" priority="51" operator="lessThan">
      <formula>0</formula>
    </cfRule>
  </conditionalFormatting>
  <conditionalFormatting sqref="F246:F247">
    <cfRule type="cellIs" dxfId="120" priority="50" operator="lessThan">
      <formula>0</formula>
    </cfRule>
  </conditionalFormatting>
  <conditionalFormatting sqref="F249">
    <cfRule type="cellIs" dxfId="119" priority="49" operator="lessThan">
      <formula>0</formula>
    </cfRule>
  </conditionalFormatting>
  <conditionalFormatting sqref="F251">
    <cfRule type="cellIs" dxfId="118" priority="48" operator="lessThan">
      <formula>0</formula>
    </cfRule>
  </conditionalFormatting>
  <conditionalFormatting sqref="F255">
    <cfRule type="cellIs" dxfId="117" priority="47" operator="lessThan">
      <formula>0</formula>
    </cfRule>
  </conditionalFormatting>
  <conditionalFormatting sqref="F261">
    <cfRule type="cellIs" dxfId="116" priority="46" operator="lessThan">
      <formula>0</formula>
    </cfRule>
  </conditionalFormatting>
  <conditionalFormatting sqref="F263:F265">
    <cfRule type="cellIs" dxfId="115" priority="45" operator="lessThan">
      <formula>0</formula>
    </cfRule>
  </conditionalFormatting>
  <conditionalFormatting sqref="F275">
    <cfRule type="cellIs" dxfId="114" priority="44" operator="lessThan">
      <formula>0</formula>
    </cfRule>
  </conditionalFormatting>
  <conditionalFormatting sqref="F291">
    <cfRule type="cellIs" dxfId="113" priority="43" operator="lessThan">
      <formula>0</formula>
    </cfRule>
  </conditionalFormatting>
  <conditionalFormatting sqref="F301">
    <cfRule type="cellIs" dxfId="112" priority="42" operator="lessThan">
      <formula>0</formula>
    </cfRule>
  </conditionalFormatting>
  <conditionalFormatting sqref="F317:F318">
    <cfRule type="cellIs" dxfId="111" priority="41" operator="lessThan">
      <formula>0</formula>
    </cfRule>
  </conditionalFormatting>
  <conditionalFormatting sqref="F321">
    <cfRule type="cellIs" dxfId="110" priority="40" operator="lessThan">
      <formula>0</formula>
    </cfRule>
  </conditionalFormatting>
  <conditionalFormatting sqref="F324">
    <cfRule type="cellIs" dxfId="109" priority="39" operator="lessThan">
      <formula>0</formula>
    </cfRule>
  </conditionalFormatting>
  <conditionalFormatting sqref="F348">
    <cfRule type="cellIs" dxfId="108" priority="38" operator="lessThan">
      <formula>0</formula>
    </cfRule>
  </conditionalFormatting>
  <conditionalFormatting sqref="F364">
    <cfRule type="cellIs" dxfId="107" priority="37" operator="lessThan">
      <formula>0</formula>
    </cfRule>
  </conditionalFormatting>
  <conditionalFormatting sqref="F368">
    <cfRule type="cellIs" dxfId="106" priority="36" operator="lessThan">
      <formula>0</formula>
    </cfRule>
  </conditionalFormatting>
  <conditionalFormatting sqref="F401">
    <cfRule type="cellIs" dxfId="105" priority="35" operator="lessThan">
      <formula>0</formula>
    </cfRule>
  </conditionalFormatting>
  <conditionalFormatting sqref="F404:F405">
    <cfRule type="cellIs" dxfId="104" priority="34" operator="lessThan">
      <formula>0</formula>
    </cfRule>
  </conditionalFormatting>
  <conditionalFormatting sqref="F408">
    <cfRule type="cellIs" dxfId="103" priority="33" operator="lessThan">
      <formula>0</formula>
    </cfRule>
  </conditionalFormatting>
  <conditionalFormatting sqref="F410:F411">
    <cfRule type="cellIs" dxfId="102" priority="32" operator="lessThan">
      <formula>0</formula>
    </cfRule>
  </conditionalFormatting>
  <conditionalFormatting sqref="F414">
    <cfRule type="cellIs" dxfId="101" priority="31" operator="lessThan">
      <formula>0</formula>
    </cfRule>
  </conditionalFormatting>
  <conditionalFormatting sqref="F419">
    <cfRule type="cellIs" dxfId="100" priority="30" operator="lessThan">
      <formula>0</formula>
    </cfRule>
  </conditionalFormatting>
  <conditionalFormatting sqref="F433">
    <cfRule type="cellIs" dxfId="99" priority="29" operator="lessThan">
      <formula>0</formula>
    </cfRule>
  </conditionalFormatting>
  <conditionalFormatting sqref="F443">
    <cfRule type="cellIs" dxfId="98" priority="28" operator="lessThan">
      <formula>0</formula>
    </cfRule>
  </conditionalFormatting>
  <conditionalFormatting sqref="F451:F452">
    <cfRule type="cellIs" dxfId="97" priority="134" operator="lessThan">
      <formula>0</formula>
    </cfRule>
  </conditionalFormatting>
  <conditionalFormatting sqref="F454:F455">
    <cfRule type="cellIs" dxfId="96" priority="27" operator="lessThan">
      <formula>0</formula>
    </cfRule>
  </conditionalFormatting>
  <conditionalFormatting sqref="F479">
    <cfRule type="cellIs" dxfId="95" priority="26" operator="lessThan">
      <formula>0</formula>
    </cfRule>
  </conditionalFormatting>
  <conditionalFormatting sqref="F496">
    <cfRule type="cellIs" dxfId="94" priority="25" operator="lessThan">
      <formula>0</formula>
    </cfRule>
  </conditionalFormatting>
  <conditionalFormatting sqref="F508">
    <cfRule type="cellIs" dxfId="93" priority="24" operator="lessThan">
      <formula>0</formula>
    </cfRule>
  </conditionalFormatting>
  <conditionalFormatting sqref="F511">
    <cfRule type="cellIs" dxfId="92" priority="23" operator="lessThan">
      <formula>0</formula>
    </cfRule>
  </conditionalFormatting>
  <conditionalFormatting sqref="F513">
    <cfRule type="cellIs" dxfId="91" priority="22" operator="lessThan">
      <formula>0</formula>
    </cfRule>
  </conditionalFormatting>
  <conditionalFormatting sqref="F535">
    <cfRule type="cellIs" dxfId="90" priority="21" operator="lessThan">
      <formula>0</formula>
    </cfRule>
  </conditionalFormatting>
  <conditionalFormatting sqref="F554">
    <cfRule type="cellIs" dxfId="89" priority="132" operator="lessThan">
      <formula>0</formula>
    </cfRule>
  </conditionalFormatting>
  <conditionalFormatting sqref="F556">
    <cfRule type="cellIs" dxfId="88" priority="131" operator="lessThan">
      <formula>0</formula>
    </cfRule>
  </conditionalFormatting>
  <conditionalFormatting sqref="F558">
    <cfRule type="cellIs" dxfId="87" priority="130" operator="lessThan">
      <formula>0</formula>
    </cfRule>
  </conditionalFormatting>
  <conditionalFormatting sqref="F561:F562">
    <cfRule type="cellIs" dxfId="86" priority="20" operator="lessThan">
      <formula>0</formula>
    </cfRule>
  </conditionalFormatting>
  <conditionalFormatting sqref="F575:F576">
    <cfRule type="cellIs" dxfId="85" priority="19" operator="lessThan">
      <formula>0</formula>
    </cfRule>
  </conditionalFormatting>
  <conditionalFormatting sqref="F579">
    <cfRule type="cellIs" dxfId="84" priority="18" operator="lessThan">
      <formula>0</formula>
    </cfRule>
  </conditionalFormatting>
  <conditionalFormatting sqref="F582:F583">
    <cfRule type="cellIs" dxfId="83" priority="17" operator="lessThan">
      <formula>0</formula>
    </cfRule>
  </conditionalFormatting>
  <conditionalFormatting sqref="F588:F589">
    <cfRule type="cellIs" dxfId="82" priority="16" operator="lessThan">
      <formula>0</formula>
    </cfRule>
  </conditionalFormatting>
  <conditionalFormatting sqref="F594">
    <cfRule type="cellIs" dxfId="81" priority="15" operator="lessThan">
      <formula>0</formula>
    </cfRule>
  </conditionalFormatting>
  <conditionalFormatting sqref="F599">
    <cfRule type="cellIs" dxfId="80" priority="14" operator="lessThan">
      <formula>0</formula>
    </cfRule>
  </conditionalFormatting>
  <conditionalFormatting sqref="F604">
    <cfRule type="cellIs" dxfId="79" priority="13" operator="lessThan">
      <formula>0</formula>
    </cfRule>
  </conditionalFormatting>
  <conditionalFormatting sqref="F609">
    <cfRule type="cellIs" dxfId="78" priority="12" operator="lessThan">
      <formula>0</formula>
    </cfRule>
  </conditionalFormatting>
  <conditionalFormatting sqref="F614">
    <cfRule type="cellIs" dxfId="77" priority="11" operator="lessThan">
      <formula>0</formula>
    </cfRule>
  </conditionalFormatting>
  <conditionalFormatting sqref="F619">
    <cfRule type="cellIs" dxfId="76" priority="10" operator="lessThan">
      <formula>0</formula>
    </cfRule>
  </conditionalFormatting>
  <conditionalFormatting sqref="F648:F650">
    <cfRule type="cellIs" dxfId="75" priority="9" operator="lessThan">
      <formula>0</formula>
    </cfRule>
  </conditionalFormatting>
  <conditionalFormatting sqref="F655">
    <cfRule type="cellIs" dxfId="74" priority="124" operator="lessThan">
      <formula>0</formula>
    </cfRule>
  </conditionalFormatting>
  <conditionalFormatting sqref="F669">
    <cfRule type="cellIs" dxfId="73" priority="123" operator="lessThan">
      <formula>0</formula>
    </cfRule>
  </conditionalFormatting>
  <conditionalFormatting sqref="F684">
    <cfRule type="cellIs" dxfId="72" priority="122" operator="lessThan">
      <formula>0</formula>
    </cfRule>
  </conditionalFormatting>
  <conditionalFormatting sqref="F686">
    <cfRule type="cellIs" dxfId="71" priority="120" operator="lessThan">
      <formula>0</formula>
    </cfRule>
  </conditionalFormatting>
  <conditionalFormatting sqref="F691:F692">
    <cfRule type="cellIs" dxfId="70" priority="8" operator="lessThan">
      <formula>0</formula>
    </cfRule>
  </conditionalFormatting>
  <conditionalFormatting sqref="F695">
    <cfRule type="cellIs" dxfId="69" priority="7" operator="lessThan">
      <formula>0</formula>
    </cfRule>
  </conditionalFormatting>
  <conditionalFormatting sqref="F699">
    <cfRule type="cellIs" dxfId="68" priority="119" operator="lessThan">
      <formula>0</formula>
    </cfRule>
  </conditionalFormatting>
  <conditionalFormatting sqref="F703:F704">
    <cfRule type="cellIs" dxfId="67" priority="6" operator="lessThan">
      <formula>0</formula>
    </cfRule>
  </conditionalFormatting>
  <conditionalFormatting sqref="F710">
    <cfRule type="cellIs" dxfId="66" priority="5" operator="lessThan">
      <formula>0</formula>
    </cfRule>
  </conditionalFormatting>
  <conditionalFormatting sqref="F716">
    <cfRule type="cellIs" dxfId="65" priority="4" operator="lessThan">
      <formula>0</formula>
    </cfRule>
  </conditionalFormatting>
  <conditionalFormatting sqref="F722">
    <cfRule type="cellIs" dxfId="64" priority="3" operator="lessThan">
      <formula>0</formula>
    </cfRule>
  </conditionalFormatting>
  <conditionalFormatting sqref="F732">
    <cfRule type="cellIs" dxfId="63" priority="2" operator="lessThan">
      <formula>0</formula>
    </cfRule>
  </conditionalFormatting>
  <conditionalFormatting sqref="F736">
    <cfRule type="cellIs" dxfId="62" priority="1" operator="lessThan">
      <formula>0</formula>
    </cfRule>
  </conditionalFormatting>
  <conditionalFormatting sqref="F739:F740">
    <cfRule type="cellIs" dxfId="61" priority="117" operator="lessThan">
      <formula>0</formula>
    </cfRule>
  </conditionalFormatting>
  <conditionalFormatting sqref="F743">
    <cfRule type="cellIs" dxfId="60" priority="116" operator="lessThan">
      <formula>0</formula>
    </cfRule>
  </conditionalFormatting>
  <conditionalFormatting sqref="F750">
    <cfRule type="cellIs" dxfId="59" priority="115" operator="lessThan">
      <formula>0</formula>
    </cfRule>
  </conditionalFormatting>
  <conditionalFormatting sqref="F757">
    <cfRule type="cellIs" dxfId="58" priority="114" operator="lessThan">
      <formula>0</formula>
    </cfRule>
  </conditionalFormatting>
  <conditionalFormatting sqref="F764">
    <cfRule type="cellIs" dxfId="57" priority="113" operator="lessThan">
      <formula>0</formula>
    </cfRule>
  </conditionalFormatting>
  <conditionalFormatting sqref="F769">
    <cfRule type="cellIs" dxfId="56" priority="112" operator="lessThan">
      <formula>0</formula>
    </cfRule>
  </conditionalFormatting>
  <conditionalFormatting sqref="F775">
    <cfRule type="cellIs" dxfId="55" priority="111" operator="lessThan">
      <formula>0</formula>
    </cfRule>
  </conditionalFormatting>
  <conditionalFormatting sqref="F781">
    <cfRule type="cellIs" dxfId="54" priority="110" operator="lessThan">
      <formula>0</formula>
    </cfRule>
  </conditionalFormatting>
  <conditionalFormatting sqref="F786:F787">
    <cfRule type="cellIs" dxfId="53" priority="109" operator="lessThan">
      <formula>0</formula>
    </cfRule>
  </conditionalFormatting>
  <conditionalFormatting sqref="F791">
    <cfRule type="cellIs" dxfId="52" priority="108"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9290-929C-445F-A8E6-221059695DD4}">
  <sheetPr codeName="Hoja3">
    <tabColor theme="8" tint="0.79998168889431442"/>
    <outlinePr summaryBelow="0" summaryRight="0"/>
    <pageSetUpPr autoPageBreaks="0"/>
  </sheetPr>
  <dimension ref="B3:Q32"/>
  <sheetViews>
    <sheetView showGridLines="0" showOutlineSymbols="0" topLeftCell="A2" zoomScale="85" zoomScaleNormal="85" workbookViewId="0">
      <selection activeCell="G10" sqref="G10"/>
    </sheetView>
  </sheetViews>
  <sheetFormatPr baseColWidth="10" defaultColWidth="6.88671875" defaultRowHeight="15" customHeight="1" x14ac:dyDescent="0.3"/>
  <cols>
    <col min="1" max="1" width="6.88671875" style="119"/>
    <col min="2" max="2" width="19.33203125" style="119" customWidth="1"/>
    <col min="3" max="3" width="55" style="121" customWidth="1"/>
    <col min="4" max="4" width="5.44140625" style="128" bestFit="1" customWidth="1"/>
    <col min="5" max="5" width="15.33203125" style="129" customWidth="1"/>
    <col min="6" max="6" width="18.109375" style="130" customWidth="1"/>
    <col min="7" max="7" width="20.44140625" style="130" customWidth="1"/>
    <col min="8" max="17" width="6.88671875" style="118"/>
    <col min="18" max="213" width="6.88671875" style="119"/>
    <col min="214" max="214" width="7" style="119" customWidth="1"/>
    <col min="215" max="215" width="3" style="119" customWidth="1"/>
    <col min="216" max="216" width="15.33203125" style="119" customWidth="1"/>
    <col min="217" max="217" width="61.109375" style="119" customWidth="1"/>
    <col min="218" max="218" width="7.44140625" style="119" customWidth="1"/>
    <col min="219" max="219" width="15.33203125" style="119" customWidth="1"/>
    <col min="220" max="220" width="18.109375" style="119" customWidth="1"/>
    <col min="221" max="221" width="18" style="119" customWidth="1"/>
    <col min="222" max="223" width="7.44140625" style="119" customWidth="1"/>
    <col min="224" max="224" width="10.5546875" style="119" bestFit="1" customWidth="1"/>
    <col min="225" max="230" width="6.88671875" style="119"/>
    <col min="231" max="231" width="13.33203125" style="119" customWidth="1"/>
    <col min="232" max="232" width="11.33203125" style="119" customWidth="1"/>
    <col min="233" max="469" width="6.88671875" style="119"/>
    <col min="470" max="470" width="7" style="119" customWidth="1"/>
    <col min="471" max="471" width="3" style="119" customWidth="1"/>
    <col min="472" max="472" width="15.33203125" style="119" customWidth="1"/>
    <col min="473" max="473" width="61.109375" style="119" customWidth="1"/>
    <col min="474" max="474" width="7.44140625" style="119" customWidth="1"/>
    <col min="475" max="475" width="15.33203125" style="119" customWidth="1"/>
    <col min="476" max="476" width="18.109375" style="119" customWidth="1"/>
    <col min="477" max="477" width="18" style="119" customWidth="1"/>
    <col min="478" max="479" width="7.44140625" style="119" customWidth="1"/>
    <col min="480" max="480" width="10.5546875" style="119" bestFit="1" customWidth="1"/>
    <col min="481" max="486" width="6.88671875" style="119"/>
    <col min="487" max="487" width="13.33203125" style="119" customWidth="1"/>
    <col min="488" max="488" width="11.33203125" style="119" customWidth="1"/>
    <col min="489" max="725" width="6.88671875" style="119"/>
    <col min="726" max="726" width="7" style="119" customWidth="1"/>
    <col min="727" max="727" width="3" style="119" customWidth="1"/>
    <col min="728" max="728" width="15.33203125" style="119" customWidth="1"/>
    <col min="729" max="729" width="61.109375" style="119" customWidth="1"/>
    <col min="730" max="730" width="7.44140625" style="119" customWidth="1"/>
    <col min="731" max="731" width="15.33203125" style="119" customWidth="1"/>
    <col min="732" max="732" width="18.109375" style="119" customWidth="1"/>
    <col min="733" max="733" width="18" style="119" customWidth="1"/>
    <col min="734" max="735" width="7.44140625" style="119" customWidth="1"/>
    <col min="736" max="736" width="10.5546875" style="119" bestFit="1" customWidth="1"/>
    <col min="737" max="742" width="6.88671875" style="119"/>
    <col min="743" max="743" width="13.33203125" style="119" customWidth="1"/>
    <col min="744" max="744" width="11.33203125" style="119" customWidth="1"/>
    <col min="745" max="981" width="6.88671875" style="119"/>
    <col min="982" max="982" width="7" style="119" customWidth="1"/>
    <col min="983" max="983" width="3" style="119" customWidth="1"/>
    <col min="984" max="984" width="15.33203125" style="119" customWidth="1"/>
    <col min="985" max="985" width="61.109375" style="119" customWidth="1"/>
    <col min="986" max="986" width="7.44140625" style="119" customWidth="1"/>
    <col min="987" max="987" width="15.33203125" style="119" customWidth="1"/>
    <col min="988" max="988" width="18.109375" style="119" customWidth="1"/>
    <col min="989" max="989" width="18" style="119" customWidth="1"/>
    <col min="990" max="991" width="7.44140625" style="119" customWidth="1"/>
    <col min="992" max="992" width="10.5546875" style="119" bestFit="1" customWidth="1"/>
    <col min="993" max="998" width="6.88671875" style="119"/>
    <col min="999" max="999" width="13.33203125" style="119" customWidth="1"/>
    <col min="1000" max="1000" width="11.33203125" style="119" customWidth="1"/>
    <col min="1001" max="1237" width="6.88671875" style="119"/>
    <col min="1238" max="1238" width="7" style="119" customWidth="1"/>
    <col min="1239" max="1239" width="3" style="119" customWidth="1"/>
    <col min="1240" max="1240" width="15.33203125" style="119" customWidth="1"/>
    <col min="1241" max="1241" width="61.109375" style="119" customWidth="1"/>
    <col min="1242" max="1242" width="7.44140625" style="119" customWidth="1"/>
    <col min="1243" max="1243" width="15.33203125" style="119" customWidth="1"/>
    <col min="1244" max="1244" width="18.109375" style="119" customWidth="1"/>
    <col min="1245" max="1245" width="18" style="119" customWidth="1"/>
    <col min="1246" max="1247" width="7.44140625" style="119" customWidth="1"/>
    <col min="1248" max="1248" width="10.5546875" style="119" bestFit="1" customWidth="1"/>
    <col min="1249" max="1254" width="6.88671875" style="119"/>
    <col min="1255" max="1255" width="13.33203125" style="119" customWidth="1"/>
    <col min="1256" max="1256" width="11.33203125" style="119" customWidth="1"/>
    <col min="1257" max="1493" width="6.88671875" style="119"/>
    <col min="1494" max="1494" width="7" style="119" customWidth="1"/>
    <col min="1495" max="1495" width="3" style="119" customWidth="1"/>
    <col min="1496" max="1496" width="15.33203125" style="119" customWidth="1"/>
    <col min="1497" max="1497" width="61.109375" style="119" customWidth="1"/>
    <col min="1498" max="1498" width="7.44140625" style="119" customWidth="1"/>
    <col min="1499" max="1499" width="15.33203125" style="119" customWidth="1"/>
    <col min="1500" max="1500" width="18.109375" style="119" customWidth="1"/>
    <col min="1501" max="1501" width="18" style="119" customWidth="1"/>
    <col min="1502" max="1503" width="7.44140625" style="119" customWidth="1"/>
    <col min="1504" max="1504" width="10.5546875" style="119" bestFit="1" customWidth="1"/>
    <col min="1505" max="1510" width="6.88671875" style="119"/>
    <col min="1511" max="1511" width="13.33203125" style="119" customWidth="1"/>
    <col min="1512" max="1512" width="11.33203125" style="119" customWidth="1"/>
    <col min="1513" max="1749" width="6.88671875" style="119"/>
    <col min="1750" max="1750" width="7" style="119" customWidth="1"/>
    <col min="1751" max="1751" width="3" style="119" customWidth="1"/>
    <col min="1752" max="1752" width="15.33203125" style="119" customWidth="1"/>
    <col min="1753" max="1753" width="61.109375" style="119" customWidth="1"/>
    <col min="1754" max="1754" width="7.44140625" style="119" customWidth="1"/>
    <col min="1755" max="1755" width="15.33203125" style="119" customWidth="1"/>
    <col min="1756" max="1756" width="18.109375" style="119" customWidth="1"/>
    <col min="1757" max="1757" width="18" style="119" customWidth="1"/>
    <col min="1758" max="1759" width="7.44140625" style="119" customWidth="1"/>
    <col min="1760" max="1760" width="10.5546875" style="119" bestFit="1" customWidth="1"/>
    <col min="1761" max="1766" width="6.88671875" style="119"/>
    <col min="1767" max="1767" width="13.33203125" style="119" customWidth="1"/>
    <col min="1768" max="1768" width="11.33203125" style="119" customWidth="1"/>
    <col min="1769" max="2005" width="6.88671875" style="119"/>
    <col min="2006" max="2006" width="7" style="119" customWidth="1"/>
    <col min="2007" max="2007" width="3" style="119" customWidth="1"/>
    <col min="2008" max="2008" width="15.33203125" style="119" customWidth="1"/>
    <col min="2009" max="2009" width="61.109375" style="119" customWidth="1"/>
    <col min="2010" max="2010" width="7.44140625" style="119" customWidth="1"/>
    <col min="2011" max="2011" width="15.33203125" style="119" customWidth="1"/>
    <col min="2012" max="2012" width="18.109375" style="119" customWidth="1"/>
    <col min="2013" max="2013" width="18" style="119" customWidth="1"/>
    <col min="2014" max="2015" width="7.44140625" style="119" customWidth="1"/>
    <col min="2016" max="2016" width="10.5546875" style="119" bestFit="1" customWidth="1"/>
    <col min="2017" max="2022" width="6.88671875" style="119"/>
    <col min="2023" max="2023" width="13.33203125" style="119" customWidth="1"/>
    <col min="2024" max="2024" width="11.33203125" style="119" customWidth="1"/>
    <col min="2025" max="2261" width="6.88671875" style="119"/>
    <col min="2262" max="2262" width="7" style="119" customWidth="1"/>
    <col min="2263" max="2263" width="3" style="119" customWidth="1"/>
    <col min="2264" max="2264" width="15.33203125" style="119" customWidth="1"/>
    <col min="2265" max="2265" width="61.109375" style="119" customWidth="1"/>
    <col min="2266" max="2266" width="7.44140625" style="119" customWidth="1"/>
    <col min="2267" max="2267" width="15.33203125" style="119" customWidth="1"/>
    <col min="2268" max="2268" width="18.109375" style="119" customWidth="1"/>
    <col min="2269" max="2269" width="18" style="119" customWidth="1"/>
    <col min="2270" max="2271" width="7.44140625" style="119" customWidth="1"/>
    <col min="2272" max="2272" width="10.5546875" style="119" bestFit="1" customWidth="1"/>
    <col min="2273" max="2278" width="6.88671875" style="119"/>
    <col min="2279" max="2279" width="13.33203125" style="119" customWidth="1"/>
    <col min="2280" max="2280" width="11.33203125" style="119" customWidth="1"/>
    <col min="2281" max="2517" width="6.88671875" style="119"/>
    <col min="2518" max="2518" width="7" style="119" customWidth="1"/>
    <col min="2519" max="2519" width="3" style="119" customWidth="1"/>
    <col min="2520" max="2520" width="15.33203125" style="119" customWidth="1"/>
    <col min="2521" max="2521" width="61.109375" style="119" customWidth="1"/>
    <col min="2522" max="2522" width="7.44140625" style="119" customWidth="1"/>
    <col min="2523" max="2523" width="15.33203125" style="119" customWidth="1"/>
    <col min="2524" max="2524" width="18.109375" style="119" customWidth="1"/>
    <col min="2525" max="2525" width="18" style="119" customWidth="1"/>
    <col min="2526" max="2527" width="7.44140625" style="119" customWidth="1"/>
    <col min="2528" max="2528" width="10.5546875" style="119" bestFit="1" customWidth="1"/>
    <col min="2529" max="2534" width="6.88671875" style="119"/>
    <col min="2535" max="2535" width="13.33203125" style="119" customWidth="1"/>
    <col min="2536" max="2536" width="11.33203125" style="119" customWidth="1"/>
    <col min="2537" max="2773" width="6.88671875" style="119"/>
    <col min="2774" max="2774" width="7" style="119" customWidth="1"/>
    <col min="2775" max="2775" width="3" style="119" customWidth="1"/>
    <col min="2776" max="2776" width="15.33203125" style="119" customWidth="1"/>
    <col min="2777" max="2777" width="61.109375" style="119" customWidth="1"/>
    <col min="2778" max="2778" width="7.44140625" style="119" customWidth="1"/>
    <col min="2779" max="2779" width="15.33203125" style="119" customWidth="1"/>
    <col min="2780" max="2780" width="18.109375" style="119" customWidth="1"/>
    <col min="2781" max="2781" width="18" style="119" customWidth="1"/>
    <col min="2782" max="2783" width="7.44140625" style="119" customWidth="1"/>
    <col min="2784" max="2784" width="10.5546875" style="119" bestFit="1" customWidth="1"/>
    <col min="2785" max="2790" width="6.88671875" style="119"/>
    <col min="2791" max="2791" width="13.33203125" style="119" customWidth="1"/>
    <col min="2792" max="2792" width="11.33203125" style="119" customWidth="1"/>
    <col min="2793" max="3029" width="6.88671875" style="119"/>
    <col min="3030" max="3030" width="7" style="119" customWidth="1"/>
    <col min="3031" max="3031" width="3" style="119" customWidth="1"/>
    <col min="3032" max="3032" width="15.33203125" style="119" customWidth="1"/>
    <col min="3033" max="3033" width="61.109375" style="119" customWidth="1"/>
    <col min="3034" max="3034" width="7.44140625" style="119" customWidth="1"/>
    <col min="3035" max="3035" width="15.33203125" style="119" customWidth="1"/>
    <col min="3036" max="3036" width="18.109375" style="119" customWidth="1"/>
    <col min="3037" max="3037" width="18" style="119" customWidth="1"/>
    <col min="3038" max="3039" width="7.44140625" style="119" customWidth="1"/>
    <col min="3040" max="3040" width="10.5546875" style="119" bestFit="1" customWidth="1"/>
    <col min="3041" max="3046" width="6.88671875" style="119"/>
    <col min="3047" max="3047" width="13.33203125" style="119" customWidth="1"/>
    <col min="3048" max="3048" width="11.33203125" style="119" customWidth="1"/>
    <col min="3049" max="3285" width="6.88671875" style="119"/>
    <col min="3286" max="3286" width="7" style="119" customWidth="1"/>
    <col min="3287" max="3287" width="3" style="119" customWidth="1"/>
    <col min="3288" max="3288" width="15.33203125" style="119" customWidth="1"/>
    <col min="3289" max="3289" width="61.109375" style="119" customWidth="1"/>
    <col min="3290" max="3290" width="7.44140625" style="119" customWidth="1"/>
    <col min="3291" max="3291" width="15.33203125" style="119" customWidth="1"/>
    <col min="3292" max="3292" width="18.109375" style="119" customWidth="1"/>
    <col min="3293" max="3293" width="18" style="119" customWidth="1"/>
    <col min="3294" max="3295" width="7.44140625" style="119" customWidth="1"/>
    <col min="3296" max="3296" width="10.5546875" style="119" bestFit="1" customWidth="1"/>
    <col min="3297" max="3302" width="6.88671875" style="119"/>
    <col min="3303" max="3303" width="13.33203125" style="119" customWidth="1"/>
    <col min="3304" max="3304" width="11.33203125" style="119" customWidth="1"/>
    <col min="3305" max="3541" width="6.88671875" style="119"/>
    <col min="3542" max="3542" width="7" style="119" customWidth="1"/>
    <col min="3543" max="3543" width="3" style="119" customWidth="1"/>
    <col min="3544" max="3544" width="15.33203125" style="119" customWidth="1"/>
    <col min="3545" max="3545" width="61.109375" style="119" customWidth="1"/>
    <col min="3546" max="3546" width="7.44140625" style="119" customWidth="1"/>
    <col min="3547" max="3547" width="15.33203125" style="119" customWidth="1"/>
    <col min="3548" max="3548" width="18.109375" style="119" customWidth="1"/>
    <col min="3549" max="3549" width="18" style="119" customWidth="1"/>
    <col min="3550" max="3551" width="7.44140625" style="119" customWidth="1"/>
    <col min="3552" max="3552" width="10.5546875" style="119" bestFit="1" customWidth="1"/>
    <col min="3553" max="3558" width="6.88671875" style="119"/>
    <col min="3559" max="3559" width="13.33203125" style="119" customWidth="1"/>
    <col min="3560" max="3560" width="11.33203125" style="119" customWidth="1"/>
    <col min="3561" max="3797" width="6.88671875" style="119"/>
    <col min="3798" max="3798" width="7" style="119" customWidth="1"/>
    <col min="3799" max="3799" width="3" style="119" customWidth="1"/>
    <col min="3800" max="3800" width="15.33203125" style="119" customWidth="1"/>
    <col min="3801" max="3801" width="61.109375" style="119" customWidth="1"/>
    <col min="3802" max="3802" width="7.44140625" style="119" customWidth="1"/>
    <col min="3803" max="3803" width="15.33203125" style="119" customWidth="1"/>
    <col min="3804" max="3804" width="18.109375" style="119" customWidth="1"/>
    <col min="3805" max="3805" width="18" style="119" customWidth="1"/>
    <col min="3806" max="3807" width="7.44140625" style="119" customWidth="1"/>
    <col min="3808" max="3808" width="10.5546875" style="119" bestFit="1" customWidth="1"/>
    <col min="3809" max="3814" width="6.88671875" style="119"/>
    <col min="3815" max="3815" width="13.33203125" style="119" customWidth="1"/>
    <col min="3816" max="3816" width="11.33203125" style="119" customWidth="1"/>
    <col min="3817" max="4053" width="6.88671875" style="119"/>
    <col min="4054" max="4054" width="7" style="119" customWidth="1"/>
    <col min="4055" max="4055" width="3" style="119" customWidth="1"/>
    <col min="4056" max="4056" width="15.33203125" style="119" customWidth="1"/>
    <col min="4057" max="4057" width="61.109375" style="119" customWidth="1"/>
    <col min="4058" max="4058" width="7.44140625" style="119" customWidth="1"/>
    <col min="4059" max="4059" width="15.33203125" style="119" customWidth="1"/>
    <col min="4060" max="4060" width="18.109375" style="119" customWidth="1"/>
    <col min="4061" max="4061" width="18" style="119" customWidth="1"/>
    <col min="4062" max="4063" width="7.44140625" style="119" customWidth="1"/>
    <col min="4064" max="4064" width="10.5546875" style="119" bestFit="1" customWidth="1"/>
    <col min="4065" max="4070" width="6.88671875" style="119"/>
    <col min="4071" max="4071" width="13.33203125" style="119" customWidth="1"/>
    <col min="4072" max="4072" width="11.33203125" style="119" customWidth="1"/>
    <col min="4073" max="4309" width="6.88671875" style="119"/>
    <col min="4310" max="4310" width="7" style="119" customWidth="1"/>
    <col min="4311" max="4311" width="3" style="119" customWidth="1"/>
    <col min="4312" max="4312" width="15.33203125" style="119" customWidth="1"/>
    <col min="4313" max="4313" width="61.109375" style="119" customWidth="1"/>
    <col min="4314" max="4314" width="7.44140625" style="119" customWidth="1"/>
    <col min="4315" max="4315" width="15.33203125" style="119" customWidth="1"/>
    <col min="4316" max="4316" width="18.109375" style="119" customWidth="1"/>
    <col min="4317" max="4317" width="18" style="119" customWidth="1"/>
    <col min="4318" max="4319" width="7.44140625" style="119" customWidth="1"/>
    <col min="4320" max="4320" width="10.5546875" style="119" bestFit="1" customWidth="1"/>
    <col min="4321" max="4326" width="6.88671875" style="119"/>
    <col min="4327" max="4327" width="13.33203125" style="119" customWidth="1"/>
    <col min="4328" max="4328" width="11.33203125" style="119" customWidth="1"/>
    <col min="4329" max="4565" width="6.88671875" style="119"/>
    <col min="4566" max="4566" width="7" style="119" customWidth="1"/>
    <col min="4567" max="4567" width="3" style="119" customWidth="1"/>
    <col min="4568" max="4568" width="15.33203125" style="119" customWidth="1"/>
    <col min="4569" max="4569" width="61.109375" style="119" customWidth="1"/>
    <col min="4570" max="4570" width="7.44140625" style="119" customWidth="1"/>
    <col min="4571" max="4571" width="15.33203125" style="119" customWidth="1"/>
    <col min="4572" max="4572" width="18.109375" style="119" customWidth="1"/>
    <col min="4573" max="4573" width="18" style="119" customWidth="1"/>
    <col min="4574" max="4575" width="7.44140625" style="119" customWidth="1"/>
    <col min="4576" max="4576" width="10.5546875" style="119" bestFit="1" customWidth="1"/>
    <col min="4577" max="4582" width="6.88671875" style="119"/>
    <col min="4583" max="4583" width="13.33203125" style="119" customWidth="1"/>
    <col min="4584" max="4584" width="11.33203125" style="119" customWidth="1"/>
    <col min="4585" max="4821" width="6.88671875" style="119"/>
    <col min="4822" max="4822" width="7" style="119" customWidth="1"/>
    <col min="4823" max="4823" width="3" style="119" customWidth="1"/>
    <col min="4824" max="4824" width="15.33203125" style="119" customWidth="1"/>
    <col min="4825" max="4825" width="61.109375" style="119" customWidth="1"/>
    <col min="4826" max="4826" width="7.44140625" style="119" customWidth="1"/>
    <col min="4827" max="4827" width="15.33203125" style="119" customWidth="1"/>
    <col min="4828" max="4828" width="18.109375" style="119" customWidth="1"/>
    <col min="4829" max="4829" width="18" style="119" customWidth="1"/>
    <col min="4830" max="4831" width="7.44140625" style="119" customWidth="1"/>
    <col min="4832" max="4832" width="10.5546875" style="119" bestFit="1" customWidth="1"/>
    <col min="4833" max="4838" width="6.88671875" style="119"/>
    <col min="4839" max="4839" width="13.33203125" style="119" customWidth="1"/>
    <col min="4840" max="4840" width="11.33203125" style="119" customWidth="1"/>
    <col min="4841" max="5077" width="6.88671875" style="119"/>
    <col min="5078" max="5078" width="7" style="119" customWidth="1"/>
    <col min="5079" max="5079" width="3" style="119" customWidth="1"/>
    <col min="5080" max="5080" width="15.33203125" style="119" customWidth="1"/>
    <col min="5081" max="5081" width="61.109375" style="119" customWidth="1"/>
    <col min="5082" max="5082" width="7.44140625" style="119" customWidth="1"/>
    <col min="5083" max="5083" width="15.33203125" style="119" customWidth="1"/>
    <col min="5084" max="5084" width="18.109375" style="119" customWidth="1"/>
    <col min="5085" max="5085" width="18" style="119" customWidth="1"/>
    <col min="5086" max="5087" width="7.44140625" style="119" customWidth="1"/>
    <col min="5088" max="5088" width="10.5546875" style="119" bestFit="1" customWidth="1"/>
    <col min="5089" max="5094" width="6.88671875" style="119"/>
    <col min="5095" max="5095" width="13.33203125" style="119" customWidth="1"/>
    <col min="5096" max="5096" width="11.33203125" style="119" customWidth="1"/>
    <col min="5097" max="5333" width="6.88671875" style="119"/>
    <col min="5334" max="5334" width="7" style="119" customWidth="1"/>
    <col min="5335" max="5335" width="3" style="119" customWidth="1"/>
    <col min="5336" max="5336" width="15.33203125" style="119" customWidth="1"/>
    <col min="5337" max="5337" width="61.109375" style="119" customWidth="1"/>
    <col min="5338" max="5338" width="7.44140625" style="119" customWidth="1"/>
    <col min="5339" max="5339" width="15.33203125" style="119" customWidth="1"/>
    <col min="5340" max="5340" width="18.109375" style="119" customWidth="1"/>
    <col min="5341" max="5341" width="18" style="119" customWidth="1"/>
    <col min="5342" max="5343" width="7.44140625" style="119" customWidth="1"/>
    <col min="5344" max="5344" width="10.5546875" style="119" bestFit="1" customWidth="1"/>
    <col min="5345" max="5350" width="6.88671875" style="119"/>
    <col min="5351" max="5351" width="13.33203125" style="119" customWidth="1"/>
    <col min="5352" max="5352" width="11.33203125" style="119" customWidth="1"/>
    <col min="5353" max="5589" width="6.88671875" style="119"/>
    <col min="5590" max="5590" width="7" style="119" customWidth="1"/>
    <col min="5591" max="5591" width="3" style="119" customWidth="1"/>
    <col min="5592" max="5592" width="15.33203125" style="119" customWidth="1"/>
    <col min="5593" max="5593" width="61.109375" style="119" customWidth="1"/>
    <col min="5594" max="5594" width="7.44140625" style="119" customWidth="1"/>
    <col min="5595" max="5595" width="15.33203125" style="119" customWidth="1"/>
    <col min="5596" max="5596" width="18.109375" style="119" customWidth="1"/>
    <col min="5597" max="5597" width="18" style="119" customWidth="1"/>
    <col min="5598" max="5599" width="7.44140625" style="119" customWidth="1"/>
    <col min="5600" max="5600" width="10.5546875" style="119" bestFit="1" customWidth="1"/>
    <col min="5601" max="5606" width="6.88671875" style="119"/>
    <col min="5607" max="5607" width="13.33203125" style="119" customWidth="1"/>
    <col min="5608" max="5608" width="11.33203125" style="119" customWidth="1"/>
    <col min="5609" max="5845" width="6.88671875" style="119"/>
    <col min="5846" max="5846" width="7" style="119" customWidth="1"/>
    <col min="5847" max="5847" width="3" style="119" customWidth="1"/>
    <col min="5848" max="5848" width="15.33203125" style="119" customWidth="1"/>
    <col min="5849" max="5849" width="61.109375" style="119" customWidth="1"/>
    <col min="5850" max="5850" width="7.44140625" style="119" customWidth="1"/>
    <col min="5851" max="5851" width="15.33203125" style="119" customWidth="1"/>
    <col min="5852" max="5852" width="18.109375" style="119" customWidth="1"/>
    <col min="5853" max="5853" width="18" style="119" customWidth="1"/>
    <col min="5854" max="5855" width="7.44140625" style="119" customWidth="1"/>
    <col min="5856" max="5856" width="10.5546875" style="119" bestFit="1" customWidth="1"/>
    <col min="5857" max="5862" width="6.88671875" style="119"/>
    <col min="5863" max="5863" width="13.33203125" style="119" customWidth="1"/>
    <col min="5864" max="5864" width="11.33203125" style="119" customWidth="1"/>
    <col min="5865" max="6101" width="6.88671875" style="119"/>
    <col min="6102" max="6102" width="7" style="119" customWidth="1"/>
    <col min="6103" max="6103" width="3" style="119" customWidth="1"/>
    <col min="6104" max="6104" width="15.33203125" style="119" customWidth="1"/>
    <col min="6105" max="6105" width="61.109375" style="119" customWidth="1"/>
    <col min="6106" max="6106" width="7.44140625" style="119" customWidth="1"/>
    <col min="6107" max="6107" width="15.33203125" style="119" customWidth="1"/>
    <col min="6108" max="6108" width="18.109375" style="119" customWidth="1"/>
    <col min="6109" max="6109" width="18" style="119" customWidth="1"/>
    <col min="6110" max="6111" width="7.44140625" style="119" customWidth="1"/>
    <col min="6112" max="6112" width="10.5546875" style="119" bestFit="1" customWidth="1"/>
    <col min="6113" max="6118" width="6.88671875" style="119"/>
    <col min="6119" max="6119" width="13.33203125" style="119" customWidth="1"/>
    <col min="6120" max="6120" width="11.33203125" style="119" customWidth="1"/>
    <col min="6121" max="6357" width="6.88671875" style="119"/>
    <col min="6358" max="6358" width="7" style="119" customWidth="1"/>
    <col min="6359" max="6359" width="3" style="119" customWidth="1"/>
    <col min="6360" max="6360" width="15.33203125" style="119" customWidth="1"/>
    <col min="6361" max="6361" width="61.109375" style="119" customWidth="1"/>
    <col min="6362" max="6362" width="7.44140625" style="119" customWidth="1"/>
    <col min="6363" max="6363" width="15.33203125" style="119" customWidth="1"/>
    <col min="6364" max="6364" width="18.109375" style="119" customWidth="1"/>
    <col min="6365" max="6365" width="18" style="119" customWidth="1"/>
    <col min="6366" max="6367" width="7.44140625" style="119" customWidth="1"/>
    <col min="6368" max="6368" width="10.5546875" style="119" bestFit="1" customWidth="1"/>
    <col min="6369" max="6374" width="6.88671875" style="119"/>
    <col min="6375" max="6375" width="13.33203125" style="119" customWidth="1"/>
    <col min="6376" max="6376" width="11.33203125" style="119" customWidth="1"/>
    <col min="6377" max="6613" width="6.88671875" style="119"/>
    <col min="6614" max="6614" width="7" style="119" customWidth="1"/>
    <col min="6615" max="6615" width="3" style="119" customWidth="1"/>
    <col min="6616" max="6616" width="15.33203125" style="119" customWidth="1"/>
    <col min="6617" max="6617" width="61.109375" style="119" customWidth="1"/>
    <col min="6618" max="6618" width="7.44140625" style="119" customWidth="1"/>
    <col min="6619" max="6619" width="15.33203125" style="119" customWidth="1"/>
    <col min="6620" max="6620" width="18.109375" style="119" customWidth="1"/>
    <col min="6621" max="6621" width="18" style="119" customWidth="1"/>
    <col min="6622" max="6623" width="7.44140625" style="119" customWidth="1"/>
    <col min="6624" max="6624" width="10.5546875" style="119" bestFit="1" customWidth="1"/>
    <col min="6625" max="6630" width="6.88671875" style="119"/>
    <col min="6631" max="6631" width="13.33203125" style="119" customWidth="1"/>
    <col min="6632" max="6632" width="11.33203125" style="119" customWidth="1"/>
    <col min="6633" max="6869" width="6.88671875" style="119"/>
    <col min="6870" max="6870" width="7" style="119" customWidth="1"/>
    <col min="6871" max="6871" width="3" style="119" customWidth="1"/>
    <col min="6872" max="6872" width="15.33203125" style="119" customWidth="1"/>
    <col min="6873" max="6873" width="61.109375" style="119" customWidth="1"/>
    <col min="6874" max="6874" width="7.44140625" style="119" customWidth="1"/>
    <col min="6875" max="6875" width="15.33203125" style="119" customWidth="1"/>
    <col min="6876" max="6876" width="18.109375" style="119" customWidth="1"/>
    <col min="6877" max="6877" width="18" style="119" customWidth="1"/>
    <col min="6878" max="6879" width="7.44140625" style="119" customWidth="1"/>
    <col min="6880" max="6880" width="10.5546875" style="119" bestFit="1" customWidth="1"/>
    <col min="6881" max="6886" width="6.88671875" style="119"/>
    <col min="6887" max="6887" width="13.33203125" style="119" customWidth="1"/>
    <col min="6888" max="6888" width="11.33203125" style="119" customWidth="1"/>
    <col min="6889" max="7125" width="6.88671875" style="119"/>
    <col min="7126" max="7126" width="7" style="119" customWidth="1"/>
    <col min="7127" max="7127" width="3" style="119" customWidth="1"/>
    <col min="7128" max="7128" width="15.33203125" style="119" customWidth="1"/>
    <col min="7129" max="7129" width="61.109375" style="119" customWidth="1"/>
    <col min="7130" max="7130" width="7.44140625" style="119" customWidth="1"/>
    <col min="7131" max="7131" width="15.33203125" style="119" customWidth="1"/>
    <col min="7132" max="7132" width="18.109375" style="119" customWidth="1"/>
    <col min="7133" max="7133" width="18" style="119" customWidth="1"/>
    <col min="7134" max="7135" width="7.44140625" style="119" customWidth="1"/>
    <col min="7136" max="7136" width="10.5546875" style="119" bestFit="1" customWidth="1"/>
    <col min="7137" max="7142" width="6.88671875" style="119"/>
    <col min="7143" max="7143" width="13.33203125" style="119" customWidth="1"/>
    <col min="7144" max="7144" width="11.33203125" style="119" customWidth="1"/>
    <col min="7145" max="7381" width="6.88671875" style="119"/>
    <col min="7382" max="7382" width="7" style="119" customWidth="1"/>
    <col min="7383" max="7383" width="3" style="119" customWidth="1"/>
    <col min="7384" max="7384" width="15.33203125" style="119" customWidth="1"/>
    <col min="7385" max="7385" width="61.109375" style="119" customWidth="1"/>
    <col min="7386" max="7386" width="7.44140625" style="119" customWidth="1"/>
    <col min="7387" max="7387" width="15.33203125" style="119" customWidth="1"/>
    <col min="7388" max="7388" width="18.109375" style="119" customWidth="1"/>
    <col min="7389" max="7389" width="18" style="119" customWidth="1"/>
    <col min="7390" max="7391" width="7.44140625" style="119" customWidth="1"/>
    <col min="7392" max="7392" width="10.5546875" style="119" bestFit="1" customWidth="1"/>
    <col min="7393" max="7398" width="6.88671875" style="119"/>
    <col min="7399" max="7399" width="13.33203125" style="119" customWidth="1"/>
    <col min="7400" max="7400" width="11.33203125" style="119" customWidth="1"/>
    <col min="7401" max="7637" width="6.88671875" style="119"/>
    <col min="7638" max="7638" width="7" style="119" customWidth="1"/>
    <col min="7639" max="7639" width="3" style="119" customWidth="1"/>
    <col min="7640" max="7640" width="15.33203125" style="119" customWidth="1"/>
    <col min="7641" max="7641" width="61.109375" style="119" customWidth="1"/>
    <col min="7642" max="7642" width="7.44140625" style="119" customWidth="1"/>
    <col min="7643" max="7643" width="15.33203125" style="119" customWidth="1"/>
    <col min="7644" max="7644" width="18.109375" style="119" customWidth="1"/>
    <col min="7645" max="7645" width="18" style="119" customWidth="1"/>
    <col min="7646" max="7647" width="7.44140625" style="119" customWidth="1"/>
    <col min="7648" max="7648" width="10.5546875" style="119" bestFit="1" customWidth="1"/>
    <col min="7649" max="7654" width="6.88671875" style="119"/>
    <col min="7655" max="7655" width="13.33203125" style="119" customWidth="1"/>
    <col min="7656" max="7656" width="11.33203125" style="119" customWidth="1"/>
    <col min="7657" max="7893" width="6.88671875" style="119"/>
    <col min="7894" max="7894" width="7" style="119" customWidth="1"/>
    <col min="7895" max="7895" width="3" style="119" customWidth="1"/>
    <col min="7896" max="7896" width="15.33203125" style="119" customWidth="1"/>
    <col min="7897" max="7897" width="61.109375" style="119" customWidth="1"/>
    <col min="7898" max="7898" width="7.44140625" style="119" customWidth="1"/>
    <col min="7899" max="7899" width="15.33203125" style="119" customWidth="1"/>
    <col min="7900" max="7900" width="18.109375" style="119" customWidth="1"/>
    <col min="7901" max="7901" width="18" style="119" customWidth="1"/>
    <col min="7902" max="7903" width="7.44140625" style="119" customWidth="1"/>
    <col min="7904" max="7904" width="10.5546875" style="119" bestFit="1" customWidth="1"/>
    <col min="7905" max="7910" width="6.88671875" style="119"/>
    <col min="7911" max="7911" width="13.33203125" style="119" customWidth="1"/>
    <col min="7912" max="7912" width="11.33203125" style="119" customWidth="1"/>
    <col min="7913" max="8149" width="6.88671875" style="119"/>
    <col min="8150" max="8150" width="7" style="119" customWidth="1"/>
    <col min="8151" max="8151" width="3" style="119" customWidth="1"/>
    <col min="8152" max="8152" width="15.33203125" style="119" customWidth="1"/>
    <col min="8153" max="8153" width="61.109375" style="119" customWidth="1"/>
    <col min="8154" max="8154" width="7.44140625" style="119" customWidth="1"/>
    <col min="8155" max="8155" width="15.33203125" style="119" customWidth="1"/>
    <col min="8156" max="8156" width="18.109375" style="119" customWidth="1"/>
    <col min="8157" max="8157" width="18" style="119" customWidth="1"/>
    <col min="8158" max="8159" width="7.44140625" style="119" customWidth="1"/>
    <col min="8160" max="8160" width="10.5546875" style="119" bestFit="1" customWidth="1"/>
    <col min="8161" max="8166" width="6.88671875" style="119"/>
    <col min="8167" max="8167" width="13.33203125" style="119" customWidth="1"/>
    <col min="8168" max="8168" width="11.33203125" style="119" customWidth="1"/>
    <col min="8169" max="8405" width="6.88671875" style="119"/>
    <col min="8406" max="8406" width="7" style="119" customWidth="1"/>
    <col min="8407" max="8407" width="3" style="119" customWidth="1"/>
    <col min="8408" max="8408" width="15.33203125" style="119" customWidth="1"/>
    <col min="8409" max="8409" width="61.109375" style="119" customWidth="1"/>
    <col min="8410" max="8410" width="7.44140625" style="119" customWidth="1"/>
    <col min="8411" max="8411" width="15.33203125" style="119" customWidth="1"/>
    <col min="8412" max="8412" width="18.109375" style="119" customWidth="1"/>
    <col min="8413" max="8413" width="18" style="119" customWidth="1"/>
    <col min="8414" max="8415" width="7.44140625" style="119" customWidth="1"/>
    <col min="8416" max="8416" width="10.5546875" style="119" bestFit="1" customWidth="1"/>
    <col min="8417" max="8422" width="6.88671875" style="119"/>
    <col min="8423" max="8423" width="13.33203125" style="119" customWidth="1"/>
    <col min="8424" max="8424" width="11.33203125" style="119" customWidth="1"/>
    <col min="8425" max="8661" width="6.88671875" style="119"/>
    <col min="8662" max="8662" width="7" style="119" customWidth="1"/>
    <col min="8663" max="8663" width="3" style="119" customWidth="1"/>
    <col min="8664" max="8664" width="15.33203125" style="119" customWidth="1"/>
    <col min="8665" max="8665" width="61.109375" style="119" customWidth="1"/>
    <col min="8666" max="8666" width="7.44140625" style="119" customWidth="1"/>
    <col min="8667" max="8667" width="15.33203125" style="119" customWidth="1"/>
    <col min="8668" max="8668" width="18.109375" style="119" customWidth="1"/>
    <col min="8669" max="8669" width="18" style="119" customWidth="1"/>
    <col min="8670" max="8671" width="7.44140625" style="119" customWidth="1"/>
    <col min="8672" max="8672" width="10.5546875" style="119" bestFit="1" customWidth="1"/>
    <col min="8673" max="8678" width="6.88671875" style="119"/>
    <col min="8679" max="8679" width="13.33203125" style="119" customWidth="1"/>
    <col min="8680" max="8680" width="11.33203125" style="119" customWidth="1"/>
    <col min="8681" max="8917" width="6.88671875" style="119"/>
    <col min="8918" max="8918" width="7" style="119" customWidth="1"/>
    <col min="8919" max="8919" width="3" style="119" customWidth="1"/>
    <col min="8920" max="8920" width="15.33203125" style="119" customWidth="1"/>
    <col min="8921" max="8921" width="61.109375" style="119" customWidth="1"/>
    <col min="8922" max="8922" width="7.44140625" style="119" customWidth="1"/>
    <col min="8923" max="8923" width="15.33203125" style="119" customWidth="1"/>
    <col min="8924" max="8924" width="18.109375" style="119" customWidth="1"/>
    <col min="8925" max="8925" width="18" style="119" customWidth="1"/>
    <col min="8926" max="8927" width="7.44140625" style="119" customWidth="1"/>
    <col min="8928" max="8928" width="10.5546875" style="119" bestFit="1" customWidth="1"/>
    <col min="8929" max="8934" width="6.88671875" style="119"/>
    <col min="8935" max="8935" width="13.33203125" style="119" customWidth="1"/>
    <col min="8936" max="8936" width="11.33203125" style="119" customWidth="1"/>
    <col min="8937" max="9173" width="6.88671875" style="119"/>
    <col min="9174" max="9174" width="7" style="119" customWidth="1"/>
    <col min="9175" max="9175" width="3" style="119" customWidth="1"/>
    <col min="9176" max="9176" width="15.33203125" style="119" customWidth="1"/>
    <col min="9177" max="9177" width="61.109375" style="119" customWidth="1"/>
    <col min="9178" max="9178" width="7.44140625" style="119" customWidth="1"/>
    <col min="9179" max="9179" width="15.33203125" style="119" customWidth="1"/>
    <col min="9180" max="9180" width="18.109375" style="119" customWidth="1"/>
    <col min="9181" max="9181" width="18" style="119" customWidth="1"/>
    <col min="9182" max="9183" width="7.44140625" style="119" customWidth="1"/>
    <col min="9184" max="9184" width="10.5546875" style="119" bestFit="1" customWidth="1"/>
    <col min="9185" max="9190" width="6.88671875" style="119"/>
    <col min="9191" max="9191" width="13.33203125" style="119" customWidth="1"/>
    <col min="9192" max="9192" width="11.33203125" style="119" customWidth="1"/>
    <col min="9193" max="9429" width="6.88671875" style="119"/>
    <col min="9430" max="9430" width="7" style="119" customWidth="1"/>
    <col min="9431" max="9431" width="3" style="119" customWidth="1"/>
    <col min="9432" max="9432" width="15.33203125" style="119" customWidth="1"/>
    <col min="9433" max="9433" width="61.109375" style="119" customWidth="1"/>
    <col min="9434" max="9434" width="7.44140625" style="119" customWidth="1"/>
    <col min="9435" max="9435" width="15.33203125" style="119" customWidth="1"/>
    <col min="9436" max="9436" width="18.109375" style="119" customWidth="1"/>
    <col min="9437" max="9437" width="18" style="119" customWidth="1"/>
    <col min="9438" max="9439" width="7.44140625" style="119" customWidth="1"/>
    <col min="9440" max="9440" width="10.5546875" style="119" bestFit="1" customWidth="1"/>
    <col min="9441" max="9446" width="6.88671875" style="119"/>
    <col min="9447" max="9447" width="13.33203125" style="119" customWidth="1"/>
    <col min="9448" max="9448" width="11.33203125" style="119" customWidth="1"/>
    <col min="9449" max="9685" width="6.88671875" style="119"/>
    <col min="9686" max="9686" width="7" style="119" customWidth="1"/>
    <col min="9687" max="9687" width="3" style="119" customWidth="1"/>
    <col min="9688" max="9688" width="15.33203125" style="119" customWidth="1"/>
    <col min="9689" max="9689" width="61.109375" style="119" customWidth="1"/>
    <col min="9690" max="9690" width="7.44140625" style="119" customWidth="1"/>
    <col min="9691" max="9691" width="15.33203125" style="119" customWidth="1"/>
    <col min="9692" max="9692" width="18.109375" style="119" customWidth="1"/>
    <col min="9693" max="9693" width="18" style="119" customWidth="1"/>
    <col min="9694" max="9695" width="7.44140625" style="119" customWidth="1"/>
    <col min="9696" max="9696" width="10.5546875" style="119" bestFit="1" customWidth="1"/>
    <col min="9697" max="9702" width="6.88671875" style="119"/>
    <col min="9703" max="9703" width="13.33203125" style="119" customWidth="1"/>
    <col min="9704" max="9704" width="11.33203125" style="119" customWidth="1"/>
    <col min="9705" max="9941" width="6.88671875" style="119"/>
    <col min="9942" max="9942" width="7" style="119" customWidth="1"/>
    <col min="9943" max="9943" width="3" style="119" customWidth="1"/>
    <col min="9944" max="9944" width="15.33203125" style="119" customWidth="1"/>
    <col min="9945" max="9945" width="61.109375" style="119" customWidth="1"/>
    <col min="9946" max="9946" width="7.44140625" style="119" customWidth="1"/>
    <col min="9947" max="9947" width="15.33203125" style="119" customWidth="1"/>
    <col min="9948" max="9948" width="18.109375" style="119" customWidth="1"/>
    <col min="9949" max="9949" width="18" style="119" customWidth="1"/>
    <col min="9950" max="9951" width="7.44140625" style="119" customWidth="1"/>
    <col min="9952" max="9952" width="10.5546875" style="119" bestFit="1" customWidth="1"/>
    <col min="9953" max="9958" width="6.88671875" style="119"/>
    <col min="9959" max="9959" width="13.33203125" style="119" customWidth="1"/>
    <col min="9960" max="9960" width="11.33203125" style="119" customWidth="1"/>
    <col min="9961" max="10197" width="6.88671875" style="119"/>
    <col min="10198" max="10198" width="7" style="119" customWidth="1"/>
    <col min="10199" max="10199" width="3" style="119" customWidth="1"/>
    <col min="10200" max="10200" width="15.33203125" style="119" customWidth="1"/>
    <col min="10201" max="10201" width="61.109375" style="119" customWidth="1"/>
    <col min="10202" max="10202" width="7.44140625" style="119" customWidth="1"/>
    <col min="10203" max="10203" width="15.33203125" style="119" customWidth="1"/>
    <col min="10204" max="10204" width="18.109375" style="119" customWidth="1"/>
    <col min="10205" max="10205" width="18" style="119" customWidth="1"/>
    <col min="10206" max="10207" width="7.44140625" style="119" customWidth="1"/>
    <col min="10208" max="10208" width="10.5546875" style="119" bestFit="1" customWidth="1"/>
    <col min="10209" max="10214" width="6.88671875" style="119"/>
    <col min="10215" max="10215" width="13.33203125" style="119" customWidth="1"/>
    <col min="10216" max="10216" width="11.33203125" style="119" customWidth="1"/>
    <col min="10217" max="10453" width="6.88671875" style="119"/>
    <col min="10454" max="10454" width="7" style="119" customWidth="1"/>
    <col min="10455" max="10455" width="3" style="119" customWidth="1"/>
    <col min="10456" max="10456" width="15.33203125" style="119" customWidth="1"/>
    <col min="10457" max="10457" width="61.109375" style="119" customWidth="1"/>
    <col min="10458" max="10458" width="7.44140625" style="119" customWidth="1"/>
    <col min="10459" max="10459" width="15.33203125" style="119" customWidth="1"/>
    <col min="10460" max="10460" width="18.109375" style="119" customWidth="1"/>
    <col min="10461" max="10461" width="18" style="119" customWidth="1"/>
    <col min="10462" max="10463" width="7.44140625" style="119" customWidth="1"/>
    <col min="10464" max="10464" width="10.5546875" style="119" bestFit="1" customWidth="1"/>
    <col min="10465" max="10470" width="6.88671875" style="119"/>
    <col min="10471" max="10471" width="13.33203125" style="119" customWidth="1"/>
    <col min="10472" max="10472" width="11.33203125" style="119" customWidth="1"/>
    <col min="10473" max="10709" width="6.88671875" style="119"/>
    <col min="10710" max="10710" width="7" style="119" customWidth="1"/>
    <col min="10711" max="10711" width="3" style="119" customWidth="1"/>
    <col min="10712" max="10712" width="15.33203125" style="119" customWidth="1"/>
    <col min="10713" max="10713" width="61.109375" style="119" customWidth="1"/>
    <col min="10714" max="10714" width="7.44140625" style="119" customWidth="1"/>
    <col min="10715" max="10715" width="15.33203125" style="119" customWidth="1"/>
    <col min="10716" max="10716" width="18.109375" style="119" customWidth="1"/>
    <col min="10717" max="10717" width="18" style="119" customWidth="1"/>
    <col min="10718" max="10719" width="7.44140625" style="119" customWidth="1"/>
    <col min="10720" max="10720" width="10.5546875" style="119" bestFit="1" customWidth="1"/>
    <col min="10721" max="10726" width="6.88671875" style="119"/>
    <col min="10727" max="10727" width="13.33203125" style="119" customWidth="1"/>
    <col min="10728" max="10728" width="11.33203125" style="119" customWidth="1"/>
    <col min="10729" max="10965" width="6.88671875" style="119"/>
    <col min="10966" max="10966" width="7" style="119" customWidth="1"/>
    <col min="10967" max="10967" width="3" style="119" customWidth="1"/>
    <col min="10968" max="10968" width="15.33203125" style="119" customWidth="1"/>
    <col min="10969" max="10969" width="61.109375" style="119" customWidth="1"/>
    <col min="10970" max="10970" width="7.44140625" style="119" customWidth="1"/>
    <col min="10971" max="10971" width="15.33203125" style="119" customWidth="1"/>
    <col min="10972" max="10972" width="18.109375" style="119" customWidth="1"/>
    <col min="10973" max="10973" width="18" style="119" customWidth="1"/>
    <col min="10974" max="10975" width="7.44140625" style="119" customWidth="1"/>
    <col min="10976" max="10976" width="10.5546875" style="119" bestFit="1" customWidth="1"/>
    <col min="10977" max="10982" width="6.88671875" style="119"/>
    <col min="10983" max="10983" width="13.33203125" style="119" customWidth="1"/>
    <col min="10984" max="10984" width="11.33203125" style="119" customWidth="1"/>
    <col min="10985" max="11221" width="6.88671875" style="119"/>
    <col min="11222" max="11222" width="7" style="119" customWidth="1"/>
    <col min="11223" max="11223" width="3" style="119" customWidth="1"/>
    <col min="11224" max="11224" width="15.33203125" style="119" customWidth="1"/>
    <col min="11225" max="11225" width="61.109375" style="119" customWidth="1"/>
    <col min="11226" max="11226" width="7.44140625" style="119" customWidth="1"/>
    <col min="11227" max="11227" width="15.33203125" style="119" customWidth="1"/>
    <col min="11228" max="11228" width="18.109375" style="119" customWidth="1"/>
    <col min="11229" max="11229" width="18" style="119" customWidth="1"/>
    <col min="11230" max="11231" width="7.44140625" style="119" customWidth="1"/>
    <col min="11232" max="11232" width="10.5546875" style="119" bestFit="1" customWidth="1"/>
    <col min="11233" max="11238" width="6.88671875" style="119"/>
    <col min="11239" max="11239" width="13.33203125" style="119" customWidth="1"/>
    <col min="11240" max="11240" width="11.33203125" style="119" customWidth="1"/>
    <col min="11241" max="11477" width="6.88671875" style="119"/>
    <col min="11478" max="11478" width="7" style="119" customWidth="1"/>
    <col min="11479" max="11479" width="3" style="119" customWidth="1"/>
    <col min="11480" max="11480" width="15.33203125" style="119" customWidth="1"/>
    <col min="11481" max="11481" width="61.109375" style="119" customWidth="1"/>
    <col min="11482" max="11482" width="7.44140625" style="119" customWidth="1"/>
    <col min="11483" max="11483" width="15.33203125" style="119" customWidth="1"/>
    <col min="11484" max="11484" width="18.109375" style="119" customWidth="1"/>
    <col min="11485" max="11485" width="18" style="119" customWidth="1"/>
    <col min="11486" max="11487" width="7.44140625" style="119" customWidth="1"/>
    <col min="11488" max="11488" width="10.5546875" style="119" bestFit="1" customWidth="1"/>
    <col min="11489" max="11494" width="6.88671875" style="119"/>
    <col min="11495" max="11495" width="13.33203125" style="119" customWidth="1"/>
    <col min="11496" max="11496" width="11.33203125" style="119" customWidth="1"/>
    <col min="11497" max="11733" width="6.88671875" style="119"/>
    <col min="11734" max="11734" width="7" style="119" customWidth="1"/>
    <col min="11735" max="11735" width="3" style="119" customWidth="1"/>
    <col min="11736" max="11736" width="15.33203125" style="119" customWidth="1"/>
    <col min="11737" max="11737" width="61.109375" style="119" customWidth="1"/>
    <col min="11738" max="11738" width="7.44140625" style="119" customWidth="1"/>
    <col min="11739" max="11739" width="15.33203125" style="119" customWidth="1"/>
    <col min="11740" max="11740" width="18.109375" style="119" customWidth="1"/>
    <col min="11741" max="11741" width="18" style="119" customWidth="1"/>
    <col min="11742" max="11743" width="7.44140625" style="119" customWidth="1"/>
    <col min="11744" max="11744" width="10.5546875" style="119" bestFit="1" customWidth="1"/>
    <col min="11745" max="11750" width="6.88671875" style="119"/>
    <col min="11751" max="11751" width="13.33203125" style="119" customWidth="1"/>
    <col min="11752" max="11752" width="11.33203125" style="119" customWidth="1"/>
    <col min="11753" max="11989" width="6.88671875" style="119"/>
    <col min="11990" max="11990" width="7" style="119" customWidth="1"/>
    <col min="11991" max="11991" width="3" style="119" customWidth="1"/>
    <col min="11992" max="11992" width="15.33203125" style="119" customWidth="1"/>
    <col min="11993" max="11993" width="61.109375" style="119" customWidth="1"/>
    <col min="11994" max="11994" width="7.44140625" style="119" customWidth="1"/>
    <col min="11995" max="11995" width="15.33203125" style="119" customWidth="1"/>
    <col min="11996" max="11996" width="18.109375" style="119" customWidth="1"/>
    <col min="11997" max="11997" width="18" style="119" customWidth="1"/>
    <col min="11998" max="11999" width="7.44140625" style="119" customWidth="1"/>
    <col min="12000" max="12000" width="10.5546875" style="119" bestFit="1" customWidth="1"/>
    <col min="12001" max="12006" width="6.88671875" style="119"/>
    <col min="12007" max="12007" width="13.33203125" style="119" customWidth="1"/>
    <col min="12008" max="12008" width="11.33203125" style="119" customWidth="1"/>
    <col min="12009" max="12245" width="6.88671875" style="119"/>
    <col min="12246" max="12246" width="7" style="119" customWidth="1"/>
    <col min="12247" max="12247" width="3" style="119" customWidth="1"/>
    <col min="12248" max="12248" width="15.33203125" style="119" customWidth="1"/>
    <col min="12249" max="12249" width="61.109375" style="119" customWidth="1"/>
    <col min="12250" max="12250" width="7.44140625" style="119" customWidth="1"/>
    <col min="12251" max="12251" width="15.33203125" style="119" customWidth="1"/>
    <col min="12252" max="12252" width="18.109375" style="119" customWidth="1"/>
    <col min="12253" max="12253" width="18" style="119" customWidth="1"/>
    <col min="12254" max="12255" width="7.44140625" style="119" customWidth="1"/>
    <col min="12256" max="12256" width="10.5546875" style="119" bestFit="1" customWidth="1"/>
    <col min="12257" max="12262" width="6.88671875" style="119"/>
    <col min="12263" max="12263" width="13.33203125" style="119" customWidth="1"/>
    <col min="12264" max="12264" width="11.33203125" style="119" customWidth="1"/>
    <col min="12265" max="12501" width="6.88671875" style="119"/>
    <col min="12502" max="12502" width="7" style="119" customWidth="1"/>
    <col min="12503" max="12503" width="3" style="119" customWidth="1"/>
    <col min="12504" max="12504" width="15.33203125" style="119" customWidth="1"/>
    <col min="12505" max="12505" width="61.109375" style="119" customWidth="1"/>
    <col min="12506" max="12506" width="7.44140625" style="119" customWidth="1"/>
    <col min="12507" max="12507" width="15.33203125" style="119" customWidth="1"/>
    <col min="12508" max="12508" width="18.109375" style="119" customWidth="1"/>
    <col min="12509" max="12509" width="18" style="119" customWidth="1"/>
    <col min="12510" max="12511" width="7.44140625" style="119" customWidth="1"/>
    <col min="12512" max="12512" width="10.5546875" style="119" bestFit="1" customWidth="1"/>
    <col min="12513" max="12518" width="6.88671875" style="119"/>
    <col min="12519" max="12519" width="13.33203125" style="119" customWidth="1"/>
    <col min="12520" max="12520" width="11.33203125" style="119" customWidth="1"/>
    <col min="12521" max="12757" width="6.88671875" style="119"/>
    <col min="12758" max="12758" width="7" style="119" customWidth="1"/>
    <col min="12759" max="12759" width="3" style="119" customWidth="1"/>
    <col min="12760" max="12760" width="15.33203125" style="119" customWidth="1"/>
    <col min="12761" max="12761" width="61.109375" style="119" customWidth="1"/>
    <col min="12762" max="12762" width="7.44140625" style="119" customWidth="1"/>
    <col min="12763" max="12763" width="15.33203125" style="119" customWidth="1"/>
    <col min="12764" max="12764" width="18.109375" style="119" customWidth="1"/>
    <col min="12765" max="12765" width="18" style="119" customWidth="1"/>
    <col min="12766" max="12767" width="7.44140625" style="119" customWidth="1"/>
    <col min="12768" max="12768" width="10.5546875" style="119" bestFit="1" customWidth="1"/>
    <col min="12769" max="12774" width="6.88671875" style="119"/>
    <col min="12775" max="12775" width="13.33203125" style="119" customWidth="1"/>
    <col min="12776" max="12776" width="11.33203125" style="119" customWidth="1"/>
    <col min="12777" max="13013" width="6.88671875" style="119"/>
    <col min="13014" max="13014" width="7" style="119" customWidth="1"/>
    <col min="13015" max="13015" width="3" style="119" customWidth="1"/>
    <col min="13016" max="13016" width="15.33203125" style="119" customWidth="1"/>
    <col min="13017" max="13017" width="61.109375" style="119" customWidth="1"/>
    <col min="13018" max="13018" width="7.44140625" style="119" customWidth="1"/>
    <col min="13019" max="13019" width="15.33203125" style="119" customWidth="1"/>
    <col min="13020" max="13020" width="18.109375" style="119" customWidth="1"/>
    <col min="13021" max="13021" width="18" style="119" customWidth="1"/>
    <col min="13022" max="13023" width="7.44140625" style="119" customWidth="1"/>
    <col min="13024" max="13024" width="10.5546875" style="119" bestFit="1" customWidth="1"/>
    <col min="13025" max="13030" width="6.88671875" style="119"/>
    <col min="13031" max="13031" width="13.33203125" style="119" customWidth="1"/>
    <col min="13032" max="13032" width="11.33203125" style="119" customWidth="1"/>
    <col min="13033" max="13269" width="6.88671875" style="119"/>
    <col min="13270" max="13270" width="7" style="119" customWidth="1"/>
    <col min="13271" max="13271" width="3" style="119" customWidth="1"/>
    <col min="13272" max="13272" width="15.33203125" style="119" customWidth="1"/>
    <col min="13273" max="13273" width="61.109375" style="119" customWidth="1"/>
    <col min="13274" max="13274" width="7.44140625" style="119" customWidth="1"/>
    <col min="13275" max="13275" width="15.33203125" style="119" customWidth="1"/>
    <col min="13276" max="13276" width="18.109375" style="119" customWidth="1"/>
    <col min="13277" max="13277" width="18" style="119" customWidth="1"/>
    <col min="13278" max="13279" width="7.44140625" style="119" customWidth="1"/>
    <col min="13280" max="13280" width="10.5546875" style="119" bestFit="1" customWidth="1"/>
    <col min="13281" max="13286" width="6.88671875" style="119"/>
    <col min="13287" max="13287" width="13.33203125" style="119" customWidth="1"/>
    <col min="13288" max="13288" width="11.33203125" style="119" customWidth="1"/>
    <col min="13289" max="13525" width="6.88671875" style="119"/>
    <col min="13526" max="13526" width="7" style="119" customWidth="1"/>
    <col min="13527" max="13527" width="3" style="119" customWidth="1"/>
    <col min="13528" max="13528" width="15.33203125" style="119" customWidth="1"/>
    <col min="13529" max="13529" width="61.109375" style="119" customWidth="1"/>
    <col min="13530" max="13530" width="7.44140625" style="119" customWidth="1"/>
    <col min="13531" max="13531" width="15.33203125" style="119" customWidth="1"/>
    <col min="13532" max="13532" width="18.109375" style="119" customWidth="1"/>
    <col min="13533" max="13533" width="18" style="119" customWidth="1"/>
    <col min="13534" max="13535" width="7.44140625" style="119" customWidth="1"/>
    <col min="13536" max="13536" width="10.5546875" style="119" bestFit="1" customWidth="1"/>
    <col min="13537" max="13542" width="6.88671875" style="119"/>
    <col min="13543" max="13543" width="13.33203125" style="119" customWidth="1"/>
    <col min="13544" max="13544" width="11.33203125" style="119" customWidth="1"/>
    <col min="13545" max="13781" width="6.88671875" style="119"/>
    <col min="13782" max="13782" width="7" style="119" customWidth="1"/>
    <col min="13783" max="13783" width="3" style="119" customWidth="1"/>
    <col min="13784" max="13784" width="15.33203125" style="119" customWidth="1"/>
    <col min="13785" max="13785" width="61.109375" style="119" customWidth="1"/>
    <col min="13786" max="13786" width="7.44140625" style="119" customWidth="1"/>
    <col min="13787" max="13787" width="15.33203125" style="119" customWidth="1"/>
    <col min="13788" max="13788" width="18.109375" style="119" customWidth="1"/>
    <col min="13789" max="13789" width="18" style="119" customWidth="1"/>
    <col min="13790" max="13791" width="7.44140625" style="119" customWidth="1"/>
    <col min="13792" max="13792" width="10.5546875" style="119" bestFit="1" customWidth="1"/>
    <col min="13793" max="13798" width="6.88671875" style="119"/>
    <col min="13799" max="13799" width="13.33203125" style="119" customWidth="1"/>
    <col min="13800" max="13800" width="11.33203125" style="119" customWidth="1"/>
    <col min="13801" max="14037" width="6.88671875" style="119"/>
    <col min="14038" max="14038" width="7" style="119" customWidth="1"/>
    <col min="14039" max="14039" width="3" style="119" customWidth="1"/>
    <col min="14040" max="14040" width="15.33203125" style="119" customWidth="1"/>
    <col min="14041" max="14041" width="61.109375" style="119" customWidth="1"/>
    <col min="14042" max="14042" width="7.44140625" style="119" customWidth="1"/>
    <col min="14043" max="14043" width="15.33203125" style="119" customWidth="1"/>
    <col min="14044" max="14044" width="18.109375" style="119" customWidth="1"/>
    <col min="14045" max="14045" width="18" style="119" customWidth="1"/>
    <col min="14046" max="14047" width="7.44140625" style="119" customWidth="1"/>
    <col min="14048" max="14048" width="10.5546875" style="119" bestFit="1" customWidth="1"/>
    <col min="14049" max="14054" width="6.88671875" style="119"/>
    <col min="14055" max="14055" width="13.33203125" style="119" customWidth="1"/>
    <col min="14056" max="14056" width="11.33203125" style="119" customWidth="1"/>
    <col min="14057" max="14293" width="6.88671875" style="119"/>
    <col min="14294" max="14294" width="7" style="119" customWidth="1"/>
    <col min="14295" max="14295" width="3" style="119" customWidth="1"/>
    <col min="14296" max="14296" width="15.33203125" style="119" customWidth="1"/>
    <col min="14297" max="14297" width="61.109375" style="119" customWidth="1"/>
    <col min="14298" max="14298" width="7.44140625" style="119" customWidth="1"/>
    <col min="14299" max="14299" width="15.33203125" style="119" customWidth="1"/>
    <col min="14300" max="14300" width="18.109375" style="119" customWidth="1"/>
    <col min="14301" max="14301" width="18" style="119" customWidth="1"/>
    <col min="14302" max="14303" width="7.44140625" style="119" customWidth="1"/>
    <col min="14304" max="14304" width="10.5546875" style="119" bestFit="1" customWidth="1"/>
    <col min="14305" max="14310" width="6.88671875" style="119"/>
    <col min="14311" max="14311" width="13.33203125" style="119" customWidth="1"/>
    <col min="14312" max="14312" width="11.33203125" style="119" customWidth="1"/>
    <col min="14313" max="14549" width="6.88671875" style="119"/>
    <col min="14550" max="14550" width="7" style="119" customWidth="1"/>
    <col min="14551" max="14551" width="3" style="119" customWidth="1"/>
    <col min="14552" max="14552" width="15.33203125" style="119" customWidth="1"/>
    <col min="14553" max="14553" width="61.109375" style="119" customWidth="1"/>
    <col min="14554" max="14554" width="7.44140625" style="119" customWidth="1"/>
    <col min="14555" max="14555" width="15.33203125" style="119" customWidth="1"/>
    <col min="14556" max="14556" width="18.109375" style="119" customWidth="1"/>
    <col min="14557" max="14557" width="18" style="119" customWidth="1"/>
    <col min="14558" max="14559" width="7.44140625" style="119" customWidth="1"/>
    <col min="14560" max="14560" width="10.5546875" style="119" bestFit="1" customWidth="1"/>
    <col min="14561" max="14566" width="6.88671875" style="119"/>
    <col min="14567" max="14567" width="13.33203125" style="119" customWidth="1"/>
    <col min="14568" max="14568" width="11.33203125" style="119" customWidth="1"/>
    <col min="14569" max="14805" width="6.88671875" style="119"/>
    <col min="14806" max="14806" width="7" style="119" customWidth="1"/>
    <col min="14807" max="14807" width="3" style="119" customWidth="1"/>
    <col min="14808" max="14808" width="15.33203125" style="119" customWidth="1"/>
    <col min="14809" max="14809" width="61.109375" style="119" customWidth="1"/>
    <col min="14810" max="14810" width="7.44140625" style="119" customWidth="1"/>
    <col min="14811" max="14811" width="15.33203125" style="119" customWidth="1"/>
    <col min="14812" max="14812" width="18.109375" style="119" customWidth="1"/>
    <col min="14813" max="14813" width="18" style="119" customWidth="1"/>
    <col min="14814" max="14815" width="7.44140625" style="119" customWidth="1"/>
    <col min="14816" max="14816" width="10.5546875" style="119" bestFit="1" customWidth="1"/>
    <col min="14817" max="14822" width="6.88671875" style="119"/>
    <col min="14823" max="14823" width="13.33203125" style="119" customWidth="1"/>
    <col min="14824" max="14824" width="11.33203125" style="119" customWidth="1"/>
    <col min="14825" max="15061" width="6.88671875" style="119"/>
    <col min="15062" max="15062" width="7" style="119" customWidth="1"/>
    <col min="15063" max="15063" width="3" style="119" customWidth="1"/>
    <col min="15064" max="15064" width="15.33203125" style="119" customWidth="1"/>
    <col min="15065" max="15065" width="61.109375" style="119" customWidth="1"/>
    <col min="15066" max="15066" width="7.44140625" style="119" customWidth="1"/>
    <col min="15067" max="15067" width="15.33203125" style="119" customWidth="1"/>
    <col min="15068" max="15068" width="18.109375" style="119" customWidth="1"/>
    <col min="15069" max="15069" width="18" style="119" customWidth="1"/>
    <col min="15070" max="15071" width="7.44140625" style="119" customWidth="1"/>
    <col min="15072" max="15072" width="10.5546875" style="119" bestFit="1" customWidth="1"/>
    <col min="15073" max="15078" width="6.88671875" style="119"/>
    <col min="15079" max="15079" width="13.33203125" style="119" customWidth="1"/>
    <col min="15080" max="15080" width="11.33203125" style="119" customWidth="1"/>
    <col min="15081" max="15317" width="6.88671875" style="119"/>
    <col min="15318" max="15318" width="7" style="119" customWidth="1"/>
    <col min="15319" max="15319" width="3" style="119" customWidth="1"/>
    <col min="15320" max="15320" width="15.33203125" style="119" customWidth="1"/>
    <col min="15321" max="15321" width="61.109375" style="119" customWidth="1"/>
    <col min="15322" max="15322" width="7.44140625" style="119" customWidth="1"/>
    <col min="15323" max="15323" width="15.33203125" style="119" customWidth="1"/>
    <col min="15324" max="15324" width="18.109375" style="119" customWidth="1"/>
    <col min="15325" max="15325" width="18" style="119" customWidth="1"/>
    <col min="15326" max="15327" width="7.44140625" style="119" customWidth="1"/>
    <col min="15328" max="15328" width="10.5546875" style="119" bestFit="1" customWidth="1"/>
    <col min="15329" max="15334" width="6.88671875" style="119"/>
    <col min="15335" max="15335" width="13.33203125" style="119" customWidth="1"/>
    <col min="15336" max="15336" width="11.33203125" style="119" customWidth="1"/>
    <col min="15337" max="15573" width="6.88671875" style="119"/>
    <col min="15574" max="15574" width="7" style="119" customWidth="1"/>
    <col min="15575" max="15575" width="3" style="119" customWidth="1"/>
    <col min="15576" max="15576" width="15.33203125" style="119" customWidth="1"/>
    <col min="15577" max="15577" width="61.109375" style="119" customWidth="1"/>
    <col min="15578" max="15578" width="7.44140625" style="119" customWidth="1"/>
    <col min="15579" max="15579" width="15.33203125" style="119" customWidth="1"/>
    <col min="15580" max="15580" width="18.109375" style="119" customWidth="1"/>
    <col min="15581" max="15581" width="18" style="119" customWidth="1"/>
    <col min="15582" max="15583" width="7.44140625" style="119" customWidth="1"/>
    <col min="15584" max="15584" width="10.5546875" style="119" bestFit="1" customWidth="1"/>
    <col min="15585" max="15590" width="6.88671875" style="119"/>
    <col min="15591" max="15591" width="13.33203125" style="119" customWidth="1"/>
    <col min="15592" max="15592" width="11.33203125" style="119" customWidth="1"/>
    <col min="15593" max="15829" width="6.88671875" style="119"/>
    <col min="15830" max="15830" width="7" style="119" customWidth="1"/>
    <col min="15831" max="15831" width="3" style="119" customWidth="1"/>
    <col min="15832" max="15832" width="15.33203125" style="119" customWidth="1"/>
    <col min="15833" max="15833" width="61.109375" style="119" customWidth="1"/>
    <col min="15834" max="15834" width="7.44140625" style="119" customWidth="1"/>
    <col min="15835" max="15835" width="15.33203125" style="119" customWidth="1"/>
    <col min="15836" max="15836" width="18.109375" style="119" customWidth="1"/>
    <col min="15837" max="15837" width="18" style="119" customWidth="1"/>
    <col min="15838" max="15839" width="7.44140625" style="119" customWidth="1"/>
    <col min="15840" max="15840" width="10.5546875" style="119" bestFit="1" customWidth="1"/>
    <col min="15841" max="15846" width="6.88671875" style="119"/>
    <col min="15847" max="15847" width="13.33203125" style="119" customWidth="1"/>
    <col min="15848" max="15848" width="11.33203125" style="119" customWidth="1"/>
    <col min="15849" max="16085" width="6.88671875" style="119"/>
    <col min="16086" max="16086" width="7" style="119" customWidth="1"/>
    <col min="16087" max="16087" width="3" style="119" customWidth="1"/>
    <col min="16088" max="16088" width="15.33203125" style="119" customWidth="1"/>
    <col min="16089" max="16089" width="61.109375" style="119" customWidth="1"/>
    <col min="16090" max="16090" width="7.44140625" style="119" customWidth="1"/>
    <col min="16091" max="16091" width="15.33203125" style="119" customWidth="1"/>
    <col min="16092" max="16092" width="18.109375" style="119" customWidth="1"/>
    <col min="16093" max="16093" width="18" style="119" customWidth="1"/>
    <col min="16094" max="16095" width="7.44140625" style="119" customWidth="1"/>
    <col min="16096" max="16096" width="10.5546875" style="119" bestFit="1" customWidth="1"/>
    <col min="16097" max="16102" width="6.88671875" style="119"/>
    <col min="16103" max="16103" width="13.33203125" style="119" customWidth="1"/>
    <col min="16104" max="16104" width="11.33203125" style="119" customWidth="1"/>
    <col min="16105" max="16384" width="6.88671875" style="119"/>
  </cols>
  <sheetData>
    <row r="3" spans="2:17" s="25" customFormat="1" ht="15" customHeight="1" x14ac:dyDescent="0.3">
      <c r="B3" s="215" t="s">
        <v>7102</v>
      </c>
      <c r="C3" s="215"/>
      <c r="D3" s="215"/>
      <c r="E3" s="215"/>
      <c r="F3" s="215"/>
      <c r="G3" s="215"/>
      <c r="H3" s="116"/>
      <c r="I3" s="116"/>
      <c r="J3" s="116"/>
      <c r="K3" s="116"/>
      <c r="L3" s="116"/>
      <c r="M3" s="116"/>
      <c r="N3" s="116"/>
      <c r="O3" s="116"/>
      <c r="P3" s="116"/>
      <c r="Q3" s="116"/>
    </row>
    <row r="4" spans="2:17" s="25" customFormat="1" ht="13.8" x14ac:dyDescent="0.3">
      <c r="D4" s="1"/>
      <c r="E4" s="1"/>
      <c r="F4" s="1"/>
      <c r="G4" s="1"/>
      <c r="H4" s="116"/>
      <c r="I4" s="116"/>
      <c r="J4" s="116"/>
      <c r="K4" s="116"/>
      <c r="L4" s="116"/>
      <c r="M4" s="116"/>
      <c r="N4" s="116"/>
      <c r="O4" s="116"/>
      <c r="P4" s="116"/>
      <c r="Q4" s="116"/>
    </row>
    <row r="5" spans="2:17" ht="25.2" customHeight="1" x14ac:dyDescent="0.3">
      <c r="B5" s="61" t="s">
        <v>5433</v>
      </c>
      <c r="C5" s="61" t="s">
        <v>5434</v>
      </c>
      <c r="D5" s="99" t="s">
        <v>5435</v>
      </c>
      <c r="E5" s="99" t="s">
        <v>5436</v>
      </c>
      <c r="F5" s="99" t="s">
        <v>5437</v>
      </c>
      <c r="G5" s="99" t="s">
        <v>5431</v>
      </c>
    </row>
    <row r="6" spans="2:17" s="1" customFormat="1" ht="15" customHeight="1" x14ac:dyDescent="0.3">
      <c r="B6" s="7" t="s">
        <v>7</v>
      </c>
      <c r="C6" s="7" t="s">
        <v>6954</v>
      </c>
      <c r="D6" s="8"/>
      <c r="E6" s="8"/>
      <c r="F6" s="8"/>
      <c r="G6" s="8">
        <f>+G7</f>
        <v>39430.86</v>
      </c>
      <c r="H6" s="2"/>
      <c r="I6" s="2"/>
      <c r="J6" s="2"/>
      <c r="K6" s="2"/>
      <c r="L6" s="2"/>
      <c r="M6" s="2"/>
      <c r="N6" s="2"/>
      <c r="O6" s="2"/>
      <c r="P6" s="2"/>
      <c r="Q6" s="2"/>
    </row>
    <row r="7" spans="2:17" s="1" customFormat="1" ht="15" customHeight="1" x14ac:dyDescent="0.3">
      <c r="B7" s="10" t="s">
        <v>8</v>
      </c>
      <c r="C7" s="10" t="s">
        <v>6955</v>
      </c>
      <c r="D7" s="11"/>
      <c r="E7" s="11"/>
      <c r="F7" s="11"/>
      <c r="G7" s="11">
        <f>+G8+G12</f>
        <v>39430.86</v>
      </c>
      <c r="H7" s="2"/>
      <c r="I7" s="2"/>
      <c r="J7" s="2"/>
      <c r="K7" s="2"/>
      <c r="L7" s="2"/>
      <c r="M7" s="2"/>
      <c r="N7" s="2"/>
      <c r="O7" s="2"/>
      <c r="P7" s="2"/>
      <c r="Q7" s="2"/>
    </row>
    <row r="8" spans="2:17" s="1" customFormat="1" ht="15" customHeight="1" x14ac:dyDescent="0.3">
      <c r="B8" s="12" t="s">
        <v>10</v>
      </c>
      <c r="C8" s="12" t="s">
        <v>7085</v>
      </c>
      <c r="D8" s="13"/>
      <c r="E8" s="13"/>
      <c r="F8" s="13"/>
      <c r="G8" s="13">
        <f>SUM(G9:G11)</f>
        <v>23759.82</v>
      </c>
      <c r="H8" s="2"/>
      <c r="I8" s="2"/>
      <c r="J8" s="2"/>
      <c r="K8" s="2"/>
      <c r="L8" s="2"/>
      <c r="M8" s="2"/>
      <c r="N8" s="2"/>
      <c r="O8" s="2"/>
      <c r="P8" s="2"/>
      <c r="Q8" s="2"/>
    </row>
    <row r="9" spans="2:17" s="1" customFormat="1" ht="15" customHeight="1" x14ac:dyDescent="0.3">
      <c r="B9" s="4" t="s">
        <v>12</v>
      </c>
      <c r="C9" s="4" t="s">
        <v>7086</v>
      </c>
      <c r="D9" s="3" t="s">
        <v>5883</v>
      </c>
      <c r="E9" s="3">
        <v>214</v>
      </c>
      <c r="F9" s="3">
        <v>80.81</v>
      </c>
      <c r="G9" s="3">
        <f t="shared" ref="G9:G11" si="0">+ROUND(E9*F9,2)</f>
        <v>17293.34</v>
      </c>
      <c r="H9" s="2"/>
      <c r="I9" s="2"/>
      <c r="J9" s="2"/>
      <c r="K9" s="2"/>
      <c r="L9" s="2"/>
      <c r="M9" s="2"/>
      <c r="N9" s="2"/>
      <c r="O9" s="2"/>
      <c r="P9" s="2"/>
      <c r="Q9" s="2"/>
    </row>
    <row r="10" spans="2:17" s="1" customFormat="1" ht="15" customHeight="1" x14ac:dyDescent="0.3">
      <c r="B10" s="4" t="s">
        <v>21</v>
      </c>
      <c r="C10" s="4" t="s">
        <v>7087</v>
      </c>
      <c r="D10" s="3" t="s">
        <v>5883</v>
      </c>
      <c r="E10" s="3">
        <v>35</v>
      </c>
      <c r="F10" s="3">
        <v>165.45</v>
      </c>
      <c r="G10" s="3">
        <f t="shared" si="0"/>
        <v>5790.75</v>
      </c>
      <c r="H10" s="2"/>
      <c r="I10" s="2"/>
      <c r="J10" s="2"/>
      <c r="K10" s="2"/>
      <c r="L10" s="2"/>
      <c r="M10" s="2"/>
      <c r="N10" s="2"/>
      <c r="O10" s="2"/>
      <c r="P10" s="2"/>
      <c r="Q10" s="2"/>
    </row>
    <row r="11" spans="2:17" s="1" customFormat="1" ht="15" customHeight="1" x14ac:dyDescent="0.3">
      <c r="B11" s="4" t="s">
        <v>26</v>
      </c>
      <c r="C11" s="4" t="s">
        <v>7088</v>
      </c>
      <c r="D11" s="3" t="s">
        <v>28</v>
      </c>
      <c r="E11" s="3">
        <v>1</v>
      </c>
      <c r="F11" s="3">
        <v>675.73</v>
      </c>
      <c r="G11" s="3">
        <f t="shared" si="0"/>
        <v>675.73</v>
      </c>
      <c r="H11" s="2"/>
      <c r="I11" s="2"/>
      <c r="J11" s="2"/>
      <c r="K11" s="2"/>
      <c r="L11" s="2"/>
      <c r="M11" s="2"/>
      <c r="N11" s="2"/>
      <c r="O11" s="2"/>
      <c r="P11" s="2"/>
      <c r="Q11" s="2"/>
    </row>
    <row r="12" spans="2:17" s="1" customFormat="1" ht="15" customHeight="1" x14ac:dyDescent="0.3">
      <c r="B12" s="12" t="s">
        <v>5886</v>
      </c>
      <c r="C12" s="12" t="s">
        <v>7089</v>
      </c>
      <c r="D12" s="13"/>
      <c r="E12" s="13"/>
      <c r="F12" s="13"/>
      <c r="G12" s="13">
        <f>SUM(G13:G14)/2</f>
        <v>15671.04</v>
      </c>
      <c r="H12" s="2"/>
      <c r="I12" s="2"/>
      <c r="J12" s="2"/>
      <c r="K12" s="2"/>
      <c r="L12" s="2"/>
      <c r="M12" s="2"/>
      <c r="N12" s="2"/>
      <c r="O12" s="2"/>
      <c r="P12" s="2"/>
      <c r="Q12" s="2"/>
    </row>
    <row r="13" spans="2:17" s="1" customFormat="1" ht="19.95" customHeight="1" x14ac:dyDescent="0.3">
      <c r="B13" s="6" t="s">
        <v>5887</v>
      </c>
      <c r="C13" s="6" t="s">
        <v>7090</v>
      </c>
      <c r="D13" s="5"/>
      <c r="E13" s="5"/>
      <c r="F13" s="5"/>
      <c r="G13" s="5">
        <f>SUM(G14)</f>
        <v>15671.04</v>
      </c>
      <c r="H13" s="2"/>
      <c r="I13" s="2"/>
      <c r="J13" s="2"/>
      <c r="K13" s="2"/>
      <c r="L13" s="2"/>
      <c r="M13" s="2"/>
      <c r="N13" s="2"/>
      <c r="O13" s="2"/>
      <c r="P13" s="2"/>
      <c r="Q13" s="2"/>
    </row>
    <row r="14" spans="2:17" s="1" customFormat="1" ht="15" customHeight="1" x14ac:dyDescent="0.3">
      <c r="B14" s="4" t="s">
        <v>5889</v>
      </c>
      <c r="C14" s="4" t="s">
        <v>7091</v>
      </c>
      <c r="D14" s="3" t="s">
        <v>5883</v>
      </c>
      <c r="E14" s="3">
        <v>1166</v>
      </c>
      <c r="F14" s="3">
        <v>13.44</v>
      </c>
      <c r="G14" s="3">
        <f t="shared" ref="G14" si="1">+ROUND(E14*F14,2)</f>
        <v>15671.04</v>
      </c>
      <c r="H14" s="2"/>
      <c r="I14" s="2"/>
      <c r="J14" s="2"/>
      <c r="K14" s="2"/>
      <c r="L14" s="2"/>
      <c r="M14" s="2"/>
      <c r="N14" s="2"/>
      <c r="O14" s="2"/>
      <c r="P14" s="2"/>
      <c r="Q14" s="2"/>
    </row>
    <row r="15" spans="2:17" s="1" customFormat="1" ht="15" customHeight="1" x14ac:dyDescent="0.3">
      <c r="B15" s="7" t="s">
        <v>127</v>
      </c>
      <c r="C15" s="7" t="s">
        <v>7092</v>
      </c>
      <c r="D15" s="8"/>
      <c r="E15" s="8"/>
      <c r="F15" s="8"/>
      <c r="G15" s="8">
        <f>+G16</f>
        <v>7126.54</v>
      </c>
      <c r="H15" s="2"/>
      <c r="I15" s="2"/>
      <c r="J15" s="2"/>
      <c r="K15" s="2"/>
      <c r="L15" s="2"/>
      <c r="M15" s="2"/>
      <c r="N15" s="2"/>
      <c r="O15" s="2"/>
      <c r="P15" s="2"/>
      <c r="Q15" s="2"/>
    </row>
    <row r="16" spans="2:17" s="1" customFormat="1" ht="15" customHeight="1" x14ac:dyDescent="0.3">
      <c r="B16" s="10" t="s">
        <v>128</v>
      </c>
      <c r="C16" s="10" t="s">
        <v>7093</v>
      </c>
      <c r="D16" s="11"/>
      <c r="E16" s="11"/>
      <c r="F16" s="11"/>
      <c r="G16" s="11">
        <f>+G17+G19</f>
        <v>7126.54</v>
      </c>
      <c r="H16" s="2"/>
      <c r="I16" s="2"/>
      <c r="J16" s="2"/>
      <c r="K16" s="2"/>
      <c r="L16" s="2"/>
      <c r="M16" s="2"/>
      <c r="N16" s="2"/>
      <c r="O16" s="2"/>
      <c r="P16" s="2"/>
      <c r="Q16" s="2"/>
    </row>
    <row r="17" spans="2:17" s="1" customFormat="1" ht="15" customHeight="1" x14ac:dyDescent="0.3">
      <c r="B17" s="12" t="s">
        <v>5918</v>
      </c>
      <c r="C17" s="12" t="s">
        <v>7094</v>
      </c>
      <c r="D17" s="13"/>
      <c r="E17" s="13"/>
      <c r="F17" s="13"/>
      <c r="G17" s="13">
        <f>SUM(G18)</f>
        <v>5622.75</v>
      </c>
      <c r="H17" s="2"/>
      <c r="I17" s="2"/>
      <c r="J17" s="2"/>
      <c r="K17" s="2"/>
      <c r="L17" s="2"/>
      <c r="M17" s="2"/>
      <c r="N17" s="2"/>
      <c r="O17" s="2"/>
      <c r="P17" s="2"/>
      <c r="Q17" s="2"/>
    </row>
    <row r="18" spans="2:17" s="1" customFormat="1" ht="15" customHeight="1" x14ac:dyDescent="0.3">
      <c r="B18" s="4" t="s">
        <v>160</v>
      </c>
      <c r="C18" s="4" t="s">
        <v>7095</v>
      </c>
      <c r="D18" s="3" t="s">
        <v>5883</v>
      </c>
      <c r="E18" s="3">
        <v>1275</v>
      </c>
      <c r="F18" s="3">
        <v>4.41</v>
      </c>
      <c r="G18" s="3">
        <f t="shared" ref="G18" si="2">+ROUND(E18*F18,2)</f>
        <v>5622.75</v>
      </c>
      <c r="H18" s="2"/>
      <c r="I18" s="2"/>
      <c r="J18" s="2"/>
      <c r="K18" s="2"/>
      <c r="L18" s="2"/>
      <c r="M18" s="2"/>
      <c r="N18" s="2"/>
      <c r="O18" s="2"/>
      <c r="P18" s="2"/>
      <c r="Q18" s="2"/>
    </row>
    <row r="19" spans="2:17" s="1" customFormat="1" ht="15" customHeight="1" x14ac:dyDescent="0.3">
      <c r="B19" s="12" t="s">
        <v>5992</v>
      </c>
      <c r="C19" s="12" t="s">
        <v>7096</v>
      </c>
      <c r="D19" s="13"/>
      <c r="E19" s="13"/>
      <c r="F19" s="13"/>
      <c r="G19" s="13">
        <f>SUM(G20:G21)</f>
        <v>1503.79</v>
      </c>
      <c r="H19" s="2"/>
      <c r="I19" s="2"/>
      <c r="J19" s="2"/>
      <c r="K19" s="2"/>
      <c r="L19" s="2"/>
      <c r="M19" s="2"/>
      <c r="N19" s="2"/>
      <c r="O19" s="2"/>
      <c r="P19" s="2"/>
      <c r="Q19" s="2"/>
    </row>
    <row r="20" spans="2:17" s="1" customFormat="1" ht="15" customHeight="1" x14ac:dyDescent="0.3">
      <c r="B20" s="4" t="s">
        <v>5997</v>
      </c>
      <c r="C20" s="4" t="s">
        <v>7097</v>
      </c>
      <c r="D20" s="3" t="s">
        <v>28</v>
      </c>
      <c r="E20" s="3">
        <v>14</v>
      </c>
      <c r="F20" s="3">
        <v>50</v>
      </c>
      <c r="G20" s="3">
        <f t="shared" ref="G20:G21" si="3">+ROUND(E20*F20,2)</f>
        <v>700</v>
      </c>
      <c r="H20" s="2"/>
      <c r="I20" s="2"/>
      <c r="J20" s="2"/>
      <c r="K20" s="2"/>
      <c r="L20" s="2"/>
      <c r="M20" s="2"/>
      <c r="N20" s="2"/>
      <c r="O20" s="2"/>
      <c r="P20" s="2"/>
      <c r="Q20" s="2"/>
    </row>
    <row r="21" spans="2:17" s="1" customFormat="1" ht="15" customHeight="1" x14ac:dyDescent="0.3">
      <c r="B21" s="4" t="s">
        <v>5999</v>
      </c>
      <c r="C21" s="4" t="s">
        <v>7098</v>
      </c>
      <c r="D21" s="3" t="s">
        <v>28</v>
      </c>
      <c r="E21" s="3">
        <v>27</v>
      </c>
      <c r="F21" s="3">
        <v>29.77</v>
      </c>
      <c r="G21" s="3">
        <f t="shared" si="3"/>
        <v>803.79</v>
      </c>
      <c r="H21" s="2"/>
      <c r="I21" s="2"/>
      <c r="J21" s="2"/>
      <c r="K21" s="2"/>
      <c r="L21" s="2"/>
      <c r="M21" s="2"/>
      <c r="N21" s="2"/>
      <c r="O21" s="2"/>
      <c r="P21" s="2"/>
      <c r="Q21" s="2"/>
    </row>
    <row r="22" spans="2:17" s="1" customFormat="1" ht="15" customHeight="1" x14ac:dyDescent="0.3">
      <c r="B22" s="7" t="s">
        <v>646</v>
      </c>
      <c r="C22" s="7" t="s">
        <v>2</v>
      </c>
      <c r="D22" s="8"/>
      <c r="E22" s="8"/>
      <c r="F22" s="8"/>
      <c r="G22" s="8">
        <f>+G23+G26</f>
        <v>74554.92</v>
      </c>
      <c r="H22" s="2"/>
      <c r="I22" s="2"/>
      <c r="J22" s="2"/>
      <c r="K22" s="2"/>
      <c r="L22" s="2"/>
      <c r="M22" s="2"/>
      <c r="N22" s="2"/>
      <c r="O22" s="2"/>
      <c r="P22" s="2"/>
      <c r="Q22" s="2"/>
    </row>
    <row r="23" spans="2:17" s="1" customFormat="1" ht="15" customHeight="1" x14ac:dyDescent="0.3">
      <c r="B23" s="10" t="s">
        <v>697</v>
      </c>
      <c r="C23" s="10" t="s">
        <v>6928</v>
      </c>
      <c r="D23" s="11"/>
      <c r="E23" s="11"/>
      <c r="F23" s="11"/>
      <c r="G23" s="11">
        <f>+G24</f>
        <v>22653.34</v>
      </c>
      <c r="H23" s="2"/>
      <c r="I23" s="2"/>
      <c r="J23" s="2"/>
      <c r="K23" s="2"/>
      <c r="L23" s="2"/>
      <c r="M23" s="2"/>
      <c r="N23" s="2"/>
      <c r="O23" s="2"/>
      <c r="P23" s="2"/>
      <c r="Q23" s="2"/>
    </row>
    <row r="24" spans="2:17" s="1" customFormat="1" ht="15" customHeight="1" x14ac:dyDescent="0.3">
      <c r="B24" s="12" t="s">
        <v>705</v>
      </c>
      <c r="C24" s="12" t="s">
        <v>6929</v>
      </c>
      <c r="D24" s="13"/>
      <c r="E24" s="13"/>
      <c r="F24" s="13"/>
      <c r="G24" s="13">
        <f>SUM(G25)</f>
        <v>22653.34</v>
      </c>
      <c r="H24" s="2"/>
      <c r="I24" s="2"/>
      <c r="J24" s="2"/>
      <c r="K24" s="2"/>
      <c r="L24" s="2"/>
      <c r="M24" s="2"/>
      <c r="N24" s="2"/>
      <c r="O24" s="2"/>
      <c r="P24" s="2"/>
      <c r="Q24" s="2"/>
    </row>
    <row r="25" spans="2:17" s="1" customFormat="1" ht="15" customHeight="1" x14ac:dyDescent="0.3">
      <c r="B25" s="4" t="s">
        <v>707</v>
      </c>
      <c r="C25" s="4" t="s">
        <v>7099</v>
      </c>
      <c r="D25" s="3" t="s">
        <v>5883</v>
      </c>
      <c r="E25" s="3">
        <v>315.76999999999987</v>
      </c>
      <c r="F25" s="3">
        <v>71.739999999999995</v>
      </c>
      <c r="G25" s="3">
        <f t="shared" ref="G25" si="4">+ROUND(E25*F25,2)</f>
        <v>22653.34</v>
      </c>
      <c r="H25" s="2"/>
      <c r="I25" s="2"/>
      <c r="J25" s="2"/>
      <c r="K25" s="2"/>
      <c r="L25" s="2"/>
      <c r="M25" s="2"/>
      <c r="N25" s="2"/>
      <c r="O25" s="2"/>
      <c r="P25" s="2"/>
      <c r="Q25" s="2"/>
    </row>
    <row r="26" spans="2:17" s="1" customFormat="1" ht="15" customHeight="1" x14ac:dyDescent="0.3">
      <c r="B26" s="10" t="s">
        <v>711</v>
      </c>
      <c r="C26" s="10" t="s">
        <v>6931</v>
      </c>
      <c r="D26" s="11"/>
      <c r="E26" s="11"/>
      <c r="F26" s="11"/>
      <c r="G26" s="11">
        <f>+G27</f>
        <v>51901.58</v>
      </c>
      <c r="H26" s="2"/>
      <c r="I26" s="2"/>
      <c r="J26" s="2"/>
      <c r="K26" s="2"/>
      <c r="L26" s="2"/>
      <c r="M26" s="2"/>
      <c r="N26" s="2"/>
      <c r="O26" s="2"/>
      <c r="P26" s="2"/>
      <c r="Q26" s="2"/>
    </row>
    <row r="27" spans="2:17" s="1" customFormat="1" ht="15" customHeight="1" x14ac:dyDescent="0.3">
      <c r="B27" s="12" t="s">
        <v>713</v>
      </c>
      <c r="C27" s="12" t="s">
        <v>7100</v>
      </c>
      <c r="D27" s="13"/>
      <c r="E27" s="13"/>
      <c r="F27" s="13"/>
      <c r="G27" s="13">
        <f>SUM(G28)</f>
        <v>51901.58</v>
      </c>
      <c r="H27" s="2"/>
      <c r="I27" s="2"/>
      <c r="J27" s="2"/>
      <c r="K27" s="2"/>
      <c r="L27" s="2"/>
      <c r="M27" s="2"/>
      <c r="N27" s="2"/>
      <c r="O27" s="2"/>
      <c r="P27" s="2"/>
      <c r="Q27" s="2"/>
    </row>
    <row r="28" spans="2:17" s="1" customFormat="1" ht="15" customHeight="1" x14ac:dyDescent="0.3">
      <c r="B28" s="4" t="s">
        <v>715</v>
      </c>
      <c r="C28" s="4" t="s">
        <v>7101</v>
      </c>
      <c r="D28" s="3" t="s">
        <v>5883</v>
      </c>
      <c r="E28" s="3">
        <v>1716.8899999999999</v>
      </c>
      <c r="F28" s="3">
        <v>30.23</v>
      </c>
      <c r="G28" s="3">
        <f t="shared" ref="G28" si="5">+ROUND(E28*F28,2)</f>
        <v>51901.58</v>
      </c>
      <c r="H28" s="2"/>
      <c r="I28" s="2"/>
      <c r="J28" s="2"/>
      <c r="K28" s="2"/>
      <c r="L28" s="2"/>
      <c r="M28" s="2"/>
      <c r="N28" s="2"/>
      <c r="O28" s="2"/>
      <c r="P28" s="2"/>
      <c r="Q28" s="2"/>
    </row>
    <row r="29" spans="2:17" ht="15" customHeight="1" x14ac:dyDescent="0.3">
      <c r="B29" s="120"/>
      <c r="C29" s="117" t="s">
        <v>5430</v>
      </c>
      <c r="D29" s="125"/>
      <c r="E29" s="126"/>
      <c r="F29" s="123"/>
      <c r="G29" s="127">
        <f>+G22+G15+G6</f>
        <v>121112.31999999999</v>
      </c>
    </row>
    <row r="30" spans="2:17" ht="15" customHeight="1" x14ac:dyDescent="0.3">
      <c r="C30" s="119"/>
      <c r="E30" s="128"/>
      <c r="F30" s="128"/>
      <c r="G30" s="128"/>
    </row>
    <row r="31" spans="2:17" ht="15" customHeight="1" x14ac:dyDescent="0.3">
      <c r="C31" s="119"/>
      <c r="E31" s="128"/>
      <c r="F31" s="128"/>
      <c r="G31" s="128">
        <v>121112.32000000001</v>
      </c>
    </row>
    <row r="32" spans="2:17" ht="15" customHeight="1" x14ac:dyDescent="0.3">
      <c r="C32" s="119"/>
      <c r="E32" s="128"/>
      <c r="F32" s="128"/>
      <c r="G32" s="128">
        <f>+G31-G29</f>
        <v>0</v>
      </c>
    </row>
  </sheetData>
  <autoFilter ref="B5:G28" xr:uid="{0E3D9290-929C-445F-A8E6-221059695DD4}"/>
  <mergeCells count="1">
    <mergeCell ref="B3:G3"/>
  </mergeCells>
  <conditionalFormatting sqref="E6:E28">
    <cfRule type="cellIs" dxfId="51" priority="1"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3DEC-E8E8-46FC-98B0-91234AC4D42B}">
  <sheetPr codeName="Hoja2">
    <tabColor theme="8" tint="0.79998168889431442"/>
    <outlinePr summaryBelow="0" summaryRight="0"/>
    <pageSetUpPr autoPageBreaks="0"/>
  </sheetPr>
  <dimension ref="B3:Q108"/>
  <sheetViews>
    <sheetView showGridLines="0" showOutlineSymbols="0" topLeftCell="A53" zoomScale="85" zoomScaleNormal="85" workbookViewId="0">
      <selection activeCell="E86" sqref="E86"/>
    </sheetView>
  </sheetViews>
  <sheetFormatPr baseColWidth="10" defaultColWidth="6.88671875" defaultRowHeight="15" customHeight="1" x14ac:dyDescent="0.3"/>
  <cols>
    <col min="1" max="1" width="6.88671875" style="119"/>
    <col min="2" max="2" width="19.33203125" style="119" customWidth="1"/>
    <col min="3" max="3" width="55" style="121" customWidth="1"/>
    <col min="4" max="4" width="5.44140625" style="124" bestFit="1" customWidth="1"/>
    <col min="5" max="5" width="15.33203125" style="129" customWidth="1"/>
    <col min="6" max="6" width="18.109375" style="130" customWidth="1"/>
    <col min="7" max="7" width="20.44140625" style="130" customWidth="1"/>
    <col min="8" max="8" width="6.88671875" style="128"/>
    <col min="9" max="10" width="6.88671875" style="131"/>
    <col min="11" max="17" width="6.88671875" style="118"/>
    <col min="18" max="213" width="6.88671875" style="119"/>
    <col min="214" max="214" width="7" style="119" customWidth="1"/>
    <col min="215" max="215" width="3" style="119" customWidth="1"/>
    <col min="216" max="216" width="15.33203125" style="119" customWidth="1"/>
    <col min="217" max="217" width="61.109375" style="119" customWidth="1"/>
    <col min="218" max="218" width="7.44140625" style="119" customWidth="1"/>
    <col min="219" max="219" width="15.33203125" style="119" customWidth="1"/>
    <col min="220" max="220" width="18.109375" style="119" customWidth="1"/>
    <col min="221" max="221" width="18" style="119" customWidth="1"/>
    <col min="222" max="223" width="7.44140625" style="119" customWidth="1"/>
    <col min="224" max="224" width="10.5546875" style="119" bestFit="1" customWidth="1"/>
    <col min="225" max="230" width="6.88671875" style="119"/>
    <col min="231" max="231" width="13.33203125" style="119" customWidth="1"/>
    <col min="232" max="232" width="11.33203125" style="119" customWidth="1"/>
    <col min="233" max="469" width="6.88671875" style="119"/>
    <col min="470" max="470" width="7" style="119" customWidth="1"/>
    <col min="471" max="471" width="3" style="119" customWidth="1"/>
    <col min="472" max="472" width="15.33203125" style="119" customWidth="1"/>
    <col min="473" max="473" width="61.109375" style="119" customWidth="1"/>
    <col min="474" max="474" width="7.44140625" style="119" customWidth="1"/>
    <col min="475" max="475" width="15.33203125" style="119" customWidth="1"/>
    <col min="476" max="476" width="18.109375" style="119" customWidth="1"/>
    <col min="477" max="477" width="18" style="119" customWidth="1"/>
    <col min="478" max="479" width="7.44140625" style="119" customWidth="1"/>
    <col min="480" max="480" width="10.5546875" style="119" bestFit="1" customWidth="1"/>
    <col min="481" max="486" width="6.88671875" style="119"/>
    <col min="487" max="487" width="13.33203125" style="119" customWidth="1"/>
    <col min="488" max="488" width="11.33203125" style="119" customWidth="1"/>
    <col min="489" max="725" width="6.88671875" style="119"/>
    <col min="726" max="726" width="7" style="119" customWidth="1"/>
    <col min="727" max="727" width="3" style="119" customWidth="1"/>
    <col min="728" max="728" width="15.33203125" style="119" customWidth="1"/>
    <col min="729" max="729" width="61.109375" style="119" customWidth="1"/>
    <col min="730" max="730" width="7.44140625" style="119" customWidth="1"/>
    <col min="731" max="731" width="15.33203125" style="119" customWidth="1"/>
    <col min="732" max="732" width="18.109375" style="119" customWidth="1"/>
    <col min="733" max="733" width="18" style="119" customWidth="1"/>
    <col min="734" max="735" width="7.44140625" style="119" customWidth="1"/>
    <col min="736" max="736" width="10.5546875" style="119" bestFit="1" customWidth="1"/>
    <col min="737" max="742" width="6.88671875" style="119"/>
    <col min="743" max="743" width="13.33203125" style="119" customWidth="1"/>
    <col min="744" max="744" width="11.33203125" style="119" customWidth="1"/>
    <col min="745" max="981" width="6.88671875" style="119"/>
    <col min="982" max="982" width="7" style="119" customWidth="1"/>
    <col min="983" max="983" width="3" style="119" customWidth="1"/>
    <col min="984" max="984" width="15.33203125" style="119" customWidth="1"/>
    <col min="985" max="985" width="61.109375" style="119" customWidth="1"/>
    <col min="986" max="986" width="7.44140625" style="119" customWidth="1"/>
    <col min="987" max="987" width="15.33203125" style="119" customWidth="1"/>
    <col min="988" max="988" width="18.109375" style="119" customWidth="1"/>
    <col min="989" max="989" width="18" style="119" customWidth="1"/>
    <col min="990" max="991" width="7.44140625" style="119" customWidth="1"/>
    <col min="992" max="992" width="10.5546875" style="119" bestFit="1" customWidth="1"/>
    <col min="993" max="998" width="6.88671875" style="119"/>
    <col min="999" max="999" width="13.33203125" style="119" customWidth="1"/>
    <col min="1000" max="1000" width="11.33203125" style="119" customWidth="1"/>
    <col min="1001" max="1237" width="6.88671875" style="119"/>
    <col min="1238" max="1238" width="7" style="119" customWidth="1"/>
    <col min="1239" max="1239" width="3" style="119" customWidth="1"/>
    <col min="1240" max="1240" width="15.33203125" style="119" customWidth="1"/>
    <col min="1241" max="1241" width="61.109375" style="119" customWidth="1"/>
    <col min="1242" max="1242" width="7.44140625" style="119" customWidth="1"/>
    <col min="1243" max="1243" width="15.33203125" style="119" customWidth="1"/>
    <col min="1244" max="1244" width="18.109375" style="119" customWidth="1"/>
    <col min="1245" max="1245" width="18" style="119" customWidth="1"/>
    <col min="1246" max="1247" width="7.44140625" style="119" customWidth="1"/>
    <col min="1248" max="1248" width="10.5546875" style="119" bestFit="1" customWidth="1"/>
    <col min="1249" max="1254" width="6.88671875" style="119"/>
    <col min="1255" max="1255" width="13.33203125" style="119" customWidth="1"/>
    <col min="1256" max="1256" width="11.33203125" style="119" customWidth="1"/>
    <col min="1257" max="1493" width="6.88671875" style="119"/>
    <col min="1494" max="1494" width="7" style="119" customWidth="1"/>
    <col min="1495" max="1495" width="3" style="119" customWidth="1"/>
    <col min="1496" max="1496" width="15.33203125" style="119" customWidth="1"/>
    <col min="1497" max="1497" width="61.109375" style="119" customWidth="1"/>
    <col min="1498" max="1498" width="7.44140625" style="119" customWidth="1"/>
    <col min="1499" max="1499" width="15.33203125" style="119" customWidth="1"/>
    <col min="1500" max="1500" width="18.109375" style="119" customWidth="1"/>
    <col min="1501" max="1501" width="18" style="119" customWidth="1"/>
    <col min="1502" max="1503" width="7.44140625" style="119" customWidth="1"/>
    <col min="1504" max="1504" width="10.5546875" style="119" bestFit="1" customWidth="1"/>
    <col min="1505" max="1510" width="6.88671875" style="119"/>
    <col min="1511" max="1511" width="13.33203125" style="119" customWidth="1"/>
    <col min="1512" max="1512" width="11.33203125" style="119" customWidth="1"/>
    <col min="1513" max="1749" width="6.88671875" style="119"/>
    <col min="1750" max="1750" width="7" style="119" customWidth="1"/>
    <col min="1751" max="1751" width="3" style="119" customWidth="1"/>
    <col min="1752" max="1752" width="15.33203125" style="119" customWidth="1"/>
    <col min="1753" max="1753" width="61.109375" style="119" customWidth="1"/>
    <col min="1754" max="1754" width="7.44140625" style="119" customWidth="1"/>
    <col min="1755" max="1755" width="15.33203125" style="119" customWidth="1"/>
    <col min="1756" max="1756" width="18.109375" style="119" customWidth="1"/>
    <col min="1757" max="1757" width="18" style="119" customWidth="1"/>
    <col min="1758" max="1759" width="7.44140625" style="119" customWidth="1"/>
    <col min="1760" max="1760" width="10.5546875" style="119" bestFit="1" customWidth="1"/>
    <col min="1761" max="1766" width="6.88671875" style="119"/>
    <col min="1767" max="1767" width="13.33203125" style="119" customWidth="1"/>
    <col min="1768" max="1768" width="11.33203125" style="119" customWidth="1"/>
    <col min="1769" max="2005" width="6.88671875" style="119"/>
    <col min="2006" max="2006" width="7" style="119" customWidth="1"/>
    <col min="2007" max="2007" width="3" style="119" customWidth="1"/>
    <col min="2008" max="2008" width="15.33203125" style="119" customWidth="1"/>
    <col min="2009" max="2009" width="61.109375" style="119" customWidth="1"/>
    <col min="2010" max="2010" width="7.44140625" style="119" customWidth="1"/>
    <col min="2011" max="2011" width="15.33203125" style="119" customWidth="1"/>
    <col min="2012" max="2012" width="18.109375" style="119" customWidth="1"/>
    <col min="2013" max="2013" width="18" style="119" customWidth="1"/>
    <col min="2014" max="2015" width="7.44140625" style="119" customWidth="1"/>
    <col min="2016" max="2016" width="10.5546875" style="119" bestFit="1" customWidth="1"/>
    <col min="2017" max="2022" width="6.88671875" style="119"/>
    <col min="2023" max="2023" width="13.33203125" style="119" customWidth="1"/>
    <col min="2024" max="2024" width="11.33203125" style="119" customWidth="1"/>
    <col min="2025" max="2261" width="6.88671875" style="119"/>
    <col min="2262" max="2262" width="7" style="119" customWidth="1"/>
    <col min="2263" max="2263" width="3" style="119" customWidth="1"/>
    <col min="2264" max="2264" width="15.33203125" style="119" customWidth="1"/>
    <col min="2265" max="2265" width="61.109375" style="119" customWidth="1"/>
    <col min="2266" max="2266" width="7.44140625" style="119" customWidth="1"/>
    <col min="2267" max="2267" width="15.33203125" style="119" customWidth="1"/>
    <col min="2268" max="2268" width="18.109375" style="119" customWidth="1"/>
    <col min="2269" max="2269" width="18" style="119" customWidth="1"/>
    <col min="2270" max="2271" width="7.44140625" style="119" customWidth="1"/>
    <col min="2272" max="2272" width="10.5546875" style="119" bestFit="1" customWidth="1"/>
    <col min="2273" max="2278" width="6.88671875" style="119"/>
    <col min="2279" max="2279" width="13.33203125" style="119" customWidth="1"/>
    <col min="2280" max="2280" width="11.33203125" style="119" customWidth="1"/>
    <col min="2281" max="2517" width="6.88671875" style="119"/>
    <col min="2518" max="2518" width="7" style="119" customWidth="1"/>
    <col min="2519" max="2519" width="3" style="119" customWidth="1"/>
    <col min="2520" max="2520" width="15.33203125" style="119" customWidth="1"/>
    <col min="2521" max="2521" width="61.109375" style="119" customWidth="1"/>
    <col min="2522" max="2522" width="7.44140625" style="119" customWidth="1"/>
    <col min="2523" max="2523" width="15.33203125" style="119" customWidth="1"/>
    <col min="2524" max="2524" width="18.109375" style="119" customWidth="1"/>
    <col min="2525" max="2525" width="18" style="119" customWidth="1"/>
    <col min="2526" max="2527" width="7.44140625" style="119" customWidth="1"/>
    <col min="2528" max="2528" width="10.5546875" style="119" bestFit="1" customWidth="1"/>
    <col min="2529" max="2534" width="6.88671875" style="119"/>
    <col min="2535" max="2535" width="13.33203125" style="119" customWidth="1"/>
    <col min="2536" max="2536" width="11.33203125" style="119" customWidth="1"/>
    <col min="2537" max="2773" width="6.88671875" style="119"/>
    <col min="2774" max="2774" width="7" style="119" customWidth="1"/>
    <col min="2775" max="2775" width="3" style="119" customWidth="1"/>
    <col min="2776" max="2776" width="15.33203125" style="119" customWidth="1"/>
    <col min="2777" max="2777" width="61.109375" style="119" customWidth="1"/>
    <col min="2778" max="2778" width="7.44140625" style="119" customWidth="1"/>
    <col min="2779" max="2779" width="15.33203125" style="119" customWidth="1"/>
    <col min="2780" max="2780" width="18.109375" style="119" customWidth="1"/>
    <col min="2781" max="2781" width="18" style="119" customWidth="1"/>
    <col min="2782" max="2783" width="7.44140625" style="119" customWidth="1"/>
    <col min="2784" max="2784" width="10.5546875" style="119" bestFit="1" customWidth="1"/>
    <col min="2785" max="2790" width="6.88671875" style="119"/>
    <col min="2791" max="2791" width="13.33203125" style="119" customWidth="1"/>
    <col min="2792" max="2792" width="11.33203125" style="119" customWidth="1"/>
    <col min="2793" max="3029" width="6.88671875" style="119"/>
    <col min="3030" max="3030" width="7" style="119" customWidth="1"/>
    <col min="3031" max="3031" width="3" style="119" customWidth="1"/>
    <col min="3032" max="3032" width="15.33203125" style="119" customWidth="1"/>
    <col min="3033" max="3033" width="61.109375" style="119" customWidth="1"/>
    <col min="3034" max="3034" width="7.44140625" style="119" customWidth="1"/>
    <col min="3035" max="3035" width="15.33203125" style="119" customWidth="1"/>
    <col min="3036" max="3036" width="18.109375" style="119" customWidth="1"/>
    <col min="3037" max="3037" width="18" style="119" customWidth="1"/>
    <col min="3038" max="3039" width="7.44140625" style="119" customWidth="1"/>
    <col min="3040" max="3040" width="10.5546875" style="119" bestFit="1" customWidth="1"/>
    <col min="3041" max="3046" width="6.88671875" style="119"/>
    <col min="3047" max="3047" width="13.33203125" style="119" customWidth="1"/>
    <col min="3048" max="3048" width="11.33203125" style="119" customWidth="1"/>
    <col min="3049" max="3285" width="6.88671875" style="119"/>
    <col min="3286" max="3286" width="7" style="119" customWidth="1"/>
    <col min="3287" max="3287" width="3" style="119" customWidth="1"/>
    <col min="3288" max="3288" width="15.33203125" style="119" customWidth="1"/>
    <col min="3289" max="3289" width="61.109375" style="119" customWidth="1"/>
    <col min="3290" max="3290" width="7.44140625" style="119" customWidth="1"/>
    <col min="3291" max="3291" width="15.33203125" style="119" customWidth="1"/>
    <col min="3292" max="3292" width="18.109375" style="119" customWidth="1"/>
    <col min="3293" max="3293" width="18" style="119" customWidth="1"/>
    <col min="3294" max="3295" width="7.44140625" style="119" customWidth="1"/>
    <col min="3296" max="3296" width="10.5546875" style="119" bestFit="1" customWidth="1"/>
    <col min="3297" max="3302" width="6.88671875" style="119"/>
    <col min="3303" max="3303" width="13.33203125" style="119" customWidth="1"/>
    <col min="3304" max="3304" width="11.33203125" style="119" customWidth="1"/>
    <col min="3305" max="3541" width="6.88671875" style="119"/>
    <col min="3542" max="3542" width="7" style="119" customWidth="1"/>
    <col min="3543" max="3543" width="3" style="119" customWidth="1"/>
    <col min="3544" max="3544" width="15.33203125" style="119" customWidth="1"/>
    <col min="3545" max="3545" width="61.109375" style="119" customWidth="1"/>
    <col min="3546" max="3546" width="7.44140625" style="119" customWidth="1"/>
    <col min="3547" max="3547" width="15.33203125" style="119" customWidth="1"/>
    <col min="3548" max="3548" width="18.109375" style="119" customWidth="1"/>
    <col min="3549" max="3549" width="18" style="119" customWidth="1"/>
    <col min="3550" max="3551" width="7.44140625" style="119" customWidth="1"/>
    <col min="3552" max="3552" width="10.5546875" style="119" bestFit="1" customWidth="1"/>
    <col min="3553" max="3558" width="6.88671875" style="119"/>
    <col min="3559" max="3559" width="13.33203125" style="119" customWidth="1"/>
    <col min="3560" max="3560" width="11.33203125" style="119" customWidth="1"/>
    <col min="3561" max="3797" width="6.88671875" style="119"/>
    <col min="3798" max="3798" width="7" style="119" customWidth="1"/>
    <col min="3799" max="3799" width="3" style="119" customWidth="1"/>
    <col min="3800" max="3800" width="15.33203125" style="119" customWidth="1"/>
    <col min="3801" max="3801" width="61.109375" style="119" customWidth="1"/>
    <col min="3802" max="3802" width="7.44140625" style="119" customWidth="1"/>
    <col min="3803" max="3803" width="15.33203125" style="119" customWidth="1"/>
    <col min="3804" max="3804" width="18.109375" style="119" customWidth="1"/>
    <col min="3805" max="3805" width="18" style="119" customWidth="1"/>
    <col min="3806" max="3807" width="7.44140625" style="119" customWidth="1"/>
    <col min="3808" max="3808" width="10.5546875" style="119" bestFit="1" customWidth="1"/>
    <col min="3809" max="3814" width="6.88671875" style="119"/>
    <col min="3815" max="3815" width="13.33203125" style="119" customWidth="1"/>
    <col min="3816" max="3816" width="11.33203125" style="119" customWidth="1"/>
    <col min="3817" max="4053" width="6.88671875" style="119"/>
    <col min="4054" max="4054" width="7" style="119" customWidth="1"/>
    <col min="4055" max="4055" width="3" style="119" customWidth="1"/>
    <col min="4056" max="4056" width="15.33203125" style="119" customWidth="1"/>
    <col min="4057" max="4057" width="61.109375" style="119" customWidth="1"/>
    <col min="4058" max="4058" width="7.44140625" style="119" customWidth="1"/>
    <col min="4059" max="4059" width="15.33203125" style="119" customWidth="1"/>
    <col min="4060" max="4060" width="18.109375" style="119" customWidth="1"/>
    <col min="4061" max="4061" width="18" style="119" customWidth="1"/>
    <col min="4062" max="4063" width="7.44140625" style="119" customWidth="1"/>
    <col min="4064" max="4064" width="10.5546875" style="119" bestFit="1" customWidth="1"/>
    <col min="4065" max="4070" width="6.88671875" style="119"/>
    <col min="4071" max="4071" width="13.33203125" style="119" customWidth="1"/>
    <col min="4072" max="4072" width="11.33203125" style="119" customWidth="1"/>
    <col min="4073" max="4309" width="6.88671875" style="119"/>
    <col min="4310" max="4310" width="7" style="119" customWidth="1"/>
    <col min="4311" max="4311" width="3" style="119" customWidth="1"/>
    <col min="4312" max="4312" width="15.33203125" style="119" customWidth="1"/>
    <col min="4313" max="4313" width="61.109375" style="119" customWidth="1"/>
    <col min="4314" max="4314" width="7.44140625" style="119" customWidth="1"/>
    <col min="4315" max="4315" width="15.33203125" style="119" customWidth="1"/>
    <col min="4316" max="4316" width="18.109375" style="119" customWidth="1"/>
    <col min="4317" max="4317" width="18" style="119" customWidth="1"/>
    <col min="4318" max="4319" width="7.44140625" style="119" customWidth="1"/>
    <col min="4320" max="4320" width="10.5546875" style="119" bestFit="1" customWidth="1"/>
    <col min="4321" max="4326" width="6.88671875" style="119"/>
    <col min="4327" max="4327" width="13.33203125" style="119" customWidth="1"/>
    <col min="4328" max="4328" width="11.33203125" style="119" customWidth="1"/>
    <col min="4329" max="4565" width="6.88671875" style="119"/>
    <col min="4566" max="4566" width="7" style="119" customWidth="1"/>
    <col min="4567" max="4567" width="3" style="119" customWidth="1"/>
    <col min="4568" max="4568" width="15.33203125" style="119" customWidth="1"/>
    <col min="4569" max="4569" width="61.109375" style="119" customWidth="1"/>
    <col min="4570" max="4570" width="7.44140625" style="119" customWidth="1"/>
    <col min="4571" max="4571" width="15.33203125" style="119" customWidth="1"/>
    <col min="4572" max="4572" width="18.109375" style="119" customWidth="1"/>
    <col min="4573" max="4573" width="18" style="119" customWidth="1"/>
    <col min="4574" max="4575" width="7.44140625" style="119" customWidth="1"/>
    <col min="4576" max="4576" width="10.5546875" style="119" bestFit="1" customWidth="1"/>
    <col min="4577" max="4582" width="6.88671875" style="119"/>
    <col min="4583" max="4583" width="13.33203125" style="119" customWidth="1"/>
    <col min="4584" max="4584" width="11.33203125" style="119" customWidth="1"/>
    <col min="4585" max="4821" width="6.88671875" style="119"/>
    <col min="4822" max="4822" width="7" style="119" customWidth="1"/>
    <col min="4823" max="4823" width="3" style="119" customWidth="1"/>
    <col min="4824" max="4824" width="15.33203125" style="119" customWidth="1"/>
    <col min="4825" max="4825" width="61.109375" style="119" customWidth="1"/>
    <col min="4826" max="4826" width="7.44140625" style="119" customWidth="1"/>
    <col min="4827" max="4827" width="15.33203125" style="119" customWidth="1"/>
    <col min="4828" max="4828" width="18.109375" style="119" customWidth="1"/>
    <col min="4829" max="4829" width="18" style="119" customWidth="1"/>
    <col min="4830" max="4831" width="7.44140625" style="119" customWidth="1"/>
    <col min="4832" max="4832" width="10.5546875" style="119" bestFit="1" customWidth="1"/>
    <col min="4833" max="4838" width="6.88671875" style="119"/>
    <col min="4839" max="4839" width="13.33203125" style="119" customWidth="1"/>
    <col min="4840" max="4840" width="11.33203125" style="119" customWidth="1"/>
    <col min="4841" max="5077" width="6.88671875" style="119"/>
    <col min="5078" max="5078" width="7" style="119" customWidth="1"/>
    <col min="5079" max="5079" width="3" style="119" customWidth="1"/>
    <col min="5080" max="5080" width="15.33203125" style="119" customWidth="1"/>
    <col min="5081" max="5081" width="61.109375" style="119" customWidth="1"/>
    <col min="5082" max="5082" width="7.44140625" style="119" customWidth="1"/>
    <col min="5083" max="5083" width="15.33203125" style="119" customWidth="1"/>
    <col min="5084" max="5084" width="18.109375" style="119" customWidth="1"/>
    <col min="5085" max="5085" width="18" style="119" customWidth="1"/>
    <col min="5086" max="5087" width="7.44140625" style="119" customWidth="1"/>
    <col min="5088" max="5088" width="10.5546875" style="119" bestFit="1" customWidth="1"/>
    <col min="5089" max="5094" width="6.88671875" style="119"/>
    <col min="5095" max="5095" width="13.33203125" style="119" customWidth="1"/>
    <col min="5096" max="5096" width="11.33203125" style="119" customWidth="1"/>
    <col min="5097" max="5333" width="6.88671875" style="119"/>
    <col min="5334" max="5334" width="7" style="119" customWidth="1"/>
    <col min="5335" max="5335" width="3" style="119" customWidth="1"/>
    <col min="5336" max="5336" width="15.33203125" style="119" customWidth="1"/>
    <col min="5337" max="5337" width="61.109375" style="119" customWidth="1"/>
    <col min="5338" max="5338" width="7.44140625" style="119" customWidth="1"/>
    <col min="5339" max="5339" width="15.33203125" style="119" customWidth="1"/>
    <col min="5340" max="5340" width="18.109375" style="119" customWidth="1"/>
    <col min="5341" max="5341" width="18" style="119" customWidth="1"/>
    <col min="5342" max="5343" width="7.44140625" style="119" customWidth="1"/>
    <col min="5344" max="5344" width="10.5546875" style="119" bestFit="1" customWidth="1"/>
    <col min="5345" max="5350" width="6.88671875" style="119"/>
    <col min="5351" max="5351" width="13.33203125" style="119" customWidth="1"/>
    <col min="5352" max="5352" width="11.33203125" style="119" customWidth="1"/>
    <col min="5353" max="5589" width="6.88671875" style="119"/>
    <col min="5590" max="5590" width="7" style="119" customWidth="1"/>
    <col min="5591" max="5591" width="3" style="119" customWidth="1"/>
    <col min="5592" max="5592" width="15.33203125" style="119" customWidth="1"/>
    <col min="5593" max="5593" width="61.109375" style="119" customWidth="1"/>
    <col min="5594" max="5594" width="7.44140625" style="119" customWidth="1"/>
    <col min="5595" max="5595" width="15.33203125" style="119" customWidth="1"/>
    <col min="5596" max="5596" width="18.109375" style="119" customWidth="1"/>
    <col min="5597" max="5597" width="18" style="119" customWidth="1"/>
    <col min="5598" max="5599" width="7.44140625" style="119" customWidth="1"/>
    <col min="5600" max="5600" width="10.5546875" style="119" bestFit="1" customWidth="1"/>
    <col min="5601" max="5606" width="6.88671875" style="119"/>
    <col min="5607" max="5607" width="13.33203125" style="119" customWidth="1"/>
    <col min="5608" max="5608" width="11.33203125" style="119" customWidth="1"/>
    <col min="5609" max="5845" width="6.88671875" style="119"/>
    <col min="5846" max="5846" width="7" style="119" customWidth="1"/>
    <col min="5847" max="5847" width="3" style="119" customWidth="1"/>
    <col min="5848" max="5848" width="15.33203125" style="119" customWidth="1"/>
    <col min="5849" max="5849" width="61.109375" style="119" customWidth="1"/>
    <col min="5850" max="5850" width="7.44140625" style="119" customWidth="1"/>
    <col min="5851" max="5851" width="15.33203125" style="119" customWidth="1"/>
    <col min="5852" max="5852" width="18.109375" style="119" customWidth="1"/>
    <col min="5853" max="5853" width="18" style="119" customWidth="1"/>
    <col min="5854" max="5855" width="7.44140625" style="119" customWidth="1"/>
    <col min="5856" max="5856" width="10.5546875" style="119" bestFit="1" customWidth="1"/>
    <col min="5857" max="5862" width="6.88671875" style="119"/>
    <col min="5863" max="5863" width="13.33203125" style="119" customWidth="1"/>
    <col min="5864" max="5864" width="11.33203125" style="119" customWidth="1"/>
    <col min="5865" max="6101" width="6.88671875" style="119"/>
    <col min="6102" max="6102" width="7" style="119" customWidth="1"/>
    <col min="6103" max="6103" width="3" style="119" customWidth="1"/>
    <col min="6104" max="6104" width="15.33203125" style="119" customWidth="1"/>
    <col min="6105" max="6105" width="61.109375" style="119" customWidth="1"/>
    <col min="6106" max="6106" width="7.44140625" style="119" customWidth="1"/>
    <col min="6107" max="6107" width="15.33203125" style="119" customWidth="1"/>
    <col min="6108" max="6108" width="18.109375" style="119" customWidth="1"/>
    <col min="6109" max="6109" width="18" style="119" customWidth="1"/>
    <col min="6110" max="6111" width="7.44140625" style="119" customWidth="1"/>
    <col min="6112" max="6112" width="10.5546875" style="119" bestFit="1" customWidth="1"/>
    <col min="6113" max="6118" width="6.88671875" style="119"/>
    <col min="6119" max="6119" width="13.33203125" style="119" customWidth="1"/>
    <col min="6120" max="6120" width="11.33203125" style="119" customWidth="1"/>
    <col min="6121" max="6357" width="6.88671875" style="119"/>
    <col min="6358" max="6358" width="7" style="119" customWidth="1"/>
    <col min="6359" max="6359" width="3" style="119" customWidth="1"/>
    <col min="6360" max="6360" width="15.33203125" style="119" customWidth="1"/>
    <col min="6361" max="6361" width="61.109375" style="119" customWidth="1"/>
    <col min="6362" max="6362" width="7.44140625" style="119" customWidth="1"/>
    <col min="6363" max="6363" width="15.33203125" style="119" customWidth="1"/>
    <col min="6364" max="6364" width="18.109375" style="119" customWidth="1"/>
    <col min="6365" max="6365" width="18" style="119" customWidth="1"/>
    <col min="6366" max="6367" width="7.44140625" style="119" customWidth="1"/>
    <col min="6368" max="6368" width="10.5546875" style="119" bestFit="1" customWidth="1"/>
    <col min="6369" max="6374" width="6.88671875" style="119"/>
    <col min="6375" max="6375" width="13.33203125" style="119" customWidth="1"/>
    <col min="6376" max="6376" width="11.33203125" style="119" customWidth="1"/>
    <col min="6377" max="6613" width="6.88671875" style="119"/>
    <col min="6614" max="6614" width="7" style="119" customWidth="1"/>
    <col min="6615" max="6615" width="3" style="119" customWidth="1"/>
    <col min="6616" max="6616" width="15.33203125" style="119" customWidth="1"/>
    <col min="6617" max="6617" width="61.109375" style="119" customWidth="1"/>
    <col min="6618" max="6618" width="7.44140625" style="119" customWidth="1"/>
    <col min="6619" max="6619" width="15.33203125" style="119" customWidth="1"/>
    <col min="6620" max="6620" width="18.109375" style="119" customWidth="1"/>
    <col min="6621" max="6621" width="18" style="119" customWidth="1"/>
    <col min="6622" max="6623" width="7.44140625" style="119" customWidth="1"/>
    <col min="6624" max="6624" width="10.5546875" style="119" bestFit="1" customWidth="1"/>
    <col min="6625" max="6630" width="6.88671875" style="119"/>
    <col min="6631" max="6631" width="13.33203125" style="119" customWidth="1"/>
    <col min="6632" max="6632" width="11.33203125" style="119" customWidth="1"/>
    <col min="6633" max="6869" width="6.88671875" style="119"/>
    <col min="6870" max="6870" width="7" style="119" customWidth="1"/>
    <col min="6871" max="6871" width="3" style="119" customWidth="1"/>
    <col min="6872" max="6872" width="15.33203125" style="119" customWidth="1"/>
    <col min="6873" max="6873" width="61.109375" style="119" customWidth="1"/>
    <col min="6874" max="6874" width="7.44140625" style="119" customWidth="1"/>
    <col min="6875" max="6875" width="15.33203125" style="119" customWidth="1"/>
    <col min="6876" max="6876" width="18.109375" style="119" customWidth="1"/>
    <col min="6877" max="6877" width="18" style="119" customWidth="1"/>
    <col min="6878" max="6879" width="7.44140625" style="119" customWidth="1"/>
    <col min="6880" max="6880" width="10.5546875" style="119" bestFit="1" customWidth="1"/>
    <col min="6881" max="6886" width="6.88671875" style="119"/>
    <col min="6887" max="6887" width="13.33203125" style="119" customWidth="1"/>
    <col min="6888" max="6888" width="11.33203125" style="119" customWidth="1"/>
    <col min="6889" max="7125" width="6.88671875" style="119"/>
    <col min="7126" max="7126" width="7" style="119" customWidth="1"/>
    <col min="7127" max="7127" width="3" style="119" customWidth="1"/>
    <col min="7128" max="7128" width="15.33203125" style="119" customWidth="1"/>
    <col min="7129" max="7129" width="61.109375" style="119" customWidth="1"/>
    <col min="7130" max="7130" width="7.44140625" style="119" customWidth="1"/>
    <col min="7131" max="7131" width="15.33203125" style="119" customWidth="1"/>
    <col min="7132" max="7132" width="18.109375" style="119" customWidth="1"/>
    <col min="7133" max="7133" width="18" style="119" customWidth="1"/>
    <col min="7134" max="7135" width="7.44140625" style="119" customWidth="1"/>
    <col min="7136" max="7136" width="10.5546875" style="119" bestFit="1" customWidth="1"/>
    <col min="7137" max="7142" width="6.88671875" style="119"/>
    <col min="7143" max="7143" width="13.33203125" style="119" customWidth="1"/>
    <col min="7144" max="7144" width="11.33203125" style="119" customWidth="1"/>
    <col min="7145" max="7381" width="6.88671875" style="119"/>
    <col min="7382" max="7382" width="7" style="119" customWidth="1"/>
    <col min="7383" max="7383" width="3" style="119" customWidth="1"/>
    <col min="7384" max="7384" width="15.33203125" style="119" customWidth="1"/>
    <col min="7385" max="7385" width="61.109375" style="119" customWidth="1"/>
    <col min="7386" max="7386" width="7.44140625" style="119" customWidth="1"/>
    <col min="7387" max="7387" width="15.33203125" style="119" customWidth="1"/>
    <col min="7388" max="7388" width="18.109375" style="119" customWidth="1"/>
    <col min="7389" max="7389" width="18" style="119" customWidth="1"/>
    <col min="7390" max="7391" width="7.44140625" style="119" customWidth="1"/>
    <col min="7392" max="7392" width="10.5546875" style="119" bestFit="1" customWidth="1"/>
    <col min="7393" max="7398" width="6.88671875" style="119"/>
    <col min="7399" max="7399" width="13.33203125" style="119" customWidth="1"/>
    <col min="7400" max="7400" width="11.33203125" style="119" customWidth="1"/>
    <col min="7401" max="7637" width="6.88671875" style="119"/>
    <col min="7638" max="7638" width="7" style="119" customWidth="1"/>
    <col min="7639" max="7639" width="3" style="119" customWidth="1"/>
    <col min="7640" max="7640" width="15.33203125" style="119" customWidth="1"/>
    <col min="7641" max="7641" width="61.109375" style="119" customWidth="1"/>
    <col min="7642" max="7642" width="7.44140625" style="119" customWidth="1"/>
    <col min="7643" max="7643" width="15.33203125" style="119" customWidth="1"/>
    <col min="7644" max="7644" width="18.109375" style="119" customWidth="1"/>
    <col min="7645" max="7645" width="18" style="119" customWidth="1"/>
    <col min="7646" max="7647" width="7.44140625" style="119" customWidth="1"/>
    <col min="7648" max="7648" width="10.5546875" style="119" bestFit="1" customWidth="1"/>
    <col min="7649" max="7654" width="6.88671875" style="119"/>
    <col min="7655" max="7655" width="13.33203125" style="119" customWidth="1"/>
    <col min="7656" max="7656" width="11.33203125" style="119" customWidth="1"/>
    <col min="7657" max="7893" width="6.88671875" style="119"/>
    <col min="7894" max="7894" width="7" style="119" customWidth="1"/>
    <col min="7895" max="7895" width="3" style="119" customWidth="1"/>
    <col min="7896" max="7896" width="15.33203125" style="119" customWidth="1"/>
    <col min="7897" max="7897" width="61.109375" style="119" customWidth="1"/>
    <col min="7898" max="7898" width="7.44140625" style="119" customWidth="1"/>
    <col min="7899" max="7899" width="15.33203125" style="119" customWidth="1"/>
    <col min="7900" max="7900" width="18.109375" style="119" customWidth="1"/>
    <col min="7901" max="7901" width="18" style="119" customWidth="1"/>
    <col min="7902" max="7903" width="7.44140625" style="119" customWidth="1"/>
    <col min="7904" max="7904" width="10.5546875" style="119" bestFit="1" customWidth="1"/>
    <col min="7905" max="7910" width="6.88671875" style="119"/>
    <col min="7911" max="7911" width="13.33203125" style="119" customWidth="1"/>
    <col min="7912" max="7912" width="11.33203125" style="119" customWidth="1"/>
    <col min="7913" max="8149" width="6.88671875" style="119"/>
    <col min="8150" max="8150" width="7" style="119" customWidth="1"/>
    <col min="8151" max="8151" width="3" style="119" customWidth="1"/>
    <col min="8152" max="8152" width="15.33203125" style="119" customWidth="1"/>
    <col min="8153" max="8153" width="61.109375" style="119" customWidth="1"/>
    <col min="8154" max="8154" width="7.44140625" style="119" customWidth="1"/>
    <col min="8155" max="8155" width="15.33203125" style="119" customWidth="1"/>
    <col min="8156" max="8156" width="18.109375" style="119" customWidth="1"/>
    <col min="8157" max="8157" width="18" style="119" customWidth="1"/>
    <col min="8158" max="8159" width="7.44140625" style="119" customWidth="1"/>
    <col min="8160" max="8160" width="10.5546875" style="119" bestFit="1" customWidth="1"/>
    <col min="8161" max="8166" width="6.88671875" style="119"/>
    <col min="8167" max="8167" width="13.33203125" style="119" customWidth="1"/>
    <col min="8168" max="8168" width="11.33203125" style="119" customWidth="1"/>
    <col min="8169" max="8405" width="6.88671875" style="119"/>
    <col min="8406" max="8406" width="7" style="119" customWidth="1"/>
    <col min="8407" max="8407" width="3" style="119" customWidth="1"/>
    <col min="8408" max="8408" width="15.33203125" style="119" customWidth="1"/>
    <col min="8409" max="8409" width="61.109375" style="119" customWidth="1"/>
    <col min="8410" max="8410" width="7.44140625" style="119" customWidth="1"/>
    <col min="8411" max="8411" width="15.33203125" style="119" customWidth="1"/>
    <col min="8412" max="8412" width="18.109375" style="119" customWidth="1"/>
    <col min="8413" max="8413" width="18" style="119" customWidth="1"/>
    <col min="8414" max="8415" width="7.44140625" style="119" customWidth="1"/>
    <col min="8416" max="8416" width="10.5546875" style="119" bestFit="1" customWidth="1"/>
    <col min="8417" max="8422" width="6.88671875" style="119"/>
    <col min="8423" max="8423" width="13.33203125" style="119" customWidth="1"/>
    <col min="8424" max="8424" width="11.33203125" style="119" customWidth="1"/>
    <col min="8425" max="8661" width="6.88671875" style="119"/>
    <col min="8662" max="8662" width="7" style="119" customWidth="1"/>
    <col min="8663" max="8663" width="3" style="119" customWidth="1"/>
    <col min="8664" max="8664" width="15.33203125" style="119" customWidth="1"/>
    <col min="8665" max="8665" width="61.109375" style="119" customWidth="1"/>
    <col min="8666" max="8666" width="7.44140625" style="119" customWidth="1"/>
    <col min="8667" max="8667" width="15.33203125" style="119" customWidth="1"/>
    <col min="8668" max="8668" width="18.109375" style="119" customWidth="1"/>
    <col min="8669" max="8669" width="18" style="119" customWidth="1"/>
    <col min="8670" max="8671" width="7.44140625" style="119" customWidth="1"/>
    <col min="8672" max="8672" width="10.5546875" style="119" bestFit="1" customWidth="1"/>
    <col min="8673" max="8678" width="6.88671875" style="119"/>
    <col min="8679" max="8679" width="13.33203125" style="119" customWidth="1"/>
    <col min="8680" max="8680" width="11.33203125" style="119" customWidth="1"/>
    <col min="8681" max="8917" width="6.88671875" style="119"/>
    <col min="8918" max="8918" width="7" style="119" customWidth="1"/>
    <col min="8919" max="8919" width="3" style="119" customWidth="1"/>
    <col min="8920" max="8920" width="15.33203125" style="119" customWidth="1"/>
    <col min="8921" max="8921" width="61.109375" style="119" customWidth="1"/>
    <col min="8922" max="8922" width="7.44140625" style="119" customWidth="1"/>
    <col min="8923" max="8923" width="15.33203125" style="119" customWidth="1"/>
    <col min="8924" max="8924" width="18.109375" style="119" customWidth="1"/>
    <col min="8925" max="8925" width="18" style="119" customWidth="1"/>
    <col min="8926" max="8927" width="7.44140625" style="119" customWidth="1"/>
    <col min="8928" max="8928" width="10.5546875" style="119" bestFit="1" customWidth="1"/>
    <col min="8929" max="8934" width="6.88671875" style="119"/>
    <col min="8935" max="8935" width="13.33203125" style="119" customWidth="1"/>
    <col min="8936" max="8936" width="11.33203125" style="119" customWidth="1"/>
    <col min="8937" max="9173" width="6.88671875" style="119"/>
    <col min="9174" max="9174" width="7" style="119" customWidth="1"/>
    <col min="9175" max="9175" width="3" style="119" customWidth="1"/>
    <col min="9176" max="9176" width="15.33203125" style="119" customWidth="1"/>
    <col min="9177" max="9177" width="61.109375" style="119" customWidth="1"/>
    <col min="9178" max="9178" width="7.44140625" style="119" customWidth="1"/>
    <col min="9179" max="9179" width="15.33203125" style="119" customWidth="1"/>
    <col min="9180" max="9180" width="18.109375" style="119" customWidth="1"/>
    <col min="9181" max="9181" width="18" style="119" customWidth="1"/>
    <col min="9182" max="9183" width="7.44140625" style="119" customWidth="1"/>
    <col min="9184" max="9184" width="10.5546875" style="119" bestFit="1" customWidth="1"/>
    <col min="9185" max="9190" width="6.88671875" style="119"/>
    <col min="9191" max="9191" width="13.33203125" style="119" customWidth="1"/>
    <col min="9192" max="9192" width="11.33203125" style="119" customWidth="1"/>
    <col min="9193" max="9429" width="6.88671875" style="119"/>
    <col min="9430" max="9430" width="7" style="119" customWidth="1"/>
    <col min="9431" max="9431" width="3" style="119" customWidth="1"/>
    <col min="9432" max="9432" width="15.33203125" style="119" customWidth="1"/>
    <col min="9433" max="9433" width="61.109375" style="119" customWidth="1"/>
    <col min="9434" max="9434" width="7.44140625" style="119" customWidth="1"/>
    <col min="9435" max="9435" width="15.33203125" style="119" customWidth="1"/>
    <col min="9436" max="9436" width="18.109375" style="119" customWidth="1"/>
    <col min="9437" max="9437" width="18" style="119" customWidth="1"/>
    <col min="9438" max="9439" width="7.44140625" style="119" customWidth="1"/>
    <col min="9440" max="9440" width="10.5546875" style="119" bestFit="1" customWidth="1"/>
    <col min="9441" max="9446" width="6.88671875" style="119"/>
    <col min="9447" max="9447" width="13.33203125" style="119" customWidth="1"/>
    <col min="9448" max="9448" width="11.33203125" style="119" customWidth="1"/>
    <col min="9449" max="9685" width="6.88671875" style="119"/>
    <col min="9686" max="9686" width="7" style="119" customWidth="1"/>
    <col min="9687" max="9687" width="3" style="119" customWidth="1"/>
    <col min="9688" max="9688" width="15.33203125" style="119" customWidth="1"/>
    <col min="9689" max="9689" width="61.109375" style="119" customWidth="1"/>
    <col min="9690" max="9690" width="7.44140625" style="119" customWidth="1"/>
    <col min="9691" max="9691" width="15.33203125" style="119" customWidth="1"/>
    <col min="9692" max="9692" width="18.109375" style="119" customWidth="1"/>
    <col min="9693" max="9693" width="18" style="119" customWidth="1"/>
    <col min="9694" max="9695" width="7.44140625" style="119" customWidth="1"/>
    <col min="9696" max="9696" width="10.5546875" style="119" bestFit="1" customWidth="1"/>
    <col min="9697" max="9702" width="6.88671875" style="119"/>
    <col min="9703" max="9703" width="13.33203125" style="119" customWidth="1"/>
    <col min="9704" max="9704" width="11.33203125" style="119" customWidth="1"/>
    <col min="9705" max="9941" width="6.88671875" style="119"/>
    <col min="9942" max="9942" width="7" style="119" customWidth="1"/>
    <col min="9943" max="9943" width="3" style="119" customWidth="1"/>
    <col min="9944" max="9944" width="15.33203125" style="119" customWidth="1"/>
    <col min="9945" max="9945" width="61.109375" style="119" customWidth="1"/>
    <col min="9946" max="9946" width="7.44140625" style="119" customWidth="1"/>
    <col min="9947" max="9947" width="15.33203125" style="119" customWidth="1"/>
    <col min="9948" max="9948" width="18.109375" style="119" customWidth="1"/>
    <col min="9949" max="9949" width="18" style="119" customWidth="1"/>
    <col min="9950" max="9951" width="7.44140625" style="119" customWidth="1"/>
    <col min="9952" max="9952" width="10.5546875" style="119" bestFit="1" customWidth="1"/>
    <col min="9953" max="9958" width="6.88671875" style="119"/>
    <col min="9959" max="9959" width="13.33203125" style="119" customWidth="1"/>
    <col min="9960" max="9960" width="11.33203125" style="119" customWidth="1"/>
    <col min="9961" max="10197" width="6.88671875" style="119"/>
    <col min="10198" max="10198" width="7" style="119" customWidth="1"/>
    <col min="10199" max="10199" width="3" style="119" customWidth="1"/>
    <col min="10200" max="10200" width="15.33203125" style="119" customWidth="1"/>
    <col min="10201" max="10201" width="61.109375" style="119" customWidth="1"/>
    <col min="10202" max="10202" width="7.44140625" style="119" customWidth="1"/>
    <col min="10203" max="10203" width="15.33203125" style="119" customWidth="1"/>
    <col min="10204" max="10204" width="18.109375" style="119" customWidth="1"/>
    <col min="10205" max="10205" width="18" style="119" customWidth="1"/>
    <col min="10206" max="10207" width="7.44140625" style="119" customWidth="1"/>
    <col min="10208" max="10208" width="10.5546875" style="119" bestFit="1" customWidth="1"/>
    <col min="10209" max="10214" width="6.88671875" style="119"/>
    <col min="10215" max="10215" width="13.33203125" style="119" customWidth="1"/>
    <col min="10216" max="10216" width="11.33203125" style="119" customWidth="1"/>
    <col min="10217" max="10453" width="6.88671875" style="119"/>
    <col min="10454" max="10454" width="7" style="119" customWidth="1"/>
    <col min="10455" max="10455" width="3" style="119" customWidth="1"/>
    <col min="10456" max="10456" width="15.33203125" style="119" customWidth="1"/>
    <col min="10457" max="10457" width="61.109375" style="119" customWidth="1"/>
    <col min="10458" max="10458" width="7.44140625" style="119" customWidth="1"/>
    <col min="10459" max="10459" width="15.33203125" style="119" customWidth="1"/>
    <col min="10460" max="10460" width="18.109375" style="119" customWidth="1"/>
    <col min="10461" max="10461" width="18" style="119" customWidth="1"/>
    <col min="10462" max="10463" width="7.44140625" style="119" customWidth="1"/>
    <col min="10464" max="10464" width="10.5546875" style="119" bestFit="1" customWidth="1"/>
    <col min="10465" max="10470" width="6.88671875" style="119"/>
    <col min="10471" max="10471" width="13.33203125" style="119" customWidth="1"/>
    <col min="10472" max="10472" width="11.33203125" style="119" customWidth="1"/>
    <col min="10473" max="10709" width="6.88671875" style="119"/>
    <col min="10710" max="10710" width="7" style="119" customWidth="1"/>
    <col min="10711" max="10711" width="3" style="119" customWidth="1"/>
    <col min="10712" max="10712" width="15.33203125" style="119" customWidth="1"/>
    <col min="10713" max="10713" width="61.109375" style="119" customWidth="1"/>
    <col min="10714" max="10714" width="7.44140625" style="119" customWidth="1"/>
    <col min="10715" max="10715" width="15.33203125" style="119" customWidth="1"/>
    <col min="10716" max="10716" width="18.109375" style="119" customWidth="1"/>
    <col min="10717" max="10717" width="18" style="119" customWidth="1"/>
    <col min="10718" max="10719" width="7.44140625" style="119" customWidth="1"/>
    <col min="10720" max="10720" width="10.5546875" style="119" bestFit="1" customWidth="1"/>
    <col min="10721" max="10726" width="6.88671875" style="119"/>
    <col min="10727" max="10727" width="13.33203125" style="119" customWidth="1"/>
    <col min="10728" max="10728" width="11.33203125" style="119" customWidth="1"/>
    <col min="10729" max="10965" width="6.88671875" style="119"/>
    <col min="10966" max="10966" width="7" style="119" customWidth="1"/>
    <col min="10967" max="10967" width="3" style="119" customWidth="1"/>
    <col min="10968" max="10968" width="15.33203125" style="119" customWidth="1"/>
    <col min="10969" max="10969" width="61.109375" style="119" customWidth="1"/>
    <col min="10970" max="10970" width="7.44140625" style="119" customWidth="1"/>
    <col min="10971" max="10971" width="15.33203125" style="119" customWidth="1"/>
    <col min="10972" max="10972" width="18.109375" style="119" customWidth="1"/>
    <col min="10973" max="10973" width="18" style="119" customWidth="1"/>
    <col min="10974" max="10975" width="7.44140625" style="119" customWidth="1"/>
    <col min="10976" max="10976" width="10.5546875" style="119" bestFit="1" customWidth="1"/>
    <col min="10977" max="10982" width="6.88671875" style="119"/>
    <col min="10983" max="10983" width="13.33203125" style="119" customWidth="1"/>
    <col min="10984" max="10984" width="11.33203125" style="119" customWidth="1"/>
    <col min="10985" max="11221" width="6.88671875" style="119"/>
    <col min="11222" max="11222" width="7" style="119" customWidth="1"/>
    <col min="11223" max="11223" width="3" style="119" customWidth="1"/>
    <col min="11224" max="11224" width="15.33203125" style="119" customWidth="1"/>
    <col min="11225" max="11225" width="61.109375" style="119" customWidth="1"/>
    <col min="11226" max="11226" width="7.44140625" style="119" customWidth="1"/>
    <col min="11227" max="11227" width="15.33203125" style="119" customWidth="1"/>
    <col min="11228" max="11228" width="18.109375" style="119" customWidth="1"/>
    <col min="11229" max="11229" width="18" style="119" customWidth="1"/>
    <col min="11230" max="11231" width="7.44140625" style="119" customWidth="1"/>
    <col min="11232" max="11232" width="10.5546875" style="119" bestFit="1" customWidth="1"/>
    <col min="11233" max="11238" width="6.88671875" style="119"/>
    <col min="11239" max="11239" width="13.33203125" style="119" customWidth="1"/>
    <col min="11240" max="11240" width="11.33203125" style="119" customWidth="1"/>
    <col min="11241" max="11477" width="6.88671875" style="119"/>
    <col min="11478" max="11478" width="7" style="119" customWidth="1"/>
    <col min="11479" max="11479" width="3" style="119" customWidth="1"/>
    <col min="11480" max="11480" width="15.33203125" style="119" customWidth="1"/>
    <col min="11481" max="11481" width="61.109375" style="119" customWidth="1"/>
    <col min="11482" max="11482" width="7.44140625" style="119" customWidth="1"/>
    <col min="11483" max="11483" width="15.33203125" style="119" customWidth="1"/>
    <col min="11484" max="11484" width="18.109375" style="119" customWidth="1"/>
    <col min="11485" max="11485" width="18" style="119" customWidth="1"/>
    <col min="11486" max="11487" width="7.44140625" style="119" customWidth="1"/>
    <col min="11488" max="11488" width="10.5546875" style="119" bestFit="1" customWidth="1"/>
    <col min="11489" max="11494" width="6.88671875" style="119"/>
    <col min="11495" max="11495" width="13.33203125" style="119" customWidth="1"/>
    <col min="11496" max="11496" width="11.33203125" style="119" customWidth="1"/>
    <col min="11497" max="11733" width="6.88671875" style="119"/>
    <col min="11734" max="11734" width="7" style="119" customWidth="1"/>
    <col min="11735" max="11735" width="3" style="119" customWidth="1"/>
    <col min="11736" max="11736" width="15.33203125" style="119" customWidth="1"/>
    <col min="11737" max="11737" width="61.109375" style="119" customWidth="1"/>
    <col min="11738" max="11738" width="7.44140625" style="119" customWidth="1"/>
    <col min="11739" max="11739" width="15.33203125" style="119" customWidth="1"/>
    <col min="11740" max="11740" width="18.109375" style="119" customWidth="1"/>
    <col min="11741" max="11741" width="18" style="119" customWidth="1"/>
    <col min="11742" max="11743" width="7.44140625" style="119" customWidth="1"/>
    <col min="11744" max="11744" width="10.5546875" style="119" bestFit="1" customWidth="1"/>
    <col min="11745" max="11750" width="6.88671875" style="119"/>
    <col min="11751" max="11751" width="13.33203125" style="119" customWidth="1"/>
    <col min="11752" max="11752" width="11.33203125" style="119" customWidth="1"/>
    <col min="11753" max="11989" width="6.88671875" style="119"/>
    <col min="11990" max="11990" width="7" style="119" customWidth="1"/>
    <col min="11991" max="11991" width="3" style="119" customWidth="1"/>
    <col min="11992" max="11992" width="15.33203125" style="119" customWidth="1"/>
    <col min="11993" max="11993" width="61.109375" style="119" customWidth="1"/>
    <col min="11994" max="11994" width="7.44140625" style="119" customWidth="1"/>
    <col min="11995" max="11995" width="15.33203125" style="119" customWidth="1"/>
    <col min="11996" max="11996" width="18.109375" style="119" customWidth="1"/>
    <col min="11997" max="11997" width="18" style="119" customWidth="1"/>
    <col min="11998" max="11999" width="7.44140625" style="119" customWidth="1"/>
    <col min="12000" max="12000" width="10.5546875" style="119" bestFit="1" customWidth="1"/>
    <col min="12001" max="12006" width="6.88671875" style="119"/>
    <col min="12007" max="12007" width="13.33203125" style="119" customWidth="1"/>
    <col min="12008" max="12008" width="11.33203125" style="119" customWidth="1"/>
    <col min="12009" max="12245" width="6.88671875" style="119"/>
    <col min="12246" max="12246" width="7" style="119" customWidth="1"/>
    <col min="12247" max="12247" width="3" style="119" customWidth="1"/>
    <col min="12248" max="12248" width="15.33203125" style="119" customWidth="1"/>
    <col min="12249" max="12249" width="61.109375" style="119" customWidth="1"/>
    <col min="12250" max="12250" width="7.44140625" style="119" customWidth="1"/>
    <col min="12251" max="12251" width="15.33203125" style="119" customWidth="1"/>
    <col min="12252" max="12252" width="18.109375" style="119" customWidth="1"/>
    <col min="12253" max="12253" width="18" style="119" customWidth="1"/>
    <col min="12254" max="12255" width="7.44140625" style="119" customWidth="1"/>
    <col min="12256" max="12256" width="10.5546875" style="119" bestFit="1" customWidth="1"/>
    <col min="12257" max="12262" width="6.88671875" style="119"/>
    <col min="12263" max="12263" width="13.33203125" style="119" customWidth="1"/>
    <col min="12264" max="12264" width="11.33203125" style="119" customWidth="1"/>
    <col min="12265" max="12501" width="6.88671875" style="119"/>
    <col min="12502" max="12502" width="7" style="119" customWidth="1"/>
    <col min="12503" max="12503" width="3" style="119" customWidth="1"/>
    <col min="12504" max="12504" width="15.33203125" style="119" customWidth="1"/>
    <col min="12505" max="12505" width="61.109375" style="119" customWidth="1"/>
    <col min="12506" max="12506" width="7.44140625" style="119" customWidth="1"/>
    <col min="12507" max="12507" width="15.33203125" style="119" customWidth="1"/>
    <col min="12508" max="12508" width="18.109375" style="119" customWidth="1"/>
    <col min="12509" max="12509" width="18" style="119" customWidth="1"/>
    <col min="12510" max="12511" width="7.44140625" style="119" customWidth="1"/>
    <col min="12512" max="12512" width="10.5546875" style="119" bestFit="1" customWidth="1"/>
    <col min="12513" max="12518" width="6.88671875" style="119"/>
    <col min="12519" max="12519" width="13.33203125" style="119" customWidth="1"/>
    <col min="12520" max="12520" width="11.33203125" style="119" customWidth="1"/>
    <col min="12521" max="12757" width="6.88671875" style="119"/>
    <col min="12758" max="12758" width="7" style="119" customWidth="1"/>
    <col min="12759" max="12759" width="3" style="119" customWidth="1"/>
    <col min="12760" max="12760" width="15.33203125" style="119" customWidth="1"/>
    <col min="12761" max="12761" width="61.109375" style="119" customWidth="1"/>
    <col min="12762" max="12762" width="7.44140625" style="119" customWidth="1"/>
    <col min="12763" max="12763" width="15.33203125" style="119" customWidth="1"/>
    <col min="12764" max="12764" width="18.109375" style="119" customWidth="1"/>
    <col min="12765" max="12765" width="18" style="119" customWidth="1"/>
    <col min="12766" max="12767" width="7.44140625" style="119" customWidth="1"/>
    <col min="12768" max="12768" width="10.5546875" style="119" bestFit="1" customWidth="1"/>
    <col min="12769" max="12774" width="6.88671875" style="119"/>
    <col min="12775" max="12775" width="13.33203125" style="119" customWidth="1"/>
    <col min="12776" max="12776" width="11.33203125" style="119" customWidth="1"/>
    <col min="12777" max="13013" width="6.88671875" style="119"/>
    <col min="13014" max="13014" width="7" style="119" customWidth="1"/>
    <col min="13015" max="13015" width="3" style="119" customWidth="1"/>
    <col min="13016" max="13016" width="15.33203125" style="119" customWidth="1"/>
    <col min="13017" max="13017" width="61.109375" style="119" customWidth="1"/>
    <col min="13018" max="13018" width="7.44140625" style="119" customWidth="1"/>
    <col min="13019" max="13019" width="15.33203125" style="119" customWidth="1"/>
    <col min="13020" max="13020" width="18.109375" style="119" customWidth="1"/>
    <col min="13021" max="13021" width="18" style="119" customWidth="1"/>
    <col min="13022" max="13023" width="7.44140625" style="119" customWidth="1"/>
    <col min="13024" max="13024" width="10.5546875" style="119" bestFit="1" customWidth="1"/>
    <col min="13025" max="13030" width="6.88671875" style="119"/>
    <col min="13031" max="13031" width="13.33203125" style="119" customWidth="1"/>
    <col min="13032" max="13032" width="11.33203125" style="119" customWidth="1"/>
    <col min="13033" max="13269" width="6.88671875" style="119"/>
    <col min="13270" max="13270" width="7" style="119" customWidth="1"/>
    <col min="13271" max="13271" width="3" style="119" customWidth="1"/>
    <col min="13272" max="13272" width="15.33203125" style="119" customWidth="1"/>
    <col min="13273" max="13273" width="61.109375" style="119" customWidth="1"/>
    <col min="13274" max="13274" width="7.44140625" style="119" customWidth="1"/>
    <col min="13275" max="13275" width="15.33203125" style="119" customWidth="1"/>
    <col min="13276" max="13276" width="18.109375" style="119" customWidth="1"/>
    <col min="13277" max="13277" width="18" style="119" customWidth="1"/>
    <col min="13278" max="13279" width="7.44140625" style="119" customWidth="1"/>
    <col min="13280" max="13280" width="10.5546875" style="119" bestFit="1" customWidth="1"/>
    <col min="13281" max="13286" width="6.88671875" style="119"/>
    <col min="13287" max="13287" width="13.33203125" style="119" customWidth="1"/>
    <col min="13288" max="13288" width="11.33203125" style="119" customWidth="1"/>
    <col min="13289" max="13525" width="6.88671875" style="119"/>
    <col min="13526" max="13526" width="7" style="119" customWidth="1"/>
    <col min="13527" max="13527" width="3" style="119" customWidth="1"/>
    <col min="13528" max="13528" width="15.33203125" style="119" customWidth="1"/>
    <col min="13529" max="13529" width="61.109375" style="119" customWidth="1"/>
    <col min="13530" max="13530" width="7.44140625" style="119" customWidth="1"/>
    <col min="13531" max="13531" width="15.33203125" style="119" customWidth="1"/>
    <col min="13532" max="13532" width="18.109375" style="119" customWidth="1"/>
    <col min="13533" max="13533" width="18" style="119" customWidth="1"/>
    <col min="13534" max="13535" width="7.44140625" style="119" customWidth="1"/>
    <col min="13536" max="13536" width="10.5546875" style="119" bestFit="1" customWidth="1"/>
    <col min="13537" max="13542" width="6.88671875" style="119"/>
    <col min="13543" max="13543" width="13.33203125" style="119" customWidth="1"/>
    <col min="13544" max="13544" width="11.33203125" style="119" customWidth="1"/>
    <col min="13545" max="13781" width="6.88671875" style="119"/>
    <col min="13782" max="13782" width="7" style="119" customWidth="1"/>
    <col min="13783" max="13783" width="3" style="119" customWidth="1"/>
    <col min="13784" max="13784" width="15.33203125" style="119" customWidth="1"/>
    <col min="13785" max="13785" width="61.109375" style="119" customWidth="1"/>
    <col min="13786" max="13786" width="7.44140625" style="119" customWidth="1"/>
    <col min="13787" max="13787" width="15.33203125" style="119" customWidth="1"/>
    <col min="13788" max="13788" width="18.109375" style="119" customWidth="1"/>
    <col min="13789" max="13789" width="18" style="119" customWidth="1"/>
    <col min="13790" max="13791" width="7.44140625" style="119" customWidth="1"/>
    <col min="13792" max="13792" width="10.5546875" style="119" bestFit="1" customWidth="1"/>
    <col min="13793" max="13798" width="6.88671875" style="119"/>
    <col min="13799" max="13799" width="13.33203125" style="119" customWidth="1"/>
    <col min="13800" max="13800" width="11.33203125" style="119" customWidth="1"/>
    <col min="13801" max="14037" width="6.88671875" style="119"/>
    <col min="14038" max="14038" width="7" style="119" customWidth="1"/>
    <col min="14039" max="14039" width="3" style="119" customWidth="1"/>
    <col min="14040" max="14040" width="15.33203125" style="119" customWidth="1"/>
    <col min="14041" max="14041" width="61.109375" style="119" customWidth="1"/>
    <col min="14042" max="14042" width="7.44140625" style="119" customWidth="1"/>
    <col min="14043" max="14043" width="15.33203125" style="119" customWidth="1"/>
    <col min="14044" max="14044" width="18.109375" style="119" customWidth="1"/>
    <col min="14045" max="14045" width="18" style="119" customWidth="1"/>
    <col min="14046" max="14047" width="7.44140625" style="119" customWidth="1"/>
    <col min="14048" max="14048" width="10.5546875" style="119" bestFit="1" customWidth="1"/>
    <col min="14049" max="14054" width="6.88671875" style="119"/>
    <col min="14055" max="14055" width="13.33203125" style="119" customWidth="1"/>
    <col min="14056" max="14056" width="11.33203125" style="119" customWidth="1"/>
    <col min="14057" max="14293" width="6.88671875" style="119"/>
    <col min="14294" max="14294" width="7" style="119" customWidth="1"/>
    <col min="14295" max="14295" width="3" style="119" customWidth="1"/>
    <col min="14296" max="14296" width="15.33203125" style="119" customWidth="1"/>
    <col min="14297" max="14297" width="61.109375" style="119" customWidth="1"/>
    <col min="14298" max="14298" width="7.44140625" style="119" customWidth="1"/>
    <col min="14299" max="14299" width="15.33203125" style="119" customWidth="1"/>
    <col min="14300" max="14300" width="18.109375" style="119" customWidth="1"/>
    <col min="14301" max="14301" width="18" style="119" customWidth="1"/>
    <col min="14302" max="14303" width="7.44140625" style="119" customWidth="1"/>
    <col min="14304" max="14304" width="10.5546875" style="119" bestFit="1" customWidth="1"/>
    <col min="14305" max="14310" width="6.88671875" style="119"/>
    <col min="14311" max="14311" width="13.33203125" style="119" customWidth="1"/>
    <col min="14312" max="14312" width="11.33203125" style="119" customWidth="1"/>
    <col min="14313" max="14549" width="6.88671875" style="119"/>
    <col min="14550" max="14550" width="7" style="119" customWidth="1"/>
    <col min="14551" max="14551" width="3" style="119" customWidth="1"/>
    <col min="14552" max="14552" width="15.33203125" style="119" customWidth="1"/>
    <col min="14553" max="14553" width="61.109375" style="119" customWidth="1"/>
    <col min="14554" max="14554" width="7.44140625" style="119" customWidth="1"/>
    <col min="14555" max="14555" width="15.33203125" style="119" customWidth="1"/>
    <col min="14556" max="14556" width="18.109375" style="119" customWidth="1"/>
    <col min="14557" max="14557" width="18" style="119" customWidth="1"/>
    <col min="14558" max="14559" width="7.44140625" style="119" customWidth="1"/>
    <col min="14560" max="14560" width="10.5546875" style="119" bestFit="1" customWidth="1"/>
    <col min="14561" max="14566" width="6.88671875" style="119"/>
    <col min="14567" max="14567" width="13.33203125" style="119" customWidth="1"/>
    <col min="14568" max="14568" width="11.33203125" style="119" customWidth="1"/>
    <col min="14569" max="14805" width="6.88671875" style="119"/>
    <col min="14806" max="14806" width="7" style="119" customWidth="1"/>
    <col min="14807" max="14807" width="3" style="119" customWidth="1"/>
    <col min="14808" max="14808" width="15.33203125" style="119" customWidth="1"/>
    <col min="14809" max="14809" width="61.109375" style="119" customWidth="1"/>
    <col min="14810" max="14810" width="7.44140625" style="119" customWidth="1"/>
    <col min="14811" max="14811" width="15.33203125" style="119" customWidth="1"/>
    <col min="14812" max="14812" width="18.109375" style="119" customWidth="1"/>
    <col min="14813" max="14813" width="18" style="119" customWidth="1"/>
    <col min="14814" max="14815" width="7.44140625" style="119" customWidth="1"/>
    <col min="14816" max="14816" width="10.5546875" style="119" bestFit="1" customWidth="1"/>
    <col min="14817" max="14822" width="6.88671875" style="119"/>
    <col min="14823" max="14823" width="13.33203125" style="119" customWidth="1"/>
    <col min="14824" max="14824" width="11.33203125" style="119" customWidth="1"/>
    <col min="14825" max="15061" width="6.88671875" style="119"/>
    <col min="15062" max="15062" width="7" style="119" customWidth="1"/>
    <col min="15063" max="15063" width="3" style="119" customWidth="1"/>
    <col min="15064" max="15064" width="15.33203125" style="119" customWidth="1"/>
    <col min="15065" max="15065" width="61.109375" style="119" customWidth="1"/>
    <col min="15066" max="15066" width="7.44140625" style="119" customWidth="1"/>
    <col min="15067" max="15067" width="15.33203125" style="119" customWidth="1"/>
    <col min="15068" max="15068" width="18.109375" style="119" customWidth="1"/>
    <col min="15069" max="15069" width="18" style="119" customWidth="1"/>
    <col min="15070" max="15071" width="7.44140625" style="119" customWidth="1"/>
    <col min="15072" max="15072" width="10.5546875" style="119" bestFit="1" customWidth="1"/>
    <col min="15073" max="15078" width="6.88671875" style="119"/>
    <col min="15079" max="15079" width="13.33203125" style="119" customWidth="1"/>
    <col min="15080" max="15080" width="11.33203125" style="119" customWidth="1"/>
    <col min="15081" max="15317" width="6.88671875" style="119"/>
    <col min="15318" max="15318" width="7" style="119" customWidth="1"/>
    <col min="15319" max="15319" width="3" style="119" customWidth="1"/>
    <col min="15320" max="15320" width="15.33203125" style="119" customWidth="1"/>
    <col min="15321" max="15321" width="61.109375" style="119" customWidth="1"/>
    <col min="15322" max="15322" width="7.44140625" style="119" customWidth="1"/>
    <col min="15323" max="15323" width="15.33203125" style="119" customWidth="1"/>
    <col min="15324" max="15324" width="18.109375" style="119" customWidth="1"/>
    <col min="15325" max="15325" width="18" style="119" customWidth="1"/>
    <col min="15326" max="15327" width="7.44140625" style="119" customWidth="1"/>
    <col min="15328" max="15328" width="10.5546875" style="119" bestFit="1" customWidth="1"/>
    <col min="15329" max="15334" width="6.88671875" style="119"/>
    <col min="15335" max="15335" width="13.33203125" style="119" customWidth="1"/>
    <col min="15336" max="15336" width="11.33203125" style="119" customWidth="1"/>
    <col min="15337" max="15573" width="6.88671875" style="119"/>
    <col min="15574" max="15574" width="7" style="119" customWidth="1"/>
    <col min="15575" max="15575" width="3" style="119" customWidth="1"/>
    <col min="15576" max="15576" width="15.33203125" style="119" customWidth="1"/>
    <col min="15577" max="15577" width="61.109375" style="119" customWidth="1"/>
    <col min="15578" max="15578" width="7.44140625" style="119" customWidth="1"/>
    <col min="15579" max="15579" width="15.33203125" style="119" customWidth="1"/>
    <col min="15580" max="15580" width="18.109375" style="119" customWidth="1"/>
    <col min="15581" max="15581" width="18" style="119" customWidth="1"/>
    <col min="15582" max="15583" width="7.44140625" style="119" customWidth="1"/>
    <col min="15584" max="15584" width="10.5546875" style="119" bestFit="1" customWidth="1"/>
    <col min="15585" max="15590" width="6.88671875" style="119"/>
    <col min="15591" max="15591" width="13.33203125" style="119" customWidth="1"/>
    <col min="15592" max="15592" width="11.33203125" style="119" customWidth="1"/>
    <col min="15593" max="15829" width="6.88671875" style="119"/>
    <col min="15830" max="15830" width="7" style="119" customWidth="1"/>
    <col min="15831" max="15831" width="3" style="119" customWidth="1"/>
    <col min="15832" max="15832" width="15.33203125" style="119" customWidth="1"/>
    <col min="15833" max="15833" width="61.109375" style="119" customWidth="1"/>
    <col min="15834" max="15834" width="7.44140625" style="119" customWidth="1"/>
    <col min="15835" max="15835" width="15.33203125" style="119" customWidth="1"/>
    <col min="15836" max="15836" width="18.109375" style="119" customWidth="1"/>
    <col min="15837" max="15837" width="18" style="119" customWidth="1"/>
    <col min="15838" max="15839" width="7.44140625" style="119" customWidth="1"/>
    <col min="15840" max="15840" width="10.5546875" style="119" bestFit="1" customWidth="1"/>
    <col min="15841" max="15846" width="6.88671875" style="119"/>
    <col min="15847" max="15847" width="13.33203125" style="119" customWidth="1"/>
    <col min="15848" max="15848" width="11.33203125" style="119" customWidth="1"/>
    <col min="15849" max="16085" width="6.88671875" style="119"/>
    <col min="16086" max="16086" width="7" style="119" customWidth="1"/>
    <col min="16087" max="16087" width="3" style="119" customWidth="1"/>
    <col min="16088" max="16088" width="15.33203125" style="119" customWidth="1"/>
    <col min="16089" max="16089" width="61.109375" style="119" customWidth="1"/>
    <col min="16090" max="16090" width="7.44140625" style="119" customWidth="1"/>
    <col min="16091" max="16091" width="15.33203125" style="119" customWidth="1"/>
    <col min="16092" max="16092" width="18.109375" style="119" customWidth="1"/>
    <col min="16093" max="16093" width="18" style="119" customWidth="1"/>
    <col min="16094" max="16095" width="7.44140625" style="119" customWidth="1"/>
    <col min="16096" max="16096" width="10.5546875" style="119" bestFit="1" customWidth="1"/>
    <col min="16097" max="16102" width="6.88671875" style="119"/>
    <col min="16103" max="16103" width="13.33203125" style="119" customWidth="1"/>
    <col min="16104" max="16104" width="11.33203125" style="119" customWidth="1"/>
    <col min="16105" max="16384" width="6.88671875" style="119"/>
  </cols>
  <sheetData>
    <row r="3" spans="2:17" s="25" customFormat="1" ht="15" customHeight="1" x14ac:dyDescent="0.3">
      <c r="B3" s="215" t="s">
        <v>7082</v>
      </c>
      <c r="C3" s="215"/>
      <c r="D3" s="215"/>
      <c r="E3" s="215"/>
      <c r="F3" s="215"/>
      <c r="G3" s="215"/>
      <c r="H3" s="1"/>
      <c r="I3" s="2"/>
      <c r="J3" s="2"/>
      <c r="K3" s="116"/>
      <c r="L3" s="116"/>
      <c r="M3" s="116"/>
      <c r="N3" s="116"/>
      <c r="O3" s="116"/>
      <c r="P3" s="116"/>
      <c r="Q3" s="116"/>
    </row>
    <row r="4" spans="2:17" s="25" customFormat="1" ht="13.8" x14ac:dyDescent="0.3">
      <c r="D4" s="105"/>
      <c r="E4" s="1"/>
      <c r="F4" s="1"/>
      <c r="G4" s="1"/>
      <c r="H4" s="1"/>
      <c r="I4" s="2"/>
      <c r="J4" s="2"/>
      <c r="K4" s="116"/>
      <c r="L4" s="116"/>
      <c r="M4" s="116"/>
      <c r="N4" s="116"/>
      <c r="O4" s="116"/>
      <c r="P4" s="116"/>
      <c r="Q4" s="116"/>
    </row>
    <row r="5" spans="2:17" ht="25.2" customHeight="1" x14ac:dyDescent="0.3">
      <c r="B5" s="61" t="s">
        <v>5433</v>
      </c>
      <c r="C5" s="61" t="s">
        <v>5434</v>
      </c>
      <c r="D5" s="61" t="s">
        <v>5435</v>
      </c>
      <c r="E5" s="99" t="s">
        <v>5436</v>
      </c>
      <c r="F5" s="99" t="s">
        <v>5437</v>
      </c>
      <c r="G5" s="99" t="s">
        <v>5431</v>
      </c>
    </row>
    <row r="6" spans="2:17" s="1" customFormat="1" ht="15" customHeight="1" x14ac:dyDescent="0.3">
      <c r="B6" s="7" t="s">
        <v>7</v>
      </c>
      <c r="C6" s="7" t="s">
        <v>6954</v>
      </c>
      <c r="D6" s="8"/>
      <c r="E6" s="8"/>
      <c r="F6" s="8"/>
      <c r="G6" s="8">
        <f>+G7</f>
        <v>132711.56</v>
      </c>
      <c r="I6" s="2"/>
      <c r="J6" s="2"/>
      <c r="K6" s="2"/>
      <c r="L6" s="2"/>
      <c r="M6" s="2"/>
      <c r="N6" s="2"/>
      <c r="O6" s="2"/>
      <c r="P6" s="2"/>
      <c r="Q6" s="2"/>
    </row>
    <row r="7" spans="2:17" s="1" customFormat="1" ht="15" customHeight="1" x14ac:dyDescent="0.3">
      <c r="B7" s="10" t="s">
        <v>8</v>
      </c>
      <c r="C7" s="10" t="s">
        <v>9</v>
      </c>
      <c r="D7" s="11"/>
      <c r="E7" s="11"/>
      <c r="F7" s="11"/>
      <c r="G7" s="11">
        <f>+G8</f>
        <v>132711.56</v>
      </c>
      <c r="I7" s="2"/>
      <c r="J7" s="2"/>
      <c r="K7" s="2"/>
      <c r="L7" s="2"/>
      <c r="M7" s="2"/>
      <c r="N7" s="2"/>
      <c r="O7" s="2"/>
      <c r="P7" s="2"/>
      <c r="Q7" s="2"/>
    </row>
    <row r="8" spans="2:17" s="1" customFormat="1" ht="15" customHeight="1" x14ac:dyDescent="0.3">
      <c r="B8" s="12" t="s">
        <v>5886</v>
      </c>
      <c r="C8" s="12" t="s">
        <v>1369</v>
      </c>
      <c r="D8" s="13"/>
      <c r="E8" s="13"/>
      <c r="F8" s="13"/>
      <c r="G8" s="13">
        <f>SUM(G9:G13)/2</f>
        <v>132711.56</v>
      </c>
      <c r="I8" s="2"/>
      <c r="J8" s="2"/>
      <c r="K8" s="2"/>
      <c r="L8" s="2"/>
      <c r="M8" s="2"/>
      <c r="N8" s="2"/>
      <c r="O8" s="2"/>
      <c r="P8" s="2"/>
      <c r="Q8" s="2"/>
    </row>
    <row r="9" spans="2:17" s="1" customFormat="1" ht="19.95" customHeight="1" x14ac:dyDescent="0.3">
      <c r="B9" s="6" t="s">
        <v>5887</v>
      </c>
      <c r="C9" s="6" t="s">
        <v>5888</v>
      </c>
      <c r="D9" s="5"/>
      <c r="E9" s="5"/>
      <c r="F9" s="5"/>
      <c r="G9" s="5">
        <f>SUM(G10:G13)</f>
        <v>132711.56</v>
      </c>
      <c r="I9" s="2"/>
      <c r="J9" s="2"/>
      <c r="K9" s="2"/>
      <c r="L9" s="2"/>
      <c r="M9" s="2"/>
      <c r="N9" s="2"/>
      <c r="O9" s="2"/>
      <c r="P9" s="2"/>
      <c r="Q9" s="2"/>
    </row>
    <row r="10" spans="2:17" s="1" customFormat="1" ht="15" customHeight="1" x14ac:dyDescent="0.3">
      <c r="B10" s="4" t="s">
        <v>6956</v>
      </c>
      <c r="C10" s="4" t="s">
        <v>7019</v>
      </c>
      <c r="D10" s="3" t="s">
        <v>5910</v>
      </c>
      <c r="E10" s="3">
        <v>1916</v>
      </c>
      <c r="F10" s="3">
        <v>40.450000000000003</v>
      </c>
      <c r="G10" s="3">
        <f t="shared" ref="G10:G13" si="0">+ROUND(E10*F10,2)</f>
        <v>77502.2</v>
      </c>
      <c r="I10" s="2"/>
      <c r="J10" s="2"/>
      <c r="K10" s="2"/>
      <c r="L10" s="2"/>
      <c r="M10" s="2"/>
      <c r="N10" s="2"/>
      <c r="O10" s="2"/>
      <c r="P10" s="2"/>
      <c r="Q10" s="2"/>
    </row>
    <row r="11" spans="2:17" s="1" customFormat="1" ht="15" customHeight="1" x14ac:dyDescent="0.3">
      <c r="B11" s="4" t="s">
        <v>6957</v>
      </c>
      <c r="C11" s="4" t="s">
        <v>7020</v>
      </c>
      <c r="D11" s="3" t="s">
        <v>5883</v>
      </c>
      <c r="E11" s="3">
        <v>3002</v>
      </c>
      <c r="F11" s="3">
        <v>2.61</v>
      </c>
      <c r="G11" s="3">
        <f t="shared" si="0"/>
        <v>7835.22</v>
      </c>
      <c r="I11" s="2"/>
      <c r="J11" s="2"/>
      <c r="K11" s="2"/>
      <c r="L11" s="2"/>
      <c r="M11" s="2"/>
      <c r="N11" s="2"/>
      <c r="O11" s="2"/>
      <c r="P11" s="2"/>
      <c r="Q11" s="2"/>
    </row>
    <row r="12" spans="2:17" s="1" customFormat="1" ht="15" customHeight="1" x14ac:dyDescent="0.3">
      <c r="B12" s="4" t="s">
        <v>6958</v>
      </c>
      <c r="C12" s="4" t="s">
        <v>7021</v>
      </c>
      <c r="D12" s="3" t="s">
        <v>5910</v>
      </c>
      <c r="E12" s="3">
        <v>802</v>
      </c>
      <c r="F12" s="3">
        <v>25.21</v>
      </c>
      <c r="G12" s="3">
        <f t="shared" si="0"/>
        <v>20218.419999999998</v>
      </c>
      <c r="I12" s="2"/>
      <c r="J12" s="2"/>
      <c r="K12" s="2"/>
      <c r="L12" s="2"/>
      <c r="M12" s="2"/>
      <c r="N12" s="2"/>
      <c r="O12" s="2"/>
      <c r="P12" s="2"/>
      <c r="Q12" s="2"/>
    </row>
    <row r="13" spans="2:17" s="1" customFormat="1" ht="15" customHeight="1" x14ac:dyDescent="0.3">
      <c r="B13" s="4" t="s">
        <v>6959</v>
      </c>
      <c r="C13" s="4" t="s">
        <v>7022</v>
      </c>
      <c r="D13" s="3" t="s">
        <v>5910</v>
      </c>
      <c r="E13" s="3">
        <v>802</v>
      </c>
      <c r="F13" s="3">
        <v>33.86</v>
      </c>
      <c r="G13" s="3">
        <f t="shared" si="0"/>
        <v>27155.72</v>
      </c>
      <c r="I13" s="2"/>
      <c r="J13" s="2"/>
      <c r="K13" s="2"/>
      <c r="L13" s="2"/>
      <c r="M13" s="2"/>
      <c r="N13" s="2"/>
      <c r="O13" s="2"/>
      <c r="P13" s="2"/>
      <c r="Q13" s="2"/>
    </row>
    <row r="14" spans="2:17" s="1" customFormat="1" ht="15" customHeight="1" x14ac:dyDescent="0.3">
      <c r="B14" s="7" t="s">
        <v>127</v>
      </c>
      <c r="C14" s="7" t="s">
        <v>1</v>
      </c>
      <c r="D14" s="8"/>
      <c r="E14" s="8"/>
      <c r="F14" s="8"/>
      <c r="G14" s="8">
        <f>+G15+G19+G32+G62</f>
        <v>1683126.0599999998</v>
      </c>
      <c r="I14" s="2"/>
      <c r="J14" s="2"/>
      <c r="K14" s="2"/>
      <c r="L14" s="2"/>
      <c r="M14" s="2"/>
      <c r="N14" s="2"/>
      <c r="O14" s="2"/>
      <c r="P14" s="2"/>
      <c r="Q14" s="2"/>
    </row>
    <row r="15" spans="2:17" s="1" customFormat="1" ht="15" customHeight="1" x14ac:dyDescent="0.3">
      <c r="B15" s="10" t="s">
        <v>168</v>
      </c>
      <c r="C15" s="10" t="s">
        <v>5925</v>
      </c>
      <c r="D15" s="11"/>
      <c r="E15" s="11"/>
      <c r="F15" s="11"/>
      <c r="G15" s="11">
        <f>+G16</f>
        <v>58685.179999999993</v>
      </c>
      <c r="I15" s="2"/>
      <c r="J15" s="2"/>
      <c r="K15" s="2"/>
      <c r="L15" s="2"/>
      <c r="M15" s="2"/>
      <c r="N15" s="2"/>
      <c r="O15" s="2"/>
      <c r="P15" s="2"/>
      <c r="Q15" s="2"/>
    </row>
    <row r="16" spans="2:17" s="1" customFormat="1" ht="15" customHeight="1" x14ac:dyDescent="0.3">
      <c r="B16" s="12" t="s">
        <v>6960</v>
      </c>
      <c r="C16" s="12" t="s">
        <v>7023</v>
      </c>
      <c r="D16" s="13"/>
      <c r="E16" s="13"/>
      <c r="F16" s="13"/>
      <c r="G16" s="13">
        <f>SUM(G17:G18)</f>
        <v>58685.179999999993</v>
      </c>
      <c r="I16" s="2"/>
      <c r="J16" s="2"/>
      <c r="K16" s="2"/>
      <c r="L16" s="2"/>
      <c r="M16" s="2"/>
      <c r="N16" s="2"/>
      <c r="O16" s="2"/>
      <c r="P16" s="2"/>
      <c r="Q16" s="2"/>
    </row>
    <row r="17" spans="2:17" s="1" customFormat="1" ht="15" customHeight="1" x14ac:dyDescent="0.3">
      <c r="B17" s="4" t="s">
        <v>6961</v>
      </c>
      <c r="C17" s="4" t="s">
        <v>7024</v>
      </c>
      <c r="D17" s="3" t="s">
        <v>28</v>
      </c>
      <c r="E17" s="3">
        <v>337</v>
      </c>
      <c r="F17" s="3">
        <v>72.23</v>
      </c>
      <c r="G17" s="3">
        <f t="shared" ref="G17:G18" si="1">+ROUND(E17*F17,2)</f>
        <v>24341.51</v>
      </c>
      <c r="I17" s="2"/>
      <c r="J17" s="2"/>
      <c r="K17" s="2"/>
      <c r="L17" s="2"/>
      <c r="M17" s="2"/>
      <c r="N17" s="2"/>
      <c r="O17" s="2"/>
      <c r="P17" s="2"/>
      <c r="Q17" s="2"/>
    </row>
    <row r="18" spans="2:17" s="1" customFormat="1" ht="15" customHeight="1" x14ac:dyDescent="0.3">
      <c r="B18" s="4" t="s">
        <v>6962</v>
      </c>
      <c r="C18" s="4" t="s">
        <v>7025</v>
      </c>
      <c r="D18" s="3" t="s">
        <v>198</v>
      </c>
      <c r="E18" s="3">
        <v>1011</v>
      </c>
      <c r="F18" s="3">
        <v>33.97</v>
      </c>
      <c r="G18" s="3">
        <f t="shared" si="1"/>
        <v>34343.67</v>
      </c>
      <c r="I18" s="2"/>
      <c r="J18" s="2"/>
      <c r="K18" s="2"/>
      <c r="L18" s="2"/>
      <c r="M18" s="2"/>
      <c r="N18" s="2"/>
      <c r="O18" s="2"/>
      <c r="P18" s="2"/>
      <c r="Q18" s="2"/>
    </row>
    <row r="19" spans="2:17" s="1" customFormat="1" ht="15" customHeight="1" x14ac:dyDescent="0.3">
      <c r="B19" s="10" t="s">
        <v>190</v>
      </c>
      <c r="C19" s="10" t="s">
        <v>191</v>
      </c>
      <c r="D19" s="11"/>
      <c r="E19" s="11"/>
      <c r="F19" s="11"/>
      <c r="G19" s="11">
        <f>+G20+G25+G29</f>
        <v>401553.44999999995</v>
      </c>
      <c r="I19" s="2"/>
      <c r="J19" s="2"/>
      <c r="K19" s="2"/>
      <c r="L19" s="2"/>
      <c r="M19" s="2"/>
      <c r="N19" s="2"/>
      <c r="O19" s="2"/>
      <c r="P19" s="2"/>
      <c r="Q19" s="2"/>
    </row>
    <row r="20" spans="2:17" s="1" customFormat="1" ht="15" customHeight="1" x14ac:dyDescent="0.3">
      <c r="B20" s="12" t="s">
        <v>305</v>
      </c>
      <c r="C20" s="12" t="s">
        <v>306</v>
      </c>
      <c r="D20" s="13"/>
      <c r="E20" s="13"/>
      <c r="F20" s="13"/>
      <c r="G20" s="13">
        <f>SUM(G21:G24)/2</f>
        <v>203103.07999999996</v>
      </c>
      <c r="I20" s="2"/>
      <c r="J20" s="2"/>
      <c r="K20" s="2"/>
      <c r="L20" s="2"/>
      <c r="M20" s="2"/>
      <c r="N20" s="2"/>
      <c r="O20" s="2"/>
      <c r="P20" s="2"/>
      <c r="Q20" s="2"/>
    </row>
    <row r="21" spans="2:17" s="1" customFormat="1" ht="19.95" customHeight="1" x14ac:dyDescent="0.3">
      <c r="B21" s="6" t="s">
        <v>327</v>
      </c>
      <c r="C21" s="6" t="s">
        <v>7026</v>
      </c>
      <c r="D21" s="5"/>
      <c r="E21" s="5"/>
      <c r="F21" s="5"/>
      <c r="G21" s="5">
        <f>SUM(G22:G24)</f>
        <v>203103.08</v>
      </c>
      <c r="I21" s="2"/>
      <c r="J21" s="2"/>
      <c r="K21" s="2"/>
      <c r="L21" s="2"/>
      <c r="M21" s="2"/>
      <c r="N21" s="2"/>
      <c r="O21" s="2"/>
      <c r="P21" s="2"/>
      <c r="Q21" s="2"/>
    </row>
    <row r="22" spans="2:17" s="1" customFormat="1" ht="15" customHeight="1" x14ac:dyDescent="0.3">
      <c r="B22" s="4" t="s">
        <v>329</v>
      </c>
      <c r="C22" s="4" t="s">
        <v>7027</v>
      </c>
      <c r="D22" s="3" t="s">
        <v>5910</v>
      </c>
      <c r="E22" s="3">
        <v>294.95</v>
      </c>
      <c r="F22" s="3">
        <v>466.32</v>
      </c>
      <c r="G22" s="3">
        <f t="shared" ref="G22:G24" si="2">+ROUND(E22*F22,2)</f>
        <v>137541.07999999999</v>
      </c>
      <c r="I22" s="2"/>
      <c r="J22" s="2"/>
      <c r="K22" s="2"/>
      <c r="L22" s="2"/>
      <c r="M22" s="2"/>
      <c r="N22" s="2"/>
      <c r="O22" s="2"/>
      <c r="P22" s="2"/>
      <c r="Q22" s="2"/>
    </row>
    <row r="23" spans="2:17" s="1" customFormat="1" ht="15" customHeight="1" x14ac:dyDescent="0.3">
      <c r="B23" s="4" t="s">
        <v>331</v>
      </c>
      <c r="C23" s="4" t="s">
        <v>7028</v>
      </c>
      <c r="D23" s="3" t="s">
        <v>5883</v>
      </c>
      <c r="E23" s="3">
        <v>98.09</v>
      </c>
      <c r="F23" s="3">
        <v>65.099999999999994</v>
      </c>
      <c r="G23" s="3">
        <f t="shared" si="2"/>
        <v>6385.66</v>
      </c>
      <c r="I23" s="2"/>
      <c r="J23" s="2"/>
      <c r="K23" s="2"/>
      <c r="L23" s="2"/>
      <c r="M23" s="2"/>
      <c r="N23" s="2"/>
      <c r="O23" s="2"/>
      <c r="P23" s="2"/>
      <c r="Q23" s="2"/>
    </row>
    <row r="24" spans="2:17" s="1" customFormat="1" ht="15" customHeight="1" x14ac:dyDescent="0.3">
      <c r="B24" s="4" t="s">
        <v>5591</v>
      </c>
      <c r="C24" s="4" t="s">
        <v>7029</v>
      </c>
      <c r="D24" s="3" t="s">
        <v>198</v>
      </c>
      <c r="E24" s="3">
        <v>8084.2</v>
      </c>
      <c r="F24" s="3">
        <v>7.32</v>
      </c>
      <c r="G24" s="3">
        <f t="shared" si="2"/>
        <v>59176.34</v>
      </c>
      <c r="I24" s="2"/>
      <c r="J24" s="2"/>
      <c r="K24" s="2"/>
      <c r="L24" s="2"/>
      <c r="M24" s="2"/>
      <c r="N24" s="2"/>
      <c r="O24" s="2"/>
      <c r="P24" s="2"/>
      <c r="Q24" s="2"/>
    </row>
    <row r="25" spans="2:17" s="1" customFormat="1" ht="15" customHeight="1" x14ac:dyDescent="0.3">
      <c r="B25" s="12" t="s">
        <v>6963</v>
      </c>
      <c r="C25" s="12" t="s">
        <v>6964</v>
      </c>
      <c r="D25" s="13"/>
      <c r="E25" s="13"/>
      <c r="F25" s="13"/>
      <c r="G25" s="13">
        <f>SUM(G26:G28)</f>
        <v>23310.399999999998</v>
      </c>
      <c r="I25" s="2"/>
      <c r="J25" s="2"/>
      <c r="K25" s="2"/>
      <c r="L25" s="2"/>
      <c r="M25" s="2"/>
      <c r="N25" s="2"/>
      <c r="O25" s="2"/>
      <c r="P25" s="2"/>
      <c r="Q25" s="2"/>
    </row>
    <row r="26" spans="2:17" s="1" customFormat="1" ht="15" customHeight="1" x14ac:dyDescent="0.3">
      <c r="B26" s="4" t="s">
        <v>6965</v>
      </c>
      <c r="C26" s="4" t="s">
        <v>7030</v>
      </c>
      <c r="D26" s="3" t="s">
        <v>5910</v>
      </c>
      <c r="E26" s="3">
        <v>16.899999999999999</v>
      </c>
      <c r="F26" s="3">
        <v>328.51</v>
      </c>
      <c r="G26" s="3">
        <f t="shared" ref="G26:G28" si="3">+ROUND(E26*F26,2)</f>
        <v>5551.82</v>
      </c>
      <c r="I26" s="2"/>
      <c r="J26" s="2"/>
      <c r="K26" s="2"/>
      <c r="L26" s="2"/>
      <c r="M26" s="2"/>
      <c r="N26" s="2"/>
      <c r="O26" s="2"/>
      <c r="P26" s="2"/>
      <c r="Q26" s="2"/>
    </row>
    <row r="27" spans="2:17" s="1" customFormat="1" ht="15" customHeight="1" x14ac:dyDescent="0.3">
      <c r="B27" s="4" t="s">
        <v>6966</v>
      </c>
      <c r="C27" s="4" t="s">
        <v>7031</v>
      </c>
      <c r="D27" s="3" t="s">
        <v>5883</v>
      </c>
      <c r="E27" s="3">
        <v>242.48</v>
      </c>
      <c r="F27" s="3">
        <v>67.61</v>
      </c>
      <c r="G27" s="3">
        <f t="shared" si="3"/>
        <v>16394.07</v>
      </c>
      <c r="I27" s="2"/>
      <c r="J27" s="2"/>
      <c r="K27" s="2"/>
      <c r="L27" s="2"/>
      <c r="M27" s="2"/>
      <c r="N27" s="2"/>
      <c r="O27" s="2"/>
      <c r="P27" s="2"/>
      <c r="Q27" s="2"/>
    </row>
    <row r="28" spans="2:17" s="1" customFormat="1" ht="15" customHeight="1" x14ac:dyDescent="0.3">
      <c r="B28" s="4" t="s">
        <v>6967</v>
      </c>
      <c r="C28" s="4" t="s">
        <v>7032</v>
      </c>
      <c r="D28" s="3" t="s">
        <v>198</v>
      </c>
      <c r="E28" s="3">
        <v>489.07</v>
      </c>
      <c r="F28" s="3">
        <v>2.79</v>
      </c>
      <c r="G28" s="3">
        <f t="shared" si="3"/>
        <v>1364.51</v>
      </c>
      <c r="I28" s="2"/>
      <c r="J28" s="2"/>
      <c r="K28" s="2"/>
      <c r="L28" s="2"/>
      <c r="M28" s="2"/>
      <c r="N28" s="2"/>
      <c r="O28" s="2"/>
      <c r="P28" s="2"/>
      <c r="Q28" s="2"/>
    </row>
    <row r="29" spans="2:17" s="1" customFormat="1" ht="15" customHeight="1" x14ac:dyDescent="0.3">
      <c r="B29" s="12" t="s">
        <v>6968</v>
      </c>
      <c r="C29" s="12" t="s">
        <v>6969</v>
      </c>
      <c r="D29" s="13"/>
      <c r="E29" s="13"/>
      <c r="F29" s="13"/>
      <c r="G29" s="13">
        <f>SUM(G30:G31)</f>
        <v>175139.97</v>
      </c>
      <c r="I29" s="2"/>
      <c r="J29" s="2"/>
      <c r="K29" s="2"/>
      <c r="L29" s="2"/>
      <c r="M29" s="2"/>
      <c r="N29" s="2"/>
      <c r="O29" s="2"/>
      <c r="P29" s="2"/>
      <c r="Q29" s="2"/>
    </row>
    <row r="30" spans="2:17" s="1" customFormat="1" ht="15" customHeight="1" x14ac:dyDescent="0.3">
      <c r="B30" s="4" t="s">
        <v>6970</v>
      </c>
      <c r="C30" s="4" t="s">
        <v>7033</v>
      </c>
      <c r="D30" s="3" t="s">
        <v>5910</v>
      </c>
      <c r="E30" s="3">
        <v>135.21</v>
      </c>
      <c r="F30" s="3">
        <v>379.99</v>
      </c>
      <c r="G30" s="3">
        <f t="shared" ref="G30:G31" si="4">+ROUND(E30*F30,2)</f>
        <v>51378.45</v>
      </c>
      <c r="I30" s="2"/>
      <c r="J30" s="2"/>
      <c r="K30" s="2"/>
      <c r="L30" s="2"/>
      <c r="M30" s="2"/>
      <c r="N30" s="2"/>
      <c r="O30" s="2"/>
      <c r="P30" s="2"/>
      <c r="Q30" s="2"/>
    </row>
    <row r="31" spans="2:17" s="1" customFormat="1" ht="15" customHeight="1" x14ac:dyDescent="0.3">
      <c r="B31" s="4" t="s">
        <v>6971</v>
      </c>
      <c r="C31" s="4" t="s">
        <v>7034</v>
      </c>
      <c r="D31" s="3" t="s">
        <v>5883</v>
      </c>
      <c r="E31" s="3">
        <v>387.36</v>
      </c>
      <c r="F31" s="3">
        <v>319.5</v>
      </c>
      <c r="G31" s="3">
        <f t="shared" si="4"/>
        <v>123761.52</v>
      </c>
      <c r="I31" s="2"/>
      <c r="J31" s="2"/>
      <c r="K31" s="2"/>
      <c r="L31" s="2"/>
      <c r="M31" s="2"/>
      <c r="N31" s="2"/>
      <c r="O31" s="2"/>
      <c r="P31" s="2"/>
      <c r="Q31" s="2"/>
    </row>
    <row r="32" spans="2:17" s="1" customFormat="1" ht="15" customHeight="1" x14ac:dyDescent="0.3">
      <c r="B32" s="10" t="s">
        <v>385</v>
      </c>
      <c r="C32" s="10" t="s">
        <v>386</v>
      </c>
      <c r="D32" s="11"/>
      <c r="E32" s="11"/>
      <c r="F32" s="11"/>
      <c r="G32" s="11">
        <f>+G33+G37+G41</f>
        <v>1134817.51</v>
      </c>
      <c r="I32" s="2"/>
      <c r="J32" s="2"/>
      <c r="K32" s="2"/>
      <c r="L32" s="2"/>
      <c r="M32" s="2"/>
      <c r="N32" s="2"/>
      <c r="O32" s="2"/>
      <c r="P32" s="2"/>
      <c r="Q32" s="2"/>
    </row>
    <row r="33" spans="2:17" s="1" customFormat="1" ht="15" customHeight="1" x14ac:dyDescent="0.3">
      <c r="B33" s="12" t="s">
        <v>387</v>
      </c>
      <c r="C33" s="12" t="s">
        <v>5947</v>
      </c>
      <c r="D33" s="13"/>
      <c r="E33" s="13"/>
      <c r="F33" s="13"/>
      <c r="G33" s="13">
        <f>SUM(G34:G36)</f>
        <v>320358.96000000002</v>
      </c>
      <c r="I33" s="2"/>
      <c r="J33" s="2"/>
      <c r="K33" s="2"/>
      <c r="L33" s="2"/>
      <c r="M33" s="2"/>
      <c r="N33" s="2"/>
      <c r="O33" s="2"/>
      <c r="P33" s="2"/>
      <c r="Q33" s="2"/>
    </row>
    <row r="34" spans="2:17" s="1" customFormat="1" ht="15" customHeight="1" x14ac:dyDescent="0.3">
      <c r="B34" s="4" t="s">
        <v>6972</v>
      </c>
      <c r="C34" s="4" t="s">
        <v>7035</v>
      </c>
      <c r="D34" s="3" t="s">
        <v>28</v>
      </c>
      <c r="E34" s="3">
        <v>337</v>
      </c>
      <c r="F34" s="3">
        <v>160.83000000000001</v>
      </c>
      <c r="G34" s="3">
        <f t="shared" ref="G34:G36" si="5">+ROUND(E34*F34,2)</f>
        <v>54199.71</v>
      </c>
      <c r="I34" s="2"/>
      <c r="J34" s="2"/>
      <c r="K34" s="2"/>
      <c r="L34" s="2"/>
      <c r="M34" s="2"/>
      <c r="N34" s="2"/>
      <c r="O34" s="2"/>
      <c r="P34" s="2"/>
      <c r="Q34" s="2"/>
    </row>
    <row r="35" spans="2:17" s="1" customFormat="1" ht="15" customHeight="1" x14ac:dyDescent="0.3">
      <c r="B35" s="4" t="s">
        <v>6973</v>
      </c>
      <c r="C35" s="4" t="s">
        <v>7083</v>
      </c>
      <c r="D35" s="3" t="s">
        <v>198</v>
      </c>
      <c r="E35" s="3">
        <v>17685</v>
      </c>
      <c r="F35" s="3">
        <v>11.46</v>
      </c>
      <c r="G35" s="3">
        <f t="shared" si="5"/>
        <v>202670.1</v>
      </c>
      <c r="I35" s="2"/>
      <c r="J35" s="2"/>
      <c r="K35" s="2"/>
      <c r="L35" s="2"/>
      <c r="M35" s="2"/>
      <c r="N35" s="2"/>
      <c r="O35" s="2"/>
      <c r="P35" s="2"/>
      <c r="Q35" s="2"/>
    </row>
    <row r="36" spans="2:17" s="1" customFormat="1" ht="15" customHeight="1" x14ac:dyDescent="0.3">
      <c r="B36" s="4" t="s">
        <v>6974</v>
      </c>
      <c r="C36" s="4" t="s">
        <v>7084</v>
      </c>
      <c r="D36" s="3" t="s">
        <v>198</v>
      </c>
      <c r="E36" s="3">
        <v>17685</v>
      </c>
      <c r="F36" s="3">
        <v>3.59</v>
      </c>
      <c r="G36" s="3">
        <f t="shared" si="5"/>
        <v>63489.15</v>
      </c>
      <c r="I36" s="2"/>
      <c r="J36" s="2"/>
      <c r="K36" s="2"/>
      <c r="L36" s="2"/>
      <c r="M36" s="2"/>
      <c r="N36" s="2"/>
      <c r="O36" s="2"/>
      <c r="P36" s="2"/>
      <c r="Q36" s="2"/>
    </row>
    <row r="37" spans="2:17" s="1" customFormat="1" ht="15" customHeight="1" x14ac:dyDescent="0.3">
      <c r="B37" s="12" t="s">
        <v>397</v>
      </c>
      <c r="C37" s="12" t="s">
        <v>398</v>
      </c>
      <c r="D37" s="13"/>
      <c r="E37" s="13"/>
      <c r="F37" s="13"/>
      <c r="G37" s="13">
        <f>SUM(G38:G40)</f>
        <v>298945.7</v>
      </c>
      <c r="I37" s="2"/>
      <c r="J37" s="2"/>
      <c r="K37" s="2"/>
      <c r="L37" s="2"/>
      <c r="M37" s="2"/>
      <c r="N37" s="2"/>
      <c r="O37" s="2"/>
      <c r="P37" s="2"/>
      <c r="Q37" s="2"/>
    </row>
    <row r="38" spans="2:17" s="1" customFormat="1" ht="15" customHeight="1" x14ac:dyDescent="0.3">
      <c r="B38" s="4" t="s">
        <v>6975</v>
      </c>
      <c r="C38" s="4" t="s">
        <v>7038</v>
      </c>
      <c r="D38" s="3" t="s">
        <v>28</v>
      </c>
      <c r="E38" s="3">
        <v>337</v>
      </c>
      <c r="F38" s="3">
        <v>136.22999999999999</v>
      </c>
      <c r="G38" s="3">
        <f t="shared" ref="G38:G40" si="6">+ROUND(E38*F38,2)</f>
        <v>45909.51</v>
      </c>
      <c r="I38" s="2"/>
      <c r="J38" s="2"/>
      <c r="K38" s="2"/>
      <c r="L38" s="2"/>
      <c r="M38" s="2"/>
      <c r="N38" s="2"/>
      <c r="O38" s="2"/>
      <c r="P38" s="2"/>
      <c r="Q38" s="2"/>
    </row>
    <row r="39" spans="2:17" s="1" customFormat="1" ht="15" customHeight="1" x14ac:dyDescent="0.3">
      <c r="B39" s="4" t="s">
        <v>6976</v>
      </c>
      <c r="C39" s="4" t="s">
        <v>7039</v>
      </c>
      <c r="D39" s="3" t="s">
        <v>25</v>
      </c>
      <c r="E39" s="3">
        <v>927.45</v>
      </c>
      <c r="F39" s="3">
        <v>201.95</v>
      </c>
      <c r="G39" s="3">
        <f t="shared" si="6"/>
        <v>187298.53</v>
      </c>
      <c r="I39" s="2"/>
      <c r="J39" s="2"/>
      <c r="K39" s="2"/>
      <c r="L39" s="2"/>
      <c r="M39" s="2"/>
      <c r="N39" s="2"/>
      <c r="O39" s="2"/>
      <c r="P39" s="2"/>
      <c r="Q39" s="2"/>
    </row>
    <row r="40" spans="2:17" s="1" customFormat="1" ht="15" customHeight="1" x14ac:dyDescent="0.3">
      <c r="B40" s="4" t="s">
        <v>6977</v>
      </c>
      <c r="C40" s="4" t="s">
        <v>7040</v>
      </c>
      <c r="D40" s="3" t="s">
        <v>25</v>
      </c>
      <c r="E40" s="3">
        <v>927.45</v>
      </c>
      <c r="F40" s="3">
        <v>70.88</v>
      </c>
      <c r="G40" s="3">
        <f t="shared" si="6"/>
        <v>65737.66</v>
      </c>
      <c r="I40" s="2"/>
      <c r="J40" s="2"/>
      <c r="K40" s="2"/>
      <c r="L40" s="2"/>
      <c r="M40" s="2"/>
      <c r="N40" s="2"/>
      <c r="O40" s="2"/>
      <c r="P40" s="2"/>
      <c r="Q40" s="2"/>
    </row>
    <row r="41" spans="2:17" s="1" customFormat="1" ht="15" customHeight="1" x14ac:dyDescent="0.3">
      <c r="B41" s="12" t="s">
        <v>5969</v>
      </c>
      <c r="C41" s="12" t="s">
        <v>5970</v>
      </c>
      <c r="D41" s="13"/>
      <c r="E41" s="13"/>
      <c r="F41" s="13"/>
      <c r="G41" s="13">
        <f>SUM(G42:G61)/2</f>
        <v>515512.85</v>
      </c>
      <c r="I41" s="2"/>
      <c r="J41" s="2"/>
      <c r="K41" s="2"/>
      <c r="L41" s="2"/>
      <c r="M41" s="2"/>
      <c r="N41" s="2"/>
      <c r="O41" s="2"/>
      <c r="P41" s="2"/>
      <c r="Q41" s="2"/>
    </row>
    <row r="42" spans="2:17" s="1" customFormat="1" ht="19.95" customHeight="1" x14ac:dyDescent="0.3">
      <c r="B42" s="6" t="s">
        <v>6978</v>
      </c>
      <c r="C42" s="6" t="s">
        <v>7041</v>
      </c>
      <c r="D42" s="5"/>
      <c r="E42" s="5"/>
      <c r="F42" s="5"/>
      <c r="G42" s="5">
        <f>SUM(G43:G50)</f>
        <v>285585.64999999997</v>
      </c>
      <c r="I42" s="2"/>
      <c r="J42" s="2"/>
      <c r="K42" s="2"/>
      <c r="L42" s="2"/>
      <c r="M42" s="2"/>
      <c r="N42" s="2"/>
      <c r="O42" s="2"/>
      <c r="P42" s="2"/>
      <c r="Q42" s="2"/>
    </row>
    <row r="43" spans="2:17" s="1" customFormat="1" ht="15" customHeight="1" x14ac:dyDescent="0.3">
      <c r="B43" s="4" t="s">
        <v>6979</v>
      </c>
      <c r="C43" s="4" t="s">
        <v>7042</v>
      </c>
      <c r="D43" s="3" t="s">
        <v>28</v>
      </c>
      <c r="E43" s="3">
        <v>28</v>
      </c>
      <c r="F43" s="3">
        <v>2166.84</v>
      </c>
      <c r="G43" s="3">
        <f t="shared" ref="G43:G50" si="7">+ROUND(E43*F43,2)</f>
        <v>60671.519999999997</v>
      </c>
      <c r="I43" s="2"/>
      <c r="J43" s="2"/>
      <c r="K43" s="2"/>
      <c r="L43" s="2"/>
      <c r="M43" s="2"/>
      <c r="N43" s="2"/>
      <c r="O43" s="2"/>
      <c r="P43" s="2"/>
      <c r="Q43" s="2"/>
    </row>
    <row r="44" spans="2:17" s="1" customFormat="1" ht="15" customHeight="1" x14ac:dyDescent="0.3">
      <c r="B44" s="4" t="s">
        <v>6980</v>
      </c>
      <c r="C44" s="4" t="s">
        <v>7043</v>
      </c>
      <c r="D44" s="3" t="s">
        <v>28</v>
      </c>
      <c r="E44" s="3">
        <v>72</v>
      </c>
      <c r="F44" s="3">
        <v>2101.64</v>
      </c>
      <c r="G44" s="3">
        <f t="shared" si="7"/>
        <v>151318.07999999999</v>
      </c>
      <c r="I44" s="2"/>
      <c r="J44" s="2"/>
      <c r="K44" s="2"/>
      <c r="L44" s="2"/>
      <c r="M44" s="2"/>
      <c r="N44" s="2"/>
      <c r="O44" s="2"/>
      <c r="P44" s="2"/>
      <c r="Q44" s="2"/>
    </row>
    <row r="45" spans="2:17" s="1" customFormat="1" ht="15" customHeight="1" x14ac:dyDescent="0.3">
      <c r="B45" s="4" t="s">
        <v>6981</v>
      </c>
      <c r="C45" s="4" t="s">
        <v>7044</v>
      </c>
      <c r="D45" s="3" t="s">
        <v>28</v>
      </c>
      <c r="E45" s="3">
        <v>1</v>
      </c>
      <c r="F45" s="3">
        <v>1309.99</v>
      </c>
      <c r="G45" s="3">
        <f t="shared" si="7"/>
        <v>1309.99</v>
      </c>
      <c r="I45" s="2"/>
      <c r="J45" s="2"/>
      <c r="K45" s="2"/>
      <c r="L45" s="2"/>
      <c r="M45" s="2"/>
      <c r="N45" s="2"/>
      <c r="O45" s="2"/>
      <c r="P45" s="2"/>
      <c r="Q45" s="2"/>
    </row>
    <row r="46" spans="2:17" s="1" customFormat="1" ht="15" customHeight="1" x14ac:dyDescent="0.3">
      <c r="B46" s="4" t="s">
        <v>6982</v>
      </c>
      <c r="C46" s="4" t="s">
        <v>7045</v>
      </c>
      <c r="D46" s="3" t="s">
        <v>28</v>
      </c>
      <c r="E46" s="3">
        <v>13</v>
      </c>
      <c r="F46" s="3">
        <v>1280.92</v>
      </c>
      <c r="G46" s="3">
        <f t="shared" si="7"/>
        <v>16651.96</v>
      </c>
      <c r="I46" s="2"/>
      <c r="J46" s="2"/>
      <c r="K46" s="2"/>
      <c r="L46" s="2"/>
      <c r="M46" s="2"/>
      <c r="N46" s="2"/>
      <c r="O46" s="2"/>
      <c r="P46" s="2"/>
      <c r="Q46" s="2"/>
    </row>
    <row r="47" spans="2:17" s="1" customFormat="1" ht="15" customHeight="1" x14ac:dyDescent="0.3">
      <c r="B47" s="4" t="s">
        <v>6983</v>
      </c>
      <c r="C47" s="4" t="s">
        <v>7046</v>
      </c>
      <c r="D47" s="3" t="s">
        <v>28</v>
      </c>
      <c r="E47" s="3">
        <v>2</v>
      </c>
      <c r="F47" s="3">
        <v>1316.4</v>
      </c>
      <c r="G47" s="3">
        <f t="shared" si="7"/>
        <v>2632.8</v>
      </c>
      <c r="I47" s="2"/>
      <c r="J47" s="2"/>
      <c r="K47" s="2"/>
      <c r="L47" s="2"/>
      <c r="M47" s="2"/>
      <c r="N47" s="2"/>
      <c r="O47" s="2"/>
      <c r="P47" s="2"/>
      <c r="Q47" s="2"/>
    </row>
    <row r="48" spans="2:17" s="1" customFormat="1" ht="15" customHeight="1" x14ac:dyDescent="0.3">
      <c r="B48" s="4" t="s">
        <v>6984</v>
      </c>
      <c r="C48" s="4" t="s">
        <v>7047</v>
      </c>
      <c r="D48" s="3" t="s">
        <v>28</v>
      </c>
      <c r="E48" s="3">
        <v>15</v>
      </c>
      <c r="F48" s="3">
        <v>1238.4000000000001</v>
      </c>
      <c r="G48" s="3">
        <f t="shared" si="7"/>
        <v>18576</v>
      </c>
      <c r="I48" s="2"/>
      <c r="J48" s="2"/>
      <c r="K48" s="2"/>
      <c r="L48" s="2"/>
      <c r="M48" s="2"/>
      <c r="N48" s="2"/>
      <c r="O48" s="2"/>
      <c r="P48" s="2"/>
      <c r="Q48" s="2"/>
    </row>
    <row r="49" spans="2:17" s="1" customFormat="1" ht="15" customHeight="1" x14ac:dyDescent="0.3">
      <c r="B49" s="4" t="s">
        <v>6985</v>
      </c>
      <c r="C49" s="4" t="s">
        <v>7048</v>
      </c>
      <c r="D49" s="3" t="s">
        <v>28</v>
      </c>
      <c r="E49" s="3">
        <v>15</v>
      </c>
      <c r="F49" s="3">
        <v>1202.92</v>
      </c>
      <c r="G49" s="3">
        <f t="shared" si="7"/>
        <v>18043.8</v>
      </c>
      <c r="I49" s="2"/>
      <c r="J49" s="2"/>
      <c r="K49" s="2"/>
      <c r="L49" s="2"/>
      <c r="M49" s="2"/>
      <c r="N49" s="2"/>
      <c r="O49" s="2"/>
      <c r="P49" s="2"/>
      <c r="Q49" s="2"/>
    </row>
    <row r="50" spans="2:17" s="1" customFormat="1" ht="15" customHeight="1" x14ac:dyDescent="0.3">
      <c r="B50" s="4" t="s">
        <v>6986</v>
      </c>
      <c r="C50" s="4" t="s">
        <v>7049</v>
      </c>
      <c r="D50" s="3" t="s">
        <v>28</v>
      </c>
      <c r="E50" s="3">
        <v>15</v>
      </c>
      <c r="F50" s="3">
        <v>1092.0999999999999</v>
      </c>
      <c r="G50" s="3">
        <f t="shared" si="7"/>
        <v>16381.5</v>
      </c>
      <c r="I50" s="2"/>
      <c r="J50" s="2"/>
      <c r="K50" s="2"/>
      <c r="L50" s="2"/>
      <c r="M50" s="2"/>
      <c r="N50" s="2"/>
      <c r="O50" s="2"/>
      <c r="P50" s="2"/>
      <c r="Q50" s="2"/>
    </row>
    <row r="51" spans="2:17" s="1" customFormat="1" ht="19.95" customHeight="1" x14ac:dyDescent="0.3">
      <c r="B51" s="6" t="s">
        <v>6987</v>
      </c>
      <c r="C51" s="6" t="s">
        <v>7050</v>
      </c>
      <c r="D51" s="5"/>
      <c r="E51" s="5"/>
      <c r="F51" s="5"/>
      <c r="G51" s="5">
        <f>SUM(G52:G59)</f>
        <v>61735.899999999994</v>
      </c>
      <c r="I51" s="2"/>
      <c r="J51" s="2"/>
      <c r="K51" s="2"/>
      <c r="L51" s="2"/>
      <c r="M51" s="2"/>
      <c r="N51" s="2"/>
      <c r="O51" s="2"/>
      <c r="P51" s="2"/>
      <c r="Q51" s="2"/>
    </row>
    <row r="52" spans="2:17" s="1" customFormat="1" ht="15" customHeight="1" x14ac:dyDescent="0.3">
      <c r="B52" s="4" t="s">
        <v>6988</v>
      </c>
      <c r="C52" s="4" t="s">
        <v>7051</v>
      </c>
      <c r="D52" s="3" t="s">
        <v>28</v>
      </c>
      <c r="E52" s="3">
        <v>28</v>
      </c>
      <c r="F52" s="3">
        <v>473.12</v>
      </c>
      <c r="G52" s="3">
        <f t="shared" ref="G52:G59" si="8">+ROUND(E52*F52,2)</f>
        <v>13247.36</v>
      </c>
      <c r="I52" s="2"/>
      <c r="J52" s="2"/>
      <c r="K52" s="2"/>
      <c r="L52" s="2"/>
      <c r="M52" s="2"/>
      <c r="N52" s="2"/>
      <c r="O52" s="2"/>
      <c r="P52" s="2"/>
      <c r="Q52" s="2"/>
    </row>
    <row r="53" spans="2:17" s="1" customFormat="1" ht="15" customHeight="1" x14ac:dyDescent="0.3">
      <c r="B53" s="4" t="s">
        <v>6989</v>
      </c>
      <c r="C53" s="4" t="s">
        <v>7052</v>
      </c>
      <c r="D53" s="3" t="s">
        <v>28</v>
      </c>
      <c r="E53" s="3">
        <v>72</v>
      </c>
      <c r="F53" s="3">
        <v>469.92</v>
      </c>
      <c r="G53" s="3">
        <f t="shared" si="8"/>
        <v>33834.239999999998</v>
      </c>
      <c r="I53" s="2"/>
      <c r="J53" s="2"/>
      <c r="K53" s="2"/>
      <c r="L53" s="2"/>
      <c r="M53" s="2"/>
      <c r="N53" s="2"/>
      <c r="O53" s="2"/>
      <c r="P53" s="2"/>
      <c r="Q53" s="2"/>
    </row>
    <row r="54" spans="2:17" s="1" customFormat="1" ht="15" customHeight="1" x14ac:dyDescent="0.3">
      <c r="B54" s="4" t="s">
        <v>6990</v>
      </c>
      <c r="C54" s="4" t="s">
        <v>7053</v>
      </c>
      <c r="D54" s="3" t="s">
        <v>28</v>
      </c>
      <c r="E54" s="3">
        <v>2</v>
      </c>
      <c r="F54" s="3">
        <v>292.60000000000002</v>
      </c>
      <c r="G54" s="3">
        <f t="shared" si="8"/>
        <v>585.20000000000005</v>
      </c>
      <c r="I54" s="2"/>
      <c r="J54" s="2"/>
      <c r="K54" s="2"/>
      <c r="L54" s="2"/>
      <c r="M54" s="2"/>
      <c r="N54" s="2"/>
      <c r="O54" s="2"/>
      <c r="P54" s="2"/>
      <c r="Q54" s="2"/>
    </row>
    <row r="55" spans="2:17" s="1" customFormat="1" ht="15" customHeight="1" x14ac:dyDescent="0.3">
      <c r="B55" s="4" t="s">
        <v>6991</v>
      </c>
      <c r="C55" s="4" t="s">
        <v>7054</v>
      </c>
      <c r="D55" s="3" t="s">
        <v>28</v>
      </c>
      <c r="E55" s="3">
        <v>13</v>
      </c>
      <c r="F55" s="3">
        <v>326.39</v>
      </c>
      <c r="G55" s="3">
        <f t="shared" si="8"/>
        <v>4243.07</v>
      </c>
      <c r="I55" s="2"/>
      <c r="J55" s="2"/>
      <c r="K55" s="2"/>
      <c r="L55" s="2"/>
      <c r="M55" s="2"/>
      <c r="N55" s="2"/>
      <c r="O55" s="2"/>
      <c r="P55" s="2"/>
      <c r="Q55" s="2"/>
    </row>
    <row r="56" spans="2:17" s="1" customFormat="1" ht="15" customHeight="1" x14ac:dyDescent="0.3">
      <c r="B56" s="4" t="s">
        <v>6992</v>
      </c>
      <c r="C56" s="4" t="s">
        <v>7055</v>
      </c>
      <c r="D56" s="3" t="s">
        <v>28</v>
      </c>
      <c r="E56" s="3">
        <v>2</v>
      </c>
      <c r="F56" s="3">
        <v>326.39</v>
      </c>
      <c r="G56" s="3">
        <f t="shared" si="8"/>
        <v>652.78</v>
      </c>
      <c r="I56" s="2"/>
      <c r="J56" s="2"/>
      <c r="K56" s="2"/>
      <c r="L56" s="2"/>
      <c r="M56" s="2"/>
      <c r="N56" s="2"/>
      <c r="O56" s="2"/>
      <c r="P56" s="2"/>
      <c r="Q56" s="2"/>
    </row>
    <row r="57" spans="2:17" s="1" customFormat="1" ht="15" customHeight="1" x14ac:dyDescent="0.3">
      <c r="B57" s="4" t="s">
        <v>6993</v>
      </c>
      <c r="C57" s="4" t="s">
        <v>7056</v>
      </c>
      <c r="D57" s="3" t="s">
        <v>28</v>
      </c>
      <c r="E57" s="3">
        <v>15</v>
      </c>
      <c r="F57" s="3">
        <v>213.71</v>
      </c>
      <c r="G57" s="3">
        <f t="shared" si="8"/>
        <v>3205.65</v>
      </c>
      <c r="I57" s="2"/>
      <c r="J57" s="2"/>
      <c r="K57" s="2"/>
      <c r="L57" s="2"/>
      <c r="M57" s="2"/>
      <c r="N57" s="2"/>
      <c r="O57" s="2"/>
      <c r="P57" s="2"/>
      <c r="Q57" s="2"/>
    </row>
    <row r="58" spans="2:17" s="1" customFormat="1" ht="15" customHeight="1" x14ac:dyDescent="0.3">
      <c r="B58" s="4" t="s">
        <v>6994</v>
      </c>
      <c r="C58" s="4" t="s">
        <v>7057</v>
      </c>
      <c r="D58" s="3" t="s">
        <v>28</v>
      </c>
      <c r="E58" s="3">
        <v>15</v>
      </c>
      <c r="F58" s="3">
        <v>213.71</v>
      </c>
      <c r="G58" s="3">
        <f t="shared" si="8"/>
        <v>3205.65</v>
      </c>
      <c r="I58" s="2"/>
      <c r="J58" s="2"/>
      <c r="K58" s="2"/>
      <c r="L58" s="2"/>
      <c r="M58" s="2"/>
      <c r="N58" s="2"/>
      <c r="O58" s="2"/>
      <c r="P58" s="2"/>
      <c r="Q58" s="2"/>
    </row>
    <row r="59" spans="2:17" s="1" customFormat="1" ht="15" customHeight="1" x14ac:dyDescent="0.3">
      <c r="B59" s="4" t="s">
        <v>6995</v>
      </c>
      <c r="C59" s="4" t="s">
        <v>7058</v>
      </c>
      <c r="D59" s="3" t="s">
        <v>28</v>
      </c>
      <c r="E59" s="3">
        <v>15</v>
      </c>
      <c r="F59" s="3">
        <v>184.13</v>
      </c>
      <c r="G59" s="3">
        <f t="shared" si="8"/>
        <v>2761.95</v>
      </c>
      <c r="I59" s="2"/>
      <c r="J59" s="2"/>
      <c r="K59" s="2"/>
      <c r="L59" s="2"/>
      <c r="M59" s="2"/>
      <c r="N59" s="2"/>
      <c r="O59" s="2"/>
      <c r="P59" s="2"/>
      <c r="Q59" s="2"/>
    </row>
    <row r="60" spans="2:17" s="1" customFormat="1" ht="19.95" customHeight="1" x14ac:dyDescent="0.3">
      <c r="B60" s="6" t="s">
        <v>411</v>
      </c>
      <c r="C60" s="6" t="s">
        <v>5977</v>
      </c>
      <c r="D60" s="5"/>
      <c r="E60" s="5"/>
      <c r="F60" s="5"/>
      <c r="G60" s="5">
        <f>SUM(G61)</f>
        <v>168191.3</v>
      </c>
      <c r="I60" s="2"/>
      <c r="J60" s="2"/>
      <c r="K60" s="2"/>
      <c r="L60" s="2"/>
      <c r="M60" s="2"/>
      <c r="N60" s="2"/>
      <c r="O60" s="2"/>
      <c r="P60" s="2"/>
      <c r="Q60" s="2"/>
    </row>
    <row r="61" spans="2:17" s="1" customFormat="1" ht="15" customHeight="1" x14ac:dyDescent="0.3">
      <c r="B61" s="4" t="s">
        <v>503</v>
      </c>
      <c r="C61" s="4" t="s">
        <v>7059</v>
      </c>
      <c r="D61" s="3" t="s">
        <v>25</v>
      </c>
      <c r="E61" s="3">
        <v>3215.28</v>
      </c>
      <c r="F61" s="3">
        <v>52.31</v>
      </c>
      <c r="G61" s="3">
        <f t="shared" ref="G61" si="9">+ROUND(E61*F61,2)</f>
        <v>168191.3</v>
      </c>
      <c r="I61" s="2"/>
      <c r="J61" s="2"/>
      <c r="K61" s="2"/>
      <c r="L61" s="2"/>
      <c r="M61" s="2"/>
      <c r="N61" s="2"/>
      <c r="O61" s="2"/>
      <c r="P61" s="2"/>
      <c r="Q61" s="2"/>
    </row>
    <row r="62" spans="2:17" s="1" customFormat="1" ht="15" customHeight="1" x14ac:dyDescent="0.3">
      <c r="B62" s="10" t="s">
        <v>610</v>
      </c>
      <c r="C62" s="10" t="s">
        <v>611</v>
      </c>
      <c r="D62" s="11"/>
      <c r="E62" s="11"/>
      <c r="F62" s="11"/>
      <c r="G62" s="11">
        <f>+G63+G65</f>
        <v>88069.92</v>
      </c>
      <c r="I62" s="2"/>
      <c r="J62" s="2"/>
      <c r="K62" s="2"/>
      <c r="L62" s="2"/>
      <c r="M62" s="2"/>
      <c r="N62" s="2"/>
      <c r="O62" s="2"/>
      <c r="P62" s="2"/>
      <c r="Q62" s="2"/>
    </row>
    <row r="63" spans="2:17" s="1" customFormat="1" ht="15" customHeight="1" x14ac:dyDescent="0.3">
      <c r="B63" s="12" t="s">
        <v>6000</v>
      </c>
      <c r="C63" s="12" t="s">
        <v>6769</v>
      </c>
      <c r="D63" s="13"/>
      <c r="E63" s="13"/>
      <c r="F63" s="13"/>
      <c r="G63" s="13">
        <f>SUM(G64)</f>
        <v>9543.58</v>
      </c>
      <c r="I63" s="2"/>
      <c r="J63" s="2"/>
      <c r="K63" s="2"/>
      <c r="L63" s="2"/>
      <c r="M63" s="2"/>
      <c r="N63" s="2"/>
      <c r="O63" s="2"/>
      <c r="P63" s="2"/>
      <c r="Q63" s="2"/>
    </row>
    <row r="64" spans="2:17" s="1" customFormat="1" ht="15" customHeight="1" x14ac:dyDescent="0.3">
      <c r="B64" s="4" t="s">
        <v>6996</v>
      </c>
      <c r="C64" s="4" t="s">
        <v>7060</v>
      </c>
      <c r="D64" s="3" t="s">
        <v>5883</v>
      </c>
      <c r="E64" s="3">
        <v>2658.38</v>
      </c>
      <c r="F64" s="3">
        <v>3.59</v>
      </c>
      <c r="G64" s="3">
        <f t="shared" ref="G64" si="10">+ROUND(E64*F64,2)</f>
        <v>9543.58</v>
      </c>
      <c r="I64" s="2"/>
      <c r="J64" s="2"/>
      <c r="K64" s="2"/>
      <c r="L64" s="2"/>
      <c r="M64" s="2"/>
      <c r="N64" s="2"/>
      <c r="O64" s="2"/>
      <c r="P64" s="2"/>
      <c r="Q64" s="2"/>
    </row>
    <row r="65" spans="2:17" s="1" customFormat="1" ht="15" customHeight="1" x14ac:dyDescent="0.3">
      <c r="B65" s="12" t="s">
        <v>6997</v>
      </c>
      <c r="C65" s="12" t="s">
        <v>7061</v>
      </c>
      <c r="D65" s="13"/>
      <c r="E65" s="13"/>
      <c r="F65" s="13"/>
      <c r="G65" s="13">
        <f>SUM(G66)</f>
        <v>78526.34</v>
      </c>
      <c r="I65" s="2"/>
      <c r="J65" s="2"/>
      <c r="K65" s="2"/>
      <c r="L65" s="2"/>
      <c r="M65" s="2"/>
      <c r="N65" s="2"/>
      <c r="O65" s="2"/>
      <c r="P65" s="2"/>
      <c r="Q65" s="2"/>
    </row>
    <row r="66" spans="2:17" s="1" customFormat="1" ht="15" customHeight="1" x14ac:dyDescent="0.3">
      <c r="B66" s="4" t="s">
        <v>7063</v>
      </c>
      <c r="C66" s="4" t="s">
        <v>7062</v>
      </c>
      <c r="D66" s="3" t="s">
        <v>25</v>
      </c>
      <c r="E66" s="3">
        <v>140.63999999999999</v>
      </c>
      <c r="F66" s="3">
        <v>558.35</v>
      </c>
      <c r="G66" s="3">
        <f t="shared" ref="G66" si="11">+ROUND(E66*F66,2)</f>
        <v>78526.34</v>
      </c>
      <c r="I66" s="2"/>
      <c r="J66" s="2"/>
      <c r="K66" s="2"/>
      <c r="L66" s="2"/>
      <c r="M66" s="2"/>
      <c r="N66" s="2"/>
      <c r="O66" s="2"/>
      <c r="P66" s="2"/>
      <c r="Q66" s="2"/>
    </row>
    <row r="67" spans="2:17" s="1" customFormat="1" ht="15" customHeight="1" x14ac:dyDescent="0.3">
      <c r="B67" s="7" t="s">
        <v>646</v>
      </c>
      <c r="C67" s="7" t="s">
        <v>2</v>
      </c>
      <c r="D67" s="8"/>
      <c r="E67" s="8"/>
      <c r="F67" s="8"/>
      <c r="G67" s="8">
        <f>+G68+G72+G75+G84+G93+G100</f>
        <v>1945181.42</v>
      </c>
      <c r="I67" s="2"/>
      <c r="J67" s="2"/>
      <c r="K67" s="2"/>
      <c r="L67" s="2"/>
      <c r="M67" s="2"/>
      <c r="N67" s="2"/>
      <c r="O67" s="2"/>
      <c r="P67" s="2"/>
      <c r="Q67" s="2"/>
    </row>
    <row r="68" spans="2:17" s="1" customFormat="1" ht="15" customHeight="1" x14ac:dyDescent="0.3">
      <c r="B68" s="10" t="s">
        <v>647</v>
      </c>
      <c r="C68" s="10" t="s">
        <v>648</v>
      </c>
      <c r="D68" s="11"/>
      <c r="E68" s="11"/>
      <c r="F68" s="11"/>
      <c r="G68" s="11">
        <f>+G69</f>
        <v>624878.72</v>
      </c>
      <c r="I68" s="2"/>
      <c r="J68" s="2"/>
      <c r="K68" s="2"/>
      <c r="L68" s="2"/>
      <c r="M68" s="2"/>
      <c r="N68" s="2"/>
      <c r="O68" s="2"/>
      <c r="P68" s="2"/>
      <c r="Q68" s="2"/>
    </row>
    <row r="69" spans="2:17" s="1" customFormat="1" ht="15" customHeight="1" x14ac:dyDescent="0.3">
      <c r="B69" s="12" t="s">
        <v>655</v>
      </c>
      <c r="C69" s="12" t="s">
        <v>6003</v>
      </c>
      <c r="D69" s="13"/>
      <c r="E69" s="13"/>
      <c r="F69" s="13"/>
      <c r="G69" s="13">
        <f>SUM(G70:G71)</f>
        <v>624878.72</v>
      </c>
      <c r="I69" s="2"/>
      <c r="J69" s="2"/>
      <c r="K69" s="2"/>
      <c r="L69" s="2"/>
      <c r="M69" s="2"/>
      <c r="N69" s="2"/>
      <c r="O69" s="2"/>
      <c r="P69" s="2"/>
      <c r="Q69" s="2"/>
    </row>
    <row r="70" spans="2:17" s="1" customFormat="1" ht="15" customHeight="1" x14ac:dyDescent="0.3">
      <c r="B70" s="4" t="s">
        <v>665</v>
      </c>
      <c r="C70" s="4" t="s">
        <v>7064</v>
      </c>
      <c r="D70" s="3" t="s">
        <v>5883</v>
      </c>
      <c r="E70" s="3">
        <v>1770.22</v>
      </c>
      <c r="F70" s="3">
        <v>194.25</v>
      </c>
      <c r="G70" s="3">
        <f t="shared" ref="G70:G71" si="12">+ROUND(E70*F70,2)</f>
        <v>343865.24</v>
      </c>
      <c r="I70" s="2"/>
      <c r="J70" s="2"/>
      <c r="K70" s="2"/>
      <c r="L70" s="2"/>
      <c r="M70" s="2"/>
      <c r="N70" s="2"/>
      <c r="O70" s="2"/>
      <c r="P70" s="2"/>
      <c r="Q70" s="2"/>
    </row>
    <row r="71" spans="2:17" s="1" customFormat="1" ht="15" customHeight="1" x14ac:dyDescent="0.3">
      <c r="B71" s="4" t="s">
        <v>5637</v>
      </c>
      <c r="C71" s="4" t="s">
        <v>7065</v>
      </c>
      <c r="D71" s="3" t="s">
        <v>5883</v>
      </c>
      <c r="E71" s="3">
        <v>1914</v>
      </c>
      <c r="F71" s="3">
        <v>146.82</v>
      </c>
      <c r="G71" s="3">
        <f t="shared" si="12"/>
        <v>281013.48</v>
      </c>
      <c r="I71" s="2"/>
      <c r="J71" s="2"/>
      <c r="K71" s="2"/>
      <c r="L71" s="2"/>
      <c r="M71" s="2"/>
      <c r="N71" s="2"/>
      <c r="O71" s="2"/>
      <c r="P71" s="2"/>
      <c r="Q71" s="2"/>
    </row>
    <row r="72" spans="2:17" s="1" customFormat="1" ht="15" customHeight="1" x14ac:dyDescent="0.3">
      <c r="B72" s="10" t="s">
        <v>697</v>
      </c>
      <c r="C72" s="10" t="s">
        <v>6008</v>
      </c>
      <c r="D72" s="11"/>
      <c r="E72" s="11"/>
      <c r="F72" s="11"/>
      <c r="G72" s="11">
        <f>+G73</f>
        <v>182063.62</v>
      </c>
      <c r="I72" s="2"/>
      <c r="J72" s="2"/>
      <c r="K72" s="2"/>
      <c r="L72" s="2"/>
      <c r="M72" s="2"/>
      <c r="N72" s="2"/>
      <c r="O72" s="2"/>
      <c r="P72" s="2"/>
      <c r="Q72" s="2"/>
    </row>
    <row r="73" spans="2:17" s="1" customFormat="1" ht="15" customHeight="1" x14ac:dyDescent="0.3">
      <c r="B73" s="12" t="s">
        <v>705</v>
      </c>
      <c r="C73" s="12" t="s">
        <v>706</v>
      </c>
      <c r="D73" s="13"/>
      <c r="E73" s="13"/>
      <c r="F73" s="13"/>
      <c r="G73" s="13">
        <f>SUM(G74)</f>
        <v>182063.62</v>
      </c>
      <c r="I73" s="2"/>
      <c r="J73" s="2"/>
      <c r="K73" s="2"/>
      <c r="L73" s="2"/>
      <c r="M73" s="2"/>
      <c r="N73" s="2"/>
      <c r="O73" s="2"/>
      <c r="P73" s="2"/>
      <c r="Q73" s="2"/>
    </row>
    <row r="74" spans="2:17" s="1" customFormat="1" ht="15" customHeight="1" x14ac:dyDescent="0.3">
      <c r="B74" s="4" t="s">
        <v>6998</v>
      </c>
      <c r="C74" s="4" t="s">
        <v>7066</v>
      </c>
      <c r="D74" s="3" t="s">
        <v>5883</v>
      </c>
      <c r="E74" s="3">
        <v>477.92</v>
      </c>
      <c r="F74" s="3">
        <v>380.95</v>
      </c>
      <c r="G74" s="3">
        <f t="shared" ref="G74" si="13">+ROUND(E74*F74,2)</f>
        <v>182063.62</v>
      </c>
      <c r="I74" s="2"/>
      <c r="J74" s="2"/>
      <c r="K74" s="2"/>
      <c r="L74" s="2"/>
      <c r="M74" s="2"/>
      <c r="N74" s="2"/>
      <c r="O74" s="2"/>
      <c r="P74" s="2"/>
      <c r="Q74" s="2"/>
    </row>
    <row r="75" spans="2:17" s="1" customFormat="1" ht="15" customHeight="1" x14ac:dyDescent="0.3">
      <c r="B75" s="10" t="s">
        <v>711</v>
      </c>
      <c r="C75" s="10" t="s">
        <v>712</v>
      </c>
      <c r="D75" s="11"/>
      <c r="E75" s="11"/>
      <c r="F75" s="11"/>
      <c r="G75" s="11">
        <f>+G76+G80</f>
        <v>57589.75</v>
      </c>
      <c r="I75" s="2"/>
      <c r="J75" s="2"/>
      <c r="K75" s="2"/>
      <c r="L75" s="2"/>
      <c r="M75" s="2"/>
      <c r="N75" s="2"/>
      <c r="O75" s="2"/>
      <c r="P75" s="2"/>
      <c r="Q75" s="2"/>
    </row>
    <row r="76" spans="2:17" s="1" customFormat="1" ht="15" customHeight="1" x14ac:dyDescent="0.3">
      <c r="B76" s="12" t="s">
        <v>719</v>
      </c>
      <c r="C76" s="12" t="s">
        <v>720</v>
      </c>
      <c r="D76" s="13"/>
      <c r="E76" s="13"/>
      <c r="F76" s="13"/>
      <c r="G76" s="13">
        <f>SUM(G77:G79)</f>
        <v>24789.040000000001</v>
      </c>
      <c r="I76" s="2"/>
      <c r="J76" s="2"/>
      <c r="K76" s="2"/>
      <c r="L76" s="2"/>
      <c r="M76" s="2"/>
      <c r="N76" s="2"/>
      <c r="O76" s="2"/>
      <c r="P76" s="2"/>
      <c r="Q76" s="2"/>
    </row>
    <row r="77" spans="2:17" s="1" customFormat="1" ht="15" customHeight="1" x14ac:dyDescent="0.3">
      <c r="B77" s="4" t="s">
        <v>6999</v>
      </c>
      <c r="C77" s="4" t="s">
        <v>7067</v>
      </c>
      <c r="D77" s="3" t="s">
        <v>5883</v>
      </c>
      <c r="E77" s="3">
        <v>46.41</v>
      </c>
      <c r="F77" s="3">
        <v>39.74</v>
      </c>
      <c r="G77" s="3">
        <f t="shared" ref="G77:G79" si="14">+ROUND(E77*F77,2)</f>
        <v>1844.33</v>
      </c>
      <c r="I77" s="2"/>
      <c r="J77" s="2"/>
      <c r="K77" s="2"/>
      <c r="L77" s="2"/>
      <c r="M77" s="2"/>
      <c r="N77" s="2"/>
      <c r="O77" s="2"/>
      <c r="P77" s="2"/>
      <c r="Q77" s="2"/>
    </row>
    <row r="78" spans="2:17" s="1" customFormat="1" ht="15" customHeight="1" x14ac:dyDescent="0.3">
      <c r="B78" s="4" t="s">
        <v>7000</v>
      </c>
      <c r="C78" s="4" t="s">
        <v>7068</v>
      </c>
      <c r="D78" s="3" t="s">
        <v>5883</v>
      </c>
      <c r="E78" s="3">
        <v>33.020000000000003</v>
      </c>
      <c r="F78" s="3">
        <v>191.14</v>
      </c>
      <c r="G78" s="3">
        <f t="shared" si="14"/>
        <v>6311.44</v>
      </c>
      <c r="I78" s="2"/>
      <c r="J78" s="2"/>
      <c r="K78" s="2"/>
      <c r="L78" s="2"/>
      <c r="M78" s="2"/>
      <c r="N78" s="2"/>
      <c r="O78" s="2"/>
      <c r="P78" s="2"/>
      <c r="Q78" s="2"/>
    </row>
    <row r="79" spans="2:17" s="1" customFormat="1" ht="15" customHeight="1" x14ac:dyDescent="0.3">
      <c r="B79" s="4" t="s">
        <v>7001</v>
      </c>
      <c r="C79" s="4" t="s">
        <v>7069</v>
      </c>
      <c r="D79" s="3" t="s">
        <v>5883</v>
      </c>
      <c r="E79" s="3">
        <v>147.72</v>
      </c>
      <c r="F79" s="3">
        <v>112.6</v>
      </c>
      <c r="G79" s="3">
        <f t="shared" si="14"/>
        <v>16633.27</v>
      </c>
      <c r="I79" s="2"/>
      <c r="J79" s="2"/>
      <c r="K79" s="2"/>
      <c r="L79" s="2"/>
      <c r="M79" s="2"/>
      <c r="N79" s="2"/>
      <c r="O79" s="2"/>
      <c r="P79" s="2"/>
      <c r="Q79" s="2"/>
    </row>
    <row r="80" spans="2:17" s="1" customFormat="1" ht="15" customHeight="1" x14ac:dyDescent="0.3">
      <c r="B80" s="12" t="s">
        <v>6018</v>
      </c>
      <c r="C80" s="12" t="s">
        <v>6019</v>
      </c>
      <c r="D80" s="13"/>
      <c r="E80" s="13"/>
      <c r="F80" s="13"/>
      <c r="G80" s="13">
        <f>SUM(G81:G83)/2</f>
        <v>32800.71</v>
      </c>
      <c r="I80" s="2"/>
      <c r="J80" s="2"/>
      <c r="K80" s="2"/>
      <c r="L80" s="2"/>
      <c r="M80" s="2"/>
      <c r="N80" s="2"/>
      <c r="O80" s="2"/>
      <c r="P80" s="2"/>
      <c r="Q80" s="2"/>
    </row>
    <row r="81" spans="2:17" s="1" customFormat="1" ht="19.95" customHeight="1" x14ac:dyDescent="0.3">
      <c r="B81" s="6" t="s">
        <v>7002</v>
      </c>
      <c r="C81" s="6" t="s">
        <v>7003</v>
      </c>
      <c r="D81" s="5"/>
      <c r="E81" s="5"/>
      <c r="F81" s="5"/>
      <c r="G81" s="5">
        <f>SUM(G82:G83)</f>
        <v>32800.71</v>
      </c>
      <c r="I81" s="2"/>
      <c r="J81" s="2"/>
      <c r="K81" s="2"/>
      <c r="L81" s="2"/>
      <c r="M81" s="2"/>
      <c r="N81" s="2"/>
      <c r="O81" s="2"/>
      <c r="P81" s="2"/>
      <c r="Q81" s="2"/>
    </row>
    <row r="82" spans="2:17" s="1" customFormat="1" ht="15" customHeight="1" x14ac:dyDescent="0.3">
      <c r="B82" s="4" t="s">
        <v>7004</v>
      </c>
      <c r="C82" s="4" t="s">
        <v>7070</v>
      </c>
      <c r="D82" s="3" t="s">
        <v>5883</v>
      </c>
      <c r="E82" s="3">
        <v>486.33</v>
      </c>
      <c r="F82" s="3">
        <v>26.17</v>
      </c>
      <c r="G82" s="3">
        <f t="shared" ref="G82:G83" si="15">+ROUND(E82*F82,2)</f>
        <v>12727.26</v>
      </c>
      <c r="I82" s="2"/>
      <c r="J82" s="2"/>
      <c r="K82" s="2"/>
      <c r="L82" s="2"/>
      <c r="M82" s="2"/>
      <c r="N82" s="2"/>
      <c r="O82" s="2"/>
      <c r="P82" s="2"/>
      <c r="Q82" s="2"/>
    </row>
    <row r="83" spans="2:17" s="1" customFormat="1" ht="15" customHeight="1" x14ac:dyDescent="0.3">
      <c r="B83" s="4" t="s">
        <v>7005</v>
      </c>
      <c r="C83" s="4" t="s">
        <v>7071</v>
      </c>
      <c r="D83" s="3" t="s">
        <v>5910</v>
      </c>
      <c r="E83" s="3">
        <v>36.47</v>
      </c>
      <c r="F83" s="3">
        <v>550.41</v>
      </c>
      <c r="G83" s="3">
        <f t="shared" si="15"/>
        <v>20073.45</v>
      </c>
      <c r="I83" s="2"/>
      <c r="J83" s="2"/>
      <c r="K83" s="2"/>
      <c r="L83" s="2"/>
      <c r="M83" s="2"/>
      <c r="N83" s="2"/>
      <c r="O83" s="2"/>
      <c r="P83" s="2"/>
      <c r="Q83" s="2"/>
    </row>
    <row r="84" spans="2:17" s="1" customFormat="1" ht="15" customHeight="1" x14ac:dyDescent="0.3">
      <c r="B84" s="10" t="s">
        <v>781</v>
      </c>
      <c r="C84" s="10" t="s">
        <v>6772</v>
      </c>
      <c r="D84" s="11"/>
      <c r="E84" s="11"/>
      <c r="F84" s="11"/>
      <c r="G84" s="11">
        <f>+G85+G88</f>
        <v>117130.92</v>
      </c>
      <c r="I84" s="2"/>
      <c r="J84" s="2"/>
      <c r="K84" s="2"/>
      <c r="L84" s="2"/>
      <c r="M84" s="2"/>
      <c r="N84" s="2"/>
      <c r="O84" s="2"/>
      <c r="P84" s="2"/>
      <c r="Q84" s="2"/>
    </row>
    <row r="85" spans="2:17" s="1" customFormat="1" ht="15" customHeight="1" x14ac:dyDescent="0.3">
      <c r="B85" s="12" t="s">
        <v>783</v>
      </c>
      <c r="C85" s="12" t="s">
        <v>784</v>
      </c>
      <c r="D85" s="13"/>
      <c r="E85" s="13"/>
      <c r="F85" s="13"/>
      <c r="G85" s="13">
        <f>SUM(G86:G87)</f>
        <v>45659.11</v>
      </c>
      <c r="I85" s="2"/>
      <c r="J85" s="2"/>
      <c r="K85" s="2"/>
      <c r="L85" s="2"/>
      <c r="M85" s="2"/>
      <c r="N85" s="2"/>
      <c r="O85" s="2"/>
      <c r="P85" s="2"/>
      <c r="Q85" s="2"/>
    </row>
    <row r="86" spans="2:17" s="1" customFormat="1" ht="15" customHeight="1" x14ac:dyDescent="0.3">
      <c r="B86" s="4" t="s">
        <v>7006</v>
      </c>
      <c r="C86" s="4" t="s">
        <v>7072</v>
      </c>
      <c r="D86" s="3" t="s">
        <v>5883</v>
      </c>
      <c r="E86" s="3">
        <v>331.36</v>
      </c>
      <c r="F86" s="3">
        <v>60.89</v>
      </c>
      <c r="G86" s="3">
        <f t="shared" ref="G86:G87" si="16">+ROUND(E86*F86,2)</f>
        <v>20176.509999999998</v>
      </c>
      <c r="I86" s="2"/>
      <c r="J86" s="2"/>
      <c r="K86" s="2"/>
      <c r="L86" s="2"/>
      <c r="M86" s="2"/>
      <c r="N86" s="2"/>
      <c r="O86" s="2"/>
      <c r="P86" s="2"/>
      <c r="Q86" s="2"/>
    </row>
    <row r="87" spans="2:17" s="1" customFormat="1" ht="15" customHeight="1" x14ac:dyDescent="0.3">
      <c r="B87" s="4" t="s">
        <v>799</v>
      </c>
      <c r="C87" s="4" t="s">
        <v>7073</v>
      </c>
      <c r="D87" s="3" t="s">
        <v>5883</v>
      </c>
      <c r="E87" s="3">
        <v>102.74</v>
      </c>
      <c r="F87" s="3">
        <v>248.03</v>
      </c>
      <c r="G87" s="3">
        <f t="shared" si="16"/>
        <v>25482.6</v>
      </c>
      <c r="I87" s="2"/>
      <c r="J87" s="2"/>
      <c r="K87" s="2"/>
      <c r="L87" s="2"/>
      <c r="M87" s="2"/>
      <c r="N87" s="2"/>
      <c r="O87" s="2"/>
      <c r="P87" s="2"/>
      <c r="Q87" s="2"/>
    </row>
    <row r="88" spans="2:17" s="1" customFormat="1" ht="15" customHeight="1" x14ac:dyDescent="0.3">
      <c r="B88" s="12" t="s">
        <v>803</v>
      </c>
      <c r="C88" s="12" t="s">
        <v>804</v>
      </c>
      <c r="D88" s="13"/>
      <c r="E88" s="13"/>
      <c r="F88" s="13"/>
      <c r="G88" s="13">
        <f>SUM(G89:G92)/2</f>
        <v>71471.81</v>
      </c>
      <c r="I88" s="2"/>
      <c r="J88" s="2"/>
      <c r="K88" s="2"/>
      <c r="L88" s="2"/>
      <c r="M88" s="2"/>
      <c r="N88" s="2"/>
      <c r="O88" s="2"/>
      <c r="P88" s="2"/>
      <c r="Q88" s="2"/>
    </row>
    <row r="89" spans="2:17" s="1" customFormat="1" ht="19.95" customHeight="1" x14ac:dyDescent="0.3">
      <c r="B89" s="6" t="s">
        <v>805</v>
      </c>
      <c r="C89" s="6" t="s">
        <v>6035</v>
      </c>
      <c r="D89" s="5"/>
      <c r="E89" s="5"/>
      <c r="F89" s="5"/>
      <c r="G89" s="5">
        <f>SUM(G90:G92)</f>
        <v>71471.81</v>
      </c>
      <c r="I89" s="2"/>
      <c r="J89" s="2"/>
      <c r="K89" s="2"/>
      <c r="L89" s="2"/>
      <c r="M89" s="2"/>
      <c r="N89" s="2"/>
      <c r="O89" s="2"/>
      <c r="P89" s="2"/>
      <c r="Q89" s="2"/>
    </row>
    <row r="90" spans="2:17" s="1" customFormat="1" ht="15" customHeight="1" x14ac:dyDescent="0.3">
      <c r="B90" s="4" t="s">
        <v>7007</v>
      </c>
      <c r="C90" s="4" t="s">
        <v>7074</v>
      </c>
      <c r="D90" s="3" t="s">
        <v>25</v>
      </c>
      <c r="E90" s="3">
        <v>928.53</v>
      </c>
      <c r="F90" s="3">
        <v>30.45</v>
      </c>
      <c r="G90" s="3">
        <f t="shared" ref="G90:G92" si="17">+ROUND(E90*F90,2)</f>
        <v>28273.74</v>
      </c>
      <c r="I90" s="2"/>
      <c r="J90" s="2"/>
      <c r="K90" s="2"/>
      <c r="L90" s="2"/>
      <c r="M90" s="2"/>
      <c r="N90" s="2"/>
      <c r="O90" s="2"/>
      <c r="P90" s="2"/>
      <c r="Q90" s="2"/>
    </row>
    <row r="91" spans="2:17" s="1" customFormat="1" ht="15" customHeight="1" x14ac:dyDescent="0.3">
      <c r="B91" s="4" t="s">
        <v>7008</v>
      </c>
      <c r="C91" s="4" t="s">
        <v>7075</v>
      </c>
      <c r="D91" s="3" t="s">
        <v>25</v>
      </c>
      <c r="E91" s="3">
        <v>446.16</v>
      </c>
      <c r="F91" s="3">
        <v>95.64</v>
      </c>
      <c r="G91" s="3">
        <f t="shared" si="17"/>
        <v>42670.74</v>
      </c>
      <c r="I91" s="2"/>
      <c r="J91" s="2"/>
      <c r="K91" s="2"/>
      <c r="L91" s="2"/>
      <c r="M91" s="2"/>
      <c r="N91" s="2"/>
      <c r="O91" s="2"/>
      <c r="P91" s="2"/>
      <c r="Q91" s="2"/>
    </row>
    <row r="92" spans="2:17" s="1" customFormat="1" ht="15" customHeight="1" x14ac:dyDescent="0.3">
      <c r="B92" s="4" t="s">
        <v>7009</v>
      </c>
      <c r="C92" s="4" t="s">
        <v>7076</v>
      </c>
      <c r="D92" s="3" t="s">
        <v>25</v>
      </c>
      <c r="E92" s="3">
        <v>27.96</v>
      </c>
      <c r="F92" s="3">
        <v>18.86</v>
      </c>
      <c r="G92" s="3">
        <f t="shared" si="17"/>
        <v>527.33000000000004</v>
      </c>
      <c r="I92" s="2"/>
      <c r="J92" s="2"/>
      <c r="K92" s="2"/>
      <c r="L92" s="2"/>
      <c r="M92" s="2"/>
      <c r="N92" s="2"/>
      <c r="O92" s="2"/>
      <c r="P92" s="2"/>
      <c r="Q92" s="2"/>
    </row>
    <row r="93" spans="2:17" s="1" customFormat="1" ht="15" customHeight="1" x14ac:dyDescent="0.3">
      <c r="B93" s="10" t="s">
        <v>815</v>
      </c>
      <c r="C93" s="10" t="s">
        <v>816</v>
      </c>
      <c r="D93" s="11"/>
      <c r="E93" s="11"/>
      <c r="F93" s="11"/>
      <c r="G93" s="11">
        <f>+G94+G98</f>
        <v>570934.44999999995</v>
      </c>
      <c r="I93" s="2"/>
      <c r="J93" s="2"/>
      <c r="K93" s="2"/>
      <c r="L93" s="2"/>
      <c r="M93" s="2"/>
      <c r="N93" s="2"/>
      <c r="O93" s="2"/>
      <c r="P93" s="2"/>
      <c r="Q93" s="2"/>
    </row>
    <row r="94" spans="2:17" s="1" customFormat="1" ht="15" customHeight="1" x14ac:dyDescent="0.3">
      <c r="B94" s="12" t="s">
        <v>6040</v>
      </c>
      <c r="C94" s="12" t="s">
        <v>6041</v>
      </c>
      <c r="D94" s="13"/>
      <c r="E94" s="13"/>
      <c r="F94" s="13"/>
      <c r="G94" s="13">
        <f>SUM(G95:G97)</f>
        <v>548719.59</v>
      </c>
      <c r="I94" s="2"/>
      <c r="J94" s="2"/>
      <c r="K94" s="2"/>
      <c r="L94" s="2"/>
      <c r="M94" s="2"/>
      <c r="N94" s="2"/>
      <c r="O94" s="2"/>
      <c r="P94" s="2"/>
      <c r="Q94" s="2"/>
    </row>
    <row r="95" spans="2:17" s="1" customFormat="1" ht="15" customHeight="1" x14ac:dyDescent="0.3">
      <c r="B95" s="4" t="s">
        <v>7010</v>
      </c>
      <c r="C95" s="4" t="s">
        <v>7011</v>
      </c>
      <c r="D95" s="3" t="s">
        <v>5883</v>
      </c>
      <c r="E95" s="3">
        <v>1789.7</v>
      </c>
      <c r="F95" s="3">
        <v>278.26</v>
      </c>
      <c r="G95" s="3">
        <f t="shared" ref="G95:G97" si="18">+ROUND(E95*F95,2)</f>
        <v>498001.91999999998</v>
      </c>
      <c r="I95" s="2"/>
      <c r="J95" s="2"/>
      <c r="K95" s="2"/>
      <c r="L95" s="2"/>
      <c r="M95" s="2"/>
      <c r="N95" s="2"/>
      <c r="O95" s="2"/>
      <c r="P95" s="2"/>
      <c r="Q95" s="2"/>
    </row>
    <row r="96" spans="2:17" s="1" customFormat="1" ht="15" customHeight="1" x14ac:dyDescent="0.3">
      <c r="B96" s="4" t="s">
        <v>7012</v>
      </c>
      <c r="C96" s="4" t="s">
        <v>7013</v>
      </c>
      <c r="D96" s="3" t="s">
        <v>25</v>
      </c>
      <c r="E96" s="3">
        <v>250.36</v>
      </c>
      <c r="F96" s="3">
        <v>31.21</v>
      </c>
      <c r="G96" s="3">
        <f t="shared" si="18"/>
        <v>7813.74</v>
      </c>
      <c r="I96" s="2"/>
      <c r="J96" s="2"/>
      <c r="K96" s="2"/>
      <c r="L96" s="2"/>
      <c r="M96" s="2"/>
      <c r="N96" s="2"/>
      <c r="O96" s="2"/>
      <c r="P96" s="2"/>
      <c r="Q96" s="2"/>
    </row>
    <row r="97" spans="2:17" s="1" customFormat="1" ht="15" customHeight="1" x14ac:dyDescent="0.3">
      <c r="B97" s="4" t="s">
        <v>7014</v>
      </c>
      <c r="C97" s="4" t="s">
        <v>7077</v>
      </c>
      <c r="D97" s="3" t="s">
        <v>5883</v>
      </c>
      <c r="E97" s="3">
        <v>556.76</v>
      </c>
      <c r="F97" s="3">
        <v>77.06</v>
      </c>
      <c r="G97" s="3">
        <f t="shared" si="18"/>
        <v>42903.93</v>
      </c>
      <c r="I97" s="2"/>
      <c r="J97" s="2"/>
      <c r="K97" s="2"/>
      <c r="L97" s="2"/>
      <c r="M97" s="2"/>
      <c r="N97" s="2"/>
      <c r="O97" s="2"/>
      <c r="P97" s="2"/>
      <c r="Q97" s="2"/>
    </row>
    <row r="98" spans="2:17" s="1" customFormat="1" ht="15" customHeight="1" x14ac:dyDescent="0.3">
      <c r="B98" s="12" t="s">
        <v>6047</v>
      </c>
      <c r="C98" s="12" t="s">
        <v>3646</v>
      </c>
      <c r="D98" s="13"/>
      <c r="E98" s="13"/>
      <c r="F98" s="13"/>
      <c r="G98" s="13">
        <f>SUM(G99)</f>
        <v>22214.86</v>
      </c>
      <c r="I98" s="2"/>
      <c r="J98" s="2"/>
      <c r="K98" s="2"/>
      <c r="L98" s="2"/>
      <c r="M98" s="2"/>
      <c r="N98" s="2"/>
      <c r="O98" s="2"/>
      <c r="P98" s="2"/>
      <c r="Q98" s="2"/>
    </row>
    <row r="99" spans="2:17" s="1" customFormat="1" ht="15" customHeight="1" x14ac:dyDescent="0.3">
      <c r="B99" s="4" t="s">
        <v>7015</v>
      </c>
      <c r="C99" s="4" t="s">
        <v>7016</v>
      </c>
      <c r="D99" s="3" t="s">
        <v>5883</v>
      </c>
      <c r="E99" s="3">
        <v>361.57</v>
      </c>
      <c r="F99" s="3">
        <v>61.44</v>
      </c>
      <c r="G99" s="3">
        <f t="shared" ref="G99" si="19">+ROUND(E99*F99,2)</f>
        <v>22214.86</v>
      </c>
      <c r="I99" s="2"/>
      <c r="J99" s="2"/>
      <c r="K99" s="2"/>
      <c r="L99" s="2"/>
      <c r="M99" s="2"/>
      <c r="N99" s="2"/>
      <c r="O99" s="2"/>
      <c r="P99" s="2"/>
      <c r="Q99" s="2"/>
    </row>
    <row r="100" spans="2:17" s="1" customFormat="1" ht="15" customHeight="1" x14ac:dyDescent="0.3">
      <c r="B100" s="10" t="s">
        <v>1145</v>
      </c>
      <c r="C100" s="10" t="s">
        <v>1146</v>
      </c>
      <c r="D100" s="11"/>
      <c r="E100" s="11"/>
      <c r="F100" s="11"/>
      <c r="G100" s="11">
        <f>SUM(G101:G104)</f>
        <v>392583.95999999996</v>
      </c>
      <c r="I100" s="2"/>
      <c r="J100" s="2"/>
      <c r="K100" s="2"/>
      <c r="L100" s="2"/>
      <c r="M100" s="2"/>
      <c r="N100" s="2"/>
      <c r="O100" s="2"/>
      <c r="P100" s="2"/>
      <c r="Q100" s="2"/>
    </row>
    <row r="101" spans="2:17" s="1" customFormat="1" ht="15" customHeight="1" x14ac:dyDescent="0.3">
      <c r="B101" s="4" t="s">
        <v>1155</v>
      </c>
      <c r="C101" s="4" t="s">
        <v>7078</v>
      </c>
      <c r="D101" s="3" t="s">
        <v>5883</v>
      </c>
      <c r="E101" s="3">
        <v>4351.2</v>
      </c>
      <c r="F101" s="3">
        <v>33.840000000000003</v>
      </c>
      <c r="G101" s="3">
        <f t="shared" ref="G101:G104" si="20">+ROUND(E101*F101,2)</f>
        <v>147244.60999999999</v>
      </c>
      <c r="I101" s="2"/>
      <c r="J101" s="2"/>
      <c r="K101" s="2"/>
      <c r="L101" s="2"/>
      <c r="M101" s="2"/>
      <c r="N101" s="2"/>
      <c r="O101" s="2"/>
      <c r="P101" s="2"/>
      <c r="Q101" s="2"/>
    </row>
    <row r="102" spans="2:17" s="1" customFormat="1" ht="15" customHeight="1" x14ac:dyDescent="0.3">
      <c r="B102" s="4" t="s">
        <v>1157</v>
      </c>
      <c r="C102" s="4" t="s">
        <v>7079</v>
      </c>
      <c r="D102" s="3" t="s">
        <v>5883</v>
      </c>
      <c r="E102" s="3">
        <v>1649.28</v>
      </c>
      <c r="F102" s="3">
        <v>30.84</v>
      </c>
      <c r="G102" s="3">
        <f t="shared" si="20"/>
        <v>50863.8</v>
      </c>
      <c r="I102" s="2"/>
      <c r="J102" s="2"/>
      <c r="K102" s="2"/>
      <c r="L102" s="2"/>
      <c r="M102" s="2"/>
      <c r="N102" s="2"/>
      <c r="O102" s="2"/>
      <c r="P102" s="2"/>
      <c r="Q102" s="2"/>
    </row>
    <row r="103" spans="2:17" s="1" customFormat="1" ht="15" customHeight="1" x14ac:dyDescent="0.3">
      <c r="B103" s="4" t="s">
        <v>7017</v>
      </c>
      <c r="C103" s="4" t="s">
        <v>7080</v>
      </c>
      <c r="D103" s="3" t="s">
        <v>5883</v>
      </c>
      <c r="E103" s="3">
        <v>4351.2</v>
      </c>
      <c r="F103" s="3">
        <v>32.409999999999997</v>
      </c>
      <c r="G103" s="3">
        <f t="shared" si="20"/>
        <v>141022.39000000001</v>
      </c>
      <c r="I103" s="2"/>
      <c r="J103" s="2"/>
      <c r="K103" s="2"/>
      <c r="L103" s="2"/>
      <c r="M103" s="2"/>
      <c r="N103" s="2"/>
      <c r="O103" s="2"/>
      <c r="P103" s="2"/>
      <c r="Q103" s="2"/>
    </row>
    <row r="104" spans="2:17" s="1" customFormat="1" ht="15" customHeight="1" x14ac:dyDescent="0.3">
      <c r="B104" s="4" t="s">
        <v>7018</v>
      </c>
      <c r="C104" s="4" t="s">
        <v>7081</v>
      </c>
      <c r="D104" s="3" t="s">
        <v>5883</v>
      </c>
      <c r="E104" s="3">
        <v>1649.28</v>
      </c>
      <c r="F104" s="3">
        <v>32.409999999999997</v>
      </c>
      <c r="G104" s="3">
        <f t="shared" si="20"/>
        <v>53453.16</v>
      </c>
      <c r="I104" s="2"/>
      <c r="J104" s="2"/>
      <c r="K104" s="2"/>
      <c r="L104" s="2"/>
      <c r="M104" s="2"/>
      <c r="N104" s="2"/>
      <c r="O104" s="2"/>
      <c r="P104" s="2"/>
      <c r="Q104" s="2"/>
    </row>
    <row r="105" spans="2:17" ht="15" customHeight="1" x14ac:dyDescent="0.3">
      <c r="B105" s="120"/>
      <c r="C105" s="117" t="s">
        <v>5430</v>
      </c>
      <c r="D105" s="122"/>
      <c r="E105" s="126"/>
      <c r="F105" s="123"/>
      <c r="G105" s="127">
        <f>+G67+G14+G6</f>
        <v>3761019.0399999996</v>
      </c>
    </row>
    <row r="106" spans="2:17" ht="15" customHeight="1" x14ac:dyDescent="0.3">
      <c r="C106" s="119"/>
      <c r="E106" s="128"/>
      <c r="F106" s="128"/>
      <c r="G106" s="128"/>
    </row>
    <row r="107" spans="2:17" ht="15" customHeight="1" x14ac:dyDescent="0.3">
      <c r="C107" s="119"/>
      <c r="E107" s="128"/>
      <c r="F107" s="128"/>
      <c r="G107" s="128">
        <v>3761019.04</v>
      </c>
    </row>
    <row r="108" spans="2:17" ht="15" customHeight="1" x14ac:dyDescent="0.3">
      <c r="C108" s="119"/>
      <c r="E108" s="128"/>
      <c r="F108" s="128"/>
      <c r="G108" s="128">
        <f>+G107-G105</f>
        <v>0</v>
      </c>
    </row>
  </sheetData>
  <autoFilter ref="B5:G105" xr:uid="{35543DEC-E8E8-46FC-98B0-91234AC4D42B}"/>
  <mergeCells count="1">
    <mergeCell ref="B3:G3"/>
  </mergeCells>
  <conditionalFormatting sqref="E6:E104">
    <cfRule type="cellIs" dxfId="50" priority="1"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72CE-CA00-4B32-9B5B-9FC21F750F25}">
  <sheetPr codeName="Hoja4">
    <tabColor theme="8" tint="0.79998168889431442"/>
    <outlinePr summaryBelow="0" summaryRight="0"/>
    <pageSetUpPr autoPageBreaks="0"/>
  </sheetPr>
  <dimension ref="B4:N132"/>
  <sheetViews>
    <sheetView showOutlineSymbols="0" topLeftCell="A34" zoomScale="80" zoomScaleNormal="80" workbookViewId="0">
      <selection activeCell="B59" sqref="B59"/>
    </sheetView>
  </sheetViews>
  <sheetFormatPr baseColWidth="10" defaultColWidth="6.88671875" defaultRowHeight="15" customHeight="1" x14ac:dyDescent="0.3"/>
  <cols>
    <col min="1" max="1" width="18.6640625" style="35" customWidth="1"/>
    <col min="2" max="2" width="15.33203125" style="34" customWidth="1"/>
    <col min="3" max="3" width="57.6640625" style="44" customWidth="1"/>
    <col min="4" max="4" width="7.88671875" style="45" customWidth="1"/>
    <col min="5" max="5" width="12.6640625" style="129" customWidth="1"/>
    <col min="6" max="6" width="12.6640625" style="130" customWidth="1"/>
    <col min="7" max="7" width="16.6640625" style="130" customWidth="1"/>
    <col min="8" max="226" width="6.88671875" style="35"/>
    <col min="227" max="227" width="7" style="35" customWidth="1"/>
    <col min="228" max="228" width="3" style="35" customWidth="1"/>
    <col min="229" max="229" width="15.33203125" style="35" customWidth="1"/>
    <col min="230" max="230" width="61.109375" style="35" customWidth="1"/>
    <col min="231" max="231" width="7.44140625" style="35" customWidth="1"/>
    <col min="232" max="232" width="15.33203125" style="35" customWidth="1"/>
    <col min="233" max="233" width="18.109375" style="35" customWidth="1"/>
    <col min="234" max="234" width="18" style="35" customWidth="1"/>
    <col min="235" max="236" width="7.44140625" style="35" customWidth="1"/>
    <col min="237" max="237" width="10.5546875" style="35" bestFit="1" customWidth="1"/>
    <col min="238" max="243" width="6.88671875" style="35"/>
    <col min="244" max="244" width="13.33203125" style="35" customWidth="1"/>
    <col min="245" max="245" width="11.33203125" style="35" customWidth="1"/>
    <col min="246" max="482" width="6.88671875" style="35"/>
    <col min="483" max="483" width="7" style="35" customWidth="1"/>
    <col min="484" max="484" width="3" style="35" customWidth="1"/>
    <col min="485" max="485" width="15.33203125" style="35" customWidth="1"/>
    <col min="486" max="486" width="61.109375" style="35" customWidth="1"/>
    <col min="487" max="487" width="7.44140625" style="35" customWidth="1"/>
    <col min="488" max="488" width="15.33203125" style="35" customWidth="1"/>
    <col min="489" max="489" width="18.109375" style="35" customWidth="1"/>
    <col min="490" max="490" width="18" style="35" customWidth="1"/>
    <col min="491" max="492" width="7.44140625" style="35" customWidth="1"/>
    <col min="493" max="493" width="10.5546875" style="35" bestFit="1" customWidth="1"/>
    <col min="494" max="499" width="6.88671875" style="35"/>
    <col min="500" max="500" width="13.33203125" style="35" customWidth="1"/>
    <col min="501" max="501" width="11.33203125" style="35" customWidth="1"/>
    <col min="502" max="738" width="6.88671875" style="35"/>
    <col min="739" max="739" width="7" style="35" customWidth="1"/>
    <col min="740" max="740" width="3" style="35" customWidth="1"/>
    <col min="741" max="741" width="15.33203125" style="35" customWidth="1"/>
    <col min="742" max="742" width="61.109375" style="35" customWidth="1"/>
    <col min="743" max="743" width="7.44140625" style="35" customWidth="1"/>
    <col min="744" max="744" width="15.33203125" style="35" customWidth="1"/>
    <col min="745" max="745" width="18.109375" style="35" customWidth="1"/>
    <col min="746" max="746" width="18" style="35" customWidth="1"/>
    <col min="747" max="748" width="7.44140625" style="35" customWidth="1"/>
    <col min="749" max="749" width="10.5546875" style="35" bestFit="1" customWidth="1"/>
    <col min="750" max="755" width="6.88671875" style="35"/>
    <col min="756" max="756" width="13.33203125" style="35" customWidth="1"/>
    <col min="757" max="757" width="11.33203125" style="35" customWidth="1"/>
    <col min="758" max="994" width="6.88671875" style="35"/>
    <col min="995" max="995" width="7" style="35" customWidth="1"/>
    <col min="996" max="996" width="3" style="35" customWidth="1"/>
    <col min="997" max="997" width="15.33203125" style="35" customWidth="1"/>
    <col min="998" max="998" width="61.109375" style="35" customWidth="1"/>
    <col min="999" max="999" width="7.44140625" style="35" customWidth="1"/>
    <col min="1000" max="1000" width="15.33203125" style="35" customWidth="1"/>
    <col min="1001" max="1001" width="18.109375" style="35" customWidth="1"/>
    <col min="1002" max="1002" width="18" style="35" customWidth="1"/>
    <col min="1003" max="1004" width="7.44140625" style="35" customWidth="1"/>
    <col min="1005" max="1005" width="10.5546875" style="35" bestFit="1" customWidth="1"/>
    <col min="1006" max="1011" width="6.88671875" style="35"/>
    <col min="1012" max="1012" width="13.33203125" style="35" customWidth="1"/>
    <col min="1013" max="1013" width="11.33203125" style="35" customWidth="1"/>
    <col min="1014" max="1250" width="6.88671875" style="35"/>
    <col min="1251" max="1251" width="7" style="35" customWidth="1"/>
    <col min="1252" max="1252" width="3" style="35" customWidth="1"/>
    <col min="1253" max="1253" width="15.33203125" style="35" customWidth="1"/>
    <col min="1254" max="1254" width="61.109375" style="35" customWidth="1"/>
    <col min="1255" max="1255" width="7.44140625" style="35" customWidth="1"/>
    <col min="1256" max="1256" width="15.33203125" style="35" customWidth="1"/>
    <col min="1257" max="1257" width="18.109375" style="35" customWidth="1"/>
    <col min="1258" max="1258" width="18" style="35" customWidth="1"/>
    <col min="1259" max="1260" width="7.44140625" style="35" customWidth="1"/>
    <col min="1261" max="1261" width="10.5546875" style="35" bestFit="1" customWidth="1"/>
    <col min="1262" max="1267" width="6.88671875" style="35"/>
    <col min="1268" max="1268" width="13.33203125" style="35" customWidth="1"/>
    <col min="1269" max="1269" width="11.33203125" style="35" customWidth="1"/>
    <col min="1270" max="1506" width="6.88671875" style="35"/>
    <col min="1507" max="1507" width="7" style="35" customWidth="1"/>
    <col min="1508" max="1508" width="3" style="35" customWidth="1"/>
    <col min="1509" max="1509" width="15.33203125" style="35" customWidth="1"/>
    <col min="1510" max="1510" width="61.109375" style="35" customWidth="1"/>
    <col min="1511" max="1511" width="7.44140625" style="35" customWidth="1"/>
    <col min="1512" max="1512" width="15.33203125" style="35" customWidth="1"/>
    <col min="1513" max="1513" width="18.109375" style="35" customWidth="1"/>
    <col min="1514" max="1514" width="18" style="35" customWidth="1"/>
    <col min="1515" max="1516" width="7.44140625" style="35" customWidth="1"/>
    <col min="1517" max="1517" width="10.5546875" style="35" bestFit="1" customWidth="1"/>
    <col min="1518" max="1523" width="6.88671875" style="35"/>
    <col min="1524" max="1524" width="13.33203125" style="35" customWidth="1"/>
    <col min="1525" max="1525" width="11.33203125" style="35" customWidth="1"/>
    <col min="1526" max="1762" width="6.88671875" style="35"/>
    <col min="1763" max="1763" width="7" style="35" customWidth="1"/>
    <col min="1764" max="1764" width="3" style="35" customWidth="1"/>
    <col min="1765" max="1765" width="15.33203125" style="35" customWidth="1"/>
    <col min="1766" max="1766" width="61.109375" style="35" customWidth="1"/>
    <col min="1767" max="1767" width="7.44140625" style="35" customWidth="1"/>
    <col min="1768" max="1768" width="15.33203125" style="35" customWidth="1"/>
    <col min="1769" max="1769" width="18.109375" style="35" customWidth="1"/>
    <col min="1770" max="1770" width="18" style="35" customWidth="1"/>
    <col min="1771" max="1772" width="7.44140625" style="35" customWidth="1"/>
    <col min="1773" max="1773" width="10.5546875" style="35" bestFit="1" customWidth="1"/>
    <col min="1774" max="1779" width="6.88671875" style="35"/>
    <col min="1780" max="1780" width="13.33203125" style="35" customWidth="1"/>
    <col min="1781" max="1781" width="11.33203125" style="35" customWidth="1"/>
    <col min="1782" max="2018" width="6.88671875" style="35"/>
    <col min="2019" max="2019" width="7" style="35" customWidth="1"/>
    <col min="2020" max="2020" width="3" style="35" customWidth="1"/>
    <col min="2021" max="2021" width="15.33203125" style="35" customWidth="1"/>
    <col min="2022" max="2022" width="61.109375" style="35" customWidth="1"/>
    <col min="2023" max="2023" width="7.44140625" style="35" customWidth="1"/>
    <col min="2024" max="2024" width="15.33203125" style="35" customWidth="1"/>
    <col min="2025" max="2025" width="18.109375" style="35" customWidth="1"/>
    <col min="2026" max="2026" width="18" style="35" customWidth="1"/>
    <col min="2027" max="2028" width="7.44140625" style="35" customWidth="1"/>
    <col min="2029" max="2029" width="10.5546875" style="35" bestFit="1" customWidth="1"/>
    <col min="2030" max="2035" width="6.88671875" style="35"/>
    <col min="2036" max="2036" width="13.33203125" style="35" customWidth="1"/>
    <col min="2037" max="2037" width="11.33203125" style="35" customWidth="1"/>
    <col min="2038" max="2274" width="6.88671875" style="35"/>
    <col min="2275" max="2275" width="7" style="35" customWidth="1"/>
    <col min="2276" max="2276" width="3" style="35" customWidth="1"/>
    <col min="2277" max="2277" width="15.33203125" style="35" customWidth="1"/>
    <col min="2278" max="2278" width="61.109375" style="35" customWidth="1"/>
    <col min="2279" max="2279" width="7.44140625" style="35" customWidth="1"/>
    <col min="2280" max="2280" width="15.33203125" style="35" customWidth="1"/>
    <col min="2281" max="2281" width="18.109375" style="35" customWidth="1"/>
    <col min="2282" max="2282" width="18" style="35" customWidth="1"/>
    <col min="2283" max="2284" width="7.44140625" style="35" customWidth="1"/>
    <col min="2285" max="2285" width="10.5546875" style="35" bestFit="1" customWidth="1"/>
    <col min="2286" max="2291" width="6.88671875" style="35"/>
    <col min="2292" max="2292" width="13.33203125" style="35" customWidth="1"/>
    <col min="2293" max="2293" width="11.33203125" style="35" customWidth="1"/>
    <col min="2294" max="2530" width="6.88671875" style="35"/>
    <col min="2531" max="2531" width="7" style="35" customWidth="1"/>
    <col min="2532" max="2532" width="3" style="35" customWidth="1"/>
    <col min="2533" max="2533" width="15.33203125" style="35" customWidth="1"/>
    <col min="2534" max="2534" width="61.109375" style="35" customWidth="1"/>
    <col min="2535" max="2535" width="7.44140625" style="35" customWidth="1"/>
    <col min="2536" max="2536" width="15.33203125" style="35" customWidth="1"/>
    <col min="2537" max="2537" width="18.109375" style="35" customWidth="1"/>
    <col min="2538" max="2538" width="18" style="35" customWidth="1"/>
    <col min="2539" max="2540" width="7.44140625" style="35" customWidth="1"/>
    <col min="2541" max="2541" width="10.5546875" style="35" bestFit="1" customWidth="1"/>
    <col min="2542" max="2547" width="6.88671875" style="35"/>
    <col min="2548" max="2548" width="13.33203125" style="35" customWidth="1"/>
    <col min="2549" max="2549" width="11.33203125" style="35" customWidth="1"/>
    <col min="2550" max="2786" width="6.88671875" style="35"/>
    <col min="2787" max="2787" width="7" style="35" customWidth="1"/>
    <col min="2788" max="2788" width="3" style="35" customWidth="1"/>
    <col min="2789" max="2789" width="15.33203125" style="35" customWidth="1"/>
    <col min="2790" max="2790" width="61.109375" style="35" customWidth="1"/>
    <col min="2791" max="2791" width="7.44140625" style="35" customWidth="1"/>
    <col min="2792" max="2792" width="15.33203125" style="35" customWidth="1"/>
    <col min="2793" max="2793" width="18.109375" style="35" customWidth="1"/>
    <col min="2794" max="2794" width="18" style="35" customWidth="1"/>
    <col min="2795" max="2796" width="7.44140625" style="35" customWidth="1"/>
    <col min="2797" max="2797" width="10.5546875" style="35" bestFit="1" customWidth="1"/>
    <col min="2798" max="2803" width="6.88671875" style="35"/>
    <col min="2804" max="2804" width="13.33203125" style="35" customWidth="1"/>
    <col min="2805" max="2805" width="11.33203125" style="35" customWidth="1"/>
    <col min="2806" max="3042" width="6.88671875" style="35"/>
    <col min="3043" max="3043" width="7" style="35" customWidth="1"/>
    <col min="3044" max="3044" width="3" style="35" customWidth="1"/>
    <col min="3045" max="3045" width="15.33203125" style="35" customWidth="1"/>
    <col min="3046" max="3046" width="61.109375" style="35" customWidth="1"/>
    <col min="3047" max="3047" width="7.44140625" style="35" customWidth="1"/>
    <col min="3048" max="3048" width="15.33203125" style="35" customWidth="1"/>
    <col min="3049" max="3049" width="18.109375" style="35" customWidth="1"/>
    <col min="3050" max="3050" width="18" style="35" customWidth="1"/>
    <col min="3051" max="3052" width="7.44140625" style="35" customWidth="1"/>
    <col min="3053" max="3053" width="10.5546875" style="35" bestFit="1" customWidth="1"/>
    <col min="3054" max="3059" width="6.88671875" style="35"/>
    <col min="3060" max="3060" width="13.33203125" style="35" customWidth="1"/>
    <col min="3061" max="3061" width="11.33203125" style="35" customWidth="1"/>
    <col min="3062" max="3298" width="6.88671875" style="35"/>
    <col min="3299" max="3299" width="7" style="35" customWidth="1"/>
    <col min="3300" max="3300" width="3" style="35" customWidth="1"/>
    <col min="3301" max="3301" width="15.33203125" style="35" customWidth="1"/>
    <col min="3302" max="3302" width="61.109375" style="35" customWidth="1"/>
    <col min="3303" max="3303" width="7.44140625" style="35" customWidth="1"/>
    <col min="3304" max="3304" width="15.33203125" style="35" customWidth="1"/>
    <col min="3305" max="3305" width="18.109375" style="35" customWidth="1"/>
    <col min="3306" max="3306" width="18" style="35" customWidth="1"/>
    <col min="3307" max="3308" width="7.44140625" style="35" customWidth="1"/>
    <col min="3309" max="3309" width="10.5546875" style="35" bestFit="1" customWidth="1"/>
    <col min="3310" max="3315" width="6.88671875" style="35"/>
    <col min="3316" max="3316" width="13.33203125" style="35" customWidth="1"/>
    <col min="3317" max="3317" width="11.33203125" style="35" customWidth="1"/>
    <col min="3318" max="3554" width="6.88671875" style="35"/>
    <col min="3555" max="3555" width="7" style="35" customWidth="1"/>
    <col min="3556" max="3556" width="3" style="35" customWidth="1"/>
    <col min="3557" max="3557" width="15.33203125" style="35" customWidth="1"/>
    <col min="3558" max="3558" width="61.109375" style="35" customWidth="1"/>
    <col min="3559" max="3559" width="7.44140625" style="35" customWidth="1"/>
    <col min="3560" max="3560" width="15.33203125" style="35" customWidth="1"/>
    <col min="3561" max="3561" width="18.109375" style="35" customWidth="1"/>
    <col min="3562" max="3562" width="18" style="35" customWidth="1"/>
    <col min="3563" max="3564" width="7.44140625" style="35" customWidth="1"/>
    <col min="3565" max="3565" width="10.5546875" style="35" bestFit="1" customWidth="1"/>
    <col min="3566" max="3571" width="6.88671875" style="35"/>
    <col min="3572" max="3572" width="13.33203125" style="35" customWidth="1"/>
    <col min="3573" max="3573" width="11.33203125" style="35" customWidth="1"/>
    <col min="3574" max="3810" width="6.88671875" style="35"/>
    <col min="3811" max="3811" width="7" style="35" customWidth="1"/>
    <col min="3812" max="3812" width="3" style="35" customWidth="1"/>
    <col min="3813" max="3813" width="15.33203125" style="35" customWidth="1"/>
    <col min="3814" max="3814" width="61.109375" style="35" customWidth="1"/>
    <col min="3815" max="3815" width="7.44140625" style="35" customWidth="1"/>
    <col min="3816" max="3816" width="15.33203125" style="35" customWidth="1"/>
    <col min="3817" max="3817" width="18.109375" style="35" customWidth="1"/>
    <col min="3818" max="3818" width="18" style="35" customWidth="1"/>
    <col min="3819" max="3820" width="7.44140625" style="35" customWidth="1"/>
    <col min="3821" max="3821" width="10.5546875" style="35" bestFit="1" customWidth="1"/>
    <col min="3822" max="3827" width="6.88671875" style="35"/>
    <col min="3828" max="3828" width="13.33203125" style="35" customWidth="1"/>
    <col min="3829" max="3829" width="11.33203125" style="35" customWidth="1"/>
    <col min="3830" max="4066" width="6.88671875" style="35"/>
    <col min="4067" max="4067" width="7" style="35" customWidth="1"/>
    <col min="4068" max="4068" width="3" style="35" customWidth="1"/>
    <col min="4069" max="4069" width="15.33203125" style="35" customWidth="1"/>
    <col min="4070" max="4070" width="61.109375" style="35" customWidth="1"/>
    <col min="4071" max="4071" width="7.44140625" style="35" customWidth="1"/>
    <col min="4072" max="4072" width="15.33203125" style="35" customWidth="1"/>
    <col min="4073" max="4073" width="18.109375" style="35" customWidth="1"/>
    <col min="4074" max="4074" width="18" style="35" customWidth="1"/>
    <col min="4075" max="4076" width="7.44140625" style="35" customWidth="1"/>
    <col min="4077" max="4077" width="10.5546875" style="35" bestFit="1" customWidth="1"/>
    <col min="4078" max="4083" width="6.88671875" style="35"/>
    <col min="4084" max="4084" width="13.33203125" style="35" customWidth="1"/>
    <col min="4085" max="4085" width="11.33203125" style="35" customWidth="1"/>
    <col min="4086" max="4322" width="6.88671875" style="35"/>
    <col min="4323" max="4323" width="7" style="35" customWidth="1"/>
    <col min="4324" max="4324" width="3" style="35" customWidth="1"/>
    <col min="4325" max="4325" width="15.33203125" style="35" customWidth="1"/>
    <col min="4326" max="4326" width="61.109375" style="35" customWidth="1"/>
    <col min="4327" max="4327" width="7.44140625" style="35" customWidth="1"/>
    <col min="4328" max="4328" width="15.33203125" style="35" customWidth="1"/>
    <col min="4329" max="4329" width="18.109375" style="35" customWidth="1"/>
    <col min="4330" max="4330" width="18" style="35" customWidth="1"/>
    <col min="4331" max="4332" width="7.44140625" style="35" customWidth="1"/>
    <col min="4333" max="4333" width="10.5546875" style="35" bestFit="1" customWidth="1"/>
    <col min="4334" max="4339" width="6.88671875" style="35"/>
    <col min="4340" max="4340" width="13.33203125" style="35" customWidth="1"/>
    <col min="4341" max="4341" width="11.33203125" style="35" customWidth="1"/>
    <col min="4342" max="4578" width="6.88671875" style="35"/>
    <col min="4579" max="4579" width="7" style="35" customWidth="1"/>
    <col min="4580" max="4580" width="3" style="35" customWidth="1"/>
    <col min="4581" max="4581" width="15.33203125" style="35" customWidth="1"/>
    <col min="4582" max="4582" width="61.109375" style="35" customWidth="1"/>
    <col min="4583" max="4583" width="7.44140625" style="35" customWidth="1"/>
    <col min="4584" max="4584" width="15.33203125" style="35" customWidth="1"/>
    <col min="4585" max="4585" width="18.109375" style="35" customWidth="1"/>
    <col min="4586" max="4586" width="18" style="35" customWidth="1"/>
    <col min="4587" max="4588" width="7.44140625" style="35" customWidth="1"/>
    <col min="4589" max="4589" width="10.5546875" style="35" bestFit="1" customWidth="1"/>
    <col min="4590" max="4595" width="6.88671875" style="35"/>
    <col min="4596" max="4596" width="13.33203125" style="35" customWidth="1"/>
    <col min="4597" max="4597" width="11.33203125" style="35" customWidth="1"/>
    <col min="4598" max="4834" width="6.88671875" style="35"/>
    <col min="4835" max="4835" width="7" style="35" customWidth="1"/>
    <col min="4836" max="4836" width="3" style="35" customWidth="1"/>
    <col min="4837" max="4837" width="15.33203125" style="35" customWidth="1"/>
    <col min="4838" max="4838" width="61.109375" style="35" customWidth="1"/>
    <col min="4839" max="4839" width="7.44140625" style="35" customWidth="1"/>
    <col min="4840" max="4840" width="15.33203125" style="35" customWidth="1"/>
    <col min="4841" max="4841" width="18.109375" style="35" customWidth="1"/>
    <col min="4842" max="4842" width="18" style="35" customWidth="1"/>
    <col min="4843" max="4844" width="7.44140625" style="35" customWidth="1"/>
    <col min="4845" max="4845" width="10.5546875" style="35" bestFit="1" customWidth="1"/>
    <col min="4846" max="4851" width="6.88671875" style="35"/>
    <col min="4852" max="4852" width="13.33203125" style="35" customWidth="1"/>
    <col min="4853" max="4853" width="11.33203125" style="35" customWidth="1"/>
    <col min="4854" max="5090" width="6.88671875" style="35"/>
    <col min="5091" max="5091" width="7" style="35" customWidth="1"/>
    <col min="5092" max="5092" width="3" style="35" customWidth="1"/>
    <col min="5093" max="5093" width="15.33203125" style="35" customWidth="1"/>
    <col min="5094" max="5094" width="61.109375" style="35" customWidth="1"/>
    <col min="5095" max="5095" width="7.44140625" style="35" customWidth="1"/>
    <col min="5096" max="5096" width="15.33203125" style="35" customWidth="1"/>
    <col min="5097" max="5097" width="18.109375" style="35" customWidth="1"/>
    <col min="5098" max="5098" width="18" style="35" customWidth="1"/>
    <col min="5099" max="5100" width="7.44140625" style="35" customWidth="1"/>
    <col min="5101" max="5101" width="10.5546875" style="35" bestFit="1" customWidth="1"/>
    <col min="5102" max="5107" width="6.88671875" style="35"/>
    <col min="5108" max="5108" width="13.33203125" style="35" customWidth="1"/>
    <col min="5109" max="5109" width="11.33203125" style="35" customWidth="1"/>
    <col min="5110" max="5346" width="6.88671875" style="35"/>
    <col min="5347" max="5347" width="7" style="35" customWidth="1"/>
    <col min="5348" max="5348" width="3" style="35" customWidth="1"/>
    <col min="5349" max="5349" width="15.33203125" style="35" customWidth="1"/>
    <col min="5350" max="5350" width="61.109375" style="35" customWidth="1"/>
    <col min="5351" max="5351" width="7.44140625" style="35" customWidth="1"/>
    <col min="5352" max="5352" width="15.33203125" style="35" customWidth="1"/>
    <col min="5353" max="5353" width="18.109375" style="35" customWidth="1"/>
    <col min="5354" max="5354" width="18" style="35" customWidth="1"/>
    <col min="5355" max="5356" width="7.44140625" style="35" customWidth="1"/>
    <col min="5357" max="5357" width="10.5546875" style="35" bestFit="1" customWidth="1"/>
    <col min="5358" max="5363" width="6.88671875" style="35"/>
    <col min="5364" max="5364" width="13.33203125" style="35" customWidth="1"/>
    <col min="5365" max="5365" width="11.33203125" style="35" customWidth="1"/>
    <col min="5366" max="5602" width="6.88671875" style="35"/>
    <col min="5603" max="5603" width="7" style="35" customWidth="1"/>
    <col min="5604" max="5604" width="3" style="35" customWidth="1"/>
    <col min="5605" max="5605" width="15.33203125" style="35" customWidth="1"/>
    <col min="5606" max="5606" width="61.109375" style="35" customWidth="1"/>
    <col min="5607" max="5607" width="7.44140625" style="35" customWidth="1"/>
    <col min="5608" max="5608" width="15.33203125" style="35" customWidth="1"/>
    <col min="5609" max="5609" width="18.109375" style="35" customWidth="1"/>
    <col min="5610" max="5610" width="18" style="35" customWidth="1"/>
    <col min="5611" max="5612" width="7.44140625" style="35" customWidth="1"/>
    <col min="5613" max="5613" width="10.5546875" style="35" bestFit="1" customWidth="1"/>
    <col min="5614" max="5619" width="6.88671875" style="35"/>
    <col min="5620" max="5620" width="13.33203125" style="35" customWidth="1"/>
    <col min="5621" max="5621" width="11.33203125" style="35" customWidth="1"/>
    <col min="5622" max="5858" width="6.88671875" style="35"/>
    <col min="5859" max="5859" width="7" style="35" customWidth="1"/>
    <col min="5860" max="5860" width="3" style="35" customWidth="1"/>
    <col min="5861" max="5861" width="15.33203125" style="35" customWidth="1"/>
    <col min="5862" max="5862" width="61.109375" style="35" customWidth="1"/>
    <col min="5863" max="5863" width="7.44140625" style="35" customWidth="1"/>
    <col min="5864" max="5864" width="15.33203125" style="35" customWidth="1"/>
    <col min="5865" max="5865" width="18.109375" style="35" customWidth="1"/>
    <col min="5866" max="5866" width="18" style="35" customWidth="1"/>
    <col min="5867" max="5868" width="7.44140625" style="35" customWidth="1"/>
    <col min="5869" max="5869" width="10.5546875" style="35" bestFit="1" customWidth="1"/>
    <col min="5870" max="5875" width="6.88671875" style="35"/>
    <col min="5876" max="5876" width="13.33203125" style="35" customWidth="1"/>
    <col min="5877" max="5877" width="11.33203125" style="35" customWidth="1"/>
    <col min="5878" max="6114" width="6.88671875" style="35"/>
    <col min="6115" max="6115" width="7" style="35" customWidth="1"/>
    <col min="6116" max="6116" width="3" style="35" customWidth="1"/>
    <col min="6117" max="6117" width="15.33203125" style="35" customWidth="1"/>
    <col min="6118" max="6118" width="61.109375" style="35" customWidth="1"/>
    <col min="6119" max="6119" width="7.44140625" style="35" customWidth="1"/>
    <col min="6120" max="6120" width="15.33203125" style="35" customWidth="1"/>
    <col min="6121" max="6121" width="18.109375" style="35" customWidth="1"/>
    <col min="6122" max="6122" width="18" style="35" customWidth="1"/>
    <col min="6123" max="6124" width="7.44140625" style="35" customWidth="1"/>
    <col min="6125" max="6125" width="10.5546875" style="35" bestFit="1" customWidth="1"/>
    <col min="6126" max="6131" width="6.88671875" style="35"/>
    <col min="6132" max="6132" width="13.33203125" style="35" customWidth="1"/>
    <col min="6133" max="6133" width="11.33203125" style="35" customWidth="1"/>
    <col min="6134" max="6370" width="6.88671875" style="35"/>
    <col min="6371" max="6371" width="7" style="35" customWidth="1"/>
    <col min="6372" max="6372" width="3" style="35" customWidth="1"/>
    <col min="6373" max="6373" width="15.33203125" style="35" customWidth="1"/>
    <col min="6374" max="6374" width="61.109375" style="35" customWidth="1"/>
    <col min="6375" max="6375" width="7.44140625" style="35" customWidth="1"/>
    <col min="6376" max="6376" width="15.33203125" style="35" customWidth="1"/>
    <col min="6377" max="6377" width="18.109375" style="35" customWidth="1"/>
    <col min="6378" max="6378" width="18" style="35" customWidth="1"/>
    <col min="6379" max="6380" width="7.44140625" style="35" customWidth="1"/>
    <col min="6381" max="6381" width="10.5546875" style="35" bestFit="1" customWidth="1"/>
    <col min="6382" max="6387" width="6.88671875" style="35"/>
    <col min="6388" max="6388" width="13.33203125" style="35" customWidth="1"/>
    <col min="6389" max="6389" width="11.33203125" style="35" customWidth="1"/>
    <col min="6390" max="6626" width="6.88671875" style="35"/>
    <col min="6627" max="6627" width="7" style="35" customWidth="1"/>
    <col min="6628" max="6628" width="3" style="35" customWidth="1"/>
    <col min="6629" max="6629" width="15.33203125" style="35" customWidth="1"/>
    <col min="6630" max="6630" width="61.109375" style="35" customWidth="1"/>
    <col min="6631" max="6631" width="7.44140625" style="35" customWidth="1"/>
    <col min="6632" max="6632" width="15.33203125" style="35" customWidth="1"/>
    <col min="6633" max="6633" width="18.109375" style="35" customWidth="1"/>
    <col min="6634" max="6634" width="18" style="35" customWidth="1"/>
    <col min="6635" max="6636" width="7.44140625" style="35" customWidth="1"/>
    <col min="6637" max="6637" width="10.5546875" style="35" bestFit="1" customWidth="1"/>
    <col min="6638" max="6643" width="6.88671875" style="35"/>
    <col min="6644" max="6644" width="13.33203125" style="35" customWidth="1"/>
    <col min="6645" max="6645" width="11.33203125" style="35" customWidth="1"/>
    <col min="6646" max="6882" width="6.88671875" style="35"/>
    <col min="6883" max="6883" width="7" style="35" customWidth="1"/>
    <col min="6884" max="6884" width="3" style="35" customWidth="1"/>
    <col min="6885" max="6885" width="15.33203125" style="35" customWidth="1"/>
    <col min="6886" max="6886" width="61.109375" style="35" customWidth="1"/>
    <col min="6887" max="6887" width="7.44140625" style="35" customWidth="1"/>
    <col min="6888" max="6888" width="15.33203125" style="35" customWidth="1"/>
    <col min="6889" max="6889" width="18.109375" style="35" customWidth="1"/>
    <col min="6890" max="6890" width="18" style="35" customWidth="1"/>
    <col min="6891" max="6892" width="7.44140625" style="35" customWidth="1"/>
    <col min="6893" max="6893" width="10.5546875" style="35" bestFit="1" customWidth="1"/>
    <col min="6894" max="6899" width="6.88671875" style="35"/>
    <col min="6900" max="6900" width="13.33203125" style="35" customWidth="1"/>
    <col min="6901" max="6901" width="11.33203125" style="35" customWidth="1"/>
    <col min="6902" max="7138" width="6.88671875" style="35"/>
    <col min="7139" max="7139" width="7" style="35" customWidth="1"/>
    <col min="7140" max="7140" width="3" style="35" customWidth="1"/>
    <col min="7141" max="7141" width="15.33203125" style="35" customWidth="1"/>
    <col min="7142" max="7142" width="61.109375" style="35" customWidth="1"/>
    <col min="7143" max="7143" width="7.44140625" style="35" customWidth="1"/>
    <col min="7144" max="7144" width="15.33203125" style="35" customWidth="1"/>
    <col min="7145" max="7145" width="18.109375" style="35" customWidth="1"/>
    <col min="7146" max="7146" width="18" style="35" customWidth="1"/>
    <col min="7147" max="7148" width="7.44140625" style="35" customWidth="1"/>
    <col min="7149" max="7149" width="10.5546875" style="35" bestFit="1" customWidth="1"/>
    <col min="7150" max="7155" width="6.88671875" style="35"/>
    <col min="7156" max="7156" width="13.33203125" style="35" customWidth="1"/>
    <col min="7157" max="7157" width="11.33203125" style="35" customWidth="1"/>
    <col min="7158" max="7394" width="6.88671875" style="35"/>
    <col min="7395" max="7395" width="7" style="35" customWidth="1"/>
    <col min="7396" max="7396" width="3" style="35" customWidth="1"/>
    <col min="7397" max="7397" width="15.33203125" style="35" customWidth="1"/>
    <col min="7398" max="7398" width="61.109375" style="35" customWidth="1"/>
    <col min="7399" max="7399" width="7.44140625" style="35" customWidth="1"/>
    <col min="7400" max="7400" width="15.33203125" style="35" customWidth="1"/>
    <col min="7401" max="7401" width="18.109375" style="35" customWidth="1"/>
    <col min="7402" max="7402" width="18" style="35" customWidth="1"/>
    <col min="7403" max="7404" width="7.44140625" style="35" customWidth="1"/>
    <col min="7405" max="7405" width="10.5546875" style="35" bestFit="1" customWidth="1"/>
    <col min="7406" max="7411" width="6.88671875" style="35"/>
    <col min="7412" max="7412" width="13.33203125" style="35" customWidth="1"/>
    <col min="7413" max="7413" width="11.33203125" style="35" customWidth="1"/>
    <col min="7414" max="7650" width="6.88671875" style="35"/>
    <col min="7651" max="7651" width="7" style="35" customWidth="1"/>
    <col min="7652" max="7652" width="3" style="35" customWidth="1"/>
    <col min="7653" max="7653" width="15.33203125" style="35" customWidth="1"/>
    <col min="7654" max="7654" width="61.109375" style="35" customWidth="1"/>
    <col min="7655" max="7655" width="7.44140625" style="35" customWidth="1"/>
    <col min="7656" max="7656" width="15.33203125" style="35" customWidth="1"/>
    <col min="7657" max="7657" width="18.109375" style="35" customWidth="1"/>
    <col min="7658" max="7658" width="18" style="35" customWidth="1"/>
    <col min="7659" max="7660" width="7.44140625" style="35" customWidth="1"/>
    <col min="7661" max="7661" width="10.5546875" style="35" bestFit="1" customWidth="1"/>
    <col min="7662" max="7667" width="6.88671875" style="35"/>
    <col min="7668" max="7668" width="13.33203125" style="35" customWidth="1"/>
    <col min="7669" max="7669" width="11.33203125" style="35" customWidth="1"/>
    <col min="7670" max="7906" width="6.88671875" style="35"/>
    <col min="7907" max="7907" width="7" style="35" customWidth="1"/>
    <col min="7908" max="7908" width="3" style="35" customWidth="1"/>
    <col min="7909" max="7909" width="15.33203125" style="35" customWidth="1"/>
    <col min="7910" max="7910" width="61.109375" style="35" customWidth="1"/>
    <col min="7911" max="7911" width="7.44140625" style="35" customWidth="1"/>
    <col min="7912" max="7912" width="15.33203125" style="35" customWidth="1"/>
    <col min="7913" max="7913" width="18.109375" style="35" customWidth="1"/>
    <col min="7914" max="7914" width="18" style="35" customWidth="1"/>
    <col min="7915" max="7916" width="7.44140625" style="35" customWidth="1"/>
    <col min="7917" max="7917" width="10.5546875" style="35" bestFit="1" customWidth="1"/>
    <col min="7918" max="7923" width="6.88671875" style="35"/>
    <col min="7924" max="7924" width="13.33203125" style="35" customWidth="1"/>
    <col min="7925" max="7925" width="11.33203125" style="35" customWidth="1"/>
    <col min="7926" max="8162" width="6.88671875" style="35"/>
    <col min="8163" max="8163" width="7" style="35" customWidth="1"/>
    <col min="8164" max="8164" width="3" style="35" customWidth="1"/>
    <col min="8165" max="8165" width="15.33203125" style="35" customWidth="1"/>
    <col min="8166" max="8166" width="61.109375" style="35" customWidth="1"/>
    <col min="8167" max="8167" width="7.44140625" style="35" customWidth="1"/>
    <col min="8168" max="8168" width="15.33203125" style="35" customWidth="1"/>
    <col min="8169" max="8169" width="18.109375" style="35" customWidth="1"/>
    <col min="8170" max="8170" width="18" style="35" customWidth="1"/>
    <col min="8171" max="8172" width="7.44140625" style="35" customWidth="1"/>
    <col min="8173" max="8173" width="10.5546875" style="35" bestFit="1" customWidth="1"/>
    <col min="8174" max="8179" width="6.88671875" style="35"/>
    <col min="8180" max="8180" width="13.33203125" style="35" customWidth="1"/>
    <col min="8181" max="8181" width="11.33203125" style="35" customWidth="1"/>
    <col min="8182" max="8418" width="6.88671875" style="35"/>
    <col min="8419" max="8419" width="7" style="35" customWidth="1"/>
    <col min="8420" max="8420" width="3" style="35" customWidth="1"/>
    <col min="8421" max="8421" width="15.33203125" style="35" customWidth="1"/>
    <col min="8422" max="8422" width="61.109375" style="35" customWidth="1"/>
    <col min="8423" max="8423" width="7.44140625" style="35" customWidth="1"/>
    <col min="8424" max="8424" width="15.33203125" style="35" customWidth="1"/>
    <col min="8425" max="8425" width="18.109375" style="35" customWidth="1"/>
    <col min="8426" max="8426" width="18" style="35" customWidth="1"/>
    <col min="8427" max="8428" width="7.44140625" style="35" customWidth="1"/>
    <col min="8429" max="8429" width="10.5546875" style="35" bestFit="1" customWidth="1"/>
    <col min="8430" max="8435" width="6.88671875" style="35"/>
    <col min="8436" max="8436" width="13.33203125" style="35" customWidth="1"/>
    <col min="8437" max="8437" width="11.33203125" style="35" customWidth="1"/>
    <col min="8438" max="8674" width="6.88671875" style="35"/>
    <col min="8675" max="8675" width="7" style="35" customWidth="1"/>
    <col min="8676" max="8676" width="3" style="35" customWidth="1"/>
    <col min="8677" max="8677" width="15.33203125" style="35" customWidth="1"/>
    <col min="8678" max="8678" width="61.109375" style="35" customWidth="1"/>
    <col min="8679" max="8679" width="7.44140625" style="35" customWidth="1"/>
    <col min="8680" max="8680" width="15.33203125" style="35" customWidth="1"/>
    <col min="8681" max="8681" width="18.109375" style="35" customWidth="1"/>
    <col min="8682" max="8682" width="18" style="35" customWidth="1"/>
    <col min="8683" max="8684" width="7.44140625" style="35" customWidth="1"/>
    <col min="8685" max="8685" width="10.5546875" style="35" bestFit="1" customWidth="1"/>
    <col min="8686" max="8691" width="6.88671875" style="35"/>
    <col min="8692" max="8692" width="13.33203125" style="35" customWidth="1"/>
    <col min="8693" max="8693" width="11.33203125" style="35" customWidth="1"/>
    <col min="8694" max="8930" width="6.88671875" style="35"/>
    <col min="8931" max="8931" width="7" style="35" customWidth="1"/>
    <col min="8932" max="8932" width="3" style="35" customWidth="1"/>
    <col min="8933" max="8933" width="15.33203125" style="35" customWidth="1"/>
    <col min="8934" max="8934" width="61.109375" style="35" customWidth="1"/>
    <col min="8935" max="8935" width="7.44140625" style="35" customWidth="1"/>
    <col min="8936" max="8936" width="15.33203125" style="35" customWidth="1"/>
    <col min="8937" max="8937" width="18.109375" style="35" customWidth="1"/>
    <col min="8938" max="8938" width="18" style="35" customWidth="1"/>
    <col min="8939" max="8940" width="7.44140625" style="35" customWidth="1"/>
    <col min="8941" max="8941" width="10.5546875" style="35" bestFit="1" customWidth="1"/>
    <col min="8942" max="8947" width="6.88671875" style="35"/>
    <col min="8948" max="8948" width="13.33203125" style="35" customWidth="1"/>
    <col min="8949" max="8949" width="11.33203125" style="35" customWidth="1"/>
    <col min="8950" max="9186" width="6.88671875" style="35"/>
    <col min="9187" max="9187" width="7" style="35" customWidth="1"/>
    <col min="9188" max="9188" width="3" style="35" customWidth="1"/>
    <col min="9189" max="9189" width="15.33203125" style="35" customWidth="1"/>
    <col min="9190" max="9190" width="61.109375" style="35" customWidth="1"/>
    <col min="9191" max="9191" width="7.44140625" style="35" customWidth="1"/>
    <col min="9192" max="9192" width="15.33203125" style="35" customWidth="1"/>
    <col min="9193" max="9193" width="18.109375" style="35" customWidth="1"/>
    <col min="9194" max="9194" width="18" style="35" customWidth="1"/>
    <col min="9195" max="9196" width="7.44140625" style="35" customWidth="1"/>
    <col min="9197" max="9197" width="10.5546875" style="35" bestFit="1" customWidth="1"/>
    <col min="9198" max="9203" width="6.88671875" style="35"/>
    <col min="9204" max="9204" width="13.33203125" style="35" customWidth="1"/>
    <col min="9205" max="9205" width="11.33203125" style="35" customWidth="1"/>
    <col min="9206" max="9442" width="6.88671875" style="35"/>
    <col min="9443" max="9443" width="7" style="35" customWidth="1"/>
    <col min="9444" max="9444" width="3" style="35" customWidth="1"/>
    <col min="9445" max="9445" width="15.33203125" style="35" customWidth="1"/>
    <col min="9446" max="9446" width="61.109375" style="35" customWidth="1"/>
    <col min="9447" max="9447" width="7.44140625" style="35" customWidth="1"/>
    <col min="9448" max="9448" width="15.33203125" style="35" customWidth="1"/>
    <col min="9449" max="9449" width="18.109375" style="35" customWidth="1"/>
    <col min="9450" max="9450" width="18" style="35" customWidth="1"/>
    <col min="9451" max="9452" width="7.44140625" style="35" customWidth="1"/>
    <col min="9453" max="9453" width="10.5546875" style="35" bestFit="1" customWidth="1"/>
    <col min="9454" max="9459" width="6.88671875" style="35"/>
    <col min="9460" max="9460" width="13.33203125" style="35" customWidth="1"/>
    <col min="9461" max="9461" width="11.33203125" style="35" customWidth="1"/>
    <col min="9462" max="9698" width="6.88671875" style="35"/>
    <col min="9699" max="9699" width="7" style="35" customWidth="1"/>
    <col min="9700" max="9700" width="3" style="35" customWidth="1"/>
    <col min="9701" max="9701" width="15.33203125" style="35" customWidth="1"/>
    <col min="9702" max="9702" width="61.109375" style="35" customWidth="1"/>
    <col min="9703" max="9703" width="7.44140625" style="35" customWidth="1"/>
    <col min="9704" max="9704" width="15.33203125" style="35" customWidth="1"/>
    <col min="9705" max="9705" width="18.109375" style="35" customWidth="1"/>
    <col min="9706" max="9706" width="18" style="35" customWidth="1"/>
    <col min="9707" max="9708" width="7.44140625" style="35" customWidth="1"/>
    <col min="9709" max="9709" width="10.5546875" style="35" bestFit="1" customWidth="1"/>
    <col min="9710" max="9715" width="6.88671875" style="35"/>
    <col min="9716" max="9716" width="13.33203125" style="35" customWidth="1"/>
    <col min="9717" max="9717" width="11.33203125" style="35" customWidth="1"/>
    <col min="9718" max="9954" width="6.88671875" style="35"/>
    <col min="9955" max="9955" width="7" style="35" customWidth="1"/>
    <col min="9956" max="9956" width="3" style="35" customWidth="1"/>
    <col min="9957" max="9957" width="15.33203125" style="35" customWidth="1"/>
    <col min="9958" max="9958" width="61.109375" style="35" customWidth="1"/>
    <col min="9959" max="9959" width="7.44140625" style="35" customWidth="1"/>
    <col min="9960" max="9960" width="15.33203125" style="35" customWidth="1"/>
    <col min="9961" max="9961" width="18.109375" style="35" customWidth="1"/>
    <col min="9962" max="9962" width="18" style="35" customWidth="1"/>
    <col min="9963" max="9964" width="7.44140625" style="35" customWidth="1"/>
    <col min="9965" max="9965" width="10.5546875" style="35" bestFit="1" customWidth="1"/>
    <col min="9966" max="9971" width="6.88671875" style="35"/>
    <col min="9972" max="9972" width="13.33203125" style="35" customWidth="1"/>
    <col min="9973" max="9973" width="11.33203125" style="35" customWidth="1"/>
    <col min="9974" max="10210" width="6.88671875" style="35"/>
    <col min="10211" max="10211" width="7" style="35" customWidth="1"/>
    <col min="10212" max="10212" width="3" style="35" customWidth="1"/>
    <col min="10213" max="10213" width="15.33203125" style="35" customWidth="1"/>
    <col min="10214" max="10214" width="61.109375" style="35" customWidth="1"/>
    <col min="10215" max="10215" width="7.44140625" style="35" customWidth="1"/>
    <col min="10216" max="10216" width="15.33203125" style="35" customWidth="1"/>
    <col min="10217" max="10217" width="18.109375" style="35" customWidth="1"/>
    <col min="10218" max="10218" width="18" style="35" customWidth="1"/>
    <col min="10219" max="10220" width="7.44140625" style="35" customWidth="1"/>
    <col min="10221" max="10221" width="10.5546875" style="35" bestFit="1" customWidth="1"/>
    <col min="10222" max="10227" width="6.88671875" style="35"/>
    <col min="10228" max="10228" width="13.33203125" style="35" customWidth="1"/>
    <col min="10229" max="10229" width="11.33203125" style="35" customWidth="1"/>
    <col min="10230" max="10466" width="6.88671875" style="35"/>
    <col min="10467" max="10467" width="7" style="35" customWidth="1"/>
    <col min="10468" max="10468" width="3" style="35" customWidth="1"/>
    <col min="10469" max="10469" width="15.33203125" style="35" customWidth="1"/>
    <col min="10470" max="10470" width="61.109375" style="35" customWidth="1"/>
    <col min="10471" max="10471" width="7.44140625" style="35" customWidth="1"/>
    <col min="10472" max="10472" width="15.33203125" style="35" customWidth="1"/>
    <col min="10473" max="10473" width="18.109375" style="35" customWidth="1"/>
    <col min="10474" max="10474" width="18" style="35" customWidth="1"/>
    <col min="10475" max="10476" width="7.44140625" style="35" customWidth="1"/>
    <col min="10477" max="10477" width="10.5546875" style="35" bestFit="1" customWidth="1"/>
    <col min="10478" max="10483" width="6.88671875" style="35"/>
    <col min="10484" max="10484" width="13.33203125" style="35" customWidth="1"/>
    <col min="10485" max="10485" width="11.33203125" style="35" customWidth="1"/>
    <col min="10486" max="10722" width="6.88671875" style="35"/>
    <col min="10723" max="10723" width="7" style="35" customWidth="1"/>
    <col min="10724" max="10724" width="3" style="35" customWidth="1"/>
    <col min="10725" max="10725" width="15.33203125" style="35" customWidth="1"/>
    <col min="10726" max="10726" width="61.109375" style="35" customWidth="1"/>
    <col min="10727" max="10727" width="7.44140625" style="35" customWidth="1"/>
    <col min="10728" max="10728" width="15.33203125" style="35" customWidth="1"/>
    <col min="10729" max="10729" width="18.109375" style="35" customWidth="1"/>
    <col min="10730" max="10730" width="18" style="35" customWidth="1"/>
    <col min="10731" max="10732" width="7.44140625" style="35" customWidth="1"/>
    <col min="10733" max="10733" width="10.5546875" style="35" bestFit="1" customWidth="1"/>
    <col min="10734" max="10739" width="6.88671875" style="35"/>
    <col min="10740" max="10740" width="13.33203125" style="35" customWidth="1"/>
    <col min="10741" max="10741" width="11.33203125" style="35" customWidth="1"/>
    <col min="10742" max="10978" width="6.88671875" style="35"/>
    <col min="10979" max="10979" width="7" style="35" customWidth="1"/>
    <col min="10980" max="10980" width="3" style="35" customWidth="1"/>
    <col min="10981" max="10981" width="15.33203125" style="35" customWidth="1"/>
    <col min="10982" max="10982" width="61.109375" style="35" customWidth="1"/>
    <col min="10983" max="10983" width="7.44140625" style="35" customWidth="1"/>
    <col min="10984" max="10984" width="15.33203125" style="35" customWidth="1"/>
    <col min="10985" max="10985" width="18.109375" style="35" customWidth="1"/>
    <col min="10986" max="10986" width="18" style="35" customWidth="1"/>
    <col min="10987" max="10988" width="7.44140625" style="35" customWidth="1"/>
    <col min="10989" max="10989" width="10.5546875" style="35" bestFit="1" customWidth="1"/>
    <col min="10990" max="10995" width="6.88671875" style="35"/>
    <col min="10996" max="10996" width="13.33203125" style="35" customWidth="1"/>
    <col min="10997" max="10997" width="11.33203125" style="35" customWidth="1"/>
    <col min="10998" max="11234" width="6.88671875" style="35"/>
    <col min="11235" max="11235" width="7" style="35" customWidth="1"/>
    <col min="11236" max="11236" width="3" style="35" customWidth="1"/>
    <col min="11237" max="11237" width="15.33203125" style="35" customWidth="1"/>
    <col min="11238" max="11238" width="61.109375" style="35" customWidth="1"/>
    <col min="11239" max="11239" width="7.44140625" style="35" customWidth="1"/>
    <col min="11240" max="11240" width="15.33203125" style="35" customWidth="1"/>
    <col min="11241" max="11241" width="18.109375" style="35" customWidth="1"/>
    <col min="11242" max="11242" width="18" style="35" customWidth="1"/>
    <col min="11243" max="11244" width="7.44140625" style="35" customWidth="1"/>
    <col min="11245" max="11245" width="10.5546875" style="35" bestFit="1" customWidth="1"/>
    <col min="11246" max="11251" width="6.88671875" style="35"/>
    <col min="11252" max="11252" width="13.33203125" style="35" customWidth="1"/>
    <col min="11253" max="11253" width="11.33203125" style="35" customWidth="1"/>
    <col min="11254" max="11490" width="6.88671875" style="35"/>
    <col min="11491" max="11491" width="7" style="35" customWidth="1"/>
    <col min="11492" max="11492" width="3" style="35" customWidth="1"/>
    <col min="11493" max="11493" width="15.33203125" style="35" customWidth="1"/>
    <col min="11494" max="11494" width="61.109375" style="35" customWidth="1"/>
    <col min="11495" max="11495" width="7.44140625" style="35" customWidth="1"/>
    <col min="11496" max="11496" width="15.33203125" style="35" customWidth="1"/>
    <col min="11497" max="11497" width="18.109375" style="35" customWidth="1"/>
    <col min="11498" max="11498" width="18" style="35" customWidth="1"/>
    <col min="11499" max="11500" width="7.44140625" style="35" customWidth="1"/>
    <col min="11501" max="11501" width="10.5546875" style="35" bestFit="1" customWidth="1"/>
    <col min="11502" max="11507" width="6.88671875" style="35"/>
    <col min="11508" max="11508" width="13.33203125" style="35" customWidth="1"/>
    <col min="11509" max="11509" width="11.33203125" style="35" customWidth="1"/>
    <col min="11510" max="11746" width="6.88671875" style="35"/>
    <col min="11747" max="11747" width="7" style="35" customWidth="1"/>
    <col min="11748" max="11748" width="3" style="35" customWidth="1"/>
    <col min="11749" max="11749" width="15.33203125" style="35" customWidth="1"/>
    <col min="11750" max="11750" width="61.109375" style="35" customWidth="1"/>
    <col min="11751" max="11751" width="7.44140625" style="35" customWidth="1"/>
    <col min="11752" max="11752" width="15.33203125" style="35" customWidth="1"/>
    <col min="11753" max="11753" width="18.109375" style="35" customWidth="1"/>
    <col min="11754" max="11754" width="18" style="35" customWidth="1"/>
    <col min="11755" max="11756" width="7.44140625" style="35" customWidth="1"/>
    <col min="11757" max="11757" width="10.5546875" style="35" bestFit="1" customWidth="1"/>
    <col min="11758" max="11763" width="6.88671875" style="35"/>
    <col min="11764" max="11764" width="13.33203125" style="35" customWidth="1"/>
    <col min="11765" max="11765" width="11.33203125" style="35" customWidth="1"/>
    <col min="11766" max="12002" width="6.88671875" style="35"/>
    <col min="12003" max="12003" width="7" style="35" customWidth="1"/>
    <col min="12004" max="12004" width="3" style="35" customWidth="1"/>
    <col min="12005" max="12005" width="15.33203125" style="35" customWidth="1"/>
    <col min="12006" max="12006" width="61.109375" style="35" customWidth="1"/>
    <col min="12007" max="12007" width="7.44140625" style="35" customWidth="1"/>
    <col min="12008" max="12008" width="15.33203125" style="35" customWidth="1"/>
    <col min="12009" max="12009" width="18.109375" style="35" customWidth="1"/>
    <col min="12010" max="12010" width="18" style="35" customWidth="1"/>
    <col min="12011" max="12012" width="7.44140625" style="35" customWidth="1"/>
    <col min="12013" max="12013" width="10.5546875" style="35" bestFit="1" customWidth="1"/>
    <col min="12014" max="12019" width="6.88671875" style="35"/>
    <col min="12020" max="12020" width="13.33203125" style="35" customWidth="1"/>
    <col min="12021" max="12021" width="11.33203125" style="35" customWidth="1"/>
    <col min="12022" max="12258" width="6.88671875" style="35"/>
    <col min="12259" max="12259" width="7" style="35" customWidth="1"/>
    <col min="12260" max="12260" width="3" style="35" customWidth="1"/>
    <col min="12261" max="12261" width="15.33203125" style="35" customWidth="1"/>
    <col min="12262" max="12262" width="61.109375" style="35" customWidth="1"/>
    <col min="12263" max="12263" width="7.44140625" style="35" customWidth="1"/>
    <col min="12264" max="12264" width="15.33203125" style="35" customWidth="1"/>
    <col min="12265" max="12265" width="18.109375" style="35" customWidth="1"/>
    <col min="12266" max="12266" width="18" style="35" customWidth="1"/>
    <col min="12267" max="12268" width="7.44140625" style="35" customWidth="1"/>
    <col min="12269" max="12269" width="10.5546875" style="35" bestFit="1" customWidth="1"/>
    <col min="12270" max="12275" width="6.88671875" style="35"/>
    <col min="12276" max="12276" width="13.33203125" style="35" customWidth="1"/>
    <col min="12277" max="12277" width="11.33203125" style="35" customWidth="1"/>
    <col min="12278" max="12514" width="6.88671875" style="35"/>
    <col min="12515" max="12515" width="7" style="35" customWidth="1"/>
    <col min="12516" max="12516" width="3" style="35" customWidth="1"/>
    <col min="12517" max="12517" width="15.33203125" style="35" customWidth="1"/>
    <col min="12518" max="12518" width="61.109375" style="35" customWidth="1"/>
    <col min="12519" max="12519" width="7.44140625" style="35" customWidth="1"/>
    <col min="12520" max="12520" width="15.33203125" style="35" customWidth="1"/>
    <col min="12521" max="12521" width="18.109375" style="35" customWidth="1"/>
    <col min="12522" max="12522" width="18" style="35" customWidth="1"/>
    <col min="12523" max="12524" width="7.44140625" style="35" customWidth="1"/>
    <col min="12525" max="12525" width="10.5546875" style="35" bestFit="1" customWidth="1"/>
    <col min="12526" max="12531" width="6.88671875" style="35"/>
    <col min="12532" max="12532" width="13.33203125" style="35" customWidth="1"/>
    <col min="12533" max="12533" width="11.33203125" style="35" customWidth="1"/>
    <col min="12534" max="12770" width="6.88671875" style="35"/>
    <col min="12771" max="12771" width="7" style="35" customWidth="1"/>
    <col min="12772" max="12772" width="3" style="35" customWidth="1"/>
    <col min="12773" max="12773" width="15.33203125" style="35" customWidth="1"/>
    <col min="12774" max="12774" width="61.109375" style="35" customWidth="1"/>
    <col min="12775" max="12775" width="7.44140625" style="35" customWidth="1"/>
    <col min="12776" max="12776" width="15.33203125" style="35" customWidth="1"/>
    <col min="12777" max="12777" width="18.109375" style="35" customWidth="1"/>
    <col min="12778" max="12778" width="18" style="35" customWidth="1"/>
    <col min="12779" max="12780" width="7.44140625" style="35" customWidth="1"/>
    <col min="12781" max="12781" width="10.5546875" style="35" bestFit="1" customWidth="1"/>
    <col min="12782" max="12787" width="6.88671875" style="35"/>
    <col min="12788" max="12788" width="13.33203125" style="35" customWidth="1"/>
    <col min="12789" max="12789" width="11.33203125" style="35" customWidth="1"/>
    <col min="12790" max="13026" width="6.88671875" style="35"/>
    <col min="13027" max="13027" width="7" style="35" customWidth="1"/>
    <col min="13028" max="13028" width="3" style="35" customWidth="1"/>
    <col min="13029" max="13029" width="15.33203125" style="35" customWidth="1"/>
    <col min="13030" max="13030" width="61.109375" style="35" customWidth="1"/>
    <col min="13031" max="13031" width="7.44140625" style="35" customWidth="1"/>
    <col min="13032" max="13032" width="15.33203125" style="35" customWidth="1"/>
    <col min="13033" max="13033" width="18.109375" style="35" customWidth="1"/>
    <col min="13034" max="13034" width="18" style="35" customWidth="1"/>
    <col min="13035" max="13036" width="7.44140625" style="35" customWidth="1"/>
    <col min="13037" max="13037" width="10.5546875" style="35" bestFit="1" customWidth="1"/>
    <col min="13038" max="13043" width="6.88671875" style="35"/>
    <col min="13044" max="13044" width="13.33203125" style="35" customWidth="1"/>
    <col min="13045" max="13045" width="11.33203125" style="35" customWidth="1"/>
    <col min="13046" max="13282" width="6.88671875" style="35"/>
    <col min="13283" max="13283" width="7" style="35" customWidth="1"/>
    <col min="13284" max="13284" width="3" style="35" customWidth="1"/>
    <col min="13285" max="13285" width="15.33203125" style="35" customWidth="1"/>
    <col min="13286" max="13286" width="61.109375" style="35" customWidth="1"/>
    <col min="13287" max="13287" width="7.44140625" style="35" customWidth="1"/>
    <col min="13288" max="13288" width="15.33203125" style="35" customWidth="1"/>
    <col min="13289" max="13289" width="18.109375" style="35" customWidth="1"/>
    <col min="13290" max="13290" width="18" style="35" customWidth="1"/>
    <col min="13291" max="13292" width="7.44140625" style="35" customWidth="1"/>
    <col min="13293" max="13293" width="10.5546875" style="35" bestFit="1" customWidth="1"/>
    <col min="13294" max="13299" width="6.88671875" style="35"/>
    <col min="13300" max="13300" width="13.33203125" style="35" customWidth="1"/>
    <col min="13301" max="13301" width="11.33203125" style="35" customWidth="1"/>
    <col min="13302" max="13538" width="6.88671875" style="35"/>
    <col min="13539" max="13539" width="7" style="35" customWidth="1"/>
    <col min="13540" max="13540" width="3" style="35" customWidth="1"/>
    <col min="13541" max="13541" width="15.33203125" style="35" customWidth="1"/>
    <col min="13542" max="13542" width="61.109375" style="35" customWidth="1"/>
    <col min="13543" max="13543" width="7.44140625" style="35" customWidth="1"/>
    <col min="13544" max="13544" width="15.33203125" style="35" customWidth="1"/>
    <col min="13545" max="13545" width="18.109375" style="35" customWidth="1"/>
    <col min="13546" max="13546" width="18" style="35" customWidth="1"/>
    <col min="13547" max="13548" width="7.44140625" style="35" customWidth="1"/>
    <col min="13549" max="13549" width="10.5546875" style="35" bestFit="1" customWidth="1"/>
    <col min="13550" max="13555" width="6.88671875" style="35"/>
    <col min="13556" max="13556" width="13.33203125" style="35" customWidth="1"/>
    <col min="13557" max="13557" width="11.33203125" style="35" customWidth="1"/>
    <col min="13558" max="13794" width="6.88671875" style="35"/>
    <col min="13795" max="13795" width="7" style="35" customWidth="1"/>
    <col min="13796" max="13796" width="3" style="35" customWidth="1"/>
    <col min="13797" max="13797" width="15.33203125" style="35" customWidth="1"/>
    <col min="13798" max="13798" width="61.109375" style="35" customWidth="1"/>
    <col min="13799" max="13799" width="7.44140625" style="35" customWidth="1"/>
    <col min="13800" max="13800" width="15.33203125" style="35" customWidth="1"/>
    <col min="13801" max="13801" width="18.109375" style="35" customWidth="1"/>
    <col min="13802" max="13802" width="18" style="35" customWidth="1"/>
    <col min="13803" max="13804" width="7.44140625" style="35" customWidth="1"/>
    <col min="13805" max="13805" width="10.5546875" style="35" bestFit="1" customWidth="1"/>
    <col min="13806" max="13811" width="6.88671875" style="35"/>
    <col min="13812" max="13812" width="13.33203125" style="35" customWidth="1"/>
    <col min="13813" max="13813" width="11.33203125" style="35" customWidth="1"/>
    <col min="13814" max="14050" width="6.88671875" style="35"/>
    <col min="14051" max="14051" width="7" style="35" customWidth="1"/>
    <col min="14052" max="14052" width="3" style="35" customWidth="1"/>
    <col min="14053" max="14053" width="15.33203125" style="35" customWidth="1"/>
    <col min="14054" max="14054" width="61.109375" style="35" customWidth="1"/>
    <col min="14055" max="14055" width="7.44140625" style="35" customWidth="1"/>
    <col min="14056" max="14056" width="15.33203125" style="35" customWidth="1"/>
    <col min="14057" max="14057" width="18.109375" style="35" customWidth="1"/>
    <col min="14058" max="14058" width="18" style="35" customWidth="1"/>
    <col min="14059" max="14060" width="7.44140625" style="35" customWidth="1"/>
    <col min="14061" max="14061" width="10.5546875" style="35" bestFit="1" customWidth="1"/>
    <col min="14062" max="14067" width="6.88671875" style="35"/>
    <col min="14068" max="14068" width="13.33203125" style="35" customWidth="1"/>
    <col min="14069" max="14069" width="11.33203125" style="35" customWidth="1"/>
    <col min="14070" max="14306" width="6.88671875" style="35"/>
    <col min="14307" max="14307" width="7" style="35" customWidth="1"/>
    <col min="14308" max="14308" width="3" style="35" customWidth="1"/>
    <col min="14309" max="14309" width="15.33203125" style="35" customWidth="1"/>
    <col min="14310" max="14310" width="61.109375" style="35" customWidth="1"/>
    <col min="14311" max="14311" width="7.44140625" style="35" customWidth="1"/>
    <col min="14312" max="14312" width="15.33203125" style="35" customWidth="1"/>
    <col min="14313" max="14313" width="18.109375" style="35" customWidth="1"/>
    <col min="14314" max="14314" width="18" style="35" customWidth="1"/>
    <col min="14315" max="14316" width="7.44140625" style="35" customWidth="1"/>
    <col min="14317" max="14317" width="10.5546875" style="35" bestFit="1" customWidth="1"/>
    <col min="14318" max="14323" width="6.88671875" style="35"/>
    <col min="14324" max="14324" width="13.33203125" style="35" customWidth="1"/>
    <col min="14325" max="14325" width="11.33203125" style="35" customWidth="1"/>
    <col min="14326" max="14562" width="6.88671875" style="35"/>
    <col min="14563" max="14563" width="7" style="35" customWidth="1"/>
    <col min="14564" max="14564" width="3" style="35" customWidth="1"/>
    <col min="14565" max="14565" width="15.33203125" style="35" customWidth="1"/>
    <col min="14566" max="14566" width="61.109375" style="35" customWidth="1"/>
    <col min="14567" max="14567" width="7.44140625" style="35" customWidth="1"/>
    <col min="14568" max="14568" width="15.33203125" style="35" customWidth="1"/>
    <col min="14569" max="14569" width="18.109375" style="35" customWidth="1"/>
    <col min="14570" max="14570" width="18" style="35" customWidth="1"/>
    <col min="14571" max="14572" width="7.44140625" style="35" customWidth="1"/>
    <col min="14573" max="14573" width="10.5546875" style="35" bestFit="1" customWidth="1"/>
    <col min="14574" max="14579" width="6.88671875" style="35"/>
    <col min="14580" max="14580" width="13.33203125" style="35" customWidth="1"/>
    <col min="14581" max="14581" width="11.33203125" style="35" customWidth="1"/>
    <col min="14582" max="14818" width="6.88671875" style="35"/>
    <col min="14819" max="14819" width="7" style="35" customWidth="1"/>
    <col min="14820" max="14820" width="3" style="35" customWidth="1"/>
    <col min="14821" max="14821" width="15.33203125" style="35" customWidth="1"/>
    <col min="14822" max="14822" width="61.109375" style="35" customWidth="1"/>
    <col min="14823" max="14823" width="7.44140625" style="35" customWidth="1"/>
    <col min="14824" max="14824" width="15.33203125" style="35" customWidth="1"/>
    <col min="14825" max="14825" width="18.109375" style="35" customWidth="1"/>
    <col min="14826" max="14826" width="18" style="35" customWidth="1"/>
    <col min="14827" max="14828" width="7.44140625" style="35" customWidth="1"/>
    <col min="14829" max="14829" width="10.5546875" style="35" bestFit="1" customWidth="1"/>
    <col min="14830" max="14835" width="6.88671875" style="35"/>
    <col min="14836" max="14836" width="13.33203125" style="35" customWidth="1"/>
    <col min="14837" max="14837" width="11.33203125" style="35" customWidth="1"/>
    <col min="14838" max="15074" width="6.88671875" style="35"/>
    <col min="15075" max="15075" width="7" style="35" customWidth="1"/>
    <col min="15076" max="15076" width="3" style="35" customWidth="1"/>
    <col min="15077" max="15077" width="15.33203125" style="35" customWidth="1"/>
    <col min="15078" max="15078" width="61.109375" style="35" customWidth="1"/>
    <col min="15079" max="15079" width="7.44140625" style="35" customWidth="1"/>
    <col min="15080" max="15080" width="15.33203125" style="35" customWidth="1"/>
    <col min="15081" max="15081" width="18.109375" style="35" customWidth="1"/>
    <col min="15082" max="15082" width="18" style="35" customWidth="1"/>
    <col min="15083" max="15084" width="7.44140625" style="35" customWidth="1"/>
    <col min="15085" max="15085" width="10.5546875" style="35" bestFit="1" customWidth="1"/>
    <col min="15086" max="15091" width="6.88671875" style="35"/>
    <col min="15092" max="15092" width="13.33203125" style="35" customWidth="1"/>
    <col min="15093" max="15093" width="11.33203125" style="35" customWidth="1"/>
    <col min="15094" max="15330" width="6.88671875" style="35"/>
    <col min="15331" max="15331" width="7" style="35" customWidth="1"/>
    <col min="15332" max="15332" width="3" style="35" customWidth="1"/>
    <col min="15333" max="15333" width="15.33203125" style="35" customWidth="1"/>
    <col min="15334" max="15334" width="61.109375" style="35" customWidth="1"/>
    <col min="15335" max="15335" width="7.44140625" style="35" customWidth="1"/>
    <col min="15336" max="15336" width="15.33203125" style="35" customWidth="1"/>
    <col min="15337" max="15337" width="18.109375" style="35" customWidth="1"/>
    <col min="15338" max="15338" width="18" style="35" customWidth="1"/>
    <col min="15339" max="15340" width="7.44140625" style="35" customWidth="1"/>
    <col min="15341" max="15341" width="10.5546875" style="35" bestFit="1" customWidth="1"/>
    <col min="15342" max="15347" width="6.88671875" style="35"/>
    <col min="15348" max="15348" width="13.33203125" style="35" customWidth="1"/>
    <col min="15349" max="15349" width="11.33203125" style="35" customWidth="1"/>
    <col min="15350" max="15586" width="6.88671875" style="35"/>
    <col min="15587" max="15587" width="7" style="35" customWidth="1"/>
    <col min="15588" max="15588" width="3" style="35" customWidth="1"/>
    <col min="15589" max="15589" width="15.33203125" style="35" customWidth="1"/>
    <col min="15590" max="15590" width="61.109375" style="35" customWidth="1"/>
    <col min="15591" max="15591" width="7.44140625" style="35" customWidth="1"/>
    <col min="15592" max="15592" width="15.33203125" style="35" customWidth="1"/>
    <col min="15593" max="15593" width="18.109375" style="35" customWidth="1"/>
    <col min="15594" max="15594" width="18" style="35" customWidth="1"/>
    <col min="15595" max="15596" width="7.44140625" style="35" customWidth="1"/>
    <col min="15597" max="15597" width="10.5546875" style="35" bestFit="1" customWidth="1"/>
    <col min="15598" max="15603" width="6.88671875" style="35"/>
    <col min="15604" max="15604" width="13.33203125" style="35" customWidth="1"/>
    <col min="15605" max="15605" width="11.33203125" style="35" customWidth="1"/>
    <col min="15606" max="15842" width="6.88671875" style="35"/>
    <col min="15843" max="15843" width="7" style="35" customWidth="1"/>
    <col min="15844" max="15844" width="3" style="35" customWidth="1"/>
    <col min="15845" max="15845" width="15.33203125" style="35" customWidth="1"/>
    <col min="15846" max="15846" width="61.109375" style="35" customWidth="1"/>
    <col min="15847" max="15847" width="7.44140625" style="35" customWidth="1"/>
    <col min="15848" max="15848" width="15.33203125" style="35" customWidth="1"/>
    <col min="15849" max="15849" width="18.109375" style="35" customWidth="1"/>
    <col min="15850" max="15850" width="18" style="35" customWidth="1"/>
    <col min="15851" max="15852" width="7.44140625" style="35" customWidth="1"/>
    <col min="15853" max="15853" width="10.5546875" style="35" bestFit="1" customWidth="1"/>
    <col min="15854" max="15859" width="6.88671875" style="35"/>
    <col min="15860" max="15860" width="13.33203125" style="35" customWidth="1"/>
    <col min="15861" max="15861" width="11.33203125" style="35" customWidth="1"/>
    <col min="15862" max="16098" width="6.88671875" style="35"/>
    <col min="16099" max="16099" width="7" style="35" customWidth="1"/>
    <col min="16100" max="16100" width="3" style="35" customWidth="1"/>
    <col min="16101" max="16101" width="15.33203125" style="35" customWidth="1"/>
    <col min="16102" max="16102" width="61.109375" style="35" customWidth="1"/>
    <col min="16103" max="16103" width="7.44140625" style="35" customWidth="1"/>
    <col min="16104" max="16104" width="15.33203125" style="35" customWidth="1"/>
    <col min="16105" max="16105" width="18.109375" style="35" customWidth="1"/>
    <col min="16106" max="16106" width="18" style="35" customWidth="1"/>
    <col min="16107" max="16108" width="7.44140625" style="35" customWidth="1"/>
    <col min="16109" max="16109" width="10.5546875" style="35" bestFit="1" customWidth="1"/>
    <col min="16110" max="16115" width="6.88671875" style="35"/>
    <col min="16116" max="16116" width="13.33203125" style="35" customWidth="1"/>
    <col min="16117" max="16117" width="11.33203125" style="35" customWidth="1"/>
    <col min="16118" max="16384" width="6.88671875" style="35"/>
  </cols>
  <sheetData>
    <row r="4" spans="2:13" ht="15" customHeight="1" x14ac:dyDescent="0.3">
      <c r="B4" s="216" t="s">
        <v>6869</v>
      </c>
      <c r="C4" s="216"/>
      <c r="D4" s="216"/>
      <c r="E4" s="216"/>
      <c r="F4" s="216"/>
      <c r="G4" s="216"/>
    </row>
    <row r="6" spans="2:13" s="37" customFormat="1" ht="25.2" customHeight="1" x14ac:dyDescent="0.25">
      <c r="B6" s="134" t="s">
        <v>5433</v>
      </c>
      <c r="C6" s="134" t="s">
        <v>6870</v>
      </c>
      <c r="D6" s="135" t="s">
        <v>6871</v>
      </c>
      <c r="E6" s="136" t="s">
        <v>5436</v>
      </c>
      <c r="F6" s="136" t="s">
        <v>6872</v>
      </c>
      <c r="G6" s="136" t="s">
        <v>6873</v>
      </c>
    </row>
    <row r="7" spans="2:13" s="1" customFormat="1" ht="15" customHeight="1" x14ac:dyDescent="0.3">
      <c r="B7" s="7" t="s">
        <v>127</v>
      </c>
      <c r="C7" s="7" t="s">
        <v>1</v>
      </c>
      <c r="D7" s="8"/>
      <c r="E7" s="8"/>
      <c r="F7" s="8"/>
      <c r="G7" s="8">
        <f>+G8+G11+G28+G50</f>
        <v>2148900.9700000002</v>
      </c>
      <c r="H7" s="2"/>
      <c r="I7" s="2"/>
      <c r="J7" s="2"/>
      <c r="K7" s="2"/>
      <c r="L7" s="2"/>
      <c r="M7" s="2"/>
    </row>
    <row r="8" spans="2:13" s="1" customFormat="1" ht="15" customHeight="1" x14ac:dyDescent="0.3">
      <c r="B8" s="10" t="s">
        <v>168</v>
      </c>
      <c r="C8" s="10" t="s">
        <v>6874</v>
      </c>
      <c r="D8" s="11"/>
      <c r="E8" s="11"/>
      <c r="F8" s="11"/>
      <c r="G8" s="11">
        <f>+G9</f>
        <v>3117.6</v>
      </c>
      <c r="H8" s="2"/>
      <c r="I8" s="2"/>
      <c r="J8" s="2"/>
      <c r="K8" s="2"/>
      <c r="L8" s="2"/>
      <c r="M8" s="2"/>
    </row>
    <row r="9" spans="2:13" s="1" customFormat="1" ht="15" customHeight="1" x14ac:dyDescent="0.3">
      <c r="B9" s="12" t="s">
        <v>176</v>
      </c>
      <c r="C9" s="12" t="s">
        <v>6875</v>
      </c>
      <c r="D9" s="13"/>
      <c r="E9" s="13"/>
      <c r="F9" s="13"/>
      <c r="G9" s="13">
        <f>SUM(G10)</f>
        <v>3117.6</v>
      </c>
      <c r="H9" s="2"/>
      <c r="I9" s="2"/>
      <c r="J9" s="2"/>
      <c r="K9" s="2"/>
      <c r="L9" s="2"/>
      <c r="M9" s="2"/>
    </row>
    <row r="10" spans="2:13" s="37" customFormat="1" ht="15" customHeight="1" x14ac:dyDescent="0.25">
      <c r="B10" s="40" t="s">
        <v>178</v>
      </c>
      <c r="C10" s="40" t="s">
        <v>6876</v>
      </c>
      <c r="D10" s="46" t="s">
        <v>5910</v>
      </c>
      <c r="E10" s="132">
        <v>12</v>
      </c>
      <c r="F10" s="132">
        <v>259.8</v>
      </c>
      <c r="G10" s="3">
        <f t="shared" ref="G10" si="0">+ROUND(E10*F10,2)</f>
        <v>3117.6</v>
      </c>
    </row>
    <row r="11" spans="2:13" s="1" customFormat="1" ht="15" customHeight="1" x14ac:dyDescent="0.3">
      <c r="B11" s="10" t="s">
        <v>190</v>
      </c>
      <c r="C11" s="10" t="s">
        <v>6877</v>
      </c>
      <c r="D11" s="11"/>
      <c r="E11" s="11"/>
      <c r="F11" s="11"/>
      <c r="G11" s="11">
        <f>+G12+G15+G19+G23</f>
        <v>177707.51</v>
      </c>
      <c r="H11" s="2"/>
      <c r="I11" s="2"/>
      <c r="J11" s="2"/>
      <c r="K11" s="2"/>
      <c r="L11" s="2"/>
      <c r="M11" s="2"/>
    </row>
    <row r="12" spans="2:13" s="1" customFormat="1" ht="15" customHeight="1" x14ac:dyDescent="0.3">
      <c r="B12" s="12" t="s">
        <v>192</v>
      </c>
      <c r="C12" s="12" t="s">
        <v>6878</v>
      </c>
      <c r="D12" s="13"/>
      <c r="E12" s="13"/>
      <c r="F12" s="13"/>
      <c r="G12" s="13">
        <f>SUM(G13:G14)</f>
        <v>48460.130000000005</v>
      </c>
      <c r="H12" s="2"/>
      <c r="I12" s="2"/>
      <c r="J12" s="2"/>
      <c r="K12" s="2"/>
      <c r="L12" s="2"/>
      <c r="M12" s="2"/>
    </row>
    <row r="13" spans="2:13" s="37" customFormat="1" ht="15" customHeight="1" x14ac:dyDescent="0.25">
      <c r="B13" s="40" t="s">
        <v>194</v>
      </c>
      <c r="C13" s="40" t="s">
        <v>6879</v>
      </c>
      <c r="D13" s="46" t="s">
        <v>5910</v>
      </c>
      <c r="E13" s="132">
        <v>60.83</v>
      </c>
      <c r="F13" s="132">
        <v>439.55</v>
      </c>
      <c r="G13" s="3">
        <f t="shared" ref="G13:G14" si="1">+ROUND(E13*F13,2)</f>
        <v>26737.83</v>
      </c>
    </row>
    <row r="14" spans="2:13" s="37" customFormat="1" ht="15" customHeight="1" x14ac:dyDescent="0.25">
      <c r="B14" s="40" t="s">
        <v>196</v>
      </c>
      <c r="C14" s="40" t="s">
        <v>6880</v>
      </c>
      <c r="D14" s="46" t="s">
        <v>198</v>
      </c>
      <c r="E14" s="132">
        <v>3025.39</v>
      </c>
      <c r="F14" s="132">
        <v>7.18</v>
      </c>
      <c r="G14" s="3">
        <f t="shared" si="1"/>
        <v>21722.3</v>
      </c>
    </row>
    <row r="15" spans="2:13" s="1" customFormat="1" ht="15" customHeight="1" x14ac:dyDescent="0.3">
      <c r="B15" s="12" t="s">
        <v>199</v>
      </c>
      <c r="C15" s="12" t="s">
        <v>6881</v>
      </c>
      <c r="D15" s="13"/>
      <c r="E15" s="13"/>
      <c r="F15" s="13"/>
      <c r="G15" s="13">
        <f>SUM(G16:G18)</f>
        <v>60035.729999999996</v>
      </c>
      <c r="H15" s="2"/>
      <c r="I15" s="2"/>
      <c r="J15" s="2"/>
      <c r="K15" s="2"/>
      <c r="L15" s="2"/>
      <c r="M15" s="2"/>
    </row>
    <row r="16" spans="2:13" s="37" customFormat="1" ht="15" customHeight="1" x14ac:dyDescent="0.25">
      <c r="B16" s="40" t="s">
        <v>201</v>
      </c>
      <c r="C16" s="40" t="s">
        <v>6882</v>
      </c>
      <c r="D16" s="46" t="s">
        <v>5910</v>
      </c>
      <c r="E16" s="132">
        <v>40.33</v>
      </c>
      <c r="F16" s="132">
        <v>456.98</v>
      </c>
      <c r="G16" s="3">
        <f t="shared" ref="G16:G18" si="2">+ROUND(E16*F16,2)</f>
        <v>18430</v>
      </c>
    </row>
    <row r="17" spans="2:13" s="37" customFormat="1" ht="15" customHeight="1" x14ac:dyDescent="0.25">
      <c r="B17" s="40" t="s">
        <v>203</v>
      </c>
      <c r="C17" s="40" t="s">
        <v>6883</v>
      </c>
      <c r="D17" s="46" t="s">
        <v>5883</v>
      </c>
      <c r="E17" s="132">
        <v>185.55</v>
      </c>
      <c r="F17" s="132">
        <v>68.05</v>
      </c>
      <c r="G17" s="3">
        <f t="shared" si="2"/>
        <v>12626.68</v>
      </c>
    </row>
    <row r="18" spans="2:13" s="37" customFormat="1" ht="15" customHeight="1" x14ac:dyDescent="0.25">
      <c r="B18" s="40" t="s">
        <v>205</v>
      </c>
      <c r="C18" s="40" t="s">
        <v>6884</v>
      </c>
      <c r="D18" s="46" t="s">
        <v>198</v>
      </c>
      <c r="E18" s="132">
        <v>4036.08</v>
      </c>
      <c r="F18" s="132">
        <v>7.18</v>
      </c>
      <c r="G18" s="3">
        <f t="shared" si="2"/>
        <v>28979.05</v>
      </c>
    </row>
    <row r="19" spans="2:13" s="1" customFormat="1" ht="15" customHeight="1" x14ac:dyDescent="0.3">
      <c r="B19" s="12" t="s">
        <v>275</v>
      </c>
      <c r="C19" s="12" t="s">
        <v>6885</v>
      </c>
      <c r="D19" s="13"/>
      <c r="E19" s="13"/>
      <c r="F19" s="13"/>
      <c r="G19" s="13">
        <f>SUM(G20:G22)</f>
        <v>15363.329999999998</v>
      </c>
      <c r="H19" s="2"/>
      <c r="I19" s="2"/>
      <c r="J19" s="2"/>
      <c r="K19" s="2"/>
      <c r="L19" s="2"/>
      <c r="M19" s="2"/>
    </row>
    <row r="20" spans="2:13" s="37" customFormat="1" ht="15" customHeight="1" x14ac:dyDescent="0.25">
      <c r="B20" s="40" t="s">
        <v>277</v>
      </c>
      <c r="C20" s="40" t="s">
        <v>6886</v>
      </c>
      <c r="D20" s="46" t="s">
        <v>5910</v>
      </c>
      <c r="E20" s="132">
        <v>13.81</v>
      </c>
      <c r="F20" s="132">
        <v>544.15</v>
      </c>
      <c r="G20" s="3">
        <f t="shared" ref="G20:G22" si="3">+ROUND(E20*F20,2)</f>
        <v>7514.71</v>
      </c>
    </row>
    <row r="21" spans="2:13" s="37" customFormat="1" ht="15" customHeight="1" x14ac:dyDescent="0.25">
      <c r="B21" s="40" t="s">
        <v>279</v>
      </c>
      <c r="C21" s="40" t="s">
        <v>6887</v>
      </c>
      <c r="D21" s="46" t="s">
        <v>5883</v>
      </c>
      <c r="E21" s="132">
        <v>92.43</v>
      </c>
      <c r="F21" s="132">
        <v>55.68</v>
      </c>
      <c r="G21" s="3">
        <f t="shared" si="3"/>
        <v>5146.5</v>
      </c>
    </row>
    <row r="22" spans="2:13" s="37" customFormat="1" ht="15" customHeight="1" x14ac:dyDescent="0.25">
      <c r="B22" s="40" t="s">
        <v>281</v>
      </c>
      <c r="C22" s="40" t="s">
        <v>6888</v>
      </c>
      <c r="D22" s="46" t="s">
        <v>198</v>
      </c>
      <c r="E22" s="132">
        <v>376.34</v>
      </c>
      <c r="F22" s="132">
        <v>7.18</v>
      </c>
      <c r="G22" s="3">
        <f t="shared" si="3"/>
        <v>2702.12</v>
      </c>
    </row>
    <row r="23" spans="2:13" s="1" customFormat="1" ht="15" customHeight="1" x14ac:dyDescent="0.3">
      <c r="B23" s="12" t="s">
        <v>305</v>
      </c>
      <c r="C23" s="12" t="s">
        <v>6889</v>
      </c>
      <c r="D23" s="13"/>
      <c r="E23" s="13"/>
      <c r="F23" s="13"/>
      <c r="G23" s="13">
        <f>SUM(G24:G27)/2</f>
        <v>53848.32</v>
      </c>
      <c r="H23" s="2"/>
      <c r="I23" s="2"/>
      <c r="J23" s="2"/>
      <c r="K23" s="2"/>
      <c r="L23" s="2"/>
      <c r="M23" s="2"/>
    </row>
    <row r="24" spans="2:13" s="37" customFormat="1" ht="15" customHeight="1" x14ac:dyDescent="0.25">
      <c r="B24" s="39" t="s">
        <v>5935</v>
      </c>
      <c r="C24" s="39" t="s">
        <v>6890</v>
      </c>
      <c r="D24" s="38"/>
      <c r="E24" s="132"/>
      <c r="F24" s="132"/>
      <c r="G24" s="138">
        <f>SUM(G25:G27)</f>
        <v>53848.32</v>
      </c>
    </row>
    <row r="25" spans="2:13" s="37" customFormat="1" ht="15" customHeight="1" x14ac:dyDescent="0.25">
      <c r="B25" s="40" t="s">
        <v>5937</v>
      </c>
      <c r="C25" s="40" t="s">
        <v>6891</v>
      </c>
      <c r="D25" s="46" t="s">
        <v>5910</v>
      </c>
      <c r="E25" s="132">
        <v>29.8</v>
      </c>
      <c r="F25" s="132">
        <v>475.08</v>
      </c>
      <c r="G25" s="3">
        <f t="shared" ref="G25:G27" si="4">+ROUND(E25*F25,2)</f>
        <v>14157.38</v>
      </c>
    </row>
    <row r="26" spans="2:13" s="37" customFormat="1" ht="15" customHeight="1" x14ac:dyDescent="0.25">
      <c r="B26" s="40" t="s">
        <v>5939</v>
      </c>
      <c r="C26" s="40" t="s">
        <v>6892</v>
      </c>
      <c r="D26" s="46" t="s">
        <v>5883</v>
      </c>
      <c r="E26" s="132">
        <v>298.02999999999997</v>
      </c>
      <c r="F26" s="132">
        <v>120.87</v>
      </c>
      <c r="G26" s="3">
        <f t="shared" si="4"/>
        <v>36022.89</v>
      </c>
    </row>
    <row r="27" spans="2:13" s="37" customFormat="1" ht="15" customHeight="1" x14ac:dyDescent="0.25">
      <c r="B27" s="40" t="s">
        <v>5941</v>
      </c>
      <c r="C27" s="40" t="s">
        <v>6893</v>
      </c>
      <c r="D27" s="46" t="s">
        <v>198</v>
      </c>
      <c r="E27" s="132">
        <v>529.29999999999995</v>
      </c>
      <c r="F27" s="132">
        <v>6.93</v>
      </c>
      <c r="G27" s="3">
        <f t="shared" si="4"/>
        <v>3668.05</v>
      </c>
    </row>
    <row r="28" spans="2:13" s="1" customFormat="1" ht="15" customHeight="1" x14ac:dyDescent="0.3">
      <c r="B28" s="10" t="s">
        <v>385</v>
      </c>
      <c r="C28" s="10" t="s">
        <v>6894</v>
      </c>
      <c r="D28" s="11"/>
      <c r="E28" s="11"/>
      <c r="F28" s="11"/>
      <c r="G28" s="11">
        <f>+G29+G36+G44+G48</f>
        <v>1953377.82</v>
      </c>
      <c r="H28" s="2"/>
      <c r="I28" s="2"/>
      <c r="J28" s="2"/>
      <c r="K28" s="2"/>
      <c r="L28" s="2"/>
      <c r="M28" s="2"/>
    </row>
    <row r="29" spans="2:13" s="1" customFormat="1" ht="15" customHeight="1" x14ac:dyDescent="0.3">
      <c r="B29" s="12" t="s">
        <v>387</v>
      </c>
      <c r="C29" s="12" t="s">
        <v>6895</v>
      </c>
      <c r="D29" s="13"/>
      <c r="E29" s="13"/>
      <c r="F29" s="13"/>
      <c r="G29" s="13">
        <f>SUM(G30:G35)</f>
        <v>316683.07999999996</v>
      </c>
      <c r="H29" s="2"/>
      <c r="I29" s="2"/>
      <c r="J29" s="2"/>
      <c r="K29" s="2"/>
      <c r="L29" s="2"/>
      <c r="M29" s="2"/>
    </row>
    <row r="30" spans="2:13" s="42" customFormat="1" ht="15" customHeight="1" x14ac:dyDescent="0.25">
      <c r="B30" s="40" t="s">
        <v>391</v>
      </c>
      <c r="C30" s="40" t="s">
        <v>6896</v>
      </c>
      <c r="D30" s="46" t="s">
        <v>198</v>
      </c>
      <c r="E30" s="132">
        <v>24526.69</v>
      </c>
      <c r="F30" s="132">
        <v>11.58</v>
      </c>
      <c r="G30" s="3">
        <f t="shared" ref="G30:G35" si="5">+ROUND(E30*F30,2)</f>
        <v>284019.07</v>
      </c>
    </row>
    <row r="31" spans="2:13" s="42" customFormat="1" ht="15" customHeight="1" x14ac:dyDescent="0.25">
      <c r="B31" s="40" t="s">
        <v>5949</v>
      </c>
      <c r="C31" s="40" t="s">
        <v>6897</v>
      </c>
      <c r="D31" s="46" t="s">
        <v>198</v>
      </c>
      <c r="E31" s="132">
        <v>1249</v>
      </c>
      <c r="F31" s="132">
        <v>8.89</v>
      </c>
      <c r="G31" s="3">
        <f t="shared" si="5"/>
        <v>11103.61</v>
      </c>
    </row>
    <row r="32" spans="2:13" s="42" customFormat="1" ht="15" customHeight="1" x14ac:dyDescent="0.25">
      <c r="B32" s="40" t="s">
        <v>5951</v>
      </c>
      <c r="C32" s="40" t="s">
        <v>6898</v>
      </c>
      <c r="D32" s="46" t="s">
        <v>28</v>
      </c>
      <c r="E32" s="132">
        <v>40</v>
      </c>
      <c r="F32" s="132">
        <v>104.67</v>
      </c>
      <c r="G32" s="3">
        <f t="shared" si="5"/>
        <v>4186.8</v>
      </c>
    </row>
    <row r="33" spans="2:13" s="42" customFormat="1" ht="15" customHeight="1" x14ac:dyDescent="0.25">
      <c r="B33" s="40" t="s">
        <v>5953</v>
      </c>
      <c r="C33" s="40" t="s">
        <v>6899</v>
      </c>
      <c r="D33" s="46" t="s">
        <v>28</v>
      </c>
      <c r="E33" s="132">
        <v>68</v>
      </c>
      <c r="F33" s="132">
        <v>86.1</v>
      </c>
      <c r="G33" s="3">
        <f t="shared" si="5"/>
        <v>5854.8</v>
      </c>
    </row>
    <row r="34" spans="2:13" s="42" customFormat="1" ht="15" customHeight="1" x14ac:dyDescent="0.25">
      <c r="B34" s="40" t="s">
        <v>5955</v>
      </c>
      <c r="C34" s="40" t="s">
        <v>6900</v>
      </c>
      <c r="D34" s="46" t="s">
        <v>28</v>
      </c>
      <c r="E34" s="132">
        <v>144</v>
      </c>
      <c r="F34" s="132">
        <v>68.55</v>
      </c>
      <c r="G34" s="3">
        <f t="shared" si="5"/>
        <v>9871.2000000000007</v>
      </c>
    </row>
    <row r="35" spans="2:13" s="42" customFormat="1" ht="15" customHeight="1" x14ac:dyDescent="0.25">
      <c r="B35" s="40" t="s">
        <v>5957</v>
      </c>
      <c r="C35" s="40" t="s">
        <v>6901</v>
      </c>
      <c r="D35" s="46" t="s">
        <v>28</v>
      </c>
      <c r="E35" s="132">
        <v>40</v>
      </c>
      <c r="F35" s="132">
        <v>41.19</v>
      </c>
      <c r="G35" s="3">
        <f t="shared" si="5"/>
        <v>1647.6</v>
      </c>
    </row>
    <row r="36" spans="2:13" s="1" customFormat="1" ht="15" customHeight="1" x14ac:dyDescent="0.3">
      <c r="B36" s="12" t="s">
        <v>397</v>
      </c>
      <c r="C36" s="12" t="s">
        <v>6902</v>
      </c>
      <c r="D36" s="13"/>
      <c r="E36" s="13"/>
      <c r="F36" s="13"/>
      <c r="G36" s="13">
        <f>SUM(G37:G43)-G39</f>
        <v>1623087.25</v>
      </c>
      <c r="H36" s="2"/>
      <c r="I36" s="2"/>
      <c r="J36" s="2"/>
      <c r="K36" s="2"/>
      <c r="L36" s="2"/>
      <c r="M36" s="2"/>
    </row>
    <row r="37" spans="2:13" s="42" customFormat="1" ht="15" customHeight="1" x14ac:dyDescent="0.25">
      <c r="B37" s="40" t="s">
        <v>401</v>
      </c>
      <c r="C37" s="40" t="s">
        <v>6903</v>
      </c>
      <c r="D37" s="46" t="s">
        <v>198</v>
      </c>
      <c r="E37" s="132">
        <v>132790.72</v>
      </c>
      <c r="F37" s="132">
        <v>10.86</v>
      </c>
      <c r="G37" s="3">
        <f t="shared" ref="G37:G38" si="6">+ROUND(E37*F37,2)</f>
        <v>1442107.22</v>
      </c>
    </row>
    <row r="38" spans="2:13" s="42" customFormat="1" ht="15" customHeight="1" x14ac:dyDescent="0.25">
      <c r="B38" s="40" t="s">
        <v>407</v>
      </c>
      <c r="C38" s="40" t="s">
        <v>6904</v>
      </c>
      <c r="D38" s="46" t="s">
        <v>198</v>
      </c>
      <c r="E38" s="132">
        <v>13273.41</v>
      </c>
      <c r="F38" s="132">
        <v>6.91</v>
      </c>
      <c r="G38" s="3">
        <f t="shared" si="6"/>
        <v>91719.26</v>
      </c>
    </row>
    <row r="39" spans="2:13" s="37" customFormat="1" ht="15" customHeight="1" x14ac:dyDescent="0.25">
      <c r="B39" s="41" t="s">
        <v>409</v>
      </c>
      <c r="C39" s="41" t="s">
        <v>6905</v>
      </c>
      <c r="D39" s="36"/>
      <c r="E39" s="133"/>
      <c r="F39" s="133"/>
      <c r="G39" s="138">
        <f>SUM(G40:G43)</f>
        <v>89260.77</v>
      </c>
    </row>
    <row r="40" spans="2:13" s="42" customFormat="1" ht="15" customHeight="1" x14ac:dyDescent="0.25">
      <c r="B40" s="40" t="s">
        <v>5961</v>
      </c>
      <c r="C40" s="40" t="s">
        <v>6906</v>
      </c>
      <c r="D40" s="46" t="s">
        <v>28</v>
      </c>
      <c r="E40" s="132">
        <v>1596</v>
      </c>
      <c r="F40" s="132">
        <v>4.4400000000000004</v>
      </c>
      <c r="G40" s="3">
        <f t="shared" ref="G40:G43" si="7">+ROUND(E40*F40,2)</f>
        <v>7086.24</v>
      </c>
    </row>
    <row r="41" spans="2:13" s="42" customFormat="1" ht="15" customHeight="1" x14ac:dyDescent="0.25">
      <c r="B41" s="40" t="s">
        <v>5963</v>
      </c>
      <c r="C41" s="40" t="s">
        <v>6907</v>
      </c>
      <c r="D41" s="46" t="s">
        <v>28</v>
      </c>
      <c r="E41" s="132">
        <v>1897</v>
      </c>
      <c r="F41" s="132">
        <v>7.59</v>
      </c>
      <c r="G41" s="3">
        <f t="shared" si="7"/>
        <v>14398.23</v>
      </c>
    </row>
    <row r="42" spans="2:13" s="42" customFormat="1" ht="15" customHeight="1" x14ac:dyDescent="0.25">
      <c r="B42" s="40" t="s">
        <v>5965</v>
      </c>
      <c r="C42" s="40" t="s">
        <v>6908</v>
      </c>
      <c r="D42" s="46" t="s">
        <v>28</v>
      </c>
      <c r="E42" s="132">
        <v>3422</v>
      </c>
      <c r="F42" s="132">
        <v>11.05</v>
      </c>
      <c r="G42" s="3">
        <f t="shared" si="7"/>
        <v>37813.1</v>
      </c>
    </row>
    <row r="43" spans="2:13" s="42" customFormat="1" ht="15" customHeight="1" x14ac:dyDescent="0.25">
      <c r="B43" s="40" t="s">
        <v>5967</v>
      </c>
      <c r="C43" s="40" t="s">
        <v>6909</v>
      </c>
      <c r="D43" s="46" t="s">
        <v>28</v>
      </c>
      <c r="E43" s="132">
        <v>1952</v>
      </c>
      <c r="F43" s="132">
        <v>15.35</v>
      </c>
      <c r="G43" s="3">
        <f t="shared" si="7"/>
        <v>29963.200000000001</v>
      </c>
    </row>
    <row r="44" spans="2:13" s="1" customFormat="1" ht="15" customHeight="1" x14ac:dyDescent="0.3">
      <c r="B44" s="12" t="s">
        <v>5969</v>
      </c>
      <c r="C44" s="12" t="s">
        <v>6910</v>
      </c>
      <c r="D44" s="13"/>
      <c r="E44" s="13"/>
      <c r="F44" s="13"/>
      <c r="G44" s="13">
        <f>SUM(G45:G47)-G46</f>
        <v>8557.52</v>
      </c>
      <c r="H44" s="2"/>
      <c r="I44" s="2"/>
      <c r="J44" s="2"/>
      <c r="K44" s="2"/>
      <c r="L44" s="2"/>
      <c r="M44" s="2"/>
    </row>
    <row r="45" spans="2:13" s="42" customFormat="1" ht="15" customHeight="1" x14ac:dyDescent="0.25">
      <c r="B45" s="40" t="s">
        <v>5971</v>
      </c>
      <c r="C45" s="40" t="s">
        <v>6911</v>
      </c>
      <c r="D45" s="46" t="s">
        <v>198</v>
      </c>
      <c r="E45" s="132">
        <v>929.56</v>
      </c>
      <c r="F45" s="132">
        <v>8.6</v>
      </c>
      <c r="G45" s="3">
        <f t="shared" ref="G45" si="8">+ROUND(E45*F45,2)</f>
        <v>7994.22</v>
      </c>
    </row>
    <row r="46" spans="2:13" s="37" customFormat="1" ht="15" customHeight="1" x14ac:dyDescent="0.25">
      <c r="B46" s="41" t="s">
        <v>5973</v>
      </c>
      <c r="C46" s="41" t="s">
        <v>6912</v>
      </c>
      <c r="D46" s="36"/>
      <c r="E46" s="133"/>
      <c r="F46" s="133"/>
      <c r="G46" s="138">
        <f>SUM(G47)</f>
        <v>563.29999999999995</v>
      </c>
    </row>
    <row r="47" spans="2:13" s="42" customFormat="1" ht="15" customHeight="1" x14ac:dyDescent="0.25">
      <c r="B47" s="40" t="s">
        <v>5975</v>
      </c>
      <c r="C47" s="40" t="s">
        <v>6913</v>
      </c>
      <c r="D47" s="46" t="s">
        <v>198</v>
      </c>
      <c r="E47" s="132">
        <v>81.52</v>
      </c>
      <c r="F47" s="132">
        <v>6.91</v>
      </c>
      <c r="G47" s="3">
        <f t="shared" ref="G47" si="9">+ROUND(E47*F47,2)</f>
        <v>563.29999999999995</v>
      </c>
    </row>
    <row r="48" spans="2:13" s="1" customFormat="1" ht="15" customHeight="1" x14ac:dyDescent="0.3">
      <c r="B48" s="12" t="s">
        <v>411</v>
      </c>
      <c r="C48" s="12" t="s">
        <v>6914</v>
      </c>
      <c r="D48" s="13"/>
      <c r="E48" s="13"/>
      <c r="F48" s="13"/>
      <c r="G48" s="13">
        <f>SUM(G49)</f>
        <v>5049.97</v>
      </c>
      <c r="H48" s="2"/>
      <c r="I48" s="2"/>
      <c r="J48" s="2"/>
      <c r="K48" s="2"/>
      <c r="L48" s="2"/>
      <c r="M48" s="2"/>
    </row>
    <row r="49" spans="2:13" s="42" customFormat="1" ht="15" customHeight="1" x14ac:dyDescent="0.25">
      <c r="B49" s="40" t="s">
        <v>413</v>
      </c>
      <c r="C49" s="40" t="s">
        <v>6915</v>
      </c>
      <c r="D49" s="46" t="s">
        <v>198</v>
      </c>
      <c r="E49" s="132">
        <v>612.86</v>
      </c>
      <c r="F49" s="132">
        <v>8.24</v>
      </c>
      <c r="G49" s="3">
        <f t="shared" ref="G49" si="10">+ROUND(E49*F49,2)</f>
        <v>5049.97</v>
      </c>
    </row>
    <row r="50" spans="2:13" s="1" customFormat="1" ht="15" customHeight="1" x14ac:dyDescent="0.3">
      <c r="B50" s="10" t="s">
        <v>610</v>
      </c>
      <c r="C50" s="10" t="s">
        <v>6916</v>
      </c>
      <c r="D50" s="11"/>
      <c r="E50" s="11"/>
      <c r="F50" s="11"/>
      <c r="G50" s="11">
        <f>+G51+G55</f>
        <v>14698.04</v>
      </c>
      <c r="H50" s="2"/>
      <c r="I50" s="2"/>
      <c r="J50" s="2"/>
      <c r="K50" s="2"/>
      <c r="L50" s="2"/>
      <c r="M50" s="2"/>
    </row>
    <row r="51" spans="2:13" s="1" customFormat="1" ht="15" customHeight="1" x14ac:dyDescent="0.3">
      <c r="B51" s="12" t="s">
        <v>616</v>
      </c>
      <c r="C51" s="12" t="s">
        <v>6917</v>
      </c>
      <c r="D51" s="13"/>
      <c r="E51" s="13"/>
      <c r="F51" s="13"/>
      <c r="G51" s="13">
        <f>SUM(G52:G54)</f>
        <v>13596.970000000001</v>
      </c>
      <c r="H51" s="2"/>
      <c r="I51" s="2"/>
      <c r="J51" s="2"/>
      <c r="K51" s="2"/>
      <c r="L51" s="2"/>
      <c r="M51" s="2"/>
    </row>
    <row r="52" spans="2:13" s="42" customFormat="1" ht="15" customHeight="1" x14ac:dyDescent="0.25">
      <c r="B52" s="40" t="s">
        <v>618</v>
      </c>
      <c r="C52" s="40" t="s">
        <v>6918</v>
      </c>
      <c r="D52" s="46" t="s">
        <v>198</v>
      </c>
      <c r="E52" s="132">
        <v>1520.27</v>
      </c>
      <c r="F52" s="132">
        <v>8.4</v>
      </c>
      <c r="G52" s="3">
        <f t="shared" ref="G52:G54" si="11">+ROUND(E52*F52,2)</f>
        <v>12770.27</v>
      </c>
    </row>
    <row r="53" spans="2:13" s="42" customFormat="1" ht="15" customHeight="1" x14ac:dyDescent="0.25">
      <c r="B53" s="40" t="s">
        <v>620</v>
      </c>
      <c r="C53" s="40" t="s">
        <v>6919</v>
      </c>
      <c r="D53" s="46" t="s">
        <v>198</v>
      </c>
      <c r="E53" s="132">
        <v>42.39</v>
      </c>
      <c r="F53" s="132">
        <v>16.96</v>
      </c>
      <c r="G53" s="3">
        <f t="shared" si="11"/>
        <v>718.93</v>
      </c>
    </row>
    <row r="54" spans="2:13" s="42" customFormat="1" ht="15" customHeight="1" x14ac:dyDescent="0.25">
      <c r="B54" s="40" t="s">
        <v>622</v>
      </c>
      <c r="C54" s="40" t="s">
        <v>6920</v>
      </c>
      <c r="D54" s="46" t="s">
        <v>198</v>
      </c>
      <c r="E54" s="132">
        <v>12.43</v>
      </c>
      <c r="F54" s="132">
        <v>8.67</v>
      </c>
      <c r="G54" s="3">
        <f t="shared" si="11"/>
        <v>107.77</v>
      </c>
    </row>
    <row r="55" spans="2:13" s="1" customFormat="1" ht="15" customHeight="1" x14ac:dyDescent="0.3">
      <c r="B55" s="12" t="s">
        <v>6000</v>
      </c>
      <c r="C55" s="12" t="s">
        <v>6921</v>
      </c>
      <c r="D55" s="13"/>
      <c r="E55" s="13"/>
      <c r="F55" s="13"/>
      <c r="G55" s="13">
        <f>SUM(G56)</f>
        <v>1101.07</v>
      </c>
      <c r="H55" s="2"/>
      <c r="I55" s="2"/>
      <c r="J55" s="2"/>
      <c r="K55" s="2"/>
      <c r="L55" s="2"/>
      <c r="M55" s="2"/>
    </row>
    <row r="56" spans="2:13" s="42" customFormat="1" ht="15" customHeight="1" x14ac:dyDescent="0.25">
      <c r="B56" s="40" t="s">
        <v>6001</v>
      </c>
      <c r="C56" s="40" t="s">
        <v>6922</v>
      </c>
      <c r="D56" s="46" t="s">
        <v>47</v>
      </c>
      <c r="E56" s="132">
        <v>1</v>
      </c>
      <c r="F56" s="132">
        <v>1101.07</v>
      </c>
      <c r="G56" s="3">
        <f t="shared" ref="G56" si="12">+ROUND(E56*F56,2)</f>
        <v>1101.07</v>
      </c>
    </row>
    <row r="57" spans="2:13" s="1" customFormat="1" ht="15" customHeight="1" x14ac:dyDescent="0.3">
      <c r="B57" s="7" t="s">
        <v>646</v>
      </c>
      <c r="C57" s="7" t="s">
        <v>2</v>
      </c>
      <c r="D57" s="8"/>
      <c r="E57" s="8"/>
      <c r="F57" s="8"/>
      <c r="G57" s="8">
        <f>+G58+G63+G66+G74+G80+G87+G92</f>
        <v>4429007.38</v>
      </c>
      <c r="H57" s="2"/>
      <c r="I57" s="2"/>
      <c r="J57" s="2"/>
      <c r="K57" s="2"/>
      <c r="L57" s="2"/>
      <c r="M57" s="2"/>
    </row>
    <row r="58" spans="2:13" s="1" customFormat="1" ht="15" customHeight="1" x14ac:dyDescent="0.3">
      <c r="B58" s="10" t="s">
        <v>647</v>
      </c>
      <c r="C58" s="10" t="s">
        <v>6923</v>
      </c>
      <c r="D58" s="11"/>
      <c r="E58" s="11"/>
      <c r="F58" s="11"/>
      <c r="G58" s="11">
        <f>+G59</f>
        <v>109253.67</v>
      </c>
      <c r="H58" s="2"/>
      <c r="I58" s="2"/>
      <c r="J58" s="2"/>
      <c r="K58" s="2"/>
      <c r="L58" s="2"/>
      <c r="M58" s="2"/>
    </row>
    <row r="59" spans="2:13" s="1" customFormat="1" ht="15" customHeight="1" x14ac:dyDescent="0.3">
      <c r="B59" s="12" t="s">
        <v>655</v>
      </c>
      <c r="C59" s="12" t="s">
        <v>6924</v>
      </c>
      <c r="D59" s="13"/>
      <c r="E59" s="13"/>
      <c r="F59" s="13"/>
      <c r="G59" s="13">
        <f>SUM(G60:G62)</f>
        <v>109253.67</v>
      </c>
      <c r="H59" s="2"/>
      <c r="I59" s="2"/>
      <c r="J59" s="2"/>
      <c r="K59" s="2"/>
      <c r="L59" s="2"/>
      <c r="M59" s="2"/>
    </row>
    <row r="60" spans="2:13" s="37" customFormat="1" ht="15" customHeight="1" x14ac:dyDescent="0.25">
      <c r="B60" s="43" t="s">
        <v>657</v>
      </c>
      <c r="C60" s="43" t="s">
        <v>6925</v>
      </c>
      <c r="D60" s="47" t="s">
        <v>5883</v>
      </c>
      <c r="E60" s="133">
        <v>277.64999999999998</v>
      </c>
      <c r="F60" s="133">
        <v>140.54</v>
      </c>
      <c r="G60" s="3">
        <f t="shared" ref="G60:G62" si="13">+ROUND(E60*F60,2)</f>
        <v>39020.93</v>
      </c>
    </row>
    <row r="61" spans="2:13" s="37" customFormat="1" ht="15" customHeight="1" x14ac:dyDescent="0.25">
      <c r="B61" s="43" t="s">
        <v>659</v>
      </c>
      <c r="C61" s="43" t="s">
        <v>6926</v>
      </c>
      <c r="D61" s="47" t="s">
        <v>25</v>
      </c>
      <c r="E61" s="133">
        <v>209.31</v>
      </c>
      <c r="F61" s="133">
        <v>287</v>
      </c>
      <c r="G61" s="3">
        <f t="shared" si="13"/>
        <v>60071.97</v>
      </c>
    </row>
    <row r="62" spans="2:13" s="37" customFormat="1" ht="15" customHeight="1" x14ac:dyDescent="0.25">
      <c r="B62" s="43" t="s">
        <v>663</v>
      </c>
      <c r="C62" s="43" t="s">
        <v>6927</v>
      </c>
      <c r="D62" s="47" t="s">
        <v>5883</v>
      </c>
      <c r="E62" s="133">
        <v>72.66</v>
      </c>
      <c r="F62" s="133">
        <v>139.84</v>
      </c>
      <c r="G62" s="3">
        <f t="shared" si="13"/>
        <v>10160.77</v>
      </c>
    </row>
    <row r="63" spans="2:13" s="1" customFormat="1" ht="15" customHeight="1" x14ac:dyDescent="0.3">
      <c r="B63" s="10" t="s">
        <v>697</v>
      </c>
      <c r="C63" s="10" t="s">
        <v>6928</v>
      </c>
      <c r="D63" s="11"/>
      <c r="E63" s="11"/>
      <c r="F63" s="11"/>
      <c r="G63" s="11">
        <f>+G64</f>
        <v>8630.5300000000007</v>
      </c>
      <c r="H63" s="2"/>
      <c r="I63" s="2"/>
      <c r="J63" s="2"/>
      <c r="K63" s="2"/>
      <c r="L63" s="2"/>
      <c r="M63" s="2"/>
    </row>
    <row r="64" spans="2:13" s="1" customFormat="1" ht="15" customHeight="1" x14ac:dyDescent="0.3">
      <c r="B64" s="12" t="s">
        <v>705</v>
      </c>
      <c r="C64" s="12" t="s">
        <v>6929</v>
      </c>
      <c r="D64" s="13"/>
      <c r="E64" s="13"/>
      <c r="F64" s="13"/>
      <c r="G64" s="13">
        <f>SUM(G65)</f>
        <v>8630.5300000000007</v>
      </c>
      <c r="H64" s="2"/>
      <c r="I64" s="2"/>
      <c r="J64" s="2"/>
      <c r="K64" s="2"/>
      <c r="L64" s="2"/>
      <c r="M64" s="2"/>
    </row>
    <row r="65" spans="2:13" s="37" customFormat="1" ht="15" customHeight="1" x14ac:dyDescent="0.25">
      <c r="B65" s="43" t="s">
        <v>709</v>
      </c>
      <c r="C65" s="43" t="s">
        <v>6930</v>
      </c>
      <c r="D65" s="47" t="s">
        <v>5883</v>
      </c>
      <c r="E65" s="133">
        <v>154.41999999999999</v>
      </c>
      <c r="F65" s="133">
        <v>55.89</v>
      </c>
      <c r="G65" s="3">
        <f t="shared" ref="G65" si="14">+ROUND(E65*F65,2)</f>
        <v>8630.5300000000007</v>
      </c>
    </row>
    <row r="66" spans="2:13" s="1" customFormat="1" ht="15" customHeight="1" x14ac:dyDescent="0.3">
      <c r="B66" s="10" t="s">
        <v>711</v>
      </c>
      <c r="C66" s="10" t="s">
        <v>6931</v>
      </c>
      <c r="D66" s="11"/>
      <c r="E66" s="11"/>
      <c r="F66" s="11"/>
      <c r="G66" s="11">
        <f>+G67+G69</f>
        <v>39752.479999999996</v>
      </c>
      <c r="H66" s="2"/>
      <c r="I66" s="2"/>
      <c r="J66" s="2"/>
      <c r="K66" s="2"/>
      <c r="L66" s="2"/>
      <c r="M66" s="2"/>
    </row>
    <row r="67" spans="2:13" s="1" customFormat="1" ht="15" customHeight="1" x14ac:dyDescent="0.3">
      <c r="B67" s="12" t="s">
        <v>719</v>
      </c>
      <c r="C67" s="12" t="s">
        <v>6932</v>
      </c>
      <c r="D67" s="13"/>
      <c r="E67" s="13"/>
      <c r="F67" s="13"/>
      <c r="G67" s="13">
        <f>SUM(G68)</f>
        <v>925.44</v>
      </c>
      <c r="H67" s="2"/>
      <c r="I67" s="2"/>
      <c r="J67" s="2"/>
      <c r="K67" s="2"/>
      <c r="L67" s="2"/>
      <c r="M67" s="2"/>
    </row>
    <row r="68" spans="2:13" s="37" customFormat="1" ht="15" customHeight="1" x14ac:dyDescent="0.25">
      <c r="B68" s="43" t="s">
        <v>735</v>
      </c>
      <c r="C68" s="43" t="s">
        <v>6933</v>
      </c>
      <c r="D68" s="47" t="s">
        <v>5883</v>
      </c>
      <c r="E68" s="133">
        <v>19.2</v>
      </c>
      <c r="F68" s="133">
        <v>48.2</v>
      </c>
      <c r="G68" s="3">
        <f t="shared" ref="G68" si="15">+ROUND(E68*F68,2)</f>
        <v>925.44</v>
      </c>
    </row>
    <row r="69" spans="2:13" s="1" customFormat="1" ht="15" customHeight="1" x14ac:dyDescent="0.3">
      <c r="B69" s="12" t="s">
        <v>6018</v>
      </c>
      <c r="C69" s="12" t="s">
        <v>6019</v>
      </c>
      <c r="D69" s="13"/>
      <c r="E69" s="13"/>
      <c r="F69" s="13"/>
      <c r="G69" s="13">
        <f>SUM(G70:G73)/2</f>
        <v>38827.039999999994</v>
      </c>
      <c r="H69" s="2"/>
      <c r="I69" s="2"/>
      <c r="J69" s="2"/>
      <c r="K69" s="2"/>
      <c r="L69" s="2"/>
      <c r="M69" s="2"/>
    </row>
    <row r="70" spans="2:13" s="37" customFormat="1" ht="15" customHeight="1" x14ac:dyDescent="0.25">
      <c r="B70" s="41" t="s">
        <v>6020</v>
      </c>
      <c r="C70" s="41" t="s">
        <v>6021</v>
      </c>
      <c r="D70" s="47"/>
      <c r="E70" s="133"/>
      <c r="F70" s="133"/>
      <c r="G70" s="138">
        <f>SUM(G71:G73)</f>
        <v>38827.040000000001</v>
      </c>
    </row>
    <row r="71" spans="2:13" s="37" customFormat="1" ht="15" customHeight="1" x14ac:dyDescent="0.25">
      <c r="B71" s="43" t="s">
        <v>6022</v>
      </c>
      <c r="C71" s="43" t="s">
        <v>6934</v>
      </c>
      <c r="D71" s="47" t="s">
        <v>5883</v>
      </c>
      <c r="E71" s="133">
        <v>554.63</v>
      </c>
      <c r="F71" s="133">
        <v>3.66</v>
      </c>
      <c r="G71" s="3">
        <f t="shared" ref="G71:G73" si="16">+ROUND(E71*F71,2)</f>
        <v>2029.95</v>
      </c>
    </row>
    <row r="72" spans="2:13" s="37" customFormat="1" ht="15" customHeight="1" x14ac:dyDescent="0.25">
      <c r="B72" s="43" t="s">
        <v>6023</v>
      </c>
      <c r="C72" s="43" t="s">
        <v>6935</v>
      </c>
      <c r="D72" s="47" t="s">
        <v>5883</v>
      </c>
      <c r="E72" s="133">
        <v>140.28</v>
      </c>
      <c r="F72" s="133">
        <v>33.43</v>
      </c>
      <c r="G72" s="3">
        <f t="shared" si="16"/>
        <v>4689.5600000000004</v>
      </c>
    </row>
    <row r="73" spans="2:13" s="37" customFormat="1" ht="15" customHeight="1" x14ac:dyDescent="0.25">
      <c r="B73" s="43" t="s">
        <v>6024</v>
      </c>
      <c r="C73" s="43" t="s">
        <v>6936</v>
      </c>
      <c r="D73" s="47" t="s">
        <v>5883</v>
      </c>
      <c r="E73" s="133">
        <v>554.63</v>
      </c>
      <c r="F73" s="133">
        <v>57.89</v>
      </c>
      <c r="G73" s="3">
        <f t="shared" si="16"/>
        <v>32107.53</v>
      </c>
    </row>
    <row r="74" spans="2:13" s="1" customFormat="1" ht="15" customHeight="1" x14ac:dyDescent="0.3">
      <c r="B74" s="10" t="s">
        <v>781</v>
      </c>
      <c r="C74" s="10" t="s">
        <v>6772</v>
      </c>
      <c r="D74" s="11"/>
      <c r="E74" s="11"/>
      <c r="F74" s="11"/>
      <c r="G74" s="11">
        <f>+G75+G77</f>
        <v>5176.97</v>
      </c>
      <c r="H74" s="2"/>
      <c r="I74" s="2"/>
      <c r="J74" s="2"/>
      <c r="K74" s="2"/>
      <c r="L74" s="2"/>
      <c r="M74" s="2"/>
    </row>
    <row r="75" spans="2:13" s="1" customFormat="1" ht="15" customHeight="1" x14ac:dyDescent="0.3">
      <c r="B75" s="12" t="s">
        <v>783</v>
      </c>
      <c r="C75" s="12" t="s">
        <v>784</v>
      </c>
      <c r="D75" s="13"/>
      <c r="E75" s="13"/>
      <c r="F75" s="13"/>
      <c r="G75" s="13">
        <f>SUM(G76)</f>
        <v>2018.57</v>
      </c>
      <c r="H75" s="2"/>
      <c r="I75" s="2"/>
      <c r="J75" s="2"/>
      <c r="K75" s="2"/>
      <c r="L75" s="2"/>
      <c r="M75" s="2"/>
    </row>
    <row r="76" spans="2:13" s="37" customFormat="1" ht="15" customHeight="1" x14ac:dyDescent="0.25">
      <c r="B76" s="43" t="s">
        <v>795</v>
      </c>
      <c r="C76" s="43" t="s">
        <v>6937</v>
      </c>
      <c r="D76" s="47" t="s">
        <v>5883</v>
      </c>
      <c r="E76" s="133">
        <v>26.1</v>
      </c>
      <c r="F76" s="133">
        <v>77.34</v>
      </c>
      <c r="G76" s="3">
        <f t="shared" ref="G76" si="17">+ROUND(E76*F76,2)</f>
        <v>2018.57</v>
      </c>
    </row>
    <row r="77" spans="2:13" s="1" customFormat="1" ht="15" customHeight="1" x14ac:dyDescent="0.3">
      <c r="B77" s="12" t="s">
        <v>803</v>
      </c>
      <c r="C77" s="12" t="s">
        <v>6938</v>
      </c>
      <c r="D77" s="13"/>
      <c r="E77" s="13"/>
      <c r="F77" s="13"/>
      <c r="G77" s="13">
        <f>SUM(G78:G79)/2</f>
        <v>3158.4</v>
      </c>
      <c r="H77" s="2"/>
      <c r="I77" s="2"/>
      <c r="J77" s="2"/>
      <c r="K77" s="2"/>
      <c r="L77" s="2"/>
      <c r="M77" s="2"/>
    </row>
    <row r="78" spans="2:13" s="37" customFormat="1" ht="15" customHeight="1" x14ac:dyDescent="0.25">
      <c r="B78" s="41" t="s">
        <v>805</v>
      </c>
      <c r="C78" s="41" t="s">
        <v>6035</v>
      </c>
      <c r="D78" s="47"/>
      <c r="E78" s="133"/>
      <c r="F78" s="133"/>
      <c r="G78" s="138">
        <f t="shared" ref="G78" si="18">SUM(G79)</f>
        <v>3158.4</v>
      </c>
    </row>
    <row r="79" spans="2:13" s="37" customFormat="1" ht="15" customHeight="1" x14ac:dyDescent="0.25">
      <c r="B79" s="43" t="s">
        <v>6036</v>
      </c>
      <c r="C79" s="43" t="s">
        <v>6939</v>
      </c>
      <c r="D79" s="47" t="s">
        <v>25</v>
      </c>
      <c r="E79" s="133">
        <v>132.04</v>
      </c>
      <c r="F79" s="133">
        <v>23.92</v>
      </c>
      <c r="G79" s="3">
        <f t="shared" ref="G79" si="19">+ROUND(E79*F79,2)</f>
        <v>3158.4</v>
      </c>
    </row>
    <row r="80" spans="2:13" s="1" customFormat="1" ht="15" customHeight="1" x14ac:dyDescent="0.3">
      <c r="B80" s="10" t="s">
        <v>815</v>
      </c>
      <c r="C80" s="10" t="s">
        <v>6940</v>
      </c>
      <c r="D80" s="11"/>
      <c r="E80" s="11"/>
      <c r="F80" s="11"/>
      <c r="G80" s="11">
        <f>+G81+G85</f>
        <v>315978.39</v>
      </c>
      <c r="H80" s="2"/>
      <c r="I80" s="2"/>
      <c r="J80" s="2"/>
      <c r="K80" s="2"/>
      <c r="L80" s="2"/>
      <c r="M80" s="2"/>
    </row>
    <row r="81" spans="2:14" s="1" customFormat="1" ht="15" customHeight="1" x14ac:dyDescent="0.3">
      <c r="B81" s="12" t="s">
        <v>6040</v>
      </c>
      <c r="C81" s="12" t="s">
        <v>6941</v>
      </c>
      <c r="D81" s="13"/>
      <c r="E81" s="13"/>
      <c r="F81" s="13"/>
      <c r="G81" s="13">
        <f>SUM(G82:G84)</f>
        <v>211076.35</v>
      </c>
      <c r="H81" s="2"/>
      <c r="I81" s="2"/>
      <c r="J81" s="2"/>
      <c r="K81" s="2"/>
      <c r="L81" s="2"/>
      <c r="M81" s="2"/>
    </row>
    <row r="82" spans="2:14" s="37" customFormat="1" ht="15" customHeight="1" x14ac:dyDescent="0.25">
      <c r="B82" s="43" t="s">
        <v>6042</v>
      </c>
      <c r="C82" s="43" t="s">
        <v>6942</v>
      </c>
      <c r="D82" s="47" t="s">
        <v>5883</v>
      </c>
      <c r="E82" s="133">
        <v>1630.97</v>
      </c>
      <c r="F82" s="133">
        <v>94.47</v>
      </c>
      <c r="G82" s="3">
        <f t="shared" ref="G82:G84" si="20">+ROUND(E82*F82,2)</f>
        <v>154077.74</v>
      </c>
    </row>
    <row r="83" spans="2:14" s="37" customFormat="1" ht="15" customHeight="1" x14ac:dyDescent="0.25">
      <c r="B83" s="43" t="s">
        <v>6044</v>
      </c>
      <c r="C83" s="43" t="s">
        <v>6943</v>
      </c>
      <c r="D83" s="47" t="s">
        <v>5883</v>
      </c>
      <c r="E83" s="133">
        <v>534.55999999999995</v>
      </c>
      <c r="F83" s="133">
        <v>101.41</v>
      </c>
      <c r="G83" s="3">
        <f t="shared" si="20"/>
        <v>54209.73</v>
      </c>
    </row>
    <row r="84" spans="2:14" s="37" customFormat="1" ht="15" customHeight="1" x14ac:dyDescent="0.25">
      <c r="B84" s="43" t="s">
        <v>6045</v>
      </c>
      <c r="C84" s="43" t="s">
        <v>6944</v>
      </c>
      <c r="D84" s="47" t="s">
        <v>25</v>
      </c>
      <c r="E84" s="133">
        <v>71.400000000000006</v>
      </c>
      <c r="F84" s="133">
        <v>39.06</v>
      </c>
      <c r="G84" s="3">
        <f t="shared" si="20"/>
        <v>2788.88</v>
      </c>
    </row>
    <row r="85" spans="2:14" s="1" customFormat="1" ht="15" customHeight="1" x14ac:dyDescent="0.3">
      <c r="B85" s="12" t="s">
        <v>6047</v>
      </c>
      <c r="C85" s="12" t="s">
        <v>6945</v>
      </c>
      <c r="D85" s="13"/>
      <c r="E85" s="13"/>
      <c r="F85" s="13"/>
      <c r="G85" s="13">
        <f>SUM(G86)</f>
        <v>104902.04</v>
      </c>
      <c r="H85" s="2"/>
      <c r="I85" s="2"/>
      <c r="J85" s="2"/>
      <c r="K85" s="2"/>
      <c r="L85" s="2"/>
      <c r="M85" s="2"/>
    </row>
    <row r="86" spans="2:14" s="37" customFormat="1" ht="15" customHeight="1" x14ac:dyDescent="0.25">
      <c r="B86" s="43" t="s">
        <v>6048</v>
      </c>
      <c r="C86" s="43" t="s">
        <v>6946</v>
      </c>
      <c r="D86" s="47" t="s">
        <v>5883</v>
      </c>
      <c r="E86" s="133">
        <v>370.6</v>
      </c>
      <c r="F86" s="133">
        <v>283.06</v>
      </c>
      <c r="G86" s="3">
        <f t="shared" ref="G86" si="21">+ROUND(E86*F86,2)</f>
        <v>104902.04</v>
      </c>
    </row>
    <row r="87" spans="2:14" s="1" customFormat="1" ht="15" customHeight="1" x14ac:dyDescent="0.3">
      <c r="B87" s="10" t="s">
        <v>1145</v>
      </c>
      <c r="C87" s="10" t="s">
        <v>6947</v>
      </c>
      <c r="D87" s="11"/>
      <c r="E87" s="11"/>
      <c r="F87" s="11"/>
      <c r="G87" s="11">
        <f>+G88</f>
        <v>13214.650000000001</v>
      </c>
      <c r="H87" s="2"/>
      <c r="I87" s="2"/>
      <c r="J87" s="2"/>
      <c r="K87" s="2"/>
      <c r="L87" s="2"/>
      <c r="M87" s="2"/>
    </row>
    <row r="88" spans="2:14" s="1" customFormat="1" ht="15" customHeight="1" x14ac:dyDescent="0.3">
      <c r="B88" s="12" t="s">
        <v>1147</v>
      </c>
      <c r="C88" s="12" t="s">
        <v>1148</v>
      </c>
      <c r="D88" s="13"/>
      <c r="E88" s="13"/>
      <c r="F88" s="13"/>
      <c r="G88" s="13">
        <f>SUM(G89:G91)</f>
        <v>13214.650000000001</v>
      </c>
      <c r="H88" s="2"/>
      <c r="I88" s="2"/>
      <c r="J88" s="2"/>
      <c r="K88" s="2"/>
      <c r="L88" s="2"/>
      <c r="M88" s="2"/>
    </row>
    <row r="89" spans="2:14" s="37" customFormat="1" ht="15" customHeight="1" x14ac:dyDescent="0.25">
      <c r="B89" s="43" t="s">
        <v>1149</v>
      </c>
      <c r="C89" s="43" t="s">
        <v>6948</v>
      </c>
      <c r="D89" s="47" t="s">
        <v>5883</v>
      </c>
      <c r="E89" s="133">
        <v>172.6</v>
      </c>
      <c r="F89" s="133">
        <v>19.16</v>
      </c>
      <c r="G89" s="3">
        <f t="shared" ref="G89:G91" si="22">+ROUND(E89*F89,2)</f>
        <v>3307.02</v>
      </c>
    </row>
    <row r="90" spans="2:14" s="37" customFormat="1" ht="15" customHeight="1" x14ac:dyDescent="0.25">
      <c r="B90" s="43" t="s">
        <v>1151</v>
      </c>
      <c r="C90" s="43" t="s">
        <v>6949</v>
      </c>
      <c r="D90" s="47" t="s">
        <v>5883</v>
      </c>
      <c r="E90" s="133">
        <v>321.26</v>
      </c>
      <c r="F90" s="133">
        <v>19.16</v>
      </c>
      <c r="G90" s="3">
        <f t="shared" si="22"/>
        <v>6155.34</v>
      </c>
    </row>
    <row r="91" spans="2:14" s="37" customFormat="1" ht="15" customHeight="1" x14ac:dyDescent="0.25">
      <c r="B91" s="43" t="s">
        <v>1153</v>
      </c>
      <c r="C91" s="43" t="s">
        <v>6950</v>
      </c>
      <c r="D91" s="47" t="s">
        <v>5883</v>
      </c>
      <c r="E91" s="133">
        <v>195.84</v>
      </c>
      <c r="F91" s="133">
        <v>19.16</v>
      </c>
      <c r="G91" s="3">
        <f t="shared" si="22"/>
        <v>3752.29</v>
      </c>
    </row>
    <row r="92" spans="2:14" s="1" customFormat="1" ht="15" customHeight="1" x14ac:dyDescent="0.3">
      <c r="B92" s="10" t="s">
        <v>1173</v>
      </c>
      <c r="C92" s="10" t="s">
        <v>6951</v>
      </c>
      <c r="D92" s="11"/>
      <c r="E92" s="11"/>
      <c r="F92" s="11"/>
      <c r="G92" s="11">
        <f>+G93</f>
        <v>3937000.69</v>
      </c>
      <c r="H92" s="2"/>
      <c r="I92" s="2"/>
      <c r="J92" s="2"/>
      <c r="K92" s="2"/>
      <c r="L92" s="2"/>
      <c r="M92" s="2"/>
    </row>
    <row r="93" spans="2:14" s="1" customFormat="1" ht="15" customHeight="1" x14ac:dyDescent="0.3">
      <c r="B93" s="12" t="s">
        <v>1174</v>
      </c>
      <c r="C93" s="12" t="s">
        <v>6952</v>
      </c>
      <c r="D93" s="13"/>
      <c r="E93" s="13"/>
      <c r="F93" s="13"/>
      <c r="G93" s="13">
        <f>SUM(G94)</f>
        <v>3937000.69</v>
      </c>
      <c r="H93" s="2"/>
      <c r="I93" s="2"/>
      <c r="J93" s="2"/>
      <c r="K93" s="2"/>
      <c r="L93" s="2"/>
      <c r="M93" s="2"/>
    </row>
    <row r="94" spans="2:14" s="37" customFormat="1" ht="15" customHeight="1" x14ac:dyDescent="0.25">
      <c r="B94" s="43" t="s">
        <v>6123</v>
      </c>
      <c r="C94" s="43" t="s">
        <v>6953</v>
      </c>
      <c r="D94" s="47" t="s">
        <v>5883</v>
      </c>
      <c r="E94" s="133">
        <v>1055.8499999999999</v>
      </c>
      <c r="F94" s="133">
        <v>3728.75</v>
      </c>
      <c r="G94" s="3">
        <f t="shared" ref="G94" si="23">+ROUND(E94*F94,2)</f>
        <v>3937000.69</v>
      </c>
    </row>
    <row r="95" spans="2:14" s="34" customFormat="1" ht="27.6" customHeight="1" x14ac:dyDescent="0.3">
      <c r="B95" s="217" t="s">
        <v>5430</v>
      </c>
      <c r="C95" s="218"/>
      <c r="D95" s="218"/>
      <c r="E95" s="218"/>
      <c r="F95" s="219"/>
      <c r="G95" s="137">
        <f>+G57+G7</f>
        <v>6577908.3499999996</v>
      </c>
      <c r="H95" s="35"/>
      <c r="I95" s="35"/>
      <c r="J95" s="35"/>
      <c r="K95" s="35"/>
      <c r="L95" s="35"/>
      <c r="M95" s="35"/>
      <c r="N95" s="35"/>
    </row>
    <row r="96" spans="2:14" s="44" customFormat="1" ht="15" customHeight="1" x14ac:dyDescent="0.3">
      <c r="B96" s="34"/>
      <c r="D96" s="45"/>
      <c r="E96" s="129"/>
      <c r="F96" s="130"/>
      <c r="G96" s="130"/>
      <c r="H96" s="35"/>
      <c r="I96" s="35"/>
      <c r="J96" s="35"/>
      <c r="K96" s="35"/>
      <c r="L96" s="35"/>
      <c r="M96" s="35"/>
      <c r="N96" s="35"/>
    </row>
    <row r="97" spans="2:14" s="44" customFormat="1" ht="15" customHeight="1" x14ac:dyDescent="0.3">
      <c r="B97" s="34"/>
      <c r="D97" s="45"/>
      <c r="E97" s="129"/>
      <c r="F97" s="130"/>
      <c r="G97" s="130">
        <v>6577908.3499999996</v>
      </c>
      <c r="H97" s="35"/>
      <c r="I97" s="35"/>
      <c r="J97" s="35"/>
      <c r="K97" s="35"/>
      <c r="L97" s="35"/>
      <c r="M97" s="35"/>
      <c r="N97" s="35"/>
    </row>
    <row r="98" spans="2:14" s="44" customFormat="1" ht="15" customHeight="1" x14ac:dyDescent="0.3">
      <c r="B98" s="34"/>
      <c r="D98" s="45"/>
      <c r="E98" s="129"/>
      <c r="F98" s="130"/>
      <c r="G98" s="130">
        <f>+G97-G95</f>
        <v>0</v>
      </c>
      <c r="H98" s="35"/>
      <c r="I98" s="35"/>
      <c r="J98" s="35"/>
      <c r="K98" s="35"/>
      <c r="L98" s="35"/>
      <c r="M98" s="35"/>
      <c r="N98" s="35"/>
    </row>
    <row r="99" spans="2:14" s="44" customFormat="1" ht="15" customHeight="1" x14ac:dyDescent="0.3">
      <c r="B99" s="34"/>
      <c r="D99" s="45"/>
      <c r="E99" s="129"/>
      <c r="F99" s="130"/>
      <c r="G99" s="130"/>
      <c r="H99" s="35"/>
      <c r="I99" s="35"/>
      <c r="J99" s="35"/>
      <c r="K99" s="35"/>
      <c r="L99" s="35"/>
      <c r="M99" s="35"/>
      <c r="N99" s="35"/>
    </row>
    <row r="100" spans="2:14" s="44" customFormat="1" ht="15" customHeight="1" x14ac:dyDescent="0.3">
      <c r="B100" s="34"/>
      <c r="D100" s="45"/>
      <c r="E100" s="129"/>
      <c r="F100" s="130"/>
      <c r="G100" s="130"/>
      <c r="H100" s="35"/>
      <c r="I100" s="35"/>
      <c r="J100" s="35"/>
      <c r="K100" s="35"/>
      <c r="L100" s="35"/>
      <c r="M100" s="35"/>
      <c r="N100" s="35"/>
    </row>
    <row r="101" spans="2:14" s="44" customFormat="1" ht="15" customHeight="1" x14ac:dyDescent="0.3">
      <c r="B101" s="34"/>
      <c r="D101" s="45"/>
      <c r="E101" s="129"/>
      <c r="F101" s="130"/>
      <c r="G101" s="130"/>
      <c r="H101" s="35"/>
      <c r="I101" s="35"/>
      <c r="J101" s="35"/>
      <c r="K101" s="35"/>
      <c r="L101" s="35"/>
      <c r="M101" s="35"/>
      <c r="N101" s="35"/>
    </row>
    <row r="102" spans="2:14" s="44" customFormat="1" ht="15" customHeight="1" x14ac:dyDescent="0.3">
      <c r="B102" s="34"/>
      <c r="D102" s="45"/>
      <c r="E102" s="129"/>
      <c r="F102" s="130"/>
      <c r="G102" s="130"/>
      <c r="H102" s="35"/>
      <c r="I102" s="35"/>
      <c r="J102" s="35"/>
      <c r="K102" s="35"/>
      <c r="L102" s="35"/>
      <c r="M102" s="35"/>
      <c r="N102" s="35"/>
    </row>
    <row r="103" spans="2:14" s="44" customFormat="1" ht="15" customHeight="1" x14ac:dyDescent="0.3">
      <c r="B103" s="34"/>
      <c r="D103" s="45"/>
      <c r="E103" s="129"/>
      <c r="F103" s="130"/>
      <c r="G103" s="130"/>
      <c r="H103" s="35"/>
      <c r="I103" s="35"/>
      <c r="J103" s="35"/>
      <c r="K103" s="35"/>
      <c r="L103" s="35"/>
      <c r="M103" s="35"/>
      <c r="N103" s="35"/>
    </row>
    <row r="104" spans="2:14" s="44" customFormat="1" ht="15" customHeight="1" x14ac:dyDescent="0.3">
      <c r="B104" s="34"/>
      <c r="D104" s="45"/>
      <c r="E104" s="129"/>
      <c r="F104" s="130"/>
      <c r="G104" s="130"/>
      <c r="H104" s="35"/>
      <c r="I104" s="35"/>
      <c r="J104" s="35"/>
      <c r="K104" s="35"/>
      <c r="L104" s="35"/>
      <c r="M104" s="35"/>
      <c r="N104" s="35"/>
    </row>
    <row r="105" spans="2:14" s="44" customFormat="1" ht="15" customHeight="1" x14ac:dyDescent="0.3">
      <c r="B105" s="34"/>
      <c r="D105" s="45"/>
      <c r="E105" s="129"/>
      <c r="F105" s="130"/>
      <c r="G105" s="130"/>
      <c r="H105" s="35"/>
      <c r="I105" s="35"/>
      <c r="J105" s="35"/>
      <c r="K105" s="35"/>
      <c r="L105" s="35"/>
      <c r="M105" s="35"/>
      <c r="N105" s="35"/>
    </row>
    <row r="106" spans="2:14" s="44" customFormat="1" ht="15" customHeight="1" x14ac:dyDescent="0.3">
      <c r="B106" s="34"/>
      <c r="D106" s="45"/>
      <c r="E106" s="129"/>
      <c r="F106" s="130"/>
      <c r="G106" s="130"/>
      <c r="H106" s="35"/>
      <c r="I106" s="35"/>
      <c r="J106" s="35"/>
      <c r="K106" s="35"/>
      <c r="L106" s="35"/>
      <c r="M106" s="35"/>
      <c r="N106" s="35"/>
    </row>
    <row r="107" spans="2:14" s="44" customFormat="1" ht="15" customHeight="1" x14ac:dyDescent="0.3">
      <c r="B107" s="34"/>
      <c r="D107" s="45"/>
      <c r="E107" s="129"/>
      <c r="F107" s="130"/>
      <c r="G107" s="130"/>
      <c r="H107" s="35"/>
      <c r="I107" s="35"/>
      <c r="J107" s="35"/>
      <c r="K107" s="35"/>
      <c r="L107" s="35"/>
      <c r="M107" s="35"/>
      <c r="N107" s="35"/>
    </row>
    <row r="108" spans="2:14" s="44" customFormat="1" ht="15" customHeight="1" x14ac:dyDescent="0.3">
      <c r="B108" s="34"/>
      <c r="D108" s="45"/>
      <c r="E108" s="129"/>
      <c r="F108" s="130"/>
      <c r="G108" s="130"/>
      <c r="H108" s="35"/>
      <c r="I108" s="35"/>
      <c r="J108" s="35"/>
      <c r="K108" s="35"/>
      <c r="L108" s="35"/>
      <c r="M108" s="35"/>
      <c r="N108" s="35"/>
    </row>
    <row r="109" spans="2:14" s="44" customFormat="1" ht="15" customHeight="1" x14ac:dyDescent="0.3">
      <c r="B109" s="34"/>
      <c r="D109" s="45"/>
      <c r="E109" s="129"/>
      <c r="F109" s="130"/>
      <c r="G109" s="130"/>
      <c r="H109" s="35"/>
      <c r="I109" s="35"/>
      <c r="J109" s="35"/>
      <c r="K109" s="35"/>
      <c r="L109" s="35"/>
      <c r="M109" s="35"/>
      <c r="N109" s="35"/>
    </row>
    <row r="110" spans="2:14" s="44" customFormat="1" ht="15" customHeight="1" x14ac:dyDescent="0.3">
      <c r="B110" s="34"/>
      <c r="D110" s="45"/>
      <c r="E110" s="129"/>
      <c r="F110" s="130"/>
      <c r="G110" s="130"/>
      <c r="H110" s="35"/>
      <c r="I110" s="35"/>
      <c r="J110" s="35"/>
      <c r="K110" s="35"/>
      <c r="L110" s="35"/>
      <c r="M110" s="35"/>
      <c r="N110" s="35"/>
    </row>
    <row r="111" spans="2:14" s="44" customFormat="1" ht="15" customHeight="1" x14ac:dyDescent="0.3">
      <c r="B111" s="34"/>
      <c r="D111" s="45"/>
      <c r="E111" s="129"/>
      <c r="F111" s="130"/>
      <c r="G111" s="130"/>
      <c r="H111" s="35"/>
      <c r="I111" s="35"/>
      <c r="J111" s="35"/>
      <c r="K111" s="35"/>
      <c r="L111" s="35"/>
      <c r="M111" s="35"/>
      <c r="N111" s="35"/>
    </row>
    <row r="112" spans="2:14" s="44" customFormat="1" ht="15" customHeight="1" x14ac:dyDescent="0.3">
      <c r="B112" s="34"/>
      <c r="D112" s="45"/>
      <c r="E112" s="129"/>
      <c r="F112" s="130"/>
      <c r="G112" s="130"/>
      <c r="H112" s="35"/>
      <c r="I112" s="35"/>
      <c r="J112" s="35"/>
      <c r="K112" s="35"/>
      <c r="L112" s="35"/>
      <c r="M112" s="35"/>
      <c r="N112" s="35"/>
    </row>
    <row r="113" spans="2:14" s="44" customFormat="1" ht="15" customHeight="1" x14ac:dyDescent="0.3">
      <c r="B113" s="34"/>
      <c r="D113" s="45"/>
      <c r="E113" s="129"/>
      <c r="F113" s="130"/>
      <c r="G113" s="130"/>
      <c r="H113" s="35"/>
      <c r="I113" s="35"/>
      <c r="J113" s="35"/>
      <c r="K113" s="35"/>
      <c r="L113" s="35"/>
      <c r="M113" s="35"/>
      <c r="N113" s="35"/>
    </row>
    <row r="114" spans="2:14" s="44" customFormat="1" ht="15" customHeight="1" x14ac:dyDescent="0.3">
      <c r="B114" s="34"/>
      <c r="D114" s="45"/>
      <c r="E114" s="129"/>
      <c r="F114" s="130"/>
      <c r="G114" s="130"/>
      <c r="H114" s="35"/>
      <c r="I114" s="35"/>
      <c r="J114" s="35"/>
      <c r="K114" s="35"/>
      <c r="L114" s="35"/>
      <c r="M114" s="35"/>
      <c r="N114" s="35"/>
    </row>
    <row r="115" spans="2:14" s="44" customFormat="1" ht="15" customHeight="1" x14ac:dyDescent="0.3">
      <c r="B115" s="34"/>
      <c r="D115" s="45"/>
      <c r="E115" s="129"/>
      <c r="F115" s="130"/>
      <c r="G115" s="130"/>
      <c r="H115" s="35"/>
      <c r="I115" s="35"/>
      <c r="J115" s="35"/>
      <c r="K115" s="35"/>
      <c r="L115" s="35"/>
      <c r="M115" s="35"/>
      <c r="N115" s="35"/>
    </row>
    <row r="116" spans="2:14" s="44" customFormat="1" ht="15" customHeight="1" x14ac:dyDescent="0.3">
      <c r="B116" s="34"/>
      <c r="D116" s="45"/>
      <c r="E116" s="129"/>
      <c r="F116" s="130"/>
      <c r="G116" s="130"/>
      <c r="H116" s="35"/>
      <c r="I116" s="35"/>
      <c r="J116" s="35"/>
      <c r="K116" s="35"/>
      <c r="L116" s="35"/>
      <c r="M116" s="35"/>
      <c r="N116" s="35"/>
    </row>
    <row r="117" spans="2:14" s="44" customFormat="1" ht="15" customHeight="1" x14ac:dyDescent="0.3">
      <c r="B117" s="34"/>
      <c r="D117" s="45"/>
      <c r="E117" s="129"/>
      <c r="F117" s="130"/>
      <c r="G117" s="130"/>
      <c r="H117" s="35"/>
      <c r="I117" s="35"/>
      <c r="J117" s="35"/>
      <c r="K117" s="35"/>
      <c r="L117" s="35"/>
      <c r="M117" s="35"/>
      <c r="N117" s="35"/>
    </row>
    <row r="118" spans="2:14" s="44" customFormat="1" ht="15" customHeight="1" x14ac:dyDescent="0.3">
      <c r="B118" s="34"/>
      <c r="D118" s="45"/>
      <c r="E118" s="129"/>
      <c r="F118" s="130"/>
      <c r="G118" s="130"/>
      <c r="H118" s="35"/>
      <c r="I118" s="35"/>
      <c r="J118" s="35"/>
      <c r="K118" s="35"/>
      <c r="L118" s="35"/>
      <c r="M118" s="35"/>
      <c r="N118" s="35"/>
    </row>
    <row r="119" spans="2:14" s="44" customFormat="1" ht="15" customHeight="1" x14ac:dyDescent="0.3">
      <c r="B119" s="34"/>
      <c r="D119" s="45"/>
      <c r="E119" s="129"/>
      <c r="F119" s="130"/>
      <c r="G119" s="130"/>
      <c r="H119" s="35"/>
      <c r="I119" s="35"/>
      <c r="J119" s="35"/>
      <c r="K119" s="35"/>
      <c r="L119" s="35"/>
      <c r="M119" s="35"/>
      <c r="N119" s="35"/>
    </row>
    <row r="120" spans="2:14" s="44" customFormat="1" ht="15" customHeight="1" x14ac:dyDescent="0.3">
      <c r="B120" s="34"/>
      <c r="D120" s="45"/>
      <c r="E120" s="129"/>
      <c r="F120" s="130"/>
      <c r="G120" s="130"/>
      <c r="H120" s="35"/>
      <c r="I120" s="35"/>
      <c r="J120" s="35"/>
      <c r="K120" s="35"/>
      <c r="L120" s="35"/>
      <c r="M120" s="35"/>
      <c r="N120" s="35"/>
    </row>
    <row r="121" spans="2:14" s="44" customFormat="1" ht="15" customHeight="1" x14ac:dyDescent="0.3">
      <c r="B121" s="34"/>
      <c r="D121" s="45"/>
      <c r="E121" s="129"/>
      <c r="F121" s="130"/>
      <c r="G121" s="130"/>
      <c r="H121" s="35"/>
      <c r="I121" s="35"/>
      <c r="J121" s="35"/>
      <c r="K121" s="35"/>
      <c r="L121" s="35"/>
      <c r="M121" s="35"/>
      <c r="N121" s="35"/>
    </row>
    <row r="122" spans="2:14" s="44" customFormat="1" ht="15" customHeight="1" x14ac:dyDescent="0.3">
      <c r="B122" s="34"/>
      <c r="D122" s="45"/>
      <c r="E122" s="129"/>
      <c r="F122" s="130"/>
      <c r="G122" s="130"/>
      <c r="H122" s="35"/>
      <c r="I122" s="35"/>
      <c r="J122" s="35"/>
      <c r="K122" s="35"/>
      <c r="L122" s="35"/>
      <c r="M122" s="35"/>
      <c r="N122" s="35"/>
    </row>
    <row r="123" spans="2:14" s="44" customFormat="1" ht="15" customHeight="1" x14ac:dyDescent="0.3">
      <c r="B123" s="34"/>
      <c r="D123" s="45"/>
      <c r="E123" s="129"/>
      <c r="F123" s="130"/>
      <c r="G123" s="130"/>
      <c r="H123" s="35"/>
      <c r="I123" s="35"/>
      <c r="J123" s="35"/>
      <c r="K123" s="35"/>
      <c r="L123" s="35"/>
      <c r="M123" s="35"/>
      <c r="N123" s="35"/>
    </row>
    <row r="124" spans="2:14" s="44" customFormat="1" ht="15" customHeight="1" x14ac:dyDescent="0.3">
      <c r="B124" s="34"/>
      <c r="D124" s="45"/>
      <c r="E124" s="129"/>
      <c r="F124" s="130"/>
      <c r="G124" s="130"/>
      <c r="H124" s="35"/>
      <c r="I124" s="35"/>
      <c r="J124" s="35"/>
      <c r="K124" s="35"/>
      <c r="L124" s="35"/>
      <c r="M124" s="35"/>
      <c r="N124" s="35"/>
    </row>
    <row r="125" spans="2:14" s="44" customFormat="1" ht="15" customHeight="1" x14ac:dyDescent="0.3">
      <c r="B125" s="34"/>
      <c r="D125" s="45"/>
      <c r="E125" s="129"/>
      <c r="F125" s="130"/>
      <c r="G125" s="130"/>
      <c r="H125" s="35"/>
      <c r="I125" s="35"/>
      <c r="J125" s="35"/>
      <c r="K125" s="35"/>
      <c r="L125" s="35"/>
      <c r="M125" s="35"/>
      <c r="N125" s="35"/>
    </row>
    <row r="126" spans="2:14" s="44" customFormat="1" ht="15" customHeight="1" x14ac:dyDescent="0.3">
      <c r="B126" s="34"/>
      <c r="D126" s="45"/>
      <c r="E126" s="129"/>
      <c r="F126" s="130"/>
      <c r="G126" s="130"/>
      <c r="H126" s="35"/>
      <c r="I126" s="35"/>
      <c r="J126" s="35"/>
      <c r="K126" s="35"/>
      <c r="L126" s="35"/>
      <c r="M126" s="35"/>
      <c r="N126" s="35"/>
    </row>
    <row r="127" spans="2:14" s="44" customFormat="1" ht="15" customHeight="1" x14ac:dyDescent="0.3">
      <c r="B127" s="34"/>
      <c r="D127" s="45"/>
      <c r="E127" s="129"/>
      <c r="F127" s="130"/>
      <c r="G127" s="130"/>
      <c r="H127" s="35"/>
      <c r="I127" s="35"/>
      <c r="J127" s="35"/>
      <c r="K127" s="35"/>
      <c r="L127" s="35"/>
      <c r="M127" s="35"/>
      <c r="N127" s="35"/>
    </row>
    <row r="128" spans="2:14" s="44" customFormat="1" ht="15" customHeight="1" x14ac:dyDescent="0.3">
      <c r="B128" s="34"/>
      <c r="D128" s="45"/>
      <c r="E128" s="129"/>
      <c r="F128" s="130"/>
      <c r="G128" s="130"/>
      <c r="H128" s="35"/>
      <c r="I128" s="35"/>
      <c r="J128" s="35"/>
      <c r="K128" s="35"/>
      <c r="L128" s="35"/>
      <c r="M128" s="35"/>
      <c r="N128" s="35"/>
    </row>
    <row r="129" spans="2:14" s="44" customFormat="1" ht="15" customHeight="1" x14ac:dyDescent="0.3">
      <c r="B129" s="34"/>
      <c r="D129" s="45"/>
      <c r="E129" s="129"/>
      <c r="F129" s="130"/>
      <c r="G129" s="130"/>
      <c r="H129" s="35"/>
      <c r="I129" s="35"/>
      <c r="J129" s="35"/>
      <c r="K129" s="35"/>
      <c r="L129" s="35"/>
      <c r="M129" s="35"/>
      <c r="N129" s="35"/>
    </row>
    <row r="130" spans="2:14" s="44" customFormat="1" ht="15" customHeight="1" x14ac:dyDescent="0.3">
      <c r="B130" s="34"/>
      <c r="D130" s="45"/>
      <c r="E130" s="129"/>
      <c r="F130" s="130"/>
      <c r="G130" s="130"/>
      <c r="H130" s="35"/>
      <c r="I130" s="35"/>
      <c r="J130" s="35"/>
      <c r="K130" s="35"/>
      <c r="L130" s="35"/>
      <c r="M130" s="35"/>
      <c r="N130" s="35"/>
    </row>
    <row r="131" spans="2:14" s="44" customFormat="1" ht="15" customHeight="1" x14ac:dyDescent="0.3">
      <c r="B131" s="34"/>
      <c r="D131" s="45"/>
      <c r="E131" s="129"/>
      <c r="F131" s="130"/>
      <c r="G131" s="130"/>
      <c r="H131" s="35"/>
      <c r="I131" s="35"/>
      <c r="J131" s="35"/>
      <c r="K131" s="35"/>
      <c r="L131" s="35"/>
      <c r="M131" s="35"/>
      <c r="N131" s="35"/>
    </row>
    <row r="132" spans="2:14" s="44" customFormat="1" ht="15" customHeight="1" x14ac:dyDescent="0.3">
      <c r="B132" s="34"/>
      <c r="D132" s="45"/>
      <c r="E132" s="129"/>
      <c r="F132" s="130"/>
      <c r="G132" s="130"/>
      <c r="H132" s="35"/>
      <c r="I132" s="35"/>
      <c r="J132" s="35"/>
      <c r="K132" s="35"/>
      <c r="L132" s="35"/>
      <c r="M132" s="35"/>
      <c r="N132" s="35"/>
    </row>
  </sheetData>
  <autoFilter ref="B6:G95" xr:uid="{538C72CE-CA00-4B32-9B5B-9FC21F750F25}"/>
  <mergeCells count="2">
    <mergeCell ref="B4:G4"/>
    <mergeCell ref="B95:F95"/>
  </mergeCells>
  <phoneticPr fontId="3" type="noConversion"/>
  <conditionalFormatting sqref="E7:E9">
    <cfRule type="cellIs" dxfId="49" priority="32" operator="lessThan">
      <formula>0</formula>
    </cfRule>
  </conditionalFormatting>
  <conditionalFormatting sqref="E11:E12">
    <cfRule type="cellIs" dxfId="48" priority="20" operator="lessThan">
      <formula>0</formula>
    </cfRule>
  </conditionalFormatting>
  <conditionalFormatting sqref="E15">
    <cfRule type="cellIs" dxfId="47" priority="19" operator="lessThan">
      <formula>0</formula>
    </cfRule>
  </conditionalFormatting>
  <conditionalFormatting sqref="E19">
    <cfRule type="cellIs" dxfId="46" priority="18" operator="lessThan">
      <formula>0</formula>
    </cfRule>
  </conditionalFormatting>
  <conditionalFormatting sqref="E23">
    <cfRule type="cellIs" dxfId="45" priority="17" operator="lessThan">
      <formula>0</formula>
    </cfRule>
  </conditionalFormatting>
  <conditionalFormatting sqref="E28:E29">
    <cfRule type="cellIs" dxfId="44" priority="16" operator="lessThan">
      <formula>0</formula>
    </cfRule>
  </conditionalFormatting>
  <conditionalFormatting sqref="E36">
    <cfRule type="cellIs" dxfId="43" priority="15" operator="lessThan">
      <formula>0</formula>
    </cfRule>
  </conditionalFormatting>
  <conditionalFormatting sqref="E44">
    <cfRule type="cellIs" dxfId="42" priority="14" operator="lessThan">
      <formula>0</formula>
    </cfRule>
  </conditionalFormatting>
  <conditionalFormatting sqref="E48">
    <cfRule type="cellIs" dxfId="41" priority="13" operator="lessThan">
      <formula>0</formula>
    </cfRule>
  </conditionalFormatting>
  <conditionalFormatting sqref="E50:E51">
    <cfRule type="cellIs" dxfId="40" priority="12" operator="lessThan">
      <formula>0</formula>
    </cfRule>
  </conditionalFormatting>
  <conditionalFormatting sqref="E55">
    <cfRule type="cellIs" dxfId="39" priority="11" operator="lessThan">
      <formula>0</formula>
    </cfRule>
  </conditionalFormatting>
  <conditionalFormatting sqref="E57:E59">
    <cfRule type="cellIs" dxfId="38" priority="10" operator="lessThan">
      <formula>0</formula>
    </cfRule>
  </conditionalFormatting>
  <conditionalFormatting sqref="E63:E64">
    <cfRule type="cellIs" dxfId="37" priority="9" operator="lessThan">
      <formula>0</formula>
    </cfRule>
  </conditionalFormatting>
  <conditionalFormatting sqref="E66:E67">
    <cfRule type="cellIs" dxfId="36" priority="8" operator="lessThan">
      <formula>0</formula>
    </cfRule>
  </conditionalFormatting>
  <conditionalFormatting sqref="E69">
    <cfRule type="cellIs" dxfId="35" priority="3" operator="lessThan">
      <formula>0</formula>
    </cfRule>
  </conditionalFormatting>
  <conditionalFormatting sqref="E74:E75">
    <cfRule type="cellIs" dxfId="34" priority="2" operator="lessThan">
      <formula>0</formula>
    </cfRule>
  </conditionalFormatting>
  <conditionalFormatting sqref="E77">
    <cfRule type="cellIs" dxfId="33" priority="7" operator="lessThan">
      <formula>0</formula>
    </cfRule>
  </conditionalFormatting>
  <conditionalFormatting sqref="E80:E81">
    <cfRule type="cellIs" dxfId="32" priority="6" operator="lessThan">
      <formula>0</formula>
    </cfRule>
  </conditionalFormatting>
  <conditionalFormatting sqref="E85">
    <cfRule type="cellIs" dxfId="31" priority="5" operator="lessThan">
      <formula>0</formula>
    </cfRule>
  </conditionalFormatting>
  <conditionalFormatting sqref="E87:E88">
    <cfRule type="cellIs" dxfId="30" priority="1" operator="lessThan">
      <formula>0</formula>
    </cfRule>
  </conditionalFormatting>
  <conditionalFormatting sqref="E92:E93">
    <cfRule type="cellIs" dxfId="29" priority="4"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E420-DD49-45F3-86C5-AED8A1B65BCB}">
  <sheetPr codeName="Hoja1"/>
  <dimension ref="A1:N4526"/>
  <sheetViews>
    <sheetView tabSelected="1" topLeftCell="A3292" zoomScale="110" zoomScaleNormal="110" zoomScaleSheetLayoutView="80" workbookViewId="0">
      <selection activeCell="D3302" sqref="D3302"/>
    </sheetView>
  </sheetViews>
  <sheetFormatPr baseColWidth="10" defaultColWidth="11.5546875" defaultRowHeight="15" customHeight="1" x14ac:dyDescent="0.3"/>
  <cols>
    <col min="1" max="1" width="15.6640625" style="2" customWidth="1"/>
    <col min="2" max="2" width="46.33203125" style="2" customWidth="1"/>
    <col min="3" max="3" width="12.6640625" style="1" customWidth="1"/>
    <col min="4" max="4" width="20.44140625" style="208" customWidth="1"/>
    <col min="5" max="5" width="24.109375" style="1" customWidth="1"/>
    <col min="6" max="6" width="24.5546875" style="104" customWidth="1"/>
    <col min="7" max="7" width="20.6640625" style="104" customWidth="1"/>
    <col min="8" max="8" width="2.33203125" style="104" customWidth="1"/>
    <col min="9" max="9" width="13" style="178" customWidth="1"/>
    <col min="10" max="10" width="14.5546875" style="173" customWidth="1"/>
    <col min="11" max="11" width="5.5546875" style="101" customWidth="1"/>
    <col min="12" max="12" width="14.6640625" style="192" customWidth="1"/>
    <col min="13" max="13" width="12.6640625" style="104" customWidth="1"/>
    <col min="14" max="16384" width="11.5546875" style="1"/>
  </cols>
  <sheetData>
    <row r="1" spans="1:13" ht="21.6" customHeight="1" x14ac:dyDescent="0.3">
      <c r="A1" s="175" t="s">
        <v>98</v>
      </c>
      <c r="B1" s="94" t="s">
        <v>6</v>
      </c>
      <c r="C1" s="95" t="s">
        <v>10593</v>
      </c>
      <c r="D1" s="198" t="s">
        <v>10594</v>
      </c>
      <c r="E1" s="154" t="s">
        <v>10592</v>
      </c>
      <c r="F1" s="84" t="s">
        <v>10590</v>
      </c>
      <c r="G1" s="84" t="s">
        <v>10591</v>
      </c>
    </row>
    <row r="2" spans="1:13" ht="30" customHeight="1" x14ac:dyDescent="0.3">
      <c r="A2" s="79" t="s">
        <v>7</v>
      </c>
      <c r="B2" s="79" t="s">
        <v>0</v>
      </c>
      <c r="C2" s="80"/>
      <c r="D2" s="196"/>
      <c r="E2" s="152"/>
      <c r="F2" s="80"/>
      <c r="G2" s="80"/>
    </row>
    <row r="3" spans="1:13" ht="25.2" customHeight="1" x14ac:dyDescent="0.3">
      <c r="A3" s="81" t="s">
        <v>8</v>
      </c>
      <c r="B3" s="81" t="s">
        <v>9</v>
      </c>
      <c r="C3" s="82"/>
      <c r="D3" s="197"/>
      <c r="E3" s="153"/>
      <c r="F3" s="82"/>
      <c r="G3" s="82"/>
    </row>
    <row r="4" spans="1:13" ht="25.2" customHeight="1" x14ac:dyDescent="0.3">
      <c r="A4" s="83" t="s">
        <v>10</v>
      </c>
      <c r="B4" s="83" t="s">
        <v>11</v>
      </c>
      <c r="C4" s="84"/>
      <c r="D4" s="211"/>
      <c r="E4" s="154"/>
      <c r="F4" s="84"/>
      <c r="G4" s="84"/>
    </row>
    <row r="5" spans="1:13" ht="15" customHeight="1" x14ac:dyDescent="0.3">
      <c r="A5" s="85" t="s">
        <v>12</v>
      </c>
      <c r="B5" s="85" t="s">
        <v>13</v>
      </c>
      <c r="C5" s="86" t="s">
        <v>14</v>
      </c>
      <c r="D5" s="199">
        <v>1018</v>
      </c>
      <c r="E5" s="176">
        <v>160202.66</v>
      </c>
      <c r="F5" s="87">
        <v>1018</v>
      </c>
      <c r="G5" s="168">
        <v>160202.66</v>
      </c>
      <c r="I5" s="177">
        <f t="shared" ref="I5:I29" si="0">F5/D5</f>
        <v>1</v>
      </c>
      <c r="J5" s="174">
        <f t="shared" ref="J5:J68" si="1">D5-F5</f>
        <v>0</v>
      </c>
      <c r="M5" s="184"/>
    </row>
    <row r="6" spans="1:13" ht="15" customHeight="1" x14ac:dyDescent="0.3">
      <c r="A6" s="85" t="s">
        <v>15</v>
      </c>
      <c r="B6" s="85" t="s">
        <v>16</v>
      </c>
      <c r="C6" s="86" t="s">
        <v>14</v>
      </c>
      <c r="D6" s="199">
        <v>4368.09</v>
      </c>
      <c r="E6" s="176">
        <v>478043.76999999996</v>
      </c>
      <c r="F6" s="87">
        <v>4368.09</v>
      </c>
      <c r="G6" s="168">
        <v>478043.7696</v>
      </c>
      <c r="I6" s="177">
        <f t="shared" si="0"/>
        <v>1</v>
      </c>
      <c r="J6" s="174">
        <f t="shared" si="1"/>
        <v>0</v>
      </c>
      <c r="M6" s="184"/>
    </row>
    <row r="7" spans="1:13" ht="15" customHeight="1" x14ac:dyDescent="0.3">
      <c r="A7" s="85" t="s">
        <v>17</v>
      </c>
      <c r="B7" s="85" t="s">
        <v>18</v>
      </c>
      <c r="C7" s="86" t="s">
        <v>14</v>
      </c>
      <c r="D7" s="199">
        <v>92.53</v>
      </c>
      <c r="E7" s="176">
        <v>13679.63</v>
      </c>
      <c r="F7" s="87">
        <v>92.53</v>
      </c>
      <c r="G7" s="168">
        <v>13679.635200000001</v>
      </c>
      <c r="I7" s="177">
        <f t="shared" si="0"/>
        <v>1</v>
      </c>
      <c r="J7" s="174">
        <f t="shared" si="1"/>
        <v>0</v>
      </c>
      <c r="M7" s="184"/>
    </row>
    <row r="8" spans="1:13" ht="15" customHeight="1" x14ac:dyDescent="0.3">
      <c r="A8" s="85" t="s">
        <v>19</v>
      </c>
      <c r="B8" s="85" t="s">
        <v>20</v>
      </c>
      <c r="C8" s="86" t="s">
        <v>14</v>
      </c>
      <c r="D8" s="199">
        <v>1420</v>
      </c>
      <c r="E8" s="176">
        <v>185807</v>
      </c>
      <c r="F8" s="87">
        <v>1420</v>
      </c>
      <c r="G8" s="168">
        <v>185807</v>
      </c>
      <c r="I8" s="177">
        <f t="shared" si="0"/>
        <v>1</v>
      </c>
      <c r="J8" s="174">
        <f t="shared" si="1"/>
        <v>0</v>
      </c>
      <c r="M8" s="184"/>
    </row>
    <row r="9" spans="1:13" ht="15" customHeight="1" x14ac:dyDescent="0.3">
      <c r="A9" s="85" t="s">
        <v>21</v>
      </c>
      <c r="B9" s="210" t="s">
        <v>22</v>
      </c>
      <c r="C9" s="86" t="s">
        <v>14</v>
      </c>
      <c r="D9" s="199">
        <v>134</v>
      </c>
      <c r="E9" s="176">
        <v>37789.339999999997</v>
      </c>
      <c r="F9" s="87">
        <v>114</v>
      </c>
      <c r="G9" s="168">
        <v>32149.14</v>
      </c>
      <c r="I9" s="177">
        <f t="shared" si="0"/>
        <v>0.85074626865671643</v>
      </c>
      <c r="J9" s="174">
        <f t="shared" si="1"/>
        <v>20</v>
      </c>
      <c r="M9" s="184"/>
    </row>
    <row r="10" spans="1:13" ht="15" customHeight="1" x14ac:dyDescent="0.3">
      <c r="A10" s="85" t="s">
        <v>23</v>
      </c>
      <c r="B10" s="85" t="s">
        <v>24</v>
      </c>
      <c r="C10" s="86" t="s">
        <v>25</v>
      </c>
      <c r="D10" s="199">
        <v>1432.1799999999998</v>
      </c>
      <c r="E10" s="176">
        <v>76464.09</v>
      </c>
      <c r="F10" s="87">
        <v>1364.58</v>
      </c>
      <c r="G10" s="168">
        <v>72854.926200000002</v>
      </c>
      <c r="I10" s="177">
        <f t="shared" si="0"/>
        <v>0.9527992291471743</v>
      </c>
      <c r="J10" s="174">
        <f t="shared" si="1"/>
        <v>67.599999999999909</v>
      </c>
      <c r="M10" s="184"/>
    </row>
    <row r="11" spans="1:13" ht="15" customHeight="1" x14ac:dyDescent="0.3">
      <c r="A11" s="85" t="s">
        <v>26</v>
      </c>
      <c r="B11" s="85" t="s">
        <v>27</v>
      </c>
      <c r="C11" s="86" t="s">
        <v>28</v>
      </c>
      <c r="D11" s="199">
        <v>2</v>
      </c>
      <c r="E11" s="176">
        <v>5034.3</v>
      </c>
      <c r="F11" s="87">
        <v>2</v>
      </c>
      <c r="G11" s="168">
        <v>5034.3</v>
      </c>
      <c r="I11" s="177">
        <f t="shared" si="0"/>
        <v>1</v>
      </c>
      <c r="J11" s="174">
        <f t="shared" si="1"/>
        <v>0</v>
      </c>
      <c r="M11" s="184"/>
    </row>
    <row r="12" spans="1:13" ht="15" customHeight="1" x14ac:dyDescent="0.3">
      <c r="A12" s="85" t="s">
        <v>29</v>
      </c>
      <c r="B12" s="85" t="s">
        <v>30</v>
      </c>
      <c r="C12" s="86" t="s">
        <v>31</v>
      </c>
      <c r="D12" s="199">
        <v>1</v>
      </c>
      <c r="E12" s="176">
        <v>29501.97</v>
      </c>
      <c r="F12" s="87">
        <v>0</v>
      </c>
      <c r="G12" s="168">
        <v>0</v>
      </c>
      <c r="I12" s="177">
        <f t="shared" si="0"/>
        <v>0</v>
      </c>
      <c r="J12" s="174">
        <f t="shared" si="1"/>
        <v>1</v>
      </c>
      <c r="M12" s="184"/>
    </row>
    <row r="13" spans="1:13" ht="15" customHeight="1" x14ac:dyDescent="0.3">
      <c r="A13" s="85" t="s">
        <v>5440</v>
      </c>
      <c r="B13" s="85" t="s">
        <v>5731</v>
      </c>
      <c r="C13" s="86" t="s">
        <v>198</v>
      </c>
      <c r="D13" s="200">
        <v>110000</v>
      </c>
      <c r="E13" s="160">
        <v>14300</v>
      </c>
      <c r="F13" s="159">
        <v>110000</v>
      </c>
      <c r="G13" s="169">
        <v>14300</v>
      </c>
      <c r="I13" s="177">
        <f t="shared" si="0"/>
        <v>1</v>
      </c>
      <c r="J13" s="174">
        <f t="shared" si="1"/>
        <v>0</v>
      </c>
      <c r="M13" s="184"/>
    </row>
    <row r="14" spans="1:13" ht="15" customHeight="1" x14ac:dyDescent="0.3">
      <c r="A14" s="85" t="s">
        <v>5441</v>
      </c>
      <c r="B14" s="85" t="s">
        <v>5770</v>
      </c>
      <c r="C14" s="86" t="s">
        <v>198</v>
      </c>
      <c r="D14" s="200">
        <v>2026138.64</v>
      </c>
      <c r="E14" s="160">
        <v>607841.59</v>
      </c>
      <c r="F14" s="159">
        <v>2026138.64</v>
      </c>
      <c r="G14" s="169">
        <v>607841.59199999995</v>
      </c>
      <c r="I14" s="177">
        <f t="shared" si="0"/>
        <v>1</v>
      </c>
      <c r="J14" s="174">
        <f t="shared" si="1"/>
        <v>0</v>
      </c>
      <c r="M14" s="184"/>
    </row>
    <row r="15" spans="1:13" ht="15" customHeight="1" x14ac:dyDescent="0.3">
      <c r="A15" s="85" t="s">
        <v>5442</v>
      </c>
      <c r="B15" s="85" t="s">
        <v>5801</v>
      </c>
      <c r="C15" s="86" t="s">
        <v>28</v>
      </c>
      <c r="D15" s="200">
        <v>7</v>
      </c>
      <c r="E15" s="160">
        <v>12067.09</v>
      </c>
      <c r="F15" s="159">
        <v>7</v>
      </c>
      <c r="G15" s="169">
        <v>12067.09</v>
      </c>
      <c r="I15" s="177">
        <f t="shared" si="0"/>
        <v>1</v>
      </c>
      <c r="J15" s="174">
        <f t="shared" si="1"/>
        <v>0</v>
      </c>
      <c r="M15" s="184"/>
    </row>
    <row r="16" spans="1:13" ht="15" customHeight="1" x14ac:dyDescent="0.3">
      <c r="A16" s="85" t="s">
        <v>5503</v>
      </c>
      <c r="B16" s="85" t="s">
        <v>5771</v>
      </c>
      <c r="C16" s="86" t="s">
        <v>198</v>
      </c>
      <c r="D16" s="200">
        <v>1845384.9499999997</v>
      </c>
      <c r="E16" s="160">
        <v>1365584.8599999999</v>
      </c>
      <c r="F16" s="159">
        <v>1845384.95</v>
      </c>
      <c r="G16" s="169">
        <v>1365584.8629999999</v>
      </c>
      <c r="I16" s="177">
        <f t="shared" si="0"/>
        <v>1.0000000000000002</v>
      </c>
      <c r="J16" s="174">
        <f t="shared" si="1"/>
        <v>0</v>
      </c>
      <c r="M16" s="184"/>
    </row>
    <row r="17" spans="1:13" ht="15" customHeight="1" x14ac:dyDescent="0.3">
      <c r="A17" s="85" t="s">
        <v>5504</v>
      </c>
      <c r="B17" s="85" t="s">
        <v>5772</v>
      </c>
      <c r="C17" s="86" t="s">
        <v>78</v>
      </c>
      <c r="D17" s="200">
        <v>2060</v>
      </c>
      <c r="E17" s="160">
        <v>137402</v>
      </c>
      <c r="F17" s="159">
        <v>2060.5</v>
      </c>
      <c r="G17" s="169">
        <v>137435.35</v>
      </c>
      <c r="I17" s="177">
        <f t="shared" si="0"/>
        <v>1.0002427184466018</v>
      </c>
      <c r="J17" s="174">
        <f t="shared" si="1"/>
        <v>-0.5</v>
      </c>
      <c r="M17" s="184"/>
    </row>
    <row r="18" spans="1:13" ht="15" customHeight="1" x14ac:dyDescent="0.3">
      <c r="A18" s="85" t="s">
        <v>5505</v>
      </c>
      <c r="B18" s="85" t="s">
        <v>5752</v>
      </c>
      <c r="C18" s="86" t="s">
        <v>198</v>
      </c>
      <c r="D18" s="200">
        <v>1592658.65</v>
      </c>
      <c r="E18" s="160">
        <v>270751.96999999997</v>
      </c>
      <c r="F18" s="159">
        <v>1583095.53</v>
      </c>
      <c r="G18" s="169">
        <v>269126.2401</v>
      </c>
      <c r="I18" s="177">
        <f t="shared" si="0"/>
        <v>0.9939954992866803</v>
      </c>
      <c r="J18" s="174">
        <f t="shared" si="1"/>
        <v>9563.1199999998789</v>
      </c>
      <c r="M18" s="184"/>
    </row>
    <row r="19" spans="1:13" ht="15" customHeight="1" x14ac:dyDescent="0.3">
      <c r="A19" s="85" t="s">
        <v>5506</v>
      </c>
      <c r="B19" s="85" t="s">
        <v>5773</v>
      </c>
      <c r="C19" s="86" t="s">
        <v>5718</v>
      </c>
      <c r="D19" s="200">
        <v>953</v>
      </c>
      <c r="E19" s="160">
        <v>649793.52</v>
      </c>
      <c r="F19" s="159">
        <v>565</v>
      </c>
      <c r="G19" s="169">
        <v>385239.60000000003</v>
      </c>
      <c r="I19" s="177">
        <f t="shared" si="0"/>
        <v>0.59286463798530953</v>
      </c>
      <c r="J19" s="174">
        <f t="shared" si="1"/>
        <v>388</v>
      </c>
      <c r="M19" s="184"/>
    </row>
    <row r="20" spans="1:13" ht="15" customHeight="1" x14ac:dyDescent="0.3">
      <c r="A20" s="85" t="s">
        <v>5507</v>
      </c>
      <c r="B20" s="85" t="s">
        <v>5802</v>
      </c>
      <c r="C20" s="86" t="s">
        <v>25</v>
      </c>
      <c r="D20" s="200">
        <v>30</v>
      </c>
      <c r="E20" s="160">
        <v>5229</v>
      </c>
      <c r="F20" s="159">
        <v>0</v>
      </c>
      <c r="G20" s="169">
        <v>0</v>
      </c>
      <c r="I20" s="177">
        <f t="shared" si="0"/>
        <v>0</v>
      </c>
      <c r="J20" s="174">
        <f t="shared" si="1"/>
        <v>30</v>
      </c>
      <c r="M20" s="184"/>
    </row>
    <row r="21" spans="1:13" ht="15" customHeight="1" x14ac:dyDescent="0.3">
      <c r="A21" s="85" t="s">
        <v>5508</v>
      </c>
      <c r="B21" s="85" t="s">
        <v>5774</v>
      </c>
      <c r="C21" s="86" t="s">
        <v>47</v>
      </c>
      <c r="D21" s="200">
        <v>24</v>
      </c>
      <c r="E21" s="160">
        <v>322135.2</v>
      </c>
      <c r="F21" s="159">
        <v>18</v>
      </c>
      <c r="G21" s="169">
        <v>241601.4</v>
      </c>
      <c r="I21" s="177">
        <f t="shared" si="0"/>
        <v>0.75</v>
      </c>
      <c r="J21" s="174">
        <f t="shared" si="1"/>
        <v>6</v>
      </c>
      <c r="M21" s="184"/>
    </row>
    <row r="22" spans="1:13" ht="15" customHeight="1" x14ac:dyDescent="0.3">
      <c r="A22" s="85" t="s">
        <v>5509</v>
      </c>
      <c r="B22" s="85" t="s">
        <v>5803</v>
      </c>
      <c r="C22" s="86" t="s">
        <v>14</v>
      </c>
      <c r="D22" s="200">
        <v>4463.1499999999996</v>
      </c>
      <c r="E22" s="160">
        <v>244312.83000000002</v>
      </c>
      <c r="F22" s="159">
        <v>4365.6499999999996</v>
      </c>
      <c r="G22" s="169">
        <v>238975.68099999998</v>
      </c>
      <c r="I22" s="177">
        <f t="shared" si="0"/>
        <v>0.97815444249016947</v>
      </c>
      <c r="J22" s="174">
        <f t="shared" si="1"/>
        <v>97.5</v>
      </c>
      <c r="L22" s="192">
        <v>455.5</v>
      </c>
      <c r="M22" s="184"/>
    </row>
    <row r="23" spans="1:13" ht="15" customHeight="1" x14ac:dyDescent="0.3">
      <c r="A23" s="85" t="s">
        <v>5510</v>
      </c>
      <c r="B23" s="85" t="s">
        <v>5804</v>
      </c>
      <c r="C23" s="86" t="s">
        <v>14</v>
      </c>
      <c r="D23" s="200">
        <v>890</v>
      </c>
      <c r="E23" s="160">
        <v>432548.9</v>
      </c>
      <c r="F23" s="159">
        <v>890</v>
      </c>
      <c r="G23" s="169">
        <v>432548.89999999997</v>
      </c>
      <c r="I23" s="177">
        <f t="shared" si="0"/>
        <v>1</v>
      </c>
      <c r="J23" s="174">
        <f t="shared" si="1"/>
        <v>0</v>
      </c>
      <c r="M23" s="184"/>
    </row>
    <row r="24" spans="1:13" ht="15" customHeight="1" x14ac:dyDescent="0.3">
      <c r="A24" s="85" t="s">
        <v>5511</v>
      </c>
      <c r="B24" s="85" t="s">
        <v>5805</v>
      </c>
      <c r="C24" s="86" t="s">
        <v>198</v>
      </c>
      <c r="D24" s="200">
        <v>455934.64</v>
      </c>
      <c r="E24" s="160">
        <v>155017.78</v>
      </c>
      <c r="F24" s="159">
        <v>420197.83</v>
      </c>
      <c r="G24" s="169">
        <v>142867.26220000003</v>
      </c>
      <c r="I24" s="177">
        <f t="shared" si="0"/>
        <v>0.92161856795965313</v>
      </c>
      <c r="J24" s="174">
        <f t="shared" si="1"/>
        <v>35736.81</v>
      </c>
      <c r="M24" s="184"/>
    </row>
    <row r="25" spans="1:13" ht="15" customHeight="1" x14ac:dyDescent="0.3">
      <c r="A25" s="85" t="s">
        <v>5512</v>
      </c>
      <c r="B25" s="85" t="s">
        <v>5806</v>
      </c>
      <c r="C25" s="86" t="s">
        <v>14</v>
      </c>
      <c r="D25" s="200">
        <v>6207.53</v>
      </c>
      <c r="E25" s="160">
        <v>262888.90000000002</v>
      </c>
      <c r="F25" s="159">
        <v>5886.880000000001</v>
      </c>
      <c r="G25" s="169">
        <v>249309.36800000005</v>
      </c>
      <c r="I25" s="177">
        <f t="shared" si="0"/>
        <v>0.94834499390256688</v>
      </c>
      <c r="J25" s="174">
        <f t="shared" si="1"/>
        <v>320.64999999999873</v>
      </c>
      <c r="M25" s="184"/>
    </row>
    <row r="26" spans="1:13" ht="15" customHeight="1" x14ac:dyDescent="0.3">
      <c r="A26" s="85" t="s">
        <v>5513</v>
      </c>
      <c r="B26" s="85" t="s">
        <v>5807</v>
      </c>
      <c r="C26" s="86" t="s">
        <v>198</v>
      </c>
      <c r="D26" s="200">
        <v>17372.489999999998</v>
      </c>
      <c r="E26" s="160">
        <v>72269.56</v>
      </c>
      <c r="F26" s="159">
        <v>16852.09</v>
      </c>
      <c r="G26" s="169">
        <v>70104.694400000008</v>
      </c>
      <c r="I26" s="177">
        <f t="shared" si="0"/>
        <v>0.97004459349235495</v>
      </c>
      <c r="J26" s="174">
        <f t="shared" si="1"/>
        <v>520.39999999999782</v>
      </c>
      <c r="M26" s="184"/>
    </row>
    <row r="27" spans="1:13" ht="15" customHeight="1" x14ac:dyDescent="0.3">
      <c r="A27" s="85" t="s">
        <v>5514</v>
      </c>
      <c r="B27" s="85" t="s">
        <v>5775</v>
      </c>
      <c r="C27" s="86" t="s">
        <v>14</v>
      </c>
      <c r="D27" s="200">
        <v>627.48</v>
      </c>
      <c r="E27" s="160">
        <v>30846.92</v>
      </c>
      <c r="F27" s="159">
        <v>476.48</v>
      </c>
      <c r="G27" s="169">
        <v>23423.756799999999</v>
      </c>
      <c r="I27" s="177">
        <f t="shared" si="0"/>
        <v>0.75935487983680761</v>
      </c>
      <c r="J27" s="174">
        <f t="shared" si="1"/>
        <v>151</v>
      </c>
      <c r="M27" s="184"/>
    </row>
    <row r="28" spans="1:13" ht="15" customHeight="1" x14ac:dyDescent="0.3">
      <c r="A28" s="85" t="s">
        <v>5515</v>
      </c>
      <c r="B28" s="85" t="s">
        <v>5776</v>
      </c>
      <c r="C28" s="86" t="s">
        <v>28</v>
      </c>
      <c r="D28" s="200">
        <v>202</v>
      </c>
      <c r="E28" s="160">
        <v>77374.080000000002</v>
      </c>
      <c r="F28" s="159">
        <v>192</v>
      </c>
      <c r="G28" s="169">
        <v>73543.680000000008</v>
      </c>
      <c r="I28" s="177">
        <f t="shared" si="0"/>
        <v>0.95049504950495045</v>
      </c>
      <c r="J28" s="174">
        <f t="shared" si="1"/>
        <v>10</v>
      </c>
      <c r="M28" s="184"/>
    </row>
    <row r="29" spans="1:13" ht="15" customHeight="1" x14ac:dyDescent="0.3">
      <c r="A29" s="85" t="s">
        <v>5516</v>
      </c>
      <c r="B29" s="85" t="s">
        <v>5808</v>
      </c>
      <c r="C29" s="86" t="s">
        <v>28</v>
      </c>
      <c r="D29" s="200">
        <v>130</v>
      </c>
      <c r="E29" s="160">
        <v>31584.799999999999</v>
      </c>
      <c r="F29" s="159">
        <v>88</v>
      </c>
      <c r="G29" s="169">
        <v>21380.48</v>
      </c>
      <c r="I29" s="177">
        <f t="shared" si="0"/>
        <v>0.67692307692307696</v>
      </c>
      <c r="J29" s="174">
        <f t="shared" si="1"/>
        <v>42</v>
      </c>
      <c r="M29" s="184"/>
    </row>
    <row r="30" spans="1:13" ht="19.95" customHeight="1" x14ac:dyDescent="0.3">
      <c r="A30" s="88" t="s">
        <v>7692</v>
      </c>
      <c r="B30" s="88" t="s">
        <v>7693</v>
      </c>
      <c r="C30" s="89"/>
      <c r="D30" s="201"/>
      <c r="E30" s="156">
        <v>9234.81</v>
      </c>
      <c r="F30" s="89"/>
      <c r="G30" s="89">
        <v>9234.8136999999988</v>
      </c>
      <c r="I30" s="177"/>
      <c r="J30" s="174">
        <f t="shared" si="1"/>
        <v>0</v>
      </c>
      <c r="M30" s="184"/>
    </row>
    <row r="31" spans="1:13" ht="15" customHeight="1" x14ac:dyDescent="0.3">
      <c r="A31" s="85" t="s">
        <v>7694</v>
      </c>
      <c r="B31" s="85" t="s">
        <v>8486</v>
      </c>
      <c r="C31" s="86" t="s">
        <v>14</v>
      </c>
      <c r="D31" s="202">
        <v>55.99</v>
      </c>
      <c r="E31" s="162">
        <v>4626.45</v>
      </c>
      <c r="F31" s="161">
        <v>55.99</v>
      </c>
      <c r="G31" s="171">
        <v>4626.4537</v>
      </c>
      <c r="I31" s="177">
        <f>F31/D31</f>
        <v>1</v>
      </c>
      <c r="J31" s="174">
        <f t="shared" si="1"/>
        <v>0</v>
      </c>
      <c r="M31" s="184"/>
    </row>
    <row r="32" spans="1:13" ht="15" customHeight="1" x14ac:dyDescent="0.3">
      <c r="A32" s="85" t="s">
        <v>7695</v>
      </c>
      <c r="B32" s="85" t="s">
        <v>8487</v>
      </c>
      <c r="C32" s="86" t="s">
        <v>14</v>
      </c>
      <c r="D32" s="202">
        <v>102</v>
      </c>
      <c r="E32" s="162">
        <v>4608.3599999999997</v>
      </c>
      <c r="F32" s="161">
        <v>102</v>
      </c>
      <c r="G32" s="171">
        <v>4608.3599999999997</v>
      </c>
      <c r="I32" s="177">
        <f>F32/D32</f>
        <v>1</v>
      </c>
      <c r="J32" s="174">
        <f t="shared" si="1"/>
        <v>0</v>
      </c>
      <c r="M32" s="184"/>
    </row>
    <row r="33" spans="1:13" ht="19.95" customHeight="1" x14ac:dyDescent="0.3">
      <c r="A33" s="88" t="s">
        <v>7696</v>
      </c>
      <c r="B33" s="88" t="s">
        <v>7697</v>
      </c>
      <c r="C33" s="89"/>
      <c r="D33" s="201"/>
      <c r="E33" s="156">
        <v>112270.86</v>
      </c>
      <c r="F33" s="89"/>
      <c r="G33" s="89">
        <v>110350.41</v>
      </c>
      <c r="I33" s="177"/>
      <c r="J33" s="174">
        <f t="shared" si="1"/>
        <v>0</v>
      </c>
      <c r="M33" s="184"/>
    </row>
    <row r="34" spans="1:13" ht="15" customHeight="1" x14ac:dyDescent="0.3">
      <c r="A34" s="85" t="s">
        <v>7698</v>
      </c>
      <c r="B34" s="85" t="s">
        <v>8615</v>
      </c>
      <c r="C34" s="86" t="s">
        <v>28</v>
      </c>
      <c r="D34" s="202">
        <v>150</v>
      </c>
      <c r="E34" s="162">
        <v>41152.5</v>
      </c>
      <c r="F34" s="161">
        <v>143</v>
      </c>
      <c r="G34" s="171">
        <v>39232.050000000003</v>
      </c>
      <c r="I34" s="177">
        <f>F34/D34</f>
        <v>0.95333333333333337</v>
      </c>
      <c r="J34" s="174">
        <f t="shared" si="1"/>
        <v>7</v>
      </c>
      <c r="M34" s="184"/>
    </row>
    <row r="35" spans="1:13" ht="15" customHeight="1" x14ac:dyDescent="0.3">
      <c r="A35" s="85" t="s">
        <v>7699</v>
      </c>
      <c r="B35" s="85" t="s">
        <v>8616</v>
      </c>
      <c r="C35" s="86" t="s">
        <v>28</v>
      </c>
      <c r="D35" s="202">
        <v>43</v>
      </c>
      <c r="E35" s="162">
        <v>14040.359999999999</v>
      </c>
      <c r="F35" s="161">
        <v>43</v>
      </c>
      <c r="G35" s="171">
        <v>14040.359999999999</v>
      </c>
      <c r="I35" s="177">
        <f>F35/D35</f>
        <v>1</v>
      </c>
      <c r="J35" s="174">
        <f t="shared" si="1"/>
        <v>0</v>
      </c>
      <c r="M35" s="184"/>
    </row>
    <row r="36" spans="1:13" ht="15" customHeight="1" x14ac:dyDescent="0.3">
      <c r="A36" s="85" t="s">
        <v>7700</v>
      </c>
      <c r="B36" s="85" t="s">
        <v>8617</v>
      </c>
      <c r="C36" s="86" t="s">
        <v>25</v>
      </c>
      <c r="D36" s="202">
        <v>126</v>
      </c>
      <c r="E36" s="162">
        <v>57078</v>
      </c>
      <c r="F36" s="161">
        <v>126</v>
      </c>
      <c r="G36" s="171">
        <v>57078</v>
      </c>
      <c r="I36" s="177">
        <f>F36/D36</f>
        <v>1</v>
      </c>
      <c r="J36" s="174">
        <f t="shared" si="1"/>
        <v>0</v>
      </c>
      <c r="M36" s="184"/>
    </row>
    <row r="37" spans="1:13" ht="19.95" customHeight="1" x14ac:dyDescent="0.3">
      <c r="A37" s="88" t="s">
        <v>7701</v>
      </c>
      <c r="B37" s="88" t="s">
        <v>7702</v>
      </c>
      <c r="C37" s="89"/>
      <c r="D37" s="201"/>
      <c r="E37" s="156">
        <v>198552.97999999998</v>
      </c>
      <c r="F37" s="89"/>
      <c r="G37" s="89">
        <v>198552.9797</v>
      </c>
      <c r="I37" s="177"/>
      <c r="J37" s="174">
        <f t="shared" si="1"/>
        <v>0</v>
      </c>
      <c r="M37" s="184"/>
    </row>
    <row r="38" spans="1:13" ht="15" customHeight="1" x14ac:dyDescent="0.3">
      <c r="A38" s="85" t="s">
        <v>7703</v>
      </c>
      <c r="B38" s="85" t="s">
        <v>7704</v>
      </c>
      <c r="C38" s="86" t="s">
        <v>198</v>
      </c>
      <c r="D38" s="202">
        <v>15601.45</v>
      </c>
      <c r="E38" s="162">
        <v>124343.56</v>
      </c>
      <c r="F38" s="161">
        <v>15601.45</v>
      </c>
      <c r="G38" s="171">
        <v>124343.55650000001</v>
      </c>
      <c r="I38" s="177">
        <f>F38/D38</f>
        <v>1</v>
      </c>
      <c r="J38" s="174">
        <f t="shared" si="1"/>
        <v>0</v>
      </c>
      <c r="M38" s="184"/>
    </row>
    <row r="39" spans="1:13" ht="15" customHeight="1" x14ac:dyDescent="0.3">
      <c r="A39" s="85" t="s">
        <v>7705</v>
      </c>
      <c r="B39" s="85" t="s">
        <v>8386</v>
      </c>
      <c r="C39" s="86" t="s">
        <v>14</v>
      </c>
      <c r="D39" s="202">
        <v>100</v>
      </c>
      <c r="E39" s="162">
        <v>10955</v>
      </c>
      <c r="F39" s="161">
        <v>100</v>
      </c>
      <c r="G39" s="171">
        <v>10955</v>
      </c>
      <c r="I39" s="177">
        <f>F39/D39</f>
        <v>1</v>
      </c>
      <c r="J39" s="174">
        <f t="shared" si="1"/>
        <v>0</v>
      </c>
      <c r="M39" s="184"/>
    </row>
    <row r="40" spans="1:13" ht="15" customHeight="1" x14ac:dyDescent="0.3">
      <c r="A40" s="85" t="s">
        <v>8641</v>
      </c>
      <c r="B40" s="85" t="s">
        <v>8642</v>
      </c>
      <c r="C40" s="86" t="s">
        <v>198</v>
      </c>
      <c r="D40" s="203">
        <v>7320.18</v>
      </c>
      <c r="E40" s="164">
        <v>52412.49</v>
      </c>
      <c r="F40" s="163">
        <v>7320.18</v>
      </c>
      <c r="G40" s="172">
        <v>52412.488800000006</v>
      </c>
      <c r="I40" s="177">
        <f>F40/D40</f>
        <v>1</v>
      </c>
      <c r="J40" s="174">
        <f t="shared" si="1"/>
        <v>0</v>
      </c>
      <c r="M40" s="184"/>
    </row>
    <row r="41" spans="1:13" ht="15" customHeight="1" x14ac:dyDescent="0.3">
      <c r="A41" s="85" t="s">
        <v>8643</v>
      </c>
      <c r="B41" s="85" t="s">
        <v>8644</v>
      </c>
      <c r="C41" s="86" t="s">
        <v>28</v>
      </c>
      <c r="D41" s="203">
        <v>20</v>
      </c>
      <c r="E41" s="164">
        <v>4026.4</v>
      </c>
      <c r="F41" s="163">
        <v>20</v>
      </c>
      <c r="G41" s="172">
        <v>4026.3999999999996</v>
      </c>
      <c r="I41" s="177">
        <f>F41/D41</f>
        <v>1</v>
      </c>
      <c r="J41" s="174">
        <f t="shared" si="1"/>
        <v>0</v>
      </c>
      <c r="M41" s="184"/>
    </row>
    <row r="42" spans="1:13" ht="15" customHeight="1" x14ac:dyDescent="0.3">
      <c r="A42" s="85" t="s">
        <v>8645</v>
      </c>
      <c r="B42" s="85" t="s">
        <v>8646</v>
      </c>
      <c r="C42" s="86" t="s">
        <v>198</v>
      </c>
      <c r="D42" s="203">
        <v>557.28</v>
      </c>
      <c r="E42" s="164">
        <v>6815.53</v>
      </c>
      <c r="F42" s="163">
        <v>557.28</v>
      </c>
      <c r="G42" s="172">
        <v>6815.5343999999996</v>
      </c>
      <c r="I42" s="177">
        <f>F42/D42</f>
        <v>1</v>
      </c>
      <c r="J42" s="174">
        <f t="shared" si="1"/>
        <v>0</v>
      </c>
      <c r="M42" s="184"/>
    </row>
    <row r="43" spans="1:13" ht="19.95" customHeight="1" x14ac:dyDescent="0.3">
      <c r="A43" s="88" t="s">
        <v>8647</v>
      </c>
      <c r="B43" s="88" t="s">
        <v>8648</v>
      </c>
      <c r="C43" s="89"/>
      <c r="D43" s="201"/>
      <c r="E43" s="156">
        <v>13538.42</v>
      </c>
      <c r="F43" s="89"/>
      <c r="G43" s="89">
        <v>13402.5787</v>
      </c>
      <c r="I43" s="177"/>
      <c r="J43" s="174">
        <f t="shared" si="1"/>
        <v>0</v>
      </c>
      <c r="M43" s="184"/>
    </row>
    <row r="44" spans="1:13" ht="15" customHeight="1" x14ac:dyDescent="0.3">
      <c r="A44" s="85" t="s">
        <v>8649</v>
      </c>
      <c r="B44" s="85" t="s">
        <v>9122</v>
      </c>
      <c r="C44" s="86" t="s">
        <v>28</v>
      </c>
      <c r="D44" s="203">
        <v>440</v>
      </c>
      <c r="E44" s="164">
        <v>9961.6</v>
      </c>
      <c r="F44" s="163">
        <v>434</v>
      </c>
      <c r="G44" s="172">
        <v>9825.76</v>
      </c>
      <c r="I44" s="177">
        <f>F44/D44</f>
        <v>0.98636363636363633</v>
      </c>
      <c r="J44" s="174">
        <f t="shared" si="1"/>
        <v>6</v>
      </c>
      <c r="M44" s="184"/>
    </row>
    <row r="45" spans="1:13" ht="15" customHeight="1" x14ac:dyDescent="0.3">
      <c r="A45" s="85" t="s">
        <v>9022</v>
      </c>
      <c r="B45" s="85" t="s">
        <v>8650</v>
      </c>
      <c r="C45" s="86" t="s">
        <v>14</v>
      </c>
      <c r="D45" s="203">
        <v>74.97</v>
      </c>
      <c r="E45" s="164">
        <v>3576.82</v>
      </c>
      <c r="F45" s="163">
        <v>74.97</v>
      </c>
      <c r="G45" s="172">
        <v>3576.8186999999998</v>
      </c>
      <c r="I45" s="177">
        <f>F45/D45</f>
        <v>1</v>
      </c>
      <c r="J45" s="174">
        <f t="shared" si="1"/>
        <v>0</v>
      </c>
      <c r="M45" s="184"/>
    </row>
    <row r="46" spans="1:13" ht="25.2" customHeight="1" x14ac:dyDescent="0.3">
      <c r="A46" s="83" t="s">
        <v>32</v>
      </c>
      <c r="B46" s="83" t="s">
        <v>33</v>
      </c>
      <c r="C46" s="84"/>
      <c r="D46" s="198"/>
      <c r="E46" s="154">
        <v>447312.18</v>
      </c>
      <c r="F46" s="84"/>
      <c r="G46" s="84">
        <v>393811.94</v>
      </c>
      <c r="I46" s="177"/>
      <c r="J46" s="174">
        <f t="shared" si="1"/>
        <v>0</v>
      </c>
      <c r="M46" s="184"/>
    </row>
    <row r="47" spans="1:13" ht="19.95" customHeight="1" x14ac:dyDescent="0.3">
      <c r="A47" s="88" t="s">
        <v>34</v>
      </c>
      <c r="B47" s="88" t="s">
        <v>35</v>
      </c>
      <c r="C47" s="89"/>
      <c r="D47" s="201"/>
      <c r="E47" s="156">
        <v>125885.51000000001</v>
      </c>
      <c r="F47" s="89"/>
      <c r="G47" s="89">
        <v>96214.12999999999</v>
      </c>
      <c r="I47" s="177"/>
      <c r="J47" s="174">
        <f t="shared" si="1"/>
        <v>0</v>
      </c>
      <c r="M47" s="184"/>
    </row>
    <row r="48" spans="1:13" ht="15" customHeight="1" x14ac:dyDescent="0.3">
      <c r="A48" s="85" t="s">
        <v>36</v>
      </c>
      <c r="B48" s="85" t="s">
        <v>37</v>
      </c>
      <c r="C48" s="86" t="s">
        <v>31</v>
      </c>
      <c r="D48" s="199">
        <v>1</v>
      </c>
      <c r="E48" s="176">
        <v>7199.99</v>
      </c>
      <c r="F48" s="87">
        <v>1</v>
      </c>
      <c r="G48" s="168">
        <v>7199.99</v>
      </c>
      <c r="I48" s="177">
        <f>F48/D48</f>
        <v>1</v>
      </c>
      <c r="J48" s="174">
        <f t="shared" si="1"/>
        <v>0</v>
      </c>
      <c r="M48" s="184"/>
    </row>
    <row r="49" spans="1:13" ht="15" customHeight="1" x14ac:dyDescent="0.3">
      <c r="A49" s="85" t="s">
        <v>5517</v>
      </c>
      <c r="B49" s="85" t="s">
        <v>5809</v>
      </c>
      <c r="C49" s="86" t="s">
        <v>47</v>
      </c>
      <c r="D49" s="200">
        <v>24</v>
      </c>
      <c r="E49" s="160">
        <v>118685.52</v>
      </c>
      <c r="F49" s="159">
        <v>18</v>
      </c>
      <c r="G49" s="169">
        <v>89014.139999999985</v>
      </c>
      <c r="I49" s="177">
        <f>F49/D49</f>
        <v>0.75</v>
      </c>
      <c r="J49" s="174">
        <f t="shared" si="1"/>
        <v>6</v>
      </c>
      <c r="M49" s="184"/>
    </row>
    <row r="50" spans="1:13" ht="19.95" customHeight="1" x14ac:dyDescent="0.3">
      <c r="A50" s="88" t="s">
        <v>38</v>
      </c>
      <c r="B50" s="88" t="s">
        <v>39</v>
      </c>
      <c r="C50" s="89"/>
      <c r="D50" s="201"/>
      <c r="E50" s="156">
        <v>7199.99</v>
      </c>
      <c r="F50" s="89"/>
      <c r="G50" s="89">
        <v>7199.99</v>
      </c>
      <c r="I50" s="177"/>
      <c r="J50" s="174">
        <f t="shared" si="1"/>
        <v>0</v>
      </c>
      <c r="M50" s="184"/>
    </row>
    <row r="51" spans="1:13" ht="15" customHeight="1" x14ac:dyDescent="0.3">
      <c r="A51" s="85" t="s">
        <v>40</v>
      </c>
      <c r="B51" s="85" t="s">
        <v>41</v>
      </c>
      <c r="C51" s="86" t="s">
        <v>42</v>
      </c>
      <c r="D51" s="199">
        <v>1</v>
      </c>
      <c r="E51" s="176">
        <v>7199.99</v>
      </c>
      <c r="F51" s="87">
        <v>1</v>
      </c>
      <c r="G51" s="168">
        <v>7199.99</v>
      </c>
      <c r="I51" s="177">
        <f>F51/D51</f>
        <v>1</v>
      </c>
      <c r="J51" s="174">
        <f t="shared" si="1"/>
        <v>0</v>
      </c>
      <c r="M51" s="184"/>
    </row>
    <row r="52" spans="1:13" ht="19.95" customHeight="1" x14ac:dyDescent="0.3">
      <c r="A52" s="88" t="s">
        <v>43</v>
      </c>
      <c r="B52" s="88" t="s">
        <v>44</v>
      </c>
      <c r="C52" s="89"/>
      <c r="D52" s="201"/>
      <c r="E52" s="156">
        <v>312172.68</v>
      </c>
      <c r="F52" s="89"/>
      <c r="G52" s="89">
        <v>288343.82</v>
      </c>
      <c r="I52" s="177"/>
      <c r="J52" s="174">
        <f t="shared" si="1"/>
        <v>0</v>
      </c>
      <c r="M52" s="184"/>
    </row>
    <row r="53" spans="1:13" ht="15" customHeight="1" x14ac:dyDescent="0.3">
      <c r="A53" s="85" t="s">
        <v>45</v>
      </c>
      <c r="B53" s="85" t="s">
        <v>46</v>
      </c>
      <c r="C53" s="86" t="s">
        <v>47</v>
      </c>
      <c r="D53" s="199">
        <v>24</v>
      </c>
      <c r="E53" s="176">
        <v>108902.39999999999</v>
      </c>
      <c r="F53" s="87">
        <v>23</v>
      </c>
      <c r="G53" s="168">
        <v>104364.8</v>
      </c>
      <c r="I53" s="177">
        <f t="shared" ref="I53:I60" si="2">F53/D53</f>
        <v>0.95833333333333337</v>
      </c>
      <c r="J53" s="174">
        <f t="shared" si="1"/>
        <v>1</v>
      </c>
      <c r="M53" s="184"/>
    </row>
    <row r="54" spans="1:13" ht="15" customHeight="1" x14ac:dyDescent="0.3">
      <c r="A54" s="85" t="s">
        <v>5740</v>
      </c>
      <c r="B54" s="85" t="s">
        <v>5810</v>
      </c>
      <c r="C54" s="86" t="s">
        <v>47</v>
      </c>
      <c r="D54" s="200">
        <v>24</v>
      </c>
      <c r="E54" s="160">
        <v>77165.039999999994</v>
      </c>
      <c r="F54" s="159">
        <v>18</v>
      </c>
      <c r="G54" s="169">
        <v>57873.78</v>
      </c>
      <c r="I54" s="177">
        <f t="shared" si="2"/>
        <v>0.75</v>
      </c>
      <c r="J54" s="174">
        <f t="shared" si="1"/>
        <v>6</v>
      </c>
      <c r="M54" s="184"/>
    </row>
    <row r="55" spans="1:13" ht="15" customHeight="1" x14ac:dyDescent="0.3">
      <c r="A55" s="85" t="s">
        <v>5518</v>
      </c>
      <c r="B55" s="85" t="s">
        <v>5777</v>
      </c>
      <c r="C55" s="86" t="s">
        <v>42</v>
      </c>
      <c r="D55" s="200">
        <v>1</v>
      </c>
      <c r="E55" s="160">
        <v>17525.240000000002</v>
      </c>
      <c r="F55" s="159">
        <v>1</v>
      </c>
      <c r="G55" s="169">
        <v>17525.240000000002</v>
      </c>
      <c r="I55" s="177">
        <f t="shared" si="2"/>
        <v>1</v>
      </c>
      <c r="J55" s="174">
        <f t="shared" si="1"/>
        <v>0</v>
      </c>
      <c r="M55" s="184"/>
    </row>
    <row r="56" spans="1:13" ht="15" customHeight="1" x14ac:dyDescent="0.3">
      <c r="A56" s="85" t="s">
        <v>7706</v>
      </c>
      <c r="B56" s="85" t="s">
        <v>8387</v>
      </c>
      <c r="C56" s="86" t="s">
        <v>42</v>
      </c>
      <c r="D56" s="202">
        <v>1</v>
      </c>
      <c r="E56" s="162">
        <v>6660</v>
      </c>
      <c r="F56" s="161">
        <v>1</v>
      </c>
      <c r="G56" s="171">
        <v>6660</v>
      </c>
      <c r="I56" s="177">
        <f t="shared" si="2"/>
        <v>1</v>
      </c>
      <c r="J56" s="174">
        <f t="shared" si="1"/>
        <v>0</v>
      </c>
      <c r="M56" s="184"/>
    </row>
    <row r="57" spans="1:13" ht="15" customHeight="1" x14ac:dyDescent="0.3">
      <c r="A57" s="85" t="s">
        <v>7707</v>
      </c>
      <c r="B57" s="85" t="s">
        <v>8388</v>
      </c>
      <c r="C57" s="86" t="s">
        <v>42</v>
      </c>
      <c r="D57" s="202">
        <v>1</v>
      </c>
      <c r="E57" s="162">
        <v>25520</v>
      </c>
      <c r="F57" s="161">
        <v>1</v>
      </c>
      <c r="G57" s="171">
        <v>25520</v>
      </c>
      <c r="I57" s="177">
        <f t="shared" si="2"/>
        <v>1</v>
      </c>
      <c r="J57" s="174">
        <f t="shared" si="1"/>
        <v>0</v>
      </c>
      <c r="M57" s="184"/>
    </row>
    <row r="58" spans="1:13" ht="15" customHeight="1" x14ac:dyDescent="0.3">
      <c r="A58" s="85" t="s">
        <v>7708</v>
      </c>
      <c r="B58" s="85" t="s">
        <v>8488</v>
      </c>
      <c r="C58" s="86" t="s">
        <v>42</v>
      </c>
      <c r="D58" s="202">
        <v>1</v>
      </c>
      <c r="E58" s="162">
        <v>33600</v>
      </c>
      <c r="F58" s="161">
        <v>1</v>
      </c>
      <c r="G58" s="171">
        <v>33600</v>
      </c>
      <c r="I58" s="177">
        <f t="shared" si="2"/>
        <v>1</v>
      </c>
      <c r="J58" s="174">
        <f t="shared" si="1"/>
        <v>0</v>
      </c>
      <c r="M58" s="184"/>
    </row>
    <row r="59" spans="1:13" ht="15" customHeight="1" x14ac:dyDescent="0.3">
      <c r="A59" s="85" t="s">
        <v>7709</v>
      </c>
      <c r="B59" s="85" t="s">
        <v>8389</v>
      </c>
      <c r="C59" s="86" t="s">
        <v>42</v>
      </c>
      <c r="D59" s="202">
        <v>1</v>
      </c>
      <c r="E59" s="162">
        <v>29000</v>
      </c>
      <c r="F59" s="161">
        <v>1</v>
      </c>
      <c r="G59" s="171">
        <v>29000</v>
      </c>
      <c r="I59" s="177">
        <f t="shared" si="2"/>
        <v>1</v>
      </c>
      <c r="J59" s="174">
        <f t="shared" si="1"/>
        <v>0</v>
      </c>
      <c r="M59" s="184"/>
    </row>
    <row r="60" spans="1:13" ht="15" customHeight="1" x14ac:dyDescent="0.3">
      <c r="A60" s="85" t="s">
        <v>7710</v>
      </c>
      <c r="B60" s="85" t="s">
        <v>8390</v>
      </c>
      <c r="C60" s="86" t="s">
        <v>42</v>
      </c>
      <c r="D60" s="202">
        <v>1</v>
      </c>
      <c r="E60" s="162">
        <v>13800</v>
      </c>
      <c r="F60" s="161">
        <v>1</v>
      </c>
      <c r="G60" s="171">
        <v>13800</v>
      </c>
      <c r="I60" s="177">
        <f t="shared" si="2"/>
        <v>1</v>
      </c>
      <c r="J60" s="174">
        <f t="shared" si="1"/>
        <v>0</v>
      </c>
      <c r="M60" s="184"/>
    </row>
    <row r="61" spans="1:13" ht="19.95" customHeight="1" x14ac:dyDescent="0.3">
      <c r="A61" s="88" t="s">
        <v>48</v>
      </c>
      <c r="B61" s="88" t="s">
        <v>49</v>
      </c>
      <c r="C61" s="89"/>
      <c r="D61" s="201"/>
      <c r="E61" s="156">
        <v>2054</v>
      </c>
      <c r="F61" s="89"/>
      <c r="G61" s="89">
        <v>2054</v>
      </c>
      <c r="I61" s="177"/>
      <c r="J61" s="174">
        <f t="shared" si="1"/>
        <v>0</v>
      </c>
      <c r="M61" s="184"/>
    </row>
    <row r="62" spans="1:13" ht="15" customHeight="1" x14ac:dyDescent="0.3">
      <c r="A62" s="85" t="s">
        <v>50</v>
      </c>
      <c r="B62" s="85" t="s">
        <v>51</v>
      </c>
      <c r="C62" s="86" t="s">
        <v>42</v>
      </c>
      <c r="D62" s="199">
        <v>1</v>
      </c>
      <c r="E62" s="176">
        <v>520</v>
      </c>
      <c r="F62" s="87">
        <v>1</v>
      </c>
      <c r="G62" s="168">
        <v>520</v>
      </c>
      <c r="I62" s="177">
        <f>F62/D62</f>
        <v>1</v>
      </c>
      <c r="J62" s="174">
        <f t="shared" si="1"/>
        <v>0</v>
      </c>
      <c r="M62" s="184"/>
    </row>
    <row r="63" spans="1:13" ht="15" customHeight="1" x14ac:dyDescent="0.3">
      <c r="A63" s="85" t="s">
        <v>52</v>
      </c>
      <c r="B63" s="85" t="s">
        <v>53</v>
      </c>
      <c r="C63" s="86" t="s">
        <v>42</v>
      </c>
      <c r="D63" s="199">
        <v>1</v>
      </c>
      <c r="E63" s="176">
        <v>1534</v>
      </c>
      <c r="F63" s="87">
        <v>1</v>
      </c>
      <c r="G63" s="168">
        <v>1534</v>
      </c>
      <c r="I63" s="177">
        <f>F63/D63</f>
        <v>1</v>
      </c>
      <c r="J63" s="174">
        <f t="shared" si="1"/>
        <v>0</v>
      </c>
      <c r="M63" s="184"/>
    </row>
    <row r="64" spans="1:13" ht="25.2" customHeight="1" x14ac:dyDescent="0.3">
      <c r="A64" s="83" t="s">
        <v>5886</v>
      </c>
      <c r="B64" s="83" t="s">
        <v>1369</v>
      </c>
      <c r="C64" s="84"/>
      <c r="D64" s="198"/>
      <c r="E64" s="154">
        <v>5115480.4699999988</v>
      </c>
      <c r="F64" s="84"/>
      <c r="G64" s="84">
        <v>4591190.7359999996</v>
      </c>
      <c r="I64" s="177"/>
      <c r="J64" s="174">
        <f t="shared" si="1"/>
        <v>0</v>
      </c>
      <c r="M64" s="184"/>
    </row>
    <row r="65" spans="1:13" ht="19.95" customHeight="1" x14ac:dyDescent="0.3">
      <c r="A65" s="88" t="s">
        <v>7712</v>
      </c>
      <c r="B65" s="88" t="s">
        <v>7711</v>
      </c>
      <c r="C65" s="89"/>
      <c r="D65" s="201"/>
      <c r="E65" s="156">
        <v>1290847.82</v>
      </c>
      <c r="F65" s="89"/>
      <c r="G65" s="89">
        <v>887717.47219999996</v>
      </c>
      <c r="I65" s="177"/>
      <c r="J65" s="174">
        <f t="shared" si="1"/>
        <v>0</v>
      </c>
      <c r="M65" s="184"/>
    </row>
    <row r="66" spans="1:13" ht="15" customHeight="1" x14ac:dyDescent="0.3">
      <c r="A66" s="85" t="s">
        <v>7714</v>
      </c>
      <c r="B66" s="85" t="s">
        <v>9285</v>
      </c>
      <c r="C66" s="86" t="s">
        <v>78</v>
      </c>
      <c r="D66" s="202">
        <v>11582</v>
      </c>
      <c r="E66" s="162">
        <v>625891.28</v>
      </c>
      <c r="F66" s="161">
        <v>10988.38</v>
      </c>
      <c r="G66" s="171">
        <v>593812.05519999994</v>
      </c>
      <c r="I66" s="177">
        <f t="shared" ref="I66:I71" si="3">F66/D66</f>
        <v>0.94874633051286472</v>
      </c>
      <c r="J66" s="174">
        <f t="shared" si="1"/>
        <v>593.6200000000008</v>
      </c>
      <c r="M66" s="184"/>
    </row>
    <row r="67" spans="1:13" ht="15" customHeight="1" x14ac:dyDescent="0.3">
      <c r="A67" s="85" t="s">
        <v>7715</v>
      </c>
      <c r="B67" s="85" t="s">
        <v>9286</v>
      </c>
      <c r="C67" s="86" t="s">
        <v>198</v>
      </c>
      <c r="D67" s="202">
        <v>81250</v>
      </c>
      <c r="E67" s="162">
        <v>11375</v>
      </c>
      <c r="F67" s="161">
        <v>62000</v>
      </c>
      <c r="G67" s="171">
        <v>8680</v>
      </c>
      <c r="I67" s="177">
        <f t="shared" si="3"/>
        <v>0.7630769230769231</v>
      </c>
      <c r="J67" s="174">
        <f t="shared" si="1"/>
        <v>19250</v>
      </c>
      <c r="M67" s="184"/>
    </row>
    <row r="68" spans="1:13" ht="15" customHeight="1" x14ac:dyDescent="0.3">
      <c r="A68" s="85" t="s">
        <v>7716</v>
      </c>
      <c r="B68" s="85" t="s">
        <v>8634</v>
      </c>
      <c r="C68" s="86" t="s">
        <v>5718</v>
      </c>
      <c r="D68" s="202">
        <v>2086</v>
      </c>
      <c r="E68" s="162">
        <v>231420.83999999997</v>
      </c>
      <c r="F68" s="161">
        <v>1436</v>
      </c>
      <c r="G68" s="171">
        <v>159309.84</v>
      </c>
      <c r="I68" s="177">
        <f t="shared" si="3"/>
        <v>0.68839884947267493</v>
      </c>
      <c r="J68" s="174">
        <f t="shared" si="1"/>
        <v>650</v>
      </c>
      <c r="M68" s="184"/>
    </row>
    <row r="69" spans="1:13" ht="15" customHeight="1" x14ac:dyDescent="0.3">
      <c r="A69" s="85" t="s">
        <v>8475</v>
      </c>
      <c r="B69" s="85" t="s">
        <v>8635</v>
      </c>
      <c r="C69" s="86" t="s">
        <v>5718</v>
      </c>
      <c r="D69" s="202">
        <v>35</v>
      </c>
      <c r="E69" s="162">
        <v>34516.300000000003</v>
      </c>
      <c r="F69" s="161">
        <v>35</v>
      </c>
      <c r="G69" s="171">
        <v>34516.299999999996</v>
      </c>
      <c r="I69" s="177">
        <f t="shared" si="3"/>
        <v>1</v>
      </c>
      <c r="J69" s="174">
        <f t="shared" ref="J69:J132" si="4">D69-F69</f>
        <v>0</v>
      </c>
      <c r="M69" s="184"/>
    </row>
    <row r="70" spans="1:13" ht="15" customHeight="1" x14ac:dyDescent="0.3">
      <c r="A70" s="85" t="s">
        <v>8618</v>
      </c>
      <c r="B70" s="85" t="s">
        <v>8636</v>
      </c>
      <c r="C70" s="86" t="s">
        <v>78</v>
      </c>
      <c r="D70" s="202">
        <v>3132</v>
      </c>
      <c r="E70" s="162">
        <v>232707.6</v>
      </c>
      <c r="F70" s="161">
        <v>575.59</v>
      </c>
      <c r="G70" s="171">
        <v>42766.337</v>
      </c>
      <c r="I70" s="177">
        <f t="shared" si="3"/>
        <v>0.18377713920817371</v>
      </c>
      <c r="J70" s="174">
        <f t="shared" si="4"/>
        <v>2556.41</v>
      </c>
      <c r="M70" s="184"/>
    </row>
    <row r="71" spans="1:13" ht="15" customHeight="1" x14ac:dyDescent="0.3">
      <c r="A71" s="85" t="s">
        <v>8651</v>
      </c>
      <c r="B71" s="85" t="s">
        <v>9147</v>
      </c>
      <c r="C71" s="86" t="s">
        <v>7790</v>
      </c>
      <c r="D71" s="203">
        <v>1080</v>
      </c>
      <c r="E71" s="164">
        <v>154936.79999999999</v>
      </c>
      <c r="F71" s="163">
        <v>339</v>
      </c>
      <c r="G71" s="172">
        <v>48632.94</v>
      </c>
      <c r="I71" s="177">
        <f t="shared" si="3"/>
        <v>0.31388888888888888</v>
      </c>
      <c r="J71" s="174">
        <f t="shared" si="4"/>
        <v>741</v>
      </c>
      <c r="M71" s="184"/>
    </row>
    <row r="72" spans="1:13" ht="19.95" customHeight="1" x14ac:dyDescent="0.3">
      <c r="A72" s="88" t="s">
        <v>7717</v>
      </c>
      <c r="B72" s="88" t="s">
        <v>7713</v>
      </c>
      <c r="C72" s="89"/>
      <c r="D72" s="201"/>
      <c r="E72" s="156">
        <v>3610016.2100000004</v>
      </c>
      <c r="F72" s="89"/>
      <c r="G72" s="89">
        <v>3551957.9038</v>
      </c>
      <c r="I72" s="177"/>
      <c r="J72" s="174">
        <f t="shared" si="4"/>
        <v>0</v>
      </c>
      <c r="M72" s="184"/>
    </row>
    <row r="73" spans="1:13" ht="15" customHeight="1" x14ac:dyDescent="0.3">
      <c r="A73" s="85" t="s">
        <v>7719</v>
      </c>
      <c r="B73" s="85" t="s">
        <v>8353</v>
      </c>
      <c r="C73" s="86" t="s">
        <v>8354</v>
      </c>
      <c r="D73" s="202">
        <v>18606.73</v>
      </c>
      <c r="E73" s="162">
        <v>2757889.5300000003</v>
      </c>
      <c r="F73" s="161">
        <v>18632.34</v>
      </c>
      <c r="G73" s="171">
        <v>2761685.4347999999</v>
      </c>
      <c r="I73" s="177">
        <f>F73/D73</f>
        <v>1.0013763837063256</v>
      </c>
      <c r="J73" s="174">
        <f t="shared" si="4"/>
        <v>-25.610000000000582</v>
      </c>
      <c r="M73" s="184"/>
    </row>
    <row r="74" spans="1:13" ht="15" customHeight="1" x14ac:dyDescent="0.3">
      <c r="A74" s="85" t="s">
        <v>7720</v>
      </c>
      <c r="B74" s="85" t="s">
        <v>9287</v>
      </c>
      <c r="C74" s="86" t="s">
        <v>198</v>
      </c>
      <c r="D74" s="202">
        <v>1068540</v>
      </c>
      <c r="E74" s="162">
        <v>117539.4</v>
      </c>
      <c r="F74" s="161">
        <v>993299.3</v>
      </c>
      <c r="G74" s="171">
        <v>109262.92300000001</v>
      </c>
      <c r="I74" s="177">
        <f>F74/D74</f>
        <v>0.92958550919946847</v>
      </c>
      <c r="J74" s="174">
        <f t="shared" si="4"/>
        <v>75240.699999999953</v>
      </c>
      <c r="M74" s="184"/>
    </row>
    <row r="75" spans="1:13" ht="15" customHeight="1" x14ac:dyDescent="0.3">
      <c r="A75" s="85" t="s">
        <v>7721</v>
      </c>
      <c r="B75" s="85" t="s">
        <v>8637</v>
      </c>
      <c r="C75" s="86" t="s">
        <v>78</v>
      </c>
      <c r="D75" s="202">
        <v>1364</v>
      </c>
      <c r="E75" s="162">
        <v>65390.159999999996</v>
      </c>
      <c r="F75" s="161">
        <v>1367</v>
      </c>
      <c r="G75" s="171">
        <v>65533.979999999996</v>
      </c>
      <c r="I75" s="177">
        <f>F75/D75</f>
        <v>1.0021994134897361</v>
      </c>
      <c r="J75" s="174">
        <f t="shared" si="4"/>
        <v>-3</v>
      </c>
      <c r="M75" s="184"/>
    </row>
    <row r="76" spans="1:13" ht="15" customHeight="1" x14ac:dyDescent="0.3">
      <c r="A76" s="183" t="s">
        <v>8492</v>
      </c>
      <c r="B76" s="183" t="s">
        <v>8632</v>
      </c>
      <c r="C76" s="86" t="s">
        <v>198</v>
      </c>
      <c r="D76" s="202">
        <v>3345985.62</v>
      </c>
      <c r="E76" s="162">
        <v>669197.12</v>
      </c>
      <c r="F76" s="161">
        <v>3077377.83</v>
      </c>
      <c r="G76" s="171">
        <v>615475.56599999999</v>
      </c>
      <c r="I76" s="177">
        <f>F76/D76</f>
        <v>0.91972237166996551</v>
      </c>
      <c r="J76" s="174">
        <f t="shared" si="4"/>
        <v>268607.79000000004</v>
      </c>
      <c r="M76" s="184"/>
    </row>
    <row r="77" spans="1:13" ht="19.95" customHeight="1" x14ac:dyDescent="0.3">
      <c r="A77" s="88" t="s">
        <v>8495</v>
      </c>
      <c r="B77" s="88" t="s">
        <v>7718</v>
      </c>
      <c r="C77" s="89"/>
      <c r="D77" s="201"/>
      <c r="E77" s="156">
        <v>214616.44</v>
      </c>
      <c r="F77" s="89"/>
      <c r="G77" s="89">
        <v>151515.35999999999</v>
      </c>
      <c r="I77" s="177"/>
      <c r="J77" s="174">
        <f t="shared" si="4"/>
        <v>0</v>
      </c>
      <c r="M77" s="184"/>
    </row>
    <row r="78" spans="1:13" ht="15" customHeight="1" x14ac:dyDescent="0.3">
      <c r="A78" s="85" t="s">
        <v>8493</v>
      </c>
      <c r="B78" s="85" t="s">
        <v>8626</v>
      </c>
      <c r="C78" s="86" t="s">
        <v>78</v>
      </c>
      <c r="D78" s="202">
        <v>686.86</v>
      </c>
      <c r="E78" s="162">
        <v>76351.359999999986</v>
      </c>
      <c r="F78" s="161">
        <v>370.5</v>
      </c>
      <c r="G78" s="171">
        <v>41184.78</v>
      </c>
      <c r="I78" s="177">
        <f>F78/D78</f>
        <v>0.53941123373030897</v>
      </c>
      <c r="J78" s="174">
        <f t="shared" si="4"/>
        <v>316.36</v>
      </c>
      <c r="M78" s="184"/>
    </row>
    <row r="79" spans="1:13" ht="15" customHeight="1" x14ac:dyDescent="0.3">
      <c r="A79" s="85" t="s">
        <v>8494</v>
      </c>
      <c r="B79" s="85" t="s">
        <v>7722</v>
      </c>
      <c r="C79" s="86" t="s">
        <v>28</v>
      </c>
      <c r="D79" s="202">
        <v>4800</v>
      </c>
      <c r="E79" s="162">
        <v>102576</v>
      </c>
      <c r="F79" s="161">
        <v>4554</v>
      </c>
      <c r="G79" s="171">
        <v>97318.98000000001</v>
      </c>
      <c r="I79" s="177">
        <f>F79/D79</f>
        <v>0.94874999999999998</v>
      </c>
      <c r="J79" s="174">
        <f t="shared" si="4"/>
        <v>246</v>
      </c>
      <c r="M79" s="184"/>
    </row>
    <row r="80" spans="1:13" ht="15" customHeight="1" x14ac:dyDescent="0.3">
      <c r="A80" s="85" t="s">
        <v>8652</v>
      </c>
      <c r="B80" s="85" t="s">
        <v>9148</v>
      </c>
      <c r="C80" s="86" t="s">
        <v>14</v>
      </c>
      <c r="D80" s="203">
        <v>500</v>
      </c>
      <c r="E80" s="164">
        <v>3675</v>
      </c>
      <c r="F80" s="163">
        <v>318.39999999999998</v>
      </c>
      <c r="G80" s="172">
        <v>2340.2399999999998</v>
      </c>
      <c r="I80" s="177">
        <f>F80/D80</f>
        <v>0.63679999999999992</v>
      </c>
      <c r="J80" s="174">
        <f t="shared" si="4"/>
        <v>181.60000000000002</v>
      </c>
      <c r="M80" s="184"/>
    </row>
    <row r="81" spans="1:13" ht="15" customHeight="1" x14ac:dyDescent="0.3">
      <c r="A81" s="85" t="s">
        <v>8653</v>
      </c>
      <c r="B81" s="85" t="s">
        <v>8654</v>
      </c>
      <c r="C81" s="86" t="s">
        <v>47</v>
      </c>
      <c r="D81" s="203">
        <v>12</v>
      </c>
      <c r="E81" s="164">
        <v>32014.080000000002</v>
      </c>
      <c r="F81" s="163">
        <v>4</v>
      </c>
      <c r="G81" s="172">
        <v>10671.36</v>
      </c>
      <c r="I81" s="177">
        <f>F81/D81</f>
        <v>0.33333333333333331</v>
      </c>
      <c r="J81" s="174">
        <f t="shared" si="4"/>
        <v>8</v>
      </c>
      <c r="M81" s="184"/>
    </row>
    <row r="82" spans="1:13" ht="25.2" customHeight="1" x14ac:dyDescent="0.3">
      <c r="A82" s="83" t="s">
        <v>54</v>
      </c>
      <c r="B82" s="83" t="s">
        <v>55</v>
      </c>
      <c r="C82" s="84"/>
      <c r="D82" s="198"/>
      <c r="E82" s="154">
        <v>1407.3600000000001</v>
      </c>
      <c r="F82" s="84"/>
      <c r="G82" s="84">
        <v>1407.3600000000001</v>
      </c>
      <c r="I82" s="177"/>
      <c r="J82" s="174">
        <f t="shared" si="4"/>
        <v>0</v>
      </c>
      <c r="M82" s="184"/>
    </row>
    <row r="83" spans="1:13" ht="15" customHeight="1" x14ac:dyDescent="0.3">
      <c r="A83" s="85" t="s">
        <v>56</v>
      </c>
      <c r="B83" s="85" t="s">
        <v>57</v>
      </c>
      <c r="C83" s="86" t="s">
        <v>28</v>
      </c>
      <c r="D83" s="199">
        <v>12</v>
      </c>
      <c r="E83" s="176">
        <v>212.64</v>
      </c>
      <c r="F83" s="87">
        <v>12</v>
      </c>
      <c r="G83" s="168">
        <v>212.64</v>
      </c>
      <c r="I83" s="177">
        <f>F83/D83</f>
        <v>1</v>
      </c>
      <c r="J83" s="174">
        <f t="shared" si="4"/>
        <v>0</v>
      </c>
      <c r="M83" s="184"/>
    </row>
    <row r="84" spans="1:13" ht="15" customHeight="1" x14ac:dyDescent="0.3">
      <c r="A84" s="85" t="s">
        <v>58</v>
      </c>
      <c r="B84" s="85" t="s">
        <v>59</v>
      </c>
      <c r="C84" s="86" t="s">
        <v>28</v>
      </c>
      <c r="D84" s="199">
        <v>48</v>
      </c>
      <c r="E84" s="176">
        <v>1194.72</v>
      </c>
      <c r="F84" s="87">
        <v>48</v>
      </c>
      <c r="G84" s="168">
        <v>1194.72</v>
      </c>
      <c r="I84" s="177">
        <f>F84/D84</f>
        <v>1</v>
      </c>
      <c r="J84" s="174">
        <f t="shared" si="4"/>
        <v>0</v>
      </c>
      <c r="M84" s="184"/>
    </row>
    <row r="85" spans="1:13" ht="25.2" customHeight="1" x14ac:dyDescent="0.3">
      <c r="A85" s="83" t="s">
        <v>60</v>
      </c>
      <c r="B85" s="83" t="s">
        <v>61</v>
      </c>
      <c r="C85" s="84"/>
      <c r="D85" s="198"/>
      <c r="E85" s="154">
        <v>32701.270000000004</v>
      </c>
      <c r="F85" s="84"/>
      <c r="G85" s="84">
        <v>32701.272100000002</v>
      </c>
      <c r="I85" s="177"/>
      <c r="J85" s="174">
        <f t="shared" si="4"/>
        <v>0</v>
      </c>
      <c r="M85" s="184"/>
    </row>
    <row r="86" spans="1:13" ht="15" customHeight="1" x14ac:dyDescent="0.3">
      <c r="A86" s="85" t="s">
        <v>62</v>
      </c>
      <c r="B86" s="85" t="s">
        <v>63</v>
      </c>
      <c r="C86" s="86" t="s">
        <v>28</v>
      </c>
      <c r="D86" s="199">
        <v>152</v>
      </c>
      <c r="E86" s="176">
        <v>3593.28</v>
      </c>
      <c r="F86" s="87">
        <v>152</v>
      </c>
      <c r="G86" s="168">
        <v>3593.28</v>
      </c>
      <c r="I86" s="177">
        <f t="shared" ref="I86:I91" si="5">F86/D86</f>
        <v>1</v>
      </c>
      <c r="J86" s="174">
        <f t="shared" si="4"/>
        <v>0</v>
      </c>
      <c r="M86" s="184"/>
    </row>
    <row r="87" spans="1:13" ht="15" customHeight="1" x14ac:dyDescent="0.3">
      <c r="A87" s="85" t="s">
        <v>64</v>
      </c>
      <c r="B87" s="85" t="s">
        <v>65</v>
      </c>
      <c r="C87" s="86" t="s">
        <v>28</v>
      </c>
      <c r="D87" s="199">
        <v>162</v>
      </c>
      <c r="E87" s="176">
        <v>3829.68</v>
      </c>
      <c r="F87" s="87">
        <v>162</v>
      </c>
      <c r="G87" s="168">
        <v>3829.6800000000003</v>
      </c>
      <c r="I87" s="177">
        <f t="shared" si="5"/>
        <v>1</v>
      </c>
      <c r="J87" s="174">
        <f t="shared" si="4"/>
        <v>0</v>
      </c>
      <c r="M87" s="184"/>
    </row>
    <row r="88" spans="1:13" ht="15" customHeight="1" x14ac:dyDescent="0.3">
      <c r="A88" s="85" t="s">
        <v>66</v>
      </c>
      <c r="B88" s="85" t="s">
        <v>67</v>
      </c>
      <c r="C88" s="86" t="s">
        <v>28</v>
      </c>
      <c r="D88" s="199">
        <v>38</v>
      </c>
      <c r="E88" s="176">
        <v>957.98</v>
      </c>
      <c r="F88" s="87">
        <v>38</v>
      </c>
      <c r="G88" s="168">
        <v>957.98</v>
      </c>
      <c r="I88" s="177">
        <f t="shared" si="5"/>
        <v>1</v>
      </c>
      <c r="J88" s="174">
        <f t="shared" si="4"/>
        <v>0</v>
      </c>
      <c r="M88" s="184"/>
    </row>
    <row r="89" spans="1:13" ht="15" customHeight="1" x14ac:dyDescent="0.3">
      <c r="A89" s="85" t="s">
        <v>68</v>
      </c>
      <c r="B89" s="85" t="s">
        <v>69</v>
      </c>
      <c r="C89" s="86" t="s">
        <v>28</v>
      </c>
      <c r="D89" s="199">
        <v>157</v>
      </c>
      <c r="E89" s="176">
        <v>7422.96</v>
      </c>
      <c r="F89" s="87">
        <v>157</v>
      </c>
      <c r="G89" s="168">
        <v>7422.96</v>
      </c>
      <c r="I89" s="177">
        <f t="shared" si="5"/>
        <v>1</v>
      </c>
      <c r="J89" s="174">
        <f t="shared" si="4"/>
        <v>0</v>
      </c>
      <c r="M89" s="184"/>
    </row>
    <row r="90" spans="1:13" ht="15" customHeight="1" x14ac:dyDescent="0.3">
      <c r="A90" s="85" t="s">
        <v>70</v>
      </c>
      <c r="B90" s="85" t="s">
        <v>71</v>
      </c>
      <c r="C90" s="86" t="s">
        <v>14</v>
      </c>
      <c r="D90" s="199">
        <v>3269.7699999999995</v>
      </c>
      <c r="E90" s="176">
        <v>15466.01</v>
      </c>
      <c r="F90" s="87">
        <v>3269.7699999999995</v>
      </c>
      <c r="G90" s="168">
        <v>15466.0121</v>
      </c>
      <c r="I90" s="177">
        <f t="shared" si="5"/>
        <v>1</v>
      </c>
      <c r="J90" s="174">
        <f t="shared" si="4"/>
        <v>0</v>
      </c>
      <c r="M90" s="184"/>
    </row>
    <row r="91" spans="1:13" ht="15" customHeight="1" x14ac:dyDescent="0.3">
      <c r="A91" s="85" t="s">
        <v>72</v>
      </c>
      <c r="B91" s="85" t="s">
        <v>73</v>
      </c>
      <c r="C91" s="86" t="s">
        <v>14</v>
      </c>
      <c r="D91" s="199">
        <v>426</v>
      </c>
      <c r="E91" s="176">
        <v>1431.36</v>
      </c>
      <c r="F91" s="87">
        <v>426</v>
      </c>
      <c r="G91" s="168">
        <v>1431.36</v>
      </c>
      <c r="I91" s="177">
        <f t="shared" si="5"/>
        <v>1</v>
      </c>
      <c r="J91" s="174">
        <f t="shared" si="4"/>
        <v>0</v>
      </c>
      <c r="M91" s="184"/>
    </row>
    <row r="92" spans="1:13" ht="25.2" customHeight="1" x14ac:dyDescent="0.3">
      <c r="A92" s="83" t="s">
        <v>74</v>
      </c>
      <c r="B92" s="83" t="s">
        <v>75</v>
      </c>
      <c r="C92" s="84"/>
      <c r="D92" s="198"/>
      <c r="E92" s="154">
        <v>1036903.8099999999</v>
      </c>
      <c r="F92" s="84"/>
      <c r="G92" s="84">
        <v>1030685.3068000001</v>
      </c>
      <c r="I92" s="177"/>
      <c r="J92" s="174">
        <f t="shared" si="4"/>
        <v>0</v>
      </c>
      <c r="M92" s="184"/>
    </row>
    <row r="93" spans="1:13" ht="15" customHeight="1" x14ac:dyDescent="0.3">
      <c r="A93" s="85" t="s">
        <v>76</v>
      </c>
      <c r="B93" s="85" t="s">
        <v>77</v>
      </c>
      <c r="C93" s="86" t="s">
        <v>78</v>
      </c>
      <c r="D93" s="199">
        <v>1017.36</v>
      </c>
      <c r="E93" s="176">
        <v>20337.030000000002</v>
      </c>
      <c r="F93" s="87">
        <v>1017.36</v>
      </c>
      <c r="G93" s="168">
        <v>20337.026399999999</v>
      </c>
      <c r="I93" s="177">
        <f t="shared" ref="I93:I101" si="6">F93/D93</f>
        <v>1</v>
      </c>
      <c r="J93" s="174">
        <f t="shared" si="4"/>
        <v>0</v>
      </c>
      <c r="M93" s="184"/>
    </row>
    <row r="94" spans="1:13" ht="15" customHeight="1" x14ac:dyDescent="0.3">
      <c r="A94" s="85" t="s">
        <v>79</v>
      </c>
      <c r="B94" s="85" t="s">
        <v>80</v>
      </c>
      <c r="C94" s="86" t="s">
        <v>78</v>
      </c>
      <c r="D94" s="199">
        <v>202.45</v>
      </c>
      <c r="E94" s="176">
        <v>12883.91</v>
      </c>
      <c r="F94" s="87">
        <v>202.45</v>
      </c>
      <c r="G94" s="168">
        <v>12883.918</v>
      </c>
      <c r="I94" s="177">
        <f t="shared" si="6"/>
        <v>1</v>
      </c>
      <c r="J94" s="174">
        <f t="shared" si="4"/>
        <v>0</v>
      </c>
      <c r="M94" s="184"/>
    </row>
    <row r="95" spans="1:13" ht="15" customHeight="1" x14ac:dyDescent="0.3">
      <c r="A95" s="85" t="s">
        <v>81</v>
      </c>
      <c r="B95" s="85" t="s">
        <v>82</v>
      </c>
      <c r="C95" s="86" t="s">
        <v>78</v>
      </c>
      <c r="D95" s="199">
        <v>780</v>
      </c>
      <c r="E95" s="176">
        <v>135322.20000000001</v>
      </c>
      <c r="F95" s="87">
        <v>780</v>
      </c>
      <c r="G95" s="168">
        <v>135322.20000000001</v>
      </c>
      <c r="I95" s="177">
        <f t="shared" si="6"/>
        <v>1</v>
      </c>
      <c r="J95" s="174">
        <f t="shared" si="4"/>
        <v>0</v>
      </c>
      <c r="M95" s="184"/>
    </row>
    <row r="96" spans="1:13" ht="15" customHeight="1" x14ac:dyDescent="0.3">
      <c r="A96" s="85" t="s">
        <v>83</v>
      </c>
      <c r="B96" s="85" t="s">
        <v>84</v>
      </c>
      <c r="C96" s="86" t="s">
        <v>14</v>
      </c>
      <c r="D96" s="199">
        <v>1724.2</v>
      </c>
      <c r="E96" s="176">
        <v>28914.83</v>
      </c>
      <c r="F96" s="87">
        <v>1724.2</v>
      </c>
      <c r="G96" s="168">
        <v>28914.833999999999</v>
      </c>
      <c r="I96" s="177">
        <f t="shared" si="6"/>
        <v>1</v>
      </c>
      <c r="J96" s="174">
        <f t="shared" si="4"/>
        <v>0</v>
      </c>
      <c r="M96" s="184"/>
    </row>
    <row r="97" spans="1:13" ht="15" customHeight="1" x14ac:dyDescent="0.3">
      <c r="A97" s="85" t="s">
        <v>85</v>
      </c>
      <c r="B97" s="85" t="s">
        <v>86</v>
      </c>
      <c r="C97" s="86" t="s">
        <v>78</v>
      </c>
      <c r="D97" s="199">
        <v>3776.24</v>
      </c>
      <c r="E97" s="176">
        <v>358402.93999999994</v>
      </c>
      <c r="F97" s="87">
        <v>3710.7200000000003</v>
      </c>
      <c r="G97" s="168">
        <v>352184.43520000001</v>
      </c>
      <c r="I97" s="177">
        <f t="shared" si="6"/>
        <v>0.98264940787661814</v>
      </c>
      <c r="J97" s="174">
        <f t="shared" si="4"/>
        <v>65.519999999999527</v>
      </c>
      <c r="M97" s="184"/>
    </row>
    <row r="98" spans="1:13" ht="15" customHeight="1" x14ac:dyDescent="0.3">
      <c r="A98" s="85" t="s">
        <v>5443</v>
      </c>
      <c r="B98" s="85" t="s">
        <v>5811</v>
      </c>
      <c r="C98" s="86" t="s">
        <v>78</v>
      </c>
      <c r="D98" s="200">
        <v>538.29</v>
      </c>
      <c r="E98" s="160">
        <v>192761.65000000002</v>
      </c>
      <c r="F98" s="159">
        <v>538.29</v>
      </c>
      <c r="G98" s="169">
        <v>192761.649</v>
      </c>
      <c r="I98" s="177">
        <f t="shared" si="6"/>
        <v>1</v>
      </c>
      <c r="J98" s="174">
        <f t="shared" si="4"/>
        <v>0</v>
      </c>
      <c r="M98" s="184"/>
    </row>
    <row r="99" spans="1:13" ht="15" customHeight="1" x14ac:dyDescent="0.3">
      <c r="A99" s="85" t="s">
        <v>5519</v>
      </c>
      <c r="B99" s="85" t="s">
        <v>5778</v>
      </c>
      <c r="C99" s="86" t="s">
        <v>78</v>
      </c>
      <c r="D99" s="200">
        <v>268.49</v>
      </c>
      <c r="E99" s="160">
        <v>209255.74</v>
      </c>
      <c r="F99" s="159">
        <v>268.49</v>
      </c>
      <c r="G99" s="169">
        <v>209255.73620000001</v>
      </c>
      <c r="I99" s="177">
        <f t="shared" si="6"/>
        <v>1</v>
      </c>
      <c r="J99" s="174">
        <f t="shared" si="4"/>
        <v>0</v>
      </c>
      <c r="M99" s="184"/>
    </row>
    <row r="100" spans="1:13" ht="15" customHeight="1" x14ac:dyDescent="0.3">
      <c r="A100" s="85" t="s">
        <v>5520</v>
      </c>
      <c r="B100" s="85" t="s">
        <v>5779</v>
      </c>
      <c r="C100" s="86" t="s">
        <v>78</v>
      </c>
      <c r="D100" s="200">
        <v>183.73</v>
      </c>
      <c r="E100" s="160">
        <v>65793.710000000006</v>
      </c>
      <c r="F100" s="159">
        <v>183.73</v>
      </c>
      <c r="G100" s="169">
        <v>65793.713000000003</v>
      </c>
      <c r="I100" s="177">
        <f t="shared" si="6"/>
        <v>1</v>
      </c>
      <c r="J100" s="174">
        <f t="shared" si="4"/>
        <v>0</v>
      </c>
      <c r="M100" s="184"/>
    </row>
    <row r="101" spans="1:13" ht="15" customHeight="1" x14ac:dyDescent="0.3">
      <c r="A101" s="85" t="s">
        <v>9416</v>
      </c>
      <c r="B101" s="85" t="s">
        <v>9694</v>
      </c>
      <c r="C101" s="86" t="s">
        <v>78</v>
      </c>
      <c r="D101" s="203">
        <v>36.950000000000003</v>
      </c>
      <c r="E101" s="164">
        <v>13231.8</v>
      </c>
      <c r="F101" s="163">
        <v>36.950000000000003</v>
      </c>
      <c r="G101" s="172">
        <v>13231.795000000002</v>
      </c>
      <c r="I101" s="177">
        <f t="shared" si="6"/>
        <v>1</v>
      </c>
      <c r="J101" s="174">
        <f t="shared" si="4"/>
        <v>0</v>
      </c>
      <c r="M101" s="184"/>
    </row>
    <row r="102" spans="1:13" ht="25.2" customHeight="1" x14ac:dyDescent="0.3">
      <c r="A102" s="83" t="s">
        <v>87</v>
      </c>
      <c r="B102" s="83" t="s">
        <v>88</v>
      </c>
      <c r="C102" s="84"/>
      <c r="D102" s="198"/>
      <c r="E102" s="154">
        <v>2400</v>
      </c>
      <c r="F102" s="84"/>
      <c r="G102" s="84">
        <v>2400</v>
      </c>
      <c r="I102" s="177"/>
      <c r="J102" s="174">
        <f t="shared" si="4"/>
        <v>0</v>
      </c>
      <c r="M102" s="184"/>
    </row>
    <row r="103" spans="1:13" ht="15" customHeight="1" x14ac:dyDescent="0.3">
      <c r="A103" s="85" t="s">
        <v>89</v>
      </c>
      <c r="B103" s="85" t="s">
        <v>90</v>
      </c>
      <c r="C103" s="86" t="s">
        <v>42</v>
      </c>
      <c r="D103" s="199">
        <v>1</v>
      </c>
      <c r="E103" s="176">
        <v>2400</v>
      </c>
      <c r="F103" s="87">
        <v>1</v>
      </c>
      <c r="G103" s="168">
        <v>2400</v>
      </c>
      <c r="I103" s="177">
        <f>F103/D103</f>
        <v>1</v>
      </c>
      <c r="J103" s="174">
        <f t="shared" si="4"/>
        <v>0</v>
      </c>
      <c r="M103" s="184"/>
    </row>
    <row r="104" spans="1:13" ht="25.2" customHeight="1" x14ac:dyDescent="0.3">
      <c r="A104" s="83" t="s">
        <v>91</v>
      </c>
      <c r="B104" s="83" t="s">
        <v>92</v>
      </c>
      <c r="C104" s="84"/>
      <c r="D104" s="198"/>
      <c r="E104" s="154">
        <v>53.06</v>
      </c>
      <c r="F104" s="84"/>
      <c r="G104" s="84">
        <v>53.06</v>
      </c>
      <c r="I104" s="177"/>
      <c r="J104" s="174">
        <f t="shared" si="4"/>
        <v>0</v>
      </c>
      <c r="M104" s="184"/>
    </row>
    <row r="105" spans="1:13" ht="15" customHeight="1" x14ac:dyDescent="0.3">
      <c r="A105" s="85" t="s">
        <v>93</v>
      </c>
      <c r="B105" s="85" t="s">
        <v>94</v>
      </c>
      <c r="C105" s="86" t="s">
        <v>42</v>
      </c>
      <c r="D105" s="199">
        <v>1</v>
      </c>
      <c r="E105" s="176">
        <v>53.06</v>
      </c>
      <c r="F105" s="87">
        <v>1</v>
      </c>
      <c r="G105" s="168">
        <v>53.06</v>
      </c>
      <c r="I105" s="177">
        <f>F105/D105</f>
        <v>1</v>
      </c>
      <c r="J105" s="174">
        <f t="shared" si="4"/>
        <v>0</v>
      </c>
      <c r="M105" s="184"/>
    </row>
    <row r="106" spans="1:13" ht="25.2" customHeight="1" x14ac:dyDescent="0.3">
      <c r="A106" s="83" t="s">
        <v>95</v>
      </c>
      <c r="B106" s="83" t="s">
        <v>96</v>
      </c>
      <c r="C106" s="84"/>
      <c r="D106" s="198"/>
      <c r="E106" s="154">
        <v>1552498.0999999999</v>
      </c>
      <c r="F106" s="84"/>
      <c r="G106" s="84">
        <v>1181730.7410000002</v>
      </c>
      <c r="I106" s="177"/>
      <c r="J106" s="174">
        <f t="shared" si="4"/>
        <v>0</v>
      </c>
      <c r="M106" s="184"/>
    </row>
    <row r="107" spans="1:13" ht="15" customHeight="1" x14ac:dyDescent="0.3">
      <c r="A107" s="85" t="s">
        <v>103</v>
      </c>
      <c r="B107" s="85" t="s">
        <v>104</v>
      </c>
      <c r="C107" s="86" t="s">
        <v>14</v>
      </c>
      <c r="D107" s="199">
        <v>6451.57</v>
      </c>
      <c r="E107" s="176">
        <v>21290.18</v>
      </c>
      <c r="F107" s="87">
        <v>6451.57</v>
      </c>
      <c r="G107" s="168">
        <v>21290.180999999997</v>
      </c>
      <c r="I107" s="177">
        <f>F107/D107</f>
        <v>1</v>
      </c>
      <c r="J107" s="174">
        <f t="shared" si="4"/>
        <v>0</v>
      </c>
      <c r="M107" s="184"/>
    </row>
    <row r="108" spans="1:13" ht="15" customHeight="1" x14ac:dyDescent="0.3">
      <c r="A108" s="85" t="s">
        <v>105</v>
      </c>
      <c r="B108" s="85" t="s">
        <v>106</v>
      </c>
      <c r="C108" s="86" t="s">
        <v>47</v>
      </c>
      <c r="D108" s="199">
        <v>12</v>
      </c>
      <c r="E108" s="176">
        <v>39138.480000000003</v>
      </c>
      <c r="F108" s="87">
        <v>12</v>
      </c>
      <c r="G108" s="168">
        <v>39138.479999999996</v>
      </c>
      <c r="I108" s="177">
        <f>F108/D108</f>
        <v>1</v>
      </c>
      <c r="J108" s="174">
        <f t="shared" si="4"/>
        <v>0</v>
      </c>
      <c r="M108" s="184"/>
    </row>
    <row r="109" spans="1:13" ht="15" customHeight="1" x14ac:dyDescent="0.3">
      <c r="A109" s="85" t="s">
        <v>5444</v>
      </c>
      <c r="B109" s="85" t="s">
        <v>5812</v>
      </c>
      <c r="C109" s="86" t="s">
        <v>28</v>
      </c>
      <c r="D109" s="200">
        <v>2</v>
      </c>
      <c r="E109" s="160">
        <v>9000</v>
      </c>
      <c r="F109" s="159">
        <v>2</v>
      </c>
      <c r="G109" s="169">
        <v>9000</v>
      </c>
      <c r="I109" s="177">
        <f>F109/D109</f>
        <v>1</v>
      </c>
      <c r="J109" s="174">
        <f t="shared" si="4"/>
        <v>0</v>
      </c>
      <c r="M109" s="184"/>
    </row>
    <row r="110" spans="1:13" ht="15" customHeight="1" x14ac:dyDescent="0.3">
      <c r="A110" s="85" t="s">
        <v>5547</v>
      </c>
      <c r="B110" s="85" t="s">
        <v>5614</v>
      </c>
      <c r="C110" s="86" t="s">
        <v>47</v>
      </c>
      <c r="D110" s="200">
        <v>24</v>
      </c>
      <c r="E110" s="160">
        <v>1483069.4399999999</v>
      </c>
      <c r="F110" s="159">
        <v>18</v>
      </c>
      <c r="G110" s="169">
        <v>1112302.0800000001</v>
      </c>
      <c r="I110" s="177">
        <f>F110/D110</f>
        <v>0.75</v>
      </c>
      <c r="J110" s="174">
        <f t="shared" si="4"/>
        <v>6</v>
      </c>
      <c r="M110" s="184"/>
    </row>
    <row r="111" spans="1:13" ht="25.2" customHeight="1" x14ac:dyDescent="0.3">
      <c r="A111" s="83" t="s">
        <v>7723</v>
      </c>
      <c r="B111" s="83" t="s">
        <v>7724</v>
      </c>
      <c r="C111" s="84"/>
      <c r="D111" s="198"/>
      <c r="E111" s="154">
        <v>59561.829999999994</v>
      </c>
      <c r="F111" s="84"/>
      <c r="G111" s="84">
        <v>34777.107299999996</v>
      </c>
      <c r="I111" s="177"/>
      <c r="J111" s="174">
        <f t="shared" si="4"/>
        <v>0</v>
      </c>
      <c r="M111" s="184"/>
    </row>
    <row r="112" spans="1:13" ht="15" customHeight="1" x14ac:dyDescent="0.3">
      <c r="A112" s="85" t="s">
        <v>7725</v>
      </c>
      <c r="B112" s="85" t="s">
        <v>8489</v>
      </c>
      <c r="C112" s="86" t="s">
        <v>25</v>
      </c>
      <c r="D112" s="202">
        <v>1432.18</v>
      </c>
      <c r="E112" s="162">
        <v>28385.809999999998</v>
      </c>
      <c r="F112" s="161">
        <v>738.25</v>
      </c>
      <c r="G112" s="171">
        <v>14632.115</v>
      </c>
      <c r="I112" s="177">
        <f>F112/D112</f>
        <v>0.51547291541565998</v>
      </c>
      <c r="J112" s="174">
        <f t="shared" si="4"/>
        <v>693.93000000000006</v>
      </c>
      <c r="M112" s="184"/>
    </row>
    <row r="113" spans="1:13" ht="15" customHeight="1" x14ac:dyDescent="0.3">
      <c r="A113" s="85" t="s">
        <v>7726</v>
      </c>
      <c r="B113" s="85" t="s">
        <v>7727</v>
      </c>
      <c r="C113" s="86" t="s">
        <v>25</v>
      </c>
      <c r="D113" s="202">
        <v>34</v>
      </c>
      <c r="E113" s="162">
        <v>1336.2</v>
      </c>
      <c r="F113" s="161">
        <v>34</v>
      </c>
      <c r="G113" s="171">
        <v>1336.1999999999998</v>
      </c>
      <c r="I113" s="177">
        <f>F113/D113</f>
        <v>1</v>
      </c>
      <c r="J113" s="174">
        <f t="shared" si="4"/>
        <v>0</v>
      </c>
      <c r="M113" s="184"/>
    </row>
    <row r="114" spans="1:13" ht="15" customHeight="1" x14ac:dyDescent="0.3">
      <c r="A114" s="85" t="s">
        <v>8655</v>
      </c>
      <c r="B114" s="85" t="s">
        <v>9149</v>
      </c>
      <c r="C114" s="86" t="s">
        <v>198</v>
      </c>
      <c r="D114" s="203">
        <v>15601.45</v>
      </c>
      <c r="E114" s="164">
        <v>13573.26</v>
      </c>
      <c r="F114" s="163">
        <v>5923.97</v>
      </c>
      <c r="G114" s="172">
        <v>5153.8539000000001</v>
      </c>
      <c r="I114" s="177">
        <f>F114/D114</f>
        <v>0.3797063734460579</v>
      </c>
      <c r="J114" s="174">
        <f t="shared" si="4"/>
        <v>9677.48</v>
      </c>
      <c r="M114" s="184"/>
    </row>
    <row r="115" spans="1:13" ht="15" customHeight="1" x14ac:dyDescent="0.3">
      <c r="A115" s="85" t="s">
        <v>8656</v>
      </c>
      <c r="B115" s="85" t="s">
        <v>9150</v>
      </c>
      <c r="C115" s="86" t="s">
        <v>198</v>
      </c>
      <c r="D115" s="203">
        <v>7320.18</v>
      </c>
      <c r="E115" s="164">
        <v>6368.56</v>
      </c>
      <c r="F115" s="163">
        <v>4318.32</v>
      </c>
      <c r="G115" s="172">
        <v>3756.9383999999995</v>
      </c>
      <c r="I115" s="177">
        <f>F115/D115</f>
        <v>0.58991992000196714</v>
      </c>
      <c r="J115" s="174">
        <f t="shared" si="4"/>
        <v>3001.8600000000006</v>
      </c>
      <c r="M115" s="184"/>
    </row>
    <row r="116" spans="1:13" ht="15" customHeight="1" x14ac:dyDescent="0.3">
      <c r="A116" s="85" t="s">
        <v>8657</v>
      </c>
      <c r="B116" s="85" t="s">
        <v>9151</v>
      </c>
      <c r="C116" s="86" t="s">
        <v>28</v>
      </c>
      <c r="D116" s="203">
        <v>404</v>
      </c>
      <c r="E116" s="164">
        <v>9898</v>
      </c>
      <c r="F116" s="163">
        <v>404</v>
      </c>
      <c r="G116" s="172">
        <v>9898</v>
      </c>
      <c r="I116" s="177">
        <f>F116/D116</f>
        <v>1</v>
      </c>
      <c r="J116" s="174">
        <f t="shared" si="4"/>
        <v>0</v>
      </c>
      <c r="M116" s="184"/>
    </row>
    <row r="117" spans="1:13" ht="24.6" customHeight="1" x14ac:dyDescent="0.3">
      <c r="A117" s="83" t="s">
        <v>7728</v>
      </c>
      <c r="B117" s="83" t="s">
        <v>8623</v>
      </c>
      <c r="C117" s="84"/>
      <c r="D117" s="198"/>
      <c r="E117" s="154">
        <v>10640</v>
      </c>
      <c r="F117" s="84"/>
      <c r="G117" s="84">
        <v>10640</v>
      </c>
      <c r="I117" s="177"/>
      <c r="J117" s="174">
        <f t="shared" si="4"/>
        <v>0</v>
      </c>
      <c r="M117" s="184"/>
    </row>
    <row r="118" spans="1:13" ht="15" customHeight="1" x14ac:dyDescent="0.3">
      <c r="A118" s="85" t="s">
        <v>7729</v>
      </c>
      <c r="B118" s="85" t="s">
        <v>8392</v>
      </c>
      <c r="C118" s="86" t="s">
        <v>42</v>
      </c>
      <c r="D118" s="202">
        <v>1</v>
      </c>
      <c r="E118" s="162">
        <v>10640</v>
      </c>
      <c r="F118" s="161">
        <v>1</v>
      </c>
      <c r="G118" s="171">
        <v>10640</v>
      </c>
      <c r="I118" s="177">
        <f>F118/D118</f>
        <v>1</v>
      </c>
      <c r="J118" s="174">
        <f t="shared" si="4"/>
        <v>0</v>
      </c>
      <c r="M118" s="184"/>
    </row>
    <row r="119" spans="1:13" ht="24.6" customHeight="1" x14ac:dyDescent="0.3">
      <c r="A119" s="83" t="s">
        <v>7730</v>
      </c>
      <c r="B119" s="83" t="s">
        <v>7731</v>
      </c>
      <c r="C119" s="84"/>
      <c r="D119" s="198"/>
      <c r="E119" s="154">
        <v>996.92</v>
      </c>
      <c r="F119" s="84"/>
      <c r="G119" s="84">
        <v>0</v>
      </c>
      <c r="I119" s="177"/>
      <c r="J119" s="174">
        <f t="shared" si="4"/>
        <v>0</v>
      </c>
      <c r="M119" s="184"/>
    </row>
    <row r="120" spans="1:13" ht="15" customHeight="1" x14ac:dyDescent="0.3">
      <c r="A120" s="85" t="s">
        <v>7732</v>
      </c>
      <c r="B120" s="85" t="s">
        <v>8447</v>
      </c>
      <c r="C120" s="86" t="s">
        <v>42</v>
      </c>
      <c r="D120" s="202">
        <v>1</v>
      </c>
      <c r="E120" s="162">
        <v>996.92</v>
      </c>
      <c r="F120" s="161">
        <v>0</v>
      </c>
      <c r="G120" s="171">
        <v>0</v>
      </c>
      <c r="I120" s="177">
        <f>F120/D120</f>
        <v>0</v>
      </c>
      <c r="J120" s="174">
        <f t="shared" si="4"/>
        <v>1</v>
      </c>
      <c r="M120" s="184"/>
    </row>
    <row r="121" spans="1:13" ht="24.6" customHeight="1" x14ac:dyDescent="0.3">
      <c r="A121" s="83" t="s">
        <v>7733</v>
      </c>
      <c r="B121" s="83" t="s">
        <v>7734</v>
      </c>
      <c r="C121" s="84"/>
      <c r="D121" s="198"/>
      <c r="E121" s="154">
        <v>144282.6</v>
      </c>
      <c r="F121" s="84"/>
      <c r="G121" s="84">
        <v>96188.4</v>
      </c>
      <c r="I121" s="177"/>
      <c r="J121" s="174">
        <f t="shared" si="4"/>
        <v>0</v>
      </c>
      <c r="M121" s="184"/>
    </row>
    <row r="122" spans="1:13" ht="15" customHeight="1" x14ac:dyDescent="0.3">
      <c r="A122" s="85" t="s">
        <v>7735</v>
      </c>
      <c r="B122" s="85" t="s">
        <v>8393</v>
      </c>
      <c r="C122" s="86" t="s">
        <v>47</v>
      </c>
      <c r="D122" s="202">
        <v>18</v>
      </c>
      <c r="E122" s="162">
        <v>144282.6</v>
      </c>
      <c r="F122" s="161">
        <v>12</v>
      </c>
      <c r="G122" s="171">
        <v>96188.4</v>
      </c>
      <c r="I122" s="177">
        <f>F122/D122</f>
        <v>0.66666666666666663</v>
      </c>
      <c r="J122" s="174">
        <f t="shared" si="4"/>
        <v>6</v>
      </c>
      <c r="M122" s="184"/>
    </row>
    <row r="123" spans="1:13" ht="24.6" customHeight="1" x14ac:dyDescent="0.3">
      <c r="A123" s="83" t="s">
        <v>7736</v>
      </c>
      <c r="B123" s="83" t="s">
        <v>7737</v>
      </c>
      <c r="C123" s="84"/>
      <c r="D123" s="198"/>
      <c r="E123" s="154">
        <v>43153.9</v>
      </c>
      <c r="F123" s="84"/>
      <c r="G123" s="84">
        <v>43153.9</v>
      </c>
      <c r="I123" s="177"/>
      <c r="J123" s="174">
        <f t="shared" si="4"/>
        <v>0</v>
      </c>
      <c r="M123" s="184"/>
    </row>
    <row r="124" spans="1:13" ht="15" customHeight="1" x14ac:dyDescent="0.3">
      <c r="A124" s="85" t="s">
        <v>7738</v>
      </c>
      <c r="B124" s="85" t="s">
        <v>7739</v>
      </c>
      <c r="C124" s="86" t="s">
        <v>42</v>
      </c>
      <c r="D124" s="202">
        <v>1</v>
      </c>
      <c r="E124" s="162">
        <v>43153.9</v>
      </c>
      <c r="F124" s="161">
        <v>1</v>
      </c>
      <c r="G124" s="171">
        <v>43153.9</v>
      </c>
      <c r="I124" s="177">
        <f>F124/D124</f>
        <v>1</v>
      </c>
      <c r="J124" s="174">
        <f t="shared" si="4"/>
        <v>0</v>
      </c>
      <c r="M124" s="184"/>
    </row>
    <row r="125" spans="1:13" ht="25.2" customHeight="1" x14ac:dyDescent="0.3">
      <c r="A125" s="81" t="s">
        <v>107</v>
      </c>
      <c r="B125" s="81" t="s">
        <v>108</v>
      </c>
      <c r="C125" s="82"/>
      <c r="D125" s="197"/>
      <c r="E125" s="153">
        <v>7293847.3200000003</v>
      </c>
      <c r="F125" s="82"/>
      <c r="G125" s="82">
        <v>4613414.554229999</v>
      </c>
      <c r="I125" s="177"/>
      <c r="J125" s="174">
        <f t="shared" si="4"/>
        <v>0</v>
      </c>
      <c r="M125" s="184"/>
    </row>
    <row r="126" spans="1:13" ht="25.2" customHeight="1" x14ac:dyDescent="0.3">
      <c r="A126" s="83" t="s">
        <v>109</v>
      </c>
      <c r="B126" s="83" t="s">
        <v>110</v>
      </c>
      <c r="C126" s="84"/>
      <c r="D126" s="198"/>
      <c r="E126" s="154">
        <v>5694380.3399999999</v>
      </c>
      <c r="F126" s="84"/>
      <c r="G126" s="84">
        <v>3837750.1871999996</v>
      </c>
      <c r="I126" s="177"/>
      <c r="J126" s="174">
        <f t="shared" si="4"/>
        <v>0</v>
      </c>
      <c r="M126" s="184"/>
    </row>
    <row r="127" spans="1:13" ht="15" customHeight="1" x14ac:dyDescent="0.3">
      <c r="A127" s="85" t="s">
        <v>111</v>
      </c>
      <c r="B127" s="85" t="s">
        <v>112</v>
      </c>
      <c r="C127" s="86" t="s">
        <v>42</v>
      </c>
      <c r="D127" s="199">
        <v>1</v>
      </c>
      <c r="E127" s="176">
        <v>3000.01</v>
      </c>
      <c r="F127" s="87">
        <v>1</v>
      </c>
      <c r="G127" s="168">
        <v>3000.01</v>
      </c>
      <c r="I127" s="177">
        <f t="shared" ref="I127:I147" si="7">F127/D127</f>
        <v>1</v>
      </c>
      <c r="J127" s="174">
        <f t="shared" si="4"/>
        <v>0</v>
      </c>
      <c r="M127" s="184"/>
    </row>
    <row r="128" spans="1:13" ht="15" customHeight="1" x14ac:dyDescent="0.3">
      <c r="A128" s="85" t="s">
        <v>113</v>
      </c>
      <c r="B128" s="85" t="s">
        <v>114</v>
      </c>
      <c r="C128" s="86" t="s">
        <v>28</v>
      </c>
      <c r="D128" s="199">
        <v>300</v>
      </c>
      <c r="E128" s="176">
        <v>319155</v>
      </c>
      <c r="F128" s="87">
        <v>300</v>
      </c>
      <c r="G128" s="168">
        <v>319155</v>
      </c>
      <c r="I128" s="177">
        <f t="shared" si="7"/>
        <v>1</v>
      </c>
      <c r="J128" s="174">
        <f t="shared" si="4"/>
        <v>0</v>
      </c>
      <c r="M128" s="184"/>
    </row>
    <row r="129" spans="1:13" ht="15" customHeight="1" x14ac:dyDescent="0.3">
      <c r="A129" s="85" t="s">
        <v>115</v>
      </c>
      <c r="B129" s="85" t="s">
        <v>116</v>
      </c>
      <c r="C129" s="86" t="s">
        <v>42</v>
      </c>
      <c r="D129" s="199">
        <v>1</v>
      </c>
      <c r="E129" s="176">
        <v>70980</v>
      </c>
      <c r="F129" s="87">
        <v>1</v>
      </c>
      <c r="G129" s="168">
        <v>70980</v>
      </c>
      <c r="I129" s="177">
        <f t="shared" si="7"/>
        <v>1</v>
      </c>
      <c r="J129" s="174">
        <f t="shared" si="4"/>
        <v>0</v>
      </c>
      <c r="M129" s="184"/>
    </row>
    <row r="130" spans="1:13" ht="15" customHeight="1" x14ac:dyDescent="0.3">
      <c r="A130" s="85" t="s">
        <v>117</v>
      </c>
      <c r="B130" s="85" t="s">
        <v>118</v>
      </c>
      <c r="C130" s="86" t="s">
        <v>42</v>
      </c>
      <c r="D130" s="199">
        <v>1</v>
      </c>
      <c r="E130" s="176">
        <v>1575.38</v>
      </c>
      <c r="F130" s="87">
        <v>1</v>
      </c>
      <c r="G130" s="168">
        <v>1575.38</v>
      </c>
      <c r="I130" s="177">
        <f t="shared" si="7"/>
        <v>1</v>
      </c>
      <c r="J130" s="174">
        <f t="shared" si="4"/>
        <v>0</v>
      </c>
      <c r="M130" s="184"/>
    </row>
    <row r="131" spans="1:13" ht="15" customHeight="1" x14ac:dyDescent="0.3">
      <c r="A131" s="85" t="s">
        <v>119</v>
      </c>
      <c r="B131" s="85" t="s">
        <v>120</v>
      </c>
      <c r="C131" s="86" t="s">
        <v>42</v>
      </c>
      <c r="D131" s="199">
        <v>1</v>
      </c>
      <c r="E131" s="176">
        <v>983.91</v>
      </c>
      <c r="F131" s="87">
        <v>1</v>
      </c>
      <c r="G131" s="168">
        <v>983.91</v>
      </c>
      <c r="I131" s="177">
        <f t="shared" si="7"/>
        <v>1</v>
      </c>
      <c r="J131" s="174">
        <f t="shared" si="4"/>
        <v>0</v>
      </c>
      <c r="M131" s="184"/>
    </row>
    <row r="132" spans="1:13" ht="15" customHeight="1" x14ac:dyDescent="0.3">
      <c r="A132" s="85" t="s">
        <v>7740</v>
      </c>
      <c r="B132" s="85" t="s">
        <v>7741</v>
      </c>
      <c r="C132" s="86" t="s">
        <v>42</v>
      </c>
      <c r="D132" s="202">
        <v>1</v>
      </c>
      <c r="E132" s="162">
        <v>352036.86</v>
      </c>
      <c r="F132" s="161">
        <v>1</v>
      </c>
      <c r="G132" s="171">
        <v>352036.86</v>
      </c>
      <c r="I132" s="177">
        <f t="shared" si="7"/>
        <v>1</v>
      </c>
      <c r="J132" s="174">
        <f t="shared" si="4"/>
        <v>0</v>
      </c>
      <c r="M132" s="184"/>
    </row>
    <row r="133" spans="1:13" ht="15" customHeight="1" x14ac:dyDescent="0.3">
      <c r="A133" s="85" t="s">
        <v>7742</v>
      </c>
      <c r="B133" s="85" t="s">
        <v>7743</v>
      </c>
      <c r="C133" s="86" t="s">
        <v>42</v>
      </c>
      <c r="D133" s="202">
        <v>1</v>
      </c>
      <c r="E133" s="162">
        <v>211766.76</v>
      </c>
      <c r="F133" s="161">
        <v>1</v>
      </c>
      <c r="G133" s="171">
        <v>211766.76</v>
      </c>
      <c r="I133" s="177">
        <f t="shared" si="7"/>
        <v>1</v>
      </c>
      <c r="J133" s="174">
        <f t="shared" ref="J133:J196" si="8">D133-F133</f>
        <v>0</v>
      </c>
      <c r="M133" s="184"/>
    </row>
    <row r="134" spans="1:13" ht="15" customHeight="1" x14ac:dyDescent="0.3">
      <c r="A134" s="85" t="s">
        <v>7744</v>
      </c>
      <c r="B134" s="85" t="s">
        <v>8394</v>
      </c>
      <c r="C134" s="86" t="s">
        <v>47</v>
      </c>
      <c r="D134" s="202">
        <v>24</v>
      </c>
      <c r="E134" s="162">
        <v>165231.6</v>
      </c>
      <c r="F134" s="161">
        <v>18</v>
      </c>
      <c r="G134" s="171">
        <v>123923.7</v>
      </c>
      <c r="I134" s="177">
        <f t="shared" si="7"/>
        <v>0.75</v>
      </c>
      <c r="J134" s="174">
        <f t="shared" si="8"/>
        <v>6</v>
      </c>
      <c r="M134" s="184"/>
    </row>
    <row r="135" spans="1:13" ht="15" customHeight="1" x14ac:dyDescent="0.3">
      <c r="A135" s="85" t="s">
        <v>7745</v>
      </c>
      <c r="B135" s="85" t="s">
        <v>7747</v>
      </c>
      <c r="C135" s="86" t="s">
        <v>28</v>
      </c>
      <c r="D135" s="202">
        <v>1320</v>
      </c>
      <c r="E135" s="162">
        <v>129254.40000000001</v>
      </c>
      <c r="F135" s="161">
        <v>917</v>
      </c>
      <c r="G135" s="171">
        <v>89792.639999999999</v>
      </c>
      <c r="I135" s="177">
        <f t="shared" si="7"/>
        <v>0.6946969696969697</v>
      </c>
      <c r="J135" s="174">
        <f t="shared" si="8"/>
        <v>403</v>
      </c>
      <c r="M135" s="184"/>
    </row>
    <row r="136" spans="1:13" ht="15" customHeight="1" x14ac:dyDescent="0.3">
      <c r="A136" s="85" t="s">
        <v>7746</v>
      </c>
      <c r="B136" s="85" t="s">
        <v>7749</v>
      </c>
      <c r="C136" s="86" t="s">
        <v>42</v>
      </c>
      <c r="D136" s="202">
        <v>1</v>
      </c>
      <c r="E136" s="162">
        <v>7988.86</v>
      </c>
      <c r="F136" s="161">
        <v>1</v>
      </c>
      <c r="G136" s="171">
        <v>7988.86</v>
      </c>
      <c r="I136" s="177">
        <f t="shared" si="7"/>
        <v>1</v>
      </c>
      <c r="J136" s="174">
        <f t="shared" si="8"/>
        <v>0</v>
      </c>
      <c r="M136" s="184"/>
    </row>
    <row r="137" spans="1:13" ht="15" customHeight="1" x14ac:dyDescent="0.3">
      <c r="A137" s="85" t="s">
        <v>7748</v>
      </c>
      <c r="B137" s="85" t="s">
        <v>7751</v>
      </c>
      <c r="C137" s="86" t="s">
        <v>42</v>
      </c>
      <c r="D137" s="202">
        <v>1</v>
      </c>
      <c r="E137" s="162">
        <v>20654.98</v>
      </c>
      <c r="F137" s="161">
        <v>1</v>
      </c>
      <c r="G137" s="171">
        <v>20654.98</v>
      </c>
      <c r="I137" s="177">
        <f t="shared" si="7"/>
        <v>1</v>
      </c>
      <c r="J137" s="174">
        <f t="shared" si="8"/>
        <v>0</v>
      </c>
      <c r="M137" s="184"/>
    </row>
    <row r="138" spans="1:13" ht="15" customHeight="1" x14ac:dyDescent="0.3">
      <c r="A138" s="85" t="s">
        <v>7750</v>
      </c>
      <c r="B138" s="85" t="s">
        <v>7753</v>
      </c>
      <c r="C138" s="86" t="s">
        <v>47</v>
      </c>
      <c r="D138" s="202">
        <v>24</v>
      </c>
      <c r="E138" s="162">
        <v>785107.2</v>
      </c>
      <c r="F138" s="161">
        <v>18</v>
      </c>
      <c r="G138" s="171">
        <v>588830.4</v>
      </c>
      <c r="I138" s="177">
        <f t="shared" si="7"/>
        <v>0.75</v>
      </c>
      <c r="J138" s="174">
        <f t="shared" si="8"/>
        <v>6</v>
      </c>
      <c r="M138" s="184"/>
    </row>
    <row r="139" spans="1:13" ht="15" customHeight="1" x14ac:dyDescent="0.3">
      <c r="A139" s="85" t="s">
        <v>7752</v>
      </c>
      <c r="B139" s="85" t="s">
        <v>8540</v>
      </c>
      <c r="C139" s="86" t="s">
        <v>28</v>
      </c>
      <c r="D139" s="202">
        <v>120</v>
      </c>
      <c r="E139" s="162">
        <v>41677.199999999997</v>
      </c>
      <c r="F139" s="161">
        <v>85</v>
      </c>
      <c r="G139" s="171">
        <v>29521.35</v>
      </c>
      <c r="I139" s="177">
        <f t="shared" si="7"/>
        <v>0.70833333333333337</v>
      </c>
      <c r="J139" s="174">
        <f t="shared" si="8"/>
        <v>35</v>
      </c>
      <c r="M139" s="184"/>
    </row>
    <row r="140" spans="1:13" ht="15" customHeight="1" x14ac:dyDescent="0.3">
      <c r="A140" s="85" t="s">
        <v>7754</v>
      </c>
      <c r="B140" s="85" t="s">
        <v>8395</v>
      </c>
      <c r="C140" s="86" t="s">
        <v>25</v>
      </c>
      <c r="D140" s="202">
        <v>400</v>
      </c>
      <c r="E140" s="162">
        <v>79048</v>
      </c>
      <c r="F140" s="161">
        <v>349.5</v>
      </c>
      <c r="G140" s="171">
        <v>69068.19</v>
      </c>
      <c r="I140" s="177">
        <f t="shared" si="7"/>
        <v>0.87375000000000003</v>
      </c>
      <c r="J140" s="174">
        <f t="shared" si="8"/>
        <v>50.5</v>
      </c>
      <c r="M140" s="184"/>
    </row>
    <row r="141" spans="1:13" ht="15" customHeight="1" x14ac:dyDescent="0.3">
      <c r="A141" s="85" t="s">
        <v>7755</v>
      </c>
      <c r="B141" s="85" t="s">
        <v>7757</v>
      </c>
      <c r="C141" s="86" t="s">
        <v>47</v>
      </c>
      <c r="D141" s="202">
        <v>24</v>
      </c>
      <c r="E141" s="162">
        <v>960422.40000000002</v>
      </c>
      <c r="F141" s="161">
        <v>18</v>
      </c>
      <c r="G141" s="171">
        <v>720316.79999999993</v>
      </c>
      <c r="I141" s="177">
        <f t="shared" si="7"/>
        <v>0.75</v>
      </c>
      <c r="J141" s="174">
        <f t="shared" si="8"/>
        <v>6</v>
      </c>
      <c r="M141" s="184"/>
    </row>
    <row r="142" spans="1:13" ht="15" customHeight="1" x14ac:dyDescent="0.3">
      <c r="A142" s="85" t="s">
        <v>7756</v>
      </c>
      <c r="B142" s="85" t="s">
        <v>7759</v>
      </c>
      <c r="C142" s="86" t="s">
        <v>14</v>
      </c>
      <c r="D142" s="202">
        <v>216</v>
      </c>
      <c r="E142" s="162">
        <v>1600.56</v>
      </c>
      <c r="F142" s="161">
        <v>100</v>
      </c>
      <c r="G142" s="171">
        <v>741</v>
      </c>
      <c r="I142" s="177">
        <f t="shared" si="7"/>
        <v>0.46296296296296297</v>
      </c>
      <c r="J142" s="174">
        <f t="shared" si="8"/>
        <v>116</v>
      </c>
      <c r="M142" s="184"/>
    </row>
    <row r="143" spans="1:13" ht="15" customHeight="1" x14ac:dyDescent="0.3">
      <c r="A143" s="85" t="s">
        <v>7758</v>
      </c>
      <c r="B143" s="85" t="s">
        <v>7761</v>
      </c>
      <c r="C143" s="86" t="s">
        <v>28</v>
      </c>
      <c r="D143" s="202">
        <v>3</v>
      </c>
      <c r="E143" s="162">
        <v>2606.8200000000002</v>
      </c>
      <c r="F143" s="161">
        <v>3</v>
      </c>
      <c r="G143" s="171">
        <v>2606.8200000000002</v>
      </c>
      <c r="I143" s="177">
        <f t="shared" si="7"/>
        <v>1</v>
      </c>
      <c r="J143" s="174">
        <f t="shared" si="8"/>
        <v>0</v>
      </c>
      <c r="M143" s="184"/>
    </row>
    <row r="144" spans="1:13" ht="15" customHeight="1" x14ac:dyDescent="0.3">
      <c r="A144" s="85" t="s">
        <v>7760</v>
      </c>
      <c r="B144" s="85" t="s">
        <v>8396</v>
      </c>
      <c r="C144" s="86" t="s">
        <v>25</v>
      </c>
      <c r="D144" s="202">
        <v>1540</v>
      </c>
      <c r="E144" s="162">
        <v>19034.400000000001</v>
      </c>
      <c r="F144" s="161">
        <v>1198.02</v>
      </c>
      <c r="G144" s="171">
        <v>14807.527199999999</v>
      </c>
      <c r="I144" s="177">
        <f t="shared" si="7"/>
        <v>0.77793506493506492</v>
      </c>
      <c r="J144" s="174">
        <f t="shared" si="8"/>
        <v>341.98</v>
      </c>
      <c r="M144" s="184"/>
    </row>
    <row r="145" spans="1:13" ht="15" customHeight="1" x14ac:dyDescent="0.3">
      <c r="A145" s="85" t="s">
        <v>7762</v>
      </c>
      <c r="B145" s="85" t="s">
        <v>8541</v>
      </c>
      <c r="C145" s="86" t="s">
        <v>42</v>
      </c>
      <c r="D145" s="202">
        <v>1</v>
      </c>
      <c r="E145" s="162">
        <v>1210000</v>
      </c>
      <c r="F145" s="161">
        <v>1</v>
      </c>
      <c r="G145" s="171">
        <v>1210000</v>
      </c>
      <c r="I145" s="177">
        <f t="shared" si="7"/>
        <v>1</v>
      </c>
      <c r="J145" s="174">
        <f t="shared" si="8"/>
        <v>0</v>
      </c>
      <c r="M145" s="184"/>
    </row>
    <row r="146" spans="1:13" ht="15" customHeight="1" x14ac:dyDescent="0.3">
      <c r="A146" s="85" t="s">
        <v>8658</v>
      </c>
      <c r="B146" s="85" t="s">
        <v>8659</v>
      </c>
      <c r="C146" s="86" t="s">
        <v>42</v>
      </c>
      <c r="D146" s="203">
        <v>1</v>
      </c>
      <c r="E146" s="164">
        <v>944816</v>
      </c>
      <c r="F146" s="163">
        <v>0</v>
      </c>
      <c r="G146" s="172">
        <v>0</v>
      </c>
      <c r="I146" s="177">
        <f t="shared" si="7"/>
        <v>0</v>
      </c>
      <c r="J146" s="174">
        <f t="shared" si="8"/>
        <v>1</v>
      </c>
      <c r="M146" s="184"/>
    </row>
    <row r="147" spans="1:13" ht="15" customHeight="1" x14ac:dyDescent="0.3">
      <c r="A147" s="85" t="s">
        <v>10101</v>
      </c>
      <c r="B147" s="85" t="s">
        <v>10102</v>
      </c>
      <c r="C147" s="86" t="s">
        <v>42</v>
      </c>
      <c r="D147" s="203">
        <v>1</v>
      </c>
      <c r="E147" s="164">
        <v>367440</v>
      </c>
      <c r="F147" s="163">
        <v>0</v>
      </c>
      <c r="G147" s="172">
        <v>0</v>
      </c>
      <c r="I147" s="177">
        <f t="shared" si="7"/>
        <v>0</v>
      </c>
      <c r="J147" s="174">
        <f t="shared" si="8"/>
        <v>1</v>
      </c>
      <c r="M147" s="184"/>
    </row>
    <row r="148" spans="1:13" ht="25.2" customHeight="1" x14ac:dyDescent="0.3">
      <c r="A148" s="83" t="s">
        <v>121</v>
      </c>
      <c r="B148" s="83" t="s">
        <v>122</v>
      </c>
      <c r="C148" s="84"/>
      <c r="D148" s="198"/>
      <c r="E148" s="154">
        <v>2463.09</v>
      </c>
      <c r="F148" s="84"/>
      <c r="G148" s="84">
        <v>2463.09</v>
      </c>
      <c r="I148" s="177"/>
      <c r="J148" s="174">
        <f t="shared" si="8"/>
        <v>0</v>
      </c>
      <c r="M148" s="184"/>
    </row>
    <row r="149" spans="1:13" ht="15" customHeight="1" x14ac:dyDescent="0.3">
      <c r="A149" s="85" t="s">
        <v>123</v>
      </c>
      <c r="B149" s="85" t="s">
        <v>124</v>
      </c>
      <c r="C149" s="86" t="s">
        <v>42</v>
      </c>
      <c r="D149" s="199">
        <v>1</v>
      </c>
      <c r="E149" s="176">
        <v>696.4</v>
      </c>
      <c r="F149" s="87">
        <v>1</v>
      </c>
      <c r="G149" s="168">
        <v>696.4</v>
      </c>
      <c r="I149" s="177">
        <f>F149/D149</f>
        <v>1</v>
      </c>
      <c r="J149" s="174">
        <f t="shared" si="8"/>
        <v>0</v>
      </c>
      <c r="M149" s="184"/>
    </row>
    <row r="150" spans="1:13" ht="15" customHeight="1" x14ac:dyDescent="0.3">
      <c r="A150" s="85" t="s">
        <v>125</v>
      </c>
      <c r="B150" s="85" t="s">
        <v>126</v>
      </c>
      <c r="C150" s="86" t="s">
        <v>42</v>
      </c>
      <c r="D150" s="199">
        <v>1</v>
      </c>
      <c r="E150" s="176">
        <v>1766.69</v>
      </c>
      <c r="F150" s="87">
        <v>1</v>
      </c>
      <c r="G150" s="168">
        <v>1766.69</v>
      </c>
      <c r="I150" s="177">
        <f>F150/D150</f>
        <v>1</v>
      </c>
      <c r="J150" s="174">
        <f t="shared" si="8"/>
        <v>0</v>
      </c>
      <c r="M150" s="184"/>
    </row>
    <row r="151" spans="1:13" ht="25.2" customHeight="1" x14ac:dyDescent="0.3">
      <c r="A151" s="83" t="s">
        <v>5896</v>
      </c>
      <c r="B151" s="83" t="s">
        <v>7763</v>
      </c>
      <c r="C151" s="84"/>
      <c r="D151" s="198"/>
      <c r="E151" s="154">
        <v>192352.4</v>
      </c>
      <c r="F151" s="84"/>
      <c r="G151" s="84">
        <v>0</v>
      </c>
      <c r="I151" s="177"/>
      <c r="J151" s="174">
        <f t="shared" si="8"/>
        <v>0</v>
      </c>
      <c r="M151" s="184"/>
    </row>
    <row r="152" spans="1:13" ht="15" customHeight="1" x14ac:dyDescent="0.3">
      <c r="A152" s="85" t="s">
        <v>5898</v>
      </c>
      <c r="B152" s="85" t="s">
        <v>7764</v>
      </c>
      <c r="C152" s="86" t="s">
        <v>42</v>
      </c>
      <c r="D152" s="202">
        <v>1</v>
      </c>
      <c r="E152" s="162">
        <v>32000</v>
      </c>
      <c r="F152" s="161">
        <v>0</v>
      </c>
      <c r="G152" s="171">
        <v>0</v>
      </c>
      <c r="I152" s="177">
        <f>F152/D152</f>
        <v>0</v>
      </c>
      <c r="J152" s="174">
        <f t="shared" si="8"/>
        <v>1</v>
      </c>
      <c r="M152" s="184"/>
    </row>
    <row r="153" spans="1:13" ht="15" customHeight="1" x14ac:dyDescent="0.3">
      <c r="A153" s="85" t="s">
        <v>5900</v>
      </c>
      <c r="B153" s="85" t="s">
        <v>7765</v>
      </c>
      <c r="C153" s="86" t="s">
        <v>42</v>
      </c>
      <c r="D153" s="202">
        <v>1</v>
      </c>
      <c r="E153" s="162">
        <v>30000</v>
      </c>
      <c r="F153" s="161">
        <v>0</v>
      </c>
      <c r="G153" s="171">
        <v>0</v>
      </c>
      <c r="I153" s="177">
        <f>F153/D153</f>
        <v>0</v>
      </c>
      <c r="J153" s="174">
        <f t="shared" si="8"/>
        <v>1</v>
      </c>
      <c r="M153" s="184"/>
    </row>
    <row r="154" spans="1:13" ht="15" customHeight="1" x14ac:dyDescent="0.3">
      <c r="A154" s="85" t="s">
        <v>5902</v>
      </c>
      <c r="B154" s="85" t="s">
        <v>9525</v>
      </c>
      <c r="C154" s="86" t="s">
        <v>28</v>
      </c>
      <c r="D154" s="203">
        <v>1</v>
      </c>
      <c r="E154" s="164">
        <v>1350</v>
      </c>
      <c r="F154" s="163">
        <v>0</v>
      </c>
      <c r="G154" s="172">
        <v>0</v>
      </c>
      <c r="I154" s="177">
        <f>F154/D154</f>
        <v>0</v>
      </c>
      <c r="J154" s="174">
        <f t="shared" si="8"/>
        <v>1</v>
      </c>
      <c r="M154" s="184"/>
    </row>
    <row r="155" spans="1:13" ht="15" customHeight="1" x14ac:dyDescent="0.3">
      <c r="A155" s="85" t="s">
        <v>5904</v>
      </c>
      <c r="B155" s="85" t="s">
        <v>10168</v>
      </c>
      <c r="C155" s="86" t="s">
        <v>28</v>
      </c>
      <c r="D155" s="203">
        <v>720</v>
      </c>
      <c r="E155" s="164">
        <v>129002.4</v>
      </c>
      <c r="F155" s="163">
        <v>0</v>
      </c>
      <c r="G155" s="172">
        <v>0</v>
      </c>
      <c r="I155" s="177">
        <f>F155/D155</f>
        <v>0</v>
      </c>
      <c r="J155" s="174">
        <f t="shared" si="8"/>
        <v>720</v>
      </c>
      <c r="M155" s="184"/>
    </row>
    <row r="156" spans="1:13" ht="25.2" customHeight="1" x14ac:dyDescent="0.3">
      <c r="A156" s="83" t="s">
        <v>7768</v>
      </c>
      <c r="B156" s="83" t="s">
        <v>7766</v>
      </c>
      <c r="C156" s="84"/>
      <c r="D156" s="198"/>
      <c r="E156" s="154">
        <v>9122.76</v>
      </c>
      <c r="F156" s="84"/>
      <c r="G156" s="84">
        <v>7920.5991300000005</v>
      </c>
      <c r="I156" s="177"/>
      <c r="J156" s="174">
        <f t="shared" si="8"/>
        <v>0</v>
      </c>
      <c r="M156" s="184"/>
    </row>
    <row r="157" spans="1:13" ht="19.95" customHeight="1" x14ac:dyDescent="0.3">
      <c r="A157" s="88" t="s">
        <v>7770</v>
      </c>
      <c r="B157" s="88" t="s">
        <v>7767</v>
      </c>
      <c r="C157" s="89"/>
      <c r="D157" s="201"/>
      <c r="E157" s="156">
        <v>9122.76</v>
      </c>
      <c r="F157" s="89"/>
      <c r="G157" s="89">
        <v>7920.5991300000005</v>
      </c>
      <c r="I157" s="177"/>
      <c r="J157" s="174">
        <f t="shared" si="8"/>
        <v>0</v>
      </c>
      <c r="M157" s="184"/>
    </row>
    <row r="158" spans="1:13" ht="15" customHeight="1" x14ac:dyDescent="0.3">
      <c r="A158" s="85" t="s">
        <v>8323</v>
      </c>
      <c r="B158" s="85" t="s">
        <v>8397</v>
      </c>
      <c r="C158" s="86" t="s">
        <v>42</v>
      </c>
      <c r="D158" s="202">
        <v>1</v>
      </c>
      <c r="E158" s="162">
        <v>3021.9</v>
      </c>
      <c r="F158" s="161">
        <v>1</v>
      </c>
      <c r="G158" s="171">
        <v>3021.9</v>
      </c>
      <c r="I158" s="177">
        <f t="shared" ref="I158:I163" si="9">F158/D158</f>
        <v>1</v>
      </c>
      <c r="J158" s="174">
        <f t="shared" si="8"/>
        <v>0</v>
      </c>
      <c r="M158" s="184"/>
    </row>
    <row r="159" spans="1:13" ht="15" customHeight="1" x14ac:dyDescent="0.3">
      <c r="A159" s="85" t="s">
        <v>8324</v>
      </c>
      <c r="B159" s="85" t="s">
        <v>8398</v>
      </c>
      <c r="C159" s="86" t="s">
        <v>42</v>
      </c>
      <c r="D159" s="202">
        <v>0.99818799999999996</v>
      </c>
      <c r="E159" s="162">
        <v>1597.58</v>
      </c>
      <c r="F159" s="161">
        <v>0.99818749999999989</v>
      </c>
      <c r="G159" s="171">
        <v>1597.5791299999999</v>
      </c>
      <c r="I159" s="177">
        <f t="shared" si="9"/>
        <v>0.9999994990923553</v>
      </c>
      <c r="J159" s="174">
        <f t="shared" si="8"/>
        <v>5.0000000006988898E-7</v>
      </c>
      <c r="M159" s="184"/>
    </row>
    <row r="160" spans="1:13" ht="15" customHeight="1" x14ac:dyDescent="0.3">
      <c r="A160" s="85" t="s">
        <v>8325</v>
      </c>
      <c r="B160" s="85" t="s">
        <v>8399</v>
      </c>
      <c r="C160" s="86" t="s">
        <v>42</v>
      </c>
      <c r="D160" s="202">
        <v>2</v>
      </c>
      <c r="E160" s="162">
        <v>1157.52</v>
      </c>
      <c r="F160" s="161">
        <v>2</v>
      </c>
      <c r="G160" s="171">
        <v>1157.52</v>
      </c>
      <c r="I160" s="177">
        <f t="shared" si="9"/>
        <v>1</v>
      </c>
      <c r="J160" s="174">
        <f t="shared" si="8"/>
        <v>0</v>
      </c>
      <c r="M160" s="184"/>
    </row>
    <row r="161" spans="1:13" ht="15" customHeight="1" x14ac:dyDescent="0.3">
      <c r="A161" s="85" t="s">
        <v>8326</v>
      </c>
      <c r="B161" s="85" t="s">
        <v>8400</v>
      </c>
      <c r="C161" s="86" t="s">
        <v>42</v>
      </c>
      <c r="D161" s="202">
        <v>2</v>
      </c>
      <c r="E161" s="162">
        <v>941.44</v>
      </c>
      <c r="F161" s="161">
        <v>2</v>
      </c>
      <c r="G161" s="171">
        <v>941.44</v>
      </c>
      <c r="I161" s="177">
        <f t="shared" si="9"/>
        <v>1</v>
      </c>
      <c r="J161" s="174">
        <f t="shared" si="8"/>
        <v>0</v>
      </c>
      <c r="M161" s="184"/>
    </row>
    <row r="162" spans="1:13" ht="15" customHeight="1" x14ac:dyDescent="0.3">
      <c r="A162" s="85" t="s">
        <v>8327</v>
      </c>
      <c r="B162" s="85" t="s">
        <v>8401</v>
      </c>
      <c r="C162" s="86" t="s">
        <v>42</v>
      </c>
      <c r="D162" s="202">
        <v>2</v>
      </c>
      <c r="E162" s="162">
        <v>1157.52</v>
      </c>
      <c r="F162" s="161">
        <v>1</v>
      </c>
      <c r="G162" s="171">
        <v>578.76</v>
      </c>
      <c r="I162" s="177">
        <f t="shared" si="9"/>
        <v>0.5</v>
      </c>
      <c r="J162" s="174">
        <f t="shared" si="8"/>
        <v>1</v>
      </c>
      <c r="M162" s="184"/>
    </row>
    <row r="163" spans="1:13" ht="15" customHeight="1" x14ac:dyDescent="0.3">
      <c r="A163" s="85" t="s">
        <v>8328</v>
      </c>
      <c r="B163" s="85" t="s">
        <v>8402</v>
      </c>
      <c r="C163" s="86" t="s">
        <v>42</v>
      </c>
      <c r="D163" s="202">
        <v>2</v>
      </c>
      <c r="E163" s="162">
        <v>1246.8</v>
      </c>
      <c r="F163" s="161">
        <v>1</v>
      </c>
      <c r="G163" s="171">
        <v>623.4</v>
      </c>
      <c r="I163" s="177">
        <f t="shared" si="9"/>
        <v>0.5</v>
      </c>
      <c r="J163" s="174">
        <f t="shared" si="8"/>
        <v>1</v>
      </c>
      <c r="M163" s="184"/>
    </row>
    <row r="164" spans="1:13" ht="25.2" customHeight="1" x14ac:dyDescent="0.3">
      <c r="A164" s="83" t="s">
        <v>7772</v>
      </c>
      <c r="B164" s="83" t="s">
        <v>7769</v>
      </c>
      <c r="C164" s="84"/>
      <c r="D164" s="198"/>
      <c r="E164" s="154">
        <v>146517.12</v>
      </c>
      <c r="F164" s="84"/>
      <c r="G164" s="84">
        <v>73258.559999999998</v>
      </c>
      <c r="I164" s="177"/>
      <c r="J164" s="174">
        <f t="shared" si="8"/>
        <v>0</v>
      </c>
      <c r="M164" s="184"/>
    </row>
    <row r="165" spans="1:13" ht="15" customHeight="1" x14ac:dyDescent="0.3">
      <c r="A165" s="85" t="s">
        <v>7774</v>
      </c>
      <c r="B165" s="85" t="s">
        <v>7771</v>
      </c>
      <c r="C165" s="86" t="s">
        <v>28</v>
      </c>
      <c r="D165" s="202">
        <v>8</v>
      </c>
      <c r="E165" s="162">
        <v>146517.12</v>
      </c>
      <c r="F165" s="161">
        <v>4</v>
      </c>
      <c r="G165" s="171">
        <v>73258.559999999998</v>
      </c>
      <c r="I165" s="177">
        <f>F165/D165</f>
        <v>0.5</v>
      </c>
      <c r="J165" s="174">
        <f t="shared" si="8"/>
        <v>4</v>
      </c>
      <c r="M165" s="184"/>
    </row>
    <row r="166" spans="1:13" ht="25.2" customHeight="1" x14ac:dyDescent="0.3">
      <c r="A166" s="83" t="s">
        <v>7775</v>
      </c>
      <c r="B166" s="83" t="s">
        <v>7773</v>
      </c>
      <c r="C166" s="84"/>
      <c r="D166" s="198"/>
      <c r="E166" s="154">
        <v>693355.04</v>
      </c>
      <c r="F166" s="84"/>
      <c r="G166" s="84">
        <v>326849.54000000004</v>
      </c>
      <c r="I166" s="177"/>
      <c r="J166" s="174">
        <f t="shared" si="8"/>
        <v>0</v>
      </c>
      <c r="M166" s="184"/>
    </row>
    <row r="167" spans="1:13" ht="15" customHeight="1" x14ac:dyDescent="0.3">
      <c r="A167" s="85" t="s">
        <v>7777</v>
      </c>
      <c r="B167" s="85" t="s">
        <v>8403</v>
      </c>
      <c r="C167" s="86" t="s">
        <v>28</v>
      </c>
      <c r="D167" s="202">
        <v>60</v>
      </c>
      <c r="E167" s="162">
        <v>11700</v>
      </c>
      <c r="F167" s="161">
        <v>30</v>
      </c>
      <c r="G167" s="171">
        <v>5850</v>
      </c>
      <c r="I167" s="177">
        <f t="shared" ref="I167:I188" si="10">F167/D167</f>
        <v>0.5</v>
      </c>
      <c r="J167" s="174">
        <f t="shared" si="8"/>
        <v>30</v>
      </c>
      <c r="M167" s="184"/>
    </row>
    <row r="168" spans="1:13" ht="15" customHeight="1" x14ac:dyDescent="0.3">
      <c r="A168" s="85" t="s">
        <v>7779</v>
      </c>
      <c r="B168" s="85" t="s">
        <v>8404</v>
      </c>
      <c r="C168" s="86" t="s">
        <v>28</v>
      </c>
      <c r="D168" s="202">
        <v>1</v>
      </c>
      <c r="E168" s="162">
        <v>2000</v>
      </c>
      <c r="F168" s="161">
        <v>1</v>
      </c>
      <c r="G168" s="171">
        <v>2000</v>
      </c>
      <c r="I168" s="177">
        <f t="shared" si="10"/>
        <v>1</v>
      </c>
      <c r="J168" s="174">
        <f t="shared" si="8"/>
        <v>0</v>
      </c>
      <c r="M168" s="184"/>
    </row>
    <row r="169" spans="1:13" ht="15" customHeight="1" x14ac:dyDescent="0.3">
      <c r="A169" s="85" t="s">
        <v>8329</v>
      </c>
      <c r="B169" s="85" t="s">
        <v>8405</v>
      </c>
      <c r="C169" s="86" t="s">
        <v>42</v>
      </c>
      <c r="D169" s="202">
        <v>1</v>
      </c>
      <c r="E169" s="162">
        <v>31200</v>
      </c>
      <c r="F169" s="161">
        <v>1</v>
      </c>
      <c r="G169" s="171">
        <v>31200</v>
      </c>
      <c r="I169" s="177">
        <f t="shared" si="10"/>
        <v>1</v>
      </c>
      <c r="J169" s="174">
        <f t="shared" si="8"/>
        <v>0</v>
      </c>
      <c r="M169" s="184"/>
    </row>
    <row r="170" spans="1:13" ht="15" customHeight="1" x14ac:dyDescent="0.3">
      <c r="A170" s="85" t="s">
        <v>8330</v>
      </c>
      <c r="B170" s="85" t="s">
        <v>8406</v>
      </c>
      <c r="C170" s="86" t="s">
        <v>42</v>
      </c>
      <c r="D170" s="202">
        <v>1</v>
      </c>
      <c r="E170" s="162">
        <v>39843.199999999997</v>
      </c>
      <c r="F170" s="161">
        <v>1</v>
      </c>
      <c r="G170" s="171">
        <v>39843.199999999997</v>
      </c>
      <c r="I170" s="177">
        <f t="shared" si="10"/>
        <v>1</v>
      </c>
      <c r="J170" s="174">
        <f t="shared" si="8"/>
        <v>0</v>
      </c>
      <c r="M170" s="184"/>
    </row>
    <row r="171" spans="1:13" ht="15" customHeight="1" x14ac:dyDescent="0.3">
      <c r="A171" s="85" t="s">
        <v>8331</v>
      </c>
      <c r="B171" s="85" t="s">
        <v>8407</v>
      </c>
      <c r="C171" s="86" t="s">
        <v>42</v>
      </c>
      <c r="D171" s="202">
        <v>1</v>
      </c>
      <c r="E171" s="162">
        <v>41196.9</v>
      </c>
      <c r="F171" s="161">
        <v>1</v>
      </c>
      <c r="G171" s="171">
        <v>41196.9</v>
      </c>
      <c r="I171" s="177">
        <f t="shared" si="10"/>
        <v>1</v>
      </c>
      <c r="J171" s="174">
        <f t="shared" si="8"/>
        <v>0</v>
      </c>
      <c r="M171" s="184"/>
    </row>
    <row r="172" spans="1:13" ht="15" customHeight="1" x14ac:dyDescent="0.3">
      <c r="A172" s="85" t="s">
        <v>8332</v>
      </c>
      <c r="B172" s="85" t="s">
        <v>8408</v>
      </c>
      <c r="C172" s="86" t="s">
        <v>42</v>
      </c>
      <c r="D172" s="202">
        <v>1</v>
      </c>
      <c r="E172" s="162">
        <v>12998</v>
      </c>
      <c r="F172" s="161">
        <v>1</v>
      </c>
      <c r="G172" s="171">
        <v>12998</v>
      </c>
      <c r="I172" s="177">
        <f t="shared" si="10"/>
        <v>1</v>
      </c>
      <c r="J172" s="174">
        <f t="shared" si="8"/>
        <v>0</v>
      </c>
      <c r="M172" s="184"/>
    </row>
    <row r="173" spans="1:13" ht="15" customHeight="1" x14ac:dyDescent="0.3">
      <c r="A173" s="85" t="s">
        <v>8333</v>
      </c>
      <c r="B173" s="85" t="s">
        <v>8409</v>
      </c>
      <c r="C173" s="86" t="s">
        <v>42</v>
      </c>
      <c r="D173" s="202">
        <v>2</v>
      </c>
      <c r="E173" s="162">
        <v>68160</v>
      </c>
      <c r="F173" s="161">
        <v>1</v>
      </c>
      <c r="G173" s="171">
        <v>34080</v>
      </c>
      <c r="I173" s="177">
        <f t="shared" si="10"/>
        <v>0.5</v>
      </c>
      <c r="J173" s="174">
        <f t="shared" si="8"/>
        <v>1</v>
      </c>
      <c r="M173" s="184"/>
    </row>
    <row r="174" spans="1:13" ht="15" customHeight="1" x14ac:dyDescent="0.3">
      <c r="A174" s="85" t="s">
        <v>8334</v>
      </c>
      <c r="B174" s="85" t="s">
        <v>8410</v>
      </c>
      <c r="C174" s="86" t="s">
        <v>42</v>
      </c>
      <c r="D174" s="202">
        <v>1</v>
      </c>
      <c r="E174" s="162">
        <v>52087.24</v>
      </c>
      <c r="F174" s="161">
        <v>1</v>
      </c>
      <c r="G174" s="171">
        <v>52087.24</v>
      </c>
      <c r="I174" s="177">
        <f t="shared" si="10"/>
        <v>1</v>
      </c>
      <c r="J174" s="174">
        <f t="shared" si="8"/>
        <v>0</v>
      </c>
      <c r="M174" s="184"/>
    </row>
    <row r="175" spans="1:13" ht="15" customHeight="1" x14ac:dyDescent="0.3">
      <c r="A175" s="85" t="s">
        <v>8335</v>
      </c>
      <c r="B175" s="85" t="s">
        <v>8411</v>
      </c>
      <c r="C175" s="86" t="s">
        <v>42</v>
      </c>
      <c r="D175" s="202">
        <v>1</v>
      </c>
      <c r="E175" s="162">
        <v>30314.2</v>
      </c>
      <c r="F175" s="161">
        <v>1</v>
      </c>
      <c r="G175" s="171">
        <v>30314.2</v>
      </c>
      <c r="I175" s="177">
        <f t="shared" si="10"/>
        <v>1</v>
      </c>
      <c r="J175" s="174">
        <f t="shared" si="8"/>
        <v>0</v>
      </c>
      <c r="M175" s="184"/>
    </row>
    <row r="176" spans="1:13" ht="15" customHeight="1" x14ac:dyDescent="0.3">
      <c r="A176" s="85" t="s">
        <v>8336</v>
      </c>
      <c r="B176" s="85" t="s">
        <v>8412</v>
      </c>
      <c r="C176" s="86" t="s">
        <v>42</v>
      </c>
      <c r="D176" s="202">
        <v>1</v>
      </c>
      <c r="E176" s="162">
        <v>34960</v>
      </c>
      <c r="F176" s="161">
        <v>1</v>
      </c>
      <c r="G176" s="171">
        <v>34960</v>
      </c>
      <c r="I176" s="177">
        <f t="shared" si="10"/>
        <v>1</v>
      </c>
      <c r="J176" s="174">
        <f t="shared" si="8"/>
        <v>0</v>
      </c>
      <c r="M176" s="184"/>
    </row>
    <row r="177" spans="1:13" ht="15" customHeight="1" x14ac:dyDescent="0.3">
      <c r="A177" s="85" t="s">
        <v>8660</v>
      </c>
      <c r="B177" s="85" t="s">
        <v>9527</v>
      </c>
      <c r="C177" s="86" t="s">
        <v>42</v>
      </c>
      <c r="D177" s="203">
        <v>1</v>
      </c>
      <c r="E177" s="164">
        <v>18365</v>
      </c>
      <c r="F177" s="163">
        <v>0</v>
      </c>
      <c r="G177" s="172">
        <v>0</v>
      </c>
      <c r="I177" s="177">
        <f t="shared" si="10"/>
        <v>0</v>
      </c>
      <c r="J177" s="174">
        <f t="shared" si="8"/>
        <v>1</v>
      </c>
      <c r="M177" s="184"/>
    </row>
    <row r="178" spans="1:13" ht="15" customHeight="1" x14ac:dyDescent="0.3">
      <c r="A178" s="85" t="s">
        <v>8661</v>
      </c>
      <c r="B178" s="85" t="s">
        <v>9152</v>
      </c>
      <c r="C178" s="86" t="s">
        <v>42</v>
      </c>
      <c r="D178" s="203">
        <v>1</v>
      </c>
      <c r="E178" s="164">
        <v>12025</v>
      </c>
      <c r="F178" s="163">
        <v>0</v>
      </c>
      <c r="G178" s="172">
        <v>0</v>
      </c>
      <c r="I178" s="177">
        <f t="shared" si="10"/>
        <v>0</v>
      </c>
      <c r="J178" s="174">
        <f t="shared" si="8"/>
        <v>1</v>
      </c>
      <c r="M178" s="184"/>
    </row>
    <row r="179" spans="1:13" ht="15" customHeight="1" x14ac:dyDescent="0.3">
      <c r="A179" s="85" t="s">
        <v>8662</v>
      </c>
      <c r="B179" s="85" t="s">
        <v>9561</v>
      </c>
      <c r="C179" s="86" t="s">
        <v>42</v>
      </c>
      <c r="D179" s="203">
        <v>1</v>
      </c>
      <c r="E179" s="164">
        <v>7340</v>
      </c>
      <c r="F179" s="163">
        <v>0</v>
      </c>
      <c r="G179" s="172">
        <v>0</v>
      </c>
      <c r="I179" s="177">
        <f t="shared" si="10"/>
        <v>0</v>
      </c>
      <c r="J179" s="174">
        <f t="shared" si="8"/>
        <v>1</v>
      </c>
      <c r="M179" s="184"/>
    </row>
    <row r="180" spans="1:13" ht="15" customHeight="1" x14ac:dyDescent="0.3">
      <c r="A180" s="85" t="s">
        <v>8663</v>
      </c>
      <c r="B180" s="85" t="s">
        <v>9153</v>
      </c>
      <c r="C180" s="86" t="s">
        <v>28</v>
      </c>
      <c r="D180" s="203">
        <v>20</v>
      </c>
      <c r="E180" s="164">
        <v>6000</v>
      </c>
      <c r="F180" s="163">
        <v>0</v>
      </c>
      <c r="G180" s="172">
        <v>0</v>
      </c>
      <c r="I180" s="177">
        <f t="shared" si="10"/>
        <v>0</v>
      </c>
      <c r="J180" s="174">
        <f t="shared" si="8"/>
        <v>20</v>
      </c>
      <c r="M180" s="184"/>
    </row>
    <row r="181" spans="1:13" ht="15" customHeight="1" x14ac:dyDescent="0.3">
      <c r="A181" s="85" t="s">
        <v>9526</v>
      </c>
      <c r="B181" s="85" t="s">
        <v>9489</v>
      </c>
      <c r="C181" s="86" t="s">
        <v>42</v>
      </c>
      <c r="D181" s="203">
        <v>1</v>
      </c>
      <c r="E181" s="164">
        <v>42320</v>
      </c>
      <c r="F181" s="163">
        <v>1</v>
      </c>
      <c r="G181" s="172">
        <v>42320</v>
      </c>
      <c r="I181" s="177">
        <f t="shared" si="10"/>
        <v>1</v>
      </c>
      <c r="J181" s="174">
        <f t="shared" si="8"/>
        <v>0</v>
      </c>
      <c r="M181" s="184"/>
    </row>
    <row r="182" spans="1:13" ht="15" customHeight="1" x14ac:dyDescent="0.3">
      <c r="A182" s="85" t="s">
        <v>10103</v>
      </c>
      <c r="B182" s="85" t="s">
        <v>10110</v>
      </c>
      <c r="C182" s="86" t="s">
        <v>42</v>
      </c>
      <c r="D182" s="203">
        <v>1</v>
      </c>
      <c r="E182" s="164">
        <v>40100</v>
      </c>
      <c r="F182" s="163">
        <v>0</v>
      </c>
      <c r="G182" s="172">
        <v>0</v>
      </c>
      <c r="I182" s="177">
        <f t="shared" si="10"/>
        <v>0</v>
      </c>
      <c r="J182" s="174">
        <f t="shared" si="8"/>
        <v>1</v>
      </c>
      <c r="M182" s="184"/>
    </row>
    <row r="183" spans="1:13" ht="15" customHeight="1" x14ac:dyDescent="0.3">
      <c r="A183" s="85" t="s">
        <v>10104</v>
      </c>
      <c r="B183" s="85" t="s">
        <v>10111</v>
      </c>
      <c r="C183" s="86" t="s">
        <v>42</v>
      </c>
      <c r="D183" s="203">
        <v>1</v>
      </c>
      <c r="E183" s="164">
        <v>17000</v>
      </c>
      <c r="F183" s="163">
        <v>0</v>
      </c>
      <c r="G183" s="172">
        <v>0</v>
      </c>
      <c r="I183" s="177">
        <f t="shared" si="10"/>
        <v>0</v>
      </c>
      <c r="J183" s="174">
        <f t="shared" si="8"/>
        <v>1</v>
      </c>
      <c r="M183" s="184"/>
    </row>
    <row r="184" spans="1:13" ht="15" customHeight="1" x14ac:dyDescent="0.3">
      <c r="A184" s="85" t="s">
        <v>10105</v>
      </c>
      <c r="B184" s="85" t="s">
        <v>10112</v>
      </c>
      <c r="C184" s="86" t="s">
        <v>42</v>
      </c>
      <c r="D184" s="203">
        <v>1</v>
      </c>
      <c r="E184" s="164">
        <v>16800</v>
      </c>
      <c r="F184" s="163">
        <v>0</v>
      </c>
      <c r="G184" s="172">
        <v>0</v>
      </c>
      <c r="I184" s="177">
        <f t="shared" si="10"/>
        <v>0</v>
      </c>
      <c r="J184" s="174">
        <f t="shared" si="8"/>
        <v>1</v>
      </c>
      <c r="M184" s="184"/>
    </row>
    <row r="185" spans="1:13" ht="15" customHeight="1" x14ac:dyDescent="0.3">
      <c r="A185" s="85" t="s">
        <v>10106</v>
      </c>
      <c r="B185" s="85" t="s">
        <v>10113</v>
      </c>
      <c r="C185" s="86" t="s">
        <v>42</v>
      </c>
      <c r="D185" s="203">
        <v>1</v>
      </c>
      <c r="E185" s="164">
        <v>10255</v>
      </c>
      <c r="F185" s="163">
        <v>0</v>
      </c>
      <c r="G185" s="172">
        <v>0</v>
      </c>
      <c r="I185" s="177">
        <f t="shared" si="10"/>
        <v>0</v>
      </c>
      <c r="J185" s="174">
        <f t="shared" si="8"/>
        <v>1</v>
      </c>
      <c r="M185" s="184"/>
    </row>
    <row r="186" spans="1:13" ht="15" customHeight="1" x14ac:dyDescent="0.3">
      <c r="A186" s="85" t="s">
        <v>10107</v>
      </c>
      <c r="B186" s="85" t="s">
        <v>10114</v>
      </c>
      <c r="C186" s="86" t="s">
        <v>42</v>
      </c>
      <c r="D186" s="203">
        <v>1</v>
      </c>
      <c r="E186" s="164">
        <v>31462</v>
      </c>
      <c r="F186" s="163">
        <v>0</v>
      </c>
      <c r="G186" s="172">
        <v>0</v>
      </c>
      <c r="I186" s="177">
        <f t="shared" si="10"/>
        <v>0</v>
      </c>
      <c r="J186" s="174">
        <f t="shared" si="8"/>
        <v>1</v>
      </c>
      <c r="M186" s="184"/>
    </row>
    <row r="187" spans="1:13" ht="15" customHeight="1" x14ac:dyDescent="0.3">
      <c r="A187" s="85" t="s">
        <v>10108</v>
      </c>
      <c r="B187" s="85" t="s">
        <v>10169</v>
      </c>
      <c r="C187" s="86" t="s">
        <v>42</v>
      </c>
      <c r="D187" s="203">
        <v>1</v>
      </c>
      <c r="E187" s="164">
        <v>42797.5</v>
      </c>
      <c r="F187" s="163">
        <v>0</v>
      </c>
      <c r="G187" s="172">
        <v>0</v>
      </c>
      <c r="I187" s="177">
        <f t="shared" si="10"/>
        <v>0</v>
      </c>
      <c r="J187" s="174">
        <f t="shared" si="8"/>
        <v>1</v>
      </c>
      <c r="M187" s="184"/>
    </row>
    <row r="188" spans="1:13" ht="15" customHeight="1" x14ac:dyDescent="0.3">
      <c r="A188" s="85" t="s">
        <v>10109</v>
      </c>
      <c r="B188" s="85" t="s">
        <v>10115</v>
      </c>
      <c r="C188" s="86" t="s">
        <v>28</v>
      </c>
      <c r="D188" s="203">
        <v>5700</v>
      </c>
      <c r="E188" s="164">
        <v>124431</v>
      </c>
      <c r="F188" s="163">
        <v>0</v>
      </c>
      <c r="G188" s="172">
        <v>0</v>
      </c>
      <c r="I188" s="177">
        <f t="shared" si="10"/>
        <v>0</v>
      </c>
      <c r="J188" s="174">
        <f t="shared" si="8"/>
        <v>5700</v>
      </c>
      <c r="M188" s="184"/>
    </row>
    <row r="189" spans="1:13" ht="25.2" customHeight="1" x14ac:dyDescent="0.3">
      <c r="A189" s="83" t="s">
        <v>8337</v>
      </c>
      <c r="B189" s="83" t="s">
        <v>7776</v>
      </c>
      <c r="C189" s="84"/>
      <c r="D189" s="198"/>
      <c r="E189" s="84">
        <v>156893.73000000001</v>
      </c>
      <c r="F189" s="84"/>
      <c r="G189" s="84">
        <v>67566.137199999997</v>
      </c>
      <c r="I189" s="177"/>
      <c r="J189" s="174">
        <f t="shared" si="8"/>
        <v>0</v>
      </c>
      <c r="M189" s="184"/>
    </row>
    <row r="190" spans="1:13" ht="15" customHeight="1" x14ac:dyDescent="0.3">
      <c r="A190" s="85" t="s">
        <v>8338</v>
      </c>
      <c r="B190" s="85" t="s">
        <v>7778</v>
      </c>
      <c r="C190" s="86" t="s">
        <v>42</v>
      </c>
      <c r="D190" s="202">
        <v>1</v>
      </c>
      <c r="E190" s="162">
        <v>30000</v>
      </c>
      <c r="F190" s="161">
        <v>1</v>
      </c>
      <c r="G190" s="171">
        <v>30000</v>
      </c>
      <c r="I190" s="177">
        <f>F190/D190</f>
        <v>1</v>
      </c>
      <c r="J190" s="174">
        <f t="shared" si="8"/>
        <v>0</v>
      </c>
      <c r="M190" s="184"/>
    </row>
    <row r="191" spans="1:13" ht="15" customHeight="1" x14ac:dyDescent="0.3">
      <c r="A191" s="85" t="s">
        <v>8339</v>
      </c>
      <c r="B191" s="85" t="s">
        <v>8413</v>
      </c>
      <c r="C191" s="86" t="s">
        <v>42</v>
      </c>
      <c r="D191" s="202">
        <v>0</v>
      </c>
      <c r="E191" s="162">
        <v>0</v>
      </c>
      <c r="F191" s="161">
        <v>1</v>
      </c>
      <c r="G191" s="171">
        <v>21030</v>
      </c>
      <c r="I191" s="177" t="s">
        <v>9293</v>
      </c>
      <c r="J191" s="174">
        <f t="shared" si="8"/>
        <v>-1</v>
      </c>
      <c r="K191" s="101" t="s">
        <v>9321</v>
      </c>
      <c r="M191" s="184"/>
    </row>
    <row r="192" spans="1:13" ht="15" customHeight="1" x14ac:dyDescent="0.3">
      <c r="A192" s="85" t="s">
        <v>9154</v>
      </c>
      <c r="B192" s="144" t="s">
        <v>9542</v>
      </c>
      <c r="C192" s="86" t="s">
        <v>25</v>
      </c>
      <c r="D192" s="203">
        <v>2135</v>
      </c>
      <c r="E192" s="164">
        <v>12810</v>
      </c>
      <c r="F192" s="163">
        <v>0</v>
      </c>
      <c r="G192" s="172">
        <v>0</v>
      </c>
      <c r="I192" s="177">
        <f t="shared" ref="I192:I206" si="11">F192/D192</f>
        <v>0</v>
      </c>
      <c r="J192" s="174">
        <f t="shared" si="8"/>
        <v>2135</v>
      </c>
      <c r="M192" s="184"/>
    </row>
    <row r="193" spans="1:13" ht="15" customHeight="1" x14ac:dyDescent="0.3">
      <c r="A193" s="85" t="s">
        <v>9155</v>
      </c>
      <c r="B193" s="85" t="s">
        <v>10117</v>
      </c>
      <c r="C193" s="86" t="s">
        <v>28</v>
      </c>
      <c r="D193" s="203">
        <v>200</v>
      </c>
      <c r="E193" s="164">
        <v>960</v>
      </c>
      <c r="F193" s="163">
        <v>0</v>
      </c>
      <c r="G193" s="172">
        <v>0</v>
      </c>
      <c r="I193" s="177">
        <f t="shared" si="11"/>
        <v>0</v>
      </c>
      <c r="J193" s="174">
        <f t="shared" si="8"/>
        <v>200</v>
      </c>
      <c r="M193" s="184"/>
    </row>
    <row r="194" spans="1:13" ht="15" customHeight="1" x14ac:dyDescent="0.3">
      <c r="A194" s="85" t="s">
        <v>9156</v>
      </c>
      <c r="B194" s="85" t="s">
        <v>9543</v>
      </c>
      <c r="C194" s="86" t="s">
        <v>28</v>
      </c>
      <c r="D194" s="203">
        <v>6</v>
      </c>
      <c r="E194" s="164">
        <v>9661.86</v>
      </c>
      <c r="F194" s="163">
        <v>0</v>
      </c>
      <c r="G194" s="172">
        <v>0</v>
      </c>
      <c r="I194" s="177">
        <f t="shared" si="11"/>
        <v>0</v>
      </c>
      <c r="J194" s="174">
        <f t="shared" si="8"/>
        <v>6</v>
      </c>
      <c r="M194" s="184"/>
    </row>
    <row r="195" spans="1:13" ht="15" customHeight="1" x14ac:dyDescent="0.3">
      <c r="A195" s="85" t="s">
        <v>9157</v>
      </c>
      <c r="B195" s="85" t="s">
        <v>9544</v>
      </c>
      <c r="C195" s="86" t="s">
        <v>28</v>
      </c>
      <c r="D195" s="203">
        <v>3</v>
      </c>
      <c r="E195" s="164">
        <v>15780.93</v>
      </c>
      <c r="F195" s="163">
        <v>0</v>
      </c>
      <c r="G195" s="172">
        <v>0</v>
      </c>
      <c r="I195" s="177">
        <f t="shared" si="11"/>
        <v>0</v>
      </c>
      <c r="J195" s="174">
        <f t="shared" si="8"/>
        <v>3</v>
      </c>
      <c r="M195" s="184"/>
    </row>
    <row r="196" spans="1:13" ht="15" customHeight="1" x14ac:dyDescent="0.3">
      <c r="A196" s="85" t="s">
        <v>9158</v>
      </c>
      <c r="B196" s="85" t="s">
        <v>9545</v>
      </c>
      <c r="C196" s="86" t="s">
        <v>28</v>
      </c>
      <c r="D196" s="203">
        <v>1</v>
      </c>
      <c r="E196" s="164">
        <v>9760.31</v>
      </c>
      <c r="F196" s="163">
        <v>0</v>
      </c>
      <c r="G196" s="172">
        <v>0</v>
      </c>
      <c r="I196" s="177">
        <f t="shared" si="11"/>
        <v>0</v>
      </c>
      <c r="J196" s="174">
        <f t="shared" si="8"/>
        <v>1</v>
      </c>
      <c r="M196" s="184"/>
    </row>
    <row r="197" spans="1:13" ht="15" customHeight="1" x14ac:dyDescent="0.3">
      <c r="A197" s="85" t="s">
        <v>9159</v>
      </c>
      <c r="B197" s="144" t="s">
        <v>9546</v>
      </c>
      <c r="C197" s="86" t="s">
        <v>28</v>
      </c>
      <c r="D197" s="203">
        <v>2</v>
      </c>
      <c r="E197" s="164">
        <v>2400</v>
      </c>
      <c r="F197" s="163">
        <v>0</v>
      </c>
      <c r="G197" s="172">
        <v>0</v>
      </c>
      <c r="I197" s="177">
        <f t="shared" si="11"/>
        <v>0</v>
      </c>
      <c r="J197" s="174">
        <f t="shared" ref="J197:J260" si="12">D197-F197</f>
        <v>2</v>
      </c>
      <c r="M197" s="184"/>
    </row>
    <row r="198" spans="1:13" ht="15" customHeight="1" x14ac:dyDescent="0.3">
      <c r="A198" s="85" t="s">
        <v>9160</v>
      </c>
      <c r="B198" s="144" t="s">
        <v>10118</v>
      </c>
      <c r="C198" s="86" t="s">
        <v>28</v>
      </c>
      <c r="D198" s="203">
        <v>2</v>
      </c>
      <c r="E198" s="164">
        <v>5450</v>
      </c>
      <c r="F198" s="163">
        <v>0</v>
      </c>
      <c r="G198" s="172">
        <v>0</v>
      </c>
      <c r="I198" s="177">
        <f t="shared" si="11"/>
        <v>0</v>
      </c>
      <c r="J198" s="174">
        <f t="shared" si="12"/>
        <v>2</v>
      </c>
      <c r="M198" s="184"/>
    </row>
    <row r="199" spans="1:13" ht="15" customHeight="1" x14ac:dyDescent="0.3">
      <c r="A199" s="85" t="s">
        <v>9164</v>
      </c>
      <c r="B199" s="85" t="s">
        <v>9547</v>
      </c>
      <c r="C199" s="86" t="s">
        <v>28</v>
      </c>
      <c r="D199" s="203">
        <v>5</v>
      </c>
      <c r="E199" s="164">
        <v>10060.35</v>
      </c>
      <c r="F199" s="163">
        <v>0</v>
      </c>
      <c r="G199" s="172">
        <v>0</v>
      </c>
      <c r="I199" s="177">
        <f t="shared" si="11"/>
        <v>0</v>
      </c>
      <c r="J199" s="174">
        <f t="shared" si="12"/>
        <v>5</v>
      </c>
      <c r="M199" s="184"/>
    </row>
    <row r="200" spans="1:13" ht="15" customHeight="1" x14ac:dyDescent="0.3">
      <c r="A200" s="85" t="s">
        <v>9541</v>
      </c>
      <c r="B200" s="85" t="s">
        <v>9548</v>
      </c>
      <c r="C200" s="86" t="s">
        <v>28</v>
      </c>
      <c r="D200" s="203">
        <v>3</v>
      </c>
      <c r="E200" s="164">
        <v>4500</v>
      </c>
      <c r="F200" s="163">
        <v>0</v>
      </c>
      <c r="G200" s="172">
        <v>0</v>
      </c>
      <c r="I200" s="177">
        <f t="shared" si="11"/>
        <v>0</v>
      </c>
      <c r="J200" s="174">
        <f t="shared" si="12"/>
        <v>3</v>
      </c>
      <c r="M200" s="184"/>
    </row>
    <row r="201" spans="1:13" ht="15" customHeight="1" x14ac:dyDescent="0.3">
      <c r="A201" s="85" t="s">
        <v>9549</v>
      </c>
      <c r="B201" s="85" t="s">
        <v>10119</v>
      </c>
      <c r="C201" s="86" t="s">
        <v>28</v>
      </c>
      <c r="D201" s="203">
        <v>6</v>
      </c>
      <c r="E201" s="164">
        <v>1608.42</v>
      </c>
      <c r="F201" s="163">
        <v>0</v>
      </c>
      <c r="G201" s="172">
        <v>0</v>
      </c>
      <c r="I201" s="177">
        <f t="shared" si="11"/>
        <v>0</v>
      </c>
      <c r="J201" s="174">
        <f t="shared" si="12"/>
        <v>6</v>
      </c>
      <c r="M201" s="184"/>
    </row>
    <row r="202" spans="1:13" ht="15" customHeight="1" x14ac:dyDescent="0.3">
      <c r="A202" s="85" t="s">
        <v>9550</v>
      </c>
      <c r="B202" s="85" t="s">
        <v>10120</v>
      </c>
      <c r="C202" s="86" t="s">
        <v>25</v>
      </c>
      <c r="D202" s="203">
        <v>15</v>
      </c>
      <c r="E202" s="164">
        <v>17250</v>
      </c>
      <c r="F202" s="163">
        <v>0</v>
      </c>
      <c r="G202" s="172">
        <v>0</v>
      </c>
      <c r="I202" s="177">
        <f t="shared" si="11"/>
        <v>0</v>
      </c>
      <c r="J202" s="174">
        <f t="shared" si="12"/>
        <v>15</v>
      </c>
      <c r="M202" s="184"/>
    </row>
    <row r="203" spans="1:13" ht="15" customHeight="1" x14ac:dyDescent="0.3">
      <c r="A203" s="85" t="s">
        <v>9551</v>
      </c>
      <c r="B203" s="85" t="s">
        <v>9553</v>
      </c>
      <c r="C203" s="86" t="s">
        <v>28</v>
      </c>
      <c r="D203" s="203">
        <v>35</v>
      </c>
      <c r="E203" s="164">
        <v>1122.45</v>
      </c>
      <c r="F203" s="163">
        <v>5</v>
      </c>
      <c r="G203" s="172">
        <v>160.35</v>
      </c>
      <c r="I203" s="177">
        <f t="shared" si="11"/>
        <v>0.14285714285714285</v>
      </c>
      <c r="J203" s="174">
        <f t="shared" si="12"/>
        <v>30</v>
      </c>
      <c r="M203" s="184"/>
    </row>
    <row r="204" spans="1:13" ht="15" customHeight="1" x14ac:dyDescent="0.3">
      <c r="A204" s="85" t="s">
        <v>9552</v>
      </c>
      <c r="B204" s="85" t="s">
        <v>9554</v>
      </c>
      <c r="C204" s="86" t="s">
        <v>28</v>
      </c>
      <c r="D204" s="203">
        <v>2</v>
      </c>
      <c r="E204" s="164">
        <v>106.86</v>
      </c>
      <c r="F204" s="163">
        <v>2</v>
      </c>
      <c r="G204" s="172">
        <v>106.86</v>
      </c>
      <c r="I204" s="177">
        <f t="shared" si="11"/>
        <v>1</v>
      </c>
      <c r="J204" s="174">
        <f t="shared" si="12"/>
        <v>0</v>
      </c>
      <c r="M204" s="184"/>
    </row>
    <row r="205" spans="1:13" ht="15" customHeight="1" x14ac:dyDescent="0.3">
      <c r="A205" s="85" t="s">
        <v>9559</v>
      </c>
      <c r="B205" s="85" t="s">
        <v>9555</v>
      </c>
      <c r="C205" s="86" t="s">
        <v>25</v>
      </c>
      <c r="D205" s="203">
        <v>2135</v>
      </c>
      <c r="E205" s="164">
        <v>6832</v>
      </c>
      <c r="F205" s="163">
        <v>268</v>
      </c>
      <c r="G205" s="172">
        <v>857.6</v>
      </c>
      <c r="I205" s="177">
        <f t="shared" si="11"/>
        <v>0.12552693208430912</v>
      </c>
      <c r="J205" s="174">
        <f t="shared" si="12"/>
        <v>1867</v>
      </c>
      <c r="M205" s="184"/>
    </row>
    <row r="206" spans="1:13" ht="15" customHeight="1" x14ac:dyDescent="0.3">
      <c r="A206" s="85" t="s">
        <v>10116</v>
      </c>
      <c r="B206" s="85" t="s">
        <v>9556</v>
      </c>
      <c r="C206" s="86" t="s">
        <v>28</v>
      </c>
      <c r="D206" s="203">
        <v>200</v>
      </c>
      <c r="E206" s="164">
        <v>3206</v>
      </c>
      <c r="F206" s="163">
        <v>14</v>
      </c>
      <c r="G206" s="172">
        <v>224.42000000000002</v>
      </c>
      <c r="I206" s="177">
        <f t="shared" si="11"/>
        <v>7.0000000000000007E-2</v>
      </c>
      <c r="J206" s="174">
        <f t="shared" si="12"/>
        <v>186</v>
      </c>
      <c r="M206" s="184"/>
    </row>
    <row r="207" spans="1:13" ht="19.95" customHeight="1" x14ac:dyDescent="0.3">
      <c r="A207" s="88" t="s">
        <v>9552</v>
      </c>
      <c r="B207" s="88" t="s">
        <v>9161</v>
      </c>
      <c r="C207" s="89"/>
      <c r="D207" s="201"/>
      <c r="E207" s="156">
        <v>23402.480000000003</v>
      </c>
      <c r="F207" s="89"/>
      <c r="G207" s="89">
        <v>13284.12</v>
      </c>
      <c r="I207" s="177"/>
      <c r="J207" s="174">
        <f t="shared" si="12"/>
        <v>0</v>
      </c>
      <c r="M207" s="184"/>
    </row>
    <row r="208" spans="1:13" ht="15" customHeight="1" x14ac:dyDescent="0.3">
      <c r="A208" s="85" t="s">
        <v>9557</v>
      </c>
      <c r="B208" s="85" t="s">
        <v>9162</v>
      </c>
      <c r="C208" s="86" t="s">
        <v>28</v>
      </c>
      <c r="D208" s="203">
        <v>2</v>
      </c>
      <c r="E208" s="164">
        <v>20236.72</v>
      </c>
      <c r="F208" s="163">
        <v>1</v>
      </c>
      <c r="G208" s="172">
        <v>10118.36</v>
      </c>
      <c r="I208" s="177">
        <f>F208/D208</f>
        <v>0.5</v>
      </c>
      <c r="J208" s="174">
        <f t="shared" si="12"/>
        <v>1</v>
      </c>
      <c r="M208" s="184"/>
    </row>
    <row r="209" spans="1:13" ht="15" customHeight="1" x14ac:dyDescent="0.3">
      <c r="A209" s="85" t="s">
        <v>9558</v>
      </c>
      <c r="B209" s="85" t="s">
        <v>9163</v>
      </c>
      <c r="C209" s="86" t="s">
        <v>28</v>
      </c>
      <c r="D209" s="203">
        <v>2</v>
      </c>
      <c r="E209" s="164">
        <v>3165.76</v>
      </c>
      <c r="F209" s="163">
        <v>2</v>
      </c>
      <c r="G209" s="172">
        <v>3165.76</v>
      </c>
      <c r="I209" s="177">
        <f>F209/D209</f>
        <v>1</v>
      </c>
      <c r="J209" s="174">
        <f t="shared" si="12"/>
        <v>0</v>
      </c>
      <c r="M209" s="184"/>
    </row>
    <row r="210" spans="1:13" ht="19.95" customHeight="1" x14ac:dyDescent="0.3">
      <c r="A210" s="88" t="s">
        <v>9559</v>
      </c>
      <c r="B210" s="88" t="s">
        <v>9165</v>
      </c>
      <c r="C210" s="89"/>
      <c r="D210" s="201"/>
      <c r="E210" s="156">
        <v>1982.07</v>
      </c>
      <c r="F210" s="89"/>
      <c r="G210" s="89">
        <v>1902.7872</v>
      </c>
      <c r="I210" s="177"/>
      <c r="J210" s="174">
        <f t="shared" si="12"/>
        <v>0</v>
      </c>
      <c r="M210" s="184"/>
    </row>
    <row r="211" spans="1:13" ht="15" customHeight="1" x14ac:dyDescent="0.3">
      <c r="A211" s="85" t="s">
        <v>9560</v>
      </c>
      <c r="B211" s="85" t="s">
        <v>9166</v>
      </c>
      <c r="C211" s="86" t="s">
        <v>14</v>
      </c>
      <c r="D211" s="203">
        <v>9</v>
      </c>
      <c r="E211" s="164">
        <v>1982.07</v>
      </c>
      <c r="F211" s="163">
        <v>8.64</v>
      </c>
      <c r="G211" s="172">
        <v>1902.7872</v>
      </c>
      <c r="I211" s="177">
        <f>F211/D211</f>
        <v>0.96000000000000008</v>
      </c>
      <c r="J211" s="174">
        <f t="shared" si="12"/>
        <v>0.35999999999999943</v>
      </c>
      <c r="M211" s="184"/>
    </row>
    <row r="212" spans="1:13" ht="25.2" customHeight="1" x14ac:dyDescent="0.3">
      <c r="A212" s="83" t="s">
        <v>8664</v>
      </c>
      <c r="B212" s="83" t="s">
        <v>8665</v>
      </c>
      <c r="C212" s="84"/>
      <c r="D212" s="198"/>
      <c r="E212" s="154">
        <v>398762.84</v>
      </c>
      <c r="F212" s="84"/>
      <c r="G212" s="84">
        <v>297606.44069999998</v>
      </c>
      <c r="I212" s="177"/>
      <c r="J212" s="174">
        <f t="shared" si="12"/>
        <v>0</v>
      </c>
      <c r="M212" s="184"/>
    </row>
    <row r="213" spans="1:13" ht="15" customHeight="1" x14ac:dyDescent="0.3">
      <c r="A213" s="85" t="s">
        <v>8666</v>
      </c>
      <c r="B213" s="85" t="s">
        <v>8667</v>
      </c>
      <c r="C213" s="86" t="s">
        <v>28</v>
      </c>
      <c r="D213" s="203">
        <v>3</v>
      </c>
      <c r="E213" s="164">
        <v>4008.24</v>
      </c>
      <c r="F213" s="163">
        <v>1</v>
      </c>
      <c r="G213" s="172">
        <v>1336.08</v>
      </c>
      <c r="I213" s="177">
        <f t="shared" ref="I213:I227" si="13">F213/D213</f>
        <v>0.33333333333333331</v>
      </c>
      <c r="J213" s="174">
        <f t="shared" si="12"/>
        <v>2</v>
      </c>
      <c r="M213" s="184"/>
    </row>
    <row r="214" spans="1:13" ht="15" customHeight="1" x14ac:dyDescent="0.3">
      <c r="A214" s="85" t="s">
        <v>8668</v>
      </c>
      <c r="B214" s="85" t="s">
        <v>8669</v>
      </c>
      <c r="C214" s="86" t="s">
        <v>25</v>
      </c>
      <c r="D214" s="203">
        <v>6812.6</v>
      </c>
      <c r="E214" s="164">
        <v>14033.96</v>
      </c>
      <c r="F214" s="163">
        <v>6779</v>
      </c>
      <c r="G214" s="172">
        <v>13964.74</v>
      </c>
      <c r="I214" s="177">
        <f t="shared" si="13"/>
        <v>0.99506796230514039</v>
      </c>
      <c r="J214" s="174">
        <f t="shared" si="12"/>
        <v>33.600000000000364</v>
      </c>
      <c r="M214" s="184"/>
    </row>
    <row r="215" spans="1:13" ht="15" customHeight="1" x14ac:dyDescent="0.3">
      <c r="A215" s="85" t="s">
        <v>8670</v>
      </c>
      <c r="B215" s="85" t="s">
        <v>9167</v>
      </c>
      <c r="C215" s="86" t="s">
        <v>25</v>
      </c>
      <c r="D215" s="203">
        <v>21000</v>
      </c>
      <c r="E215" s="164">
        <v>69300</v>
      </c>
      <c r="F215" s="163">
        <v>17476.23</v>
      </c>
      <c r="G215" s="172">
        <v>57671.558999999994</v>
      </c>
      <c r="I215" s="177">
        <f t="shared" si="13"/>
        <v>0.83220142857142854</v>
      </c>
      <c r="J215" s="174">
        <f t="shared" si="12"/>
        <v>3523.7700000000004</v>
      </c>
      <c r="M215" s="184"/>
    </row>
    <row r="216" spans="1:13" ht="15" customHeight="1" x14ac:dyDescent="0.3">
      <c r="A216" s="85" t="s">
        <v>8671</v>
      </c>
      <c r="B216" s="85" t="s">
        <v>8672</v>
      </c>
      <c r="C216" s="86" t="s">
        <v>8673</v>
      </c>
      <c r="D216" s="203">
        <v>96000</v>
      </c>
      <c r="E216" s="164">
        <v>53760</v>
      </c>
      <c r="F216" s="163">
        <v>65240</v>
      </c>
      <c r="G216" s="172">
        <v>36534.400000000001</v>
      </c>
      <c r="I216" s="177">
        <f t="shared" si="13"/>
        <v>0.67958333333333332</v>
      </c>
      <c r="J216" s="174">
        <f t="shared" si="12"/>
        <v>30760</v>
      </c>
      <c r="M216" s="184"/>
    </row>
    <row r="217" spans="1:13" ht="15" customHeight="1" x14ac:dyDescent="0.3">
      <c r="A217" s="85" t="s">
        <v>8674</v>
      </c>
      <c r="B217" s="85" t="s">
        <v>8675</v>
      </c>
      <c r="C217" s="86" t="s">
        <v>8673</v>
      </c>
      <c r="D217" s="203">
        <v>120000</v>
      </c>
      <c r="E217" s="164">
        <v>67200</v>
      </c>
      <c r="F217" s="163">
        <v>63720</v>
      </c>
      <c r="G217" s="172">
        <v>35683.200000000004</v>
      </c>
      <c r="I217" s="177">
        <f t="shared" si="13"/>
        <v>0.53100000000000003</v>
      </c>
      <c r="J217" s="174">
        <f t="shared" si="12"/>
        <v>56280</v>
      </c>
      <c r="M217" s="184"/>
    </row>
    <row r="218" spans="1:13" ht="15" customHeight="1" x14ac:dyDescent="0.3">
      <c r="A218" s="85" t="s">
        <v>8676</v>
      </c>
      <c r="B218" s="85" t="s">
        <v>9168</v>
      </c>
      <c r="C218" s="86" t="s">
        <v>198</v>
      </c>
      <c r="D218" s="203">
        <v>60686</v>
      </c>
      <c r="E218" s="164">
        <v>12137.2</v>
      </c>
      <c r="F218" s="163">
        <v>43876.52</v>
      </c>
      <c r="G218" s="172">
        <v>8775.3040000000001</v>
      </c>
      <c r="I218" s="177">
        <f t="shared" si="13"/>
        <v>0.7230089312197211</v>
      </c>
      <c r="J218" s="174">
        <f t="shared" si="12"/>
        <v>16809.480000000003</v>
      </c>
      <c r="M218" s="184"/>
    </row>
    <row r="219" spans="1:13" ht="15" customHeight="1" x14ac:dyDescent="0.3">
      <c r="A219" s="85" t="s">
        <v>8677</v>
      </c>
      <c r="B219" s="85" t="s">
        <v>9169</v>
      </c>
      <c r="C219" s="86" t="s">
        <v>25</v>
      </c>
      <c r="D219" s="203">
        <v>2400</v>
      </c>
      <c r="E219" s="164">
        <v>5352</v>
      </c>
      <c r="F219" s="163">
        <v>2127.39</v>
      </c>
      <c r="G219" s="172">
        <v>4744.0796999999993</v>
      </c>
      <c r="I219" s="177">
        <f t="shared" si="13"/>
        <v>0.88641249999999994</v>
      </c>
      <c r="J219" s="174">
        <f t="shared" si="12"/>
        <v>272.61000000000013</v>
      </c>
      <c r="M219" s="184"/>
    </row>
    <row r="220" spans="1:13" ht="15" customHeight="1" x14ac:dyDescent="0.3">
      <c r="A220" s="85" t="s">
        <v>8678</v>
      </c>
      <c r="B220" s="85" t="s">
        <v>9170</v>
      </c>
      <c r="C220" s="86" t="s">
        <v>28</v>
      </c>
      <c r="D220" s="203">
        <v>3000</v>
      </c>
      <c r="E220" s="164">
        <v>21030</v>
      </c>
      <c r="F220" s="163">
        <v>2840</v>
      </c>
      <c r="G220" s="172">
        <v>19908.399999999998</v>
      </c>
      <c r="I220" s="177">
        <f t="shared" si="13"/>
        <v>0.94666666666666666</v>
      </c>
      <c r="J220" s="174">
        <f t="shared" si="12"/>
        <v>160</v>
      </c>
      <c r="M220" s="184"/>
    </row>
    <row r="221" spans="1:13" ht="15" customHeight="1" x14ac:dyDescent="0.3">
      <c r="A221" s="85" t="s">
        <v>8679</v>
      </c>
      <c r="B221" s="85" t="s">
        <v>9171</v>
      </c>
      <c r="C221" s="86" t="s">
        <v>28</v>
      </c>
      <c r="D221" s="203">
        <v>50000</v>
      </c>
      <c r="E221" s="164">
        <v>22000</v>
      </c>
      <c r="F221" s="163">
        <v>38075.800000000003</v>
      </c>
      <c r="G221" s="172">
        <v>16753.352000000003</v>
      </c>
      <c r="I221" s="177">
        <f t="shared" si="13"/>
        <v>0.76151600000000008</v>
      </c>
      <c r="J221" s="174">
        <f t="shared" si="12"/>
        <v>11924.199999999997</v>
      </c>
      <c r="M221" s="184"/>
    </row>
    <row r="222" spans="1:13" ht="15" customHeight="1" x14ac:dyDescent="0.3">
      <c r="A222" s="85" t="s">
        <v>8680</v>
      </c>
      <c r="B222" s="85" t="s">
        <v>9172</v>
      </c>
      <c r="C222" s="86" t="s">
        <v>14</v>
      </c>
      <c r="D222" s="203">
        <v>2532.15</v>
      </c>
      <c r="E222" s="164">
        <v>16889.439999999999</v>
      </c>
      <c r="F222" s="163">
        <v>2235.06</v>
      </c>
      <c r="G222" s="172">
        <v>14907.850199999999</v>
      </c>
      <c r="I222" s="177">
        <f t="shared" si="13"/>
        <v>0.88267282743913267</v>
      </c>
      <c r="J222" s="174">
        <f t="shared" si="12"/>
        <v>297.09000000000015</v>
      </c>
      <c r="M222" s="184"/>
    </row>
    <row r="223" spans="1:13" ht="15" customHeight="1" x14ac:dyDescent="0.3">
      <c r="A223" s="85" t="s">
        <v>8681</v>
      </c>
      <c r="B223" s="85" t="s">
        <v>9173</v>
      </c>
      <c r="C223" s="86" t="s">
        <v>28</v>
      </c>
      <c r="D223" s="203">
        <v>1800</v>
      </c>
      <c r="E223" s="164">
        <v>20826</v>
      </c>
      <c r="F223" s="163">
        <v>1436</v>
      </c>
      <c r="G223" s="172">
        <v>16614.52</v>
      </c>
      <c r="I223" s="177">
        <f t="shared" si="13"/>
        <v>0.79777777777777781</v>
      </c>
      <c r="J223" s="174">
        <f t="shared" si="12"/>
        <v>364</v>
      </c>
      <c r="M223" s="184"/>
    </row>
    <row r="224" spans="1:13" ht="15" customHeight="1" x14ac:dyDescent="0.3">
      <c r="A224" s="85" t="s">
        <v>8682</v>
      </c>
      <c r="B224" s="85" t="s">
        <v>9174</v>
      </c>
      <c r="C224" s="86" t="s">
        <v>25</v>
      </c>
      <c r="D224" s="203">
        <v>80000</v>
      </c>
      <c r="E224" s="164">
        <v>71200</v>
      </c>
      <c r="F224" s="163">
        <v>66977.87</v>
      </c>
      <c r="G224" s="172">
        <v>59610.304299999996</v>
      </c>
      <c r="I224" s="177">
        <f t="shared" si="13"/>
        <v>0.83722337499999999</v>
      </c>
      <c r="J224" s="174">
        <f t="shared" si="12"/>
        <v>13022.130000000005</v>
      </c>
      <c r="M224" s="184"/>
    </row>
    <row r="225" spans="1:13" ht="15" customHeight="1" x14ac:dyDescent="0.3">
      <c r="A225" s="85" t="s">
        <v>9417</v>
      </c>
      <c r="B225" s="85" t="s">
        <v>9445</v>
      </c>
      <c r="C225" s="86" t="s">
        <v>28</v>
      </c>
      <c r="D225" s="203">
        <v>3000</v>
      </c>
      <c r="E225" s="164">
        <v>9810</v>
      </c>
      <c r="F225" s="163">
        <v>1451</v>
      </c>
      <c r="G225" s="172">
        <v>4744.7700000000004</v>
      </c>
      <c r="I225" s="177">
        <f t="shared" si="13"/>
        <v>0.48366666666666669</v>
      </c>
      <c r="J225" s="174">
        <f t="shared" si="12"/>
        <v>1549</v>
      </c>
      <c r="M225" s="184"/>
    </row>
    <row r="226" spans="1:13" ht="15" customHeight="1" x14ac:dyDescent="0.3">
      <c r="A226" s="85" t="s">
        <v>9418</v>
      </c>
      <c r="B226" s="85" t="s">
        <v>9446</v>
      </c>
      <c r="C226" s="86" t="s">
        <v>25</v>
      </c>
      <c r="D226" s="203">
        <v>400</v>
      </c>
      <c r="E226" s="164">
        <v>8276</v>
      </c>
      <c r="F226" s="163">
        <v>216.35</v>
      </c>
      <c r="G226" s="172">
        <v>4476.2815000000001</v>
      </c>
      <c r="I226" s="177">
        <f t="shared" si="13"/>
        <v>0.54087499999999999</v>
      </c>
      <c r="J226" s="174">
        <f t="shared" si="12"/>
        <v>183.65</v>
      </c>
      <c r="M226" s="184"/>
    </row>
    <row r="227" spans="1:13" ht="15" customHeight="1" x14ac:dyDescent="0.3">
      <c r="A227" s="85" t="s">
        <v>9487</v>
      </c>
      <c r="B227" s="85" t="s">
        <v>9488</v>
      </c>
      <c r="C227" s="86" t="s">
        <v>25</v>
      </c>
      <c r="D227" s="203">
        <v>300</v>
      </c>
      <c r="E227" s="164">
        <v>2940</v>
      </c>
      <c r="F227" s="163">
        <v>192</v>
      </c>
      <c r="G227" s="172">
        <v>1881.6000000000001</v>
      </c>
      <c r="I227" s="177">
        <f t="shared" si="13"/>
        <v>0.64</v>
      </c>
      <c r="J227" s="174">
        <f t="shared" si="12"/>
        <v>108</v>
      </c>
      <c r="M227" s="184"/>
    </row>
    <row r="228" spans="1:13" ht="25.2" customHeight="1" x14ac:dyDescent="0.3">
      <c r="A228" s="81" t="s">
        <v>5445</v>
      </c>
      <c r="B228" s="81" t="s">
        <v>5446</v>
      </c>
      <c r="C228" s="82"/>
      <c r="D228" s="197"/>
      <c r="E228" s="153">
        <v>307557.3</v>
      </c>
      <c r="F228" s="82"/>
      <c r="G228" s="82">
        <v>299229.73</v>
      </c>
      <c r="I228" s="177"/>
      <c r="J228" s="174">
        <f t="shared" si="12"/>
        <v>0</v>
      </c>
      <c r="M228" s="184"/>
    </row>
    <row r="229" spans="1:13" ht="25.2" customHeight="1" x14ac:dyDescent="0.3">
      <c r="A229" s="83" t="s">
        <v>5521</v>
      </c>
      <c r="B229" s="83" t="s">
        <v>5447</v>
      </c>
      <c r="C229" s="84"/>
      <c r="D229" s="198"/>
      <c r="E229" s="154">
        <v>18907</v>
      </c>
      <c r="F229" s="84"/>
      <c r="G229" s="84">
        <v>18907</v>
      </c>
      <c r="I229" s="177"/>
      <c r="J229" s="174">
        <f t="shared" si="12"/>
        <v>0</v>
      </c>
      <c r="M229" s="184"/>
    </row>
    <row r="230" spans="1:13" ht="15" customHeight="1" x14ac:dyDescent="0.3">
      <c r="A230" s="85" t="s">
        <v>5525</v>
      </c>
      <c r="B230" s="85" t="s">
        <v>5448</v>
      </c>
      <c r="C230" s="86" t="s">
        <v>14</v>
      </c>
      <c r="D230" s="200">
        <v>300</v>
      </c>
      <c r="E230" s="160">
        <v>15147</v>
      </c>
      <c r="F230" s="159">
        <v>300</v>
      </c>
      <c r="G230" s="169">
        <v>15147</v>
      </c>
      <c r="I230" s="177">
        <f>F230/D230</f>
        <v>1</v>
      </c>
      <c r="J230" s="174">
        <f t="shared" si="12"/>
        <v>0</v>
      </c>
      <c r="M230" s="184"/>
    </row>
    <row r="231" spans="1:13" ht="15" customHeight="1" x14ac:dyDescent="0.3">
      <c r="A231" s="85" t="s">
        <v>5526</v>
      </c>
      <c r="B231" s="85" t="s">
        <v>5449</v>
      </c>
      <c r="C231" s="86" t="s">
        <v>14</v>
      </c>
      <c r="D231" s="200">
        <v>250</v>
      </c>
      <c r="E231" s="160">
        <v>3760</v>
      </c>
      <c r="F231" s="159">
        <v>250</v>
      </c>
      <c r="G231" s="169">
        <v>3760</v>
      </c>
      <c r="I231" s="177">
        <f>F231/D231</f>
        <v>1</v>
      </c>
      <c r="J231" s="174">
        <f t="shared" si="12"/>
        <v>0</v>
      </c>
      <c r="M231" s="184"/>
    </row>
    <row r="232" spans="1:13" ht="25.2" customHeight="1" x14ac:dyDescent="0.3">
      <c r="A232" s="83" t="s">
        <v>5522</v>
      </c>
      <c r="B232" s="83" t="s">
        <v>5450</v>
      </c>
      <c r="C232" s="84"/>
      <c r="D232" s="198"/>
      <c r="E232" s="154">
        <v>205467.9</v>
      </c>
      <c r="F232" s="84"/>
      <c r="G232" s="84">
        <v>205467.9</v>
      </c>
      <c r="I232" s="177"/>
      <c r="J232" s="174">
        <f t="shared" si="12"/>
        <v>0</v>
      </c>
      <c r="M232" s="184"/>
    </row>
    <row r="233" spans="1:13" ht="15" customHeight="1" x14ac:dyDescent="0.3">
      <c r="A233" s="85" t="s">
        <v>5527</v>
      </c>
      <c r="B233" s="85" t="s">
        <v>5451</v>
      </c>
      <c r="C233" s="86" t="s">
        <v>78</v>
      </c>
      <c r="D233" s="200">
        <v>290</v>
      </c>
      <c r="E233" s="160">
        <v>205467.9</v>
      </c>
      <c r="F233" s="159">
        <v>290</v>
      </c>
      <c r="G233" s="169">
        <v>205467.9</v>
      </c>
      <c r="I233" s="177">
        <f>F233/D233</f>
        <v>1</v>
      </c>
      <c r="J233" s="174">
        <f t="shared" si="12"/>
        <v>0</v>
      </c>
      <c r="M233" s="184"/>
    </row>
    <row r="234" spans="1:13" ht="25.2" customHeight="1" x14ac:dyDescent="0.3">
      <c r="A234" s="83" t="s">
        <v>5523</v>
      </c>
      <c r="B234" s="83" t="s">
        <v>5452</v>
      </c>
      <c r="C234" s="84"/>
      <c r="D234" s="198"/>
      <c r="E234" s="154">
        <v>37993.199999999997</v>
      </c>
      <c r="F234" s="84"/>
      <c r="G234" s="84">
        <v>37993.199999999997</v>
      </c>
      <c r="I234" s="177"/>
      <c r="J234" s="174">
        <f t="shared" si="12"/>
        <v>0</v>
      </c>
      <c r="M234" s="184"/>
    </row>
    <row r="235" spans="1:13" ht="15" customHeight="1" x14ac:dyDescent="0.3">
      <c r="A235" s="85" t="s">
        <v>5528</v>
      </c>
      <c r="B235" s="85" t="s">
        <v>5453</v>
      </c>
      <c r="C235" s="86" t="s">
        <v>28</v>
      </c>
      <c r="D235" s="200">
        <v>180</v>
      </c>
      <c r="E235" s="160">
        <v>9210.6</v>
      </c>
      <c r="F235" s="159">
        <v>180</v>
      </c>
      <c r="G235" s="169">
        <v>9210.6</v>
      </c>
      <c r="I235" s="177">
        <f>F235/D235</f>
        <v>1</v>
      </c>
      <c r="J235" s="174">
        <f t="shared" si="12"/>
        <v>0</v>
      </c>
      <c r="M235" s="184"/>
    </row>
    <row r="236" spans="1:13" ht="15" customHeight="1" x14ac:dyDescent="0.3">
      <c r="A236" s="85" t="s">
        <v>5529</v>
      </c>
      <c r="B236" s="85" t="s">
        <v>5454</v>
      </c>
      <c r="C236" s="86" t="s">
        <v>28</v>
      </c>
      <c r="D236" s="200">
        <v>70</v>
      </c>
      <c r="E236" s="160">
        <v>21491.4</v>
      </c>
      <c r="F236" s="159">
        <v>70</v>
      </c>
      <c r="G236" s="169">
        <v>21491.399999999998</v>
      </c>
      <c r="I236" s="177">
        <f>F236/D236</f>
        <v>1</v>
      </c>
      <c r="J236" s="174">
        <f t="shared" si="12"/>
        <v>0</v>
      </c>
      <c r="M236" s="184"/>
    </row>
    <row r="237" spans="1:13" ht="15" customHeight="1" x14ac:dyDescent="0.3">
      <c r="A237" s="85" t="s">
        <v>5530</v>
      </c>
      <c r="B237" s="85" t="s">
        <v>5455</v>
      </c>
      <c r="C237" s="86" t="s">
        <v>28</v>
      </c>
      <c r="D237" s="200">
        <v>210</v>
      </c>
      <c r="E237" s="160">
        <v>7291.2</v>
      </c>
      <c r="F237" s="159">
        <v>210</v>
      </c>
      <c r="G237" s="169">
        <v>7291.2</v>
      </c>
      <c r="I237" s="177">
        <f>F237/D237</f>
        <v>1</v>
      </c>
      <c r="J237" s="174">
        <f t="shared" si="12"/>
        <v>0</v>
      </c>
      <c r="M237" s="184"/>
    </row>
    <row r="238" spans="1:13" ht="25.2" customHeight="1" x14ac:dyDescent="0.3">
      <c r="A238" s="83" t="s">
        <v>5524</v>
      </c>
      <c r="B238" s="83" t="s">
        <v>5456</v>
      </c>
      <c r="C238" s="84"/>
      <c r="D238" s="198"/>
      <c r="E238" s="154">
        <v>45189.200000000004</v>
      </c>
      <c r="F238" s="84"/>
      <c r="G238" s="84">
        <v>36861.629999999997</v>
      </c>
      <c r="I238" s="177"/>
      <c r="J238" s="174">
        <f t="shared" si="12"/>
        <v>0</v>
      </c>
      <c r="M238" s="184"/>
    </row>
    <row r="239" spans="1:13" ht="15" customHeight="1" x14ac:dyDescent="0.3">
      <c r="A239" s="85" t="s">
        <v>5531</v>
      </c>
      <c r="B239" s="85" t="s">
        <v>5457</v>
      </c>
      <c r="C239" s="86" t="s">
        <v>5432</v>
      </c>
      <c r="D239" s="200">
        <v>140</v>
      </c>
      <c r="E239" s="160">
        <v>8946</v>
      </c>
      <c r="F239" s="159">
        <v>163</v>
      </c>
      <c r="G239" s="169">
        <v>10415.699999999999</v>
      </c>
      <c r="I239" s="177">
        <f>F239/D239</f>
        <v>1.1642857142857144</v>
      </c>
      <c r="J239" s="174">
        <f t="shared" si="12"/>
        <v>-23</v>
      </c>
      <c r="M239" s="184"/>
    </row>
    <row r="240" spans="1:13" ht="15" customHeight="1" x14ac:dyDescent="0.3">
      <c r="A240" s="85" t="s">
        <v>5532</v>
      </c>
      <c r="B240" s="85" t="s">
        <v>5458</v>
      </c>
      <c r="C240" s="86" t="s">
        <v>5432</v>
      </c>
      <c r="D240" s="200">
        <v>140</v>
      </c>
      <c r="E240" s="160">
        <v>17193.400000000001</v>
      </c>
      <c r="F240" s="159">
        <v>163</v>
      </c>
      <c r="G240" s="169">
        <v>20018.03</v>
      </c>
      <c r="I240" s="177">
        <f>F240/D240</f>
        <v>1.1642857142857144</v>
      </c>
      <c r="J240" s="174">
        <f t="shared" si="12"/>
        <v>-23</v>
      </c>
      <c r="M240" s="184"/>
    </row>
    <row r="241" spans="1:13" ht="15" customHeight="1" x14ac:dyDescent="0.3">
      <c r="A241" s="85" t="s">
        <v>5533</v>
      </c>
      <c r="B241" s="85" t="s">
        <v>5459</v>
      </c>
      <c r="C241" s="86" t="s">
        <v>5432</v>
      </c>
      <c r="D241" s="200">
        <v>140</v>
      </c>
      <c r="E241" s="160">
        <v>9723</v>
      </c>
      <c r="F241" s="159">
        <v>12</v>
      </c>
      <c r="G241" s="169">
        <v>833.40000000000009</v>
      </c>
      <c r="I241" s="177">
        <f>F241/D241</f>
        <v>8.5714285714285715E-2</v>
      </c>
      <c r="J241" s="174">
        <f t="shared" si="12"/>
        <v>128</v>
      </c>
      <c r="M241" s="184"/>
    </row>
    <row r="242" spans="1:13" ht="15" customHeight="1" x14ac:dyDescent="0.3">
      <c r="A242" s="85" t="s">
        <v>5534</v>
      </c>
      <c r="B242" s="85" t="s">
        <v>5460</v>
      </c>
      <c r="C242" s="86" t="s">
        <v>5432</v>
      </c>
      <c r="D242" s="200">
        <v>140</v>
      </c>
      <c r="E242" s="160">
        <v>4860.8</v>
      </c>
      <c r="F242" s="159">
        <v>140</v>
      </c>
      <c r="G242" s="169">
        <v>4860.8</v>
      </c>
      <c r="I242" s="177">
        <f>F242/D242</f>
        <v>1</v>
      </c>
      <c r="J242" s="174">
        <f t="shared" si="12"/>
        <v>0</v>
      </c>
      <c r="M242" s="184"/>
    </row>
    <row r="243" spans="1:13" ht="15" customHeight="1" x14ac:dyDescent="0.3">
      <c r="A243" s="85" t="s">
        <v>5535</v>
      </c>
      <c r="B243" s="85" t="s">
        <v>5461</v>
      </c>
      <c r="C243" s="86" t="s">
        <v>5432</v>
      </c>
      <c r="D243" s="200">
        <v>140</v>
      </c>
      <c r="E243" s="160">
        <v>4466</v>
      </c>
      <c r="F243" s="159">
        <v>23</v>
      </c>
      <c r="G243" s="169">
        <v>733.69999999999993</v>
      </c>
      <c r="I243" s="177">
        <f>F243/D243</f>
        <v>0.16428571428571428</v>
      </c>
      <c r="J243" s="174">
        <f t="shared" si="12"/>
        <v>117</v>
      </c>
      <c r="M243" s="184"/>
    </row>
    <row r="244" spans="1:13" ht="25.2" customHeight="1" x14ac:dyDescent="0.3">
      <c r="A244" s="81" t="s">
        <v>5652</v>
      </c>
      <c r="B244" s="81" t="s">
        <v>5813</v>
      </c>
      <c r="C244" s="82"/>
      <c r="D244" s="197"/>
      <c r="E244" s="153">
        <v>104865.84</v>
      </c>
      <c r="F244" s="82"/>
      <c r="G244" s="82">
        <v>44074.457599999994</v>
      </c>
      <c r="I244" s="177"/>
      <c r="J244" s="174">
        <f t="shared" si="12"/>
        <v>0</v>
      </c>
      <c r="M244" s="184"/>
    </row>
    <row r="245" spans="1:13" ht="25.2" customHeight="1" x14ac:dyDescent="0.3">
      <c r="A245" s="83" t="s">
        <v>5653</v>
      </c>
      <c r="B245" s="83" t="s">
        <v>5462</v>
      </c>
      <c r="C245" s="84"/>
      <c r="D245" s="198"/>
      <c r="E245" s="154">
        <v>78665.84</v>
      </c>
      <c r="F245" s="84"/>
      <c r="G245" s="84">
        <v>44074.457599999994</v>
      </c>
      <c r="I245" s="177"/>
      <c r="J245" s="174">
        <f t="shared" si="12"/>
        <v>0</v>
      </c>
      <c r="M245" s="184"/>
    </row>
    <row r="246" spans="1:13" ht="19.95" customHeight="1" x14ac:dyDescent="0.3">
      <c r="A246" s="88" t="s">
        <v>5654</v>
      </c>
      <c r="B246" s="88" t="s">
        <v>5814</v>
      </c>
      <c r="C246" s="89"/>
      <c r="D246" s="201"/>
      <c r="E246" s="156">
        <v>4783.68</v>
      </c>
      <c r="F246" s="89"/>
      <c r="G246" s="89">
        <v>3270.08</v>
      </c>
      <c r="I246" s="177"/>
      <c r="J246" s="174">
        <f t="shared" si="12"/>
        <v>0</v>
      </c>
      <c r="M246" s="184"/>
    </row>
    <row r="247" spans="1:13" ht="15" customHeight="1" x14ac:dyDescent="0.3">
      <c r="A247" s="85" t="s">
        <v>5655</v>
      </c>
      <c r="B247" s="85" t="s">
        <v>5780</v>
      </c>
      <c r="C247" s="86" t="s">
        <v>78</v>
      </c>
      <c r="D247" s="200">
        <v>22</v>
      </c>
      <c r="E247" s="160">
        <v>3270.08</v>
      </c>
      <c r="F247" s="159">
        <v>22</v>
      </c>
      <c r="G247" s="169">
        <v>3270.08</v>
      </c>
      <c r="I247" s="177">
        <f>F247/D247</f>
        <v>1</v>
      </c>
      <c r="J247" s="174">
        <f t="shared" si="12"/>
        <v>0</v>
      </c>
      <c r="M247" s="184"/>
    </row>
    <row r="248" spans="1:13" ht="15" customHeight="1" x14ac:dyDescent="0.3">
      <c r="A248" s="85" t="s">
        <v>5656</v>
      </c>
      <c r="B248" s="85" t="s">
        <v>5548</v>
      </c>
      <c r="C248" s="86" t="s">
        <v>78</v>
      </c>
      <c r="D248" s="200">
        <v>10</v>
      </c>
      <c r="E248" s="160">
        <v>1513.6</v>
      </c>
      <c r="F248" s="159">
        <v>0</v>
      </c>
      <c r="G248" s="169">
        <v>0</v>
      </c>
      <c r="I248" s="177">
        <f>F248/D248</f>
        <v>0</v>
      </c>
      <c r="J248" s="174">
        <f t="shared" si="12"/>
        <v>10</v>
      </c>
      <c r="M248" s="184"/>
    </row>
    <row r="249" spans="1:13" ht="19.95" customHeight="1" x14ac:dyDescent="0.3">
      <c r="A249" s="88" t="s">
        <v>5657</v>
      </c>
      <c r="B249" s="88" t="s">
        <v>5463</v>
      </c>
      <c r="C249" s="89"/>
      <c r="D249" s="201"/>
      <c r="E249" s="156">
        <v>739.5</v>
      </c>
      <c r="F249" s="89"/>
      <c r="G249" s="89">
        <v>0</v>
      </c>
      <c r="I249" s="177"/>
      <c r="J249" s="174">
        <f t="shared" si="12"/>
        <v>0</v>
      </c>
      <c r="M249" s="184"/>
    </row>
    <row r="250" spans="1:13" ht="15" customHeight="1" x14ac:dyDescent="0.3">
      <c r="A250" s="85" t="s">
        <v>5658</v>
      </c>
      <c r="B250" s="85" t="s">
        <v>5464</v>
      </c>
      <c r="C250" s="86" t="s">
        <v>14</v>
      </c>
      <c r="D250" s="200">
        <v>2</v>
      </c>
      <c r="E250" s="160">
        <v>739.5</v>
      </c>
      <c r="F250" s="159">
        <v>0</v>
      </c>
      <c r="G250" s="169">
        <v>0</v>
      </c>
      <c r="I250" s="177">
        <f>F250/D250</f>
        <v>0</v>
      </c>
      <c r="J250" s="174">
        <f t="shared" si="12"/>
        <v>2</v>
      </c>
      <c r="M250" s="184"/>
    </row>
    <row r="251" spans="1:13" ht="19.95" customHeight="1" x14ac:dyDescent="0.3">
      <c r="A251" s="88" t="s">
        <v>5659</v>
      </c>
      <c r="B251" s="88" t="s">
        <v>5815</v>
      </c>
      <c r="C251" s="89"/>
      <c r="D251" s="201"/>
      <c r="E251" s="156">
        <v>31570.400000000001</v>
      </c>
      <c r="F251" s="89"/>
      <c r="G251" s="89">
        <v>39403.416799999999</v>
      </c>
      <c r="I251" s="177"/>
      <c r="J251" s="174">
        <f t="shared" si="12"/>
        <v>0</v>
      </c>
      <c r="M251" s="184"/>
    </row>
    <row r="252" spans="1:13" ht="15" customHeight="1" x14ac:dyDescent="0.3">
      <c r="A252" s="85" t="s">
        <v>5666</v>
      </c>
      <c r="B252" s="85" t="s">
        <v>5536</v>
      </c>
      <c r="C252" s="86" t="s">
        <v>78</v>
      </c>
      <c r="D252" s="200">
        <v>36</v>
      </c>
      <c r="E252" s="160">
        <v>11527.2</v>
      </c>
      <c r="F252" s="159">
        <v>36</v>
      </c>
      <c r="G252" s="169">
        <v>11527.199999999999</v>
      </c>
      <c r="I252" s="177">
        <f>F252/D252</f>
        <v>1</v>
      </c>
      <c r="J252" s="174">
        <f t="shared" si="12"/>
        <v>0</v>
      </c>
      <c r="M252" s="184"/>
    </row>
    <row r="253" spans="1:13" ht="15" customHeight="1" x14ac:dyDescent="0.3">
      <c r="A253" s="85" t="s">
        <v>5667</v>
      </c>
      <c r="B253" s="85" t="s">
        <v>5537</v>
      </c>
      <c r="C253" s="86" t="s">
        <v>78</v>
      </c>
      <c r="D253" s="200">
        <v>36</v>
      </c>
      <c r="E253" s="160">
        <v>11527.2</v>
      </c>
      <c r="F253" s="159">
        <v>36</v>
      </c>
      <c r="G253" s="169">
        <v>11527.199999999999</v>
      </c>
      <c r="I253" s="177">
        <f>F253/D253</f>
        <v>1</v>
      </c>
      <c r="J253" s="174">
        <f t="shared" si="12"/>
        <v>0</v>
      </c>
      <c r="M253" s="184"/>
    </row>
    <row r="254" spans="1:13" ht="15" customHeight="1" x14ac:dyDescent="0.3">
      <c r="A254" s="85" t="s">
        <v>5668</v>
      </c>
      <c r="B254" s="85" t="s">
        <v>5538</v>
      </c>
      <c r="C254" s="86" t="s">
        <v>14</v>
      </c>
      <c r="D254" s="200">
        <v>60</v>
      </c>
      <c r="E254" s="160">
        <v>5109.6000000000004</v>
      </c>
      <c r="F254" s="159">
        <v>100.64</v>
      </c>
      <c r="G254" s="169">
        <v>8570.5023999999994</v>
      </c>
      <c r="I254" s="177">
        <f>F254/D254</f>
        <v>1.6773333333333333</v>
      </c>
      <c r="J254" s="174">
        <f t="shared" si="12"/>
        <v>-40.64</v>
      </c>
      <c r="M254" s="184"/>
    </row>
    <row r="255" spans="1:13" ht="15" customHeight="1" x14ac:dyDescent="0.3">
      <c r="A255" s="85" t="s">
        <v>5669</v>
      </c>
      <c r="B255" s="85" t="s">
        <v>5539</v>
      </c>
      <c r="C255" s="86" t="s">
        <v>14</v>
      </c>
      <c r="D255" s="200">
        <v>40</v>
      </c>
      <c r="E255" s="160">
        <v>3406.4</v>
      </c>
      <c r="F255" s="159">
        <v>91.34</v>
      </c>
      <c r="G255" s="169">
        <v>7778.5144</v>
      </c>
      <c r="I255" s="177">
        <f>F255/D255</f>
        <v>2.2835000000000001</v>
      </c>
      <c r="J255" s="174">
        <f t="shared" si="12"/>
        <v>-51.34</v>
      </c>
      <c r="M255" s="184"/>
    </row>
    <row r="256" spans="1:13" ht="19.95" customHeight="1" x14ac:dyDescent="0.3">
      <c r="A256" s="88" t="s">
        <v>5660</v>
      </c>
      <c r="B256" s="88" t="s">
        <v>5465</v>
      </c>
      <c r="C256" s="89"/>
      <c r="D256" s="201"/>
      <c r="E256" s="156">
        <v>19680.05</v>
      </c>
      <c r="F256" s="89"/>
      <c r="G256" s="89">
        <v>0</v>
      </c>
      <c r="I256" s="177"/>
      <c r="J256" s="174">
        <f t="shared" si="12"/>
        <v>0</v>
      </c>
      <c r="M256" s="184"/>
    </row>
    <row r="257" spans="1:13" ht="15" customHeight="1" x14ac:dyDescent="0.3">
      <c r="A257" s="85" t="s">
        <v>5670</v>
      </c>
      <c r="B257" s="85" t="s">
        <v>5540</v>
      </c>
      <c r="C257" s="86" t="s">
        <v>14</v>
      </c>
      <c r="D257" s="200">
        <v>150</v>
      </c>
      <c r="E257" s="160">
        <v>13357.5</v>
      </c>
      <c r="F257" s="159">
        <v>0</v>
      </c>
      <c r="G257" s="169">
        <v>0</v>
      </c>
      <c r="I257" s="177">
        <f>F257/D257</f>
        <v>0</v>
      </c>
      <c r="J257" s="174">
        <f t="shared" si="12"/>
        <v>150</v>
      </c>
      <c r="M257" s="184"/>
    </row>
    <row r="258" spans="1:13" ht="15" customHeight="1" x14ac:dyDescent="0.3">
      <c r="A258" s="85" t="s">
        <v>5671</v>
      </c>
      <c r="B258" s="85" t="s">
        <v>5541</v>
      </c>
      <c r="C258" s="86" t="s">
        <v>14</v>
      </c>
      <c r="D258" s="200">
        <v>71</v>
      </c>
      <c r="E258" s="160">
        <v>6322.55</v>
      </c>
      <c r="F258" s="159">
        <v>0</v>
      </c>
      <c r="G258" s="169">
        <v>0</v>
      </c>
      <c r="I258" s="177">
        <f>F258/D258</f>
        <v>0</v>
      </c>
      <c r="J258" s="174">
        <f t="shared" si="12"/>
        <v>71</v>
      </c>
      <c r="M258" s="184"/>
    </row>
    <row r="259" spans="1:13" ht="19.95" customHeight="1" x14ac:dyDescent="0.3">
      <c r="A259" s="88" t="s">
        <v>5661</v>
      </c>
      <c r="B259" s="88" t="s">
        <v>5466</v>
      </c>
      <c r="C259" s="89"/>
      <c r="D259" s="201"/>
      <c r="E259" s="156">
        <v>2950.96</v>
      </c>
      <c r="F259" s="89"/>
      <c r="G259" s="89">
        <v>0</v>
      </c>
      <c r="I259" s="177"/>
      <c r="J259" s="174">
        <f t="shared" si="12"/>
        <v>0</v>
      </c>
      <c r="M259" s="184"/>
    </row>
    <row r="260" spans="1:13" ht="15" customHeight="1" x14ac:dyDescent="0.3">
      <c r="A260" s="85" t="s">
        <v>5672</v>
      </c>
      <c r="B260" s="85" t="s">
        <v>5542</v>
      </c>
      <c r="C260" s="86" t="s">
        <v>14</v>
      </c>
      <c r="D260" s="200">
        <v>15</v>
      </c>
      <c r="E260" s="160">
        <v>1075.95</v>
      </c>
      <c r="F260" s="159">
        <v>0</v>
      </c>
      <c r="G260" s="169">
        <v>0</v>
      </c>
      <c r="I260" s="177">
        <f>F260/D260</f>
        <v>0</v>
      </c>
      <c r="J260" s="174">
        <f t="shared" si="12"/>
        <v>15</v>
      </c>
      <c r="M260" s="184"/>
    </row>
    <row r="261" spans="1:13" ht="15" customHeight="1" x14ac:dyDescent="0.3">
      <c r="A261" s="85" t="s">
        <v>5673</v>
      </c>
      <c r="B261" s="85" t="s">
        <v>5543</v>
      </c>
      <c r="C261" s="86" t="s">
        <v>14</v>
      </c>
      <c r="D261" s="200">
        <v>20</v>
      </c>
      <c r="E261" s="160">
        <v>1434.6</v>
      </c>
      <c r="F261" s="159">
        <v>0</v>
      </c>
      <c r="G261" s="169">
        <v>0</v>
      </c>
      <c r="I261" s="177">
        <f>F261/D261</f>
        <v>0</v>
      </c>
      <c r="J261" s="174">
        <f t="shared" ref="J261:J324" si="14">D261-F261</f>
        <v>20</v>
      </c>
      <c r="M261" s="184"/>
    </row>
    <row r="262" spans="1:13" ht="15" customHeight="1" x14ac:dyDescent="0.3">
      <c r="A262" s="85" t="s">
        <v>5674</v>
      </c>
      <c r="B262" s="85" t="s">
        <v>5544</v>
      </c>
      <c r="C262" s="86" t="s">
        <v>14</v>
      </c>
      <c r="D262" s="200">
        <v>1</v>
      </c>
      <c r="E262" s="160">
        <v>440.41</v>
      </c>
      <c r="F262" s="159">
        <v>0</v>
      </c>
      <c r="G262" s="169">
        <v>0</v>
      </c>
      <c r="I262" s="177">
        <f>F262/D262</f>
        <v>0</v>
      </c>
      <c r="J262" s="174">
        <f t="shared" si="14"/>
        <v>1</v>
      </c>
      <c r="M262" s="184"/>
    </row>
    <row r="263" spans="1:13" ht="19.95" customHeight="1" x14ac:dyDescent="0.3">
      <c r="A263" s="88" t="s">
        <v>5662</v>
      </c>
      <c r="B263" s="88" t="s">
        <v>5467</v>
      </c>
      <c r="C263" s="89"/>
      <c r="D263" s="201"/>
      <c r="E263" s="156">
        <v>3082.8100000000004</v>
      </c>
      <c r="F263" s="89"/>
      <c r="G263" s="89">
        <v>0</v>
      </c>
      <c r="I263" s="177"/>
      <c r="J263" s="174">
        <f t="shared" si="14"/>
        <v>0</v>
      </c>
      <c r="M263" s="184"/>
    </row>
    <row r="264" spans="1:13" ht="15" customHeight="1" x14ac:dyDescent="0.3">
      <c r="A264" s="85" t="s">
        <v>5675</v>
      </c>
      <c r="B264" s="85" t="s">
        <v>5468</v>
      </c>
      <c r="C264" s="86" t="s">
        <v>78</v>
      </c>
      <c r="D264" s="200">
        <v>1</v>
      </c>
      <c r="E264" s="160">
        <v>440.41</v>
      </c>
      <c r="F264" s="159">
        <v>0</v>
      </c>
      <c r="G264" s="169">
        <v>0</v>
      </c>
      <c r="I264" s="177">
        <f>F264/D264</f>
        <v>0</v>
      </c>
      <c r="J264" s="174">
        <f t="shared" si="14"/>
        <v>1</v>
      </c>
      <c r="M264" s="184"/>
    </row>
    <row r="265" spans="1:13" ht="15" customHeight="1" x14ac:dyDescent="0.3">
      <c r="A265" s="85" t="s">
        <v>5676</v>
      </c>
      <c r="B265" s="85" t="s">
        <v>5816</v>
      </c>
      <c r="C265" s="86" t="s">
        <v>78</v>
      </c>
      <c r="D265" s="200">
        <v>8</v>
      </c>
      <c r="E265" s="160">
        <v>1174.4000000000001</v>
      </c>
      <c r="F265" s="159">
        <v>0</v>
      </c>
      <c r="G265" s="169">
        <v>0</v>
      </c>
      <c r="I265" s="177">
        <f>F265/D265</f>
        <v>0</v>
      </c>
      <c r="J265" s="174">
        <f t="shared" si="14"/>
        <v>8</v>
      </c>
      <c r="M265" s="184"/>
    </row>
    <row r="266" spans="1:13" ht="15" customHeight="1" x14ac:dyDescent="0.3">
      <c r="A266" s="85" t="s">
        <v>5717</v>
      </c>
      <c r="B266" s="85" t="s">
        <v>5545</v>
      </c>
      <c r="C266" s="86" t="s">
        <v>78</v>
      </c>
      <c r="D266" s="200">
        <v>10</v>
      </c>
      <c r="E266" s="160">
        <v>1468</v>
      </c>
      <c r="F266" s="159">
        <v>0</v>
      </c>
      <c r="G266" s="169">
        <v>0</v>
      </c>
      <c r="I266" s="177">
        <f>F266/D266</f>
        <v>0</v>
      </c>
      <c r="J266" s="174">
        <f t="shared" si="14"/>
        <v>10</v>
      </c>
      <c r="M266" s="184"/>
    </row>
    <row r="267" spans="1:13" ht="19.95" customHeight="1" x14ac:dyDescent="0.3">
      <c r="A267" s="88" t="s">
        <v>5663</v>
      </c>
      <c r="B267" s="88" t="s">
        <v>5469</v>
      </c>
      <c r="C267" s="89"/>
      <c r="D267" s="201"/>
      <c r="E267" s="156">
        <v>2879.58</v>
      </c>
      <c r="F267" s="89"/>
      <c r="G267" s="89">
        <v>1400.9607999999998</v>
      </c>
      <c r="I267" s="177"/>
      <c r="J267" s="174">
        <f t="shared" si="14"/>
        <v>0</v>
      </c>
      <c r="M267" s="184"/>
    </row>
    <row r="268" spans="1:13" ht="15" customHeight="1" x14ac:dyDescent="0.3">
      <c r="A268" s="85" t="s">
        <v>5677</v>
      </c>
      <c r="B268" s="85" t="s">
        <v>5470</v>
      </c>
      <c r="C268" s="86" t="s">
        <v>78</v>
      </c>
      <c r="D268" s="200">
        <v>3</v>
      </c>
      <c r="E268" s="160">
        <v>307.02</v>
      </c>
      <c r="F268" s="159">
        <v>0</v>
      </c>
      <c r="G268" s="169">
        <v>0</v>
      </c>
      <c r="I268" s="177">
        <f>F268/D268</f>
        <v>0</v>
      </c>
      <c r="J268" s="174">
        <f t="shared" si="14"/>
        <v>3</v>
      </c>
      <c r="M268" s="184"/>
    </row>
    <row r="269" spans="1:13" ht="15" customHeight="1" x14ac:dyDescent="0.3">
      <c r="A269" s="85" t="s">
        <v>5678</v>
      </c>
      <c r="B269" s="85" t="s">
        <v>5471</v>
      </c>
      <c r="C269" s="86" t="s">
        <v>78</v>
      </c>
      <c r="D269" s="200">
        <v>5</v>
      </c>
      <c r="E269" s="160">
        <v>511.7</v>
      </c>
      <c r="F269" s="159">
        <v>8.0299999999999994</v>
      </c>
      <c r="G269" s="169">
        <v>821.79019999999991</v>
      </c>
      <c r="I269" s="177">
        <f>F269/D269</f>
        <v>1.6059999999999999</v>
      </c>
      <c r="J269" s="174">
        <f t="shared" si="14"/>
        <v>-3.0299999999999994</v>
      </c>
      <c r="M269" s="184"/>
    </row>
    <row r="270" spans="1:13" ht="15" customHeight="1" x14ac:dyDescent="0.3">
      <c r="A270" s="85" t="s">
        <v>5679</v>
      </c>
      <c r="B270" s="85" t="s">
        <v>5546</v>
      </c>
      <c r="C270" s="86" t="s">
        <v>78</v>
      </c>
      <c r="D270" s="200">
        <v>4</v>
      </c>
      <c r="E270" s="160">
        <v>409.36</v>
      </c>
      <c r="F270" s="159">
        <v>2.69</v>
      </c>
      <c r="G270" s="169">
        <v>275.2946</v>
      </c>
      <c r="I270" s="177">
        <f>F270/D270</f>
        <v>0.67249999999999999</v>
      </c>
      <c r="J270" s="174">
        <f t="shared" si="14"/>
        <v>1.31</v>
      </c>
      <c r="M270" s="184"/>
    </row>
    <row r="271" spans="1:13" ht="15" customHeight="1" x14ac:dyDescent="0.3">
      <c r="A271" s="85" t="s">
        <v>5680</v>
      </c>
      <c r="B271" s="85" t="s">
        <v>5472</v>
      </c>
      <c r="C271" s="86" t="s">
        <v>14</v>
      </c>
      <c r="D271" s="200">
        <v>75</v>
      </c>
      <c r="E271" s="160">
        <v>1651.5</v>
      </c>
      <c r="F271" s="159">
        <v>13.8</v>
      </c>
      <c r="G271" s="169">
        <v>303.87600000000003</v>
      </c>
      <c r="I271" s="177">
        <f>F271/D271</f>
        <v>0.184</v>
      </c>
      <c r="J271" s="174">
        <f t="shared" si="14"/>
        <v>61.2</v>
      </c>
      <c r="M271" s="184"/>
    </row>
    <row r="272" spans="1:13" ht="19.95" customHeight="1" x14ac:dyDescent="0.3">
      <c r="A272" s="88" t="s">
        <v>5664</v>
      </c>
      <c r="B272" s="88" t="s">
        <v>5473</v>
      </c>
      <c r="C272" s="89"/>
      <c r="D272" s="201"/>
      <c r="E272" s="156">
        <v>2985.36</v>
      </c>
      <c r="F272" s="89"/>
      <c r="G272" s="89">
        <v>0</v>
      </c>
      <c r="I272" s="177"/>
      <c r="J272" s="174">
        <f t="shared" si="14"/>
        <v>0</v>
      </c>
      <c r="M272" s="184"/>
    </row>
    <row r="273" spans="1:13" ht="15" customHeight="1" x14ac:dyDescent="0.3">
      <c r="A273" s="85" t="s">
        <v>5681</v>
      </c>
      <c r="B273" s="85" t="s">
        <v>5474</v>
      </c>
      <c r="C273" s="86" t="s">
        <v>47</v>
      </c>
      <c r="D273" s="200">
        <v>12</v>
      </c>
      <c r="E273" s="160">
        <v>2985.36</v>
      </c>
      <c r="F273" s="159">
        <v>0</v>
      </c>
      <c r="G273" s="169">
        <v>0</v>
      </c>
      <c r="I273" s="177">
        <f>F273/D273</f>
        <v>0</v>
      </c>
      <c r="J273" s="174">
        <f t="shared" si="14"/>
        <v>12</v>
      </c>
      <c r="M273" s="184"/>
    </row>
    <row r="274" spans="1:13" ht="19.95" customHeight="1" x14ac:dyDescent="0.3">
      <c r="A274" s="88" t="s">
        <v>5665</v>
      </c>
      <c r="B274" s="88" t="s">
        <v>5475</v>
      </c>
      <c r="C274" s="89"/>
      <c r="D274" s="201"/>
      <c r="E274" s="156">
        <v>9993.5</v>
      </c>
      <c r="F274" s="89"/>
      <c r="G274" s="89">
        <v>0</v>
      </c>
      <c r="I274" s="177"/>
      <c r="J274" s="174">
        <f t="shared" si="14"/>
        <v>0</v>
      </c>
      <c r="M274" s="184"/>
    </row>
    <row r="275" spans="1:13" ht="15" customHeight="1" x14ac:dyDescent="0.3">
      <c r="A275" s="85" t="s">
        <v>5682</v>
      </c>
      <c r="B275" s="85" t="s">
        <v>5476</v>
      </c>
      <c r="C275" s="86" t="s">
        <v>14</v>
      </c>
      <c r="D275" s="200">
        <v>50</v>
      </c>
      <c r="E275" s="160">
        <v>9993.5</v>
      </c>
      <c r="F275" s="159">
        <v>0</v>
      </c>
      <c r="G275" s="169">
        <v>0</v>
      </c>
      <c r="I275" s="177">
        <f>F275/D275</f>
        <v>0</v>
      </c>
      <c r="J275" s="174">
        <f t="shared" si="14"/>
        <v>50</v>
      </c>
      <c r="M275" s="184"/>
    </row>
    <row r="276" spans="1:13" ht="25.2" customHeight="1" x14ac:dyDescent="0.3">
      <c r="A276" s="83" t="s">
        <v>5683</v>
      </c>
      <c r="B276" s="83" t="s">
        <v>611</v>
      </c>
      <c r="C276" s="84"/>
      <c r="D276" s="198"/>
      <c r="E276" s="154">
        <v>26200</v>
      </c>
      <c r="F276" s="84"/>
      <c r="G276" s="84">
        <v>0</v>
      </c>
      <c r="I276" s="177"/>
      <c r="J276" s="174">
        <f t="shared" si="14"/>
        <v>0</v>
      </c>
      <c r="M276" s="184"/>
    </row>
    <row r="277" spans="1:13" ht="15" customHeight="1" x14ac:dyDescent="0.3">
      <c r="A277" s="85" t="s">
        <v>5684</v>
      </c>
      <c r="B277" s="85" t="s">
        <v>5781</v>
      </c>
      <c r="C277" s="86" t="s">
        <v>42</v>
      </c>
      <c r="D277" s="200">
        <v>1</v>
      </c>
      <c r="E277" s="160">
        <v>1200</v>
      </c>
      <c r="F277" s="159">
        <v>0</v>
      </c>
      <c r="G277" s="169">
        <v>0</v>
      </c>
      <c r="I277" s="177">
        <f>F277/D277</f>
        <v>0</v>
      </c>
      <c r="J277" s="174">
        <f t="shared" si="14"/>
        <v>1</v>
      </c>
      <c r="M277" s="184"/>
    </row>
    <row r="278" spans="1:13" ht="15" customHeight="1" x14ac:dyDescent="0.3">
      <c r="A278" s="85" t="s">
        <v>5685</v>
      </c>
      <c r="B278" s="85" t="s">
        <v>5477</v>
      </c>
      <c r="C278" s="86" t="s">
        <v>28</v>
      </c>
      <c r="D278" s="200">
        <v>5</v>
      </c>
      <c r="E278" s="160">
        <v>25000</v>
      </c>
      <c r="F278" s="159">
        <v>0</v>
      </c>
      <c r="G278" s="169">
        <v>0</v>
      </c>
      <c r="I278" s="177">
        <f>F278/D278</f>
        <v>0</v>
      </c>
      <c r="J278" s="174">
        <f t="shared" si="14"/>
        <v>5</v>
      </c>
      <c r="M278" s="184"/>
    </row>
    <row r="279" spans="1:13" ht="25.2" customHeight="1" x14ac:dyDescent="0.3">
      <c r="A279" s="81" t="s">
        <v>5686</v>
      </c>
      <c r="B279" s="81" t="s">
        <v>5478</v>
      </c>
      <c r="C279" s="82"/>
      <c r="D279" s="197"/>
      <c r="E279" s="153">
        <v>8799.619999999999</v>
      </c>
      <c r="F279" s="82"/>
      <c r="G279" s="82">
        <v>1158.5999999999999</v>
      </c>
      <c r="I279" s="177"/>
      <c r="J279" s="174">
        <f t="shared" si="14"/>
        <v>0</v>
      </c>
      <c r="M279" s="184"/>
    </row>
    <row r="280" spans="1:13" ht="25.2" customHeight="1" x14ac:dyDescent="0.3">
      <c r="A280" s="83" t="s">
        <v>5687</v>
      </c>
      <c r="B280" s="83" t="s">
        <v>5817</v>
      </c>
      <c r="C280" s="84"/>
      <c r="D280" s="198"/>
      <c r="E280" s="154">
        <v>1071.02</v>
      </c>
      <c r="F280" s="84"/>
      <c r="G280" s="84">
        <v>0</v>
      </c>
      <c r="I280" s="177"/>
      <c r="J280" s="174">
        <f t="shared" si="14"/>
        <v>0</v>
      </c>
      <c r="M280" s="184"/>
    </row>
    <row r="281" spans="1:13" ht="15" customHeight="1" x14ac:dyDescent="0.3">
      <c r="A281" s="85" t="s">
        <v>5690</v>
      </c>
      <c r="B281" s="85" t="s">
        <v>5479</v>
      </c>
      <c r="C281" s="86" t="s">
        <v>5480</v>
      </c>
      <c r="D281" s="200">
        <v>1</v>
      </c>
      <c r="E281" s="160">
        <v>1071.02</v>
      </c>
      <c r="F281" s="159">
        <v>0</v>
      </c>
      <c r="G281" s="169">
        <v>0</v>
      </c>
      <c r="I281" s="177">
        <f>F281/D281</f>
        <v>0</v>
      </c>
      <c r="J281" s="174">
        <f t="shared" si="14"/>
        <v>1</v>
      </c>
      <c r="M281" s="184"/>
    </row>
    <row r="282" spans="1:13" ht="25.2" customHeight="1" x14ac:dyDescent="0.3">
      <c r="A282" s="83" t="s">
        <v>5688</v>
      </c>
      <c r="B282" s="83" t="s">
        <v>5481</v>
      </c>
      <c r="C282" s="84"/>
      <c r="D282" s="198"/>
      <c r="E282" s="154">
        <v>1807.6</v>
      </c>
      <c r="F282" s="84"/>
      <c r="G282" s="84">
        <v>0</v>
      </c>
      <c r="I282" s="177"/>
      <c r="J282" s="174">
        <f t="shared" si="14"/>
        <v>0</v>
      </c>
      <c r="M282" s="184"/>
    </row>
    <row r="283" spans="1:13" ht="15" customHeight="1" x14ac:dyDescent="0.3">
      <c r="A283" s="85" t="s">
        <v>5697</v>
      </c>
      <c r="B283" s="85" t="s">
        <v>5482</v>
      </c>
      <c r="C283" s="86" t="s">
        <v>5480</v>
      </c>
      <c r="D283" s="200">
        <v>1</v>
      </c>
      <c r="E283" s="160">
        <v>1807.6</v>
      </c>
      <c r="F283" s="159">
        <v>0</v>
      </c>
      <c r="G283" s="169">
        <v>0</v>
      </c>
      <c r="I283" s="177">
        <f>F283/D283</f>
        <v>0</v>
      </c>
      <c r="J283" s="174">
        <f t="shared" si="14"/>
        <v>1</v>
      </c>
      <c r="M283" s="184"/>
    </row>
    <row r="284" spans="1:13" ht="25.2" customHeight="1" x14ac:dyDescent="0.3">
      <c r="A284" s="83" t="s">
        <v>5689</v>
      </c>
      <c r="B284" s="83" t="s">
        <v>5483</v>
      </c>
      <c r="C284" s="84"/>
      <c r="D284" s="198"/>
      <c r="E284" s="154">
        <v>4762.3999999999996</v>
      </c>
      <c r="F284" s="84"/>
      <c r="G284" s="84">
        <v>0</v>
      </c>
      <c r="I284" s="177"/>
      <c r="J284" s="174">
        <f t="shared" si="14"/>
        <v>0</v>
      </c>
      <c r="M284" s="184"/>
    </row>
    <row r="285" spans="1:13" ht="15" customHeight="1" x14ac:dyDescent="0.3">
      <c r="A285" s="85" t="s">
        <v>5691</v>
      </c>
      <c r="B285" s="85" t="s">
        <v>5782</v>
      </c>
      <c r="C285" s="86" t="s">
        <v>5480</v>
      </c>
      <c r="D285" s="200">
        <v>1</v>
      </c>
      <c r="E285" s="160">
        <v>4762.3999999999996</v>
      </c>
      <c r="F285" s="159">
        <v>0</v>
      </c>
      <c r="G285" s="169">
        <v>0</v>
      </c>
      <c r="I285" s="177">
        <f>F285/D285</f>
        <v>0</v>
      </c>
      <c r="J285" s="174">
        <f t="shared" si="14"/>
        <v>1</v>
      </c>
      <c r="M285" s="184"/>
    </row>
    <row r="286" spans="1:13" ht="25.2" customHeight="1" x14ac:dyDescent="0.3">
      <c r="A286" s="83" t="s">
        <v>7780</v>
      </c>
      <c r="B286" s="83" t="s">
        <v>7781</v>
      </c>
      <c r="C286" s="84"/>
      <c r="D286" s="198"/>
      <c r="E286" s="154">
        <v>1158.5999999999999</v>
      </c>
      <c r="F286" s="84"/>
      <c r="G286" s="84">
        <v>1158.5999999999999</v>
      </c>
      <c r="I286" s="177"/>
      <c r="J286" s="174">
        <f t="shared" si="14"/>
        <v>0</v>
      </c>
      <c r="M286" s="184"/>
    </row>
    <row r="287" spans="1:13" ht="15" customHeight="1" x14ac:dyDescent="0.3">
      <c r="A287" s="85" t="s">
        <v>7782</v>
      </c>
      <c r="B287" s="85" t="s">
        <v>7781</v>
      </c>
      <c r="C287" s="86" t="s">
        <v>42</v>
      </c>
      <c r="D287" s="202">
        <v>1</v>
      </c>
      <c r="E287" s="162">
        <v>1158.5999999999999</v>
      </c>
      <c r="F287" s="161">
        <v>1</v>
      </c>
      <c r="G287" s="171">
        <v>1158.5999999999999</v>
      </c>
      <c r="I287" s="177">
        <f>F287/D287</f>
        <v>1</v>
      </c>
      <c r="J287" s="174">
        <f t="shared" si="14"/>
        <v>0</v>
      </c>
      <c r="M287" s="184"/>
    </row>
    <row r="288" spans="1:13" ht="25.2" customHeight="1" x14ac:dyDescent="0.3">
      <c r="A288" s="81" t="s">
        <v>7783</v>
      </c>
      <c r="B288" s="81" t="s">
        <v>7784</v>
      </c>
      <c r="C288" s="82"/>
      <c r="D288" s="197"/>
      <c r="E288" s="153">
        <v>45202.15</v>
      </c>
      <c r="F288" s="82"/>
      <c r="G288" s="166">
        <v>29789.652699999999</v>
      </c>
      <c r="I288" s="177"/>
      <c r="J288" s="174">
        <f t="shared" si="14"/>
        <v>0</v>
      </c>
      <c r="M288" s="184"/>
    </row>
    <row r="289" spans="1:13" ht="15" customHeight="1" x14ac:dyDescent="0.3">
      <c r="A289" s="85" t="s">
        <v>7785</v>
      </c>
      <c r="B289" s="85" t="s">
        <v>8542</v>
      </c>
      <c r="C289" s="86" t="s">
        <v>28</v>
      </c>
      <c r="D289" s="202">
        <v>12</v>
      </c>
      <c r="E289" s="162">
        <v>769.44</v>
      </c>
      <c r="F289" s="161">
        <v>12</v>
      </c>
      <c r="G289" s="171">
        <v>769.44</v>
      </c>
      <c r="I289" s="177">
        <f t="shared" ref="I289:I310" si="15">F289/D289</f>
        <v>1</v>
      </c>
      <c r="J289" s="174">
        <f t="shared" si="14"/>
        <v>0</v>
      </c>
      <c r="M289" s="184"/>
    </row>
    <row r="290" spans="1:13" ht="15" customHeight="1" x14ac:dyDescent="0.3">
      <c r="A290" s="85" t="s">
        <v>7786</v>
      </c>
      <c r="B290" s="85" t="s">
        <v>8543</v>
      </c>
      <c r="C290" s="86" t="s">
        <v>14</v>
      </c>
      <c r="D290" s="202">
        <v>12</v>
      </c>
      <c r="E290" s="162">
        <v>576.6</v>
      </c>
      <c r="F290" s="161">
        <v>40.86</v>
      </c>
      <c r="G290" s="171">
        <v>1963.3229999999999</v>
      </c>
      <c r="I290" s="177">
        <f t="shared" si="15"/>
        <v>3.4049999999999998</v>
      </c>
      <c r="J290" s="174">
        <f t="shared" si="14"/>
        <v>-28.86</v>
      </c>
      <c r="M290" s="184"/>
    </row>
    <row r="291" spans="1:13" ht="15" customHeight="1" x14ac:dyDescent="0.3">
      <c r="A291" s="85" t="s">
        <v>7787</v>
      </c>
      <c r="B291" s="85" t="s">
        <v>8544</v>
      </c>
      <c r="C291" s="86" t="s">
        <v>78</v>
      </c>
      <c r="D291" s="202">
        <v>13.2</v>
      </c>
      <c r="E291" s="162">
        <v>2378.64</v>
      </c>
      <c r="F291" s="161">
        <v>13.2</v>
      </c>
      <c r="G291" s="171">
        <v>2378.64</v>
      </c>
      <c r="I291" s="177">
        <f t="shared" si="15"/>
        <v>1</v>
      </c>
      <c r="J291" s="174">
        <f t="shared" si="14"/>
        <v>0</v>
      </c>
      <c r="M291" s="184"/>
    </row>
    <row r="292" spans="1:13" ht="15" customHeight="1" x14ac:dyDescent="0.3">
      <c r="A292" s="85" t="s">
        <v>7788</v>
      </c>
      <c r="B292" s="85" t="s">
        <v>8545</v>
      </c>
      <c r="C292" s="86" t="s">
        <v>78</v>
      </c>
      <c r="D292" s="202">
        <v>13.2</v>
      </c>
      <c r="E292" s="162">
        <v>4757.28</v>
      </c>
      <c r="F292" s="161">
        <v>0</v>
      </c>
      <c r="G292" s="171">
        <v>0</v>
      </c>
      <c r="I292" s="177">
        <f t="shared" si="15"/>
        <v>0</v>
      </c>
      <c r="J292" s="174">
        <f t="shared" si="14"/>
        <v>13.2</v>
      </c>
      <c r="M292" s="184"/>
    </row>
    <row r="293" spans="1:13" ht="15" customHeight="1" x14ac:dyDescent="0.3">
      <c r="A293" s="85" t="s">
        <v>7789</v>
      </c>
      <c r="B293" s="85" t="s">
        <v>8414</v>
      </c>
      <c r="C293" s="86" t="s">
        <v>7790</v>
      </c>
      <c r="D293" s="202">
        <v>65</v>
      </c>
      <c r="E293" s="162">
        <v>9657.7000000000007</v>
      </c>
      <c r="F293" s="161">
        <v>0</v>
      </c>
      <c r="G293" s="171">
        <v>0</v>
      </c>
      <c r="I293" s="177">
        <f t="shared" si="15"/>
        <v>0</v>
      </c>
      <c r="J293" s="174">
        <f t="shared" si="14"/>
        <v>65</v>
      </c>
      <c r="M293" s="184"/>
    </row>
    <row r="294" spans="1:13" ht="15" customHeight="1" x14ac:dyDescent="0.3">
      <c r="A294" s="85" t="s">
        <v>7791</v>
      </c>
      <c r="B294" s="85" t="s">
        <v>7792</v>
      </c>
      <c r="C294" s="86" t="s">
        <v>78</v>
      </c>
      <c r="D294" s="202">
        <v>31.5</v>
      </c>
      <c r="E294" s="162">
        <v>3575.57</v>
      </c>
      <c r="F294" s="161">
        <v>0</v>
      </c>
      <c r="G294" s="171">
        <v>0</v>
      </c>
      <c r="I294" s="177">
        <f t="shared" si="15"/>
        <v>0</v>
      </c>
      <c r="J294" s="174">
        <f t="shared" si="14"/>
        <v>31.5</v>
      </c>
      <c r="M294" s="184"/>
    </row>
    <row r="295" spans="1:13" ht="15" customHeight="1" x14ac:dyDescent="0.3">
      <c r="A295" s="85" t="s">
        <v>7793</v>
      </c>
      <c r="B295" s="85" t="s">
        <v>8415</v>
      </c>
      <c r="C295" s="86" t="s">
        <v>78</v>
      </c>
      <c r="D295" s="202">
        <v>2.77</v>
      </c>
      <c r="E295" s="162">
        <v>628.82000000000005</v>
      </c>
      <c r="F295" s="161">
        <v>0.22</v>
      </c>
      <c r="G295" s="171">
        <v>49.9422</v>
      </c>
      <c r="I295" s="177">
        <f t="shared" si="15"/>
        <v>7.9422382671480149E-2</v>
      </c>
      <c r="J295" s="174">
        <f t="shared" si="14"/>
        <v>2.5499999999999998</v>
      </c>
      <c r="M295" s="184"/>
    </row>
    <row r="296" spans="1:13" ht="15" customHeight="1" x14ac:dyDescent="0.3">
      <c r="A296" s="85" t="s">
        <v>7794</v>
      </c>
      <c r="B296" s="85" t="s">
        <v>8416</v>
      </c>
      <c r="C296" s="86" t="s">
        <v>78</v>
      </c>
      <c r="D296" s="202">
        <v>3.03</v>
      </c>
      <c r="E296" s="162">
        <v>199.86</v>
      </c>
      <c r="F296" s="161">
        <v>34</v>
      </c>
      <c r="G296" s="171">
        <v>2242.64</v>
      </c>
      <c r="I296" s="177">
        <f t="shared" si="15"/>
        <v>11.221122112211221</v>
      </c>
      <c r="J296" s="174">
        <f t="shared" si="14"/>
        <v>-30.97</v>
      </c>
      <c r="M296" s="184"/>
    </row>
    <row r="297" spans="1:13" ht="15" customHeight="1" x14ac:dyDescent="0.3">
      <c r="A297" s="85" t="s">
        <v>7795</v>
      </c>
      <c r="B297" s="85" t="s">
        <v>8546</v>
      </c>
      <c r="C297" s="86" t="s">
        <v>14</v>
      </c>
      <c r="D297" s="202">
        <v>5.5</v>
      </c>
      <c r="E297" s="162">
        <v>403.76</v>
      </c>
      <c r="F297" s="161">
        <v>0</v>
      </c>
      <c r="G297" s="171">
        <v>0</v>
      </c>
      <c r="I297" s="177">
        <f t="shared" si="15"/>
        <v>0</v>
      </c>
      <c r="J297" s="174">
        <f t="shared" si="14"/>
        <v>5.5</v>
      </c>
      <c r="M297" s="184"/>
    </row>
    <row r="298" spans="1:13" ht="15" customHeight="1" x14ac:dyDescent="0.3">
      <c r="A298" s="85" t="s">
        <v>7796</v>
      </c>
      <c r="B298" s="85" t="s">
        <v>8547</v>
      </c>
      <c r="C298" s="86" t="s">
        <v>78</v>
      </c>
      <c r="D298" s="202">
        <v>2</v>
      </c>
      <c r="E298" s="162">
        <v>454.02</v>
      </c>
      <c r="F298" s="161">
        <v>0</v>
      </c>
      <c r="G298" s="171">
        <v>0</v>
      </c>
      <c r="I298" s="177">
        <f t="shared" si="15"/>
        <v>0</v>
      </c>
      <c r="J298" s="174">
        <f t="shared" si="14"/>
        <v>2</v>
      </c>
      <c r="M298" s="184"/>
    </row>
    <row r="299" spans="1:13" ht="15" customHeight="1" x14ac:dyDescent="0.3">
      <c r="A299" s="85" t="s">
        <v>7797</v>
      </c>
      <c r="B299" s="85" t="s">
        <v>8548</v>
      </c>
      <c r="C299" s="86" t="s">
        <v>14</v>
      </c>
      <c r="D299" s="202">
        <v>10</v>
      </c>
      <c r="E299" s="162">
        <v>320.7</v>
      </c>
      <c r="F299" s="161">
        <v>0</v>
      </c>
      <c r="G299" s="171">
        <v>0</v>
      </c>
      <c r="I299" s="177">
        <f t="shared" si="15"/>
        <v>0</v>
      </c>
      <c r="J299" s="174">
        <f t="shared" si="14"/>
        <v>10</v>
      </c>
      <c r="M299" s="184"/>
    </row>
    <row r="300" spans="1:13" ht="15" customHeight="1" x14ac:dyDescent="0.3">
      <c r="A300" s="85" t="s">
        <v>7798</v>
      </c>
      <c r="B300" s="85" t="s">
        <v>8549</v>
      </c>
      <c r="C300" s="86" t="s">
        <v>2749</v>
      </c>
      <c r="D300" s="202">
        <v>2</v>
      </c>
      <c r="E300" s="162">
        <v>897.74</v>
      </c>
      <c r="F300" s="161">
        <v>0</v>
      </c>
      <c r="G300" s="171">
        <v>0</v>
      </c>
      <c r="I300" s="177">
        <f t="shared" si="15"/>
        <v>0</v>
      </c>
      <c r="J300" s="174">
        <f t="shared" si="14"/>
        <v>2</v>
      </c>
      <c r="M300" s="184"/>
    </row>
    <row r="301" spans="1:13" ht="15" customHeight="1" x14ac:dyDescent="0.3">
      <c r="A301" s="85" t="s">
        <v>7799</v>
      </c>
      <c r="B301" s="85" t="s">
        <v>7800</v>
      </c>
      <c r="C301" s="86" t="s">
        <v>78</v>
      </c>
      <c r="D301" s="202">
        <v>15.6</v>
      </c>
      <c r="E301" s="162">
        <v>9163.6</v>
      </c>
      <c r="F301" s="161">
        <v>15.6</v>
      </c>
      <c r="G301" s="171">
        <v>9163.5959999999995</v>
      </c>
      <c r="I301" s="177">
        <f t="shared" si="15"/>
        <v>1</v>
      </c>
      <c r="J301" s="174">
        <f t="shared" si="14"/>
        <v>0</v>
      </c>
      <c r="M301" s="184"/>
    </row>
    <row r="302" spans="1:13" ht="15" customHeight="1" x14ac:dyDescent="0.3">
      <c r="A302" s="85" t="s">
        <v>7801</v>
      </c>
      <c r="B302" s="85" t="s">
        <v>8417</v>
      </c>
      <c r="C302" s="86" t="s">
        <v>78</v>
      </c>
      <c r="D302" s="202">
        <v>21</v>
      </c>
      <c r="E302" s="162">
        <v>2389.38</v>
      </c>
      <c r="F302" s="161">
        <v>26</v>
      </c>
      <c r="G302" s="171">
        <v>2958.28</v>
      </c>
      <c r="I302" s="177">
        <f t="shared" si="15"/>
        <v>1.2380952380952381</v>
      </c>
      <c r="J302" s="174">
        <f t="shared" si="14"/>
        <v>-5</v>
      </c>
      <c r="M302" s="184"/>
    </row>
    <row r="303" spans="1:13" ht="15" customHeight="1" x14ac:dyDescent="0.3">
      <c r="A303" s="85" t="s">
        <v>7802</v>
      </c>
      <c r="B303" s="85" t="s">
        <v>8418</v>
      </c>
      <c r="C303" s="86" t="s">
        <v>78</v>
      </c>
      <c r="D303" s="202">
        <v>3</v>
      </c>
      <c r="E303" s="162">
        <v>1362.06</v>
      </c>
      <c r="F303" s="161">
        <v>3</v>
      </c>
      <c r="G303" s="171">
        <v>1362.06</v>
      </c>
      <c r="I303" s="177">
        <f t="shared" si="15"/>
        <v>1</v>
      </c>
      <c r="J303" s="174">
        <f t="shared" si="14"/>
        <v>0</v>
      </c>
      <c r="M303" s="184"/>
    </row>
    <row r="304" spans="1:13" ht="15" customHeight="1" x14ac:dyDescent="0.3">
      <c r="A304" s="85" t="s">
        <v>7803</v>
      </c>
      <c r="B304" s="85" t="s">
        <v>8419</v>
      </c>
      <c r="C304" s="86" t="s">
        <v>28</v>
      </c>
      <c r="D304" s="202">
        <v>10</v>
      </c>
      <c r="E304" s="162">
        <v>340.6</v>
      </c>
      <c r="F304" s="161">
        <v>8</v>
      </c>
      <c r="G304" s="171">
        <v>272.48</v>
      </c>
      <c r="I304" s="177">
        <f t="shared" si="15"/>
        <v>0.8</v>
      </c>
      <c r="J304" s="174">
        <f t="shared" si="14"/>
        <v>2</v>
      </c>
      <c r="M304" s="184"/>
    </row>
    <row r="305" spans="1:13" ht="15" customHeight="1" x14ac:dyDescent="0.3">
      <c r="A305" s="85" t="s">
        <v>7804</v>
      </c>
      <c r="B305" s="85" t="s">
        <v>8420</v>
      </c>
      <c r="C305" s="86" t="s">
        <v>14</v>
      </c>
      <c r="D305" s="202">
        <v>38</v>
      </c>
      <c r="E305" s="162">
        <v>2157.2600000000002</v>
      </c>
      <c r="F305" s="161">
        <v>60.95</v>
      </c>
      <c r="G305" s="171">
        <v>3460.1315000000004</v>
      </c>
      <c r="I305" s="177">
        <f t="shared" si="15"/>
        <v>1.6039473684210528</v>
      </c>
      <c r="J305" s="174">
        <f t="shared" si="14"/>
        <v>-22.950000000000003</v>
      </c>
      <c r="M305" s="184"/>
    </row>
    <row r="306" spans="1:13" ht="15" customHeight="1" x14ac:dyDescent="0.3">
      <c r="A306" s="85" t="s">
        <v>7805</v>
      </c>
      <c r="B306" s="85" t="s">
        <v>8421</v>
      </c>
      <c r="C306" s="86" t="s">
        <v>78</v>
      </c>
      <c r="D306" s="202">
        <v>26.4</v>
      </c>
      <c r="E306" s="162">
        <v>5169.12</v>
      </c>
      <c r="F306" s="161">
        <v>26.4</v>
      </c>
      <c r="G306" s="171">
        <v>5169.12</v>
      </c>
      <c r="I306" s="177">
        <f t="shared" si="15"/>
        <v>1</v>
      </c>
      <c r="J306" s="174">
        <f t="shared" si="14"/>
        <v>0</v>
      </c>
      <c r="M306" s="184"/>
    </row>
    <row r="307" spans="1:13" ht="15" customHeight="1" x14ac:dyDescent="0.3">
      <c r="A307" s="183" t="s">
        <v>9322</v>
      </c>
      <c r="B307" s="183" t="s">
        <v>9415</v>
      </c>
      <c r="C307" s="86" t="s">
        <v>78</v>
      </c>
      <c r="D307" s="204">
        <v>16</v>
      </c>
      <c r="E307" s="190">
        <v>6412.64</v>
      </c>
      <c r="F307" s="189">
        <v>0</v>
      </c>
      <c r="G307" s="191">
        <v>0</v>
      </c>
      <c r="I307" s="177">
        <f t="shared" si="15"/>
        <v>0</v>
      </c>
      <c r="J307" s="174">
        <f t="shared" si="14"/>
        <v>16</v>
      </c>
      <c r="M307" s="184"/>
    </row>
    <row r="308" spans="1:13" ht="15" customHeight="1" x14ac:dyDescent="0.3">
      <c r="A308" s="183" t="s">
        <v>9323</v>
      </c>
      <c r="B308" s="183" t="s">
        <v>9327</v>
      </c>
      <c r="C308" s="86" t="s">
        <v>28</v>
      </c>
      <c r="D308" s="204">
        <v>16</v>
      </c>
      <c r="E308" s="190">
        <v>513.12</v>
      </c>
      <c r="F308" s="189">
        <v>0</v>
      </c>
      <c r="G308" s="191">
        <v>0</v>
      </c>
      <c r="I308" s="177">
        <f t="shared" si="15"/>
        <v>0</v>
      </c>
      <c r="J308" s="174">
        <f t="shared" si="14"/>
        <v>16</v>
      </c>
      <c r="M308" s="184"/>
    </row>
    <row r="309" spans="1:13" ht="15" customHeight="1" x14ac:dyDescent="0.3">
      <c r="A309" s="183" t="s">
        <v>9324</v>
      </c>
      <c r="B309" s="183" t="s">
        <v>9328</v>
      </c>
      <c r="C309" s="86" t="s">
        <v>78</v>
      </c>
      <c r="D309" s="204">
        <v>16</v>
      </c>
      <c r="E309" s="190">
        <v>1282.56</v>
      </c>
      <c r="F309" s="189">
        <v>0</v>
      </c>
      <c r="G309" s="191">
        <v>0</v>
      </c>
      <c r="I309" s="177">
        <f t="shared" si="15"/>
        <v>0</v>
      </c>
      <c r="J309" s="174">
        <f t="shared" si="14"/>
        <v>16</v>
      </c>
      <c r="M309" s="184"/>
    </row>
    <row r="310" spans="1:13" ht="15" customHeight="1" x14ac:dyDescent="0.3">
      <c r="A310" s="183" t="s">
        <v>9325</v>
      </c>
      <c r="B310" s="183" t="s">
        <v>9329</v>
      </c>
      <c r="C310" s="86" t="s">
        <v>78</v>
      </c>
      <c r="D310" s="204">
        <v>384</v>
      </c>
      <c r="E310" s="190">
        <v>30781.439999999999</v>
      </c>
      <c r="F310" s="189">
        <v>0</v>
      </c>
      <c r="G310" s="191">
        <v>0</v>
      </c>
      <c r="I310" s="177">
        <f t="shared" si="15"/>
        <v>0</v>
      </c>
      <c r="J310" s="174">
        <f t="shared" si="14"/>
        <v>384</v>
      </c>
      <c r="M310" s="184"/>
    </row>
    <row r="311" spans="1:13" ht="30" customHeight="1" x14ac:dyDescent="0.3">
      <c r="A311" s="79" t="s">
        <v>127</v>
      </c>
      <c r="B311" s="79" t="s">
        <v>1</v>
      </c>
      <c r="C311" s="80"/>
      <c r="D311" s="196"/>
      <c r="E311" s="80">
        <v>30730724.410000004</v>
      </c>
      <c r="F311" s="80"/>
      <c r="G311" s="165">
        <v>24065252.377851345</v>
      </c>
      <c r="I311" s="177"/>
      <c r="J311" s="174">
        <f t="shared" si="14"/>
        <v>0</v>
      </c>
      <c r="M311" s="184"/>
    </row>
    <row r="312" spans="1:13" ht="25.2" customHeight="1" x14ac:dyDescent="0.3">
      <c r="A312" s="81" t="s">
        <v>128</v>
      </c>
      <c r="B312" s="81" t="s">
        <v>129</v>
      </c>
      <c r="C312" s="82"/>
      <c r="D312" s="197"/>
      <c r="E312" s="153">
        <v>4455714.51</v>
      </c>
      <c r="F312" s="82"/>
      <c r="G312" s="82">
        <v>3234564.0369760003</v>
      </c>
      <c r="I312" s="177"/>
      <c r="J312" s="174">
        <f t="shared" si="14"/>
        <v>0</v>
      </c>
      <c r="M312" s="184"/>
    </row>
    <row r="313" spans="1:13" ht="25.2" customHeight="1" x14ac:dyDescent="0.3">
      <c r="A313" s="83" t="s">
        <v>130</v>
      </c>
      <c r="B313" s="83" t="s">
        <v>131</v>
      </c>
      <c r="C313" s="84"/>
      <c r="D313" s="198"/>
      <c r="E313" s="154">
        <v>84270.35</v>
      </c>
      <c r="F313" s="84"/>
      <c r="G313" s="84">
        <v>58337.286700000004</v>
      </c>
      <c r="I313" s="177"/>
      <c r="J313" s="174">
        <f t="shared" si="14"/>
        <v>0</v>
      </c>
      <c r="M313" s="184"/>
    </row>
    <row r="314" spans="1:13" ht="15" customHeight="1" x14ac:dyDescent="0.3">
      <c r="A314" s="85" t="s">
        <v>132</v>
      </c>
      <c r="B314" s="85" t="s">
        <v>133</v>
      </c>
      <c r="C314" s="86" t="s">
        <v>14</v>
      </c>
      <c r="D314" s="199">
        <v>0</v>
      </c>
      <c r="E314" s="176">
        <v>0</v>
      </c>
      <c r="F314" s="87">
        <v>0</v>
      </c>
      <c r="G314" s="168">
        <v>0</v>
      </c>
      <c r="I314" s="177" t="s">
        <v>9293</v>
      </c>
      <c r="J314" s="174">
        <f t="shared" si="14"/>
        <v>0</v>
      </c>
      <c r="M314" s="184"/>
    </row>
    <row r="315" spans="1:13" ht="15" customHeight="1" x14ac:dyDescent="0.3">
      <c r="A315" s="85" t="s">
        <v>5645</v>
      </c>
      <c r="B315" s="85" t="s">
        <v>5644</v>
      </c>
      <c r="C315" s="86" t="s">
        <v>14</v>
      </c>
      <c r="D315" s="200">
        <v>6387.71</v>
      </c>
      <c r="E315" s="160">
        <v>81762.69</v>
      </c>
      <c r="F315" s="159">
        <v>4380.47</v>
      </c>
      <c r="G315" s="169">
        <v>56070.016000000003</v>
      </c>
      <c r="I315" s="177">
        <f>F315/D315</f>
        <v>0.68576532121840228</v>
      </c>
      <c r="J315" s="174">
        <f t="shared" si="14"/>
        <v>2007.2399999999998</v>
      </c>
      <c r="M315" s="184"/>
    </row>
    <row r="316" spans="1:13" ht="15" customHeight="1" x14ac:dyDescent="0.3">
      <c r="A316" s="85" t="s">
        <v>7806</v>
      </c>
      <c r="B316" s="85" t="s">
        <v>7807</v>
      </c>
      <c r="C316" s="86" t="s">
        <v>14</v>
      </c>
      <c r="D316" s="202">
        <v>800</v>
      </c>
      <c r="E316" s="162">
        <v>1088</v>
      </c>
      <c r="F316" s="161">
        <v>600</v>
      </c>
      <c r="G316" s="171">
        <v>816.00000000000011</v>
      </c>
      <c r="I316" s="177">
        <f>F316/D316</f>
        <v>0.75</v>
      </c>
      <c r="J316" s="174">
        <f t="shared" si="14"/>
        <v>200</v>
      </c>
      <c r="M316" s="184"/>
    </row>
    <row r="317" spans="1:13" ht="15" customHeight="1" x14ac:dyDescent="0.3">
      <c r="A317" s="85" t="s">
        <v>7808</v>
      </c>
      <c r="B317" s="85" t="s">
        <v>7809</v>
      </c>
      <c r="C317" s="86" t="s">
        <v>14</v>
      </c>
      <c r="D317" s="202">
        <v>1434</v>
      </c>
      <c r="E317" s="162">
        <v>1419.66</v>
      </c>
      <c r="F317" s="161">
        <v>1465.93</v>
      </c>
      <c r="G317" s="171">
        <v>1451.2707</v>
      </c>
      <c r="I317" s="177">
        <f>F317/D317</f>
        <v>1.0222663877266389</v>
      </c>
      <c r="J317" s="174">
        <f t="shared" si="14"/>
        <v>-31.930000000000064</v>
      </c>
      <c r="M317" s="184"/>
    </row>
    <row r="318" spans="1:13" ht="25.2" customHeight="1" x14ac:dyDescent="0.3">
      <c r="A318" s="83" t="s">
        <v>134</v>
      </c>
      <c r="B318" s="83" t="s">
        <v>135</v>
      </c>
      <c r="C318" s="84"/>
      <c r="D318" s="198"/>
      <c r="E318" s="154">
        <v>270695.83</v>
      </c>
      <c r="F318" s="84"/>
      <c r="G318" s="84">
        <v>92949.993400000007</v>
      </c>
      <c r="I318" s="177"/>
      <c r="J318" s="174">
        <f t="shared" si="14"/>
        <v>0</v>
      </c>
      <c r="M318" s="184"/>
    </row>
    <row r="319" spans="1:13" ht="19.95" customHeight="1" x14ac:dyDescent="0.3">
      <c r="A319" s="88" t="s">
        <v>136</v>
      </c>
      <c r="B319" s="88" t="s">
        <v>137</v>
      </c>
      <c r="C319" s="89"/>
      <c r="D319" s="201"/>
      <c r="E319" s="156">
        <v>0</v>
      </c>
      <c r="F319" s="89"/>
      <c r="G319" s="89">
        <v>0</v>
      </c>
      <c r="I319" s="177"/>
      <c r="J319" s="174">
        <f t="shared" si="14"/>
        <v>0</v>
      </c>
      <c r="M319" s="184"/>
    </row>
    <row r="320" spans="1:13" ht="15" customHeight="1" x14ac:dyDescent="0.3">
      <c r="A320" s="85" t="s">
        <v>138</v>
      </c>
      <c r="B320" s="85" t="s">
        <v>139</v>
      </c>
      <c r="C320" s="86" t="s">
        <v>78</v>
      </c>
      <c r="D320" s="199">
        <v>0</v>
      </c>
      <c r="E320" s="176">
        <v>0</v>
      </c>
      <c r="F320" s="87">
        <v>0</v>
      </c>
      <c r="G320" s="168">
        <v>0</v>
      </c>
      <c r="I320" s="177" t="s">
        <v>9293</v>
      </c>
      <c r="J320" s="174">
        <f t="shared" si="14"/>
        <v>0</v>
      </c>
      <c r="M320" s="184"/>
    </row>
    <row r="321" spans="1:13" ht="19.95" customHeight="1" x14ac:dyDescent="0.3">
      <c r="A321" s="88" t="s">
        <v>140</v>
      </c>
      <c r="B321" s="88" t="s">
        <v>141</v>
      </c>
      <c r="C321" s="89"/>
      <c r="D321" s="201"/>
      <c r="E321" s="156">
        <v>246586.18</v>
      </c>
      <c r="F321" s="89"/>
      <c r="G321" s="89">
        <v>82748.095000000001</v>
      </c>
      <c r="I321" s="177"/>
      <c r="J321" s="174">
        <f t="shared" si="14"/>
        <v>0</v>
      </c>
      <c r="M321" s="184"/>
    </row>
    <row r="322" spans="1:13" ht="15" customHeight="1" x14ac:dyDescent="0.3">
      <c r="A322" s="85" t="s">
        <v>142</v>
      </c>
      <c r="B322" s="85" t="s">
        <v>143</v>
      </c>
      <c r="C322" s="86" t="s">
        <v>78</v>
      </c>
      <c r="D322" s="199">
        <v>8029.5074999999997</v>
      </c>
      <c r="E322" s="176">
        <v>246586.18</v>
      </c>
      <c r="F322" s="87">
        <v>2694.5</v>
      </c>
      <c r="G322" s="168">
        <v>82748.095000000001</v>
      </c>
      <c r="I322" s="177">
        <f>F322/D322</f>
        <v>0.3355747534951552</v>
      </c>
      <c r="J322" s="174">
        <f t="shared" si="14"/>
        <v>5335.0074999999997</v>
      </c>
      <c r="M322" s="184"/>
    </row>
    <row r="323" spans="1:13" ht="19.95" customHeight="1" x14ac:dyDescent="0.3">
      <c r="A323" s="88" t="s">
        <v>9330</v>
      </c>
      <c r="B323" s="88" t="s">
        <v>9332</v>
      </c>
      <c r="C323" s="89"/>
      <c r="D323" s="201"/>
      <c r="E323" s="156">
        <v>24109.65</v>
      </c>
      <c r="F323" s="89"/>
      <c r="G323" s="89">
        <v>10201.8984</v>
      </c>
      <c r="I323" s="177"/>
      <c r="J323" s="174">
        <f t="shared" si="14"/>
        <v>0</v>
      </c>
      <c r="M323" s="184"/>
    </row>
    <row r="324" spans="1:13" ht="15" customHeight="1" x14ac:dyDescent="0.3">
      <c r="A324" s="183" t="s">
        <v>9331</v>
      </c>
      <c r="B324" s="183" t="s">
        <v>9486</v>
      </c>
      <c r="C324" s="86" t="s">
        <v>78</v>
      </c>
      <c r="D324" s="203">
        <v>451.83</v>
      </c>
      <c r="E324" s="164">
        <v>24109.65</v>
      </c>
      <c r="F324" s="163">
        <v>191.19</v>
      </c>
      <c r="G324" s="172">
        <v>10201.8984</v>
      </c>
      <c r="I324" s="177">
        <f>F324/D324</f>
        <v>0.42314587344797822</v>
      </c>
      <c r="J324" s="174">
        <f t="shared" si="14"/>
        <v>260.64</v>
      </c>
      <c r="M324" s="184"/>
    </row>
    <row r="325" spans="1:13" ht="25.2" customHeight="1" x14ac:dyDescent="0.3">
      <c r="A325" s="83" t="s">
        <v>144</v>
      </c>
      <c r="B325" s="83" t="s">
        <v>145</v>
      </c>
      <c r="C325" s="84"/>
      <c r="D325" s="198"/>
      <c r="E325" s="154">
        <v>1529867.7799999998</v>
      </c>
      <c r="F325" s="84"/>
      <c r="G325" s="84">
        <v>1535769.9212</v>
      </c>
      <c r="I325" s="177"/>
      <c r="J325" s="174">
        <f t="shared" ref="J325:J388" si="16">D325-F325</f>
        <v>0</v>
      </c>
      <c r="M325" s="184"/>
    </row>
    <row r="326" spans="1:13" ht="15" customHeight="1" x14ac:dyDescent="0.3">
      <c r="A326" s="85" t="s">
        <v>146</v>
      </c>
      <c r="B326" s="85" t="s">
        <v>147</v>
      </c>
      <c r="C326" s="86" t="s">
        <v>78</v>
      </c>
      <c r="D326" s="199">
        <v>0</v>
      </c>
      <c r="E326" s="176">
        <v>0</v>
      </c>
      <c r="F326" s="87">
        <v>0</v>
      </c>
      <c r="G326" s="168">
        <v>0</v>
      </c>
      <c r="I326" s="177" t="s">
        <v>9293</v>
      </c>
      <c r="J326" s="174">
        <f t="shared" si="16"/>
        <v>0</v>
      </c>
      <c r="M326" s="184"/>
    </row>
    <row r="327" spans="1:13" ht="15" customHeight="1" x14ac:dyDescent="0.3">
      <c r="A327" s="85" t="s">
        <v>5549</v>
      </c>
      <c r="B327" s="85" t="s">
        <v>5825</v>
      </c>
      <c r="C327" s="86" t="s">
        <v>78</v>
      </c>
      <c r="D327" s="200">
        <v>50876.880000000005</v>
      </c>
      <c r="E327" s="160">
        <v>1529867.7799999998</v>
      </c>
      <c r="F327" s="159">
        <v>51073.159999999996</v>
      </c>
      <c r="G327" s="169">
        <v>1535769.9212</v>
      </c>
      <c r="I327" s="177">
        <f>F327/D327</f>
        <v>1.0038579409743678</v>
      </c>
      <c r="J327" s="174">
        <f t="shared" si="16"/>
        <v>-196.27999999999156</v>
      </c>
      <c r="M327" s="184"/>
    </row>
    <row r="328" spans="1:13" ht="25.2" customHeight="1" x14ac:dyDescent="0.3">
      <c r="A328" s="83" t="s">
        <v>148</v>
      </c>
      <c r="B328" s="83" t="s">
        <v>149</v>
      </c>
      <c r="C328" s="84"/>
      <c r="D328" s="198"/>
      <c r="E328" s="154">
        <v>1966285.8</v>
      </c>
      <c r="F328" s="84"/>
      <c r="G328" s="84">
        <v>1076636.184996</v>
      </c>
      <c r="I328" s="177"/>
      <c r="J328" s="174">
        <f t="shared" si="16"/>
        <v>0</v>
      </c>
      <c r="M328" s="184"/>
    </row>
    <row r="329" spans="1:13" ht="15" customHeight="1" x14ac:dyDescent="0.3">
      <c r="A329" s="88" t="s">
        <v>150</v>
      </c>
      <c r="B329" s="88" t="s">
        <v>151</v>
      </c>
      <c r="C329" s="89"/>
      <c r="D329" s="201"/>
      <c r="E329" s="156">
        <v>1322182.4300000002</v>
      </c>
      <c r="F329" s="89"/>
      <c r="G329" s="89">
        <v>778314.00139600004</v>
      </c>
      <c r="I329" s="177"/>
      <c r="J329" s="174">
        <f t="shared" si="16"/>
        <v>0</v>
      </c>
      <c r="M329" s="184"/>
    </row>
    <row r="330" spans="1:13" ht="15" customHeight="1" x14ac:dyDescent="0.3">
      <c r="A330" s="85" t="s">
        <v>152</v>
      </c>
      <c r="B330" s="85" t="s">
        <v>153</v>
      </c>
      <c r="C330" s="86" t="s">
        <v>78</v>
      </c>
      <c r="D330" s="199">
        <v>5019.8311999999996</v>
      </c>
      <c r="E330" s="176">
        <v>449023.9</v>
      </c>
      <c r="F330" s="87">
        <v>327.01</v>
      </c>
      <c r="G330" s="168">
        <v>29251.0445</v>
      </c>
      <c r="I330" s="177">
        <f t="shared" ref="I330:I335" si="17">F330/D330</f>
        <v>6.5143624749772464E-2</v>
      </c>
      <c r="J330" s="174">
        <f t="shared" si="16"/>
        <v>4692.8211999999994</v>
      </c>
      <c r="M330" s="184"/>
    </row>
    <row r="331" spans="1:13" ht="15" customHeight="1" x14ac:dyDescent="0.3">
      <c r="A331" s="85" t="s">
        <v>154</v>
      </c>
      <c r="B331" s="85" t="s">
        <v>155</v>
      </c>
      <c r="C331" s="86" t="s">
        <v>78</v>
      </c>
      <c r="D331" s="199">
        <v>2312.1187</v>
      </c>
      <c r="E331" s="176">
        <v>182842.35</v>
      </c>
      <c r="F331" s="87">
        <v>1002.2886999999998</v>
      </c>
      <c r="G331" s="168">
        <v>79260.990395999979</v>
      </c>
      <c r="I331" s="177">
        <f t="shared" si="17"/>
        <v>0.43349361778009055</v>
      </c>
      <c r="J331" s="174">
        <f t="shared" si="16"/>
        <v>1309.8300000000002</v>
      </c>
      <c r="M331" s="184"/>
    </row>
    <row r="332" spans="1:13" ht="15" customHeight="1" x14ac:dyDescent="0.3">
      <c r="A332" s="85" t="s">
        <v>156</v>
      </c>
      <c r="B332" s="85" t="s">
        <v>157</v>
      </c>
      <c r="C332" s="86" t="s">
        <v>78</v>
      </c>
      <c r="D332" s="199">
        <v>205.10400000000001</v>
      </c>
      <c r="E332" s="176">
        <v>23269.05</v>
      </c>
      <c r="F332" s="87">
        <v>2.25</v>
      </c>
      <c r="G332" s="168">
        <v>255.26250000000002</v>
      </c>
      <c r="I332" s="177">
        <f t="shared" si="17"/>
        <v>1.0970044465246898E-2</v>
      </c>
      <c r="J332" s="174">
        <f t="shared" si="16"/>
        <v>202.85400000000001</v>
      </c>
      <c r="M332" s="184"/>
    </row>
    <row r="333" spans="1:13" ht="15" customHeight="1" x14ac:dyDescent="0.3">
      <c r="A333" s="85" t="s">
        <v>8627</v>
      </c>
      <c r="B333" s="85" t="s">
        <v>8628</v>
      </c>
      <c r="C333" s="86" t="s">
        <v>78</v>
      </c>
      <c r="D333" s="202">
        <v>3625.82</v>
      </c>
      <c r="E333" s="162">
        <v>378318.06</v>
      </c>
      <c r="F333" s="161">
        <v>3625.82</v>
      </c>
      <c r="G333" s="171">
        <v>378318.05880000006</v>
      </c>
      <c r="I333" s="177">
        <f t="shared" si="17"/>
        <v>1</v>
      </c>
      <c r="J333" s="174">
        <f t="shared" si="16"/>
        <v>0</v>
      </c>
      <c r="M333" s="184"/>
    </row>
    <row r="334" spans="1:13" ht="15" customHeight="1" x14ac:dyDescent="0.3">
      <c r="A334" s="85" t="s">
        <v>8629</v>
      </c>
      <c r="B334" s="85" t="s">
        <v>9288</v>
      </c>
      <c r="C334" s="86" t="s">
        <v>14</v>
      </c>
      <c r="D334" s="202">
        <v>6740.18</v>
      </c>
      <c r="E334" s="162">
        <v>134534</v>
      </c>
      <c r="F334" s="161">
        <v>6825.7</v>
      </c>
      <c r="G334" s="171">
        <v>136240.97200000001</v>
      </c>
      <c r="I334" s="177">
        <f t="shared" si="17"/>
        <v>1.0126880884486764</v>
      </c>
      <c r="J334" s="174">
        <f t="shared" si="16"/>
        <v>-85.519999999999527</v>
      </c>
      <c r="M334" s="184"/>
    </row>
    <row r="335" spans="1:13" ht="15" customHeight="1" x14ac:dyDescent="0.3">
      <c r="A335" s="85" t="s">
        <v>8630</v>
      </c>
      <c r="B335" s="85" t="s">
        <v>8631</v>
      </c>
      <c r="C335" s="86" t="s">
        <v>14</v>
      </c>
      <c r="D335" s="202">
        <v>4945.32</v>
      </c>
      <c r="E335" s="162">
        <v>154195.07</v>
      </c>
      <c r="F335" s="161">
        <v>4970.74</v>
      </c>
      <c r="G335" s="171">
        <v>154987.67319999999</v>
      </c>
      <c r="I335" s="177">
        <f t="shared" si="17"/>
        <v>1.0051402133734522</v>
      </c>
      <c r="J335" s="174">
        <f t="shared" si="16"/>
        <v>-25.420000000000073</v>
      </c>
      <c r="M335" s="184"/>
    </row>
    <row r="336" spans="1:13" ht="15" customHeight="1" x14ac:dyDescent="0.3">
      <c r="A336" s="88" t="s">
        <v>5552</v>
      </c>
      <c r="B336" s="88" t="s">
        <v>5550</v>
      </c>
      <c r="C336" s="89"/>
      <c r="D336" s="201"/>
      <c r="E336" s="156">
        <v>644103.37</v>
      </c>
      <c r="F336" s="89"/>
      <c r="G336" s="89">
        <v>298322.18359999999</v>
      </c>
      <c r="I336" s="177"/>
      <c r="J336" s="174">
        <f t="shared" si="16"/>
        <v>0</v>
      </c>
      <c r="M336" s="184"/>
    </row>
    <row r="337" spans="1:13" ht="15" customHeight="1" x14ac:dyDescent="0.3">
      <c r="A337" s="85" t="s">
        <v>5553</v>
      </c>
      <c r="B337" s="85" t="s">
        <v>5551</v>
      </c>
      <c r="C337" s="86" t="s">
        <v>78</v>
      </c>
      <c r="D337" s="200">
        <v>3362.88</v>
      </c>
      <c r="E337" s="160">
        <v>555278.75</v>
      </c>
      <c r="F337" s="159">
        <v>1617.88</v>
      </c>
      <c r="G337" s="169">
        <v>267144.3456</v>
      </c>
      <c r="I337" s="177">
        <f>F337/D337</f>
        <v>0.4810995337329908</v>
      </c>
      <c r="J337" s="174">
        <f t="shared" si="16"/>
        <v>1745</v>
      </c>
      <c r="M337" s="184"/>
    </row>
    <row r="338" spans="1:13" ht="15" customHeight="1" x14ac:dyDescent="0.3">
      <c r="A338" s="85" t="s">
        <v>5554</v>
      </c>
      <c r="B338" s="85" t="s">
        <v>5741</v>
      </c>
      <c r="C338" s="86" t="s">
        <v>14</v>
      </c>
      <c r="D338" s="200">
        <v>4670.67</v>
      </c>
      <c r="E338" s="160">
        <v>85333.14</v>
      </c>
      <c r="F338" s="159">
        <v>1515.4</v>
      </c>
      <c r="G338" s="169">
        <v>27686.358</v>
      </c>
      <c r="I338" s="177">
        <f>F338/D338</f>
        <v>0.32445023947313772</v>
      </c>
      <c r="J338" s="174">
        <f t="shared" si="16"/>
        <v>3155.27</v>
      </c>
      <c r="M338" s="184"/>
    </row>
    <row r="339" spans="1:13" ht="15" customHeight="1" x14ac:dyDescent="0.3">
      <c r="A339" s="85" t="s">
        <v>7810</v>
      </c>
      <c r="B339" s="85" t="s">
        <v>8624</v>
      </c>
      <c r="C339" s="86" t="s">
        <v>78</v>
      </c>
      <c r="D339" s="202">
        <v>19.100000000000001</v>
      </c>
      <c r="E339" s="162">
        <v>3491.48</v>
      </c>
      <c r="F339" s="161">
        <v>19.100000000000001</v>
      </c>
      <c r="G339" s="171">
        <v>3491.4800000000005</v>
      </c>
      <c r="I339" s="177">
        <f>F339/D339</f>
        <v>1</v>
      </c>
      <c r="J339" s="174">
        <f t="shared" si="16"/>
        <v>0</v>
      </c>
      <c r="M339" s="184"/>
    </row>
    <row r="340" spans="1:13" ht="25.2" customHeight="1" x14ac:dyDescent="0.3">
      <c r="A340" s="83" t="s">
        <v>158</v>
      </c>
      <c r="B340" s="83" t="s">
        <v>159</v>
      </c>
      <c r="C340" s="84"/>
      <c r="D340" s="198"/>
      <c r="E340" s="154">
        <v>51333.09</v>
      </c>
      <c r="F340" s="84"/>
      <c r="G340" s="84">
        <v>35965.078279999994</v>
      </c>
      <c r="I340" s="177"/>
      <c r="J340" s="174">
        <f t="shared" si="16"/>
        <v>0</v>
      </c>
      <c r="M340" s="184"/>
    </row>
    <row r="341" spans="1:13" ht="15" customHeight="1" x14ac:dyDescent="0.3">
      <c r="A341" s="85" t="s">
        <v>160</v>
      </c>
      <c r="B341" s="85" t="s">
        <v>161</v>
      </c>
      <c r="C341" s="86" t="s">
        <v>14</v>
      </c>
      <c r="D341" s="199">
        <v>3771.7184999999999</v>
      </c>
      <c r="E341" s="176">
        <v>51333.09</v>
      </c>
      <c r="F341" s="87">
        <v>2642.5479999999998</v>
      </c>
      <c r="G341" s="168">
        <v>35965.078279999994</v>
      </c>
      <c r="I341" s="177">
        <f>F341/D341</f>
        <v>0.70062174576390046</v>
      </c>
      <c r="J341" s="174">
        <f t="shared" si="16"/>
        <v>1129.1705000000002</v>
      </c>
      <c r="M341" s="184"/>
    </row>
    <row r="342" spans="1:13" ht="25.2" customHeight="1" x14ac:dyDescent="0.3">
      <c r="A342" s="83" t="s">
        <v>162</v>
      </c>
      <c r="B342" s="83" t="s">
        <v>163</v>
      </c>
      <c r="C342" s="84"/>
      <c r="D342" s="198"/>
      <c r="E342" s="154">
        <v>553261.66</v>
      </c>
      <c r="F342" s="84"/>
      <c r="G342" s="84">
        <v>434905.5724</v>
      </c>
      <c r="I342" s="177"/>
      <c r="J342" s="174">
        <f t="shared" si="16"/>
        <v>0</v>
      </c>
      <c r="M342" s="184"/>
    </row>
    <row r="343" spans="1:13" ht="15" customHeight="1" x14ac:dyDescent="0.3">
      <c r="A343" s="85" t="s">
        <v>164</v>
      </c>
      <c r="B343" s="85" t="s">
        <v>165</v>
      </c>
      <c r="C343" s="86" t="s">
        <v>78</v>
      </c>
      <c r="D343" s="199">
        <v>9058.7214999999997</v>
      </c>
      <c r="E343" s="176">
        <v>190323.74</v>
      </c>
      <c r="F343" s="87">
        <v>3266.62</v>
      </c>
      <c r="G343" s="168">
        <v>68631.686199999996</v>
      </c>
      <c r="I343" s="177">
        <f>F343/D343</f>
        <v>0.36060497058000957</v>
      </c>
      <c r="J343" s="174">
        <f t="shared" si="16"/>
        <v>5792.1014999999998</v>
      </c>
      <c r="M343" s="184"/>
    </row>
    <row r="344" spans="1:13" ht="15" customHeight="1" x14ac:dyDescent="0.3">
      <c r="A344" s="85" t="s">
        <v>166</v>
      </c>
      <c r="B344" s="85" t="s">
        <v>167</v>
      </c>
      <c r="C344" s="86" t="s">
        <v>78</v>
      </c>
      <c r="D344" s="199">
        <v>0</v>
      </c>
      <c r="E344" s="176">
        <v>0</v>
      </c>
      <c r="F344" s="87">
        <v>0</v>
      </c>
      <c r="G344" s="168">
        <v>0</v>
      </c>
      <c r="I344" s="177" t="s">
        <v>9293</v>
      </c>
      <c r="J344" s="174">
        <f t="shared" si="16"/>
        <v>0</v>
      </c>
      <c r="M344" s="184"/>
    </row>
    <row r="345" spans="1:13" ht="15" customHeight="1" x14ac:dyDescent="0.3">
      <c r="A345" s="85" t="s">
        <v>5555</v>
      </c>
      <c r="B345" s="85" t="s">
        <v>5826</v>
      </c>
      <c r="C345" s="86" t="s">
        <v>78</v>
      </c>
      <c r="D345" s="200">
        <v>56894.789999999994</v>
      </c>
      <c r="E345" s="160">
        <v>351609.8</v>
      </c>
      <c r="F345" s="159">
        <v>57434.590000000004</v>
      </c>
      <c r="G345" s="169">
        <v>354945.76620000001</v>
      </c>
      <c r="I345" s="177">
        <f>F345/D345</f>
        <v>1.0094876877127064</v>
      </c>
      <c r="J345" s="174">
        <f t="shared" si="16"/>
        <v>-539.80000000001019</v>
      </c>
      <c r="M345" s="184"/>
    </row>
    <row r="346" spans="1:13" ht="15" customHeight="1" x14ac:dyDescent="0.3">
      <c r="A346" s="85" t="s">
        <v>8438</v>
      </c>
      <c r="B346" s="85" t="s">
        <v>8437</v>
      </c>
      <c r="C346" s="86" t="s">
        <v>78</v>
      </c>
      <c r="D346" s="202">
        <v>306</v>
      </c>
      <c r="E346" s="162">
        <v>11328.12</v>
      </c>
      <c r="F346" s="161">
        <v>306</v>
      </c>
      <c r="G346" s="171">
        <v>11328.12</v>
      </c>
      <c r="I346" s="177">
        <f>F346/D346</f>
        <v>1</v>
      </c>
      <c r="J346" s="174">
        <f t="shared" si="16"/>
        <v>0</v>
      </c>
      <c r="M346" s="184"/>
    </row>
    <row r="347" spans="1:13" ht="25.2" customHeight="1" x14ac:dyDescent="0.3">
      <c r="A347" s="81" t="s">
        <v>168</v>
      </c>
      <c r="B347" s="81" t="s">
        <v>169</v>
      </c>
      <c r="C347" s="82"/>
      <c r="D347" s="197"/>
      <c r="E347" s="153">
        <v>779480.02</v>
      </c>
      <c r="F347" s="82"/>
      <c r="G347" s="82">
        <v>601580.16784400004</v>
      </c>
      <c r="I347" s="177"/>
      <c r="J347" s="174">
        <f t="shared" si="16"/>
        <v>0</v>
      </c>
      <c r="M347" s="184"/>
    </row>
    <row r="348" spans="1:13" ht="25.2" customHeight="1" x14ac:dyDescent="0.3">
      <c r="A348" s="83" t="s">
        <v>170</v>
      </c>
      <c r="B348" s="83" t="s">
        <v>171</v>
      </c>
      <c r="C348" s="84"/>
      <c r="D348" s="198"/>
      <c r="E348" s="154">
        <v>133245.35999999999</v>
      </c>
      <c r="F348" s="84"/>
      <c r="G348" s="84">
        <v>1070.5402000000001</v>
      </c>
      <c r="I348" s="177"/>
      <c r="J348" s="174">
        <f t="shared" si="16"/>
        <v>0</v>
      </c>
      <c r="M348" s="184"/>
    </row>
    <row r="349" spans="1:13" ht="15" customHeight="1" x14ac:dyDescent="0.3">
      <c r="A349" s="85" t="s">
        <v>172</v>
      </c>
      <c r="B349" s="85" t="s">
        <v>173</v>
      </c>
      <c r="C349" s="86" t="s">
        <v>78</v>
      </c>
      <c r="D349" s="199">
        <v>0</v>
      </c>
      <c r="E349" s="176">
        <v>0</v>
      </c>
      <c r="F349" s="87">
        <v>0</v>
      </c>
      <c r="G349" s="168">
        <v>0</v>
      </c>
      <c r="I349" s="177" t="s">
        <v>9293</v>
      </c>
      <c r="J349" s="174">
        <f t="shared" si="16"/>
        <v>0</v>
      </c>
      <c r="M349" s="184"/>
    </row>
    <row r="350" spans="1:13" ht="15" customHeight="1" x14ac:dyDescent="0.3">
      <c r="A350" s="85" t="s">
        <v>174</v>
      </c>
      <c r="B350" s="85" t="s">
        <v>175</v>
      </c>
      <c r="C350" s="86" t="s">
        <v>14</v>
      </c>
      <c r="D350" s="199">
        <v>0</v>
      </c>
      <c r="E350" s="176">
        <v>0</v>
      </c>
      <c r="F350" s="87">
        <v>0</v>
      </c>
      <c r="G350" s="168">
        <v>0</v>
      </c>
      <c r="I350" s="177" t="s">
        <v>9293</v>
      </c>
      <c r="J350" s="174">
        <f t="shared" si="16"/>
        <v>0</v>
      </c>
      <c r="M350" s="184"/>
    </row>
    <row r="351" spans="1:13" ht="15" customHeight="1" x14ac:dyDescent="0.3">
      <c r="A351" s="85" t="s">
        <v>5484</v>
      </c>
      <c r="B351" s="85" t="s">
        <v>5827</v>
      </c>
      <c r="C351" s="86" t="s">
        <v>14</v>
      </c>
      <c r="D351" s="200">
        <v>785.34</v>
      </c>
      <c r="E351" s="160">
        <v>54675.37</v>
      </c>
      <c r="F351" s="159">
        <v>5.45</v>
      </c>
      <c r="G351" s="169">
        <v>379.42900000000003</v>
      </c>
      <c r="I351" s="177">
        <f>F351/D351</f>
        <v>6.9396694425344439E-3</v>
      </c>
      <c r="J351" s="174">
        <f t="shared" si="16"/>
        <v>779.89</v>
      </c>
      <c r="M351" s="184"/>
    </row>
    <row r="352" spans="1:13" ht="15" customHeight="1" x14ac:dyDescent="0.3">
      <c r="A352" s="85" t="s">
        <v>5556</v>
      </c>
      <c r="B352" s="85" t="s">
        <v>5485</v>
      </c>
      <c r="C352" s="86" t="s">
        <v>78</v>
      </c>
      <c r="D352" s="200">
        <v>195.71</v>
      </c>
      <c r="E352" s="160">
        <v>77878.880000000005</v>
      </c>
      <c r="F352" s="159">
        <v>0</v>
      </c>
      <c r="G352" s="169">
        <v>0</v>
      </c>
      <c r="I352" s="177">
        <f>F352/D352</f>
        <v>0</v>
      </c>
      <c r="J352" s="174">
        <f t="shared" si="16"/>
        <v>195.71</v>
      </c>
      <c r="M352" s="184"/>
    </row>
    <row r="353" spans="1:13" ht="15" customHeight="1" x14ac:dyDescent="0.3">
      <c r="A353" s="85" t="s">
        <v>9447</v>
      </c>
      <c r="B353" s="85" t="s">
        <v>10170</v>
      </c>
      <c r="C353" s="86" t="s">
        <v>78</v>
      </c>
      <c r="D353" s="203">
        <v>1.36</v>
      </c>
      <c r="E353" s="164">
        <v>691.11</v>
      </c>
      <c r="F353" s="163">
        <v>1.36</v>
      </c>
      <c r="G353" s="172">
        <v>691.11120000000005</v>
      </c>
      <c r="I353" s="177">
        <f>F353/D353</f>
        <v>1</v>
      </c>
      <c r="J353" s="174">
        <f t="shared" si="16"/>
        <v>0</v>
      </c>
      <c r="M353" s="184"/>
    </row>
    <row r="354" spans="1:13" ht="25.2" customHeight="1" x14ac:dyDescent="0.3">
      <c r="A354" s="83" t="s">
        <v>176</v>
      </c>
      <c r="B354" s="83" t="s">
        <v>177</v>
      </c>
      <c r="C354" s="84"/>
      <c r="D354" s="198"/>
      <c r="E354" s="154">
        <v>0</v>
      </c>
      <c r="F354" s="84"/>
      <c r="G354" s="84">
        <v>0</v>
      </c>
      <c r="I354" s="177"/>
      <c r="J354" s="174">
        <f t="shared" si="16"/>
        <v>0</v>
      </c>
      <c r="M354" s="184"/>
    </row>
    <row r="355" spans="1:13" ht="15" customHeight="1" x14ac:dyDescent="0.3">
      <c r="A355" s="85" t="s">
        <v>178</v>
      </c>
      <c r="B355" s="85" t="s">
        <v>179</v>
      </c>
      <c r="C355" s="86" t="s">
        <v>78</v>
      </c>
      <c r="D355" s="199">
        <v>0</v>
      </c>
      <c r="E355" s="176">
        <v>0</v>
      </c>
      <c r="F355" s="87">
        <v>0</v>
      </c>
      <c r="G355" s="168">
        <v>0</v>
      </c>
      <c r="I355" s="177" t="s">
        <v>9293</v>
      </c>
      <c r="J355" s="174">
        <f t="shared" si="16"/>
        <v>0</v>
      </c>
      <c r="M355" s="184"/>
    </row>
    <row r="356" spans="1:13" ht="25.2" customHeight="1" x14ac:dyDescent="0.3">
      <c r="A356" s="83" t="s">
        <v>180</v>
      </c>
      <c r="B356" s="83" t="s">
        <v>181</v>
      </c>
      <c r="C356" s="84"/>
      <c r="D356" s="198"/>
      <c r="E356" s="154">
        <v>249413.84999999998</v>
      </c>
      <c r="F356" s="84"/>
      <c r="G356" s="84">
        <v>247017.37394399999</v>
      </c>
      <c r="I356" s="177"/>
      <c r="J356" s="174">
        <f t="shared" si="16"/>
        <v>0</v>
      </c>
      <c r="M356" s="184"/>
    </row>
    <row r="357" spans="1:13" ht="15" customHeight="1" x14ac:dyDescent="0.3">
      <c r="A357" s="85" t="s">
        <v>182</v>
      </c>
      <c r="B357" s="85" t="s">
        <v>183</v>
      </c>
      <c r="C357" s="86" t="s">
        <v>14</v>
      </c>
      <c r="D357" s="199">
        <v>4150.2137000000002</v>
      </c>
      <c r="E357" s="176">
        <v>170656.78999999998</v>
      </c>
      <c r="F357" s="87">
        <v>4091.9337</v>
      </c>
      <c r="G357" s="168">
        <v>168260.31374399998</v>
      </c>
      <c r="I357" s="177">
        <f>F357/D357</f>
        <v>0.98595734961792447</v>
      </c>
      <c r="J357" s="174">
        <f t="shared" si="16"/>
        <v>58.2800000000002</v>
      </c>
      <c r="M357" s="184"/>
    </row>
    <row r="358" spans="1:13" ht="15" customHeight="1" x14ac:dyDescent="0.3">
      <c r="A358" s="85" t="s">
        <v>5557</v>
      </c>
      <c r="B358" s="85" t="s">
        <v>5719</v>
      </c>
      <c r="C358" s="86" t="s">
        <v>14</v>
      </c>
      <c r="D358" s="200">
        <v>1365.24</v>
      </c>
      <c r="E358" s="160">
        <v>69668.2</v>
      </c>
      <c r="F358" s="159">
        <v>1365.24</v>
      </c>
      <c r="G358" s="169">
        <v>69668.197199999995</v>
      </c>
      <c r="I358" s="177">
        <f>F358/D358</f>
        <v>1</v>
      </c>
      <c r="J358" s="174">
        <f t="shared" si="16"/>
        <v>0</v>
      </c>
      <c r="M358" s="184"/>
    </row>
    <row r="359" spans="1:13" ht="15" customHeight="1" x14ac:dyDescent="0.3">
      <c r="A359" s="85" t="s">
        <v>8683</v>
      </c>
      <c r="B359" s="85" t="s">
        <v>9045</v>
      </c>
      <c r="C359" s="86" t="s">
        <v>14</v>
      </c>
      <c r="D359" s="203">
        <v>218.22</v>
      </c>
      <c r="E359" s="164">
        <v>9088.86</v>
      </c>
      <c r="F359" s="163">
        <v>218.22</v>
      </c>
      <c r="G359" s="172">
        <v>9088.8629999999994</v>
      </c>
      <c r="I359" s="177">
        <f>F359/D359</f>
        <v>1</v>
      </c>
      <c r="J359" s="174">
        <f t="shared" si="16"/>
        <v>0</v>
      </c>
      <c r="M359" s="184"/>
    </row>
    <row r="360" spans="1:13" ht="25.2" customHeight="1" x14ac:dyDescent="0.3">
      <c r="A360" s="83" t="s">
        <v>184</v>
      </c>
      <c r="B360" s="83" t="s">
        <v>185</v>
      </c>
      <c r="C360" s="84"/>
      <c r="D360" s="198"/>
      <c r="E360" s="154">
        <v>396820.81</v>
      </c>
      <c r="F360" s="84"/>
      <c r="G360" s="84">
        <v>353492.2537</v>
      </c>
      <c r="I360" s="177"/>
      <c r="J360" s="174">
        <f t="shared" si="16"/>
        <v>0</v>
      </c>
      <c r="M360" s="184"/>
    </row>
    <row r="361" spans="1:13" ht="15" customHeight="1" x14ac:dyDescent="0.3">
      <c r="A361" s="85" t="s">
        <v>186</v>
      </c>
      <c r="B361" s="85" t="s">
        <v>187</v>
      </c>
      <c r="C361" s="86" t="s">
        <v>78</v>
      </c>
      <c r="D361" s="199">
        <v>0</v>
      </c>
      <c r="E361" s="176">
        <v>0</v>
      </c>
      <c r="F361" s="87">
        <v>0</v>
      </c>
      <c r="G361" s="168">
        <v>0</v>
      </c>
      <c r="I361" s="177" t="s">
        <v>9293</v>
      </c>
      <c r="J361" s="174">
        <f t="shared" si="16"/>
        <v>0</v>
      </c>
      <c r="M361" s="184"/>
    </row>
    <row r="362" spans="1:13" ht="15" customHeight="1" x14ac:dyDescent="0.3">
      <c r="A362" s="85" t="s">
        <v>188</v>
      </c>
      <c r="B362" s="85" t="s">
        <v>189</v>
      </c>
      <c r="C362" s="86" t="s">
        <v>14</v>
      </c>
      <c r="D362" s="199">
        <v>0</v>
      </c>
      <c r="E362" s="176">
        <v>0</v>
      </c>
      <c r="F362" s="87">
        <v>0</v>
      </c>
      <c r="G362" s="168">
        <v>0</v>
      </c>
      <c r="I362" s="177" t="s">
        <v>9293</v>
      </c>
      <c r="J362" s="174">
        <f t="shared" si="16"/>
        <v>0</v>
      </c>
      <c r="M362" s="184"/>
    </row>
    <row r="363" spans="1:13" ht="15" customHeight="1" x14ac:dyDescent="0.3">
      <c r="A363" s="85" t="s">
        <v>5698</v>
      </c>
      <c r="B363" s="85" t="s">
        <v>5828</v>
      </c>
      <c r="C363" s="86" t="s">
        <v>14</v>
      </c>
      <c r="D363" s="200">
        <v>68.75</v>
      </c>
      <c r="E363" s="160">
        <v>4445.38</v>
      </c>
      <c r="F363" s="159">
        <v>0</v>
      </c>
      <c r="G363" s="169">
        <v>0</v>
      </c>
      <c r="I363" s="177">
        <f>F363/D363</f>
        <v>0</v>
      </c>
      <c r="J363" s="174">
        <f t="shared" si="16"/>
        <v>68.75</v>
      </c>
      <c r="M363" s="184"/>
    </row>
    <row r="364" spans="1:13" ht="15" customHeight="1" x14ac:dyDescent="0.3">
      <c r="A364" s="85" t="s">
        <v>5751</v>
      </c>
      <c r="B364" s="85" t="s">
        <v>5829</v>
      </c>
      <c r="C364" s="86" t="s">
        <v>78</v>
      </c>
      <c r="D364" s="200">
        <v>86.48</v>
      </c>
      <c r="E364" s="160">
        <v>49254.68</v>
      </c>
      <c r="F364" s="159">
        <v>18.21</v>
      </c>
      <c r="G364" s="169">
        <v>10371.505499999999</v>
      </c>
      <c r="I364" s="177">
        <f>F364/D364</f>
        <v>0.21056891766882516</v>
      </c>
      <c r="J364" s="174">
        <f t="shared" si="16"/>
        <v>68.27000000000001</v>
      </c>
      <c r="M364" s="184"/>
    </row>
    <row r="365" spans="1:13" ht="15" customHeight="1" x14ac:dyDescent="0.3">
      <c r="A365" s="85" t="s">
        <v>8479</v>
      </c>
      <c r="B365" s="85" t="s">
        <v>8638</v>
      </c>
      <c r="C365" s="86" t="s">
        <v>78</v>
      </c>
      <c r="D365" s="202">
        <v>960.02</v>
      </c>
      <c r="E365" s="162">
        <v>343120.75</v>
      </c>
      <c r="F365" s="161">
        <v>960.02</v>
      </c>
      <c r="G365" s="171">
        <v>343120.74820000003</v>
      </c>
      <c r="I365" s="177">
        <f>F365/D365</f>
        <v>1</v>
      </c>
      <c r="J365" s="174">
        <f t="shared" si="16"/>
        <v>0</v>
      </c>
      <c r="M365" s="184"/>
    </row>
    <row r="366" spans="1:13" ht="25.2" customHeight="1" x14ac:dyDescent="0.3">
      <c r="A366" s="81" t="s">
        <v>190</v>
      </c>
      <c r="B366" s="81" t="s">
        <v>191</v>
      </c>
      <c r="C366" s="82"/>
      <c r="D366" s="197"/>
      <c r="E366" s="82">
        <v>23253557.820000004</v>
      </c>
      <c r="F366" s="82"/>
      <c r="G366" s="82">
        <v>18313732.297631346</v>
      </c>
      <c r="I366" s="177"/>
      <c r="J366" s="174">
        <f t="shared" si="16"/>
        <v>0</v>
      </c>
      <c r="M366" s="184"/>
    </row>
    <row r="367" spans="1:13" ht="25.2" customHeight="1" x14ac:dyDescent="0.3">
      <c r="A367" s="83" t="s">
        <v>192</v>
      </c>
      <c r="B367" s="83" t="s">
        <v>193</v>
      </c>
      <c r="C367" s="84"/>
      <c r="D367" s="198"/>
      <c r="E367" s="154">
        <v>0</v>
      </c>
      <c r="F367" s="84"/>
      <c r="G367" s="84">
        <v>0</v>
      </c>
      <c r="I367" s="177"/>
      <c r="J367" s="174">
        <f t="shared" si="16"/>
        <v>0</v>
      </c>
      <c r="M367" s="184"/>
    </row>
    <row r="368" spans="1:13" ht="15" customHeight="1" x14ac:dyDescent="0.3">
      <c r="A368" s="85" t="s">
        <v>194</v>
      </c>
      <c r="B368" s="85" t="s">
        <v>195</v>
      </c>
      <c r="C368" s="86" t="s">
        <v>78</v>
      </c>
      <c r="D368" s="199">
        <v>0</v>
      </c>
      <c r="E368" s="176">
        <v>0</v>
      </c>
      <c r="F368" s="87">
        <v>0</v>
      </c>
      <c r="G368" s="168">
        <v>0</v>
      </c>
      <c r="I368" s="177" t="s">
        <v>9293</v>
      </c>
      <c r="J368" s="174">
        <f t="shared" si="16"/>
        <v>0</v>
      </c>
      <c r="M368" s="184"/>
    </row>
    <row r="369" spans="1:13" ht="15" customHeight="1" x14ac:dyDescent="0.3">
      <c r="A369" s="85" t="s">
        <v>196</v>
      </c>
      <c r="B369" s="85" t="s">
        <v>197</v>
      </c>
      <c r="C369" s="86" t="s">
        <v>198</v>
      </c>
      <c r="D369" s="199">
        <v>0</v>
      </c>
      <c r="E369" s="176">
        <v>0</v>
      </c>
      <c r="F369" s="87">
        <v>0</v>
      </c>
      <c r="G369" s="168">
        <v>0</v>
      </c>
      <c r="I369" s="177" t="s">
        <v>9293</v>
      </c>
      <c r="J369" s="174">
        <f t="shared" si="16"/>
        <v>0</v>
      </c>
      <c r="M369" s="184"/>
    </row>
    <row r="370" spans="1:13" ht="25.2" customHeight="1" x14ac:dyDescent="0.3">
      <c r="A370" s="83" t="s">
        <v>199</v>
      </c>
      <c r="B370" s="83" t="s">
        <v>200</v>
      </c>
      <c r="C370" s="84"/>
      <c r="D370" s="198"/>
      <c r="E370" s="154">
        <v>1097940.4800000002</v>
      </c>
      <c r="F370" s="84"/>
      <c r="G370" s="84">
        <v>1057612.7993000001</v>
      </c>
      <c r="I370" s="177"/>
      <c r="J370" s="174">
        <f t="shared" si="16"/>
        <v>0</v>
      </c>
      <c r="M370" s="184"/>
    </row>
    <row r="371" spans="1:13" ht="15" customHeight="1" x14ac:dyDescent="0.3">
      <c r="A371" s="85" t="s">
        <v>201</v>
      </c>
      <c r="B371" s="85" t="s">
        <v>202</v>
      </c>
      <c r="C371" s="86" t="s">
        <v>78</v>
      </c>
      <c r="D371" s="199">
        <v>0</v>
      </c>
      <c r="E371" s="176">
        <v>0</v>
      </c>
      <c r="F371" s="87">
        <v>0</v>
      </c>
      <c r="G371" s="168">
        <v>0</v>
      </c>
      <c r="I371" s="177" t="s">
        <v>9293</v>
      </c>
      <c r="J371" s="174">
        <f t="shared" si="16"/>
        <v>0</v>
      </c>
      <c r="M371" s="184"/>
    </row>
    <row r="372" spans="1:13" ht="15" customHeight="1" x14ac:dyDescent="0.3">
      <c r="A372" s="85" t="s">
        <v>203</v>
      </c>
      <c r="B372" s="85" t="s">
        <v>204</v>
      </c>
      <c r="C372" s="86" t="s">
        <v>14</v>
      </c>
      <c r="D372" s="199">
        <v>0</v>
      </c>
      <c r="E372" s="176">
        <v>0</v>
      </c>
      <c r="F372" s="87">
        <v>0</v>
      </c>
      <c r="G372" s="168">
        <v>0</v>
      </c>
      <c r="I372" s="177" t="s">
        <v>9293</v>
      </c>
      <c r="J372" s="174">
        <f t="shared" si="16"/>
        <v>0</v>
      </c>
      <c r="M372" s="184"/>
    </row>
    <row r="373" spans="1:13" ht="15" customHeight="1" x14ac:dyDescent="0.3">
      <c r="A373" s="85" t="s">
        <v>205</v>
      </c>
      <c r="B373" s="85" t="s">
        <v>206</v>
      </c>
      <c r="C373" s="86" t="s">
        <v>198</v>
      </c>
      <c r="D373" s="199">
        <v>0</v>
      </c>
      <c r="E373" s="176">
        <v>0</v>
      </c>
      <c r="F373" s="87">
        <v>0</v>
      </c>
      <c r="G373" s="168">
        <v>0</v>
      </c>
      <c r="I373" s="177" t="s">
        <v>9293</v>
      </c>
      <c r="J373" s="174">
        <f t="shared" si="16"/>
        <v>0</v>
      </c>
      <c r="M373" s="184"/>
    </row>
    <row r="374" spans="1:13" ht="15" customHeight="1" x14ac:dyDescent="0.3">
      <c r="A374" s="85" t="s">
        <v>5558</v>
      </c>
      <c r="B374" s="85" t="s">
        <v>5830</v>
      </c>
      <c r="C374" s="86" t="s">
        <v>198</v>
      </c>
      <c r="D374" s="200">
        <v>88505.42</v>
      </c>
      <c r="E374" s="160">
        <v>579710.50000000012</v>
      </c>
      <c r="F374" s="159">
        <v>85316.02</v>
      </c>
      <c r="G374" s="169">
        <v>558819.93099999998</v>
      </c>
      <c r="I374" s="177">
        <f>F374/D374</f>
        <v>0.96396378888434187</v>
      </c>
      <c r="J374" s="174">
        <f t="shared" si="16"/>
        <v>3189.3999999999942</v>
      </c>
      <c r="M374" s="184"/>
    </row>
    <row r="375" spans="1:13" ht="15" customHeight="1" x14ac:dyDescent="0.3">
      <c r="A375" s="85" t="s">
        <v>5559</v>
      </c>
      <c r="B375" s="85" t="s">
        <v>5831</v>
      </c>
      <c r="C375" s="86" t="s">
        <v>14</v>
      </c>
      <c r="D375" s="200">
        <v>1513.0600000000002</v>
      </c>
      <c r="E375" s="160">
        <v>131197.43000000002</v>
      </c>
      <c r="F375" s="159">
        <v>1513.0600000000002</v>
      </c>
      <c r="G375" s="169">
        <v>131197.4326</v>
      </c>
      <c r="I375" s="177">
        <f>F375/D375</f>
        <v>1</v>
      </c>
      <c r="J375" s="174">
        <f t="shared" si="16"/>
        <v>0</v>
      </c>
      <c r="M375" s="184"/>
    </row>
    <row r="376" spans="1:13" ht="15" customHeight="1" x14ac:dyDescent="0.3">
      <c r="A376" s="85" t="s">
        <v>5560</v>
      </c>
      <c r="B376" s="85" t="s">
        <v>5486</v>
      </c>
      <c r="C376" s="86" t="s">
        <v>78</v>
      </c>
      <c r="D376" s="200">
        <v>937.2</v>
      </c>
      <c r="E376" s="160">
        <v>383989.58</v>
      </c>
      <c r="F376" s="159">
        <v>889.76</v>
      </c>
      <c r="G376" s="169">
        <v>364552.46720000001</v>
      </c>
      <c r="I376" s="177">
        <f>F376/D376</f>
        <v>0.94938113529662815</v>
      </c>
      <c r="J376" s="174">
        <f t="shared" si="16"/>
        <v>47.440000000000055</v>
      </c>
      <c r="M376" s="184"/>
    </row>
    <row r="377" spans="1:13" ht="15" customHeight="1" x14ac:dyDescent="0.3">
      <c r="A377" s="183" t="s">
        <v>9426</v>
      </c>
      <c r="B377" s="183" t="s">
        <v>9472</v>
      </c>
      <c r="C377" s="86" t="s">
        <v>78</v>
      </c>
      <c r="D377" s="203">
        <v>3.65</v>
      </c>
      <c r="E377" s="164">
        <v>3042.97</v>
      </c>
      <c r="F377" s="163">
        <v>3.65</v>
      </c>
      <c r="G377" s="172">
        <v>3042.9684999999999</v>
      </c>
      <c r="I377" s="177">
        <f>F377/D377</f>
        <v>1</v>
      </c>
      <c r="J377" s="174">
        <f t="shared" si="16"/>
        <v>0</v>
      </c>
      <c r="M377" s="184"/>
    </row>
    <row r="378" spans="1:13" ht="25.2" customHeight="1" x14ac:dyDescent="0.3">
      <c r="A378" s="83" t="s">
        <v>207</v>
      </c>
      <c r="B378" s="83" t="s">
        <v>208</v>
      </c>
      <c r="C378" s="84"/>
      <c r="D378" s="198"/>
      <c r="E378" s="154">
        <v>3393976.14</v>
      </c>
      <c r="F378" s="84"/>
      <c r="G378" s="84">
        <v>3028376.5980999996</v>
      </c>
      <c r="I378" s="177"/>
      <c r="J378" s="174">
        <f t="shared" si="16"/>
        <v>0</v>
      </c>
      <c r="M378" s="184"/>
    </row>
    <row r="379" spans="1:13" ht="15" customHeight="1" x14ac:dyDescent="0.3">
      <c r="A379" s="85" t="s">
        <v>209</v>
      </c>
      <c r="B379" s="85" t="s">
        <v>210</v>
      </c>
      <c r="C379" s="86" t="s">
        <v>78</v>
      </c>
      <c r="D379" s="199">
        <v>0</v>
      </c>
      <c r="E379" s="176">
        <v>0</v>
      </c>
      <c r="F379" s="87">
        <v>0</v>
      </c>
      <c r="G379" s="168">
        <v>0</v>
      </c>
      <c r="I379" s="177" t="s">
        <v>9293</v>
      </c>
      <c r="J379" s="174">
        <f t="shared" si="16"/>
        <v>0</v>
      </c>
      <c r="M379" s="184"/>
    </row>
    <row r="380" spans="1:13" ht="15" customHeight="1" x14ac:dyDescent="0.3">
      <c r="A380" s="85" t="s">
        <v>211</v>
      </c>
      <c r="B380" s="85" t="s">
        <v>212</v>
      </c>
      <c r="C380" s="86" t="s">
        <v>14</v>
      </c>
      <c r="D380" s="199">
        <v>0</v>
      </c>
      <c r="E380" s="176">
        <v>0</v>
      </c>
      <c r="F380" s="87">
        <v>0</v>
      </c>
      <c r="G380" s="168">
        <v>0</v>
      </c>
      <c r="I380" s="177" t="s">
        <v>9293</v>
      </c>
      <c r="J380" s="174">
        <f t="shared" si="16"/>
        <v>0</v>
      </c>
      <c r="M380" s="184"/>
    </row>
    <row r="381" spans="1:13" ht="15" customHeight="1" x14ac:dyDescent="0.3">
      <c r="A381" s="85" t="s">
        <v>213</v>
      </c>
      <c r="B381" s="85" t="s">
        <v>214</v>
      </c>
      <c r="C381" s="86" t="s">
        <v>198</v>
      </c>
      <c r="D381" s="199">
        <v>0</v>
      </c>
      <c r="E381" s="176">
        <v>0</v>
      </c>
      <c r="F381" s="87">
        <v>0</v>
      </c>
      <c r="G381" s="168">
        <v>0</v>
      </c>
      <c r="I381" s="177" t="s">
        <v>9293</v>
      </c>
      <c r="J381" s="174">
        <f t="shared" si="16"/>
        <v>0</v>
      </c>
      <c r="M381" s="184"/>
    </row>
    <row r="382" spans="1:13" ht="15" customHeight="1" x14ac:dyDescent="0.3">
      <c r="A382" s="85" t="s">
        <v>5561</v>
      </c>
      <c r="B382" s="85" t="s">
        <v>5832</v>
      </c>
      <c r="C382" s="86" t="s">
        <v>198</v>
      </c>
      <c r="D382" s="200">
        <v>344582.37</v>
      </c>
      <c r="E382" s="160">
        <v>2257014.52</v>
      </c>
      <c r="F382" s="159">
        <v>291386.34999999998</v>
      </c>
      <c r="G382" s="169">
        <v>1908580.5924999998</v>
      </c>
      <c r="I382" s="177">
        <f t="shared" ref="I382:I388" si="18">F382/D382</f>
        <v>0.845621759464943</v>
      </c>
      <c r="J382" s="174">
        <f t="shared" si="16"/>
        <v>53196.020000000019</v>
      </c>
      <c r="M382" s="184"/>
    </row>
    <row r="383" spans="1:13" ht="15" customHeight="1" x14ac:dyDescent="0.3">
      <c r="A383" s="85" t="s">
        <v>5562</v>
      </c>
      <c r="B383" s="85" t="s">
        <v>5833</v>
      </c>
      <c r="C383" s="86" t="s">
        <v>14</v>
      </c>
      <c r="D383" s="200">
        <v>732.79</v>
      </c>
      <c r="E383" s="160">
        <v>51610.399999999994</v>
      </c>
      <c r="F383" s="159">
        <v>659.98</v>
      </c>
      <c r="G383" s="169">
        <v>46482.391400000008</v>
      </c>
      <c r="I383" s="177">
        <f t="shared" si="18"/>
        <v>0.90064001965092322</v>
      </c>
      <c r="J383" s="174">
        <f t="shared" si="16"/>
        <v>72.809999999999945</v>
      </c>
      <c r="M383" s="184"/>
    </row>
    <row r="384" spans="1:13" ht="15" customHeight="1" x14ac:dyDescent="0.3">
      <c r="A384" s="85" t="s">
        <v>5563</v>
      </c>
      <c r="B384" s="85" t="s">
        <v>5487</v>
      </c>
      <c r="C384" s="86" t="s">
        <v>78</v>
      </c>
      <c r="D384" s="200">
        <v>2465.0100000000002</v>
      </c>
      <c r="E384" s="160">
        <v>1024211.6699999999</v>
      </c>
      <c r="F384" s="159">
        <v>2465.0099999999998</v>
      </c>
      <c r="G384" s="169">
        <v>1024211.6549999999</v>
      </c>
      <c r="I384" s="177">
        <f t="shared" si="18"/>
        <v>0.99999999999999978</v>
      </c>
      <c r="J384" s="174">
        <f t="shared" si="16"/>
        <v>0</v>
      </c>
      <c r="M384" s="184"/>
    </row>
    <row r="385" spans="1:13" ht="15" customHeight="1" x14ac:dyDescent="0.3">
      <c r="A385" s="85" t="s">
        <v>5646</v>
      </c>
      <c r="B385" s="85" t="s">
        <v>5732</v>
      </c>
      <c r="C385" s="86" t="s">
        <v>25</v>
      </c>
      <c r="D385" s="200">
        <v>643</v>
      </c>
      <c r="E385" s="160">
        <v>23115.85</v>
      </c>
      <c r="F385" s="159">
        <v>414.4</v>
      </c>
      <c r="G385" s="169">
        <v>14897.68</v>
      </c>
      <c r="I385" s="177">
        <f t="shared" si="18"/>
        <v>0.6444790046656298</v>
      </c>
      <c r="J385" s="174">
        <f t="shared" si="16"/>
        <v>228.60000000000002</v>
      </c>
      <c r="M385" s="184"/>
    </row>
    <row r="386" spans="1:13" ht="15" customHeight="1" x14ac:dyDescent="0.3">
      <c r="A386" s="85" t="s">
        <v>7811</v>
      </c>
      <c r="B386" s="85" t="s">
        <v>8448</v>
      </c>
      <c r="C386" s="86" t="s">
        <v>25</v>
      </c>
      <c r="D386" s="202">
        <v>488.24</v>
      </c>
      <c r="E386" s="162">
        <v>17478.990000000002</v>
      </c>
      <c r="F386" s="161">
        <v>394.81</v>
      </c>
      <c r="G386" s="171">
        <v>14134.197999999999</v>
      </c>
      <c r="I386" s="177">
        <f t="shared" si="18"/>
        <v>0.80863919383909555</v>
      </c>
      <c r="J386" s="174">
        <f t="shared" si="16"/>
        <v>93.43</v>
      </c>
      <c r="M386" s="184"/>
    </row>
    <row r="387" spans="1:13" ht="15" customHeight="1" x14ac:dyDescent="0.3">
      <c r="A387" s="85" t="s">
        <v>8619</v>
      </c>
      <c r="B387" s="85" t="s">
        <v>8620</v>
      </c>
      <c r="C387" s="86" t="s">
        <v>25</v>
      </c>
      <c r="D387" s="202">
        <v>488.24</v>
      </c>
      <c r="E387" s="162">
        <v>2480.2600000000002</v>
      </c>
      <c r="F387" s="161">
        <v>394.81</v>
      </c>
      <c r="G387" s="171">
        <v>2005.6348</v>
      </c>
      <c r="I387" s="177">
        <f t="shared" si="18"/>
        <v>0.80863919383909555</v>
      </c>
      <c r="J387" s="174">
        <f t="shared" si="16"/>
        <v>93.43</v>
      </c>
      <c r="M387" s="184"/>
    </row>
    <row r="388" spans="1:13" ht="15" customHeight="1" x14ac:dyDescent="0.3">
      <c r="A388" s="183" t="s">
        <v>9427</v>
      </c>
      <c r="B388" s="183" t="s">
        <v>9484</v>
      </c>
      <c r="C388" s="86" t="s">
        <v>78</v>
      </c>
      <c r="D388" s="203">
        <v>22.88</v>
      </c>
      <c r="E388" s="164">
        <v>18064.45</v>
      </c>
      <c r="F388" s="163">
        <v>22.88</v>
      </c>
      <c r="G388" s="172">
        <v>18064.446399999997</v>
      </c>
      <c r="I388" s="177">
        <f t="shared" si="18"/>
        <v>1</v>
      </c>
      <c r="J388" s="174">
        <f t="shared" si="16"/>
        <v>0</v>
      </c>
      <c r="M388" s="184"/>
    </row>
    <row r="389" spans="1:13" ht="25.2" customHeight="1" x14ac:dyDescent="0.3">
      <c r="A389" s="83" t="s">
        <v>215</v>
      </c>
      <c r="B389" s="83" t="s">
        <v>216</v>
      </c>
      <c r="C389" s="84"/>
      <c r="D389" s="198"/>
      <c r="E389" s="154">
        <v>519463.08</v>
      </c>
      <c r="F389" s="84"/>
      <c r="G389" s="84">
        <v>182054.44165271209</v>
      </c>
      <c r="I389" s="177"/>
      <c r="J389" s="174">
        <f t="shared" ref="J389:J452" si="19">D389-F389</f>
        <v>0</v>
      </c>
      <c r="M389" s="184"/>
    </row>
    <row r="390" spans="1:13" ht="15" customHeight="1" x14ac:dyDescent="0.3">
      <c r="A390" s="85" t="s">
        <v>217</v>
      </c>
      <c r="B390" s="85" t="s">
        <v>218</v>
      </c>
      <c r="C390" s="86" t="s">
        <v>78</v>
      </c>
      <c r="D390" s="199">
        <v>0</v>
      </c>
      <c r="E390" s="176">
        <v>0</v>
      </c>
      <c r="F390" s="87">
        <v>0</v>
      </c>
      <c r="G390" s="168">
        <v>0</v>
      </c>
      <c r="I390" s="177" t="s">
        <v>9293</v>
      </c>
      <c r="J390" s="174">
        <f t="shared" si="19"/>
        <v>0</v>
      </c>
      <c r="M390" s="184"/>
    </row>
    <row r="391" spans="1:13" ht="15" customHeight="1" x14ac:dyDescent="0.3">
      <c r="A391" s="85" t="s">
        <v>219</v>
      </c>
      <c r="B391" s="85" t="s">
        <v>220</v>
      </c>
      <c r="C391" s="86" t="s">
        <v>14</v>
      </c>
      <c r="D391" s="199">
        <v>0</v>
      </c>
      <c r="E391" s="176">
        <v>0</v>
      </c>
      <c r="F391" s="87">
        <v>0</v>
      </c>
      <c r="G391" s="168">
        <v>0</v>
      </c>
      <c r="I391" s="177" t="s">
        <v>9293</v>
      </c>
      <c r="J391" s="174">
        <f t="shared" si="19"/>
        <v>0</v>
      </c>
      <c r="M391" s="184"/>
    </row>
    <row r="392" spans="1:13" ht="15" customHeight="1" x14ac:dyDescent="0.3">
      <c r="A392" s="85" t="s">
        <v>221</v>
      </c>
      <c r="B392" s="85" t="s">
        <v>222</v>
      </c>
      <c r="C392" s="86" t="s">
        <v>198</v>
      </c>
      <c r="D392" s="199">
        <v>0</v>
      </c>
      <c r="E392" s="176">
        <v>0</v>
      </c>
      <c r="F392" s="87">
        <v>0</v>
      </c>
      <c r="G392" s="168">
        <v>0</v>
      </c>
      <c r="I392" s="177" t="s">
        <v>9293</v>
      </c>
      <c r="J392" s="174">
        <f t="shared" si="19"/>
        <v>0</v>
      </c>
      <c r="M392" s="184"/>
    </row>
    <row r="393" spans="1:13" ht="15" customHeight="1" x14ac:dyDescent="0.3">
      <c r="A393" s="85" t="s">
        <v>5564</v>
      </c>
      <c r="B393" s="85" t="s">
        <v>5834</v>
      </c>
      <c r="C393" s="86" t="s">
        <v>198</v>
      </c>
      <c r="D393" s="200">
        <v>13675.83</v>
      </c>
      <c r="E393" s="160">
        <v>89576.69</v>
      </c>
      <c r="F393" s="159">
        <v>7195.7289999999994</v>
      </c>
      <c r="G393" s="169">
        <v>47132.024949999992</v>
      </c>
      <c r="I393" s="177">
        <f>F393/D393</f>
        <v>0.52616396957259626</v>
      </c>
      <c r="J393" s="174">
        <f t="shared" si="19"/>
        <v>6480.1010000000006</v>
      </c>
      <c r="M393" s="184"/>
    </row>
    <row r="394" spans="1:13" ht="15" customHeight="1" x14ac:dyDescent="0.3">
      <c r="A394" s="85" t="s">
        <v>5565</v>
      </c>
      <c r="B394" s="85" t="s">
        <v>5835</v>
      </c>
      <c r="C394" s="86" t="s">
        <v>14</v>
      </c>
      <c r="D394" s="200">
        <v>3230.16</v>
      </c>
      <c r="E394" s="160">
        <v>290326.78000000003</v>
      </c>
      <c r="F394" s="159">
        <v>941.26988877071778</v>
      </c>
      <c r="G394" s="169">
        <v>84601.337602712112</v>
      </c>
      <c r="I394" s="177">
        <f>F394/D394</f>
        <v>0.29140039155048597</v>
      </c>
      <c r="J394" s="174">
        <f t="shared" si="19"/>
        <v>2288.890111229282</v>
      </c>
      <c r="M394" s="184"/>
    </row>
    <row r="395" spans="1:13" ht="15" customHeight="1" x14ac:dyDescent="0.3">
      <c r="A395" s="85" t="s">
        <v>5566</v>
      </c>
      <c r="B395" s="85" t="s">
        <v>5488</v>
      </c>
      <c r="C395" s="86" t="s">
        <v>78</v>
      </c>
      <c r="D395" s="200">
        <v>275.24</v>
      </c>
      <c r="E395" s="160">
        <v>108397.77</v>
      </c>
      <c r="F395" s="159">
        <v>43.52</v>
      </c>
      <c r="G395" s="169">
        <v>17139.481599999999</v>
      </c>
      <c r="I395" s="177">
        <f>F395/D395</f>
        <v>0.15811655282662404</v>
      </c>
      <c r="J395" s="174">
        <f t="shared" si="19"/>
        <v>231.72</v>
      </c>
      <c r="M395" s="184"/>
    </row>
    <row r="396" spans="1:13" ht="15" customHeight="1" x14ac:dyDescent="0.3">
      <c r="A396" s="85" t="s">
        <v>8684</v>
      </c>
      <c r="B396" s="85" t="s">
        <v>9934</v>
      </c>
      <c r="C396" s="86" t="s">
        <v>78</v>
      </c>
      <c r="D396" s="203">
        <v>47.72</v>
      </c>
      <c r="E396" s="164">
        <v>28099.919999999998</v>
      </c>
      <c r="F396" s="163">
        <v>51.15</v>
      </c>
      <c r="G396" s="172">
        <v>30119.677500000002</v>
      </c>
      <c r="I396" s="177">
        <f>F396/D396</f>
        <v>1.0718776194467727</v>
      </c>
      <c r="J396" s="174">
        <f t="shared" si="19"/>
        <v>-3.4299999999999997</v>
      </c>
      <c r="M396" s="184"/>
    </row>
    <row r="397" spans="1:13" ht="15" customHeight="1" x14ac:dyDescent="0.3">
      <c r="A397" s="85" t="s">
        <v>9123</v>
      </c>
      <c r="B397" s="85" t="s">
        <v>10171</v>
      </c>
      <c r="C397" s="86" t="s">
        <v>78</v>
      </c>
      <c r="D397" s="203">
        <v>8</v>
      </c>
      <c r="E397" s="164">
        <v>3061.92</v>
      </c>
      <c r="F397" s="163">
        <v>8</v>
      </c>
      <c r="G397" s="172">
        <v>3061.92</v>
      </c>
      <c r="I397" s="177">
        <f>F397/D397</f>
        <v>1</v>
      </c>
      <c r="J397" s="174">
        <f t="shared" si="19"/>
        <v>0</v>
      </c>
      <c r="M397" s="184"/>
    </row>
    <row r="398" spans="1:13" ht="25.2" customHeight="1" x14ac:dyDescent="0.3">
      <c r="A398" s="83" t="s">
        <v>223</v>
      </c>
      <c r="B398" s="83" t="s">
        <v>224</v>
      </c>
      <c r="C398" s="84"/>
      <c r="D398" s="198"/>
      <c r="E398" s="154">
        <v>6593466.1399999987</v>
      </c>
      <c r="F398" s="84"/>
      <c r="G398" s="84">
        <v>4972856.2890000064</v>
      </c>
      <c r="I398" s="177"/>
      <c r="J398" s="174">
        <f t="shared" si="19"/>
        <v>0</v>
      </c>
      <c r="M398" s="184"/>
    </row>
    <row r="399" spans="1:13" ht="19.95" customHeight="1" x14ac:dyDescent="0.3">
      <c r="A399" s="88" t="s">
        <v>225</v>
      </c>
      <c r="B399" s="88" t="s">
        <v>226</v>
      </c>
      <c r="C399" s="89"/>
      <c r="D399" s="201"/>
      <c r="E399" s="156">
        <v>2492584.5199999996</v>
      </c>
      <c r="F399" s="89"/>
      <c r="G399" s="89">
        <v>1366799.2472000003</v>
      </c>
      <c r="I399" s="177"/>
      <c r="J399" s="174">
        <f t="shared" si="19"/>
        <v>0</v>
      </c>
      <c r="M399" s="184"/>
    </row>
    <row r="400" spans="1:13" ht="15" customHeight="1" x14ac:dyDescent="0.3">
      <c r="A400" s="187" t="s">
        <v>227</v>
      </c>
      <c r="B400" s="187" t="s">
        <v>228</v>
      </c>
      <c r="C400" s="86" t="s">
        <v>78</v>
      </c>
      <c r="D400" s="199">
        <v>0</v>
      </c>
      <c r="E400" s="176">
        <v>0</v>
      </c>
      <c r="F400" s="87">
        <v>0</v>
      </c>
      <c r="G400" s="168">
        <v>0</v>
      </c>
      <c r="I400" s="177" t="s">
        <v>9293</v>
      </c>
      <c r="J400" s="174">
        <f t="shared" si="19"/>
        <v>0</v>
      </c>
      <c r="M400" s="184"/>
    </row>
    <row r="401" spans="1:13" ht="15" customHeight="1" x14ac:dyDescent="0.3">
      <c r="A401" s="85" t="s">
        <v>229</v>
      </c>
      <c r="B401" s="85" t="s">
        <v>230</v>
      </c>
      <c r="C401" s="86" t="s">
        <v>14</v>
      </c>
      <c r="D401" s="199">
        <v>0</v>
      </c>
      <c r="E401" s="176">
        <v>0</v>
      </c>
      <c r="F401" s="87">
        <v>0</v>
      </c>
      <c r="G401" s="168">
        <v>0</v>
      </c>
      <c r="I401" s="177" t="s">
        <v>9293</v>
      </c>
      <c r="J401" s="174">
        <f t="shared" si="19"/>
        <v>0</v>
      </c>
      <c r="M401" s="184"/>
    </row>
    <row r="402" spans="1:13" ht="15" customHeight="1" x14ac:dyDescent="0.3">
      <c r="A402" s="85" t="s">
        <v>231</v>
      </c>
      <c r="B402" s="85" t="s">
        <v>232</v>
      </c>
      <c r="C402" s="86" t="s">
        <v>198</v>
      </c>
      <c r="D402" s="199">
        <v>0</v>
      </c>
      <c r="E402" s="176">
        <v>0</v>
      </c>
      <c r="F402" s="87">
        <v>0</v>
      </c>
      <c r="G402" s="168">
        <v>0</v>
      </c>
      <c r="I402" s="177" t="s">
        <v>9293</v>
      </c>
      <c r="J402" s="174">
        <f t="shared" si="19"/>
        <v>0</v>
      </c>
      <c r="M402" s="184"/>
    </row>
    <row r="403" spans="1:13" ht="15" customHeight="1" x14ac:dyDescent="0.3">
      <c r="A403" s="85" t="s">
        <v>233</v>
      </c>
      <c r="B403" s="85" t="s">
        <v>234</v>
      </c>
      <c r="C403" s="86" t="s">
        <v>78</v>
      </c>
      <c r="D403" s="199">
        <v>0</v>
      </c>
      <c r="E403" s="176">
        <v>0</v>
      </c>
      <c r="F403" s="87">
        <v>0</v>
      </c>
      <c r="G403" s="168">
        <v>0</v>
      </c>
      <c r="I403" s="177" t="s">
        <v>9293</v>
      </c>
      <c r="J403" s="174">
        <f t="shared" si="19"/>
        <v>0</v>
      </c>
      <c r="M403" s="184"/>
    </row>
    <row r="404" spans="1:13" ht="15" customHeight="1" x14ac:dyDescent="0.3">
      <c r="A404" s="85" t="s">
        <v>235</v>
      </c>
      <c r="B404" s="85" t="s">
        <v>236</v>
      </c>
      <c r="C404" s="86" t="s">
        <v>25</v>
      </c>
      <c r="D404" s="199">
        <v>0</v>
      </c>
      <c r="E404" s="176">
        <v>0</v>
      </c>
      <c r="F404" s="87">
        <v>0</v>
      </c>
      <c r="G404" s="168">
        <v>0</v>
      </c>
      <c r="I404" s="177" t="s">
        <v>9293</v>
      </c>
      <c r="J404" s="174">
        <f t="shared" si="19"/>
        <v>0</v>
      </c>
      <c r="M404" s="184"/>
    </row>
    <row r="405" spans="1:13" ht="15" customHeight="1" x14ac:dyDescent="0.3">
      <c r="A405" s="85" t="s">
        <v>237</v>
      </c>
      <c r="B405" s="85" t="s">
        <v>238</v>
      </c>
      <c r="C405" s="86" t="s">
        <v>14</v>
      </c>
      <c r="D405" s="199">
        <v>0</v>
      </c>
      <c r="E405" s="176">
        <v>0</v>
      </c>
      <c r="F405" s="87">
        <v>0</v>
      </c>
      <c r="G405" s="168">
        <v>0</v>
      </c>
      <c r="I405" s="177" t="s">
        <v>9293</v>
      </c>
      <c r="J405" s="174">
        <f t="shared" si="19"/>
        <v>0</v>
      </c>
      <c r="M405" s="184"/>
    </row>
    <row r="406" spans="1:13" ht="15" customHeight="1" x14ac:dyDescent="0.3">
      <c r="A406" s="85" t="s">
        <v>5692</v>
      </c>
      <c r="B406" s="85" t="s">
        <v>5836</v>
      </c>
      <c r="C406" s="86" t="s">
        <v>198</v>
      </c>
      <c r="D406" s="200">
        <v>136644.16</v>
      </c>
      <c r="E406" s="160">
        <v>895019.24</v>
      </c>
      <c r="F406" s="159">
        <v>103801.85</v>
      </c>
      <c r="G406" s="169">
        <v>679902.11750000005</v>
      </c>
      <c r="I406" s="177">
        <f t="shared" ref="I406:I418" si="20">F406/D406</f>
        <v>0.75965083322990168</v>
      </c>
      <c r="J406" s="174">
        <f t="shared" si="19"/>
        <v>32842.31</v>
      </c>
      <c r="M406" s="184"/>
    </row>
    <row r="407" spans="1:13" ht="15" customHeight="1" x14ac:dyDescent="0.3">
      <c r="A407" s="85" t="s">
        <v>5693</v>
      </c>
      <c r="B407" s="85" t="s">
        <v>5837</v>
      </c>
      <c r="C407" s="86" t="s">
        <v>14</v>
      </c>
      <c r="D407" s="200">
        <v>1587.6599999999999</v>
      </c>
      <c r="E407" s="160">
        <v>126345.99</v>
      </c>
      <c r="F407" s="159">
        <v>1587.66</v>
      </c>
      <c r="G407" s="169">
        <v>126345.9828</v>
      </c>
      <c r="I407" s="177">
        <f t="shared" si="20"/>
        <v>1.0000000000000002</v>
      </c>
      <c r="J407" s="174">
        <f t="shared" si="19"/>
        <v>0</v>
      </c>
      <c r="M407" s="184"/>
    </row>
    <row r="408" spans="1:13" ht="15" customHeight="1" x14ac:dyDescent="0.3">
      <c r="A408" s="85" t="s">
        <v>5694</v>
      </c>
      <c r="B408" s="85" t="s">
        <v>5489</v>
      </c>
      <c r="C408" s="86" t="s">
        <v>78</v>
      </c>
      <c r="D408" s="200">
        <v>1208.92</v>
      </c>
      <c r="E408" s="160">
        <v>559899.21</v>
      </c>
      <c r="F408" s="159">
        <v>410.34</v>
      </c>
      <c r="G408" s="169">
        <v>190044.86759999997</v>
      </c>
      <c r="I408" s="177">
        <f t="shared" si="20"/>
        <v>0.33942692651292056</v>
      </c>
      <c r="J408" s="174">
        <f t="shared" si="19"/>
        <v>798.58000000000015</v>
      </c>
      <c r="M408" s="184"/>
    </row>
    <row r="409" spans="1:13" ht="15" customHeight="1" x14ac:dyDescent="0.3">
      <c r="A409" s="85" t="s">
        <v>5695</v>
      </c>
      <c r="B409" s="85" t="s">
        <v>5838</v>
      </c>
      <c r="C409" s="86" t="s">
        <v>78</v>
      </c>
      <c r="D409" s="200">
        <v>163.38</v>
      </c>
      <c r="E409" s="160">
        <v>25149.08</v>
      </c>
      <c r="F409" s="159">
        <v>0</v>
      </c>
      <c r="G409" s="169">
        <v>0</v>
      </c>
      <c r="I409" s="177">
        <f t="shared" si="20"/>
        <v>0</v>
      </c>
      <c r="J409" s="174">
        <f t="shared" si="19"/>
        <v>163.38</v>
      </c>
      <c r="M409" s="184"/>
    </row>
    <row r="410" spans="1:13" ht="15" customHeight="1" x14ac:dyDescent="0.3">
      <c r="A410" s="85" t="s">
        <v>5696</v>
      </c>
      <c r="B410" s="85" t="s">
        <v>5839</v>
      </c>
      <c r="C410" s="86" t="s">
        <v>14</v>
      </c>
      <c r="D410" s="200">
        <v>16.87</v>
      </c>
      <c r="E410" s="160">
        <v>489.57</v>
      </c>
      <c r="F410" s="159">
        <v>16.87</v>
      </c>
      <c r="G410" s="169">
        <v>489.56740000000002</v>
      </c>
      <c r="I410" s="177">
        <f t="shared" si="20"/>
        <v>1</v>
      </c>
      <c r="J410" s="174">
        <f t="shared" si="19"/>
        <v>0</v>
      </c>
      <c r="M410" s="184"/>
    </row>
    <row r="411" spans="1:13" ht="15" customHeight="1" x14ac:dyDescent="0.3">
      <c r="A411" s="85" t="s">
        <v>8476</v>
      </c>
      <c r="B411" s="85" t="s">
        <v>8480</v>
      </c>
      <c r="C411" s="86" t="s">
        <v>78</v>
      </c>
      <c r="D411" s="202">
        <v>1423.48</v>
      </c>
      <c r="E411" s="162">
        <v>155700.24</v>
      </c>
      <c r="F411" s="161">
        <v>126.31</v>
      </c>
      <c r="G411" s="171">
        <v>13815.7878</v>
      </c>
      <c r="I411" s="177">
        <f t="shared" si="20"/>
        <v>8.873324528620001E-2</v>
      </c>
      <c r="J411" s="174">
        <f t="shared" si="19"/>
        <v>1297.17</v>
      </c>
      <c r="M411" s="184"/>
    </row>
    <row r="412" spans="1:13" ht="15" customHeight="1" x14ac:dyDescent="0.3">
      <c r="A412" s="85" t="s">
        <v>8477</v>
      </c>
      <c r="B412" s="85" t="s">
        <v>8625</v>
      </c>
      <c r="C412" s="86" t="s">
        <v>14</v>
      </c>
      <c r="D412" s="202">
        <v>1550.9</v>
      </c>
      <c r="E412" s="162">
        <v>47953.83</v>
      </c>
      <c r="F412" s="161">
        <v>0</v>
      </c>
      <c r="G412" s="171">
        <v>0</v>
      </c>
      <c r="I412" s="177">
        <f t="shared" si="20"/>
        <v>0</v>
      </c>
      <c r="J412" s="174">
        <f t="shared" si="19"/>
        <v>1550.9</v>
      </c>
      <c r="M412" s="184"/>
    </row>
    <row r="413" spans="1:13" ht="15" customHeight="1" x14ac:dyDescent="0.3">
      <c r="A413" s="85" t="s">
        <v>8550</v>
      </c>
      <c r="B413" s="85" t="s">
        <v>8551</v>
      </c>
      <c r="C413" s="86" t="s">
        <v>14</v>
      </c>
      <c r="D413" s="202">
        <v>4045.23</v>
      </c>
      <c r="E413" s="162">
        <v>560992.5</v>
      </c>
      <c r="F413" s="161">
        <v>1080.97</v>
      </c>
      <c r="G413" s="171">
        <v>149908.91960000002</v>
      </c>
      <c r="I413" s="177">
        <f t="shared" si="20"/>
        <v>0.26722089967690343</v>
      </c>
      <c r="J413" s="174">
        <f t="shared" si="19"/>
        <v>2964.26</v>
      </c>
      <c r="M413" s="184"/>
    </row>
    <row r="414" spans="1:13" ht="15" customHeight="1" x14ac:dyDescent="0.3">
      <c r="A414" s="85" t="s">
        <v>8685</v>
      </c>
      <c r="B414" s="85" t="s">
        <v>9184</v>
      </c>
      <c r="C414" s="86" t="s">
        <v>14</v>
      </c>
      <c r="D414" s="203">
        <v>216</v>
      </c>
      <c r="E414" s="164">
        <v>3300.48</v>
      </c>
      <c r="F414" s="163">
        <v>0</v>
      </c>
      <c r="G414" s="172">
        <v>0</v>
      </c>
      <c r="I414" s="177">
        <f t="shared" si="20"/>
        <v>0</v>
      </c>
      <c r="J414" s="174">
        <f t="shared" si="19"/>
        <v>216</v>
      </c>
      <c r="M414" s="184"/>
    </row>
    <row r="415" spans="1:13" ht="15" customHeight="1" x14ac:dyDescent="0.3">
      <c r="A415" s="85" t="s">
        <v>8686</v>
      </c>
      <c r="B415" s="85" t="s">
        <v>9185</v>
      </c>
      <c r="C415" s="86" t="s">
        <v>14</v>
      </c>
      <c r="D415" s="203">
        <v>216</v>
      </c>
      <c r="E415" s="164">
        <v>4492.8</v>
      </c>
      <c r="F415" s="163">
        <v>0</v>
      </c>
      <c r="G415" s="172">
        <v>0</v>
      </c>
      <c r="I415" s="177">
        <f t="shared" si="20"/>
        <v>0</v>
      </c>
      <c r="J415" s="174">
        <f t="shared" si="19"/>
        <v>216</v>
      </c>
      <c r="M415" s="184"/>
    </row>
    <row r="416" spans="1:13" ht="15" customHeight="1" x14ac:dyDescent="0.3">
      <c r="A416" s="183" t="s">
        <v>9326</v>
      </c>
      <c r="B416" s="183" t="s">
        <v>9935</v>
      </c>
      <c r="C416" s="86" t="s">
        <v>78</v>
      </c>
      <c r="D416" s="203">
        <v>140.5</v>
      </c>
      <c r="E416" s="164">
        <v>53796.05</v>
      </c>
      <c r="F416" s="163">
        <v>457.9</v>
      </c>
      <c r="G416" s="172">
        <v>175325.33099999998</v>
      </c>
      <c r="I416" s="177">
        <f t="shared" si="20"/>
        <v>3.2590747330960852</v>
      </c>
      <c r="J416" s="174">
        <f t="shared" si="19"/>
        <v>-317.39999999999998</v>
      </c>
      <c r="M416" s="184"/>
    </row>
    <row r="417" spans="1:13" ht="15" customHeight="1" x14ac:dyDescent="0.3">
      <c r="A417" s="183" t="s">
        <v>9419</v>
      </c>
      <c r="B417" s="183" t="s">
        <v>9479</v>
      </c>
      <c r="C417" s="86" t="s">
        <v>78</v>
      </c>
      <c r="D417" s="203">
        <v>27.76</v>
      </c>
      <c r="E417" s="164">
        <v>18636.400000000001</v>
      </c>
      <c r="F417" s="163">
        <v>27.76</v>
      </c>
      <c r="G417" s="172">
        <v>18636.398400000002</v>
      </c>
      <c r="I417" s="177">
        <f t="shared" si="20"/>
        <v>1</v>
      </c>
      <c r="J417" s="174">
        <f t="shared" si="19"/>
        <v>0</v>
      </c>
      <c r="M417" s="184"/>
    </row>
    <row r="418" spans="1:13" ht="15" customHeight="1" x14ac:dyDescent="0.3">
      <c r="A418" s="183" t="s">
        <v>9420</v>
      </c>
      <c r="B418" s="183" t="s">
        <v>9480</v>
      </c>
      <c r="C418" s="86" t="s">
        <v>78</v>
      </c>
      <c r="D418" s="203">
        <v>48.95</v>
      </c>
      <c r="E418" s="164">
        <v>40809.129999999997</v>
      </c>
      <c r="F418" s="163">
        <v>14.79</v>
      </c>
      <c r="G418" s="172">
        <v>12330.275100000001</v>
      </c>
      <c r="I418" s="177">
        <f t="shared" si="20"/>
        <v>0.30214504596527064</v>
      </c>
      <c r="J418" s="174">
        <f t="shared" si="19"/>
        <v>34.160000000000004</v>
      </c>
      <c r="M418" s="184"/>
    </row>
    <row r="419" spans="1:13" ht="19.95" customHeight="1" x14ac:dyDescent="0.3">
      <c r="A419" s="88" t="s">
        <v>239</v>
      </c>
      <c r="B419" s="88" t="s">
        <v>240</v>
      </c>
      <c r="C419" s="89"/>
      <c r="D419" s="201"/>
      <c r="E419" s="156">
        <v>3785418.3299999996</v>
      </c>
      <c r="F419" s="89"/>
      <c r="G419" s="89">
        <v>3491378.6375000058</v>
      </c>
      <c r="I419" s="177"/>
      <c r="J419" s="174">
        <f t="shared" si="19"/>
        <v>0</v>
      </c>
      <c r="M419" s="184"/>
    </row>
    <row r="420" spans="1:13" ht="15" customHeight="1" x14ac:dyDescent="0.3">
      <c r="A420" s="85" t="s">
        <v>241</v>
      </c>
      <c r="B420" s="85" t="s">
        <v>242</v>
      </c>
      <c r="C420" s="86" t="s">
        <v>78</v>
      </c>
      <c r="D420" s="199">
        <v>0</v>
      </c>
      <c r="E420" s="176">
        <v>0</v>
      </c>
      <c r="F420" s="87">
        <v>0</v>
      </c>
      <c r="G420" s="168">
        <v>0</v>
      </c>
      <c r="I420" s="177" t="s">
        <v>9293</v>
      </c>
      <c r="J420" s="174">
        <f t="shared" si="19"/>
        <v>0</v>
      </c>
      <c r="M420" s="184"/>
    </row>
    <row r="421" spans="1:13" ht="15" customHeight="1" x14ac:dyDescent="0.3">
      <c r="A421" s="85" t="s">
        <v>243</v>
      </c>
      <c r="B421" s="85" t="s">
        <v>244</v>
      </c>
      <c r="C421" s="86" t="s">
        <v>14</v>
      </c>
      <c r="D421" s="199">
        <v>0</v>
      </c>
      <c r="E421" s="176">
        <v>0</v>
      </c>
      <c r="F421" s="87">
        <v>0</v>
      </c>
      <c r="G421" s="168">
        <v>0</v>
      </c>
      <c r="I421" s="177" t="s">
        <v>9293</v>
      </c>
      <c r="J421" s="174">
        <f t="shared" si="19"/>
        <v>0</v>
      </c>
      <c r="M421" s="184"/>
    </row>
    <row r="422" spans="1:13" ht="15" customHeight="1" x14ac:dyDescent="0.3">
      <c r="A422" s="85" t="s">
        <v>245</v>
      </c>
      <c r="B422" s="85" t="s">
        <v>246</v>
      </c>
      <c r="C422" s="86" t="s">
        <v>198</v>
      </c>
      <c r="D422" s="199">
        <v>0</v>
      </c>
      <c r="E422" s="176">
        <v>0</v>
      </c>
      <c r="F422" s="87">
        <v>0</v>
      </c>
      <c r="G422" s="168">
        <v>0</v>
      </c>
      <c r="I422" s="177" t="s">
        <v>9293</v>
      </c>
      <c r="J422" s="174">
        <f t="shared" si="19"/>
        <v>0</v>
      </c>
      <c r="M422" s="184"/>
    </row>
    <row r="423" spans="1:13" ht="15" customHeight="1" x14ac:dyDescent="0.3">
      <c r="A423" s="85" t="s">
        <v>5567</v>
      </c>
      <c r="B423" s="85" t="s">
        <v>5840</v>
      </c>
      <c r="C423" s="86" t="s">
        <v>198</v>
      </c>
      <c r="D423" s="200">
        <v>230325.76000000001</v>
      </c>
      <c r="E423" s="160">
        <v>2243372.9099999997</v>
      </c>
      <c r="F423" s="159">
        <v>230325.76000000001</v>
      </c>
      <c r="G423" s="169">
        <v>2243372.9024</v>
      </c>
      <c r="I423" s="177">
        <f>F423/D423</f>
        <v>1</v>
      </c>
      <c r="J423" s="174">
        <f t="shared" si="19"/>
        <v>0</v>
      </c>
      <c r="M423" s="184"/>
    </row>
    <row r="424" spans="1:13" ht="15" customHeight="1" x14ac:dyDescent="0.3">
      <c r="A424" s="85" t="s">
        <v>5568</v>
      </c>
      <c r="B424" s="85" t="s">
        <v>5841</v>
      </c>
      <c r="C424" s="86" t="s">
        <v>14</v>
      </c>
      <c r="D424" s="200">
        <v>8581.92</v>
      </c>
      <c r="E424" s="160">
        <v>530019.38</v>
      </c>
      <c r="F424" s="159">
        <v>4510.18</v>
      </c>
      <c r="G424" s="169">
        <v>278548.71679999999</v>
      </c>
      <c r="I424" s="177">
        <f>F424/D424</f>
        <v>0.52554440032067418</v>
      </c>
      <c r="J424" s="174">
        <f t="shared" si="19"/>
        <v>4071.74</v>
      </c>
      <c r="M424" s="184"/>
    </row>
    <row r="425" spans="1:13" ht="15" customHeight="1" x14ac:dyDescent="0.3">
      <c r="A425" s="85" t="s">
        <v>5699</v>
      </c>
      <c r="B425" s="85" t="s">
        <v>5490</v>
      </c>
      <c r="C425" s="86" t="s">
        <v>78</v>
      </c>
      <c r="D425" s="200">
        <v>1187.27</v>
      </c>
      <c r="E425" s="160">
        <v>553873.32999999996</v>
      </c>
      <c r="F425" s="159">
        <v>1096.0200214357799</v>
      </c>
      <c r="G425" s="169">
        <v>511304.30020000564</v>
      </c>
      <c r="I425" s="177">
        <f>F425/D425</f>
        <v>0.92314302680584859</v>
      </c>
      <c r="J425" s="174">
        <f t="shared" si="19"/>
        <v>91.2499785642201</v>
      </c>
      <c r="M425" s="184"/>
    </row>
    <row r="426" spans="1:13" ht="15" customHeight="1" x14ac:dyDescent="0.3">
      <c r="A426" s="85" t="s">
        <v>7812</v>
      </c>
      <c r="B426" s="85" t="s">
        <v>8422</v>
      </c>
      <c r="C426" s="86" t="s">
        <v>14</v>
      </c>
      <c r="D426" s="202">
        <v>3118.17</v>
      </c>
      <c r="E426" s="162">
        <v>458152.70999999996</v>
      </c>
      <c r="F426" s="161">
        <v>3118.17</v>
      </c>
      <c r="G426" s="171">
        <v>458152.71810000006</v>
      </c>
      <c r="I426" s="177">
        <f>F426/D426</f>
        <v>1</v>
      </c>
      <c r="J426" s="174">
        <f t="shared" si="19"/>
        <v>0</v>
      </c>
      <c r="M426" s="184"/>
    </row>
    <row r="427" spans="1:13" ht="19.95" customHeight="1" x14ac:dyDescent="0.3">
      <c r="A427" s="88" t="s">
        <v>247</v>
      </c>
      <c r="B427" s="88" t="s">
        <v>248</v>
      </c>
      <c r="C427" s="89"/>
      <c r="D427" s="201"/>
      <c r="E427" s="156">
        <v>179686.80000000002</v>
      </c>
      <c r="F427" s="89"/>
      <c r="G427" s="89">
        <v>0</v>
      </c>
      <c r="I427" s="177"/>
      <c r="J427" s="174">
        <f t="shared" si="19"/>
        <v>0</v>
      </c>
      <c r="M427" s="184"/>
    </row>
    <row r="428" spans="1:13" ht="15" customHeight="1" x14ac:dyDescent="0.3">
      <c r="A428" s="85" t="s">
        <v>249</v>
      </c>
      <c r="B428" s="85" t="s">
        <v>250</v>
      </c>
      <c r="C428" s="86" t="s">
        <v>78</v>
      </c>
      <c r="D428" s="199">
        <v>0</v>
      </c>
      <c r="E428" s="176">
        <v>0</v>
      </c>
      <c r="F428" s="87">
        <v>0</v>
      </c>
      <c r="G428" s="168">
        <v>0</v>
      </c>
      <c r="I428" s="177" t="s">
        <v>9293</v>
      </c>
      <c r="J428" s="174">
        <f t="shared" si="19"/>
        <v>0</v>
      </c>
      <c r="M428" s="184"/>
    </row>
    <row r="429" spans="1:13" ht="15" customHeight="1" x14ac:dyDescent="0.3">
      <c r="A429" s="85" t="s">
        <v>251</v>
      </c>
      <c r="B429" s="85" t="s">
        <v>252</v>
      </c>
      <c r="C429" s="86" t="s">
        <v>14</v>
      </c>
      <c r="D429" s="199">
        <v>0</v>
      </c>
      <c r="E429" s="176">
        <v>0</v>
      </c>
      <c r="F429" s="87">
        <v>0</v>
      </c>
      <c r="G429" s="168">
        <v>0</v>
      </c>
      <c r="I429" s="177" t="s">
        <v>9293</v>
      </c>
      <c r="J429" s="174">
        <f t="shared" si="19"/>
        <v>0</v>
      </c>
      <c r="M429" s="184"/>
    </row>
    <row r="430" spans="1:13" ht="15" customHeight="1" x14ac:dyDescent="0.3">
      <c r="A430" s="85" t="s">
        <v>253</v>
      </c>
      <c r="B430" s="85" t="s">
        <v>254</v>
      </c>
      <c r="C430" s="86" t="s">
        <v>198</v>
      </c>
      <c r="D430" s="199">
        <v>0</v>
      </c>
      <c r="E430" s="176">
        <v>0</v>
      </c>
      <c r="F430" s="87">
        <v>0</v>
      </c>
      <c r="G430" s="168">
        <v>0</v>
      </c>
      <c r="I430" s="177" t="s">
        <v>9293</v>
      </c>
      <c r="J430" s="174">
        <f t="shared" si="19"/>
        <v>0</v>
      </c>
      <c r="M430" s="184"/>
    </row>
    <row r="431" spans="1:13" ht="15" customHeight="1" x14ac:dyDescent="0.3">
      <c r="A431" s="85" t="s">
        <v>5569</v>
      </c>
      <c r="B431" s="85" t="s">
        <v>5842</v>
      </c>
      <c r="C431" s="86" t="s">
        <v>198</v>
      </c>
      <c r="D431" s="200">
        <v>10135.57</v>
      </c>
      <c r="E431" s="160">
        <v>66387.98</v>
      </c>
      <c r="F431" s="159">
        <v>0</v>
      </c>
      <c r="G431" s="169">
        <v>0</v>
      </c>
      <c r="I431" s="177">
        <f>F431/D431</f>
        <v>0</v>
      </c>
      <c r="J431" s="174">
        <f t="shared" si="19"/>
        <v>10135.57</v>
      </c>
      <c r="M431" s="184"/>
    </row>
    <row r="432" spans="1:13" ht="15" customHeight="1" x14ac:dyDescent="0.3">
      <c r="A432" s="85" t="s">
        <v>5570</v>
      </c>
      <c r="B432" s="85" t="s">
        <v>5843</v>
      </c>
      <c r="C432" s="86" t="s">
        <v>14</v>
      </c>
      <c r="D432" s="200">
        <v>954.8</v>
      </c>
      <c r="E432" s="160">
        <v>65461.09</v>
      </c>
      <c r="F432" s="159">
        <v>0</v>
      </c>
      <c r="G432" s="169">
        <v>0</v>
      </c>
      <c r="I432" s="177">
        <f>F432/D432</f>
        <v>0</v>
      </c>
      <c r="J432" s="174">
        <f t="shared" si="19"/>
        <v>954.8</v>
      </c>
      <c r="M432" s="184"/>
    </row>
    <row r="433" spans="1:13" ht="15" customHeight="1" x14ac:dyDescent="0.3">
      <c r="A433" s="85" t="s">
        <v>5571</v>
      </c>
      <c r="B433" s="85" t="s">
        <v>5491</v>
      </c>
      <c r="C433" s="86" t="s">
        <v>78</v>
      </c>
      <c r="D433" s="200">
        <v>103.29</v>
      </c>
      <c r="E433" s="160">
        <v>47837.73</v>
      </c>
      <c r="F433" s="159">
        <v>0</v>
      </c>
      <c r="G433" s="169">
        <v>0</v>
      </c>
      <c r="I433" s="177">
        <f>F433/D433</f>
        <v>0</v>
      </c>
      <c r="J433" s="174">
        <f t="shared" si="19"/>
        <v>103.29</v>
      </c>
      <c r="M433" s="184"/>
    </row>
    <row r="434" spans="1:13" ht="19.95" customHeight="1" x14ac:dyDescent="0.3">
      <c r="A434" s="88" t="s">
        <v>255</v>
      </c>
      <c r="B434" s="88" t="s">
        <v>256</v>
      </c>
      <c r="C434" s="89"/>
      <c r="D434" s="201"/>
      <c r="E434" s="156">
        <v>0</v>
      </c>
      <c r="F434" s="89"/>
      <c r="G434" s="89">
        <v>0</v>
      </c>
      <c r="I434" s="177"/>
      <c r="J434" s="174">
        <f t="shared" si="19"/>
        <v>0</v>
      </c>
      <c r="M434" s="184"/>
    </row>
    <row r="435" spans="1:13" ht="15" customHeight="1" x14ac:dyDescent="0.3">
      <c r="A435" s="85" t="s">
        <v>257</v>
      </c>
      <c r="B435" s="85" t="s">
        <v>258</v>
      </c>
      <c r="C435" s="86" t="s">
        <v>78</v>
      </c>
      <c r="D435" s="199">
        <v>0</v>
      </c>
      <c r="E435" s="176">
        <v>0</v>
      </c>
      <c r="F435" s="87">
        <v>0</v>
      </c>
      <c r="G435" s="168">
        <v>0</v>
      </c>
      <c r="I435" s="177" t="s">
        <v>9293</v>
      </c>
      <c r="J435" s="174">
        <f t="shared" si="19"/>
        <v>0</v>
      </c>
      <c r="M435" s="184"/>
    </row>
    <row r="436" spans="1:13" ht="15" customHeight="1" x14ac:dyDescent="0.3">
      <c r="A436" s="85" t="s">
        <v>259</v>
      </c>
      <c r="B436" s="85" t="s">
        <v>260</v>
      </c>
      <c r="C436" s="86" t="s">
        <v>198</v>
      </c>
      <c r="D436" s="199">
        <v>0</v>
      </c>
      <c r="E436" s="176">
        <v>0</v>
      </c>
      <c r="F436" s="87">
        <v>0</v>
      </c>
      <c r="G436" s="168">
        <v>0</v>
      </c>
      <c r="I436" s="177" t="s">
        <v>9293</v>
      </c>
      <c r="J436" s="174">
        <f t="shared" si="19"/>
        <v>0</v>
      </c>
      <c r="M436" s="184"/>
    </row>
    <row r="437" spans="1:13" ht="15" customHeight="1" x14ac:dyDescent="0.3">
      <c r="A437" s="85" t="s">
        <v>261</v>
      </c>
      <c r="B437" s="85" t="s">
        <v>262</v>
      </c>
      <c r="C437" s="86" t="s">
        <v>25</v>
      </c>
      <c r="D437" s="199">
        <v>0</v>
      </c>
      <c r="E437" s="176">
        <v>0</v>
      </c>
      <c r="F437" s="87">
        <v>0</v>
      </c>
      <c r="G437" s="168">
        <v>0</v>
      </c>
      <c r="I437" s="177" t="s">
        <v>9293</v>
      </c>
      <c r="J437" s="174">
        <f t="shared" si="19"/>
        <v>0</v>
      </c>
      <c r="M437" s="184"/>
    </row>
    <row r="438" spans="1:13" ht="15" customHeight="1" x14ac:dyDescent="0.3">
      <c r="A438" s="85" t="s">
        <v>263</v>
      </c>
      <c r="B438" s="85" t="s">
        <v>264</v>
      </c>
      <c r="C438" s="86" t="s">
        <v>78</v>
      </c>
      <c r="D438" s="199">
        <v>0</v>
      </c>
      <c r="E438" s="176">
        <v>0</v>
      </c>
      <c r="F438" s="87">
        <v>0</v>
      </c>
      <c r="G438" s="168">
        <v>0</v>
      </c>
      <c r="I438" s="177" t="s">
        <v>9293</v>
      </c>
      <c r="J438" s="174">
        <f t="shared" si="19"/>
        <v>0</v>
      </c>
      <c r="M438" s="184"/>
    </row>
    <row r="439" spans="1:13" ht="15" customHeight="1" x14ac:dyDescent="0.3">
      <c r="A439" s="85" t="s">
        <v>265</v>
      </c>
      <c r="B439" s="85" t="s">
        <v>266</v>
      </c>
      <c r="C439" s="86" t="s">
        <v>14</v>
      </c>
      <c r="D439" s="199">
        <v>0</v>
      </c>
      <c r="E439" s="176">
        <v>0</v>
      </c>
      <c r="F439" s="87">
        <v>0</v>
      </c>
      <c r="G439" s="168">
        <v>0</v>
      </c>
      <c r="I439" s="177" t="s">
        <v>9293</v>
      </c>
      <c r="J439" s="174">
        <f t="shared" si="19"/>
        <v>0</v>
      </c>
      <c r="M439" s="184"/>
    </row>
    <row r="440" spans="1:13" ht="15" customHeight="1" x14ac:dyDescent="0.3">
      <c r="A440" s="85" t="s">
        <v>267</v>
      </c>
      <c r="B440" s="85" t="s">
        <v>268</v>
      </c>
      <c r="C440" s="86" t="s">
        <v>198</v>
      </c>
      <c r="D440" s="199">
        <v>0</v>
      </c>
      <c r="E440" s="176">
        <v>0</v>
      </c>
      <c r="F440" s="87">
        <v>0</v>
      </c>
      <c r="G440" s="168">
        <v>0</v>
      </c>
      <c r="I440" s="177" t="s">
        <v>9293</v>
      </c>
      <c r="J440" s="174">
        <f t="shared" si="19"/>
        <v>0</v>
      </c>
      <c r="M440" s="184"/>
    </row>
    <row r="441" spans="1:13" ht="15" customHeight="1" x14ac:dyDescent="0.3">
      <c r="A441" s="85" t="s">
        <v>269</v>
      </c>
      <c r="B441" s="85" t="s">
        <v>270</v>
      </c>
      <c r="C441" s="86" t="s">
        <v>78</v>
      </c>
      <c r="D441" s="199">
        <v>0</v>
      </c>
      <c r="E441" s="176">
        <v>0</v>
      </c>
      <c r="F441" s="87">
        <v>0</v>
      </c>
      <c r="G441" s="168">
        <v>0</v>
      </c>
      <c r="I441" s="177" t="s">
        <v>9293</v>
      </c>
      <c r="J441" s="174">
        <f t="shared" si="19"/>
        <v>0</v>
      </c>
      <c r="M441" s="184"/>
    </row>
    <row r="442" spans="1:13" ht="15" customHeight="1" x14ac:dyDescent="0.3">
      <c r="A442" s="85" t="s">
        <v>271</v>
      </c>
      <c r="B442" s="85" t="s">
        <v>272</v>
      </c>
      <c r="C442" s="86" t="s">
        <v>14</v>
      </c>
      <c r="D442" s="199">
        <v>0</v>
      </c>
      <c r="E442" s="176">
        <v>0</v>
      </c>
      <c r="F442" s="87">
        <v>0</v>
      </c>
      <c r="G442" s="168">
        <v>0</v>
      </c>
      <c r="I442" s="177" t="s">
        <v>9293</v>
      </c>
      <c r="J442" s="174">
        <f t="shared" si="19"/>
        <v>0</v>
      </c>
      <c r="M442" s="184"/>
    </row>
    <row r="443" spans="1:13" ht="15" customHeight="1" x14ac:dyDescent="0.3">
      <c r="A443" s="85" t="s">
        <v>273</v>
      </c>
      <c r="B443" s="85" t="s">
        <v>274</v>
      </c>
      <c r="C443" s="86" t="s">
        <v>198</v>
      </c>
      <c r="D443" s="199">
        <v>0</v>
      </c>
      <c r="E443" s="176">
        <v>0</v>
      </c>
      <c r="F443" s="87">
        <v>0</v>
      </c>
      <c r="G443" s="168">
        <v>0</v>
      </c>
      <c r="I443" s="177" t="s">
        <v>9293</v>
      </c>
      <c r="J443" s="174">
        <f t="shared" si="19"/>
        <v>0</v>
      </c>
      <c r="M443" s="184"/>
    </row>
    <row r="444" spans="1:13" ht="19.95" customHeight="1" x14ac:dyDescent="0.3">
      <c r="A444" s="88" t="s">
        <v>8439</v>
      </c>
      <c r="B444" s="88" t="s">
        <v>8440</v>
      </c>
      <c r="C444" s="89"/>
      <c r="D444" s="201"/>
      <c r="E444" s="156">
        <v>135776.49</v>
      </c>
      <c r="F444" s="89"/>
      <c r="G444" s="89">
        <v>114678.40429999999</v>
      </c>
      <c r="I444" s="177"/>
      <c r="J444" s="174">
        <f t="shared" si="19"/>
        <v>0</v>
      </c>
      <c r="M444" s="184"/>
    </row>
    <row r="445" spans="1:13" ht="15" customHeight="1" x14ac:dyDescent="0.3">
      <c r="A445" s="85" t="s">
        <v>8441</v>
      </c>
      <c r="B445" s="85" t="s">
        <v>8442</v>
      </c>
      <c r="C445" s="86" t="s">
        <v>198</v>
      </c>
      <c r="D445" s="202">
        <v>4782.88</v>
      </c>
      <c r="E445" s="162">
        <v>31327.860000000004</v>
      </c>
      <c r="F445" s="161">
        <v>4782.88</v>
      </c>
      <c r="G445" s="171">
        <v>31327.864000000001</v>
      </c>
      <c r="I445" s="177">
        <f t="shared" ref="I445:I453" si="21">F445/D445</f>
        <v>1</v>
      </c>
      <c r="J445" s="174">
        <f t="shared" si="19"/>
        <v>0</v>
      </c>
      <c r="M445" s="184"/>
    </row>
    <row r="446" spans="1:13" ht="15" customHeight="1" x14ac:dyDescent="0.3">
      <c r="A446" s="85" t="s">
        <v>8443</v>
      </c>
      <c r="B446" s="85" t="s">
        <v>8444</v>
      </c>
      <c r="C446" s="86" t="s">
        <v>14</v>
      </c>
      <c r="D446" s="202">
        <v>363.99999999999994</v>
      </c>
      <c r="E446" s="162">
        <v>27263.609999999997</v>
      </c>
      <c r="F446" s="161">
        <v>364</v>
      </c>
      <c r="G446" s="171">
        <v>27263.600000000002</v>
      </c>
      <c r="I446" s="177">
        <f t="shared" si="21"/>
        <v>1.0000000000000002</v>
      </c>
      <c r="J446" s="174">
        <f t="shared" si="19"/>
        <v>0</v>
      </c>
      <c r="M446" s="184"/>
    </row>
    <row r="447" spans="1:13" ht="15" customHeight="1" x14ac:dyDescent="0.3">
      <c r="A447" s="85" t="s">
        <v>8445</v>
      </c>
      <c r="B447" s="85" t="s">
        <v>8446</v>
      </c>
      <c r="C447" s="86" t="s">
        <v>78</v>
      </c>
      <c r="D447" s="202">
        <v>35</v>
      </c>
      <c r="E447" s="162">
        <v>15015.699999999999</v>
      </c>
      <c r="F447" s="161">
        <v>35</v>
      </c>
      <c r="G447" s="171">
        <v>15015.699999999999</v>
      </c>
      <c r="I447" s="177">
        <f t="shared" si="21"/>
        <v>1</v>
      </c>
      <c r="J447" s="174">
        <f t="shared" si="19"/>
        <v>0</v>
      </c>
      <c r="M447" s="184"/>
    </row>
    <row r="448" spans="1:13" ht="15" customHeight="1" x14ac:dyDescent="0.3">
      <c r="A448" s="85" t="s">
        <v>8490</v>
      </c>
      <c r="B448" s="85" t="s">
        <v>8491</v>
      </c>
      <c r="C448" s="86" t="s">
        <v>78</v>
      </c>
      <c r="D448" s="202">
        <v>98.06</v>
      </c>
      <c r="E448" s="162">
        <v>45415.51</v>
      </c>
      <c r="F448" s="161">
        <v>13.5</v>
      </c>
      <c r="G448" s="171">
        <v>6252.3899999999994</v>
      </c>
      <c r="I448" s="177">
        <f t="shared" si="21"/>
        <v>0.13767081378747706</v>
      </c>
      <c r="J448" s="174">
        <f t="shared" si="19"/>
        <v>84.56</v>
      </c>
      <c r="M448" s="184"/>
    </row>
    <row r="449" spans="1:13" ht="15" customHeight="1" x14ac:dyDescent="0.3">
      <c r="A449" s="183" t="s">
        <v>8687</v>
      </c>
      <c r="B449" s="85" t="s">
        <v>9186</v>
      </c>
      <c r="C449" s="86" t="s">
        <v>78</v>
      </c>
      <c r="D449" s="203">
        <v>5.78</v>
      </c>
      <c r="E449" s="164">
        <v>2142.41</v>
      </c>
      <c r="F449" s="163">
        <v>5.78</v>
      </c>
      <c r="G449" s="172">
        <v>2142.4148</v>
      </c>
      <c r="I449" s="177">
        <f t="shared" si="21"/>
        <v>1</v>
      </c>
      <c r="J449" s="174">
        <f t="shared" si="19"/>
        <v>0</v>
      </c>
      <c r="M449" s="184"/>
    </row>
    <row r="450" spans="1:13" ht="15" customHeight="1" x14ac:dyDescent="0.3">
      <c r="A450" s="183" t="s">
        <v>9448</v>
      </c>
      <c r="B450" s="85" t="s">
        <v>9452</v>
      </c>
      <c r="C450" s="86" t="s">
        <v>78</v>
      </c>
      <c r="D450" s="203">
        <v>898.83</v>
      </c>
      <c r="E450" s="164">
        <v>5887.34</v>
      </c>
      <c r="F450" s="163">
        <v>1965.73</v>
      </c>
      <c r="G450" s="172">
        <v>12875.531499999999</v>
      </c>
      <c r="I450" s="177">
        <f t="shared" si="21"/>
        <v>2.1869875282311448</v>
      </c>
      <c r="J450" s="174">
        <f t="shared" si="19"/>
        <v>-1066.9000000000001</v>
      </c>
      <c r="M450" s="184"/>
    </row>
    <row r="451" spans="1:13" ht="15" customHeight="1" x14ac:dyDescent="0.3">
      <c r="A451" s="183" t="s">
        <v>9449</v>
      </c>
      <c r="B451" s="85" t="s">
        <v>9453</v>
      </c>
      <c r="C451" s="86" t="s">
        <v>78</v>
      </c>
      <c r="D451" s="203">
        <v>14.64</v>
      </c>
      <c r="E451" s="164">
        <v>996.69</v>
      </c>
      <c r="F451" s="163">
        <v>119.12</v>
      </c>
      <c r="G451" s="172">
        <v>8109.6895999999997</v>
      </c>
      <c r="I451" s="177">
        <f t="shared" si="21"/>
        <v>8.136612021857923</v>
      </c>
      <c r="J451" s="174">
        <f t="shared" si="19"/>
        <v>-104.48</v>
      </c>
      <c r="M451" s="184"/>
    </row>
    <row r="452" spans="1:13" ht="15" customHeight="1" x14ac:dyDescent="0.3">
      <c r="A452" s="183" t="s">
        <v>9450</v>
      </c>
      <c r="B452" s="85" t="s">
        <v>9473</v>
      </c>
      <c r="C452" s="86" t="s">
        <v>78</v>
      </c>
      <c r="D452" s="203">
        <v>4.74</v>
      </c>
      <c r="E452" s="164">
        <v>4265.62</v>
      </c>
      <c r="F452" s="163">
        <v>4.74</v>
      </c>
      <c r="G452" s="172">
        <v>4265.6207999999997</v>
      </c>
      <c r="I452" s="177">
        <f t="shared" si="21"/>
        <v>1</v>
      </c>
      <c r="J452" s="174">
        <f t="shared" si="19"/>
        <v>0</v>
      </c>
      <c r="M452" s="184"/>
    </row>
    <row r="453" spans="1:13" ht="15" customHeight="1" x14ac:dyDescent="0.3">
      <c r="A453" s="183" t="s">
        <v>9451</v>
      </c>
      <c r="B453" s="85" t="s">
        <v>9474</v>
      </c>
      <c r="C453" s="86" t="s">
        <v>78</v>
      </c>
      <c r="D453" s="203">
        <v>5.24</v>
      </c>
      <c r="E453" s="164">
        <v>3461.75</v>
      </c>
      <c r="F453" s="163">
        <v>11.24</v>
      </c>
      <c r="G453" s="172">
        <v>7425.5936000000002</v>
      </c>
      <c r="I453" s="177">
        <f t="shared" si="21"/>
        <v>2.1450381679389312</v>
      </c>
      <c r="J453" s="174">
        <f t="shared" ref="J453:J516" si="22">D453-F453</f>
        <v>-6</v>
      </c>
      <c r="M453" s="184"/>
    </row>
    <row r="454" spans="1:13" ht="25.2" customHeight="1" x14ac:dyDescent="0.3">
      <c r="A454" s="83" t="s">
        <v>275</v>
      </c>
      <c r="B454" s="83" t="s">
        <v>276</v>
      </c>
      <c r="C454" s="84"/>
      <c r="D454" s="198"/>
      <c r="E454" s="154">
        <v>2814275.45</v>
      </c>
      <c r="F454" s="84"/>
      <c r="G454" s="84">
        <v>1992082.2122123567</v>
      </c>
      <c r="I454" s="177"/>
      <c r="J454" s="174">
        <f t="shared" si="22"/>
        <v>0</v>
      </c>
      <c r="M454" s="184"/>
    </row>
    <row r="455" spans="1:13" ht="15" customHeight="1" x14ac:dyDescent="0.3">
      <c r="A455" s="85" t="s">
        <v>277</v>
      </c>
      <c r="B455" s="85" t="s">
        <v>278</v>
      </c>
      <c r="C455" s="86" t="s">
        <v>78</v>
      </c>
      <c r="D455" s="199">
        <v>0</v>
      </c>
      <c r="E455" s="176">
        <v>0</v>
      </c>
      <c r="F455" s="87">
        <v>0</v>
      </c>
      <c r="G455" s="168">
        <v>0</v>
      </c>
      <c r="I455" s="177" t="s">
        <v>9293</v>
      </c>
      <c r="J455" s="174">
        <f t="shared" si="22"/>
        <v>0</v>
      </c>
      <c r="M455" s="184"/>
    </row>
    <row r="456" spans="1:13" ht="15" customHeight="1" x14ac:dyDescent="0.3">
      <c r="A456" s="85" t="s">
        <v>279</v>
      </c>
      <c r="B456" s="85" t="s">
        <v>280</v>
      </c>
      <c r="C456" s="86" t="s">
        <v>14</v>
      </c>
      <c r="D456" s="199">
        <v>0</v>
      </c>
      <c r="E456" s="176">
        <v>0</v>
      </c>
      <c r="F456" s="87">
        <v>0</v>
      </c>
      <c r="G456" s="168">
        <v>0</v>
      </c>
      <c r="I456" s="177" t="s">
        <v>9293</v>
      </c>
      <c r="J456" s="174">
        <f t="shared" si="22"/>
        <v>0</v>
      </c>
      <c r="M456" s="184"/>
    </row>
    <row r="457" spans="1:13" ht="15" customHeight="1" x14ac:dyDescent="0.3">
      <c r="A457" s="85" t="s">
        <v>281</v>
      </c>
      <c r="B457" s="85" t="s">
        <v>282</v>
      </c>
      <c r="C457" s="86" t="s">
        <v>198</v>
      </c>
      <c r="D457" s="199">
        <v>0</v>
      </c>
      <c r="E457" s="176">
        <v>0</v>
      </c>
      <c r="F457" s="87">
        <v>0</v>
      </c>
      <c r="G457" s="168">
        <v>0</v>
      </c>
      <c r="I457" s="177" t="s">
        <v>9293</v>
      </c>
      <c r="J457" s="174">
        <f t="shared" si="22"/>
        <v>0</v>
      </c>
      <c r="M457" s="184"/>
    </row>
    <row r="458" spans="1:13" ht="15" customHeight="1" x14ac:dyDescent="0.3">
      <c r="A458" s="85" t="s">
        <v>283</v>
      </c>
      <c r="B458" s="85" t="s">
        <v>284</v>
      </c>
      <c r="C458" s="86" t="s">
        <v>78</v>
      </c>
      <c r="D458" s="199">
        <v>0</v>
      </c>
      <c r="E458" s="176">
        <v>0</v>
      </c>
      <c r="F458" s="87">
        <v>0</v>
      </c>
      <c r="G458" s="168">
        <v>0</v>
      </c>
      <c r="I458" s="177" t="s">
        <v>9293</v>
      </c>
      <c r="J458" s="174">
        <f t="shared" si="22"/>
        <v>0</v>
      </c>
      <c r="M458" s="184"/>
    </row>
    <row r="459" spans="1:13" ht="15" customHeight="1" x14ac:dyDescent="0.3">
      <c r="A459" s="85" t="s">
        <v>285</v>
      </c>
      <c r="B459" s="85" t="s">
        <v>286</v>
      </c>
      <c r="C459" s="86" t="s">
        <v>14</v>
      </c>
      <c r="D459" s="199">
        <v>0</v>
      </c>
      <c r="E459" s="176">
        <v>0</v>
      </c>
      <c r="F459" s="87">
        <v>0</v>
      </c>
      <c r="G459" s="168">
        <v>0</v>
      </c>
      <c r="I459" s="177" t="s">
        <v>9293</v>
      </c>
      <c r="J459" s="174">
        <f t="shared" si="22"/>
        <v>0</v>
      </c>
      <c r="M459" s="184"/>
    </row>
    <row r="460" spans="1:13" ht="15" customHeight="1" x14ac:dyDescent="0.3">
      <c r="A460" s="85" t="s">
        <v>287</v>
      </c>
      <c r="B460" s="85" t="s">
        <v>288</v>
      </c>
      <c r="C460" s="86" t="s">
        <v>198</v>
      </c>
      <c r="D460" s="199">
        <v>0</v>
      </c>
      <c r="E460" s="176">
        <v>0</v>
      </c>
      <c r="F460" s="87">
        <v>0</v>
      </c>
      <c r="G460" s="168">
        <v>0</v>
      </c>
      <c r="I460" s="177" t="s">
        <v>9293</v>
      </c>
      <c r="J460" s="174">
        <f t="shared" si="22"/>
        <v>0</v>
      </c>
      <c r="M460" s="184"/>
    </row>
    <row r="461" spans="1:13" ht="15" customHeight="1" x14ac:dyDescent="0.3">
      <c r="A461" s="85" t="s">
        <v>289</v>
      </c>
      <c r="B461" s="85" t="s">
        <v>290</v>
      </c>
      <c r="C461" s="86" t="s">
        <v>28</v>
      </c>
      <c r="D461" s="199">
        <v>0</v>
      </c>
      <c r="E461" s="176">
        <v>0</v>
      </c>
      <c r="F461" s="87">
        <v>0</v>
      </c>
      <c r="G461" s="168">
        <v>0</v>
      </c>
      <c r="I461" s="177" t="s">
        <v>9293</v>
      </c>
      <c r="J461" s="174">
        <f t="shared" si="22"/>
        <v>0</v>
      </c>
      <c r="M461" s="184"/>
    </row>
    <row r="462" spans="1:13" ht="15" customHeight="1" x14ac:dyDescent="0.3">
      <c r="A462" s="85" t="s">
        <v>5572</v>
      </c>
      <c r="B462" s="85" t="s">
        <v>5844</v>
      </c>
      <c r="C462" s="86" t="s">
        <v>198</v>
      </c>
      <c r="D462" s="200">
        <v>117524.03</v>
      </c>
      <c r="E462" s="160">
        <v>1144684.05</v>
      </c>
      <c r="F462" s="159">
        <v>121037.726952</v>
      </c>
      <c r="G462" s="169">
        <v>1178907.46051248</v>
      </c>
      <c r="I462" s="177">
        <f t="shared" ref="I462:I469" si="23">F462/D462</f>
        <v>1.0298976894512553</v>
      </c>
      <c r="J462" s="174">
        <f t="shared" si="22"/>
        <v>-3513.6969519999984</v>
      </c>
      <c r="M462" s="184"/>
    </row>
    <row r="463" spans="1:13" ht="15" customHeight="1" x14ac:dyDescent="0.3">
      <c r="A463" s="85" t="s">
        <v>5574</v>
      </c>
      <c r="B463" s="85" t="s">
        <v>5845</v>
      </c>
      <c r="C463" s="86" t="s">
        <v>14</v>
      </c>
      <c r="D463" s="200">
        <v>5126.3100000000004</v>
      </c>
      <c r="E463" s="160">
        <v>334491.73000000004</v>
      </c>
      <c r="F463" s="159">
        <v>3595.56</v>
      </c>
      <c r="G463" s="169">
        <v>234610.29</v>
      </c>
      <c r="I463" s="177">
        <f t="shared" si="23"/>
        <v>0.70139339993094441</v>
      </c>
      <c r="J463" s="174">
        <f t="shared" si="22"/>
        <v>1530.7500000000005</v>
      </c>
      <c r="M463" s="184"/>
    </row>
    <row r="464" spans="1:13" ht="15" customHeight="1" x14ac:dyDescent="0.3">
      <c r="A464" s="85" t="s">
        <v>5575</v>
      </c>
      <c r="B464" s="85" t="s">
        <v>5492</v>
      </c>
      <c r="C464" s="86" t="s">
        <v>78</v>
      </c>
      <c r="D464" s="200">
        <v>655.27</v>
      </c>
      <c r="E464" s="160">
        <v>303481.75</v>
      </c>
      <c r="F464" s="159">
        <v>521.57000000000005</v>
      </c>
      <c r="G464" s="169">
        <v>241559.92980000001</v>
      </c>
      <c r="I464" s="177">
        <f t="shared" si="23"/>
        <v>0.79596196987501344</v>
      </c>
      <c r="J464" s="174">
        <f t="shared" si="22"/>
        <v>133.69999999999993</v>
      </c>
      <c r="M464" s="184"/>
    </row>
    <row r="465" spans="1:13" ht="15" customHeight="1" x14ac:dyDescent="0.3">
      <c r="A465" s="85" t="s">
        <v>5576</v>
      </c>
      <c r="B465" s="85" t="s">
        <v>5846</v>
      </c>
      <c r="C465" s="86" t="s">
        <v>198</v>
      </c>
      <c r="D465" s="200">
        <v>61575.98</v>
      </c>
      <c r="E465" s="160">
        <v>403322.67</v>
      </c>
      <c r="F465" s="159">
        <v>22147.27</v>
      </c>
      <c r="G465" s="169">
        <v>145064.61850000001</v>
      </c>
      <c r="I465" s="177">
        <f t="shared" si="23"/>
        <v>0.3596738533434628</v>
      </c>
      <c r="J465" s="174">
        <f t="shared" si="22"/>
        <v>39428.710000000006</v>
      </c>
      <c r="M465" s="184"/>
    </row>
    <row r="466" spans="1:13" ht="15" customHeight="1" x14ac:dyDescent="0.3">
      <c r="A466" s="85" t="s">
        <v>5577</v>
      </c>
      <c r="B466" s="85" t="s">
        <v>5847</v>
      </c>
      <c r="C466" s="86" t="s">
        <v>14</v>
      </c>
      <c r="D466" s="200">
        <v>7033.75</v>
      </c>
      <c r="E466" s="160">
        <v>376305.63</v>
      </c>
      <c r="F466" s="159">
        <v>1817</v>
      </c>
      <c r="G466" s="169">
        <v>97209.5</v>
      </c>
      <c r="I466" s="177">
        <f t="shared" si="23"/>
        <v>0.25832592855873465</v>
      </c>
      <c r="J466" s="174">
        <f t="shared" si="22"/>
        <v>5216.75</v>
      </c>
      <c r="M466" s="184"/>
    </row>
    <row r="467" spans="1:13" ht="15" customHeight="1" x14ac:dyDescent="0.3">
      <c r="A467" s="85" t="s">
        <v>5578</v>
      </c>
      <c r="B467" s="85" t="s">
        <v>5848</v>
      </c>
      <c r="C467" s="86" t="s">
        <v>78</v>
      </c>
      <c r="D467" s="200">
        <v>414.64</v>
      </c>
      <c r="E467" s="160">
        <v>245131.02</v>
      </c>
      <c r="F467" s="159">
        <v>142.82001691482679</v>
      </c>
      <c r="G467" s="169">
        <v>84433.765799876463</v>
      </c>
      <c r="I467" s="177">
        <f t="shared" si="23"/>
        <v>0.34444341335815842</v>
      </c>
      <c r="J467" s="174">
        <f t="shared" si="22"/>
        <v>271.81998308517319</v>
      </c>
      <c r="M467" s="184"/>
    </row>
    <row r="468" spans="1:13" ht="15" customHeight="1" x14ac:dyDescent="0.3">
      <c r="A468" s="183" t="s">
        <v>9421</v>
      </c>
      <c r="B468" s="183" t="s">
        <v>9475</v>
      </c>
      <c r="C468" s="86" t="s">
        <v>78</v>
      </c>
      <c r="D468" s="203">
        <v>2.78</v>
      </c>
      <c r="E468" s="164">
        <v>2557.38</v>
      </c>
      <c r="F468" s="163">
        <v>2.78</v>
      </c>
      <c r="G468" s="172">
        <v>2557.3775999999998</v>
      </c>
      <c r="I468" s="177">
        <f t="shared" si="23"/>
        <v>1</v>
      </c>
      <c r="J468" s="174">
        <f t="shared" si="22"/>
        <v>0</v>
      </c>
      <c r="M468" s="184"/>
    </row>
    <row r="469" spans="1:13" ht="15" customHeight="1" x14ac:dyDescent="0.3">
      <c r="A469" s="183" t="s">
        <v>9422</v>
      </c>
      <c r="B469" s="183" t="s">
        <v>9476</v>
      </c>
      <c r="C469" s="86" t="s">
        <v>78</v>
      </c>
      <c r="D469" s="203">
        <v>5.88</v>
      </c>
      <c r="E469" s="164">
        <v>4301.22</v>
      </c>
      <c r="F469" s="163">
        <v>10.58</v>
      </c>
      <c r="G469" s="172">
        <v>7739.27</v>
      </c>
      <c r="I469" s="177">
        <f t="shared" si="23"/>
        <v>1.7993197278911566</v>
      </c>
      <c r="J469" s="174">
        <f t="shared" si="22"/>
        <v>-4.7</v>
      </c>
      <c r="M469" s="184"/>
    </row>
    <row r="470" spans="1:13" ht="25.2" customHeight="1" x14ac:dyDescent="0.3">
      <c r="A470" s="83" t="s">
        <v>291</v>
      </c>
      <c r="B470" s="83" t="s">
        <v>292</v>
      </c>
      <c r="C470" s="84"/>
      <c r="D470" s="198"/>
      <c r="E470" s="154">
        <v>2965790.49</v>
      </c>
      <c r="F470" s="84"/>
      <c r="G470" s="84">
        <v>2665388.5668999953</v>
      </c>
      <c r="I470" s="177"/>
      <c r="J470" s="174">
        <f t="shared" si="22"/>
        <v>0</v>
      </c>
      <c r="M470" s="184"/>
    </row>
    <row r="471" spans="1:13" ht="15" customHeight="1" x14ac:dyDescent="0.3">
      <c r="A471" s="85" t="s">
        <v>293</v>
      </c>
      <c r="B471" s="85" t="s">
        <v>294</v>
      </c>
      <c r="C471" s="86" t="s">
        <v>78</v>
      </c>
      <c r="D471" s="199">
        <v>0</v>
      </c>
      <c r="E471" s="176">
        <v>0</v>
      </c>
      <c r="F471" s="87">
        <v>0</v>
      </c>
      <c r="G471" s="168">
        <v>0</v>
      </c>
      <c r="I471" s="177" t="s">
        <v>9293</v>
      </c>
      <c r="J471" s="174">
        <f t="shared" si="22"/>
        <v>0</v>
      </c>
      <c r="M471" s="184"/>
    </row>
    <row r="472" spans="1:13" ht="15" customHeight="1" x14ac:dyDescent="0.3">
      <c r="A472" s="85" t="s">
        <v>295</v>
      </c>
      <c r="B472" s="85" t="s">
        <v>296</v>
      </c>
      <c r="C472" s="86" t="s">
        <v>14</v>
      </c>
      <c r="D472" s="199">
        <v>0</v>
      </c>
      <c r="E472" s="176">
        <v>0</v>
      </c>
      <c r="F472" s="87">
        <v>0</v>
      </c>
      <c r="G472" s="168">
        <v>0</v>
      </c>
      <c r="I472" s="177" t="s">
        <v>9293</v>
      </c>
      <c r="J472" s="174">
        <f t="shared" si="22"/>
        <v>0</v>
      </c>
      <c r="M472" s="184"/>
    </row>
    <row r="473" spans="1:13" ht="15" customHeight="1" x14ac:dyDescent="0.3">
      <c r="A473" s="85" t="s">
        <v>297</v>
      </c>
      <c r="B473" s="85" t="s">
        <v>298</v>
      </c>
      <c r="C473" s="86" t="s">
        <v>198</v>
      </c>
      <c r="D473" s="199">
        <v>0</v>
      </c>
      <c r="E473" s="176">
        <v>0</v>
      </c>
      <c r="F473" s="87">
        <v>0</v>
      </c>
      <c r="G473" s="168">
        <v>0</v>
      </c>
      <c r="I473" s="177" t="s">
        <v>9293</v>
      </c>
      <c r="J473" s="174">
        <f t="shared" si="22"/>
        <v>0</v>
      </c>
      <c r="M473" s="184"/>
    </row>
    <row r="474" spans="1:13" ht="15" customHeight="1" x14ac:dyDescent="0.3">
      <c r="A474" s="85" t="s">
        <v>299</v>
      </c>
      <c r="B474" s="85" t="s">
        <v>300</v>
      </c>
      <c r="C474" s="86" t="s">
        <v>78</v>
      </c>
      <c r="D474" s="199">
        <v>0</v>
      </c>
      <c r="E474" s="176">
        <v>0</v>
      </c>
      <c r="F474" s="87">
        <v>0</v>
      </c>
      <c r="G474" s="168">
        <v>0</v>
      </c>
      <c r="I474" s="177" t="s">
        <v>9293</v>
      </c>
      <c r="J474" s="174">
        <f t="shared" si="22"/>
        <v>0</v>
      </c>
      <c r="M474" s="184"/>
    </row>
    <row r="475" spans="1:13" ht="15" customHeight="1" x14ac:dyDescent="0.3">
      <c r="A475" s="85" t="s">
        <v>301</v>
      </c>
      <c r="B475" s="85" t="s">
        <v>302</v>
      </c>
      <c r="C475" s="86" t="s">
        <v>14</v>
      </c>
      <c r="D475" s="199">
        <v>0</v>
      </c>
      <c r="E475" s="176">
        <v>0</v>
      </c>
      <c r="F475" s="87">
        <v>0</v>
      </c>
      <c r="G475" s="168">
        <v>0</v>
      </c>
      <c r="I475" s="177" t="s">
        <v>9293</v>
      </c>
      <c r="J475" s="174">
        <f t="shared" si="22"/>
        <v>0</v>
      </c>
      <c r="M475" s="184"/>
    </row>
    <row r="476" spans="1:13" ht="15" customHeight="1" x14ac:dyDescent="0.3">
      <c r="A476" s="85" t="s">
        <v>303</v>
      </c>
      <c r="B476" s="85" t="s">
        <v>304</v>
      </c>
      <c r="C476" s="86" t="s">
        <v>198</v>
      </c>
      <c r="D476" s="199">
        <v>0</v>
      </c>
      <c r="E476" s="176">
        <v>0</v>
      </c>
      <c r="F476" s="87">
        <v>0</v>
      </c>
      <c r="G476" s="168">
        <v>0</v>
      </c>
      <c r="I476" s="177" t="s">
        <v>9293</v>
      </c>
      <c r="J476" s="174">
        <f t="shared" si="22"/>
        <v>0</v>
      </c>
      <c r="M476" s="184"/>
    </row>
    <row r="477" spans="1:13" ht="15" customHeight="1" x14ac:dyDescent="0.3">
      <c r="A477" s="85" t="s">
        <v>5579</v>
      </c>
      <c r="B477" s="85" t="s">
        <v>5849</v>
      </c>
      <c r="C477" s="86" t="s">
        <v>14</v>
      </c>
      <c r="D477" s="200">
        <v>8317.75</v>
      </c>
      <c r="E477" s="160">
        <v>901727.28</v>
      </c>
      <c r="F477" s="159">
        <v>7489.4700922423681</v>
      </c>
      <c r="G477" s="169">
        <v>811933.45269999513</v>
      </c>
      <c r="I477" s="177">
        <f t="shared" ref="I477:I485" si="24">F477/D477</f>
        <v>0.90042019683716967</v>
      </c>
      <c r="J477" s="174">
        <f t="shared" si="22"/>
        <v>828.27990775763192</v>
      </c>
      <c r="M477" s="184"/>
    </row>
    <row r="478" spans="1:13" ht="15" customHeight="1" x14ac:dyDescent="0.3">
      <c r="A478" s="85" t="s">
        <v>5573</v>
      </c>
      <c r="B478" s="85" t="s">
        <v>5850</v>
      </c>
      <c r="C478" s="86" t="s">
        <v>198</v>
      </c>
      <c r="D478" s="200">
        <v>173643.37</v>
      </c>
      <c r="E478" s="160">
        <v>1137364.0699999998</v>
      </c>
      <c r="F478" s="159">
        <v>174865.61199999999</v>
      </c>
      <c r="G478" s="169">
        <v>1145369.7585999998</v>
      </c>
      <c r="I478" s="177">
        <f t="shared" si="24"/>
        <v>1.0070388060310047</v>
      </c>
      <c r="J478" s="174">
        <f t="shared" si="22"/>
        <v>-1222.2419999999984</v>
      </c>
      <c r="M478" s="184"/>
    </row>
    <row r="479" spans="1:13" ht="15" customHeight="1" x14ac:dyDescent="0.3">
      <c r="A479" s="85" t="s">
        <v>5580</v>
      </c>
      <c r="B479" s="85" t="s">
        <v>5493</v>
      </c>
      <c r="C479" s="86" t="s">
        <v>78</v>
      </c>
      <c r="D479" s="200">
        <v>1183.54</v>
      </c>
      <c r="E479" s="160">
        <v>497595.73000000004</v>
      </c>
      <c r="F479" s="159">
        <v>1183.54</v>
      </c>
      <c r="G479" s="169">
        <v>497595.72220000002</v>
      </c>
      <c r="I479" s="177">
        <f t="shared" si="24"/>
        <v>1</v>
      </c>
      <c r="J479" s="174">
        <f t="shared" si="22"/>
        <v>0</v>
      </c>
      <c r="M479" s="184"/>
    </row>
    <row r="480" spans="1:13" ht="15" customHeight="1" x14ac:dyDescent="0.3">
      <c r="A480" s="85" t="s">
        <v>5581</v>
      </c>
      <c r="B480" s="85" t="s">
        <v>5851</v>
      </c>
      <c r="C480" s="86" t="s">
        <v>14</v>
      </c>
      <c r="D480" s="200">
        <v>2338.54</v>
      </c>
      <c r="E480" s="160">
        <v>148052.97</v>
      </c>
      <c r="F480" s="159">
        <v>1149.6500000000001</v>
      </c>
      <c r="G480" s="169">
        <v>72784.34150000001</v>
      </c>
      <c r="I480" s="177">
        <f t="shared" si="24"/>
        <v>0.49161014992260132</v>
      </c>
      <c r="J480" s="174">
        <f t="shared" si="22"/>
        <v>1188.8899999999999</v>
      </c>
      <c r="M480" s="184"/>
    </row>
    <row r="481" spans="1:13" ht="15" customHeight="1" x14ac:dyDescent="0.3">
      <c r="A481" s="85" t="s">
        <v>5582</v>
      </c>
      <c r="B481" s="85" t="s">
        <v>5852</v>
      </c>
      <c r="C481" s="86" t="s">
        <v>198</v>
      </c>
      <c r="D481" s="200">
        <v>28030.36</v>
      </c>
      <c r="E481" s="160">
        <v>183598.86</v>
      </c>
      <c r="F481" s="159">
        <v>11251.21</v>
      </c>
      <c r="G481" s="169">
        <v>73695.425499999998</v>
      </c>
      <c r="I481" s="177">
        <f t="shared" si="24"/>
        <v>0.4013937031133385</v>
      </c>
      <c r="J481" s="174">
        <f t="shared" si="22"/>
        <v>16779.150000000001</v>
      </c>
      <c r="M481" s="184"/>
    </row>
    <row r="482" spans="1:13" ht="15" customHeight="1" x14ac:dyDescent="0.3">
      <c r="A482" s="85" t="s">
        <v>5700</v>
      </c>
      <c r="B482" s="85" t="s">
        <v>5853</v>
      </c>
      <c r="C482" s="86" t="s">
        <v>78</v>
      </c>
      <c r="D482" s="200">
        <v>184.13</v>
      </c>
      <c r="E482" s="160">
        <v>76325.570000000007</v>
      </c>
      <c r="F482" s="159">
        <v>113.52</v>
      </c>
      <c r="G482" s="169">
        <v>47056.310399999995</v>
      </c>
      <c r="I482" s="177">
        <f t="shared" si="24"/>
        <v>0.61652093629500893</v>
      </c>
      <c r="J482" s="174">
        <f t="shared" si="22"/>
        <v>70.61</v>
      </c>
      <c r="M482" s="184"/>
    </row>
    <row r="483" spans="1:13" ht="15" customHeight="1" x14ac:dyDescent="0.3">
      <c r="A483" s="85" t="s">
        <v>9046</v>
      </c>
      <c r="B483" s="85" t="s">
        <v>9047</v>
      </c>
      <c r="C483" s="86" t="s">
        <v>78</v>
      </c>
      <c r="D483" s="203">
        <v>19.82</v>
      </c>
      <c r="E483" s="164">
        <v>8362.65</v>
      </c>
      <c r="F483" s="163">
        <v>0</v>
      </c>
      <c r="G483" s="172">
        <v>0</v>
      </c>
      <c r="I483" s="177">
        <f t="shared" si="24"/>
        <v>0</v>
      </c>
      <c r="J483" s="174">
        <f t="shared" si="22"/>
        <v>19.82</v>
      </c>
      <c r="M483" s="184"/>
    </row>
    <row r="484" spans="1:13" ht="15" customHeight="1" x14ac:dyDescent="0.3">
      <c r="A484" s="183" t="s">
        <v>9333</v>
      </c>
      <c r="B484" s="183" t="s">
        <v>9477</v>
      </c>
      <c r="C484" s="86" t="s">
        <v>78</v>
      </c>
      <c r="D484" s="203">
        <v>1.06</v>
      </c>
      <c r="E484" s="164">
        <v>758.43</v>
      </c>
      <c r="F484" s="163">
        <v>5.08</v>
      </c>
      <c r="G484" s="172">
        <v>3634.7400000000002</v>
      </c>
      <c r="I484" s="177">
        <f t="shared" si="24"/>
        <v>4.7924528301886795</v>
      </c>
      <c r="J484" s="174">
        <f t="shared" si="22"/>
        <v>-4.0199999999999996</v>
      </c>
      <c r="M484" s="184"/>
    </row>
    <row r="485" spans="1:13" ht="15" customHeight="1" x14ac:dyDescent="0.3">
      <c r="A485" s="183" t="s">
        <v>9423</v>
      </c>
      <c r="B485" s="183" t="s">
        <v>9478</v>
      </c>
      <c r="C485" s="86" t="s">
        <v>78</v>
      </c>
      <c r="D485" s="203">
        <v>13.34</v>
      </c>
      <c r="E485" s="164">
        <v>12004.93</v>
      </c>
      <c r="F485" s="163">
        <v>14.8</v>
      </c>
      <c r="G485" s="172">
        <v>13318.816000000001</v>
      </c>
      <c r="I485" s="177">
        <f t="shared" si="24"/>
        <v>1.1094452773613195</v>
      </c>
      <c r="J485" s="174">
        <f t="shared" si="22"/>
        <v>-1.4600000000000009</v>
      </c>
      <c r="M485" s="184"/>
    </row>
    <row r="486" spans="1:13" ht="25.2" customHeight="1" x14ac:dyDescent="0.3">
      <c r="A486" s="83" t="s">
        <v>305</v>
      </c>
      <c r="B486" s="83" t="s">
        <v>306</v>
      </c>
      <c r="C486" s="84"/>
      <c r="D486" s="198"/>
      <c r="E486" s="154">
        <v>4405278.3100000015</v>
      </c>
      <c r="F486" s="84"/>
      <c r="G486" s="84">
        <v>4168601.1430662707</v>
      </c>
      <c r="I486" s="177"/>
      <c r="J486" s="174">
        <f t="shared" si="22"/>
        <v>0</v>
      </c>
      <c r="M486" s="184"/>
    </row>
    <row r="487" spans="1:13" ht="19.95" customHeight="1" x14ac:dyDescent="0.3">
      <c r="A487" s="88" t="s">
        <v>307</v>
      </c>
      <c r="B487" s="88" t="s">
        <v>308</v>
      </c>
      <c r="C487" s="89"/>
      <c r="D487" s="201"/>
      <c r="E487" s="156">
        <v>372823.59</v>
      </c>
      <c r="F487" s="89"/>
      <c r="G487" s="89">
        <v>364662.61196097056</v>
      </c>
      <c r="I487" s="177"/>
      <c r="J487" s="174">
        <f t="shared" si="22"/>
        <v>0</v>
      </c>
      <c r="M487" s="184"/>
    </row>
    <row r="488" spans="1:13" ht="15" customHeight="1" x14ac:dyDescent="0.3">
      <c r="A488" s="85" t="s">
        <v>309</v>
      </c>
      <c r="B488" s="85" t="s">
        <v>310</v>
      </c>
      <c r="C488" s="86" t="s">
        <v>78</v>
      </c>
      <c r="D488" s="199">
        <v>0</v>
      </c>
      <c r="E488" s="176">
        <v>0</v>
      </c>
      <c r="F488" s="87">
        <v>0</v>
      </c>
      <c r="G488" s="168">
        <v>0</v>
      </c>
      <c r="I488" s="177" t="s">
        <v>9293</v>
      </c>
      <c r="J488" s="174">
        <f t="shared" si="22"/>
        <v>0</v>
      </c>
      <c r="M488" s="184"/>
    </row>
    <row r="489" spans="1:13" ht="15" customHeight="1" x14ac:dyDescent="0.3">
      <c r="A489" s="85" t="s">
        <v>311</v>
      </c>
      <c r="B489" s="85" t="s">
        <v>312</v>
      </c>
      <c r="C489" s="86" t="s">
        <v>14</v>
      </c>
      <c r="D489" s="199">
        <v>0</v>
      </c>
      <c r="E489" s="176">
        <v>0</v>
      </c>
      <c r="F489" s="87">
        <v>0</v>
      </c>
      <c r="G489" s="168">
        <v>0</v>
      </c>
      <c r="I489" s="177" t="s">
        <v>9293</v>
      </c>
      <c r="J489" s="174">
        <f t="shared" si="22"/>
        <v>0</v>
      </c>
      <c r="M489" s="184"/>
    </row>
    <row r="490" spans="1:13" ht="15" customHeight="1" x14ac:dyDescent="0.3">
      <c r="A490" s="85" t="s">
        <v>313</v>
      </c>
      <c r="B490" s="85" t="s">
        <v>314</v>
      </c>
      <c r="C490" s="86" t="s">
        <v>198</v>
      </c>
      <c r="D490" s="199">
        <v>0</v>
      </c>
      <c r="E490" s="176">
        <v>0</v>
      </c>
      <c r="F490" s="87">
        <v>0</v>
      </c>
      <c r="G490" s="168">
        <v>0</v>
      </c>
      <c r="I490" s="177" t="s">
        <v>9293</v>
      </c>
      <c r="J490" s="174">
        <f t="shared" si="22"/>
        <v>0</v>
      </c>
      <c r="M490" s="184"/>
    </row>
    <row r="491" spans="1:13" ht="15" customHeight="1" x14ac:dyDescent="0.3">
      <c r="A491" s="85" t="s">
        <v>5583</v>
      </c>
      <c r="B491" s="85" t="s">
        <v>5854</v>
      </c>
      <c r="C491" s="86" t="s">
        <v>14</v>
      </c>
      <c r="D491" s="200">
        <v>1065.93</v>
      </c>
      <c r="E491" s="160">
        <v>87171.760000000009</v>
      </c>
      <c r="F491" s="159">
        <v>1065.9290000000001</v>
      </c>
      <c r="G491" s="169">
        <v>87171.673620000001</v>
      </c>
      <c r="I491" s="177">
        <f t="shared" ref="I491:I496" si="25">F491/D491</f>
        <v>0.99999906185209164</v>
      </c>
      <c r="J491" s="174">
        <f t="shared" si="22"/>
        <v>9.9999999997635314E-4</v>
      </c>
      <c r="M491" s="184"/>
    </row>
    <row r="492" spans="1:13" ht="15" customHeight="1" x14ac:dyDescent="0.3">
      <c r="A492" s="85" t="s">
        <v>5584</v>
      </c>
      <c r="B492" s="85" t="s">
        <v>5855</v>
      </c>
      <c r="C492" s="86" t="s">
        <v>198</v>
      </c>
      <c r="D492" s="200">
        <v>25929.1</v>
      </c>
      <c r="E492" s="160">
        <v>169835.61</v>
      </c>
      <c r="F492" s="159">
        <v>25929.095433333328</v>
      </c>
      <c r="G492" s="169">
        <v>169835.57508833331</v>
      </c>
      <c r="I492" s="177">
        <f t="shared" si="25"/>
        <v>0.99999982387870501</v>
      </c>
      <c r="J492" s="174">
        <f t="shared" si="22"/>
        <v>4.5666666701436043E-3</v>
      </c>
      <c r="M492" s="184"/>
    </row>
    <row r="493" spans="1:13" ht="15" customHeight="1" x14ac:dyDescent="0.3">
      <c r="A493" s="85" t="s">
        <v>5585</v>
      </c>
      <c r="B493" s="85" t="s">
        <v>5494</v>
      </c>
      <c r="C493" s="86" t="s">
        <v>78</v>
      </c>
      <c r="D493" s="200">
        <v>202.37</v>
      </c>
      <c r="E493" s="160">
        <v>87004.930000000008</v>
      </c>
      <c r="F493" s="159">
        <v>202.37405287520585</v>
      </c>
      <c r="G493" s="169">
        <v>87006.676552637247</v>
      </c>
      <c r="I493" s="177">
        <f t="shared" si="25"/>
        <v>1.0000200270554225</v>
      </c>
      <c r="J493" s="174">
        <f t="shared" si="22"/>
        <v>-4.0528752058435202E-3</v>
      </c>
      <c r="M493" s="184"/>
    </row>
    <row r="494" spans="1:13" ht="15" customHeight="1" x14ac:dyDescent="0.3">
      <c r="A494" s="85" t="s">
        <v>9048</v>
      </c>
      <c r="B494" s="85" t="s">
        <v>9049</v>
      </c>
      <c r="C494" s="86" t="s">
        <v>78</v>
      </c>
      <c r="D494" s="203">
        <v>22.42</v>
      </c>
      <c r="E494" s="164">
        <v>9639.0300000000007</v>
      </c>
      <c r="F494" s="163">
        <v>0</v>
      </c>
      <c r="G494" s="172">
        <v>0</v>
      </c>
      <c r="I494" s="177">
        <f t="shared" si="25"/>
        <v>0</v>
      </c>
      <c r="J494" s="174">
        <f t="shared" si="22"/>
        <v>22.42</v>
      </c>
      <c r="M494" s="184"/>
    </row>
    <row r="495" spans="1:13" ht="15" customHeight="1" x14ac:dyDescent="0.3">
      <c r="A495" s="183" t="s">
        <v>9338</v>
      </c>
      <c r="B495" s="183" t="s">
        <v>9481</v>
      </c>
      <c r="C495" s="86" t="s">
        <v>78</v>
      </c>
      <c r="D495" s="203">
        <v>1.46</v>
      </c>
      <c r="E495" s="164">
        <v>934.12</v>
      </c>
      <c r="F495" s="163">
        <v>1.46</v>
      </c>
      <c r="G495" s="172">
        <v>934.12259999999992</v>
      </c>
      <c r="I495" s="177">
        <f t="shared" si="25"/>
        <v>1</v>
      </c>
      <c r="J495" s="174">
        <f t="shared" si="22"/>
        <v>0</v>
      </c>
      <c r="M495" s="184"/>
    </row>
    <row r="496" spans="1:13" ht="15" customHeight="1" x14ac:dyDescent="0.3">
      <c r="A496" s="183" t="s">
        <v>9424</v>
      </c>
      <c r="B496" s="183" t="s">
        <v>9482</v>
      </c>
      <c r="C496" s="86" t="s">
        <v>78</v>
      </c>
      <c r="D496" s="203">
        <v>23.1</v>
      </c>
      <c r="E496" s="164">
        <v>18238.14</v>
      </c>
      <c r="F496" s="163">
        <v>24.97</v>
      </c>
      <c r="G496" s="172">
        <v>19714.5641</v>
      </c>
      <c r="I496" s="177">
        <f t="shared" si="25"/>
        <v>1.0809523809523809</v>
      </c>
      <c r="J496" s="174">
        <f t="shared" si="22"/>
        <v>-1.8699999999999974</v>
      </c>
      <c r="M496" s="184"/>
    </row>
    <row r="497" spans="1:13" ht="19.95" customHeight="1" x14ac:dyDescent="0.3">
      <c r="A497" s="88" t="s">
        <v>315</v>
      </c>
      <c r="B497" s="88" t="s">
        <v>316</v>
      </c>
      <c r="C497" s="89"/>
      <c r="D497" s="201"/>
      <c r="E497" s="156">
        <v>3791077.1299999994</v>
      </c>
      <c r="F497" s="89"/>
      <c r="G497" s="89">
        <v>3589912.0030053006</v>
      </c>
      <c r="I497" s="177"/>
      <c r="J497" s="174">
        <f t="shared" si="22"/>
        <v>0</v>
      </c>
      <c r="M497" s="184"/>
    </row>
    <row r="498" spans="1:13" ht="15" customHeight="1" x14ac:dyDescent="0.3">
      <c r="A498" s="85" t="s">
        <v>317</v>
      </c>
      <c r="B498" s="85" t="s">
        <v>318</v>
      </c>
      <c r="C498" s="86" t="s">
        <v>78</v>
      </c>
      <c r="D498" s="199">
        <v>0</v>
      </c>
      <c r="E498" s="176">
        <v>0</v>
      </c>
      <c r="F498" s="87">
        <v>0</v>
      </c>
      <c r="G498" s="168">
        <v>0</v>
      </c>
      <c r="I498" s="177" t="s">
        <v>9293</v>
      </c>
      <c r="J498" s="174">
        <f t="shared" si="22"/>
        <v>0</v>
      </c>
      <c r="M498" s="184"/>
    </row>
    <row r="499" spans="1:13" ht="15" customHeight="1" x14ac:dyDescent="0.3">
      <c r="A499" s="85" t="s">
        <v>319</v>
      </c>
      <c r="B499" s="85" t="s">
        <v>320</v>
      </c>
      <c r="C499" s="86" t="s">
        <v>14</v>
      </c>
      <c r="D499" s="199">
        <v>0</v>
      </c>
      <c r="E499" s="176">
        <v>0</v>
      </c>
      <c r="F499" s="87">
        <v>0</v>
      </c>
      <c r="G499" s="168">
        <v>0</v>
      </c>
      <c r="I499" s="177" t="s">
        <v>9293</v>
      </c>
      <c r="J499" s="174">
        <f t="shared" si="22"/>
        <v>0</v>
      </c>
      <c r="M499" s="184"/>
    </row>
    <row r="500" spans="1:13" ht="15" customHeight="1" x14ac:dyDescent="0.3">
      <c r="A500" s="85" t="s">
        <v>321</v>
      </c>
      <c r="B500" s="85" t="s">
        <v>322</v>
      </c>
      <c r="C500" s="86" t="s">
        <v>198</v>
      </c>
      <c r="D500" s="199">
        <v>0</v>
      </c>
      <c r="E500" s="176">
        <v>0</v>
      </c>
      <c r="F500" s="87">
        <v>0</v>
      </c>
      <c r="G500" s="168">
        <v>0</v>
      </c>
      <c r="I500" s="177" t="s">
        <v>9293</v>
      </c>
      <c r="J500" s="174">
        <f t="shared" si="22"/>
        <v>0</v>
      </c>
      <c r="M500" s="184"/>
    </row>
    <row r="501" spans="1:13" ht="15" customHeight="1" x14ac:dyDescent="0.3">
      <c r="A501" s="85" t="s">
        <v>323</v>
      </c>
      <c r="B501" s="85" t="s">
        <v>324</v>
      </c>
      <c r="C501" s="86" t="s">
        <v>28</v>
      </c>
      <c r="D501" s="199">
        <v>0</v>
      </c>
      <c r="E501" s="176">
        <v>0</v>
      </c>
      <c r="F501" s="87">
        <v>0</v>
      </c>
      <c r="G501" s="168">
        <v>0</v>
      </c>
      <c r="I501" s="177" t="s">
        <v>9293</v>
      </c>
      <c r="J501" s="174">
        <f t="shared" si="22"/>
        <v>0</v>
      </c>
      <c r="M501" s="184"/>
    </row>
    <row r="502" spans="1:13" ht="15" customHeight="1" x14ac:dyDescent="0.3">
      <c r="A502" s="85" t="s">
        <v>325</v>
      </c>
      <c r="B502" s="85" t="s">
        <v>326</v>
      </c>
      <c r="C502" s="86" t="s">
        <v>28</v>
      </c>
      <c r="D502" s="199">
        <v>0</v>
      </c>
      <c r="E502" s="176">
        <v>0</v>
      </c>
      <c r="F502" s="87">
        <v>0</v>
      </c>
      <c r="G502" s="168">
        <v>0</v>
      </c>
      <c r="I502" s="177" t="s">
        <v>9293</v>
      </c>
      <c r="J502" s="174">
        <f t="shared" si="22"/>
        <v>0</v>
      </c>
      <c r="M502" s="184"/>
    </row>
    <row r="503" spans="1:13" ht="15" customHeight="1" x14ac:dyDescent="0.3">
      <c r="A503" s="85" t="s">
        <v>5586</v>
      </c>
      <c r="B503" s="85" t="s">
        <v>5856</v>
      </c>
      <c r="C503" s="86" t="s">
        <v>14</v>
      </c>
      <c r="D503" s="200">
        <v>11934.63</v>
      </c>
      <c r="E503" s="160">
        <v>976014.04</v>
      </c>
      <c r="F503" s="159">
        <v>12073.28</v>
      </c>
      <c r="G503" s="169">
        <v>987352.83840000012</v>
      </c>
      <c r="I503" s="177">
        <f t="shared" ref="I503:I513" si="26">F503/D503</f>
        <v>1.0116174527404704</v>
      </c>
      <c r="J503" s="174">
        <f t="shared" si="22"/>
        <v>-138.65000000000146</v>
      </c>
      <c r="M503" s="184"/>
    </row>
    <row r="504" spans="1:13" ht="15" customHeight="1" x14ac:dyDescent="0.3">
      <c r="A504" s="85" t="s">
        <v>5588</v>
      </c>
      <c r="B504" s="85" t="s">
        <v>5857</v>
      </c>
      <c r="C504" s="86" t="s">
        <v>28</v>
      </c>
      <c r="D504" s="200">
        <v>80819</v>
      </c>
      <c r="E504" s="160">
        <v>380657.49</v>
      </c>
      <c r="F504" s="159">
        <v>59640.24</v>
      </c>
      <c r="G504" s="169">
        <v>280905.53039999999</v>
      </c>
      <c r="I504" s="177">
        <f t="shared" si="26"/>
        <v>0.73794825474207792</v>
      </c>
      <c r="J504" s="174">
        <f t="shared" si="22"/>
        <v>21178.760000000002</v>
      </c>
      <c r="M504" s="184"/>
    </row>
    <row r="505" spans="1:13" ht="15" customHeight="1" x14ac:dyDescent="0.3">
      <c r="A505" s="85" t="s">
        <v>5589</v>
      </c>
      <c r="B505" s="85" t="s">
        <v>5858</v>
      </c>
      <c r="C505" s="86" t="s">
        <v>28</v>
      </c>
      <c r="D505" s="200">
        <v>4679</v>
      </c>
      <c r="E505" s="160">
        <v>20213.28</v>
      </c>
      <c r="F505" s="159">
        <v>0</v>
      </c>
      <c r="G505" s="169">
        <v>0</v>
      </c>
      <c r="I505" s="177">
        <f t="shared" si="26"/>
        <v>0</v>
      </c>
      <c r="J505" s="174">
        <f t="shared" si="22"/>
        <v>4679</v>
      </c>
      <c r="M505" s="184"/>
    </row>
    <row r="506" spans="1:13" ht="15" customHeight="1" x14ac:dyDescent="0.3">
      <c r="A506" s="85" t="s">
        <v>5587</v>
      </c>
      <c r="B506" s="85" t="s">
        <v>5859</v>
      </c>
      <c r="C506" s="86" t="s">
        <v>198</v>
      </c>
      <c r="D506" s="200">
        <v>197464.98</v>
      </c>
      <c r="E506" s="160">
        <v>1293395.6199999999</v>
      </c>
      <c r="F506" s="159">
        <v>198209.964932</v>
      </c>
      <c r="G506" s="169">
        <v>1298275.2703046</v>
      </c>
      <c r="I506" s="177">
        <f t="shared" si="26"/>
        <v>1.0037727445747595</v>
      </c>
      <c r="J506" s="174">
        <f t="shared" si="22"/>
        <v>-744.98493199999211</v>
      </c>
      <c r="M506" s="184"/>
    </row>
    <row r="507" spans="1:13" ht="15" customHeight="1" x14ac:dyDescent="0.3">
      <c r="A507" s="85" t="s">
        <v>5590</v>
      </c>
      <c r="B507" s="85" t="s">
        <v>5495</v>
      </c>
      <c r="C507" s="86" t="s">
        <v>78</v>
      </c>
      <c r="D507" s="200">
        <v>1890.3799999999999</v>
      </c>
      <c r="E507" s="160">
        <v>812731.07000000018</v>
      </c>
      <c r="F507" s="159">
        <v>1890.3799900000001</v>
      </c>
      <c r="G507" s="169">
        <v>812731.06910070009</v>
      </c>
      <c r="I507" s="177">
        <f t="shared" si="26"/>
        <v>0.9999999947100584</v>
      </c>
      <c r="J507" s="174">
        <f t="shared" si="22"/>
        <v>9.9999997473787516E-6</v>
      </c>
      <c r="M507" s="184"/>
    </row>
    <row r="508" spans="1:13" ht="15" customHeight="1" x14ac:dyDescent="0.3">
      <c r="A508" s="85" t="s">
        <v>7813</v>
      </c>
      <c r="B508" s="85" t="s">
        <v>7814</v>
      </c>
      <c r="C508" s="86" t="s">
        <v>28</v>
      </c>
      <c r="D508" s="202">
        <v>80819</v>
      </c>
      <c r="E508" s="162">
        <v>102640.13</v>
      </c>
      <c r="F508" s="161">
        <v>60303</v>
      </c>
      <c r="G508" s="171">
        <v>76584.81</v>
      </c>
      <c r="I508" s="177">
        <f t="shared" si="26"/>
        <v>0.74614880164317798</v>
      </c>
      <c r="J508" s="174">
        <f t="shared" si="22"/>
        <v>20516</v>
      </c>
      <c r="M508" s="184"/>
    </row>
    <row r="509" spans="1:13" ht="15" customHeight="1" x14ac:dyDescent="0.3">
      <c r="A509" s="85" t="s">
        <v>7815</v>
      </c>
      <c r="B509" s="85" t="s">
        <v>8449</v>
      </c>
      <c r="C509" s="86" t="s">
        <v>25</v>
      </c>
      <c r="D509" s="202">
        <v>457.34</v>
      </c>
      <c r="E509" s="162">
        <v>14909.28</v>
      </c>
      <c r="F509" s="161">
        <v>438.82</v>
      </c>
      <c r="G509" s="171">
        <v>14305.532000000001</v>
      </c>
      <c r="I509" s="177">
        <f t="shared" si="26"/>
        <v>0.95950496348449732</v>
      </c>
      <c r="J509" s="174">
        <f t="shared" si="22"/>
        <v>18.519999999999982</v>
      </c>
      <c r="M509" s="184"/>
    </row>
    <row r="510" spans="1:13" ht="15" customHeight="1" x14ac:dyDescent="0.3">
      <c r="A510" s="85" t="s">
        <v>7816</v>
      </c>
      <c r="B510" s="85" t="s">
        <v>8633</v>
      </c>
      <c r="C510" s="86" t="s">
        <v>14</v>
      </c>
      <c r="D510" s="202">
        <v>17900</v>
      </c>
      <c r="E510" s="162">
        <v>181685</v>
      </c>
      <c r="F510" s="161">
        <v>11350.900000000001</v>
      </c>
      <c r="G510" s="171">
        <v>115211.63500000002</v>
      </c>
      <c r="I510" s="177">
        <f t="shared" si="26"/>
        <v>0.63412849162011187</v>
      </c>
      <c r="J510" s="174">
        <f t="shared" si="22"/>
        <v>6549.0999999999985</v>
      </c>
      <c r="M510" s="184"/>
    </row>
    <row r="511" spans="1:13" ht="15" customHeight="1" x14ac:dyDescent="0.3">
      <c r="A511" s="85" t="s">
        <v>8621</v>
      </c>
      <c r="B511" s="85" t="s">
        <v>8622</v>
      </c>
      <c r="C511" s="86" t="s">
        <v>25</v>
      </c>
      <c r="D511" s="202">
        <v>457.34</v>
      </c>
      <c r="E511" s="162">
        <v>2323.29</v>
      </c>
      <c r="F511" s="161">
        <v>438.82</v>
      </c>
      <c r="G511" s="171">
        <v>2229.2055999999998</v>
      </c>
      <c r="I511" s="177">
        <f t="shared" si="26"/>
        <v>0.95950496348449732</v>
      </c>
      <c r="J511" s="174">
        <f t="shared" si="22"/>
        <v>18.519999999999982</v>
      </c>
      <c r="M511" s="184"/>
    </row>
    <row r="512" spans="1:13" ht="15" customHeight="1" x14ac:dyDescent="0.3">
      <c r="A512" s="85" t="s">
        <v>9188</v>
      </c>
      <c r="B512" s="85" t="s">
        <v>9189</v>
      </c>
      <c r="C512" s="86" t="s">
        <v>78</v>
      </c>
      <c r="D512" s="203">
        <v>9.75</v>
      </c>
      <c r="E512" s="164">
        <v>4191.82</v>
      </c>
      <c r="F512" s="163">
        <v>0</v>
      </c>
      <c r="G512" s="172">
        <v>0</v>
      </c>
      <c r="I512" s="177">
        <f t="shared" si="26"/>
        <v>0</v>
      </c>
      <c r="J512" s="174">
        <f t="shared" si="22"/>
        <v>9.75</v>
      </c>
      <c r="M512" s="184"/>
    </row>
    <row r="513" spans="1:13" ht="15" customHeight="1" x14ac:dyDescent="0.3">
      <c r="A513" s="85" t="s">
        <v>9471</v>
      </c>
      <c r="B513" s="85" t="s">
        <v>9483</v>
      </c>
      <c r="C513" s="86" t="s">
        <v>78</v>
      </c>
      <c r="D513" s="203">
        <v>3.62</v>
      </c>
      <c r="E513" s="164">
        <v>2316.11</v>
      </c>
      <c r="F513" s="163">
        <v>3.62</v>
      </c>
      <c r="G513" s="172">
        <v>2316.1122</v>
      </c>
      <c r="I513" s="177">
        <f t="shared" si="26"/>
        <v>1</v>
      </c>
      <c r="J513" s="174">
        <f t="shared" si="22"/>
        <v>0</v>
      </c>
      <c r="M513" s="184"/>
    </row>
    <row r="514" spans="1:13" ht="19.95" customHeight="1" x14ac:dyDescent="0.3">
      <c r="A514" s="88" t="s">
        <v>327</v>
      </c>
      <c r="B514" s="88" t="s">
        <v>328</v>
      </c>
      <c r="C514" s="89"/>
      <c r="D514" s="201"/>
      <c r="E514" s="156">
        <v>56198.5</v>
      </c>
      <c r="F514" s="89"/>
      <c r="G514" s="89">
        <v>25062.330500000004</v>
      </c>
      <c r="I514" s="177"/>
      <c r="J514" s="174">
        <f t="shared" si="22"/>
        <v>0</v>
      </c>
      <c r="M514" s="184"/>
    </row>
    <row r="515" spans="1:13" ht="15" customHeight="1" x14ac:dyDescent="0.3">
      <c r="A515" s="85" t="s">
        <v>329</v>
      </c>
      <c r="B515" s="85" t="s">
        <v>330</v>
      </c>
      <c r="C515" s="86" t="s">
        <v>14</v>
      </c>
      <c r="D515" s="199">
        <v>0</v>
      </c>
      <c r="E515" s="176">
        <v>0</v>
      </c>
      <c r="F515" s="87">
        <v>0</v>
      </c>
      <c r="G515" s="168">
        <v>0</v>
      </c>
      <c r="I515" s="177" t="s">
        <v>9293</v>
      </c>
      <c r="J515" s="174">
        <f t="shared" si="22"/>
        <v>0</v>
      </c>
      <c r="M515" s="184"/>
    </row>
    <row r="516" spans="1:13" ht="15" customHeight="1" x14ac:dyDescent="0.3">
      <c r="A516" s="85" t="s">
        <v>331</v>
      </c>
      <c r="B516" s="85" t="s">
        <v>332</v>
      </c>
      <c r="C516" s="86" t="s">
        <v>198</v>
      </c>
      <c r="D516" s="199">
        <v>0</v>
      </c>
      <c r="E516" s="176">
        <v>0</v>
      </c>
      <c r="F516" s="87">
        <v>0</v>
      </c>
      <c r="G516" s="168">
        <v>0</v>
      </c>
      <c r="I516" s="177" t="s">
        <v>9293</v>
      </c>
      <c r="J516" s="174">
        <f t="shared" si="22"/>
        <v>0</v>
      </c>
      <c r="M516" s="184"/>
    </row>
    <row r="517" spans="1:13" ht="15" customHeight="1" x14ac:dyDescent="0.3">
      <c r="A517" s="85" t="s">
        <v>5591</v>
      </c>
      <c r="B517" s="85" t="s">
        <v>5860</v>
      </c>
      <c r="C517" s="86" t="s">
        <v>198</v>
      </c>
      <c r="D517" s="200">
        <v>3826.3100000000004</v>
      </c>
      <c r="E517" s="160">
        <v>25062.33</v>
      </c>
      <c r="F517" s="159">
        <v>3826.3100000000004</v>
      </c>
      <c r="G517" s="169">
        <v>25062.330500000004</v>
      </c>
      <c r="I517" s="177">
        <f>F517/D517</f>
        <v>1</v>
      </c>
      <c r="J517" s="174">
        <f t="shared" ref="J517:J580" si="27">D517-F517</f>
        <v>0</v>
      </c>
      <c r="M517" s="184"/>
    </row>
    <row r="518" spans="1:13" ht="15" customHeight="1" x14ac:dyDescent="0.3">
      <c r="A518" s="85" t="s">
        <v>5592</v>
      </c>
      <c r="B518" s="85" t="s">
        <v>5861</v>
      </c>
      <c r="C518" s="86" t="s">
        <v>14</v>
      </c>
      <c r="D518" s="200">
        <v>771.27</v>
      </c>
      <c r="E518" s="160">
        <v>31136.17</v>
      </c>
      <c r="F518" s="159">
        <v>0</v>
      </c>
      <c r="G518" s="169">
        <v>0</v>
      </c>
      <c r="I518" s="177">
        <f>F518/D518</f>
        <v>0</v>
      </c>
      <c r="J518" s="174">
        <f t="shared" si="27"/>
        <v>771.27</v>
      </c>
      <c r="M518" s="184"/>
    </row>
    <row r="519" spans="1:13" ht="19.95" customHeight="1" x14ac:dyDescent="0.3">
      <c r="A519" s="88" t="s">
        <v>333</v>
      </c>
      <c r="B519" s="88" t="s">
        <v>334</v>
      </c>
      <c r="C519" s="89"/>
      <c r="D519" s="201"/>
      <c r="E519" s="156">
        <v>34487.94</v>
      </c>
      <c r="F519" s="89"/>
      <c r="G519" s="89">
        <v>34487.931400000001</v>
      </c>
      <c r="I519" s="177"/>
      <c r="J519" s="174">
        <f t="shared" si="27"/>
        <v>0</v>
      </c>
      <c r="M519" s="184"/>
    </row>
    <row r="520" spans="1:13" ht="15" customHeight="1" x14ac:dyDescent="0.3">
      <c r="A520" s="85" t="s">
        <v>335</v>
      </c>
      <c r="B520" s="85" t="s">
        <v>336</v>
      </c>
      <c r="C520" s="86" t="s">
        <v>78</v>
      </c>
      <c r="D520" s="199">
        <v>0</v>
      </c>
      <c r="E520" s="176">
        <v>0</v>
      </c>
      <c r="F520" s="87">
        <v>0</v>
      </c>
      <c r="G520" s="168">
        <v>0</v>
      </c>
      <c r="I520" s="177" t="s">
        <v>9293</v>
      </c>
      <c r="J520" s="174">
        <f t="shared" si="27"/>
        <v>0</v>
      </c>
      <c r="M520" s="184"/>
    </row>
    <row r="521" spans="1:13" ht="15" customHeight="1" x14ac:dyDescent="0.3">
      <c r="A521" s="85" t="s">
        <v>337</v>
      </c>
      <c r="B521" s="85" t="s">
        <v>338</v>
      </c>
      <c r="C521" s="86" t="s">
        <v>14</v>
      </c>
      <c r="D521" s="199">
        <v>0</v>
      </c>
      <c r="E521" s="176">
        <v>0</v>
      </c>
      <c r="F521" s="87">
        <v>0</v>
      </c>
      <c r="G521" s="168">
        <v>0</v>
      </c>
      <c r="I521" s="177" t="s">
        <v>9293</v>
      </c>
      <c r="J521" s="174">
        <f t="shared" si="27"/>
        <v>0</v>
      </c>
      <c r="M521" s="184"/>
    </row>
    <row r="522" spans="1:13" ht="15" customHeight="1" x14ac:dyDescent="0.3">
      <c r="A522" s="85" t="s">
        <v>339</v>
      </c>
      <c r="B522" s="85" t="s">
        <v>340</v>
      </c>
      <c r="C522" s="86" t="s">
        <v>198</v>
      </c>
      <c r="D522" s="199">
        <v>0</v>
      </c>
      <c r="E522" s="176">
        <v>0</v>
      </c>
      <c r="F522" s="87">
        <v>0</v>
      </c>
      <c r="G522" s="168">
        <v>0</v>
      </c>
      <c r="I522" s="177" t="s">
        <v>9293</v>
      </c>
      <c r="J522" s="174">
        <f t="shared" si="27"/>
        <v>0</v>
      </c>
      <c r="M522" s="184"/>
    </row>
    <row r="523" spans="1:13" ht="15" customHeight="1" x14ac:dyDescent="0.3">
      <c r="A523" s="85" t="s">
        <v>5593</v>
      </c>
      <c r="B523" s="85" t="s">
        <v>5862</v>
      </c>
      <c r="C523" s="86" t="s">
        <v>14</v>
      </c>
      <c r="D523" s="200">
        <v>9.31</v>
      </c>
      <c r="E523" s="160">
        <v>714.07999999999993</v>
      </c>
      <c r="F523" s="159">
        <v>9.31</v>
      </c>
      <c r="G523" s="169">
        <v>714.07700000000011</v>
      </c>
      <c r="I523" s="177">
        <f>F523/D523</f>
        <v>1</v>
      </c>
      <c r="J523" s="174">
        <f t="shared" si="27"/>
        <v>0</v>
      </c>
      <c r="M523" s="184"/>
    </row>
    <row r="524" spans="1:13" ht="15" customHeight="1" x14ac:dyDescent="0.3">
      <c r="A524" s="85" t="s">
        <v>5594</v>
      </c>
      <c r="B524" s="85" t="s">
        <v>5863</v>
      </c>
      <c r="C524" s="86" t="s">
        <v>198</v>
      </c>
      <c r="D524" s="200">
        <v>2504.23</v>
      </c>
      <c r="E524" s="160">
        <v>16402.71</v>
      </c>
      <c r="F524" s="159">
        <v>2504.23</v>
      </c>
      <c r="G524" s="169">
        <v>16402.7065</v>
      </c>
      <c r="I524" s="177">
        <f>F524/D524</f>
        <v>1</v>
      </c>
      <c r="J524" s="174">
        <f t="shared" si="27"/>
        <v>0</v>
      </c>
      <c r="M524" s="184"/>
    </row>
    <row r="525" spans="1:13" ht="15" customHeight="1" x14ac:dyDescent="0.3">
      <c r="A525" s="85" t="s">
        <v>5595</v>
      </c>
      <c r="B525" s="85" t="s">
        <v>5496</v>
      </c>
      <c r="C525" s="86" t="s">
        <v>78</v>
      </c>
      <c r="D525" s="200">
        <v>39.729999999999997</v>
      </c>
      <c r="E525" s="160">
        <v>17371.150000000001</v>
      </c>
      <c r="F525" s="159">
        <v>39.729999999999997</v>
      </c>
      <c r="G525" s="169">
        <v>17371.1479</v>
      </c>
      <c r="I525" s="177">
        <f>F525/D525</f>
        <v>1</v>
      </c>
      <c r="J525" s="174">
        <f t="shared" si="27"/>
        <v>0</v>
      </c>
      <c r="M525" s="184"/>
    </row>
    <row r="526" spans="1:13" ht="19.95" customHeight="1" x14ac:dyDescent="0.3">
      <c r="A526" s="88" t="s">
        <v>341</v>
      </c>
      <c r="B526" s="88" t="s">
        <v>342</v>
      </c>
      <c r="C526" s="89"/>
      <c r="D526" s="201"/>
      <c r="E526" s="156">
        <v>150691.15</v>
      </c>
      <c r="F526" s="89"/>
      <c r="G526" s="89">
        <v>154476.26620000001</v>
      </c>
      <c r="I526" s="177"/>
      <c r="J526" s="174">
        <f t="shared" si="27"/>
        <v>0</v>
      </c>
      <c r="M526" s="184"/>
    </row>
    <row r="527" spans="1:13" ht="15" customHeight="1" x14ac:dyDescent="0.3">
      <c r="A527" s="85" t="s">
        <v>343</v>
      </c>
      <c r="B527" s="85" t="s">
        <v>344</v>
      </c>
      <c r="C527" s="86" t="s">
        <v>78</v>
      </c>
      <c r="D527" s="199">
        <v>0</v>
      </c>
      <c r="E527" s="176">
        <v>0</v>
      </c>
      <c r="F527" s="87">
        <v>0</v>
      </c>
      <c r="G527" s="168">
        <v>0</v>
      </c>
      <c r="I527" s="177" t="s">
        <v>9293</v>
      </c>
      <c r="J527" s="174">
        <f t="shared" si="27"/>
        <v>0</v>
      </c>
      <c r="M527" s="184"/>
    </row>
    <row r="528" spans="1:13" ht="15" customHeight="1" x14ac:dyDescent="0.3">
      <c r="A528" s="85" t="s">
        <v>345</v>
      </c>
      <c r="B528" s="85" t="s">
        <v>346</v>
      </c>
      <c r="C528" s="86" t="s">
        <v>14</v>
      </c>
      <c r="D528" s="199">
        <v>0</v>
      </c>
      <c r="E528" s="176">
        <v>0</v>
      </c>
      <c r="F528" s="87">
        <v>0</v>
      </c>
      <c r="G528" s="168">
        <v>0</v>
      </c>
      <c r="I528" s="177" t="s">
        <v>9293</v>
      </c>
      <c r="J528" s="174">
        <f t="shared" si="27"/>
        <v>0</v>
      </c>
      <c r="M528" s="184"/>
    </row>
    <row r="529" spans="1:13" ht="15" customHeight="1" x14ac:dyDescent="0.3">
      <c r="A529" s="85" t="s">
        <v>347</v>
      </c>
      <c r="B529" s="85" t="s">
        <v>348</v>
      </c>
      <c r="C529" s="86" t="s">
        <v>198</v>
      </c>
      <c r="D529" s="199">
        <v>0</v>
      </c>
      <c r="E529" s="176">
        <v>0</v>
      </c>
      <c r="F529" s="87">
        <v>0</v>
      </c>
      <c r="G529" s="168">
        <v>0</v>
      </c>
      <c r="I529" s="177" t="s">
        <v>9293</v>
      </c>
      <c r="J529" s="174">
        <f t="shared" si="27"/>
        <v>0</v>
      </c>
      <c r="M529" s="184"/>
    </row>
    <row r="530" spans="1:13" ht="15" customHeight="1" x14ac:dyDescent="0.3">
      <c r="A530" s="85" t="s">
        <v>5596</v>
      </c>
      <c r="B530" s="85" t="s">
        <v>5864</v>
      </c>
      <c r="C530" s="86" t="s">
        <v>14</v>
      </c>
      <c r="D530" s="200">
        <v>460.75</v>
      </c>
      <c r="E530" s="160">
        <v>35251.980000000003</v>
      </c>
      <c r="F530" s="159">
        <v>499.52</v>
      </c>
      <c r="G530" s="169">
        <v>38218.275200000004</v>
      </c>
      <c r="I530" s="177">
        <f>F530/D530</f>
        <v>1.0841454150841019</v>
      </c>
      <c r="J530" s="174">
        <f t="shared" si="27"/>
        <v>-38.769999999999982</v>
      </c>
      <c r="M530" s="184"/>
    </row>
    <row r="531" spans="1:13" ht="15" customHeight="1" x14ac:dyDescent="0.3">
      <c r="A531" s="85" t="s">
        <v>5597</v>
      </c>
      <c r="B531" s="85" t="s">
        <v>5865</v>
      </c>
      <c r="C531" s="86" t="s">
        <v>198</v>
      </c>
      <c r="D531" s="200">
        <v>10589.01</v>
      </c>
      <c r="E531" s="160">
        <v>69358.02</v>
      </c>
      <c r="F531" s="159">
        <v>11627.619999999999</v>
      </c>
      <c r="G531" s="169">
        <v>76160.910999999993</v>
      </c>
      <c r="I531" s="177">
        <f>F531/D531</f>
        <v>1.098083767982087</v>
      </c>
      <c r="J531" s="174">
        <f t="shared" si="27"/>
        <v>-1038.6099999999988</v>
      </c>
      <c r="M531" s="184"/>
    </row>
    <row r="532" spans="1:13" ht="15" customHeight="1" x14ac:dyDescent="0.3">
      <c r="A532" s="85" t="s">
        <v>5598</v>
      </c>
      <c r="B532" s="85" t="s">
        <v>5497</v>
      </c>
      <c r="C532" s="86" t="s">
        <v>78</v>
      </c>
      <c r="D532" s="200">
        <v>94.7</v>
      </c>
      <c r="E532" s="160">
        <v>42245.67</v>
      </c>
      <c r="F532" s="159">
        <v>76.8</v>
      </c>
      <c r="G532" s="169">
        <v>34260.480000000003</v>
      </c>
      <c r="I532" s="177">
        <f>F532/D532</f>
        <v>0.81098204857444556</v>
      </c>
      <c r="J532" s="174">
        <f t="shared" si="27"/>
        <v>17.900000000000006</v>
      </c>
      <c r="M532" s="184"/>
    </row>
    <row r="533" spans="1:13" ht="15" customHeight="1" x14ac:dyDescent="0.3">
      <c r="A533" s="183" t="s">
        <v>9425</v>
      </c>
      <c r="B533" s="183" t="s">
        <v>9485</v>
      </c>
      <c r="C533" s="86" t="s">
        <v>78</v>
      </c>
      <c r="D533" s="203">
        <v>5.0599999999999996</v>
      </c>
      <c r="E533" s="164">
        <v>3835.48</v>
      </c>
      <c r="F533" s="163">
        <v>7.7</v>
      </c>
      <c r="G533" s="172">
        <v>5836.6</v>
      </c>
      <c r="I533" s="177">
        <f>F533/D533</f>
        <v>1.5217391304347827</v>
      </c>
      <c r="J533" s="174">
        <f t="shared" si="27"/>
        <v>-2.6400000000000006</v>
      </c>
      <c r="M533" s="184"/>
    </row>
    <row r="534" spans="1:13" ht="25.2" customHeight="1" x14ac:dyDescent="0.3">
      <c r="A534" s="83" t="s">
        <v>349</v>
      </c>
      <c r="B534" s="83" t="s">
        <v>350</v>
      </c>
      <c r="C534" s="84"/>
      <c r="D534" s="198"/>
      <c r="E534" s="154">
        <v>225813.61</v>
      </c>
      <c r="F534" s="84"/>
      <c r="G534" s="84">
        <v>127300.95749999999</v>
      </c>
      <c r="I534" s="177"/>
      <c r="J534" s="174">
        <f t="shared" si="27"/>
        <v>0</v>
      </c>
      <c r="M534" s="184"/>
    </row>
    <row r="535" spans="1:13" ht="15" customHeight="1" x14ac:dyDescent="0.3">
      <c r="A535" s="85" t="s">
        <v>351</v>
      </c>
      <c r="B535" s="85" t="s">
        <v>352</v>
      </c>
      <c r="C535" s="86" t="s">
        <v>78</v>
      </c>
      <c r="D535" s="199">
        <v>0</v>
      </c>
      <c r="E535" s="176">
        <v>0</v>
      </c>
      <c r="F535" s="87">
        <v>0</v>
      </c>
      <c r="G535" s="168">
        <v>0</v>
      </c>
      <c r="I535" s="177" t="s">
        <v>9293</v>
      </c>
      <c r="J535" s="174">
        <f t="shared" si="27"/>
        <v>0</v>
      </c>
      <c r="M535" s="184"/>
    </row>
    <row r="536" spans="1:13" ht="15" customHeight="1" x14ac:dyDescent="0.3">
      <c r="A536" s="85" t="s">
        <v>353</v>
      </c>
      <c r="B536" s="85" t="s">
        <v>354</v>
      </c>
      <c r="C536" s="86" t="s">
        <v>14</v>
      </c>
      <c r="D536" s="199">
        <v>0</v>
      </c>
      <c r="E536" s="176">
        <v>0</v>
      </c>
      <c r="F536" s="87">
        <v>0</v>
      </c>
      <c r="G536" s="168">
        <v>0</v>
      </c>
      <c r="I536" s="177" t="s">
        <v>9293</v>
      </c>
      <c r="J536" s="174">
        <f t="shared" si="27"/>
        <v>0</v>
      </c>
      <c r="M536" s="184"/>
    </row>
    <row r="537" spans="1:13" ht="15" customHeight="1" x14ac:dyDescent="0.3">
      <c r="A537" s="85" t="s">
        <v>355</v>
      </c>
      <c r="B537" s="85" t="s">
        <v>356</v>
      </c>
      <c r="C537" s="86" t="s">
        <v>198</v>
      </c>
      <c r="D537" s="199">
        <v>0</v>
      </c>
      <c r="E537" s="176">
        <v>0</v>
      </c>
      <c r="F537" s="87">
        <v>0</v>
      </c>
      <c r="G537" s="168">
        <v>0</v>
      </c>
      <c r="I537" s="177" t="s">
        <v>9293</v>
      </c>
      <c r="J537" s="174">
        <f t="shared" si="27"/>
        <v>0</v>
      </c>
      <c r="M537" s="184"/>
    </row>
    <row r="538" spans="1:13" ht="15" customHeight="1" x14ac:dyDescent="0.3">
      <c r="A538" s="85" t="s">
        <v>5599</v>
      </c>
      <c r="B538" s="85" t="s">
        <v>5866</v>
      </c>
      <c r="C538" s="86" t="s">
        <v>198</v>
      </c>
      <c r="D538" s="200">
        <v>12596.45</v>
      </c>
      <c r="E538" s="160">
        <v>82506.75</v>
      </c>
      <c r="F538" s="159">
        <v>10003.969999999999</v>
      </c>
      <c r="G538" s="169">
        <v>65526.003499999992</v>
      </c>
      <c r="I538" s="177">
        <f>F538/D538</f>
        <v>0.7941896327933663</v>
      </c>
      <c r="J538" s="174">
        <f t="shared" si="27"/>
        <v>2592.4800000000014</v>
      </c>
      <c r="M538" s="184"/>
    </row>
    <row r="539" spans="1:13" ht="15" customHeight="1" x14ac:dyDescent="0.3">
      <c r="A539" s="85" t="s">
        <v>5600</v>
      </c>
      <c r="B539" s="85" t="s">
        <v>5867</v>
      </c>
      <c r="C539" s="86" t="s">
        <v>14</v>
      </c>
      <c r="D539" s="200">
        <v>944.36</v>
      </c>
      <c r="E539" s="160">
        <v>62884.93</v>
      </c>
      <c r="F539" s="159">
        <v>534.6</v>
      </c>
      <c r="G539" s="169">
        <v>35599.014000000003</v>
      </c>
      <c r="I539" s="177">
        <f>F539/D539</f>
        <v>0.56609767461561267</v>
      </c>
      <c r="J539" s="174">
        <f t="shared" si="27"/>
        <v>409.76</v>
      </c>
      <c r="M539" s="184"/>
    </row>
    <row r="540" spans="1:13" ht="15" customHeight="1" x14ac:dyDescent="0.3">
      <c r="A540" s="85" t="s">
        <v>5601</v>
      </c>
      <c r="B540" s="85" t="s">
        <v>5868</v>
      </c>
      <c r="C540" s="86" t="s">
        <v>78</v>
      </c>
      <c r="D540" s="200">
        <v>175.35</v>
      </c>
      <c r="E540" s="160">
        <v>77795.78</v>
      </c>
      <c r="F540" s="159">
        <v>59</v>
      </c>
      <c r="G540" s="169">
        <v>26175.940000000002</v>
      </c>
      <c r="I540" s="177">
        <f>F540/D540</f>
        <v>0.33646991730824066</v>
      </c>
      <c r="J540" s="174">
        <f t="shared" si="27"/>
        <v>116.35</v>
      </c>
      <c r="M540" s="184"/>
    </row>
    <row r="541" spans="1:13" ht="15" customHeight="1" x14ac:dyDescent="0.3">
      <c r="A541" s="183" t="s">
        <v>9428</v>
      </c>
      <c r="B541" s="183" t="s">
        <v>9429</v>
      </c>
      <c r="C541" s="86" t="s">
        <v>14</v>
      </c>
      <c r="D541" s="203">
        <v>301.51</v>
      </c>
      <c r="E541" s="164">
        <v>2626.15</v>
      </c>
      <c r="F541" s="163">
        <v>0</v>
      </c>
      <c r="G541" s="172">
        <v>0</v>
      </c>
      <c r="I541" s="177">
        <f>F541/D541</f>
        <v>0</v>
      </c>
      <c r="J541" s="174">
        <f t="shared" si="27"/>
        <v>301.51</v>
      </c>
      <c r="M541" s="184"/>
    </row>
    <row r="542" spans="1:13" ht="25.2" customHeight="1" x14ac:dyDescent="0.3">
      <c r="A542" s="83" t="s">
        <v>357</v>
      </c>
      <c r="B542" s="83" t="s">
        <v>358</v>
      </c>
      <c r="C542" s="84"/>
      <c r="D542" s="198"/>
      <c r="E542" s="154">
        <v>389902.61</v>
      </c>
      <c r="F542" s="84"/>
      <c r="G542" s="84">
        <v>2109.6999999999998</v>
      </c>
      <c r="I542" s="177"/>
      <c r="J542" s="174">
        <f t="shared" si="27"/>
        <v>0</v>
      </c>
      <c r="M542" s="184"/>
    </row>
    <row r="543" spans="1:13" ht="15" customHeight="1" x14ac:dyDescent="0.3">
      <c r="A543" s="85" t="s">
        <v>359</v>
      </c>
      <c r="B543" s="85" t="s">
        <v>360</v>
      </c>
      <c r="C543" s="86" t="s">
        <v>78</v>
      </c>
      <c r="D543" s="199">
        <v>0</v>
      </c>
      <c r="E543" s="176">
        <v>0</v>
      </c>
      <c r="F543" s="87">
        <v>0</v>
      </c>
      <c r="G543" s="168">
        <v>0</v>
      </c>
      <c r="I543" s="177" t="s">
        <v>9293</v>
      </c>
      <c r="J543" s="174">
        <f t="shared" si="27"/>
        <v>0</v>
      </c>
      <c r="M543" s="184"/>
    </row>
    <row r="544" spans="1:13" ht="15" customHeight="1" x14ac:dyDescent="0.3">
      <c r="A544" s="85" t="s">
        <v>361</v>
      </c>
      <c r="B544" s="85" t="s">
        <v>362</v>
      </c>
      <c r="C544" s="86" t="s">
        <v>14</v>
      </c>
      <c r="D544" s="199">
        <v>0</v>
      </c>
      <c r="E544" s="176">
        <v>0</v>
      </c>
      <c r="F544" s="87">
        <v>0</v>
      </c>
      <c r="G544" s="168">
        <v>0</v>
      </c>
      <c r="I544" s="177" t="s">
        <v>9293</v>
      </c>
      <c r="J544" s="174">
        <f t="shared" si="27"/>
        <v>0</v>
      </c>
      <c r="M544" s="184"/>
    </row>
    <row r="545" spans="1:13" ht="15" customHeight="1" x14ac:dyDescent="0.3">
      <c r="A545" s="85" t="s">
        <v>363</v>
      </c>
      <c r="B545" s="85" t="s">
        <v>364</v>
      </c>
      <c r="C545" s="86" t="s">
        <v>198</v>
      </c>
      <c r="D545" s="199">
        <v>0</v>
      </c>
      <c r="E545" s="176">
        <v>0</v>
      </c>
      <c r="F545" s="87">
        <v>0</v>
      </c>
      <c r="G545" s="168">
        <v>0</v>
      </c>
      <c r="I545" s="177" t="s">
        <v>9293</v>
      </c>
      <c r="J545" s="174">
        <f t="shared" si="27"/>
        <v>0</v>
      </c>
      <c r="M545" s="184"/>
    </row>
    <row r="546" spans="1:13" ht="15" customHeight="1" x14ac:dyDescent="0.3">
      <c r="A546" s="85" t="s">
        <v>365</v>
      </c>
      <c r="B546" s="85" t="s">
        <v>366</v>
      </c>
      <c r="C546" s="86" t="s">
        <v>198</v>
      </c>
      <c r="D546" s="199">
        <v>0</v>
      </c>
      <c r="E546" s="176">
        <v>0</v>
      </c>
      <c r="F546" s="87">
        <v>0</v>
      </c>
      <c r="G546" s="168">
        <v>0</v>
      </c>
      <c r="I546" s="177" t="s">
        <v>9293</v>
      </c>
      <c r="J546" s="174">
        <f t="shared" si="27"/>
        <v>0</v>
      </c>
      <c r="M546" s="184"/>
    </row>
    <row r="547" spans="1:13" ht="15" customHeight="1" x14ac:dyDescent="0.3">
      <c r="A547" s="85" t="s">
        <v>367</v>
      </c>
      <c r="B547" s="85" t="s">
        <v>368</v>
      </c>
      <c r="C547" s="86" t="s">
        <v>28</v>
      </c>
      <c r="D547" s="199">
        <v>0</v>
      </c>
      <c r="E547" s="176">
        <v>0</v>
      </c>
      <c r="F547" s="87">
        <v>0</v>
      </c>
      <c r="G547" s="168">
        <v>0</v>
      </c>
      <c r="I547" s="177" t="s">
        <v>9293</v>
      </c>
      <c r="J547" s="174">
        <f t="shared" si="27"/>
        <v>0</v>
      </c>
      <c r="M547" s="184"/>
    </row>
    <row r="548" spans="1:13" ht="15" customHeight="1" x14ac:dyDescent="0.3">
      <c r="A548" s="85" t="s">
        <v>369</v>
      </c>
      <c r="B548" s="85" t="s">
        <v>370</v>
      </c>
      <c r="C548" s="86" t="s">
        <v>28</v>
      </c>
      <c r="D548" s="199">
        <v>0</v>
      </c>
      <c r="E548" s="176">
        <v>0</v>
      </c>
      <c r="F548" s="87">
        <v>0</v>
      </c>
      <c r="G548" s="168">
        <v>0</v>
      </c>
      <c r="I548" s="177" t="s">
        <v>9293</v>
      </c>
      <c r="J548" s="174">
        <f t="shared" si="27"/>
        <v>0</v>
      </c>
      <c r="M548" s="184"/>
    </row>
    <row r="549" spans="1:13" ht="15" customHeight="1" x14ac:dyDescent="0.3">
      <c r="A549" s="85" t="s">
        <v>371</v>
      </c>
      <c r="B549" s="85" t="s">
        <v>372</v>
      </c>
      <c r="C549" s="86" t="s">
        <v>198</v>
      </c>
      <c r="D549" s="199">
        <v>0</v>
      </c>
      <c r="E549" s="176">
        <v>0</v>
      </c>
      <c r="F549" s="87">
        <v>0</v>
      </c>
      <c r="G549" s="168">
        <v>0</v>
      </c>
      <c r="I549" s="177" t="s">
        <v>9293</v>
      </c>
      <c r="J549" s="174">
        <f t="shared" si="27"/>
        <v>0</v>
      </c>
      <c r="M549" s="184"/>
    </row>
    <row r="550" spans="1:13" ht="15" customHeight="1" x14ac:dyDescent="0.3">
      <c r="A550" s="85" t="s">
        <v>373</v>
      </c>
      <c r="B550" s="85" t="s">
        <v>374</v>
      </c>
      <c r="C550" s="86" t="s">
        <v>28</v>
      </c>
      <c r="D550" s="199">
        <v>0</v>
      </c>
      <c r="E550" s="176">
        <v>0</v>
      </c>
      <c r="F550" s="87">
        <v>0</v>
      </c>
      <c r="G550" s="168">
        <v>0</v>
      </c>
      <c r="I550" s="177" t="s">
        <v>9293</v>
      </c>
      <c r="J550" s="174">
        <f t="shared" si="27"/>
        <v>0</v>
      </c>
      <c r="M550" s="184"/>
    </row>
    <row r="551" spans="1:13" ht="15" customHeight="1" x14ac:dyDescent="0.3">
      <c r="A551" s="85" t="s">
        <v>375</v>
      </c>
      <c r="B551" s="85" t="s">
        <v>376</v>
      </c>
      <c r="C551" s="86" t="s">
        <v>28</v>
      </c>
      <c r="D551" s="199">
        <v>0</v>
      </c>
      <c r="E551" s="176">
        <v>0</v>
      </c>
      <c r="F551" s="87">
        <v>0</v>
      </c>
      <c r="G551" s="168">
        <v>0</v>
      </c>
      <c r="I551" s="177" t="s">
        <v>9293</v>
      </c>
      <c r="J551" s="174">
        <f t="shared" si="27"/>
        <v>0</v>
      </c>
      <c r="M551" s="184"/>
    </row>
    <row r="552" spans="1:13" ht="15" customHeight="1" x14ac:dyDescent="0.3">
      <c r="A552" s="85" t="s">
        <v>5602</v>
      </c>
      <c r="B552" s="85" t="s">
        <v>5869</v>
      </c>
      <c r="C552" s="86" t="s">
        <v>14</v>
      </c>
      <c r="D552" s="200">
        <v>23.4</v>
      </c>
      <c r="E552" s="160">
        <v>2040.71</v>
      </c>
      <c r="F552" s="159">
        <v>0</v>
      </c>
      <c r="G552" s="169">
        <v>0</v>
      </c>
      <c r="I552" s="177">
        <f t="shared" ref="I552:I562" si="28">F552/D552</f>
        <v>0</v>
      </c>
      <c r="J552" s="174">
        <f t="shared" si="27"/>
        <v>23.4</v>
      </c>
      <c r="M552" s="184"/>
    </row>
    <row r="553" spans="1:13" ht="15" customHeight="1" x14ac:dyDescent="0.3">
      <c r="A553" s="85" t="s">
        <v>5603</v>
      </c>
      <c r="B553" s="85" t="s">
        <v>5870</v>
      </c>
      <c r="C553" s="86" t="s">
        <v>198</v>
      </c>
      <c r="D553" s="200">
        <v>2349.65</v>
      </c>
      <c r="E553" s="160">
        <v>15390.21</v>
      </c>
      <c r="F553" s="159">
        <v>0</v>
      </c>
      <c r="G553" s="169">
        <v>0</v>
      </c>
      <c r="I553" s="177">
        <f t="shared" si="28"/>
        <v>0</v>
      </c>
      <c r="J553" s="174">
        <f t="shared" si="27"/>
        <v>2349.65</v>
      </c>
      <c r="M553" s="184"/>
    </row>
    <row r="554" spans="1:13" ht="15" customHeight="1" x14ac:dyDescent="0.3">
      <c r="A554" s="85" t="s">
        <v>5604</v>
      </c>
      <c r="B554" s="85" t="s">
        <v>5871</v>
      </c>
      <c r="C554" s="86" t="s">
        <v>78</v>
      </c>
      <c r="D554" s="200">
        <v>25.74</v>
      </c>
      <c r="E554" s="160">
        <v>10453.01</v>
      </c>
      <c r="F554" s="159">
        <v>0</v>
      </c>
      <c r="G554" s="169">
        <v>0</v>
      </c>
      <c r="I554" s="177">
        <f t="shared" si="28"/>
        <v>0</v>
      </c>
      <c r="J554" s="174">
        <f t="shared" si="27"/>
        <v>25.74</v>
      </c>
      <c r="M554" s="184"/>
    </row>
    <row r="555" spans="1:13" ht="15" customHeight="1" x14ac:dyDescent="0.3">
      <c r="A555" s="85" t="s">
        <v>5605</v>
      </c>
      <c r="B555" s="85" t="s">
        <v>5872</v>
      </c>
      <c r="C555" s="86" t="s">
        <v>198</v>
      </c>
      <c r="D555" s="200">
        <v>9542.94</v>
      </c>
      <c r="E555" s="160">
        <v>121195.34</v>
      </c>
      <c r="F555" s="159">
        <v>0</v>
      </c>
      <c r="G555" s="169">
        <v>0</v>
      </c>
      <c r="I555" s="177">
        <f t="shared" si="28"/>
        <v>0</v>
      </c>
      <c r="J555" s="174">
        <f t="shared" si="27"/>
        <v>9542.94</v>
      </c>
      <c r="M555" s="184"/>
    </row>
    <row r="556" spans="1:13" ht="15" customHeight="1" x14ac:dyDescent="0.3">
      <c r="A556" s="85" t="s">
        <v>5606</v>
      </c>
      <c r="B556" s="85" t="s">
        <v>5873</v>
      </c>
      <c r="C556" s="86" t="s">
        <v>28</v>
      </c>
      <c r="D556" s="200">
        <v>12</v>
      </c>
      <c r="E556" s="160">
        <v>630.6</v>
      </c>
      <c r="F556" s="159">
        <v>0</v>
      </c>
      <c r="G556" s="169">
        <v>0</v>
      </c>
      <c r="I556" s="177">
        <f t="shared" si="28"/>
        <v>0</v>
      </c>
      <c r="J556" s="174">
        <f t="shared" si="27"/>
        <v>12</v>
      </c>
      <c r="M556" s="184"/>
    </row>
    <row r="557" spans="1:13" ht="15" customHeight="1" x14ac:dyDescent="0.3">
      <c r="A557" s="85" t="s">
        <v>5607</v>
      </c>
      <c r="B557" s="85" t="s">
        <v>5874</v>
      </c>
      <c r="C557" s="86" t="s">
        <v>28</v>
      </c>
      <c r="D557" s="200">
        <v>12</v>
      </c>
      <c r="E557" s="160">
        <v>1225.08</v>
      </c>
      <c r="F557" s="159">
        <v>0</v>
      </c>
      <c r="G557" s="169">
        <v>0</v>
      </c>
      <c r="I557" s="177">
        <f t="shared" si="28"/>
        <v>0</v>
      </c>
      <c r="J557" s="174">
        <f t="shared" si="27"/>
        <v>12</v>
      </c>
      <c r="M557" s="184"/>
    </row>
    <row r="558" spans="1:13" ht="15" customHeight="1" x14ac:dyDescent="0.3">
      <c r="A558" s="85" t="s">
        <v>5608</v>
      </c>
      <c r="B558" s="85" t="s">
        <v>5875</v>
      </c>
      <c r="C558" s="86" t="s">
        <v>198</v>
      </c>
      <c r="D558" s="200">
        <v>9542.94</v>
      </c>
      <c r="E558" s="160">
        <v>41416.36</v>
      </c>
      <c r="F558" s="159">
        <v>0</v>
      </c>
      <c r="G558" s="169">
        <v>0</v>
      </c>
      <c r="I558" s="177">
        <f t="shared" si="28"/>
        <v>0</v>
      </c>
      <c r="J558" s="174">
        <f t="shared" si="27"/>
        <v>9542.94</v>
      </c>
      <c r="M558" s="184"/>
    </row>
    <row r="559" spans="1:13" ht="15" customHeight="1" x14ac:dyDescent="0.3">
      <c r="A559" s="85" t="s">
        <v>5609</v>
      </c>
      <c r="B559" s="85" t="s">
        <v>5876</v>
      </c>
      <c r="C559" s="86" t="s">
        <v>28</v>
      </c>
      <c r="D559" s="200">
        <v>12</v>
      </c>
      <c r="E559" s="160">
        <v>220.8</v>
      </c>
      <c r="F559" s="159">
        <v>0</v>
      </c>
      <c r="G559" s="169">
        <v>0</v>
      </c>
      <c r="I559" s="177">
        <f t="shared" si="28"/>
        <v>0</v>
      </c>
      <c r="J559" s="174">
        <f t="shared" si="27"/>
        <v>12</v>
      </c>
      <c r="M559" s="184"/>
    </row>
    <row r="560" spans="1:13" ht="15" customHeight="1" x14ac:dyDescent="0.3">
      <c r="A560" s="85" t="s">
        <v>5610</v>
      </c>
      <c r="B560" s="85" t="s">
        <v>5877</v>
      </c>
      <c r="C560" s="86" t="s">
        <v>28</v>
      </c>
      <c r="D560" s="200">
        <v>12</v>
      </c>
      <c r="E560" s="160">
        <v>220.8</v>
      </c>
      <c r="F560" s="159">
        <v>0</v>
      </c>
      <c r="G560" s="169">
        <v>0</v>
      </c>
      <c r="I560" s="177">
        <f t="shared" si="28"/>
        <v>0</v>
      </c>
      <c r="J560" s="174">
        <f t="shared" si="27"/>
        <v>12</v>
      </c>
      <c r="M560" s="184"/>
    </row>
    <row r="561" spans="1:13" ht="15" customHeight="1" x14ac:dyDescent="0.3">
      <c r="A561" s="85" t="s">
        <v>9050</v>
      </c>
      <c r="B561" s="85" t="s">
        <v>9187</v>
      </c>
      <c r="C561" s="86" t="s">
        <v>42</v>
      </c>
      <c r="D561" s="203">
        <v>1</v>
      </c>
      <c r="E561" s="164">
        <v>195000</v>
      </c>
      <c r="F561" s="163">
        <v>0</v>
      </c>
      <c r="G561" s="172">
        <v>0</v>
      </c>
      <c r="I561" s="177">
        <f t="shared" si="28"/>
        <v>0</v>
      </c>
      <c r="J561" s="174">
        <f t="shared" si="27"/>
        <v>1</v>
      </c>
      <c r="M561" s="184"/>
    </row>
    <row r="562" spans="1:13" ht="15" customHeight="1" x14ac:dyDescent="0.3">
      <c r="A562" s="183" t="s">
        <v>9430</v>
      </c>
      <c r="B562" s="183" t="s">
        <v>9431</v>
      </c>
      <c r="C562" s="86" t="s">
        <v>28</v>
      </c>
      <c r="D562" s="203">
        <v>17</v>
      </c>
      <c r="E562" s="164">
        <v>2109.6999999999998</v>
      </c>
      <c r="F562" s="163">
        <v>17</v>
      </c>
      <c r="G562" s="172">
        <v>2109.6999999999998</v>
      </c>
      <c r="I562" s="177">
        <f t="shared" si="28"/>
        <v>1</v>
      </c>
      <c r="J562" s="174">
        <f t="shared" si="27"/>
        <v>0</v>
      </c>
      <c r="M562" s="184"/>
    </row>
    <row r="563" spans="1:13" ht="25.2" customHeight="1" x14ac:dyDescent="0.3">
      <c r="A563" s="83" t="s">
        <v>377</v>
      </c>
      <c r="B563" s="83" t="s">
        <v>378</v>
      </c>
      <c r="C563" s="84"/>
      <c r="D563" s="198"/>
      <c r="E563" s="154">
        <v>738057.10000000009</v>
      </c>
      <c r="F563" s="84"/>
      <c r="G563" s="84">
        <v>0</v>
      </c>
      <c r="I563" s="177"/>
      <c r="J563" s="174">
        <f t="shared" si="27"/>
        <v>0</v>
      </c>
      <c r="M563" s="184"/>
    </row>
    <row r="564" spans="1:13" ht="15" customHeight="1" x14ac:dyDescent="0.3">
      <c r="A564" s="85" t="s">
        <v>379</v>
      </c>
      <c r="B564" s="85" t="s">
        <v>380</v>
      </c>
      <c r="C564" s="86" t="s">
        <v>78</v>
      </c>
      <c r="D564" s="199">
        <v>0</v>
      </c>
      <c r="E564" s="176">
        <v>0</v>
      </c>
      <c r="F564" s="87">
        <v>0</v>
      </c>
      <c r="G564" s="168">
        <v>0</v>
      </c>
      <c r="I564" s="177" t="s">
        <v>9293</v>
      </c>
      <c r="J564" s="174">
        <f t="shared" si="27"/>
        <v>0</v>
      </c>
      <c r="M564" s="184"/>
    </row>
    <row r="565" spans="1:13" ht="15" customHeight="1" x14ac:dyDescent="0.3">
      <c r="A565" s="85" t="s">
        <v>381</v>
      </c>
      <c r="B565" s="85" t="s">
        <v>382</v>
      </c>
      <c r="C565" s="86" t="s">
        <v>14</v>
      </c>
      <c r="D565" s="199">
        <v>0</v>
      </c>
      <c r="E565" s="176">
        <v>0</v>
      </c>
      <c r="F565" s="87">
        <v>0</v>
      </c>
      <c r="G565" s="168">
        <v>0</v>
      </c>
      <c r="I565" s="177" t="s">
        <v>9293</v>
      </c>
      <c r="J565" s="174">
        <f t="shared" si="27"/>
        <v>0</v>
      </c>
      <c r="M565" s="184"/>
    </row>
    <row r="566" spans="1:13" ht="15" customHeight="1" x14ac:dyDescent="0.3">
      <c r="A566" s="85" t="s">
        <v>383</v>
      </c>
      <c r="B566" s="85" t="s">
        <v>384</v>
      </c>
      <c r="C566" s="86" t="s">
        <v>198</v>
      </c>
      <c r="D566" s="199">
        <v>0</v>
      </c>
      <c r="E566" s="176">
        <v>0</v>
      </c>
      <c r="F566" s="87">
        <v>0</v>
      </c>
      <c r="G566" s="168">
        <v>0</v>
      </c>
      <c r="I566" s="177" t="s">
        <v>9293</v>
      </c>
      <c r="J566" s="174">
        <f t="shared" si="27"/>
        <v>0</v>
      </c>
      <c r="M566" s="184"/>
    </row>
    <row r="567" spans="1:13" ht="15" customHeight="1" x14ac:dyDescent="0.3">
      <c r="A567" s="85" t="s">
        <v>5611</v>
      </c>
      <c r="B567" s="85" t="s">
        <v>5878</v>
      </c>
      <c r="C567" s="86" t="s">
        <v>14</v>
      </c>
      <c r="D567" s="200">
        <v>2709.77</v>
      </c>
      <c r="E567" s="160">
        <v>182719.79</v>
      </c>
      <c r="F567" s="159">
        <v>0</v>
      </c>
      <c r="G567" s="169">
        <v>0</v>
      </c>
      <c r="I567" s="177">
        <f>F567/D567</f>
        <v>0</v>
      </c>
      <c r="J567" s="174">
        <f t="shared" si="27"/>
        <v>2709.77</v>
      </c>
      <c r="M567" s="184"/>
    </row>
    <row r="568" spans="1:13" ht="15" customHeight="1" x14ac:dyDescent="0.3">
      <c r="A568" s="85" t="s">
        <v>5612</v>
      </c>
      <c r="B568" s="85" t="s">
        <v>5879</v>
      </c>
      <c r="C568" s="86" t="s">
        <v>198</v>
      </c>
      <c r="D568" s="200">
        <v>2280.37</v>
      </c>
      <c r="E568" s="160">
        <v>14936.42</v>
      </c>
      <c r="F568" s="159">
        <v>0</v>
      </c>
      <c r="G568" s="169">
        <v>0</v>
      </c>
      <c r="I568" s="177">
        <f>F568/D568</f>
        <v>0</v>
      </c>
      <c r="J568" s="174">
        <f t="shared" si="27"/>
        <v>2280.37</v>
      </c>
      <c r="M568" s="184"/>
    </row>
    <row r="569" spans="1:13" ht="15" customHeight="1" x14ac:dyDescent="0.3">
      <c r="A569" s="85" t="s">
        <v>5613</v>
      </c>
      <c r="B569" s="85" t="s">
        <v>5880</v>
      </c>
      <c r="C569" s="86" t="s">
        <v>78</v>
      </c>
      <c r="D569" s="200">
        <v>1330.84</v>
      </c>
      <c r="E569" s="160">
        <v>540400.89</v>
      </c>
      <c r="F569" s="159">
        <v>0</v>
      </c>
      <c r="G569" s="169">
        <v>0</v>
      </c>
      <c r="I569" s="177">
        <f>F569/D569</f>
        <v>0</v>
      </c>
      <c r="J569" s="174">
        <f t="shared" si="27"/>
        <v>1330.84</v>
      </c>
      <c r="M569" s="184"/>
    </row>
    <row r="570" spans="1:13" ht="25.2" customHeight="1" x14ac:dyDescent="0.3">
      <c r="A570" s="83" t="s">
        <v>9334</v>
      </c>
      <c r="B570" s="83" t="s">
        <v>5932</v>
      </c>
      <c r="C570" s="84"/>
      <c r="D570" s="198"/>
      <c r="E570" s="167">
        <v>14751.82</v>
      </c>
      <c r="F570" s="84"/>
      <c r="G570" s="167">
        <v>27589.043300000001</v>
      </c>
      <c r="I570" s="177"/>
      <c r="J570" s="174">
        <f t="shared" si="27"/>
        <v>0</v>
      </c>
      <c r="M570" s="184"/>
    </row>
    <row r="571" spans="1:13" ht="15" customHeight="1" x14ac:dyDescent="0.3">
      <c r="A571" s="183" t="s">
        <v>9335</v>
      </c>
      <c r="B571" s="85" t="s">
        <v>6766</v>
      </c>
      <c r="C571" s="86" t="s">
        <v>14</v>
      </c>
      <c r="D571" s="203">
        <v>24</v>
      </c>
      <c r="E571" s="164">
        <v>1633.92</v>
      </c>
      <c r="F571" s="163">
        <v>46.32</v>
      </c>
      <c r="G571" s="172">
        <v>3153.4656</v>
      </c>
      <c r="I571" s="177">
        <f>F571/D571</f>
        <v>1.93</v>
      </c>
      <c r="J571" s="174">
        <f t="shared" si="27"/>
        <v>-22.32</v>
      </c>
      <c r="M571" s="184"/>
    </row>
    <row r="572" spans="1:13" ht="15" customHeight="1" x14ac:dyDescent="0.3">
      <c r="A572" s="183" t="s">
        <v>9336</v>
      </c>
      <c r="B572" s="85" t="s">
        <v>5934</v>
      </c>
      <c r="C572" s="86" t="s">
        <v>198</v>
      </c>
      <c r="D572" s="203">
        <v>1713.44</v>
      </c>
      <c r="E572" s="164">
        <v>11223.03</v>
      </c>
      <c r="F572" s="163">
        <v>3273.78</v>
      </c>
      <c r="G572" s="172">
        <v>21443.259000000002</v>
      </c>
      <c r="I572" s="177">
        <f>F572/D572</f>
        <v>1.910647586142497</v>
      </c>
      <c r="J572" s="174">
        <f t="shared" si="27"/>
        <v>-1560.3400000000001</v>
      </c>
      <c r="M572" s="184"/>
    </row>
    <row r="573" spans="1:13" ht="15" customHeight="1" x14ac:dyDescent="0.3">
      <c r="A573" s="183" t="s">
        <v>9337</v>
      </c>
      <c r="B573" s="85" t="s">
        <v>5933</v>
      </c>
      <c r="C573" s="86" t="s">
        <v>78</v>
      </c>
      <c r="D573" s="203">
        <v>2.4</v>
      </c>
      <c r="E573" s="164">
        <v>1894.87</v>
      </c>
      <c r="F573" s="163">
        <v>3.79</v>
      </c>
      <c r="G573" s="172">
        <v>2992.3186999999998</v>
      </c>
      <c r="I573" s="177">
        <f>F573/D573</f>
        <v>1.5791666666666668</v>
      </c>
      <c r="J573" s="174">
        <f t="shared" si="27"/>
        <v>-1.3900000000000001</v>
      </c>
      <c r="M573" s="184"/>
    </row>
    <row r="574" spans="1:13" ht="25.2" customHeight="1" x14ac:dyDescent="0.3">
      <c r="A574" s="83" t="s">
        <v>9454</v>
      </c>
      <c r="B574" s="83" t="s">
        <v>9456</v>
      </c>
      <c r="C574" s="84"/>
      <c r="D574" s="198"/>
      <c r="E574" s="167">
        <v>38861.39</v>
      </c>
      <c r="F574" s="84"/>
      <c r="G574" s="167">
        <v>33779.348899999997</v>
      </c>
      <c r="I574" s="177"/>
      <c r="J574" s="174">
        <f t="shared" si="27"/>
        <v>0</v>
      </c>
      <c r="M574" s="184"/>
    </row>
    <row r="575" spans="1:13" ht="15" customHeight="1" x14ac:dyDescent="0.3">
      <c r="A575" s="183" t="s">
        <v>9465</v>
      </c>
      <c r="B575" s="85" t="s">
        <v>9458</v>
      </c>
      <c r="C575" s="86" t="s">
        <v>198</v>
      </c>
      <c r="D575" s="203">
        <v>1527.18</v>
      </c>
      <c r="E575" s="164">
        <v>10003.030000000001</v>
      </c>
      <c r="F575" s="163">
        <v>1813.83</v>
      </c>
      <c r="G575" s="172">
        <v>11880.586499999999</v>
      </c>
      <c r="I575" s="177">
        <f>F575/D575</f>
        <v>1.1876988960044002</v>
      </c>
      <c r="J575" s="174">
        <f t="shared" si="27"/>
        <v>-286.64999999999986</v>
      </c>
      <c r="M575" s="184"/>
    </row>
    <row r="576" spans="1:13" ht="15" customHeight="1" x14ac:dyDescent="0.3">
      <c r="A576" s="183" t="s">
        <v>9466</v>
      </c>
      <c r="B576" s="85" t="s">
        <v>9459</v>
      </c>
      <c r="C576" s="86" t="s">
        <v>14</v>
      </c>
      <c r="D576" s="203">
        <v>231.5</v>
      </c>
      <c r="E576" s="164">
        <v>15760.52</v>
      </c>
      <c r="F576" s="163">
        <v>150.08000000000001</v>
      </c>
      <c r="G576" s="172">
        <v>10217.446400000001</v>
      </c>
      <c r="I576" s="177" t="s">
        <v>9293</v>
      </c>
      <c r="J576" s="174">
        <f t="shared" si="27"/>
        <v>81.419999999999987</v>
      </c>
      <c r="M576" s="184"/>
    </row>
    <row r="577" spans="1:13" ht="15" customHeight="1" x14ac:dyDescent="0.3">
      <c r="A577" s="183" t="s">
        <v>9467</v>
      </c>
      <c r="B577" s="85" t="s">
        <v>9460</v>
      </c>
      <c r="C577" s="86" t="s">
        <v>78</v>
      </c>
      <c r="D577" s="203">
        <v>19.510000000000002</v>
      </c>
      <c r="E577" s="164">
        <v>13097.84</v>
      </c>
      <c r="F577" s="163">
        <v>17.399999999999999</v>
      </c>
      <c r="G577" s="172">
        <v>11681.315999999999</v>
      </c>
      <c r="I577" s="177" t="s">
        <v>9293</v>
      </c>
      <c r="J577" s="174">
        <f t="shared" si="27"/>
        <v>2.110000000000003</v>
      </c>
      <c r="M577" s="184"/>
    </row>
    <row r="578" spans="1:13" ht="25.2" customHeight="1" x14ac:dyDescent="0.3">
      <c r="A578" s="83" t="s">
        <v>9455</v>
      </c>
      <c r="B578" s="83" t="s">
        <v>9457</v>
      </c>
      <c r="C578" s="84"/>
      <c r="D578" s="198"/>
      <c r="E578" s="167">
        <v>55981.200000000004</v>
      </c>
      <c r="F578" s="84"/>
      <c r="G578" s="167">
        <v>55981.197699999997</v>
      </c>
      <c r="I578" s="177"/>
      <c r="J578" s="174">
        <f t="shared" si="27"/>
        <v>0</v>
      </c>
      <c r="M578" s="184"/>
    </row>
    <row r="579" spans="1:13" ht="15" customHeight="1" x14ac:dyDescent="0.3">
      <c r="A579" s="183" t="s">
        <v>9468</v>
      </c>
      <c r="B579" s="85" t="s">
        <v>9462</v>
      </c>
      <c r="C579" s="86" t="s">
        <v>198</v>
      </c>
      <c r="D579" s="203">
        <v>1952.51</v>
      </c>
      <c r="E579" s="164">
        <v>12788.94</v>
      </c>
      <c r="F579" s="163">
        <v>1952.51</v>
      </c>
      <c r="G579" s="172">
        <v>12788.940499999999</v>
      </c>
      <c r="I579" s="177" t="s">
        <v>9293</v>
      </c>
      <c r="J579" s="174">
        <f t="shared" si="27"/>
        <v>0</v>
      </c>
      <c r="M579" s="184"/>
    </row>
    <row r="580" spans="1:13" ht="15" customHeight="1" x14ac:dyDescent="0.3">
      <c r="A580" s="183" t="s">
        <v>9469</v>
      </c>
      <c r="B580" s="85" t="s">
        <v>9461</v>
      </c>
      <c r="C580" s="86" t="s">
        <v>14</v>
      </c>
      <c r="D580" s="203">
        <v>402.59</v>
      </c>
      <c r="E580" s="164">
        <v>27408.33</v>
      </c>
      <c r="F580" s="163">
        <v>402.59</v>
      </c>
      <c r="G580" s="172">
        <v>27408.327199999996</v>
      </c>
      <c r="I580" s="177" t="s">
        <v>9293</v>
      </c>
      <c r="J580" s="174">
        <f t="shared" si="27"/>
        <v>0</v>
      </c>
      <c r="M580" s="184"/>
    </row>
    <row r="581" spans="1:13" ht="15" customHeight="1" x14ac:dyDescent="0.3">
      <c r="A581" s="183" t="s">
        <v>9470</v>
      </c>
      <c r="B581" s="85" t="s">
        <v>9463</v>
      </c>
      <c r="C581" s="86" t="s">
        <v>78</v>
      </c>
      <c r="D581" s="203">
        <v>22.06</v>
      </c>
      <c r="E581" s="164">
        <v>15783.93</v>
      </c>
      <c r="F581" s="163">
        <v>22.06</v>
      </c>
      <c r="G581" s="172">
        <v>15783.929999999998</v>
      </c>
      <c r="I581" s="177" t="s">
        <v>9293</v>
      </c>
      <c r="J581" s="174">
        <f t="shared" ref="J581:J644" si="29">D581-F581</f>
        <v>0</v>
      </c>
      <c r="M581" s="184"/>
    </row>
    <row r="582" spans="1:13" ht="25.2" customHeight="1" x14ac:dyDescent="0.3">
      <c r="A582" s="81" t="s">
        <v>385</v>
      </c>
      <c r="B582" s="81" t="s">
        <v>386</v>
      </c>
      <c r="C582" s="82"/>
      <c r="D582" s="197"/>
      <c r="E582" s="82">
        <v>917222.57000000007</v>
      </c>
      <c r="F582" s="82"/>
      <c r="G582" s="82">
        <v>751289.41760000004</v>
      </c>
      <c r="I582" s="177"/>
      <c r="J582" s="174">
        <f t="shared" si="29"/>
        <v>0</v>
      </c>
      <c r="M582" s="184"/>
    </row>
    <row r="583" spans="1:13" ht="25.2" customHeight="1" x14ac:dyDescent="0.3">
      <c r="A583" s="83" t="s">
        <v>387</v>
      </c>
      <c r="B583" s="83" t="s">
        <v>388</v>
      </c>
      <c r="C583" s="84"/>
      <c r="D583" s="198"/>
      <c r="E583" s="154">
        <v>93102.39</v>
      </c>
      <c r="F583" s="84"/>
      <c r="G583" s="84">
        <v>82734.170399999988</v>
      </c>
      <c r="I583" s="177"/>
      <c r="J583" s="174">
        <f t="shared" si="29"/>
        <v>0</v>
      </c>
      <c r="M583" s="184"/>
    </row>
    <row r="584" spans="1:13" ht="19.95" customHeight="1" x14ac:dyDescent="0.3">
      <c r="A584" s="88" t="s">
        <v>389</v>
      </c>
      <c r="B584" s="88" t="s">
        <v>390</v>
      </c>
      <c r="C584" s="89"/>
      <c r="D584" s="201"/>
      <c r="E584" s="156">
        <v>62731.05</v>
      </c>
      <c r="F584" s="89"/>
      <c r="G584" s="89">
        <v>55745.092199999999</v>
      </c>
      <c r="I584" s="177"/>
      <c r="J584" s="174">
        <f t="shared" si="29"/>
        <v>0</v>
      </c>
      <c r="M584" s="184"/>
    </row>
    <row r="585" spans="1:13" ht="15" customHeight="1" x14ac:dyDescent="0.3">
      <c r="A585" s="85" t="s">
        <v>391</v>
      </c>
      <c r="B585" s="85" t="s">
        <v>392</v>
      </c>
      <c r="C585" s="86" t="s">
        <v>198</v>
      </c>
      <c r="D585" s="199">
        <v>0</v>
      </c>
      <c r="E585" s="176">
        <v>0</v>
      </c>
      <c r="F585" s="87">
        <v>0</v>
      </c>
      <c r="G585" s="168">
        <v>0</v>
      </c>
      <c r="I585" s="177" t="s">
        <v>9293</v>
      </c>
      <c r="J585" s="174">
        <f t="shared" si="29"/>
        <v>0</v>
      </c>
      <c r="M585" s="184"/>
    </row>
    <row r="586" spans="1:13" ht="15" customHeight="1" x14ac:dyDescent="0.3">
      <c r="A586" s="85" t="s">
        <v>5949</v>
      </c>
      <c r="B586" s="85" t="s">
        <v>9298</v>
      </c>
      <c r="C586" s="86" t="s">
        <v>198</v>
      </c>
      <c r="D586" s="203">
        <v>3898.76</v>
      </c>
      <c r="E586" s="164">
        <v>62731.05</v>
      </c>
      <c r="F586" s="163">
        <v>3464.58</v>
      </c>
      <c r="G586" s="172">
        <v>55745.092199999999</v>
      </c>
      <c r="I586" s="177">
        <f>F586/D586</f>
        <v>0.88863638695380065</v>
      </c>
      <c r="J586" s="174">
        <f t="shared" si="29"/>
        <v>434.18000000000029</v>
      </c>
      <c r="M586" s="184"/>
    </row>
    <row r="587" spans="1:13" ht="19.95" customHeight="1" x14ac:dyDescent="0.3">
      <c r="A587" s="88" t="s">
        <v>393</v>
      </c>
      <c r="B587" s="88" t="s">
        <v>394</v>
      </c>
      <c r="C587" s="89"/>
      <c r="D587" s="201"/>
      <c r="E587" s="156">
        <v>30371.34</v>
      </c>
      <c r="F587" s="89"/>
      <c r="G587" s="89">
        <v>26989.0782</v>
      </c>
      <c r="I587" s="177"/>
      <c r="J587" s="174">
        <f t="shared" si="29"/>
        <v>0</v>
      </c>
      <c r="M587" s="184"/>
    </row>
    <row r="588" spans="1:13" ht="15" customHeight="1" x14ac:dyDescent="0.3">
      <c r="A588" s="85" t="s">
        <v>395</v>
      </c>
      <c r="B588" s="85" t="s">
        <v>396</v>
      </c>
      <c r="C588" s="86" t="s">
        <v>198</v>
      </c>
      <c r="D588" s="199">
        <v>0</v>
      </c>
      <c r="E588" s="176">
        <v>0</v>
      </c>
      <c r="F588" s="87">
        <v>0</v>
      </c>
      <c r="G588" s="168">
        <v>0</v>
      </c>
      <c r="I588" s="177" t="s">
        <v>9293</v>
      </c>
      <c r="J588" s="174">
        <f t="shared" si="29"/>
        <v>0</v>
      </c>
      <c r="M588" s="184"/>
    </row>
    <row r="589" spans="1:13" ht="15" customHeight="1" x14ac:dyDescent="0.3">
      <c r="A589" s="85" t="s">
        <v>9082</v>
      </c>
      <c r="B589" s="85" t="s">
        <v>9299</v>
      </c>
      <c r="C589" s="86" t="s">
        <v>198</v>
      </c>
      <c r="D589" s="203">
        <v>3898.76</v>
      </c>
      <c r="E589" s="164">
        <v>30371.34</v>
      </c>
      <c r="F589" s="163">
        <v>3464.58</v>
      </c>
      <c r="G589" s="172">
        <v>26989.0782</v>
      </c>
      <c r="I589" s="177">
        <f>F589/D589</f>
        <v>0.88863638695380065</v>
      </c>
      <c r="J589" s="174">
        <f t="shared" si="29"/>
        <v>434.18000000000029</v>
      </c>
      <c r="M589" s="184"/>
    </row>
    <row r="590" spans="1:13" ht="25.2" customHeight="1" x14ac:dyDescent="0.3">
      <c r="A590" s="83" t="s">
        <v>397</v>
      </c>
      <c r="B590" s="83" t="s">
        <v>398</v>
      </c>
      <c r="C590" s="84"/>
      <c r="D590" s="198"/>
      <c r="E590" s="154">
        <v>116716.95</v>
      </c>
      <c r="F590" s="84"/>
      <c r="G590" s="84">
        <v>209247.19</v>
      </c>
      <c r="I590" s="177"/>
      <c r="J590" s="174">
        <f t="shared" si="29"/>
        <v>0</v>
      </c>
      <c r="M590" s="184"/>
    </row>
    <row r="591" spans="1:13" ht="19.95" customHeight="1" x14ac:dyDescent="0.3">
      <c r="A591" s="88" t="s">
        <v>399</v>
      </c>
      <c r="B591" s="88" t="s">
        <v>400</v>
      </c>
      <c r="C591" s="89"/>
      <c r="D591" s="201"/>
      <c r="E591" s="156">
        <v>72364.509999999995</v>
      </c>
      <c r="F591" s="89"/>
      <c r="G591" s="89">
        <v>129733.25780000001</v>
      </c>
      <c r="I591" s="177"/>
      <c r="J591" s="174">
        <f t="shared" si="29"/>
        <v>0</v>
      </c>
      <c r="M591" s="184"/>
    </row>
    <row r="592" spans="1:13" ht="15" customHeight="1" x14ac:dyDescent="0.3">
      <c r="A592" s="85" t="s">
        <v>401</v>
      </c>
      <c r="B592" s="85" t="s">
        <v>402</v>
      </c>
      <c r="C592" s="86" t="s">
        <v>198</v>
      </c>
      <c r="D592" s="199">
        <v>0</v>
      </c>
      <c r="E592" s="176">
        <v>0</v>
      </c>
      <c r="F592" s="87">
        <v>0</v>
      </c>
      <c r="G592" s="168">
        <v>0</v>
      </c>
      <c r="I592" s="177" t="s">
        <v>9293</v>
      </c>
      <c r="J592" s="174">
        <f t="shared" si="29"/>
        <v>0</v>
      </c>
      <c r="M592" s="184"/>
    </row>
    <row r="593" spans="1:13" ht="15" customHeight="1" x14ac:dyDescent="0.3">
      <c r="A593" s="85" t="s">
        <v>403</v>
      </c>
      <c r="B593" s="85" t="s">
        <v>404</v>
      </c>
      <c r="C593" s="86" t="s">
        <v>198</v>
      </c>
      <c r="D593" s="199">
        <v>0</v>
      </c>
      <c r="E593" s="176">
        <v>0</v>
      </c>
      <c r="F593" s="87">
        <v>0</v>
      </c>
      <c r="G593" s="168">
        <v>0</v>
      </c>
      <c r="I593" s="177" t="s">
        <v>9293</v>
      </c>
      <c r="J593" s="174">
        <f t="shared" si="29"/>
        <v>0</v>
      </c>
      <c r="M593" s="184"/>
    </row>
    <row r="594" spans="1:13" ht="15" customHeight="1" x14ac:dyDescent="0.3">
      <c r="A594" s="85" t="s">
        <v>9083</v>
      </c>
      <c r="B594" s="85" t="s">
        <v>9301</v>
      </c>
      <c r="C594" s="86" t="s">
        <v>198</v>
      </c>
      <c r="D594" s="203">
        <v>5693.51</v>
      </c>
      <c r="E594" s="164">
        <v>72364.509999999995</v>
      </c>
      <c r="F594" s="163">
        <v>10207.18</v>
      </c>
      <c r="G594" s="172">
        <v>129733.25780000001</v>
      </c>
      <c r="I594" s="177">
        <f>F594/D594</f>
        <v>1.7927745801798891</v>
      </c>
      <c r="J594" s="174">
        <f t="shared" si="29"/>
        <v>-4513.67</v>
      </c>
      <c r="M594" s="184"/>
    </row>
    <row r="595" spans="1:13" ht="19.95" customHeight="1" x14ac:dyDescent="0.3">
      <c r="A595" s="88" t="s">
        <v>405</v>
      </c>
      <c r="B595" s="88" t="s">
        <v>406</v>
      </c>
      <c r="C595" s="89"/>
      <c r="D595" s="201"/>
      <c r="E595" s="156">
        <v>44352.44</v>
      </c>
      <c r="F595" s="89"/>
      <c r="G595" s="89">
        <v>79513.932199999996</v>
      </c>
      <c r="I595" s="177"/>
      <c r="J595" s="174">
        <f t="shared" si="29"/>
        <v>0</v>
      </c>
      <c r="M595" s="184"/>
    </row>
    <row r="596" spans="1:13" ht="15" customHeight="1" x14ac:dyDescent="0.3">
      <c r="A596" s="85" t="s">
        <v>407</v>
      </c>
      <c r="B596" s="85" t="s">
        <v>408</v>
      </c>
      <c r="C596" s="86" t="s">
        <v>198</v>
      </c>
      <c r="D596" s="199">
        <v>0</v>
      </c>
      <c r="E596" s="176">
        <v>0</v>
      </c>
      <c r="F596" s="87">
        <v>0</v>
      </c>
      <c r="G596" s="168">
        <v>0</v>
      </c>
      <c r="I596" s="177" t="s">
        <v>9293</v>
      </c>
      <c r="J596" s="174">
        <f t="shared" si="29"/>
        <v>0</v>
      </c>
      <c r="M596" s="184"/>
    </row>
    <row r="597" spans="1:13" ht="15" customHeight="1" x14ac:dyDescent="0.3">
      <c r="A597" s="85" t="s">
        <v>409</v>
      </c>
      <c r="B597" s="85" t="s">
        <v>410</v>
      </c>
      <c r="C597" s="86" t="s">
        <v>198</v>
      </c>
      <c r="D597" s="199">
        <v>0</v>
      </c>
      <c r="E597" s="176">
        <v>0</v>
      </c>
      <c r="F597" s="87">
        <v>0</v>
      </c>
      <c r="G597" s="168">
        <v>0</v>
      </c>
      <c r="I597" s="177" t="s">
        <v>9293</v>
      </c>
      <c r="J597" s="174">
        <f t="shared" si="29"/>
        <v>0</v>
      </c>
      <c r="M597" s="184"/>
    </row>
    <row r="598" spans="1:13" ht="15" customHeight="1" x14ac:dyDescent="0.3">
      <c r="A598" s="85" t="s">
        <v>9084</v>
      </c>
      <c r="B598" s="85" t="s">
        <v>9300</v>
      </c>
      <c r="C598" s="86" t="s">
        <v>198</v>
      </c>
      <c r="D598" s="203">
        <v>5693.51</v>
      </c>
      <c r="E598" s="164">
        <v>44352.44</v>
      </c>
      <c r="F598" s="163">
        <v>10207.18</v>
      </c>
      <c r="G598" s="172">
        <v>79513.932199999996</v>
      </c>
      <c r="I598" s="177">
        <f>F598/D598</f>
        <v>1.7927745801798891</v>
      </c>
      <c r="J598" s="174">
        <f t="shared" si="29"/>
        <v>-4513.67</v>
      </c>
      <c r="M598" s="184"/>
    </row>
    <row r="599" spans="1:13" ht="25.2" customHeight="1" x14ac:dyDescent="0.3">
      <c r="A599" s="83" t="s">
        <v>411</v>
      </c>
      <c r="B599" s="83" t="s">
        <v>412</v>
      </c>
      <c r="C599" s="84"/>
      <c r="D599" s="198"/>
      <c r="E599" s="154">
        <v>7277.26</v>
      </c>
      <c r="F599" s="84"/>
      <c r="G599" s="84">
        <v>0</v>
      </c>
      <c r="I599" s="177"/>
      <c r="J599" s="174">
        <f t="shared" si="29"/>
        <v>0</v>
      </c>
      <c r="M599" s="184"/>
    </row>
    <row r="600" spans="1:13" ht="19.95" customHeight="1" x14ac:dyDescent="0.3">
      <c r="A600" s="88" t="s">
        <v>413</v>
      </c>
      <c r="B600" s="88" t="s">
        <v>414</v>
      </c>
      <c r="C600" s="89"/>
      <c r="D600" s="201"/>
      <c r="E600" s="156">
        <v>0</v>
      </c>
      <c r="F600" s="89"/>
      <c r="G600" s="89">
        <v>0</v>
      </c>
      <c r="I600" s="177"/>
      <c r="J600" s="174">
        <f t="shared" si="29"/>
        <v>0</v>
      </c>
      <c r="M600" s="184"/>
    </row>
    <row r="601" spans="1:13" ht="15" customHeight="1" x14ac:dyDescent="0.3">
      <c r="A601" s="85" t="s">
        <v>415</v>
      </c>
      <c r="B601" s="85" t="s">
        <v>416</v>
      </c>
      <c r="C601" s="86" t="s">
        <v>198</v>
      </c>
      <c r="D601" s="199">
        <v>0</v>
      </c>
      <c r="E601" s="176">
        <v>0</v>
      </c>
      <c r="F601" s="87">
        <v>0</v>
      </c>
      <c r="G601" s="168">
        <v>0</v>
      </c>
      <c r="I601" s="177" t="s">
        <v>9293</v>
      </c>
      <c r="J601" s="174">
        <f t="shared" si="29"/>
        <v>0</v>
      </c>
      <c r="M601" s="184"/>
    </row>
    <row r="602" spans="1:13" ht="15" customHeight="1" x14ac:dyDescent="0.3">
      <c r="A602" s="85" t="s">
        <v>417</v>
      </c>
      <c r="B602" s="85" t="s">
        <v>418</v>
      </c>
      <c r="C602" s="86" t="s">
        <v>198</v>
      </c>
      <c r="D602" s="199">
        <v>0</v>
      </c>
      <c r="E602" s="176">
        <v>0</v>
      </c>
      <c r="F602" s="87">
        <v>0</v>
      </c>
      <c r="G602" s="168">
        <v>0</v>
      </c>
      <c r="I602" s="177" t="s">
        <v>9293</v>
      </c>
      <c r="J602" s="174">
        <f t="shared" si="29"/>
        <v>0</v>
      </c>
      <c r="M602" s="184"/>
    </row>
    <row r="603" spans="1:13" ht="15" customHeight="1" x14ac:dyDescent="0.3">
      <c r="A603" s="85" t="s">
        <v>419</v>
      </c>
      <c r="B603" s="85" t="s">
        <v>420</v>
      </c>
      <c r="C603" s="86" t="s">
        <v>198</v>
      </c>
      <c r="D603" s="199">
        <v>0</v>
      </c>
      <c r="E603" s="176">
        <v>0</v>
      </c>
      <c r="F603" s="87">
        <v>0</v>
      </c>
      <c r="G603" s="168">
        <v>0</v>
      </c>
      <c r="I603" s="177" t="s">
        <v>9293</v>
      </c>
      <c r="J603" s="174">
        <f t="shared" si="29"/>
        <v>0</v>
      </c>
      <c r="M603" s="184"/>
    </row>
    <row r="604" spans="1:13" ht="15" customHeight="1" x14ac:dyDescent="0.3">
      <c r="A604" s="85" t="s">
        <v>421</v>
      </c>
      <c r="B604" s="85" t="s">
        <v>422</v>
      </c>
      <c r="C604" s="86" t="s">
        <v>198</v>
      </c>
      <c r="D604" s="199">
        <v>0</v>
      </c>
      <c r="E604" s="176">
        <v>0</v>
      </c>
      <c r="F604" s="87">
        <v>0</v>
      </c>
      <c r="G604" s="168">
        <v>0</v>
      </c>
      <c r="I604" s="177" t="s">
        <v>9293</v>
      </c>
      <c r="J604" s="174">
        <f t="shared" si="29"/>
        <v>0</v>
      </c>
      <c r="M604" s="184"/>
    </row>
    <row r="605" spans="1:13" ht="15" customHeight="1" x14ac:dyDescent="0.3">
      <c r="A605" s="85" t="s">
        <v>423</v>
      </c>
      <c r="B605" s="85" t="s">
        <v>424</v>
      </c>
      <c r="C605" s="86" t="s">
        <v>198</v>
      </c>
      <c r="D605" s="199">
        <v>0</v>
      </c>
      <c r="E605" s="176">
        <v>0</v>
      </c>
      <c r="F605" s="87">
        <v>0</v>
      </c>
      <c r="G605" s="168">
        <v>0</v>
      </c>
      <c r="I605" s="177" t="s">
        <v>9293</v>
      </c>
      <c r="J605" s="174">
        <f t="shared" si="29"/>
        <v>0</v>
      </c>
      <c r="M605" s="184"/>
    </row>
    <row r="606" spans="1:13" ht="15" customHeight="1" x14ac:dyDescent="0.3">
      <c r="A606" s="85" t="s">
        <v>425</v>
      </c>
      <c r="B606" s="85" t="s">
        <v>426</v>
      </c>
      <c r="C606" s="86" t="s">
        <v>198</v>
      </c>
      <c r="D606" s="199">
        <v>0</v>
      </c>
      <c r="E606" s="176">
        <v>0</v>
      </c>
      <c r="F606" s="87">
        <v>0</v>
      </c>
      <c r="G606" s="168">
        <v>0</v>
      </c>
      <c r="I606" s="177" t="s">
        <v>9293</v>
      </c>
      <c r="J606" s="174">
        <f t="shared" si="29"/>
        <v>0</v>
      </c>
      <c r="M606" s="184"/>
    </row>
    <row r="607" spans="1:13" ht="15" customHeight="1" x14ac:dyDescent="0.3">
      <c r="A607" s="85" t="s">
        <v>427</v>
      </c>
      <c r="B607" s="85" t="s">
        <v>428</v>
      </c>
      <c r="C607" s="86" t="s">
        <v>198</v>
      </c>
      <c r="D607" s="199">
        <v>0</v>
      </c>
      <c r="E607" s="176">
        <v>0</v>
      </c>
      <c r="F607" s="87">
        <v>0</v>
      </c>
      <c r="G607" s="168">
        <v>0</v>
      </c>
      <c r="I607" s="177" t="s">
        <v>9293</v>
      </c>
      <c r="J607" s="174">
        <f t="shared" si="29"/>
        <v>0</v>
      </c>
      <c r="M607" s="184"/>
    </row>
    <row r="608" spans="1:13" ht="15" customHeight="1" x14ac:dyDescent="0.3">
      <c r="A608" s="85" t="s">
        <v>429</v>
      </c>
      <c r="B608" s="85" t="s">
        <v>430</v>
      </c>
      <c r="C608" s="86" t="s">
        <v>198</v>
      </c>
      <c r="D608" s="199">
        <v>0</v>
      </c>
      <c r="E608" s="176">
        <v>0</v>
      </c>
      <c r="F608" s="87">
        <v>0</v>
      </c>
      <c r="G608" s="168">
        <v>0</v>
      </c>
      <c r="I608" s="177" t="s">
        <v>9293</v>
      </c>
      <c r="J608" s="174">
        <f t="shared" si="29"/>
        <v>0</v>
      </c>
      <c r="M608" s="184"/>
    </row>
    <row r="609" spans="1:13" ht="15" customHeight="1" x14ac:dyDescent="0.3">
      <c r="A609" s="85" t="s">
        <v>431</v>
      </c>
      <c r="B609" s="85" t="s">
        <v>432</v>
      </c>
      <c r="C609" s="86" t="s">
        <v>198</v>
      </c>
      <c r="D609" s="199">
        <v>0</v>
      </c>
      <c r="E609" s="176">
        <v>0</v>
      </c>
      <c r="F609" s="87">
        <v>0</v>
      </c>
      <c r="G609" s="168">
        <v>0</v>
      </c>
      <c r="I609" s="177" t="s">
        <v>9293</v>
      </c>
      <c r="J609" s="174">
        <f t="shared" si="29"/>
        <v>0</v>
      </c>
      <c r="M609" s="184"/>
    </row>
    <row r="610" spans="1:13" ht="15" customHeight="1" x14ac:dyDescent="0.3">
      <c r="A610" s="85" t="s">
        <v>433</v>
      </c>
      <c r="B610" s="85" t="s">
        <v>434</v>
      </c>
      <c r="C610" s="86" t="s">
        <v>198</v>
      </c>
      <c r="D610" s="199">
        <v>0</v>
      </c>
      <c r="E610" s="176">
        <v>0</v>
      </c>
      <c r="F610" s="87">
        <v>0</v>
      </c>
      <c r="G610" s="168">
        <v>0</v>
      </c>
      <c r="I610" s="177" t="s">
        <v>9293</v>
      </c>
      <c r="J610" s="174">
        <f t="shared" si="29"/>
        <v>0</v>
      </c>
      <c r="M610" s="184"/>
    </row>
    <row r="611" spans="1:13" ht="15" customHeight="1" x14ac:dyDescent="0.3">
      <c r="A611" s="85" t="s">
        <v>435</v>
      </c>
      <c r="B611" s="85" t="s">
        <v>436</v>
      </c>
      <c r="C611" s="86" t="s">
        <v>198</v>
      </c>
      <c r="D611" s="199">
        <v>0</v>
      </c>
      <c r="E611" s="176">
        <v>0</v>
      </c>
      <c r="F611" s="87">
        <v>0</v>
      </c>
      <c r="G611" s="168">
        <v>0</v>
      </c>
      <c r="I611" s="177" t="s">
        <v>9293</v>
      </c>
      <c r="J611" s="174">
        <f t="shared" si="29"/>
        <v>0</v>
      </c>
      <c r="M611" s="184"/>
    </row>
    <row r="612" spans="1:13" ht="15" customHeight="1" x14ac:dyDescent="0.3">
      <c r="A612" s="85" t="s">
        <v>437</v>
      </c>
      <c r="B612" s="85" t="s">
        <v>438</v>
      </c>
      <c r="C612" s="86" t="s">
        <v>198</v>
      </c>
      <c r="D612" s="199">
        <v>0</v>
      </c>
      <c r="E612" s="176">
        <v>0</v>
      </c>
      <c r="F612" s="87">
        <v>0</v>
      </c>
      <c r="G612" s="168">
        <v>0</v>
      </c>
      <c r="I612" s="177" t="s">
        <v>9293</v>
      </c>
      <c r="J612" s="174">
        <f t="shared" si="29"/>
        <v>0</v>
      </c>
      <c r="M612" s="184"/>
    </row>
    <row r="613" spans="1:13" ht="15" customHeight="1" x14ac:dyDescent="0.3">
      <c r="A613" s="85" t="s">
        <v>439</v>
      </c>
      <c r="B613" s="85" t="s">
        <v>440</v>
      </c>
      <c r="C613" s="86" t="s">
        <v>198</v>
      </c>
      <c r="D613" s="199">
        <v>0</v>
      </c>
      <c r="E613" s="176">
        <v>0</v>
      </c>
      <c r="F613" s="87">
        <v>0</v>
      </c>
      <c r="G613" s="168">
        <v>0</v>
      </c>
      <c r="I613" s="177" t="s">
        <v>9293</v>
      </c>
      <c r="J613" s="174">
        <f t="shared" si="29"/>
        <v>0</v>
      </c>
      <c r="M613" s="184"/>
    </row>
    <row r="614" spans="1:13" ht="15" customHeight="1" x14ac:dyDescent="0.3">
      <c r="A614" s="85" t="s">
        <v>441</v>
      </c>
      <c r="B614" s="85" t="s">
        <v>442</v>
      </c>
      <c r="C614" s="86" t="s">
        <v>198</v>
      </c>
      <c r="D614" s="199">
        <v>0</v>
      </c>
      <c r="E614" s="176">
        <v>0</v>
      </c>
      <c r="F614" s="87">
        <v>0</v>
      </c>
      <c r="G614" s="168">
        <v>0</v>
      </c>
      <c r="I614" s="177" t="s">
        <v>9293</v>
      </c>
      <c r="J614" s="174">
        <f t="shared" si="29"/>
        <v>0</v>
      </c>
      <c r="M614" s="184"/>
    </row>
    <row r="615" spans="1:13" ht="15" customHeight="1" x14ac:dyDescent="0.3">
      <c r="A615" s="85" t="s">
        <v>443</v>
      </c>
      <c r="B615" s="85" t="s">
        <v>444</v>
      </c>
      <c r="C615" s="86" t="s">
        <v>198</v>
      </c>
      <c r="D615" s="199">
        <v>0</v>
      </c>
      <c r="E615" s="176">
        <v>0</v>
      </c>
      <c r="F615" s="87">
        <v>0</v>
      </c>
      <c r="G615" s="168">
        <v>0</v>
      </c>
      <c r="I615" s="177" t="s">
        <v>9293</v>
      </c>
      <c r="J615" s="174">
        <f t="shared" si="29"/>
        <v>0</v>
      </c>
      <c r="M615" s="184"/>
    </row>
    <row r="616" spans="1:13" ht="15" customHeight="1" x14ac:dyDescent="0.3">
      <c r="A616" s="85" t="s">
        <v>445</v>
      </c>
      <c r="B616" s="85" t="s">
        <v>446</v>
      </c>
      <c r="C616" s="86" t="s">
        <v>198</v>
      </c>
      <c r="D616" s="199">
        <v>0</v>
      </c>
      <c r="E616" s="176">
        <v>0</v>
      </c>
      <c r="F616" s="87">
        <v>0</v>
      </c>
      <c r="G616" s="168">
        <v>0</v>
      </c>
      <c r="I616" s="177" t="s">
        <v>9293</v>
      </c>
      <c r="J616" s="174">
        <f t="shared" si="29"/>
        <v>0</v>
      </c>
      <c r="M616" s="184"/>
    </row>
    <row r="617" spans="1:13" ht="15" customHeight="1" x14ac:dyDescent="0.3">
      <c r="A617" s="85" t="s">
        <v>447</v>
      </c>
      <c r="B617" s="85" t="s">
        <v>448</v>
      </c>
      <c r="C617" s="86" t="s">
        <v>198</v>
      </c>
      <c r="D617" s="199">
        <v>0</v>
      </c>
      <c r="E617" s="176">
        <v>0</v>
      </c>
      <c r="F617" s="87">
        <v>0</v>
      </c>
      <c r="G617" s="168">
        <v>0</v>
      </c>
      <c r="I617" s="177" t="s">
        <v>9293</v>
      </c>
      <c r="J617" s="174">
        <f t="shared" si="29"/>
        <v>0</v>
      </c>
      <c r="M617" s="184"/>
    </row>
    <row r="618" spans="1:13" ht="15" customHeight="1" x14ac:dyDescent="0.3">
      <c r="A618" s="85" t="s">
        <v>449</v>
      </c>
      <c r="B618" s="85" t="s">
        <v>450</v>
      </c>
      <c r="C618" s="86" t="s">
        <v>198</v>
      </c>
      <c r="D618" s="199">
        <v>0</v>
      </c>
      <c r="E618" s="176">
        <v>0</v>
      </c>
      <c r="F618" s="87">
        <v>0</v>
      </c>
      <c r="G618" s="168">
        <v>0</v>
      </c>
      <c r="I618" s="177" t="s">
        <v>9293</v>
      </c>
      <c r="J618" s="174">
        <f t="shared" si="29"/>
        <v>0</v>
      </c>
      <c r="M618" s="184"/>
    </row>
    <row r="619" spans="1:13" ht="15" customHeight="1" x14ac:dyDescent="0.3">
      <c r="A619" s="85" t="s">
        <v>451</v>
      </c>
      <c r="B619" s="85" t="s">
        <v>452</v>
      </c>
      <c r="C619" s="86" t="s">
        <v>198</v>
      </c>
      <c r="D619" s="199">
        <v>0</v>
      </c>
      <c r="E619" s="176">
        <v>0</v>
      </c>
      <c r="F619" s="87">
        <v>0</v>
      </c>
      <c r="G619" s="168">
        <v>0</v>
      </c>
      <c r="I619" s="177" t="s">
        <v>9293</v>
      </c>
      <c r="J619" s="174">
        <f t="shared" si="29"/>
        <v>0</v>
      </c>
      <c r="M619" s="184"/>
    </row>
    <row r="620" spans="1:13" ht="15" customHeight="1" x14ac:dyDescent="0.3">
      <c r="A620" s="85" t="s">
        <v>453</v>
      </c>
      <c r="B620" s="85" t="s">
        <v>454</v>
      </c>
      <c r="C620" s="86" t="s">
        <v>198</v>
      </c>
      <c r="D620" s="199">
        <v>0</v>
      </c>
      <c r="E620" s="176">
        <v>0</v>
      </c>
      <c r="F620" s="87">
        <v>0</v>
      </c>
      <c r="G620" s="168">
        <v>0</v>
      </c>
      <c r="I620" s="177" t="s">
        <v>9293</v>
      </c>
      <c r="J620" s="174">
        <f t="shared" si="29"/>
        <v>0</v>
      </c>
      <c r="M620" s="184"/>
    </row>
    <row r="621" spans="1:13" ht="15" customHeight="1" x14ac:dyDescent="0.3">
      <c r="A621" s="85" t="s">
        <v>455</v>
      </c>
      <c r="B621" s="85" t="s">
        <v>456</v>
      </c>
      <c r="C621" s="86" t="s">
        <v>198</v>
      </c>
      <c r="D621" s="199">
        <v>0</v>
      </c>
      <c r="E621" s="176">
        <v>0</v>
      </c>
      <c r="F621" s="87">
        <v>0</v>
      </c>
      <c r="G621" s="168">
        <v>0</v>
      </c>
      <c r="I621" s="177" t="s">
        <v>9293</v>
      </c>
      <c r="J621" s="174">
        <f t="shared" si="29"/>
        <v>0</v>
      </c>
      <c r="M621" s="184"/>
    </row>
    <row r="622" spans="1:13" ht="15" customHeight="1" x14ac:dyDescent="0.3">
      <c r="A622" s="85" t="s">
        <v>457</v>
      </c>
      <c r="B622" s="85" t="s">
        <v>458</v>
      </c>
      <c r="C622" s="86" t="s">
        <v>198</v>
      </c>
      <c r="D622" s="199">
        <v>0</v>
      </c>
      <c r="E622" s="176">
        <v>0</v>
      </c>
      <c r="F622" s="87">
        <v>0</v>
      </c>
      <c r="G622" s="168">
        <v>0</v>
      </c>
      <c r="I622" s="177" t="s">
        <v>9293</v>
      </c>
      <c r="J622" s="174">
        <f t="shared" si="29"/>
        <v>0</v>
      </c>
      <c r="M622" s="184"/>
    </row>
    <row r="623" spans="1:13" ht="15" customHeight="1" x14ac:dyDescent="0.3">
      <c r="A623" s="85" t="s">
        <v>459</v>
      </c>
      <c r="B623" s="85" t="s">
        <v>460</v>
      </c>
      <c r="C623" s="86" t="s">
        <v>198</v>
      </c>
      <c r="D623" s="199">
        <v>0</v>
      </c>
      <c r="E623" s="176">
        <v>0</v>
      </c>
      <c r="F623" s="87">
        <v>0</v>
      </c>
      <c r="G623" s="168">
        <v>0</v>
      </c>
      <c r="I623" s="177" t="s">
        <v>9293</v>
      </c>
      <c r="J623" s="174">
        <f t="shared" si="29"/>
        <v>0</v>
      </c>
      <c r="M623" s="184"/>
    </row>
    <row r="624" spans="1:13" ht="15" customHeight="1" x14ac:dyDescent="0.3">
      <c r="A624" s="85" t="s">
        <v>461</v>
      </c>
      <c r="B624" s="85" t="s">
        <v>462</v>
      </c>
      <c r="C624" s="86" t="s">
        <v>198</v>
      </c>
      <c r="D624" s="199">
        <v>0</v>
      </c>
      <c r="E624" s="176">
        <v>0</v>
      </c>
      <c r="F624" s="87">
        <v>0</v>
      </c>
      <c r="G624" s="168">
        <v>0</v>
      </c>
      <c r="I624" s="177" t="s">
        <v>9293</v>
      </c>
      <c r="J624" s="174">
        <f t="shared" si="29"/>
        <v>0</v>
      </c>
      <c r="M624" s="184"/>
    </row>
    <row r="625" spans="1:13" ht="15" customHeight="1" x14ac:dyDescent="0.3">
      <c r="A625" s="85" t="s">
        <v>463</v>
      </c>
      <c r="B625" s="85" t="s">
        <v>464</v>
      </c>
      <c r="C625" s="86" t="s">
        <v>198</v>
      </c>
      <c r="D625" s="199">
        <v>0</v>
      </c>
      <c r="E625" s="176">
        <v>0</v>
      </c>
      <c r="F625" s="87">
        <v>0</v>
      </c>
      <c r="G625" s="168">
        <v>0</v>
      </c>
      <c r="I625" s="177" t="s">
        <v>9293</v>
      </c>
      <c r="J625" s="174">
        <f t="shared" si="29"/>
        <v>0</v>
      </c>
      <c r="M625" s="184"/>
    </row>
    <row r="626" spans="1:13" ht="15" customHeight="1" x14ac:dyDescent="0.3">
      <c r="A626" s="85" t="s">
        <v>465</v>
      </c>
      <c r="B626" s="85" t="s">
        <v>466</v>
      </c>
      <c r="C626" s="86" t="s">
        <v>198</v>
      </c>
      <c r="D626" s="199">
        <v>0</v>
      </c>
      <c r="E626" s="176">
        <v>0</v>
      </c>
      <c r="F626" s="87">
        <v>0</v>
      </c>
      <c r="G626" s="168">
        <v>0</v>
      </c>
      <c r="I626" s="177" t="s">
        <v>9293</v>
      </c>
      <c r="J626" s="174">
        <f t="shared" si="29"/>
        <v>0</v>
      </c>
      <c r="M626" s="184"/>
    </row>
    <row r="627" spans="1:13" ht="15" customHeight="1" x14ac:dyDescent="0.3">
      <c r="A627" s="85" t="s">
        <v>467</v>
      </c>
      <c r="B627" s="85" t="s">
        <v>468</v>
      </c>
      <c r="C627" s="86" t="s">
        <v>198</v>
      </c>
      <c r="D627" s="199">
        <v>0</v>
      </c>
      <c r="E627" s="176">
        <v>0</v>
      </c>
      <c r="F627" s="87">
        <v>0</v>
      </c>
      <c r="G627" s="168">
        <v>0</v>
      </c>
      <c r="I627" s="177" t="s">
        <v>9293</v>
      </c>
      <c r="J627" s="174">
        <f t="shared" si="29"/>
        <v>0</v>
      </c>
      <c r="M627" s="184"/>
    </row>
    <row r="628" spans="1:13" ht="15" customHeight="1" x14ac:dyDescent="0.3">
      <c r="A628" s="85" t="s">
        <v>469</v>
      </c>
      <c r="B628" s="85" t="s">
        <v>470</v>
      </c>
      <c r="C628" s="86" t="s">
        <v>198</v>
      </c>
      <c r="D628" s="199">
        <v>0</v>
      </c>
      <c r="E628" s="176">
        <v>0</v>
      </c>
      <c r="F628" s="87">
        <v>0</v>
      </c>
      <c r="G628" s="168">
        <v>0</v>
      </c>
      <c r="I628" s="177" t="s">
        <v>9293</v>
      </c>
      <c r="J628" s="174">
        <f t="shared" si="29"/>
        <v>0</v>
      </c>
      <c r="M628" s="184"/>
    </row>
    <row r="629" spans="1:13" ht="15" customHeight="1" x14ac:dyDescent="0.3">
      <c r="A629" s="85" t="s">
        <v>471</v>
      </c>
      <c r="B629" s="85" t="s">
        <v>472</v>
      </c>
      <c r="C629" s="86" t="s">
        <v>198</v>
      </c>
      <c r="D629" s="199">
        <v>0</v>
      </c>
      <c r="E629" s="176">
        <v>0</v>
      </c>
      <c r="F629" s="87">
        <v>0</v>
      </c>
      <c r="G629" s="168">
        <v>0</v>
      </c>
      <c r="I629" s="177" t="s">
        <v>9293</v>
      </c>
      <c r="J629" s="174">
        <f t="shared" si="29"/>
        <v>0</v>
      </c>
      <c r="M629" s="184"/>
    </row>
    <row r="630" spans="1:13" ht="15" customHeight="1" x14ac:dyDescent="0.3">
      <c r="A630" s="85" t="s">
        <v>473</v>
      </c>
      <c r="B630" s="85" t="s">
        <v>474</v>
      </c>
      <c r="C630" s="86" t="s">
        <v>198</v>
      </c>
      <c r="D630" s="199">
        <v>0</v>
      </c>
      <c r="E630" s="176">
        <v>0</v>
      </c>
      <c r="F630" s="87">
        <v>0</v>
      </c>
      <c r="G630" s="168">
        <v>0</v>
      </c>
      <c r="I630" s="177" t="s">
        <v>9293</v>
      </c>
      <c r="J630" s="174">
        <f t="shared" si="29"/>
        <v>0</v>
      </c>
      <c r="M630" s="184"/>
    </row>
    <row r="631" spans="1:13" ht="15" customHeight="1" x14ac:dyDescent="0.3">
      <c r="A631" s="85" t="s">
        <v>475</v>
      </c>
      <c r="B631" s="85" t="s">
        <v>476</v>
      </c>
      <c r="C631" s="86" t="s">
        <v>198</v>
      </c>
      <c r="D631" s="199">
        <v>0</v>
      </c>
      <c r="E631" s="176">
        <v>0</v>
      </c>
      <c r="F631" s="87">
        <v>0</v>
      </c>
      <c r="G631" s="168">
        <v>0</v>
      </c>
      <c r="I631" s="177" t="s">
        <v>9293</v>
      </c>
      <c r="J631" s="174">
        <f t="shared" si="29"/>
        <v>0</v>
      </c>
      <c r="M631" s="184"/>
    </row>
    <row r="632" spans="1:13" ht="15" customHeight="1" x14ac:dyDescent="0.3">
      <c r="A632" s="85" t="s">
        <v>477</v>
      </c>
      <c r="B632" s="85" t="s">
        <v>478</v>
      </c>
      <c r="C632" s="86" t="s">
        <v>198</v>
      </c>
      <c r="D632" s="199">
        <v>0</v>
      </c>
      <c r="E632" s="176">
        <v>0</v>
      </c>
      <c r="F632" s="87">
        <v>0</v>
      </c>
      <c r="G632" s="168">
        <v>0</v>
      </c>
      <c r="I632" s="177" t="s">
        <v>9293</v>
      </c>
      <c r="J632" s="174">
        <f t="shared" si="29"/>
        <v>0</v>
      </c>
      <c r="M632" s="184"/>
    </row>
    <row r="633" spans="1:13" ht="15" customHeight="1" x14ac:dyDescent="0.3">
      <c r="A633" s="85" t="s">
        <v>479</v>
      </c>
      <c r="B633" s="85" t="s">
        <v>480</v>
      </c>
      <c r="C633" s="86" t="s">
        <v>198</v>
      </c>
      <c r="D633" s="199">
        <v>0</v>
      </c>
      <c r="E633" s="176">
        <v>0</v>
      </c>
      <c r="F633" s="87">
        <v>0</v>
      </c>
      <c r="G633" s="168">
        <v>0</v>
      </c>
      <c r="I633" s="177" t="s">
        <v>9293</v>
      </c>
      <c r="J633" s="174">
        <f t="shared" si="29"/>
        <v>0</v>
      </c>
      <c r="M633" s="184"/>
    </row>
    <row r="634" spans="1:13" ht="15" customHeight="1" x14ac:dyDescent="0.3">
      <c r="A634" s="85" t="s">
        <v>481</v>
      </c>
      <c r="B634" s="85" t="s">
        <v>482</v>
      </c>
      <c r="C634" s="86" t="s">
        <v>198</v>
      </c>
      <c r="D634" s="199">
        <v>0</v>
      </c>
      <c r="E634" s="176">
        <v>0</v>
      </c>
      <c r="F634" s="87">
        <v>0</v>
      </c>
      <c r="G634" s="168">
        <v>0</v>
      </c>
      <c r="I634" s="177" t="s">
        <v>9293</v>
      </c>
      <c r="J634" s="174">
        <f t="shared" si="29"/>
        <v>0</v>
      </c>
      <c r="M634" s="184"/>
    </row>
    <row r="635" spans="1:13" ht="15" customHeight="1" x14ac:dyDescent="0.3">
      <c r="A635" s="85" t="s">
        <v>483</v>
      </c>
      <c r="B635" s="85" t="s">
        <v>484</v>
      </c>
      <c r="C635" s="86" t="s">
        <v>198</v>
      </c>
      <c r="D635" s="199">
        <v>0</v>
      </c>
      <c r="E635" s="176">
        <v>0</v>
      </c>
      <c r="F635" s="87">
        <v>0</v>
      </c>
      <c r="G635" s="168">
        <v>0</v>
      </c>
      <c r="I635" s="177" t="s">
        <v>9293</v>
      </c>
      <c r="J635" s="174">
        <f t="shared" si="29"/>
        <v>0</v>
      </c>
      <c r="M635" s="184"/>
    </row>
    <row r="636" spans="1:13" ht="15" customHeight="1" x14ac:dyDescent="0.3">
      <c r="A636" s="85" t="s">
        <v>485</v>
      </c>
      <c r="B636" s="85" t="s">
        <v>486</v>
      </c>
      <c r="C636" s="86" t="s">
        <v>198</v>
      </c>
      <c r="D636" s="199">
        <v>0</v>
      </c>
      <c r="E636" s="176">
        <v>0</v>
      </c>
      <c r="F636" s="87">
        <v>0</v>
      </c>
      <c r="G636" s="168">
        <v>0</v>
      </c>
      <c r="I636" s="177" t="s">
        <v>9293</v>
      </c>
      <c r="J636" s="174">
        <f t="shared" si="29"/>
        <v>0</v>
      </c>
      <c r="M636" s="184"/>
    </row>
    <row r="637" spans="1:13" ht="15" customHeight="1" x14ac:dyDescent="0.3">
      <c r="A637" s="85" t="s">
        <v>487</v>
      </c>
      <c r="B637" s="85" t="s">
        <v>488</v>
      </c>
      <c r="C637" s="86" t="s">
        <v>198</v>
      </c>
      <c r="D637" s="199">
        <v>0</v>
      </c>
      <c r="E637" s="176">
        <v>0</v>
      </c>
      <c r="F637" s="87">
        <v>0</v>
      </c>
      <c r="G637" s="168">
        <v>0</v>
      </c>
      <c r="I637" s="177" t="s">
        <v>9293</v>
      </c>
      <c r="J637" s="174">
        <f t="shared" si="29"/>
        <v>0</v>
      </c>
      <c r="M637" s="184"/>
    </row>
    <row r="638" spans="1:13" ht="15" customHeight="1" x14ac:dyDescent="0.3">
      <c r="A638" s="85" t="s">
        <v>489</v>
      </c>
      <c r="B638" s="85" t="s">
        <v>490</v>
      </c>
      <c r="C638" s="86" t="s">
        <v>198</v>
      </c>
      <c r="D638" s="199">
        <v>0</v>
      </c>
      <c r="E638" s="176">
        <v>0</v>
      </c>
      <c r="F638" s="87">
        <v>0</v>
      </c>
      <c r="G638" s="168">
        <v>0</v>
      </c>
      <c r="I638" s="177" t="s">
        <v>9293</v>
      </c>
      <c r="J638" s="174">
        <f t="shared" si="29"/>
        <v>0</v>
      </c>
      <c r="M638" s="184"/>
    </row>
    <row r="639" spans="1:13" ht="15" customHeight="1" x14ac:dyDescent="0.3">
      <c r="A639" s="85" t="s">
        <v>491</v>
      </c>
      <c r="B639" s="85" t="s">
        <v>492</v>
      </c>
      <c r="C639" s="86" t="s">
        <v>198</v>
      </c>
      <c r="D639" s="199">
        <v>0</v>
      </c>
      <c r="E639" s="176">
        <v>0</v>
      </c>
      <c r="F639" s="87">
        <v>0</v>
      </c>
      <c r="G639" s="168">
        <v>0</v>
      </c>
      <c r="I639" s="177" t="s">
        <v>9293</v>
      </c>
      <c r="J639" s="174">
        <f t="shared" si="29"/>
        <v>0</v>
      </c>
      <c r="M639" s="184"/>
    </row>
    <row r="640" spans="1:13" ht="15" customHeight="1" x14ac:dyDescent="0.3">
      <c r="A640" s="85" t="s">
        <v>493</v>
      </c>
      <c r="B640" s="85" t="s">
        <v>494</v>
      </c>
      <c r="C640" s="86" t="s">
        <v>198</v>
      </c>
      <c r="D640" s="199">
        <v>0</v>
      </c>
      <c r="E640" s="176">
        <v>0</v>
      </c>
      <c r="F640" s="87">
        <v>0</v>
      </c>
      <c r="G640" s="168">
        <v>0</v>
      </c>
      <c r="I640" s="177" t="s">
        <v>9293</v>
      </c>
      <c r="J640" s="174">
        <f t="shared" si="29"/>
        <v>0</v>
      </c>
      <c r="M640" s="184"/>
    </row>
    <row r="641" spans="1:13" ht="15" customHeight="1" x14ac:dyDescent="0.3">
      <c r="A641" s="85" t="s">
        <v>495</v>
      </c>
      <c r="B641" s="85" t="s">
        <v>496</v>
      </c>
      <c r="C641" s="86" t="s">
        <v>198</v>
      </c>
      <c r="D641" s="199">
        <v>0</v>
      </c>
      <c r="E641" s="176">
        <v>0</v>
      </c>
      <c r="F641" s="87">
        <v>0</v>
      </c>
      <c r="G641" s="168">
        <v>0</v>
      </c>
      <c r="I641" s="177" t="s">
        <v>9293</v>
      </c>
      <c r="J641" s="174">
        <f t="shared" si="29"/>
        <v>0</v>
      </c>
      <c r="M641" s="184"/>
    </row>
    <row r="642" spans="1:13" ht="15" customHeight="1" x14ac:dyDescent="0.3">
      <c r="A642" s="85" t="s">
        <v>497</v>
      </c>
      <c r="B642" s="85" t="s">
        <v>498</v>
      </c>
      <c r="C642" s="86" t="s">
        <v>198</v>
      </c>
      <c r="D642" s="199">
        <v>0</v>
      </c>
      <c r="E642" s="176">
        <v>0</v>
      </c>
      <c r="F642" s="87">
        <v>0</v>
      </c>
      <c r="G642" s="168">
        <v>0</v>
      </c>
      <c r="I642" s="177" t="s">
        <v>9293</v>
      </c>
      <c r="J642" s="174">
        <f t="shared" si="29"/>
        <v>0</v>
      </c>
      <c r="M642" s="184"/>
    </row>
    <row r="643" spans="1:13" ht="15" customHeight="1" x14ac:dyDescent="0.3">
      <c r="A643" s="85" t="s">
        <v>499</v>
      </c>
      <c r="B643" s="85" t="s">
        <v>500</v>
      </c>
      <c r="C643" s="86" t="s">
        <v>198</v>
      </c>
      <c r="D643" s="199">
        <v>0</v>
      </c>
      <c r="E643" s="176">
        <v>0</v>
      </c>
      <c r="F643" s="87">
        <v>0</v>
      </c>
      <c r="G643" s="168">
        <v>0</v>
      </c>
      <c r="I643" s="177" t="s">
        <v>9293</v>
      </c>
      <c r="J643" s="174">
        <f t="shared" si="29"/>
        <v>0</v>
      </c>
      <c r="M643" s="184"/>
    </row>
    <row r="644" spans="1:13" ht="15" customHeight="1" x14ac:dyDescent="0.3">
      <c r="A644" s="85" t="s">
        <v>501</v>
      </c>
      <c r="B644" s="85" t="s">
        <v>502</v>
      </c>
      <c r="C644" s="86" t="s">
        <v>198</v>
      </c>
      <c r="D644" s="199">
        <v>0</v>
      </c>
      <c r="E644" s="176">
        <v>0</v>
      </c>
      <c r="F644" s="87">
        <v>0</v>
      </c>
      <c r="G644" s="168">
        <v>0</v>
      </c>
      <c r="I644" s="177" t="s">
        <v>9293</v>
      </c>
      <c r="J644" s="174">
        <f t="shared" si="29"/>
        <v>0</v>
      </c>
      <c r="M644" s="184"/>
    </row>
    <row r="645" spans="1:13" ht="19.95" customHeight="1" x14ac:dyDescent="0.3">
      <c r="A645" s="88" t="s">
        <v>503</v>
      </c>
      <c r="B645" s="88" t="s">
        <v>504</v>
      </c>
      <c r="C645" s="89"/>
      <c r="D645" s="201"/>
      <c r="E645" s="156">
        <v>0</v>
      </c>
      <c r="F645" s="89"/>
      <c r="G645" s="89">
        <v>0</v>
      </c>
      <c r="I645" s="177"/>
      <c r="J645" s="174">
        <f t="shared" ref="J645:J708" si="30">D645-F645</f>
        <v>0</v>
      </c>
      <c r="M645" s="184"/>
    </row>
    <row r="646" spans="1:13" ht="15" customHeight="1" x14ac:dyDescent="0.3">
      <c r="A646" s="85" t="s">
        <v>505</v>
      </c>
      <c r="B646" s="85" t="s">
        <v>506</v>
      </c>
      <c r="C646" s="86" t="s">
        <v>198</v>
      </c>
      <c r="D646" s="199">
        <v>0</v>
      </c>
      <c r="E646" s="176">
        <v>0</v>
      </c>
      <c r="F646" s="87">
        <v>0</v>
      </c>
      <c r="G646" s="168">
        <v>0</v>
      </c>
      <c r="I646" s="177" t="s">
        <v>9293</v>
      </c>
      <c r="J646" s="174">
        <f t="shared" si="30"/>
        <v>0</v>
      </c>
      <c r="M646" s="184"/>
    </row>
    <row r="647" spans="1:13" ht="15" customHeight="1" x14ac:dyDescent="0.3">
      <c r="A647" s="85" t="s">
        <v>507</v>
      </c>
      <c r="B647" s="85" t="s">
        <v>508</v>
      </c>
      <c r="C647" s="86" t="s">
        <v>198</v>
      </c>
      <c r="D647" s="199">
        <v>0</v>
      </c>
      <c r="E647" s="176">
        <v>0</v>
      </c>
      <c r="F647" s="87">
        <v>0</v>
      </c>
      <c r="G647" s="168">
        <v>0</v>
      </c>
      <c r="I647" s="177" t="s">
        <v>9293</v>
      </c>
      <c r="J647" s="174">
        <f t="shared" si="30"/>
        <v>0</v>
      </c>
      <c r="M647" s="184"/>
    </row>
    <row r="648" spans="1:13" ht="15" customHeight="1" x14ac:dyDescent="0.3">
      <c r="A648" s="85" t="s">
        <v>509</v>
      </c>
      <c r="B648" s="85" t="s">
        <v>510</v>
      </c>
      <c r="C648" s="86" t="s">
        <v>198</v>
      </c>
      <c r="D648" s="199">
        <v>0</v>
      </c>
      <c r="E648" s="176">
        <v>0</v>
      </c>
      <c r="F648" s="87">
        <v>0</v>
      </c>
      <c r="G648" s="168">
        <v>0</v>
      </c>
      <c r="I648" s="177" t="s">
        <v>9293</v>
      </c>
      <c r="J648" s="174">
        <f t="shared" si="30"/>
        <v>0</v>
      </c>
      <c r="M648" s="184"/>
    </row>
    <row r="649" spans="1:13" ht="15" customHeight="1" x14ac:dyDescent="0.3">
      <c r="A649" s="85" t="s">
        <v>511</v>
      </c>
      <c r="B649" s="85" t="s">
        <v>512</v>
      </c>
      <c r="C649" s="86" t="s">
        <v>198</v>
      </c>
      <c r="D649" s="199">
        <v>0</v>
      </c>
      <c r="E649" s="176">
        <v>0</v>
      </c>
      <c r="F649" s="87">
        <v>0</v>
      </c>
      <c r="G649" s="168">
        <v>0</v>
      </c>
      <c r="I649" s="177" t="s">
        <v>9293</v>
      </c>
      <c r="J649" s="174">
        <f t="shared" si="30"/>
        <v>0</v>
      </c>
      <c r="M649" s="184"/>
    </row>
    <row r="650" spans="1:13" ht="15" customHeight="1" x14ac:dyDescent="0.3">
      <c r="A650" s="85" t="s">
        <v>513</v>
      </c>
      <c r="B650" s="85" t="s">
        <v>514</v>
      </c>
      <c r="C650" s="86" t="s">
        <v>198</v>
      </c>
      <c r="D650" s="199">
        <v>0</v>
      </c>
      <c r="E650" s="176">
        <v>0</v>
      </c>
      <c r="F650" s="87">
        <v>0</v>
      </c>
      <c r="G650" s="168">
        <v>0</v>
      </c>
      <c r="I650" s="177" t="s">
        <v>9293</v>
      </c>
      <c r="J650" s="174">
        <f t="shared" si="30"/>
        <v>0</v>
      </c>
      <c r="M650" s="184"/>
    </row>
    <row r="651" spans="1:13" ht="15" customHeight="1" x14ac:dyDescent="0.3">
      <c r="A651" s="85" t="s">
        <v>515</v>
      </c>
      <c r="B651" s="85" t="s">
        <v>516</v>
      </c>
      <c r="C651" s="86" t="s">
        <v>198</v>
      </c>
      <c r="D651" s="199">
        <v>0</v>
      </c>
      <c r="E651" s="176">
        <v>0</v>
      </c>
      <c r="F651" s="87">
        <v>0</v>
      </c>
      <c r="G651" s="168">
        <v>0</v>
      </c>
      <c r="I651" s="177" t="s">
        <v>9293</v>
      </c>
      <c r="J651" s="174">
        <f t="shared" si="30"/>
        <v>0</v>
      </c>
      <c r="M651" s="184"/>
    </row>
    <row r="652" spans="1:13" ht="15" customHeight="1" x14ac:dyDescent="0.3">
      <c r="A652" s="85" t="s">
        <v>517</v>
      </c>
      <c r="B652" s="85" t="s">
        <v>518</v>
      </c>
      <c r="C652" s="86" t="s">
        <v>198</v>
      </c>
      <c r="D652" s="199">
        <v>0</v>
      </c>
      <c r="E652" s="176">
        <v>0</v>
      </c>
      <c r="F652" s="87">
        <v>0</v>
      </c>
      <c r="G652" s="168">
        <v>0</v>
      </c>
      <c r="I652" s="177" t="s">
        <v>9293</v>
      </c>
      <c r="J652" s="174">
        <f t="shared" si="30"/>
        <v>0</v>
      </c>
      <c r="M652" s="184"/>
    </row>
    <row r="653" spans="1:13" ht="15" customHeight="1" x14ac:dyDescent="0.3">
      <c r="A653" s="85" t="s">
        <v>519</v>
      </c>
      <c r="B653" s="85" t="s">
        <v>520</v>
      </c>
      <c r="C653" s="86" t="s">
        <v>198</v>
      </c>
      <c r="D653" s="199">
        <v>0</v>
      </c>
      <c r="E653" s="176">
        <v>0</v>
      </c>
      <c r="F653" s="87">
        <v>0</v>
      </c>
      <c r="G653" s="168">
        <v>0</v>
      </c>
      <c r="I653" s="177" t="s">
        <v>9293</v>
      </c>
      <c r="J653" s="174">
        <f t="shared" si="30"/>
        <v>0</v>
      </c>
      <c r="M653" s="184"/>
    </row>
    <row r="654" spans="1:13" ht="15" customHeight="1" x14ac:dyDescent="0.3">
      <c r="A654" s="85" t="s">
        <v>521</v>
      </c>
      <c r="B654" s="85" t="s">
        <v>522</v>
      </c>
      <c r="C654" s="86" t="s">
        <v>198</v>
      </c>
      <c r="D654" s="199">
        <v>0</v>
      </c>
      <c r="E654" s="176">
        <v>0</v>
      </c>
      <c r="F654" s="87">
        <v>0</v>
      </c>
      <c r="G654" s="168">
        <v>0</v>
      </c>
      <c r="I654" s="177" t="s">
        <v>9293</v>
      </c>
      <c r="J654" s="174">
        <f t="shared" si="30"/>
        <v>0</v>
      </c>
      <c r="M654" s="184"/>
    </row>
    <row r="655" spans="1:13" ht="15" customHeight="1" x14ac:dyDescent="0.3">
      <c r="A655" s="85" t="s">
        <v>523</v>
      </c>
      <c r="B655" s="85" t="s">
        <v>524</v>
      </c>
      <c r="C655" s="86" t="s">
        <v>198</v>
      </c>
      <c r="D655" s="199">
        <v>0</v>
      </c>
      <c r="E655" s="176">
        <v>0</v>
      </c>
      <c r="F655" s="87">
        <v>0</v>
      </c>
      <c r="G655" s="168">
        <v>0</v>
      </c>
      <c r="I655" s="177" t="s">
        <v>9293</v>
      </c>
      <c r="J655" s="174">
        <f t="shared" si="30"/>
        <v>0</v>
      </c>
      <c r="M655" s="184"/>
    </row>
    <row r="656" spans="1:13" ht="15" customHeight="1" x14ac:dyDescent="0.3">
      <c r="A656" s="85" t="s">
        <v>525</v>
      </c>
      <c r="B656" s="85" t="s">
        <v>526</v>
      </c>
      <c r="C656" s="86" t="s">
        <v>198</v>
      </c>
      <c r="D656" s="199">
        <v>0</v>
      </c>
      <c r="E656" s="176">
        <v>0</v>
      </c>
      <c r="F656" s="87">
        <v>0</v>
      </c>
      <c r="G656" s="168">
        <v>0</v>
      </c>
      <c r="I656" s="177" t="s">
        <v>9293</v>
      </c>
      <c r="J656" s="174">
        <f t="shared" si="30"/>
        <v>0</v>
      </c>
      <c r="M656" s="184"/>
    </row>
    <row r="657" spans="1:13" ht="15" customHeight="1" x14ac:dyDescent="0.3">
      <c r="A657" s="85" t="s">
        <v>527</v>
      </c>
      <c r="B657" s="85" t="s">
        <v>528</v>
      </c>
      <c r="C657" s="86" t="s">
        <v>198</v>
      </c>
      <c r="D657" s="199">
        <v>0</v>
      </c>
      <c r="E657" s="176">
        <v>0</v>
      </c>
      <c r="F657" s="87">
        <v>0</v>
      </c>
      <c r="G657" s="168">
        <v>0</v>
      </c>
      <c r="I657" s="177" t="s">
        <v>9293</v>
      </c>
      <c r="J657" s="174">
        <f t="shared" si="30"/>
        <v>0</v>
      </c>
      <c r="M657" s="184"/>
    </row>
    <row r="658" spans="1:13" ht="15" customHeight="1" x14ac:dyDescent="0.3">
      <c r="A658" s="85" t="s">
        <v>529</v>
      </c>
      <c r="B658" s="85" t="s">
        <v>530</v>
      </c>
      <c r="C658" s="86" t="s">
        <v>198</v>
      </c>
      <c r="D658" s="199">
        <v>0</v>
      </c>
      <c r="E658" s="176">
        <v>0</v>
      </c>
      <c r="F658" s="87">
        <v>0</v>
      </c>
      <c r="G658" s="168">
        <v>0</v>
      </c>
      <c r="I658" s="177" t="s">
        <v>9293</v>
      </c>
      <c r="J658" s="174">
        <f t="shared" si="30"/>
        <v>0</v>
      </c>
      <c r="M658" s="184"/>
    </row>
    <row r="659" spans="1:13" ht="15" customHeight="1" x14ac:dyDescent="0.3">
      <c r="A659" s="85" t="s">
        <v>531</v>
      </c>
      <c r="B659" s="85" t="s">
        <v>532</v>
      </c>
      <c r="C659" s="86" t="s">
        <v>198</v>
      </c>
      <c r="D659" s="199">
        <v>0</v>
      </c>
      <c r="E659" s="176">
        <v>0</v>
      </c>
      <c r="F659" s="87">
        <v>0</v>
      </c>
      <c r="G659" s="168">
        <v>0</v>
      </c>
      <c r="I659" s="177" t="s">
        <v>9293</v>
      </c>
      <c r="J659" s="174">
        <f t="shared" si="30"/>
        <v>0</v>
      </c>
      <c r="M659" s="184"/>
    </row>
    <row r="660" spans="1:13" ht="15" customHeight="1" x14ac:dyDescent="0.3">
      <c r="A660" s="85" t="s">
        <v>533</v>
      </c>
      <c r="B660" s="85" t="s">
        <v>534</v>
      </c>
      <c r="C660" s="86" t="s">
        <v>198</v>
      </c>
      <c r="D660" s="199">
        <v>0</v>
      </c>
      <c r="E660" s="176">
        <v>0</v>
      </c>
      <c r="F660" s="87">
        <v>0</v>
      </c>
      <c r="G660" s="168">
        <v>0</v>
      </c>
      <c r="I660" s="177" t="s">
        <v>9293</v>
      </c>
      <c r="J660" s="174">
        <f t="shared" si="30"/>
        <v>0</v>
      </c>
      <c r="M660" s="184"/>
    </row>
    <row r="661" spans="1:13" ht="15" customHeight="1" x14ac:dyDescent="0.3">
      <c r="A661" s="85" t="s">
        <v>535</v>
      </c>
      <c r="B661" s="85" t="s">
        <v>536</v>
      </c>
      <c r="C661" s="86" t="s">
        <v>198</v>
      </c>
      <c r="D661" s="199">
        <v>0</v>
      </c>
      <c r="E661" s="176">
        <v>0</v>
      </c>
      <c r="F661" s="87">
        <v>0</v>
      </c>
      <c r="G661" s="168">
        <v>0</v>
      </c>
      <c r="I661" s="177" t="s">
        <v>9293</v>
      </c>
      <c r="J661" s="174">
        <f t="shared" si="30"/>
        <v>0</v>
      </c>
      <c r="M661" s="184"/>
    </row>
    <row r="662" spans="1:13" ht="15" customHeight="1" x14ac:dyDescent="0.3">
      <c r="A662" s="85" t="s">
        <v>537</v>
      </c>
      <c r="B662" s="85" t="s">
        <v>538</v>
      </c>
      <c r="C662" s="86" t="s">
        <v>198</v>
      </c>
      <c r="D662" s="199">
        <v>0</v>
      </c>
      <c r="E662" s="176">
        <v>0</v>
      </c>
      <c r="F662" s="87">
        <v>0</v>
      </c>
      <c r="G662" s="168">
        <v>0</v>
      </c>
      <c r="I662" s="177" t="s">
        <v>9293</v>
      </c>
      <c r="J662" s="174">
        <f t="shared" si="30"/>
        <v>0</v>
      </c>
      <c r="M662" s="184"/>
    </row>
    <row r="663" spans="1:13" ht="15" customHeight="1" x14ac:dyDescent="0.3">
      <c r="A663" s="85" t="s">
        <v>539</v>
      </c>
      <c r="B663" s="85" t="s">
        <v>540</v>
      </c>
      <c r="C663" s="86" t="s">
        <v>198</v>
      </c>
      <c r="D663" s="199">
        <v>0</v>
      </c>
      <c r="E663" s="176">
        <v>0</v>
      </c>
      <c r="F663" s="87">
        <v>0</v>
      </c>
      <c r="G663" s="168">
        <v>0</v>
      </c>
      <c r="I663" s="177" t="s">
        <v>9293</v>
      </c>
      <c r="J663" s="174">
        <f t="shared" si="30"/>
        <v>0</v>
      </c>
      <c r="M663" s="184"/>
    </row>
    <row r="664" spans="1:13" ht="15" customHeight="1" x14ac:dyDescent="0.3">
      <c r="A664" s="85" t="s">
        <v>541</v>
      </c>
      <c r="B664" s="85" t="s">
        <v>542</v>
      </c>
      <c r="C664" s="86" t="s">
        <v>198</v>
      </c>
      <c r="D664" s="199">
        <v>0</v>
      </c>
      <c r="E664" s="176">
        <v>0</v>
      </c>
      <c r="F664" s="87">
        <v>0</v>
      </c>
      <c r="G664" s="168">
        <v>0</v>
      </c>
      <c r="I664" s="177" t="s">
        <v>9293</v>
      </c>
      <c r="J664" s="174">
        <f t="shared" si="30"/>
        <v>0</v>
      </c>
      <c r="M664" s="184"/>
    </row>
    <row r="665" spans="1:13" ht="15" customHeight="1" x14ac:dyDescent="0.3">
      <c r="A665" s="85" t="s">
        <v>543</v>
      </c>
      <c r="B665" s="85" t="s">
        <v>544</v>
      </c>
      <c r="C665" s="86" t="s">
        <v>198</v>
      </c>
      <c r="D665" s="199">
        <v>0</v>
      </c>
      <c r="E665" s="176">
        <v>0</v>
      </c>
      <c r="F665" s="87">
        <v>0</v>
      </c>
      <c r="G665" s="168">
        <v>0</v>
      </c>
      <c r="I665" s="177" t="s">
        <v>9293</v>
      </c>
      <c r="J665" s="174">
        <f t="shared" si="30"/>
        <v>0</v>
      </c>
      <c r="M665" s="184"/>
    </row>
    <row r="666" spans="1:13" ht="15" customHeight="1" x14ac:dyDescent="0.3">
      <c r="A666" s="85" t="s">
        <v>545</v>
      </c>
      <c r="B666" s="85" t="s">
        <v>546</v>
      </c>
      <c r="C666" s="86" t="s">
        <v>198</v>
      </c>
      <c r="D666" s="199">
        <v>0</v>
      </c>
      <c r="E666" s="176">
        <v>0</v>
      </c>
      <c r="F666" s="87">
        <v>0</v>
      </c>
      <c r="G666" s="168">
        <v>0</v>
      </c>
      <c r="I666" s="177" t="s">
        <v>9293</v>
      </c>
      <c r="J666" s="174">
        <f t="shared" si="30"/>
        <v>0</v>
      </c>
      <c r="M666" s="184"/>
    </row>
    <row r="667" spans="1:13" ht="15" customHeight="1" x14ac:dyDescent="0.3">
      <c r="A667" s="85" t="s">
        <v>547</v>
      </c>
      <c r="B667" s="85" t="s">
        <v>548</v>
      </c>
      <c r="C667" s="86" t="s">
        <v>198</v>
      </c>
      <c r="D667" s="199">
        <v>0</v>
      </c>
      <c r="E667" s="176">
        <v>0</v>
      </c>
      <c r="F667" s="87">
        <v>0</v>
      </c>
      <c r="G667" s="168">
        <v>0</v>
      </c>
      <c r="I667" s="177" t="s">
        <v>9293</v>
      </c>
      <c r="J667" s="174">
        <f t="shared" si="30"/>
        <v>0</v>
      </c>
      <c r="M667" s="184"/>
    </row>
    <row r="668" spans="1:13" ht="15" customHeight="1" x14ac:dyDescent="0.3">
      <c r="A668" s="85" t="s">
        <v>549</v>
      </c>
      <c r="B668" s="85" t="s">
        <v>550</v>
      </c>
      <c r="C668" s="86" t="s">
        <v>198</v>
      </c>
      <c r="D668" s="199">
        <v>0</v>
      </c>
      <c r="E668" s="176">
        <v>0</v>
      </c>
      <c r="F668" s="87">
        <v>0</v>
      </c>
      <c r="G668" s="168">
        <v>0</v>
      </c>
      <c r="I668" s="177" t="s">
        <v>9293</v>
      </c>
      <c r="J668" s="174">
        <f t="shared" si="30"/>
        <v>0</v>
      </c>
      <c r="M668" s="184"/>
    </row>
    <row r="669" spans="1:13" ht="15" customHeight="1" x14ac:dyDescent="0.3">
      <c r="A669" s="85" t="s">
        <v>551</v>
      </c>
      <c r="B669" s="85" t="s">
        <v>552</v>
      </c>
      <c r="C669" s="86" t="s">
        <v>198</v>
      </c>
      <c r="D669" s="199">
        <v>0</v>
      </c>
      <c r="E669" s="176">
        <v>0</v>
      </c>
      <c r="F669" s="87">
        <v>0</v>
      </c>
      <c r="G669" s="168">
        <v>0</v>
      </c>
      <c r="I669" s="177" t="s">
        <v>9293</v>
      </c>
      <c r="J669" s="174">
        <f t="shared" si="30"/>
        <v>0</v>
      </c>
      <c r="M669" s="184"/>
    </row>
    <row r="670" spans="1:13" ht="15" customHeight="1" x14ac:dyDescent="0.3">
      <c r="A670" s="85" t="s">
        <v>553</v>
      </c>
      <c r="B670" s="85" t="s">
        <v>554</v>
      </c>
      <c r="C670" s="86" t="s">
        <v>198</v>
      </c>
      <c r="D670" s="199">
        <v>0</v>
      </c>
      <c r="E670" s="176">
        <v>0</v>
      </c>
      <c r="F670" s="87">
        <v>0</v>
      </c>
      <c r="G670" s="168">
        <v>0</v>
      </c>
      <c r="I670" s="177" t="s">
        <v>9293</v>
      </c>
      <c r="J670" s="174">
        <f t="shared" si="30"/>
        <v>0</v>
      </c>
      <c r="M670" s="184"/>
    </row>
    <row r="671" spans="1:13" ht="15" customHeight="1" x14ac:dyDescent="0.3">
      <c r="A671" s="85" t="s">
        <v>555</v>
      </c>
      <c r="B671" s="85" t="s">
        <v>556</v>
      </c>
      <c r="C671" s="86" t="s">
        <v>198</v>
      </c>
      <c r="D671" s="199">
        <v>0</v>
      </c>
      <c r="E671" s="176">
        <v>0</v>
      </c>
      <c r="F671" s="87">
        <v>0</v>
      </c>
      <c r="G671" s="168">
        <v>0</v>
      </c>
      <c r="I671" s="177" t="s">
        <v>9293</v>
      </c>
      <c r="J671" s="174">
        <f t="shared" si="30"/>
        <v>0</v>
      </c>
      <c r="M671" s="184"/>
    </row>
    <row r="672" spans="1:13" ht="15" customHeight="1" x14ac:dyDescent="0.3">
      <c r="A672" s="85" t="s">
        <v>557</v>
      </c>
      <c r="B672" s="85" t="s">
        <v>558</v>
      </c>
      <c r="C672" s="86" t="s">
        <v>198</v>
      </c>
      <c r="D672" s="199">
        <v>0</v>
      </c>
      <c r="E672" s="176">
        <v>0</v>
      </c>
      <c r="F672" s="87">
        <v>0</v>
      </c>
      <c r="G672" s="168">
        <v>0</v>
      </c>
      <c r="I672" s="177" t="s">
        <v>9293</v>
      </c>
      <c r="J672" s="174">
        <f t="shared" si="30"/>
        <v>0</v>
      </c>
      <c r="M672" s="184"/>
    </row>
    <row r="673" spans="1:13" ht="15" customHeight="1" x14ac:dyDescent="0.3">
      <c r="A673" s="85" t="s">
        <v>559</v>
      </c>
      <c r="B673" s="85" t="s">
        <v>560</v>
      </c>
      <c r="C673" s="86" t="s">
        <v>198</v>
      </c>
      <c r="D673" s="199">
        <v>0</v>
      </c>
      <c r="E673" s="176">
        <v>0</v>
      </c>
      <c r="F673" s="87">
        <v>0</v>
      </c>
      <c r="G673" s="168">
        <v>0</v>
      </c>
      <c r="I673" s="177" t="s">
        <v>9293</v>
      </c>
      <c r="J673" s="174">
        <f t="shared" si="30"/>
        <v>0</v>
      </c>
      <c r="M673" s="184"/>
    </row>
    <row r="674" spans="1:13" ht="15" customHeight="1" x14ac:dyDescent="0.3">
      <c r="A674" s="85" t="s">
        <v>561</v>
      </c>
      <c r="B674" s="85" t="s">
        <v>562</v>
      </c>
      <c r="C674" s="86" t="s">
        <v>198</v>
      </c>
      <c r="D674" s="199">
        <v>0</v>
      </c>
      <c r="E674" s="176">
        <v>0</v>
      </c>
      <c r="F674" s="87">
        <v>0</v>
      </c>
      <c r="G674" s="168">
        <v>0</v>
      </c>
      <c r="I674" s="177" t="s">
        <v>9293</v>
      </c>
      <c r="J674" s="174">
        <f t="shared" si="30"/>
        <v>0</v>
      </c>
      <c r="M674" s="184"/>
    </row>
    <row r="675" spans="1:13" ht="15" customHeight="1" x14ac:dyDescent="0.3">
      <c r="A675" s="85" t="s">
        <v>563</v>
      </c>
      <c r="B675" s="85" t="s">
        <v>564</v>
      </c>
      <c r="C675" s="86" t="s">
        <v>198</v>
      </c>
      <c r="D675" s="199">
        <v>0</v>
      </c>
      <c r="E675" s="176">
        <v>0</v>
      </c>
      <c r="F675" s="87">
        <v>0</v>
      </c>
      <c r="G675" s="168">
        <v>0</v>
      </c>
      <c r="I675" s="177" t="s">
        <v>9293</v>
      </c>
      <c r="J675" s="174">
        <f t="shared" si="30"/>
        <v>0</v>
      </c>
      <c r="M675" s="184"/>
    </row>
    <row r="676" spans="1:13" ht="15" customHeight="1" x14ac:dyDescent="0.3">
      <c r="A676" s="85" t="s">
        <v>565</v>
      </c>
      <c r="B676" s="85" t="s">
        <v>566</v>
      </c>
      <c r="C676" s="86" t="s">
        <v>198</v>
      </c>
      <c r="D676" s="199">
        <v>0</v>
      </c>
      <c r="E676" s="176">
        <v>0</v>
      </c>
      <c r="F676" s="87">
        <v>0</v>
      </c>
      <c r="G676" s="168">
        <v>0</v>
      </c>
      <c r="I676" s="177" t="s">
        <v>9293</v>
      </c>
      <c r="J676" s="174">
        <f t="shared" si="30"/>
        <v>0</v>
      </c>
      <c r="M676" s="184"/>
    </row>
    <row r="677" spans="1:13" ht="15" customHeight="1" x14ac:dyDescent="0.3">
      <c r="A677" s="85" t="s">
        <v>567</v>
      </c>
      <c r="B677" s="85" t="s">
        <v>568</v>
      </c>
      <c r="C677" s="86" t="s">
        <v>198</v>
      </c>
      <c r="D677" s="199">
        <v>0</v>
      </c>
      <c r="E677" s="176">
        <v>0</v>
      </c>
      <c r="F677" s="87">
        <v>0</v>
      </c>
      <c r="G677" s="168">
        <v>0</v>
      </c>
      <c r="I677" s="177" t="s">
        <v>9293</v>
      </c>
      <c r="J677" s="174">
        <f t="shared" si="30"/>
        <v>0</v>
      </c>
      <c r="M677" s="184"/>
    </row>
    <row r="678" spans="1:13" ht="15" customHeight="1" x14ac:dyDescent="0.3">
      <c r="A678" s="85" t="s">
        <v>569</v>
      </c>
      <c r="B678" s="85" t="s">
        <v>570</v>
      </c>
      <c r="C678" s="86" t="s">
        <v>198</v>
      </c>
      <c r="D678" s="199">
        <v>0</v>
      </c>
      <c r="E678" s="176">
        <v>0</v>
      </c>
      <c r="F678" s="87">
        <v>0</v>
      </c>
      <c r="G678" s="168">
        <v>0</v>
      </c>
      <c r="I678" s="177" t="s">
        <v>9293</v>
      </c>
      <c r="J678" s="174">
        <f t="shared" si="30"/>
        <v>0</v>
      </c>
      <c r="M678" s="184"/>
    </row>
    <row r="679" spans="1:13" ht="15" customHeight="1" x14ac:dyDescent="0.3">
      <c r="A679" s="85" t="s">
        <v>571</v>
      </c>
      <c r="B679" s="85" t="s">
        <v>572</v>
      </c>
      <c r="C679" s="86" t="s">
        <v>198</v>
      </c>
      <c r="D679" s="199">
        <v>0</v>
      </c>
      <c r="E679" s="176">
        <v>0</v>
      </c>
      <c r="F679" s="87">
        <v>0</v>
      </c>
      <c r="G679" s="168">
        <v>0</v>
      </c>
      <c r="I679" s="177" t="s">
        <v>9293</v>
      </c>
      <c r="J679" s="174">
        <f t="shared" si="30"/>
        <v>0</v>
      </c>
      <c r="M679" s="184"/>
    </row>
    <row r="680" spans="1:13" ht="15" customHeight="1" x14ac:dyDescent="0.3">
      <c r="A680" s="85" t="s">
        <v>573</v>
      </c>
      <c r="B680" s="85" t="s">
        <v>574</v>
      </c>
      <c r="C680" s="86" t="s">
        <v>198</v>
      </c>
      <c r="D680" s="199">
        <v>0</v>
      </c>
      <c r="E680" s="176">
        <v>0</v>
      </c>
      <c r="F680" s="87">
        <v>0</v>
      </c>
      <c r="G680" s="168">
        <v>0</v>
      </c>
      <c r="I680" s="177" t="s">
        <v>9293</v>
      </c>
      <c r="J680" s="174">
        <f t="shared" si="30"/>
        <v>0</v>
      </c>
      <c r="M680" s="184"/>
    </row>
    <row r="681" spans="1:13" ht="15" customHeight="1" x14ac:dyDescent="0.3">
      <c r="A681" s="85" t="s">
        <v>575</v>
      </c>
      <c r="B681" s="85" t="s">
        <v>576</v>
      </c>
      <c r="C681" s="86" t="s">
        <v>198</v>
      </c>
      <c r="D681" s="199">
        <v>0</v>
      </c>
      <c r="E681" s="176">
        <v>0</v>
      </c>
      <c r="F681" s="87">
        <v>0</v>
      </c>
      <c r="G681" s="168">
        <v>0</v>
      </c>
      <c r="I681" s="177" t="s">
        <v>9293</v>
      </c>
      <c r="J681" s="174">
        <f t="shared" si="30"/>
        <v>0</v>
      </c>
      <c r="M681" s="184"/>
    </row>
    <row r="682" spans="1:13" ht="15" customHeight="1" x14ac:dyDescent="0.3">
      <c r="A682" s="85" t="s">
        <v>577</v>
      </c>
      <c r="B682" s="85" t="s">
        <v>578</v>
      </c>
      <c r="C682" s="86" t="s">
        <v>198</v>
      </c>
      <c r="D682" s="199">
        <v>0</v>
      </c>
      <c r="E682" s="176">
        <v>0</v>
      </c>
      <c r="F682" s="87">
        <v>0</v>
      </c>
      <c r="G682" s="168">
        <v>0</v>
      </c>
      <c r="I682" s="177" t="s">
        <v>9293</v>
      </c>
      <c r="J682" s="174">
        <f t="shared" si="30"/>
        <v>0</v>
      </c>
      <c r="M682" s="184"/>
    </row>
    <row r="683" spans="1:13" ht="15" customHeight="1" x14ac:dyDescent="0.3">
      <c r="A683" s="85" t="s">
        <v>579</v>
      </c>
      <c r="B683" s="85" t="s">
        <v>580</v>
      </c>
      <c r="C683" s="86" t="s">
        <v>198</v>
      </c>
      <c r="D683" s="199">
        <v>0</v>
      </c>
      <c r="E683" s="176">
        <v>0</v>
      </c>
      <c r="F683" s="87">
        <v>0</v>
      </c>
      <c r="G683" s="168">
        <v>0</v>
      </c>
      <c r="I683" s="177" t="s">
        <v>9293</v>
      </c>
      <c r="J683" s="174">
        <f t="shared" si="30"/>
        <v>0</v>
      </c>
      <c r="M683" s="184"/>
    </row>
    <row r="684" spans="1:13" ht="15" customHeight="1" x14ac:dyDescent="0.3">
      <c r="A684" s="85" t="s">
        <v>581</v>
      </c>
      <c r="B684" s="85" t="s">
        <v>582</v>
      </c>
      <c r="C684" s="86" t="s">
        <v>198</v>
      </c>
      <c r="D684" s="199">
        <v>0</v>
      </c>
      <c r="E684" s="176">
        <v>0</v>
      </c>
      <c r="F684" s="87">
        <v>0</v>
      </c>
      <c r="G684" s="168">
        <v>0</v>
      </c>
      <c r="I684" s="177" t="s">
        <v>9293</v>
      </c>
      <c r="J684" s="174">
        <f t="shared" si="30"/>
        <v>0</v>
      </c>
      <c r="M684" s="184"/>
    </row>
    <row r="685" spans="1:13" ht="15" customHeight="1" x14ac:dyDescent="0.3">
      <c r="A685" s="85" t="s">
        <v>583</v>
      </c>
      <c r="B685" s="85" t="s">
        <v>584</v>
      </c>
      <c r="C685" s="86" t="s">
        <v>198</v>
      </c>
      <c r="D685" s="199">
        <v>0</v>
      </c>
      <c r="E685" s="176">
        <v>0</v>
      </c>
      <c r="F685" s="87">
        <v>0</v>
      </c>
      <c r="G685" s="168">
        <v>0</v>
      </c>
      <c r="I685" s="177" t="s">
        <v>9293</v>
      </c>
      <c r="J685" s="174">
        <f t="shared" si="30"/>
        <v>0</v>
      </c>
      <c r="M685" s="184"/>
    </row>
    <row r="686" spans="1:13" ht="15" customHeight="1" x14ac:dyDescent="0.3">
      <c r="A686" s="85" t="s">
        <v>585</v>
      </c>
      <c r="B686" s="85" t="s">
        <v>586</v>
      </c>
      <c r="C686" s="86" t="s">
        <v>198</v>
      </c>
      <c r="D686" s="199">
        <v>0</v>
      </c>
      <c r="E686" s="176">
        <v>0</v>
      </c>
      <c r="F686" s="87">
        <v>0</v>
      </c>
      <c r="G686" s="168">
        <v>0</v>
      </c>
      <c r="I686" s="177" t="s">
        <v>9293</v>
      </c>
      <c r="J686" s="174">
        <f t="shared" si="30"/>
        <v>0</v>
      </c>
      <c r="M686" s="184"/>
    </row>
    <row r="687" spans="1:13" ht="15" customHeight="1" x14ac:dyDescent="0.3">
      <c r="A687" s="85" t="s">
        <v>587</v>
      </c>
      <c r="B687" s="85" t="s">
        <v>588</v>
      </c>
      <c r="C687" s="86" t="s">
        <v>198</v>
      </c>
      <c r="D687" s="199">
        <v>0</v>
      </c>
      <c r="E687" s="176">
        <v>0</v>
      </c>
      <c r="F687" s="87">
        <v>0</v>
      </c>
      <c r="G687" s="168">
        <v>0</v>
      </c>
      <c r="I687" s="177" t="s">
        <v>9293</v>
      </c>
      <c r="J687" s="174">
        <f t="shared" si="30"/>
        <v>0</v>
      </c>
      <c r="M687" s="184"/>
    </row>
    <row r="688" spans="1:13" ht="15" customHeight="1" x14ac:dyDescent="0.3">
      <c r="A688" s="85" t="s">
        <v>589</v>
      </c>
      <c r="B688" s="85" t="s">
        <v>590</v>
      </c>
      <c r="C688" s="86" t="s">
        <v>198</v>
      </c>
      <c r="D688" s="199">
        <v>0</v>
      </c>
      <c r="E688" s="176">
        <v>0</v>
      </c>
      <c r="F688" s="87">
        <v>0</v>
      </c>
      <c r="G688" s="168">
        <v>0</v>
      </c>
      <c r="I688" s="177" t="s">
        <v>9293</v>
      </c>
      <c r="J688" s="174">
        <f t="shared" si="30"/>
        <v>0</v>
      </c>
      <c r="M688" s="184"/>
    </row>
    <row r="689" spans="1:13" ht="15" customHeight="1" x14ac:dyDescent="0.3">
      <c r="A689" s="85" t="s">
        <v>591</v>
      </c>
      <c r="B689" s="85" t="s">
        <v>592</v>
      </c>
      <c r="C689" s="86" t="s">
        <v>198</v>
      </c>
      <c r="D689" s="199">
        <v>0</v>
      </c>
      <c r="E689" s="176">
        <v>0</v>
      </c>
      <c r="F689" s="87">
        <v>0</v>
      </c>
      <c r="G689" s="168">
        <v>0</v>
      </c>
      <c r="I689" s="177" t="s">
        <v>9293</v>
      </c>
      <c r="J689" s="174">
        <f t="shared" si="30"/>
        <v>0</v>
      </c>
      <c r="M689" s="184"/>
    </row>
    <row r="690" spans="1:13" ht="19.95" customHeight="1" x14ac:dyDescent="0.3">
      <c r="A690" s="88" t="s">
        <v>9085</v>
      </c>
      <c r="B690" s="88" t="s">
        <v>9066</v>
      </c>
      <c r="C690" s="89"/>
      <c r="D690" s="201"/>
      <c r="E690" s="156">
        <v>4411.24</v>
      </c>
      <c r="F690" s="89"/>
      <c r="G690" s="89">
        <v>0</v>
      </c>
      <c r="I690" s="177"/>
      <c r="J690" s="174">
        <f t="shared" si="30"/>
        <v>0</v>
      </c>
      <c r="M690" s="184"/>
    </row>
    <row r="691" spans="1:13" ht="15" customHeight="1" x14ac:dyDescent="0.3">
      <c r="A691" s="85" t="s">
        <v>9086</v>
      </c>
      <c r="B691" s="85" t="s">
        <v>9302</v>
      </c>
      <c r="C691" s="86" t="s">
        <v>198</v>
      </c>
      <c r="D691" s="203">
        <v>367.91</v>
      </c>
      <c r="E691" s="164">
        <v>4411.24</v>
      </c>
      <c r="F691" s="163">
        <v>0</v>
      </c>
      <c r="G691" s="172">
        <v>0</v>
      </c>
      <c r="I691" s="177">
        <f>F691/D691</f>
        <v>0</v>
      </c>
      <c r="J691" s="174">
        <f t="shared" si="30"/>
        <v>367.91</v>
      </c>
      <c r="M691" s="184"/>
    </row>
    <row r="692" spans="1:13" ht="19.95" customHeight="1" x14ac:dyDescent="0.3">
      <c r="A692" s="88" t="s">
        <v>9087</v>
      </c>
      <c r="B692" s="88" t="s">
        <v>9067</v>
      </c>
      <c r="C692" s="89"/>
      <c r="D692" s="201"/>
      <c r="E692" s="156">
        <v>2866.02</v>
      </c>
      <c r="F692" s="89"/>
      <c r="G692" s="89">
        <v>0</v>
      </c>
      <c r="I692" s="177"/>
      <c r="J692" s="174">
        <f t="shared" si="30"/>
        <v>0</v>
      </c>
      <c r="M692" s="184"/>
    </row>
    <row r="693" spans="1:13" ht="15" customHeight="1" x14ac:dyDescent="0.3">
      <c r="A693" s="85" t="s">
        <v>9088</v>
      </c>
      <c r="B693" s="85" t="s">
        <v>9303</v>
      </c>
      <c r="C693" s="86" t="s">
        <v>198</v>
      </c>
      <c r="D693" s="203">
        <v>367.91</v>
      </c>
      <c r="E693" s="164">
        <v>2866.02</v>
      </c>
      <c r="F693" s="163">
        <v>0</v>
      </c>
      <c r="G693" s="172">
        <v>0</v>
      </c>
      <c r="I693" s="177">
        <f>F693/D693</f>
        <v>0</v>
      </c>
      <c r="J693" s="174">
        <f t="shared" si="30"/>
        <v>367.91</v>
      </c>
      <c r="M693" s="184"/>
    </row>
    <row r="694" spans="1:13" ht="25.2" customHeight="1" x14ac:dyDescent="0.3">
      <c r="A694" s="83" t="s">
        <v>593</v>
      </c>
      <c r="B694" s="83" t="s">
        <v>594</v>
      </c>
      <c r="C694" s="84"/>
      <c r="D694" s="198"/>
      <c r="E694" s="154">
        <v>388008.51000000007</v>
      </c>
      <c r="F694" s="84"/>
      <c r="G694" s="84">
        <v>417732.1152</v>
      </c>
      <c r="I694" s="177"/>
      <c r="J694" s="174">
        <f t="shared" si="30"/>
        <v>0</v>
      </c>
      <c r="M694" s="184"/>
    </row>
    <row r="695" spans="1:13" ht="19.95" customHeight="1" x14ac:dyDescent="0.3">
      <c r="A695" s="88" t="s">
        <v>595</v>
      </c>
      <c r="B695" s="88" t="s">
        <v>596</v>
      </c>
      <c r="C695" s="89"/>
      <c r="D695" s="201"/>
      <c r="E695" s="156">
        <v>240572.17</v>
      </c>
      <c r="F695" s="89"/>
      <c r="G695" s="89">
        <v>258798.82140000002</v>
      </c>
      <c r="I695" s="177"/>
      <c r="J695" s="174">
        <f t="shared" si="30"/>
        <v>0</v>
      </c>
      <c r="M695" s="184"/>
    </row>
    <row r="696" spans="1:13" ht="15" customHeight="1" x14ac:dyDescent="0.3">
      <c r="A696" s="85" t="s">
        <v>597</v>
      </c>
      <c r="B696" s="85" t="s">
        <v>598</v>
      </c>
      <c r="C696" s="86" t="s">
        <v>198</v>
      </c>
      <c r="D696" s="199">
        <v>0</v>
      </c>
      <c r="E696" s="176">
        <v>0</v>
      </c>
      <c r="F696" s="87">
        <v>0</v>
      </c>
      <c r="G696" s="168">
        <v>0</v>
      </c>
      <c r="I696" s="177" t="s">
        <v>9293</v>
      </c>
      <c r="J696" s="174">
        <f t="shared" si="30"/>
        <v>0</v>
      </c>
      <c r="M696" s="184"/>
    </row>
    <row r="697" spans="1:13" ht="15" customHeight="1" x14ac:dyDescent="0.3">
      <c r="A697" s="85" t="s">
        <v>9089</v>
      </c>
      <c r="B697" s="85" t="s">
        <v>9304</v>
      </c>
      <c r="C697" s="86" t="s">
        <v>198</v>
      </c>
      <c r="D697" s="203">
        <v>5358.08</v>
      </c>
      <c r="E697" s="164">
        <v>68797.75</v>
      </c>
      <c r="F697" s="163">
        <v>2815.09</v>
      </c>
      <c r="G697" s="172">
        <v>36145.755600000004</v>
      </c>
      <c r="I697" s="177">
        <f>F697/D697</f>
        <v>0.52539155817009087</v>
      </c>
      <c r="J697" s="174">
        <f t="shared" si="30"/>
        <v>2542.9899999999998</v>
      </c>
      <c r="M697" s="184"/>
    </row>
    <row r="698" spans="1:13" ht="15" customHeight="1" x14ac:dyDescent="0.3">
      <c r="A698" s="85" t="s">
        <v>9090</v>
      </c>
      <c r="B698" s="85" t="s">
        <v>9305</v>
      </c>
      <c r="C698" s="86" t="s">
        <v>198</v>
      </c>
      <c r="D698" s="203">
        <v>13568.28</v>
      </c>
      <c r="E698" s="164">
        <v>171774.42</v>
      </c>
      <c r="F698" s="163">
        <v>17587.13</v>
      </c>
      <c r="G698" s="172">
        <v>222653.06580000001</v>
      </c>
      <c r="I698" s="177">
        <f>F698/D698</f>
        <v>1.2961945065992153</v>
      </c>
      <c r="J698" s="174">
        <f t="shared" si="30"/>
        <v>-4018.8500000000004</v>
      </c>
      <c r="M698" s="184"/>
    </row>
    <row r="699" spans="1:13" ht="19.95" customHeight="1" x14ac:dyDescent="0.3">
      <c r="A699" s="88" t="s">
        <v>599</v>
      </c>
      <c r="B699" s="88" t="s">
        <v>600</v>
      </c>
      <c r="C699" s="89"/>
      <c r="D699" s="201"/>
      <c r="E699" s="156">
        <v>147436.34</v>
      </c>
      <c r="F699" s="89"/>
      <c r="G699" s="89">
        <v>158933.29380000001</v>
      </c>
      <c r="I699" s="177"/>
      <c r="J699" s="174">
        <f t="shared" si="30"/>
        <v>0</v>
      </c>
      <c r="M699" s="184"/>
    </row>
    <row r="700" spans="1:13" ht="15" customHeight="1" x14ac:dyDescent="0.3">
      <c r="A700" s="85" t="s">
        <v>601</v>
      </c>
      <c r="B700" s="85" t="s">
        <v>602</v>
      </c>
      <c r="C700" s="86" t="s">
        <v>198</v>
      </c>
      <c r="D700" s="199">
        <v>0</v>
      </c>
      <c r="E700" s="176">
        <v>0</v>
      </c>
      <c r="F700" s="87">
        <v>0</v>
      </c>
      <c r="G700" s="168">
        <v>0</v>
      </c>
      <c r="I700" s="177" t="s">
        <v>9293</v>
      </c>
      <c r="J700" s="174">
        <f t="shared" si="30"/>
        <v>0</v>
      </c>
      <c r="M700" s="184"/>
    </row>
    <row r="701" spans="1:13" ht="15" customHeight="1" x14ac:dyDescent="0.3">
      <c r="A701" s="85" t="s">
        <v>9091</v>
      </c>
      <c r="B701" s="85" t="s">
        <v>9306</v>
      </c>
      <c r="C701" s="86" t="s">
        <v>198</v>
      </c>
      <c r="D701" s="203">
        <v>5358.08</v>
      </c>
      <c r="E701" s="164">
        <v>41739.440000000002</v>
      </c>
      <c r="F701" s="163">
        <v>2815.09</v>
      </c>
      <c r="G701" s="172">
        <v>21929.551100000001</v>
      </c>
      <c r="I701" s="177">
        <f>F701/D701</f>
        <v>0.52539155817009087</v>
      </c>
      <c r="J701" s="174">
        <f t="shared" si="30"/>
        <v>2542.9899999999998</v>
      </c>
      <c r="M701" s="184"/>
    </row>
    <row r="702" spans="1:13" ht="15" customHeight="1" x14ac:dyDescent="0.3">
      <c r="A702" s="85" t="s">
        <v>9092</v>
      </c>
      <c r="B702" s="85" t="s">
        <v>9307</v>
      </c>
      <c r="C702" s="86" t="s">
        <v>198</v>
      </c>
      <c r="D702" s="203">
        <v>13568.28</v>
      </c>
      <c r="E702" s="164">
        <v>105696.9</v>
      </c>
      <c r="F702" s="163">
        <v>17587.13</v>
      </c>
      <c r="G702" s="172">
        <v>137003.7427</v>
      </c>
      <c r="I702" s="177">
        <f>F702/D702</f>
        <v>1.2961945065992153</v>
      </c>
      <c r="J702" s="174">
        <f t="shared" si="30"/>
        <v>-4018.8500000000004</v>
      </c>
      <c r="M702" s="184"/>
    </row>
    <row r="703" spans="1:13" ht="25.2" customHeight="1" x14ac:dyDescent="0.3">
      <c r="A703" s="83" t="s">
        <v>9051</v>
      </c>
      <c r="B703" s="83" t="s">
        <v>603</v>
      </c>
      <c r="C703" s="84"/>
      <c r="D703" s="198"/>
      <c r="E703" s="154">
        <v>32324.569999999996</v>
      </c>
      <c r="F703" s="84"/>
      <c r="G703" s="84">
        <v>29653.54</v>
      </c>
      <c r="I703" s="177"/>
      <c r="J703" s="174">
        <f t="shared" si="30"/>
        <v>0</v>
      </c>
      <c r="M703" s="184"/>
    </row>
    <row r="704" spans="1:13" ht="19.95" customHeight="1" x14ac:dyDescent="0.3">
      <c r="A704" s="88" t="s">
        <v>9052</v>
      </c>
      <c r="B704" s="88" t="s">
        <v>604</v>
      </c>
      <c r="C704" s="89"/>
      <c r="D704" s="201"/>
      <c r="E704" s="156">
        <v>0</v>
      </c>
      <c r="F704" s="89"/>
      <c r="G704" s="89">
        <v>0</v>
      </c>
      <c r="I704" s="177"/>
      <c r="J704" s="174">
        <f t="shared" si="30"/>
        <v>0</v>
      </c>
      <c r="M704" s="184"/>
    </row>
    <row r="705" spans="1:13" ht="15" customHeight="1" x14ac:dyDescent="0.3">
      <c r="A705" s="85" t="s">
        <v>9053</v>
      </c>
      <c r="B705" s="85" t="s">
        <v>605</v>
      </c>
      <c r="C705" s="86" t="s">
        <v>28</v>
      </c>
      <c r="D705" s="199">
        <v>0</v>
      </c>
      <c r="E705" s="176">
        <v>0</v>
      </c>
      <c r="F705" s="87">
        <v>0</v>
      </c>
      <c r="G705" s="168">
        <v>0</v>
      </c>
      <c r="I705" s="177" t="s">
        <v>9293</v>
      </c>
      <c r="J705" s="174">
        <f t="shared" si="30"/>
        <v>0</v>
      </c>
      <c r="M705" s="184"/>
    </row>
    <row r="706" spans="1:13" ht="15" customHeight="1" x14ac:dyDescent="0.3">
      <c r="A706" s="85" t="s">
        <v>9054</v>
      </c>
      <c r="B706" s="85" t="s">
        <v>606</v>
      </c>
      <c r="C706" s="86" t="s">
        <v>28</v>
      </c>
      <c r="D706" s="199">
        <v>0</v>
      </c>
      <c r="E706" s="176">
        <v>0</v>
      </c>
      <c r="F706" s="87">
        <v>0</v>
      </c>
      <c r="G706" s="168">
        <v>0</v>
      </c>
      <c r="I706" s="177" t="s">
        <v>9293</v>
      </c>
      <c r="J706" s="174">
        <f t="shared" si="30"/>
        <v>0</v>
      </c>
      <c r="M706" s="184"/>
    </row>
    <row r="707" spans="1:13" ht="19.95" customHeight="1" x14ac:dyDescent="0.3">
      <c r="A707" s="88" t="s">
        <v>9055</v>
      </c>
      <c r="B707" s="88" t="s">
        <v>607</v>
      </c>
      <c r="C707" s="89"/>
      <c r="D707" s="201"/>
      <c r="E707" s="156">
        <v>0</v>
      </c>
      <c r="F707" s="89"/>
      <c r="G707" s="89">
        <v>0</v>
      </c>
      <c r="I707" s="177"/>
      <c r="J707" s="174">
        <f t="shared" si="30"/>
        <v>0</v>
      </c>
      <c r="M707" s="184"/>
    </row>
    <row r="708" spans="1:13" ht="15" customHeight="1" x14ac:dyDescent="0.3">
      <c r="A708" s="85" t="s">
        <v>9056</v>
      </c>
      <c r="B708" s="85" t="s">
        <v>608</v>
      </c>
      <c r="C708" s="86" t="s">
        <v>28</v>
      </c>
      <c r="D708" s="199">
        <v>0</v>
      </c>
      <c r="E708" s="176">
        <v>0</v>
      </c>
      <c r="F708" s="87">
        <v>0</v>
      </c>
      <c r="G708" s="168">
        <v>0</v>
      </c>
      <c r="I708" s="177" t="s">
        <v>9293</v>
      </c>
      <c r="J708" s="174">
        <f t="shared" si="30"/>
        <v>0</v>
      </c>
      <c r="M708" s="184"/>
    </row>
    <row r="709" spans="1:13" ht="15" customHeight="1" x14ac:dyDescent="0.3">
      <c r="A709" s="85" t="s">
        <v>9057</v>
      </c>
      <c r="B709" s="85" t="s">
        <v>609</v>
      </c>
      <c r="C709" s="86" t="s">
        <v>28</v>
      </c>
      <c r="D709" s="199">
        <v>0</v>
      </c>
      <c r="E709" s="176">
        <v>0</v>
      </c>
      <c r="F709" s="87">
        <v>0</v>
      </c>
      <c r="G709" s="168">
        <v>0</v>
      </c>
      <c r="I709" s="177" t="s">
        <v>9293</v>
      </c>
      <c r="J709" s="174">
        <f t="shared" ref="J709:J772" si="31">D709-F709</f>
        <v>0</v>
      </c>
      <c r="M709" s="184"/>
    </row>
    <row r="710" spans="1:13" ht="19.95" customHeight="1" x14ac:dyDescent="0.3">
      <c r="A710" s="88" t="s">
        <v>9093</v>
      </c>
      <c r="B710" s="88" t="s">
        <v>9068</v>
      </c>
      <c r="C710" s="89"/>
      <c r="D710" s="201"/>
      <c r="E710" s="156">
        <v>27514.019999999997</v>
      </c>
      <c r="F710" s="89"/>
      <c r="G710" s="89">
        <v>25460.720000000001</v>
      </c>
      <c r="I710" s="177"/>
      <c r="J710" s="174">
        <f t="shared" si="31"/>
        <v>0</v>
      </c>
      <c r="M710" s="184"/>
    </row>
    <row r="711" spans="1:13" ht="15" customHeight="1" x14ac:dyDescent="0.3">
      <c r="A711" s="90" t="s">
        <v>9094</v>
      </c>
      <c r="B711" s="90" t="s">
        <v>9070</v>
      </c>
      <c r="C711" s="91"/>
      <c r="D711" s="205">
        <v>0</v>
      </c>
      <c r="E711" s="157">
        <v>11732.31</v>
      </c>
      <c r="F711" s="91"/>
      <c r="G711" s="91">
        <v>12761.460000000001</v>
      </c>
      <c r="I711" s="177"/>
      <c r="J711" s="174">
        <f t="shared" si="31"/>
        <v>0</v>
      </c>
      <c r="M711" s="184"/>
    </row>
    <row r="712" spans="1:13" ht="15" customHeight="1" x14ac:dyDescent="0.3">
      <c r="A712" s="85" t="s">
        <v>9095</v>
      </c>
      <c r="B712" s="85" t="s">
        <v>9308</v>
      </c>
      <c r="C712" s="86" t="s">
        <v>28</v>
      </c>
      <c r="D712" s="203">
        <v>57</v>
      </c>
      <c r="E712" s="164">
        <v>11732.31</v>
      </c>
      <c r="F712" s="163">
        <v>62</v>
      </c>
      <c r="G712" s="172">
        <v>12761.460000000001</v>
      </c>
      <c r="I712" s="177">
        <f>F712/D712</f>
        <v>1.0877192982456141</v>
      </c>
      <c r="J712" s="174">
        <f t="shared" si="31"/>
        <v>-5</v>
      </c>
      <c r="M712" s="184"/>
    </row>
    <row r="713" spans="1:13" ht="15" customHeight="1" x14ac:dyDescent="0.3">
      <c r="A713" s="90" t="s">
        <v>9096</v>
      </c>
      <c r="B713" s="90" t="s">
        <v>9071</v>
      </c>
      <c r="C713" s="91"/>
      <c r="D713" s="205">
        <v>0</v>
      </c>
      <c r="E713" s="157">
        <v>8766.7999999999993</v>
      </c>
      <c r="F713" s="91"/>
      <c r="G713" s="91">
        <v>8201.2000000000007</v>
      </c>
      <c r="I713" s="177"/>
      <c r="J713" s="174">
        <f t="shared" si="31"/>
        <v>0</v>
      </c>
      <c r="M713" s="184"/>
    </row>
    <row r="714" spans="1:13" ht="15" customHeight="1" x14ac:dyDescent="0.3">
      <c r="A714" s="85" t="s">
        <v>9097</v>
      </c>
      <c r="B714" s="85" t="s">
        <v>9309</v>
      </c>
      <c r="C714" s="86" t="s">
        <v>28</v>
      </c>
      <c r="D714" s="203">
        <v>62</v>
      </c>
      <c r="E714" s="164">
        <v>8766.7999999999993</v>
      </c>
      <c r="F714" s="163">
        <v>58</v>
      </c>
      <c r="G714" s="172">
        <v>8201.2000000000007</v>
      </c>
      <c r="I714" s="177">
        <f>F714/D714</f>
        <v>0.93548387096774188</v>
      </c>
      <c r="J714" s="174">
        <f t="shared" si="31"/>
        <v>4</v>
      </c>
      <c r="M714" s="184"/>
    </row>
    <row r="715" spans="1:13" ht="15" customHeight="1" x14ac:dyDescent="0.3">
      <c r="A715" s="90" t="s">
        <v>9098</v>
      </c>
      <c r="B715" s="90" t="s">
        <v>9072</v>
      </c>
      <c r="C715" s="91"/>
      <c r="D715" s="205">
        <v>0</v>
      </c>
      <c r="E715" s="157">
        <v>617.49</v>
      </c>
      <c r="F715" s="91"/>
      <c r="G715" s="91">
        <v>617.49</v>
      </c>
      <c r="I715" s="177"/>
      <c r="J715" s="174">
        <f t="shared" si="31"/>
        <v>0</v>
      </c>
      <c r="M715" s="184"/>
    </row>
    <row r="716" spans="1:13" ht="15" customHeight="1" x14ac:dyDescent="0.3">
      <c r="A716" s="85" t="s">
        <v>9099</v>
      </c>
      <c r="B716" s="85" t="s">
        <v>9310</v>
      </c>
      <c r="C716" s="86" t="s">
        <v>28</v>
      </c>
      <c r="D716" s="203">
        <v>3</v>
      </c>
      <c r="E716" s="164">
        <v>617.49</v>
      </c>
      <c r="F716" s="163">
        <v>3</v>
      </c>
      <c r="G716" s="172">
        <v>617.49</v>
      </c>
      <c r="I716" s="177">
        <f>F716/D716</f>
        <v>1</v>
      </c>
      <c r="J716" s="174">
        <f t="shared" si="31"/>
        <v>0</v>
      </c>
      <c r="M716" s="184"/>
    </row>
    <row r="717" spans="1:13" ht="15" customHeight="1" x14ac:dyDescent="0.3">
      <c r="A717" s="90" t="s">
        <v>9100</v>
      </c>
      <c r="B717" s="90" t="s">
        <v>9074</v>
      </c>
      <c r="C717" s="91"/>
      <c r="D717" s="205">
        <v>0</v>
      </c>
      <c r="E717" s="157">
        <v>2881.62</v>
      </c>
      <c r="F717" s="91"/>
      <c r="G717" s="91">
        <v>2881.6200000000003</v>
      </c>
      <c r="I717" s="177"/>
      <c r="J717" s="174">
        <f t="shared" si="31"/>
        <v>0</v>
      </c>
      <c r="M717" s="184"/>
    </row>
    <row r="718" spans="1:13" ht="15" customHeight="1" x14ac:dyDescent="0.3">
      <c r="A718" s="85" t="s">
        <v>9101</v>
      </c>
      <c r="B718" s="85" t="s">
        <v>9311</v>
      </c>
      <c r="C718" s="86" t="s">
        <v>28</v>
      </c>
      <c r="D718" s="203">
        <v>14</v>
      </c>
      <c r="E718" s="164">
        <v>2881.62</v>
      </c>
      <c r="F718" s="163">
        <v>14</v>
      </c>
      <c r="G718" s="172">
        <v>2881.6200000000003</v>
      </c>
      <c r="I718" s="177">
        <f>F718/D718</f>
        <v>1</v>
      </c>
      <c r="J718" s="174">
        <f t="shared" si="31"/>
        <v>0</v>
      </c>
      <c r="M718" s="184"/>
    </row>
    <row r="719" spans="1:13" ht="15" customHeight="1" x14ac:dyDescent="0.3">
      <c r="A719" s="90" t="s">
        <v>9102</v>
      </c>
      <c r="B719" s="90" t="s">
        <v>9124</v>
      </c>
      <c r="C719" s="91"/>
      <c r="D719" s="205">
        <v>0</v>
      </c>
      <c r="E719" s="157">
        <v>2516.85</v>
      </c>
      <c r="F719" s="91"/>
      <c r="G719" s="91">
        <v>0</v>
      </c>
      <c r="I719" s="177"/>
      <c r="J719" s="174">
        <f t="shared" si="31"/>
        <v>0</v>
      </c>
      <c r="M719" s="184"/>
    </row>
    <row r="720" spans="1:13" ht="15" customHeight="1" x14ac:dyDescent="0.3">
      <c r="A720" s="85" t="s">
        <v>9103</v>
      </c>
      <c r="B720" s="85" t="s">
        <v>9312</v>
      </c>
      <c r="C720" s="86" t="s">
        <v>28</v>
      </c>
      <c r="D720" s="203">
        <v>15</v>
      </c>
      <c r="E720" s="164">
        <v>2516.85</v>
      </c>
      <c r="F720" s="163">
        <v>0</v>
      </c>
      <c r="G720" s="172">
        <v>0</v>
      </c>
      <c r="I720" s="177">
        <f>F720/D720</f>
        <v>0</v>
      </c>
      <c r="J720" s="174">
        <f t="shared" si="31"/>
        <v>15</v>
      </c>
      <c r="M720" s="184"/>
    </row>
    <row r="721" spans="1:13" ht="15" customHeight="1" x14ac:dyDescent="0.3">
      <c r="A721" s="90" t="s">
        <v>9104</v>
      </c>
      <c r="B721" s="90" t="s">
        <v>9125</v>
      </c>
      <c r="C721" s="91"/>
      <c r="D721" s="205">
        <v>0</v>
      </c>
      <c r="E721" s="157">
        <v>998.95</v>
      </c>
      <c r="F721" s="91"/>
      <c r="G721" s="91">
        <v>998.94999999999993</v>
      </c>
      <c r="I721" s="177"/>
      <c r="J721" s="174">
        <f t="shared" si="31"/>
        <v>0</v>
      </c>
      <c r="M721" s="184"/>
    </row>
    <row r="722" spans="1:13" ht="15" customHeight="1" x14ac:dyDescent="0.3">
      <c r="A722" s="85" t="s">
        <v>9105</v>
      </c>
      <c r="B722" s="85" t="s">
        <v>9313</v>
      </c>
      <c r="C722" s="86" t="s">
        <v>28</v>
      </c>
      <c r="D722" s="203">
        <v>5</v>
      </c>
      <c r="E722" s="164">
        <v>998.95</v>
      </c>
      <c r="F722" s="163">
        <v>5</v>
      </c>
      <c r="G722" s="172">
        <v>998.94999999999993</v>
      </c>
      <c r="I722" s="177">
        <f>F722/D722</f>
        <v>1</v>
      </c>
      <c r="J722" s="174">
        <f t="shared" si="31"/>
        <v>0</v>
      </c>
      <c r="M722" s="184"/>
    </row>
    <row r="723" spans="1:13" ht="19.95" customHeight="1" x14ac:dyDescent="0.3">
      <c r="A723" s="88" t="s">
        <v>9106</v>
      </c>
      <c r="B723" s="88" t="s">
        <v>9069</v>
      </c>
      <c r="C723" s="89"/>
      <c r="D723" s="201"/>
      <c r="E723" s="156">
        <v>3498.9600000000005</v>
      </c>
      <c r="F723" s="89"/>
      <c r="G723" s="89">
        <v>3546.8900000000003</v>
      </c>
      <c r="I723" s="177"/>
      <c r="J723" s="174">
        <f t="shared" si="31"/>
        <v>0</v>
      </c>
      <c r="M723" s="184"/>
    </row>
    <row r="724" spans="1:13" ht="15" customHeight="1" x14ac:dyDescent="0.3">
      <c r="A724" s="90" t="s">
        <v>9107</v>
      </c>
      <c r="B724" s="90" t="s">
        <v>9070</v>
      </c>
      <c r="C724" s="91"/>
      <c r="D724" s="205">
        <v>0</v>
      </c>
      <c r="E724" s="157">
        <v>1758.45</v>
      </c>
      <c r="F724" s="91"/>
      <c r="G724" s="91">
        <v>1912.7</v>
      </c>
      <c r="I724" s="177"/>
      <c r="J724" s="174">
        <f t="shared" si="31"/>
        <v>0</v>
      </c>
      <c r="M724" s="184"/>
    </row>
    <row r="725" spans="1:13" ht="15" customHeight="1" x14ac:dyDescent="0.3">
      <c r="A725" s="85" t="s">
        <v>9108</v>
      </c>
      <c r="B725" s="85" t="s">
        <v>9314</v>
      </c>
      <c r="C725" s="86" t="s">
        <v>28</v>
      </c>
      <c r="D725" s="203">
        <v>57</v>
      </c>
      <c r="E725" s="164">
        <v>1758.45</v>
      </c>
      <c r="F725" s="163">
        <v>62</v>
      </c>
      <c r="G725" s="172">
        <v>1912.7</v>
      </c>
      <c r="I725" s="177">
        <f>F725/D725</f>
        <v>1.0877192982456141</v>
      </c>
      <c r="J725" s="174">
        <f t="shared" si="31"/>
        <v>-5</v>
      </c>
      <c r="M725" s="184"/>
    </row>
    <row r="726" spans="1:13" ht="15" customHeight="1" x14ac:dyDescent="0.3">
      <c r="A726" s="90" t="s">
        <v>9109</v>
      </c>
      <c r="B726" s="90" t="s">
        <v>9071</v>
      </c>
      <c r="C726" s="91"/>
      <c r="D726" s="205">
        <v>0</v>
      </c>
      <c r="E726" s="157">
        <v>1647.96</v>
      </c>
      <c r="F726" s="91"/>
      <c r="G726" s="91">
        <v>1541.6399999999999</v>
      </c>
      <c r="I726" s="177"/>
      <c r="J726" s="174">
        <f t="shared" si="31"/>
        <v>0</v>
      </c>
      <c r="M726" s="184"/>
    </row>
    <row r="727" spans="1:13" ht="15" customHeight="1" x14ac:dyDescent="0.3">
      <c r="A727" s="85" t="s">
        <v>9110</v>
      </c>
      <c r="B727" s="85" t="s">
        <v>9315</v>
      </c>
      <c r="C727" s="86" t="s">
        <v>28</v>
      </c>
      <c r="D727" s="203">
        <v>62</v>
      </c>
      <c r="E727" s="164">
        <v>1647.96</v>
      </c>
      <c r="F727" s="163">
        <v>58</v>
      </c>
      <c r="G727" s="172">
        <v>1541.6399999999999</v>
      </c>
      <c r="I727" s="177">
        <f>F727/D727</f>
        <v>0.93548387096774188</v>
      </c>
      <c r="J727" s="174">
        <f t="shared" si="31"/>
        <v>4</v>
      </c>
      <c r="M727" s="184"/>
    </row>
    <row r="728" spans="1:13" ht="15" customHeight="1" x14ac:dyDescent="0.3">
      <c r="A728" s="90" t="s">
        <v>9111</v>
      </c>
      <c r="B728" s="90" t="s">
        <v>9072</v>
      </c>
      <c r="C728" s="91"/>
      <c r="D728" s="205">
        <v>0</v>
      </c>
      <c r="E728" s="157">
        <v>92.55</v>
      </c>
      <c r="F728" s="91"/>
      <c r="G728" s="91">
        <v>92.550000000000011</v>
      </c>
      <c r="I728" s="177"/>
      <c r="J728" s="174">
        <f t="shared" si="31"/>
        <v>0</v>
      </c>
      <c r="M728" s="184"/>
    </row>
    <row r="729" spans="1:13" ht="15" customHeight="1" x14ac:dyDescent="0.3">
      <c r="A729" s="85" t="s">
        <v>9112</v>
      </c>
      <c r="B729" s="85" t="s">
        <v>9316</v>
      </c>
      <c r="C729" s="86" t="s">
        <v>28</v>
      </c>
      <c r="D729" s="203">
        <v>3</v>
      </c>
      <c r="E729" s="164">
        <v>92.55</v>
      </c>
      <c r="F729" s="163">
        <v>3</v>
      </c>
      <c r="G729" s="172">
        <v>92.550000000000011</v>
      </c>
      <c r="I729" s="177">
        <f>F729/D729</f>
        <v>1</v>
      </c>
      <c r="J729" s="174">
        <f t="shared" si="31"/>
        <v>0</v>
      </c>
      <c r="M729" s="184"/>
    </row>
    <row r="730" spans="1:13" ht="19.95" customHeight="1" x14ac:dyDescent="0.3">
      <c r="A730" s="88" t="s">
        <v>9113</v>
      </c>
      <c r="B730" s="88" t="s">
        <v>9073</v>
      </c>
      <c r="C730" s="89"/>
      <c r="D730" s="201"/>
      <c r="E730" s="156">
        <v>1108.68</v>
      </c>
      <c r="F730" s="89"/>
      <c r="G730" s="89">
        <v>645.92999999999995</v>
      </c>
      <c r="I730" s="177"/>
      <c r="J730" s="174">
        <f t="shared" si="31"/>
        <v>0</v>
      </c>
      <c r="M730" s="184"/>
    </row>
    <row r="731" spans="1:13" ht="15" customHeight="1" x14ac:dyDescent="0.3">
      <c r="A731" s="90" t="s">
        <v>9114</v>
      </c>
      <c r="B731" s="90" t="s">
        <v>9074</v>
      </c>
      <c r="C731" s="91"/>
      <c r="D731" s="205">
        <v>0</v>
      </c>
      <c r="E731" s="157">
        <v>491.68</v>
      </c>
      <c r="F731" s="91"/>
      <c r="G731" s="91">
        <v>491.67999999999995</v>
      </c>
      <c r="I731" s="177"/>
      <c r="J731" s="174">
        <f t="shared" si="31"/>
        <v>0</v>
      </c>
      <c r="M731" s="184"/>
    </row>
    <row r="732" spans="1:13" ht="15" customHeight="1" x14ac:dyDescent="0.3">
      <c r="A732" s="85" t="s">
        <v>9115</v>
      </c>
      <c r="B732" s="85" t="s">
        <v>9317</v>
      </c>
      <c r="C732" s="86" t="s">
        <v>28</v>
      </c>
      <c r="D732" s="203">
        <v>14</v>
      </c>
      <c r="E732" s="164">
        <v>491.68</v>
      </c>
      <c r="F732" s="163">
        <v>14</v>
      </c>
      <c r="G732" s="172">
        <v>491.67999999999995</v>
      </c>
      <c r="I732" s="177">
        <f>F732/D732</f>
        <v>1</v>
      </c>
      <c r="J732" s="174">
        <f t="shared" si="31"/>
        <v>0</v>
      </c>
      <c r="M732" s="184"/>
    </row>
    <row r="733" spans="1:13" ht="15" customHeight="1" x14ac:dyDescent="0.3">
      <c r="A733" s="90" t="s">
        <v>9116</v>
      </c>
      <c r="B733" s="90" t="s">
        <v>9075</v>
      </c>
      <c r="C733" s="91"/>
      <c r="D733" s="205">
        <v>0</v>
      </c>
      <c r="E733" s="157">
        <v>462.75</v>
      </c>
      <c r="F733" s="91"/>
      <c r="G733" s="91">
        <v>0</v>
      </c>
      <c r="I733" s="177"/>
      <c r="J733" s="174">
        <f t="shared" si="31"/>
        <v>0</v>
      </c>
      <c r="M733" s="184"/>
    </row>
    <row r="734" spans="1:13" ht="15" customHeight="1" x14ac:dyDescent="0.3">
      <c r="A734" s="85" t="s">
        <v>9117</v>
      </c>
      <c r="B734" s="85" t="s">
        <v>9312</v>
      </c>
      <c r="C734" s="86" t="s">
        <v>28</v>
      </c>
      <c r="D734" s="203">
        <v>15</v>
      </c>
      <c r="E734" s="164">
        <v>462.75</v>
      </c>
      <c r="F734" s="163">
        <v>0</v>
      </c>
      <c r="G734" s="172">
        <v>0</v>
      </c>
      <c r="I734" s="177">
        <f>F734/D734</f>
        <v>0</v>
      </c>
      <c r="J734" s="174">
        <f t="shared" si="31"/>
        <v>15</v>
      </c>
      <c r="M734" s="184"/>
    </row>
    <row r="735" spans="1:13" ht="15" customHeight="1" x14ac:dyDescent="0.3">
      <c r="A735" s="90" t="s">
        <v>9118</v>
      </c>
      <c r="B735" s="90" t="s">
        <v>9076</v>
      </c>
      <c r="C735" s="91"/>
      <c r="D735" s="205">
        <v>0</v>
      </c>
      <c r="E735" s="157">
        <v>154.25</v>
      </c>
      <c r="F735" s="91"/>
      <c r="G735" s="91">
        <v>154.25</v>
      </c>
      <c r="I735" s="177"/>
      <c r="J735" s="174">
        <f t="shared" si="31"/>
        <v>0</v>
      </c>
      <c r="M735" s="184"/>
    </row>
    <row r="736" spans="1:13" ht="15" customHeight="1" x14ac:dyDescent="0.3">
      <c r="A736" s="85" t="s">
        <v>9119</v>
      </c>
      <c r="B736" s="85" t="s">
        <v>9313</v>
      </c>
      <c r="C736" s="86" t="s">
        <v>28</v>
      </c>
      <c r="D736" s="203">
        <v>5</v>
      </c>
      <c r="E736" s="164">
        <v>154.25</v>
      </c>
      <c r="F736" s="163">
        <v>5</v>
      </c>
      <c r="G736" s="172">
        <v>154.25</v>
      </c>
      <c r="I736" s="177">
        <f>F736/D736</f>
        <v>1</v>
      </c>
      <c r="J736" s="174">
        <f t="shared" si="31"/>
        <v>0</v>
      </c>
      <c r="M736" s="184"/>
    </row>
    <row r="737" spans="1:13" ht="19.95" customHeight="1" x14ac:dyDescent="0.3">
      <c r="A737" s="88" t="s">
        <v>9120</v>
      </c>
      <c r="B737" s="88" t="s">
        <v>9077</v>
      </c>
      <c r="C737" s="89"/>
      <c r="D737" s="201">
        <v>0</v>
      </c>
      <c r="E737" s="156">
        <v>202.91</v>
      </c>
      <c r="F737" s="89"/>
      <c r="G737" s="89">
        <v>0</v>
      </c>
      <c r="I737" s="177"/>
      <c r="J737" s="174">
        <f t="shared" si="31"/>
        <v>0</v>
      </c>
      <c r="M737" s="184"/>
    </row>
    <row r="738" spans="1:13" ht="15" customHeight="1" x14ac:dyDescent="0.3">
      <c r="A738" s="85" t="s">
        <v>9121</v>
      </c>
      <c r="B738" s="85" t="s">
        <v>9320</v>
      </c>
      <c r="C738" s="86" t="s">
        <v>42</v>
      </c>
      <c r="D738" s="203">
        <v>1</v>
      </c>
      <c r="E738" s="164">
        <v>202.91</v>
      </c>
      <c r="F738" s="163">
        <v>0</v>
      </c>
      <c r="G738" s="172">
        <v>0</v>
      </c>
      <c r="I738" s="177">
        <f>F738/D738</f>
        <v>0</v>
      </c>
      <c r="J738" s="174">
        <f t="shared" si="31"/>
        <v>1</v>
      </c>
      <c r="M738" s="184"/>
    </row>
    <row r="739" spans="1:13" ht="25.2" customHeight="1" x14ac:dyDescent="0.3">
      <c r="A739" s="83" t="s">
        <v>9058</v>
      </c>
      <c r="B739" s="83" t="s">
        <v>9059</v>
      </c>
      <c r="C739" s="84"/>
      <c r="D739" s="198"/>
      <c r="E739" s="154">
        <v>117271.95999999999</v>
      </c>
      <c r="F739" s="84"/>
      <c r="G739" s="84">
        <v>9847.902</v>
      </c>
      <c r="I739" s="177"/>
      <c r="J739" s="174">
        <f t="shared" si="31"/>
        <v>0</v>
      </c>
      <c r="M739" s="184"/>
    </row>
    <row r="740" spans="1:13" ht="19.95" customHeight="1" x14ac:dyDescent="0.3">
      <c r="A740" s="88" t="s">
        <v>9060</v>
      </c>
      <c r="B740" s="88" t="s">
        <v>9061</v>
      </c>
      <c r="C740" s="89"/>
      <c r="D740" s="201"/>
      <c r="E740" s="156">
        <v>72599.66</v>
      </c>
      <c r="F740" s="89"/>
      <c r="G740" s="89">
        <v>6096.5496000000003</v>
      </c>
      <c r="I740" s="177"/>
      <c r="J740" s="174">
        <f t="shared" si="31"/>
        <v>0</v>
      </c>
      <c r="M740" s="184"/>
    </row>
    <row r="741" spans="1:13" ht="15" customHeight="1" x14ac:dyDescent="0.3">
      <c r="A741" s="85" t="s">
        <v>9062</v>
      </c>
      <c r="B741" s="85" t="s">
        <v>9318</v>
      </c>
      <c r="C741" s="86" t="s">
        <v>198</v>
      </c>
      <c r="D741" s="203">
        <v>5734.57</v>
      </c>
      <c r="E741" s="164">
        <v>72599.66</v>
      </c>
      <c r="F741" s="163">
        <v>481.56</v>
      </c>
      <c r="G741" s="172">
        <v>6096.5496000000003</v>
      </c>
      <c r="I741" s="177">
        <f>F741/D741</f>
        <v>8.3974910063003852E-2</v>
      </c>
      <c r="J741" s="174">
        <f t="shared" si="31"/>
        <v>5253.0099999999993</v>
      </c>
      <c r="M741" s="184"/>
    </row>
    <row r="742" spans="1:13" ht="19.95" customHeight="1" x14ac:dyDescent="0.3">
      <c r="A742" s="88" t="s">
        <v>9063</v>
      </c>
      <c r="B742" s="88" t="s">
        <v>9064</v>
      </c>
      <c r="C742" s="89"/>
      <c r="D742" s="201"/>
      <c r="E742" s="156">
        <v>44672.3</v>
      </c>
      <c r="F742" s="89"/>
      <c r="G742" s="89">
        <v>3751.3524000000002</v>
      </c>
      <c r="I742" s="177"/>
      <c r="J742" s="174">
        <f t="shared" si="31"/>
        <v>0</v>
      </c>
      <c r="M742" s="184"/>
    </row>
    <row r="743" spans="1:13" ht="15" customHeight="1" x14ac:dyDescent="0.3">
      <c r="A743" s="85" t="s">
        <v>9065</v>
      </c>
      <c r="B743" s="85" t="s">
        <v>9319</v>
      </c>
      <c r="C743" s="86" t="s">
        <v>198</v>
      </c>
      <c r="D743" s="203">
        <v>5734.57</v>
      </c>
      <c r="E743" s="164">
        <v>44672.3</v>
      </c>
      <c r="F743" s="163">
        <v>481.56</v>
      </c>
      <c r="G743" s="172">
        <v>3751.3524000000002</v>
      </c>
      <c r="I743" s="177">
        <f>F743/D743</f>
        <v>8.3974910063003852E-2</v>
      </c>
      <c r="J743" s="174">
        <f t="shared" si="31"/>
        <v>5253.0099999999993</v>
      </c>
      <c r="M743" s="184"/>
    </row>
    <row r="744" spans="1:13" ht="25.2" customHeight="1" x14ac:dyDescent="0.3">
      <c r="A744" s="83" t="s">
        <v>9562</v>
      </c>
      <c r="B744" s="83" t="s">
        <v>9563</v>
      </c>
      <c r="C744" s="84"/>
      <c r="D744" s="198"/>
      <c r="E744" s="167">
        <v>162520.93</v>
      </c>
      <c r="F744" s="84"/>
      <c r="G744" s="167">
        <v>2074.5</v>
      </c>
      <c r="I744" s="177"/>
      <c r="J744" s="174">
        <f t="shared" si="31"/>
        <v>0</v>
      </c>
      <c r="M744" s="184"/>
    </row>
    <row r="745" spans="1:13" ht="15" customHeight="1" x14ac:dyDescent="0.3">
      <c r="A745" s="85" t="s">
        <v>9564</v>
      </c>
      <c r="B745" s="85" t="s">
        <v>9572</v>
      </c>
      <c r="C745" s="86" t="s">
        <v>198</v>
      </c>
      <c r="D745" s="203">
        <v>1261.5</v>
      </c>
      <c r="E745" s="164">
        <v>19212.650000000001</v>
      </c>
      <c r="F745" s="163">
        <v>0</v>
      </c>
      <c r="G745" s="172">
        <v>0</v>
      </c>
      <c r="I745" s="177" t="s">
        <v>9293</v>
      </c>
      <c r="J745" s="174">
        <f t="shared" si="31"/>
        <v>1261.5</v>
      </c>
      <c r="M745" s="184"/>
    </row>
    <row r="746" spans="1:13" ht="15" customHeight="1" x14ac:dyDescent="0.3">
      <c r="A746" s="85" t="s">
        <v>9565</v>
      </c>
      <c r="B746" s="85" t="s">
        <v>9573</v>
      </c>
      <c r="C746" s="86" t="s">
        <v>198</v>
      </c>
      <c r="D746" s="203">
        <v>1762.1</v>
      </c>
      <c r="E746" s="164">
        <v>23277.34</v>
      </c>
      <c r="F746" s="163">
        <v>0</v>
      </c>
      <c r="G746" s="172">
        <v>0</v>
      </c>
      <c r="I746" s="177" t="s">
        <v>9293</v>
      </c>
      <c r="J746" s="174">
        <f t="shared" si="31"/>
        <v>1762.1</v>
      </c>
      <c r="M746" s="184"/>
    </row>
    <row r="747" spans="1:13" ht="15" customHeight="1" x14ac:dyDescent="0.3">
      <c r="A747" s="85" t="s">
        <v>9566</v>
      </c>
      <c r="B747" s="85" t="s">
        <v>9574</v>
      </c>
      <c r="C747" s="86" t="s">
        <v>198</v>
      </c>
      <c r="D747" s="203">
        <v>70.2</v>
      </c>
      <c r="E747" s="164">
        <v>876.8</v>
      </c>
      <c r="F747" s="163">
        <v>0</v>
      </c>
      <c r="G747" s="172">
        <v>0</v>
      </c>
      <c r="I747" s="177" t="s">
        <v>9293</v>
      </c>
      <c r="J747" s="174">
        <f t="shared" si="31"/>
        <v>70.2</v>
      </c>
      <c r="M747" s="184"/>
    </row>
    <row r="748" spans="1:13" ht="15" customHeight="1" x14ac:dyDescent="0.3">
      <c r="A748" s="85" t="s">
        <v>9567</v>
      </c>
      <c r="B748" s="85" t="s">
        <v>9575</v>
      </c>
      <c r="C748" s="86" t="s">
        <v>198</v>
      </c>
      <c r="D748" s="203">
        <v>4167.22</v>
      </c>
      <c r="E748" s="164">
        <v>55590.71</v>
      </c>
      <c r="F748" s="163">
        <v>0</v>
      </c>
      <c r="G748" s="172">
        <v>0</v>
      </c>
      <c r="I748" s="177" t="s">
        <v>9293</v>
      </c>
      <c r="J748" s="174">
        <f t="shared" si="31"/>
        <v>4167.22</v>
      </c>
      <c r="M748" s="184"/>
    </row>
    <row r="749" spans="1:13" ht="15" customHeight="1" x14ac:dyDescent="0.3">
      <c r="A749" s="85" t="s">
        <v>9568</v>
      </c>
      <c r="B749" s="85" t="s">
        <v>9576</v>
      </c>
      <c r="C749" s="86" t="s">
        <v>198</v>
      </c>
      <c r="D749" s="203">
        <v>1144.47</v>
      </c>
      <c r="E749" s="164">
        <v>15061.23</v>
      </c>
      <c r="F749" s="163">
        <v>0</v>
      </c>
      <c r="G749" s="172">
        <v>0</v>
      </c>
      <c r="I749" s="177" t="s">
        <v>9293</v>
      </c>
      <c r="J749" s="174">
        <f t="shared" si="31"/>
        <v>1144.47</v>
      </c>
      <c r="M749" s="184"/>
    </row>
    <row r="750" spans="1:13" ht="15" customHeight="1" x14ac:dyDescent="0.3">
      <c r="A750" s="85" t="s">
        <v>9569</v>
      </c>
      <c r="B750" s="85" t="s">
        <v>9577</v>
      </c>
      <c r="C750" s="86" t="s">
        <v>28</v>
      </c>
      <c r="D750" s="203">
        <v>34</v>
      </c>
      <c r="E750" s="164">
        <v>4477.46</v>
      </c>
      <c r="F750" s="163">
        <v>15</v>
      </c>
      <c r="G750" s="172">
        <v>1975.35</v>
      </c>
      <c r="I750" s="177" t="s">
        <v>9293</v>
      </c>
      <c r="J750" s="174">
        <f t="shared" si="31"/>
        <v>19</v>
      </c>
      <c r="M750" s="184"/>
    </row>
    <row r="751" spans="1:13" ht="15" customHeight="1" x14ac:dyDescent="0.3">
      <c r="A751" s="85" t="s">
        <v>9570</v>
      </c>
      <c r="B751" s="85" t="s">
        <v>9578</v>
      </c>
      <c r="C751" s="86" t="s">
        <v>28</v>
      </c>
      <c r="D751" s="203">
        <v>34</v>
      </c>
      <c r="E751" s="164">
        <v>224.74</v>
      </c>
      <c r="F751" s="163">
        <v>15</v>
      </c>
      <c r="G751" s="172">
        <v>99.15</v>
      </c>
      <c r="I751" s="177" t="s">
        <v>9293</v>
      </c>
      <c r="J751" s="174">
        <f t="shared" si="31"/>
        <v>19</v>
      </c>
      <c r="M751" s="184"/>
    </row>
    <row r="752" spans="1:13" ht="15" customHeight="1" x14ac:dyDescent="0.3">
      <c r="A752" s="85" t="s">
        <v>9571</v>
      </c>
      <c r="B752" s="85" t="s">
        <v>9579</v>
      </c>
      <c r="C752" s="86" t="s">
        <v>5480</v>
      </c>
      <c r="D752" s="203">
        <v>1</v>
      </c>
      <c r="E752" s="164">
        <v>43800</v>
      </c>
      <c r="F752" s="163">
        <v>0</v>
      </c>
      <c r="G752" s="172">
        <v>0</v>
      </c>
      <c r="I752" s="177" t="s">
        <v>9293</v>
      </c>
      <c r="J752" s="174">
        <f t="shared" si="31"/>
        <v>1</v>
      </c>
      <c r="M752" s="184"/>
    </row>
    <row r="753" spans="1:13" ht="25.2" customHeight="1" x14ac:dyDescent="0.3">
      <c r="A753" s="81" t="s">
        <v>610</v>
      </c>
      <c r="B753" s="81" t="s">
        <v>611</v>
      </c>
      <c r="C753" s="82"/>
      <c r="D753" s="197"/>
      <c r="E753" s="153">
        <v>1318258.73</v>
      </c>
      <c r="F753" s="82"/>
      <c r="G753" s="82">
        <v>1164086.4578</v>
      </c>
      <c r="I753" s="177"/>
      <c r="J753" s="174">
        <f t="shared" si="31"/>
        <v>0</v>
      </c>
      <c r="M753" s="184"/>
    </row>
    <row r="754" spans="1:13" ht="25.2" customHeight="1" x14ac:dyDescent="0.3">
      <c r="A754" s="83" t="s">
        <v>612</v>
      </c>
      <c r="B754" s="83" t="s">
        <v>613</v>
      </c>
      <c r="C754" s="84"/>
      <c r="D754" s="198"/>
      <c r="E754" s="188">
        <v>66027.960000000006</v>
      </c>
      <c r="F754" s="84"/>
      <c r="G754" s="188">
        <v>28212.013500000001</v>
      </c>
      <c r="I754" s="177"/>
      <c r="J754" s="174">
        <f t="shared" si="31"/>
        <v>0</v>
      </c>
      <c r="M754" s="184"/>
    </row>
    <row r="755" spans="1:13" ht="15" customHeight="1" x14ac:dyDescent="0.3">
      <c r="A755" s="85" t="s">
        <v>614</v>
      </c>
      <c r="B755" s="85" t="s">
        <v>615</v>
      </c>
      <c r="C755" s="86" t="s">
        <v>25</v>
      </c>
      <c r="D755" s="199">
        <v>3145</v>
      </c>
      <c r="E755" s="176">
        <v>33557.15</v>
      </c>
      <c r="F755" s="87">
        <v>2644.05</v>
      </c>
      <c r="G755" s="168">
        <v>28212.013500000001</v>
      </c>
      <c r="I755" s="177">
        <f>F755/D755</f>
        <v>0.84071542130365662</v>
      </c>
      <c r="J755" s="174">
        <f t="shared" si="31"/>
        <v>500.94999999999982</v>
      </c>
      <c r="M755" s="184"/>
    </row>
    <row r="756" spans="1:13" ht="15" customHeight="1" x14ac:dyDescent="0.3">
      <c r="A756" s="85" t="s">
        <v>7103</v>
      </c>
      <c r="B756" s="85" t="s">
        <v>9464</v>
      </c>
      <c r="C756" s="86" t="s">
        <v>25</v>
      </c>
      <c r="D756" s="203">
        <v>256.93</v>
      </c>
      <c r="E756" s="164">
        <v>32470.81</v>
      </c>
      <c r="F756" s="163">
        <v>0</v>
      </c>
      <c r="G756" s="172">
        <v>0</v>
      </c>
      <c r="I756" s="177">
        <f>F756/D756</f>
        <v>0</v>
      </c>
      <c r="J756" s="174">
        <f t="shared" si="31"/>
        <v>256.93</v>
      </c>
      <c r="M756" s="184"/>
    </row>
    <row r="757" spans="1:13" ht="25.2" customHeight="1" x14ac:dyDescent="0.3">
      <c r="A757" s="83" t="s">
        <v>616</v>
      </c>
      <c r="B757" s="83" t="s">
        <v>617</v>
      </c>
      <c r="C757" s="84"/>
      <c r="D757" s="198"/>
      <c r="E757" s="154">
        <v>460798.76</v>
      </c>
      <c r="F757" s="84"/>
      <c r="G757" s="84">
        <v>436056.17</v>
      </c>
      <c r="I757" s="177"/>
      <c r="J757" s="174">
        <f t="shared" si="31"/>
        <v>0</v>
      </c>
      <c r="M757" s="184"/>
    </row>
    <row r="758" spans="1:13" ht="15" customHeight="1" x14ac:dyDescent="0.3">
      <c r="A758" s="85" t="s">
        <v>618</v>
      </c>
      <c r="B758" s="85" t="s">
        <v>619</v>
      </c>
      <c r="C758" s="86" t="s">
        <v>28</v>
      </c>
      <c r="D758" s="199">
        <v>2</v>
      </c>
      <c r="E758" s="176">
        <v>1180</v>
      </c>
      <c r="F758" s="87">
        <v>0</v>
      </c>
      <c r="G758" s="168">
        <v>0</v>
      </c>
      <c r="I758" s="177">
        <f t="shared" ref="I758:I764" si="32">F758/D758</f>
        <v>0</v>
      </c>
      <c r="J758" s="174">
        <f t="shared" si="31"/>
        <v>2</v>
      </c>
      <c r="M758" s="184"/>
    </row>
    <row r="759" spans="1:13" ht="15" customHeight="1" x14ac:dyDescent="0.3">
      <c r="A759" s="85" t="s">
        <v>620</v>
      </c>
      <c r="B759" s="85" t="s">
        <v>621</v>
      </c>
      <c r="C759" s="86" t="s">
        <v>28</v>
      </c>
      <c r="D759" s="199">
        <v>32</v>
      </c>
      <c r="E759" s="176">
        <v>14400</v>
      </c>
      <c r="F759" s="87">
        <v>36</v>
      </c>
      <c r="G759" s="168">
        <v>16200</v>
      </c>
      <c r="I759" s="177">
        <f t="shared" si="32"/>
        <v>1.125</v>
      </c>
      <c r="J759" s="174">
        <f t="shared" si="31"/>
        <v>-4</v>
      </c>
      <c r="M759" s="184"/>
    </row>
    <row r="760" spans="1:13" ht="15" customHeight="1" x14ac:dyDescent="0.3">
      <c r="A760" s="85" t="s">
        <v>622</v>
      </c>
      <c r="B760" s="85" t="s">
        <v>623</v>
      </c>
      <c r="C760" s="86" t="s">
        <v>28</v>
      </c>
      <c r="D760" s="199">
        <v>200</v>
      </c>
      <c r="E760" s="176">
        <v>14000</v>
      </c>
      <c r="F760" s="87">
        <v>74</v>
      </c>
      <c r="G760" s="168">
        <v>5180</v>
      </c>
      <c r="I760" s="177">
        <f t="shared" si="32"/>
        <v>0.37</v>
      </c>
      <c r="J760" s="174">
        <f t="shared" si="31"/>
        <v>126</v>
      </c>
      <c r="M760" s="184"/>
    </row>
    <row r="761" spans="1:13" ht="15" customHeight="1" x14ac:dyDescent="0.3">
      <c r="A761" s="85" t="s">
        <v>624</v>
      </c>
      <c r="B761" s="85" t="s">
        <v>625</v>
      </c>
      <c r="C761" s="86" t="s">
        <v>28</v>
      </c>
      <c r="D761" s="199">
        <v>4623</v>
      </c>
      <c r="E761" s="176">
        <v>231150</v>
      </c>
      <c r="F761" s="87">
        <v>5499</v>
      </c>
      <c r="G761" s="168">
        <v>274950</v>
      </c>
      <c r="I761" s="177">
        <f t="shared" si="32"/>
        <v>1.1894873458792992</v>
      </c>
      <c r="J761" s="174">
        <f t="shared" si="31"/>
        <v>-876</v>
      </c>
      <c r="M761" s="184"/>
    </row>
    <row r="762" spans="1:13" ht="15" customHeight="1" x14ac:dyDescent="0.3">
      <c r="A762" s="85" t="s">
        <v>626</v>
      </c>
      <c r="B762" s="85" t="s">
        <v>627</v>
      </c>
      <c r="C762" s="86" t="s">
        <v>28</v>
      </c>
      <c r="D762" s="199">
        <v>324</v>
      </c>
      <c r="E762" s="176">
        <v>15386.76</v>
      </c>
      <c r="F762" s="87">
        <v>33</v>
      </c>
      <c r="G762" s="168">
        <v>1567.17</v>
      </c>
      <c r="I762" s="177">
        <f t="shared" si="32"/>
        <v>0.10185185185185185</v>
      </c>
      <c r="J762" s="174">
        <f t="shared" si="31"/>
        <v>291</v>
      </c>
      <c r="M762" s="184"/>
    </row>
    <row r="763" spans="1:13" ht="15" customHeight="1" x14ac:dyDescent="0.3">
      <c r="A763" s="85" t="s">
        <v>5701</v>
      </c>
      <c r="B763" s="85" t="s">
        <v>5498</v>
      </c>
      <c r="C763" s="86" t="s">
        <v>28</v>
      </c>
      <c r="D763" s="200">
        <v>1</v>
      </c>
      <c r="E763" s="160">
        <v>470</v>
      </c>
      <c r="F763" s="159">
        <v>0</v>
      </c>
      <c r="G763" s="169">
        <v>0</v>
      </c>
      <c r="I763" s="177">
        <f t="shared" si="32"/>
        <v>0</v>
      </c>
      <c r="J763" s="174">
        <f t="shared" si="31"/>
        <v>1</v>
      </c>
      <c r="M763" s="184"/>
    </row>
    <row r="764" spans="1:13" ht="15" customHeight="1" x14ac:dyDescent="0.3">
      <c r="A764" s="85" t="s">
        <v>8340</v>
      </c>
      <c r="B764" s="85" t="s">
        <v>8341</v>
      </c>
      <c r="C764" s="86" t="s">
        <v>47</v>
      </c>
      <c r="D764" s="202">
        <v>24</v>
      </c>
      <c r="E764" s="162">
        <v>184212</v>
      </c>
      <c r="F764" s="161">
        <v>18</v>
      </c>
      <c r="G764" s="171">
        <v>138159</v>
      </c>
      <c r="I764" s="177">
        <f t="shared" si="32"/>
        <v>0.75</v>
      </c>
      <c r="J764" s="174">
        <f t="shared" si="31"/>
        <v>6</v>
      </c>
      <c r="M764" s="184"/>
    </row>
    <row r="765" spans="1:13" ht="25.2" customHeight="1" x14ac:dyDescent="0.3">
      <c r="A765" s="83" t="s">
        <v>628</v>
      </c>
      <c r="B765" s="83" t="s">
        <v>629</v>
      </c>
      <c r="C765" s="84"/>
      <c r="D765" s="198"/>
      <c r="E765" s="154">
        <v>253484.44</v>
      </c>
      <c r="F765" s="84"/>
      <c r="G765" s="84">
        <v>231608.08629999997</v>
      </c>
      <c r="I765" s="177"/>
      <c r="J765" s="174">
        <f t="shared" si="31"/>
        <v>0</v>
      </c>
      <c r="M765" s="184"/>
    </row>
    <row r="766" spans="1:13" ht="15" customHeight="1" x14ac:dyDescent="0.3">
      <c r="A766" s="85" t="s">
        <v>630</v>
      </c>
      <c r="B766" s="85" t="s">
        <v>631</v>
      </c>
      <c r="C766" s="86" t="s">
        <v>47</v>
      </c>
      <c r="D766" s="199">
        <v>12</v>
      </c>
      <c r="E766" s="176">
        <v>9031.7999999999993</v>
      </c>
      <c r="F766" s="87">
        <v>10</v>
      </c>
      <c r="G766" s="168">
        <v>7526.5</v>
      </c>
      <c r="I766" s="177">
        <f>F766/D766</f>
        <v>0.83333333333333337</v>
      </c>
      <c r="J766" s="174">
        <f t="shared" si="31"/>
        <v>2</v>
      </c>
      <c r="M766" s="184"/>
    </row>
    <row r="767" spans="1:13" ht="15" customHeight="1" x14ac:dyDescent="0.3">
      <c r="A767" s="85" t="s">
        <v>5987</v>
      </c>
      <c r="B767" s="85" t="s">
        <v>8481</v>
      </c>
      <c r="C767" s="86" t="s">
        <v>47</v>
      </c>
      <c r="D767" s="202">
        <v>12</v>
      </c>
      <c r="E767" s="162">
        <v>188840.88</v>
      </c>
      <c r="F767" s="161">
        <v>11</v>
      </c>
      <c r="G767" s="171">
        <v>173104.13999999998</v>
      </c>
      <c r="I767" s="177">
        <f>F767/D767</f>
        <v>0.91666666666666663</v>
      </c>
      <c r="J767" s="174">
        <f t="shared" si="31"/>
        <v>1</v>
      </c>
      <c r="M767" s="184"/>
    </row>
    <row r="768" spans="1:13" ht="15" customHeight="1" x14ac:dyDescent="0.3">
      <c r="A768" s="85" t="s">
        <v>5988</v>
      </c>
      <c r="B768" s="85" t="s">
        <v>8391</v>
      </c>
      <c r="C768" s="86" t="s">
        <v>47</v>
      </c>
      <c r="D768" s="202">
        <v>12</v>
      </c>
      <c r="E768" s="162">
        <v>55611.76</v>
      </c>
      <c r="F768" s="161">
        <v>11</v>
      </c>
      <c r="G768" s="171">
        <v>50977.446299999996</v>
      </c>
      <c r="I768" s="177">
        <f>F768/D768</f>
        <v>0.91666666666666663</v>
      </c>
      <c r="J768" s="174">
        <f t="shared" si="31"/>
        <v>1</v>
      </c>
      <c r="M768" s="184"/>
    </row>
    <row r="769" spans="1:13" ht="25.2" customHeight="1" x14ac:dyDescent="0.3">
      <c r="A769" s="83" t="s">
        <v>632</v>
      </c>
      <c r="B769" s="83" t="s">
        <v>633</v>
      </c>
      <c r="C769" s="84"/>
      <c r="D769" s="198"/>
      <c r="E769" s="154">
        <v>246052.97</v>
      </c>
      <c r="F769" s="84"/>
      <c r="G769" s="84">
        <v>182858.14800000002</v>
      </c>
      <c r="I769" s="177"/>
      <c r="J769" s="174">
        <f t="shared" si="31"/>
        <v>0</v>
      </c>
      <c r="M769" s="184"/>
    </row>
    <row r="770" spans="1:13" ht="15" customHeight="1" x14ac:dyDescent="0.3">
      <c r="A770" s="85" t="s">
        <v>634</v>
      </c>
      <c r="B770" s="85" t="s">
        <v>635</v>
      </c>
      <c r="C770" s="86" t="s">
        <v>14</v>
      </c>
      <c r="D770" s="199">
        <v>0</v>
      </c>
      <c r="E770" s="176">
        <v>0</v>
      </c>
      <c r="F770" s="87">
        <v>0</v>
      </c>
      <c r="G770" s="168">
        <v>0</v>
      </c>
      <c r="I770" s="177" t="s">
        <v>9293</v>
      </c>
      <c r="J770" s="174">
        <f t="shared" si="31"/>
        <v>0</v>
      </c>
      <c r="M770" s="184"/>
    </row>
    <row r="771" spans="1:13" ht="15" customHeight="1" x14ac:dyDescent="0.3">
      <c r="A771" s="85" t="s">
        <v>636</v>
      </c>
      <c r="B771" s="85" t="s">
        <v>637</v>
      </c>
      <c r="C771" s="86" t="s">
        <v>14</v>
      </c>
      <c r="D771" s="199">
        <v>169.977</v>
      </c>
      <c r="E771" s="176">
        <v>9024.08</v>
      </c>
      <c r="F771" s="87">
        <v>27.689999999999998</v>
      </c>
      <c r="G771" s="168">
        <v>1470.0620999999999</v>
      </c>
      <c r="I771" s="177">
        <f>F771/D771</f>
        <v>0.1629043929472811</v>
      </c>
      <c r="J771" s="174">
        <f t="shared" si="31"/>
        <v>142.28700000000001</v>
      </c>
      <c r="M771" s="184"/>
    </row>
    <row r="772" spans="1:13" ht="15" customHeight="1" x14ac:dyDescent="0.3">
      <c r="A772" s="85" t="s">
        <v>638</v>
      </c>
      <c r="B772" s="85" t="s">
        <v>639</v>
      </c>
      <c r="C772" s="86" t="s">
        <v>25</v>
      </c>
      <c r="D772" s="199">
        <v>682.29</v>
      </c>
      <c r="E772" s="176">
        <v>1037.08</v>
      </c>
      <c r="F772" s="87">
        <v>682.29</v>
      </c>
      <c r="G772" s="168">
        <v>1037.0808</v>
      </c>
      <c r="I772" s="177">
        <f>F772/D772</f>
        <v>1</v>
      </c>
      <c r="J772" s="174">
        <f t="shared" si="31"/>
        <v>0</v>
      </c>
      <c r="M772" s="184"/>
    </row>
    <row r="773" spans="1:13" ht="15" customHeight="1" x14ac:dyDescent="0.3">
      <c r="A773" s="85" t="s">
        <v>640</v>
      </c>
      <c r="B773" s="85" t="s">
        <v>641</v>
      </c>
      <c r="C773" s="86" t="s">
        <v>198</v>
      </c>
      <c r="D773" s="199">
        <v>181.58</v>
      </c>
      <c r="E773" s="176">
        <v>1205.69</v>
      </c>
      <c r="F773" s="87">
        <v>66.03</v>
      </c>
      <c r="G773" s="168">
        <v>438.43919999999997</v>
      </c>
      <c r="I773" s="177">
        <f>F773/D773</f>
        <v>0.36364137019495535</v>
      </c>
      <c r="J773" s="174">
        <f t="shared" ref="J773:J836" si="33">D773-F773</f>
        <v>115.55000000000001</v>
      </c>
      <c r="M773" s="184"/>
    </row>
    <row r="774" spans="1:13" ht="15" customHeight="1" x14ac:dyDescent="0.3">
      <c r="A774" s="85" t="s">
        <v>642</v>
      </c>
      <c r="B774" s="85" t="s">
        <v>643</v>
      </c>
      <c r="C774" s="86" t="s">
        <v>198</v>
      </c>
      <c r="D774" s="199">
        <v>0</v>
      </c>
      <c r="E774" s="176">
        <v>0</v>
      </c>
      <c r="F774" s="87">
        <v>0</v>
      </c>
      <c r="G774" s="168">
        <v>0</v>
      </c>
      <c r="I774" s="177" t="s">
        <v>9293</v>
      </c>
      <c r="J774" s="174">
        <f t="shared" si="33"/>
        <v>0</v>
      </c>
      <c r="M774" s="184"/>
    </row>
    <row r="775" spans="1:13" ht="15" customHeight="1" x14ac:dyDescent="0.3">
      <c r="A775" s="85" t="s">
        <v>644</v>
      </c>
      <c r="B775" s="85" t="s">
        <v>645</v>
      </c>
      <c r="C775" s="86" t="s">
        <v>25</v>
      </c>
      <c r="D775" s="199">
        <v>190.4</v>
      </c>
      <c r="E775" s="176">
        <v>5437.82</v>
      </c>
      <c r="F775" s="87">
        <v>0</v>
      </c>
      <c r="G775" s="168">
        <v>0</v>
      </c>
      <c r="I775" s="177">
        <f>F775/D775</f>
        <v>0</v>
      </c>
      <c r="J775" s="174">
        <f t="shared" si="33"/>
        <v>190.4</v>
      </c>
      <c r="M775" s="184"/>
    </row>
    <row r="776" spans="1:13" ht="15" customHeight="1" x14ac:dyDescent="0.3">
      <c r="A776" s="85" t="s">
        <v>8688</v>
      </c>
      <c r="B776" s="85" t="s">
        <v>9036</v>
      </c>
      <c r="C776" s="86" t="s">
        <v>78</v>
      </c>
      <c r="D776" s="203">
        <v>203.45</v>
      </c>
      <c r="E776" s="164">
        <v>77628.38</v>
      </c>
      <c r="F776" s="163">
        <v>182.5</v>
      </c>
      <c r="G776" s="172">
        <v>69634.7</v>
      </c>
      <c r="I776" s="177">
        <f>F776/D776</f>
        <v>0.89702629638731879</v>
      </c>
      <c r="J776" s="174">
        <f t="shared" si="33"/>
        <v>20.949999999999989</v>
      </c>
      <c r="M776" s="184"/>
    </row>
    <row r="777" spans="1:13" ht="15" customHeight="1" x14ac:dyDescent="0.3">
      <c r="A777" s="85" t="s">
        <v>8690</v>
      </c>
      <c r="B777" s="85" t="s">
        <v>9126</v>
      </c>
      <c r="C777" s="86" t="s">
        <v>78</v>
      </c>
      <c r="D777" s="203">
        <v>248.13</v>
      </c>
      <c r="E777" s="164">
        <v>90922.28</v>
      </c>
      <c r="F777" s="163">
        <v>209.45</v>
      </c>
      <c r="G777" s="172">
        <v>76748.763500000001</v>
      </c>
      <c r="I777" s="177">
        <f>F777/D777</f>
        <v>0.84411397251440778</v>
      </c>
      <c r="J777" s="174">
        <f t="shared" si="33"/>
        <v>38.680000000000007</v>
      </c>
      <c r="M777" s="184"/>
    </row>
    <row r="778" spans="1:13" ht="15" customHeight="1" x14ac:dyDescent="0.3">
      <c r="A778" s="85" t="s">
        <v>9078</v>
      </c>
      <c r="B778" s="85" t="s">
        <v>9079</v>
      </c>
      <c r="C778" s="86" t="s">
        <v>198</v>
      </c>
      <c r="D778" s="203">
        <v>142.47</v>
      </c>
      <c r="E778" s="164">
        <v>908.96</v>
      </c>
      <c r="F778" s="163">
        <v>61.38</v>
      </c>
      <c r="G778" s="172">
        <v>391.6044</v>
      </c>
      <c r="I778" s="177">
        <f>F778/D778</f>
        <v>0.43082754264055595</v>
      </c>
      <c r="J778" s="174">
        <f t="shared" si="33"/>
        <v>81.09</v>
      </c>
      <c r="M778" s="184"/>
    </row>
    <row r="779" spans="1:13" ht="15" customHeight="1" x14ac:dyDescent="0.3">
      <c r="A779" s="85" t="s">
        <v>9080</v>
      </c>
      <c r="B779" s="85" t="s">
        <v>8689</v>
      </c>
      <c r="C779" s="86" t="s">
        <v>198</v>
      </c>
      <c r="D779" s="203">
        <v>9143.31</v>
      </c>
      <c r="E779" s="164">
        <v>59888.68</v>
      </c>
      <c r="F779" s="163">
        <v>5059.16</v>
      </c>
      <c r="G779" s="172">
        <v>33137.498</v>
      </c>
      <c r="I779" s="177">
        <f>F779/D779</f>
        <v>0.55331821845699203</v>
      </c>
      <c r="J779" s="174">
        <f t="shared" si="33"/>
        <v>4084.1499999999996</v>
      </c>
      <c r="M779" s="184"/>
    </row>
    <row r="780" spans="1:13" ht="25.2" customHeight="1" x14ac:dyDescent="0.3">
      <c r="A780" s="83" t="s">
        <v>5992</v>
      </c>
      <c r="B780" s="83" t="s">
        <v>7817</v>
      </c>
      <c r="C780" s="84"/>
      <c r="D780" s="198"/>
      <c r="E780" s="154">
        <v>226469</v>
      </c>
      <c r="F780" s="84"/>
      <c r="G780" s="84">
        <v>226469</v>
      </c>
      <c r="I780" s="177"/>
      <c r="J780" s="174">
        <f t="shared" si="33"/>
        <v>0</v>
      </c>
      <c r="M780" s="184"/>
    </row>
    <row r="781" spans="1:13" ht="15" customHeight="1" x14ac:dyDescent="0.3">
      <c r="A781" s="85" t="s">
        <v>5994</v>
      </c>
      <c r="B781" s="85" t="s">
        <v>8423</v>
      </c>
      <c r="C781" s="86" t="s">
        <v>42</v>
      </c>
      <c r="D781" s="202">
        <v>1</v>
      </c>
      <c r="E781" s="162">
        <v>226469</v>
      </c>
      <c r="F781" s="161">
        <v>1</v>
      </c>
      <c r="G781" s="171">
        <v>226469</v>
      </c>
      <c r="I781" s="177">
        <f>F781/D781</f>
        <v>1</v>
      </c>
      <c r="J781" s="174">
        <f t="shared" si="33"/>
        <v>0</v>
      </c>
      <c r="M781" s="184"/>
    </row>
    <row r="782" spans="1:13" ht="25.2" customHeight="1" x14ac:dyDescent="0.3">
      <c r="A782" s="83" t="s">
        <v>6000</v>
      </c>
      <c r="B782" s="83" t="s">
        <v>8478</v>
      </c>
      <c r="C782" s="84"/>
      <c r="D782" s="198"/>
      <c r="E782" s="154">
        <v>65425.599999999999</v>
      </c>
      <c r="F782" s="84"/>
      <c r="G782" s="84">
        <v>58883.040000000001</v>
      </c>
      <c r="I782" s="177"/>
      <c r="J782" s="174">
        <f t="shared" si="33"/>
        <v>0</v>
      </c>
      <c r="M782" s="184"/>
    </row>
    <row r="783" spans="1:13" ht="15" customHeight="1" x14ac:dyDescent="0.3">
      <c r="A783" s="85" t="s">
        <v>6001</v>
      </c>
      <c r="B783" s="85" t="s">
        <v>8552</v>
      </c>
      <c r="C783" s="86" t="s">
        <v>47</v>
      </c>
      <c r="D783" s="202">
        <v>10</v>
      </c>
      <c r="E783" s="162">
        <v>65425.599999999999</v>
      </c>
      <c r="F783" s="161">
        <v>9</v>
      </c>
      <c r="G783" s="171">
        <v>58883.040000000001</v>
      </c>
      <c r="I783" s="177">
        <f>F783/D783</f>
        <v>0.9</v>
      </c>
      <c r="J783" s="174">
        <f t="shared" si="33"/>
        <v>1</v>
      </c>
      <c r="M783" s="184"/>
    </row>
    <row r="784" spans="1:13" ht="25.2" customHeight="1" x14ac:dyDescent="0.3">
      <c r="A784" s="81" t="s">
        <v>9580</v>
      </c>
      <c r="B784" s="81" t="s">
        <v>9581</v>
      </c>
      <c r="C784" s="82"/>
      <c r="D784" s="197"/>
      <c r="E784" s="82">
        <v>6490.76</v>
      </c>
      <c r="F784" s="82"/>
      <c r="G784" s="166">
        <v>0</v>
      </c>
      <c r="I784" s="177"/>
      <c r="J784" s="174">
        <f t="shared" si="33"/>
        <v>0</v>
      </c>
      <c r="M784" s="184"/>
    </row>
    <row r="785" spans="1:13" ht="15" customHeight="1" x14ac:dyDescent="0.3">
      <c r="A785" s="85" t="s">
        <v>9582</v>
      </c>
      <c r="B785" s="85" t="s">
        <v>9583</v>
      </c>
      <c r="C785" s="86" t="s">
        <v>198</v>
      </c>
      <c r="D785" s="203">
        <v>25963.03</v>
      </c>
      <c r="E785" s="164">
        <v>6490.76</v>
      </c>
      <c r="F785" s="163">
        <v>0</v>
      </c>
      <c r="G785" s="172">
        <v>0</v>
      </c>
      <c r="I785" s="177">
        <f>F785/D785</f>
        <v>0</v>
      </c>
      <c r="J785" s="174">
        <f t="shared" si="33"/>
        <v>25963.03</v>
      </c>
      <c r="M785" s="184"/>
    </row>
    <row r="786" spans="1:13" ht="30" customHeight="1" x14ac:dyDescent="0.3">
      <c r="A786" s="79" t="s">
        <v>646</v>
      </c>
      <c r="B786" s="79" t="s">
        <v>2</v>
      </c>
      <c r="C786" s="80"/>
      <c r="D786" s="196"/>
      <c r="E786" s="80">
        <v>25097232.850000001</v>
      </c>
      <c r="F786" s="80"/>
      <c r="G786" s="80">
        <v>3931890.12182</v>
      </c>
      <c r="I786" s="177"/>
      <c r="J786" s="174">
        <f t="shared" si="33"/>
        <v>0</v>
      </c>
      <c r="M786" s="184"/>
    </row>
    <row r="787" spans="1:13" ht="25.2" customHeight="1" x14ac:dyDescent="0.3">
      <c r="A787" s="81" t="s">
        <v>647</v>
      </c>
      <c r="B787" s="81" t="s">
        <v>648</v>
      </c>
      <c r="C787" s="82"/>
      <c r="D787" s="197"/>
      <c r="E787" s="153">
        <v>8386769.9000000004</v>
      </c>
      <c r="F787" s="82"/>
      <c r="G787" s="82">
        <v>735320.95839999989</v>
      </c>
      <c r="I787" s="177"/>
      <c r="J787" s="174">
        <f t="shared" si="33"/>
        <v>0</v>
      </c>
      <c r="M787" s="184"/>
    </row>
    <row r="788" spans="1:13" ht="25.2" customHeight="1" x14ac:dyDescent="0.3">
      <c r="A788" s="83" t="s">
        <v>649</v>
      </c>
      <c r="B788" s="83" t="s">
        <v>650</v>
      </c>
      <c r="C788" s="84"/>
      <c r="D788" s="198"/>
      <c r="E788" s="154">
        <v>785290.35999999987</v>
      </c>
      <c r="F788" s="84"/>
      <c r="G788" s="84">
        <v>392305.33809999999</v>
      </c>
      <c r="I788" s="177"/>
      <c r="J788" s="174">
        <f t="shared" si="33"/>
        <v>0</v>
      </c>
      <c r="M788" s="184"/>
    </row>
    <row r="789" spans="1:13" ht="15" customHeight="1" x14ac:dyDescent="0.3">
      <c r="A789" s="85" t="s">
        <v>651</v>
      </c>
      <c r="B789" s="85" t="s">
        <v>652</v>
      </c>
      <c r="C789" s="86" t="s">
        <v>14</v>
      </c>
      <c r="D789" s="199">
        <v>0</v>
      </c>
      <c r="E789" s="176">
        <v>0</v>
      </c>
      <c r="F789" s="87">
        <v>0</v>
      </c>
      <c r="G789" s="168">
        <v>0</v>
      </c>
      <c r="I789" s="177" t="s">
        <v>9293</v>
      </c>
      <c r="J789" s="174">
        <f t="shared" si="33"/>
        <v>0</v>
      </c>
      <c r="M789" s="184"/>
    </row>
    <row r="790" spans="1:13" ht="15" customHeight="1" x14ac:dyDescent="0.3">
      <c r="A790" s="85" t="s">
        <v>653</v>
      </c>
      <c r="B790" s="85" t="s">
        <v>654</v>
      </c>
      <c r="C790" s="86" t="s">
        <v>14</v>
      </c>
      <c r="D790" s="199">
        <v>0</v>
      </c>
      <c r="E790" s="176">
        <v>0</v>
      </c>
      <c r="F790" s="87">
        <v>0</v>
      </c>
      <c r="G790" s="168">
        <v>0</v>
      </c>
      <c r="I790" s="177" t="s">
        <v>9293</v>
      </c>
      <c r="J790" s="174">
        <f t="shared" si="33"/>
        <v>0</v>
      </c>
      <c r="M790" s="184"/>
    </row>
    <row r="791" spans="1:13" ht="15" customHeight="1" x14ac:dyDescent="0.3">
      <c r="A791" s="85" t="s">
        <v>5635</v>
      </c>
      <c r="B791" s="85" t="s">
        <v>5743</v>
      </c>
      <c r="C791" s="86" t="s">
        <v>14</v>
      </c>
      <c r="D791" s="200">
        <v>3319.39</v>
      </c>
      <c r="E791" s="160">
        <v>345116.98</v>
      </c>
      <c r="F791" s="159">
        <v>1373.83</v>
      </c>
      <c r="G791" s="169">
        <v>142837.10509999999</v>
      </c>
      <c r="I791" s="177">
        <f>F791/D791</f>
        <v>0.41388026113231646</v>
      </c>
      <c r="J791" s="174">
        <f t="shared" si="33"/>
        <v>1945.56</v>
      </c>
      <c r="M791" s="184"/>
    </row>
    <row r="792" spans="1:13" ht="15" customHeight="1" x14ac:dyDescent="0.3">
      <c r="A792" s="85" t="s">
        <v>5636</v>
      </c>
      <c r="B792" s="85" t="s">
        <v>5733</v>
      </c>
      <c r="C792" s="86" t="s">
        <v>14</v>
      </c>
      <c r="D792" s="200">
        <v>2480.61</v>
      </c>
      <c r="E792" s="160">
        <v>394168.93</v>
      </c>
      <c r="F792" s="159">
        <v>1569.97</v>
      </c>
      <c r="G792" s="169">
        <v>249468.23300000001</v>
      </c>
      <c r="I792" s="177">
        <f>F792/D792</f>
        <v>0.6328967471710587</v>
      </c>
      <c r="J792" s="174">
        <f t="shared" si="33"/>
        <v>910.6400000000001</v>
      </c>
      <c r="M792" s="184"/>
    </row>
    <row r="793" spans="1:13" ht="15" customHeight="1" x14ac:dyDescent="0.3">
      <c r="A793" s="85" t="s">
        <v>8691</v>
      </c>
      <c r="B793" s="85" t="s">
        <v>9041</v>
      </c>
      <c r="C793" s="86" t="s">
        <v>25</v>
      </c>
      <c r="D793" s="203">
        <v>1589.1</v>
      </c>
      <c r="E793" s="164">
        <v>46004.45</v>
      </c>
      <c r="F793" s="163">
        <v>0</v>
      </c>
      <c r="G793" s="172">
        <v>0</v>
      </c>
      <c r="I793" s="177">
        <f>F793/D793</f>
        <v>0</v>
      </c>
      <c r="J793" s="174">
        <f t="shared" si="33"/>
        <v>1589.1</v>
      </c>
      <c r="M793" s="184"/>
    </row>
    <row r="794" spans="1:13" ht="25.2" customHeight="1" x14ac:dyDescent="0.3">
      <c r="A794" s="83" t="s">
        <v>655</v>
      </c>
      <c r="B794" s="83" t="s">
        <v>656</v>
      </c>
      <c r="C794" s="84"/>
      <c r="D794" s="198"/>
      <c r="E794" s="84">
        <v>7601479.54</v>
      </c>
      <c r="F794" s="84"/>
      <c r="G794" s="84">
        <v>343015.62029999995</v>
      </c>
      <c r="I794" s="177"/>
      <c r="J794" s="174">
        <f t="shared" si="33"/>
        <v>0</v>
      </c>
      <c r="M794" s="184"/>
    </row>
    <row r="795" spans="1:13" ht="15" customHeight="1" x14ac:dyDescent="0.3">
      <c r="A795" s="85" t="s">
        <v>657</v>
      </c>
      <c r="B795" s="85" t="s">
        <v>658</v>
      </c>
      <c r="C795" s="86" t="s">
        <v>14</v>
      </c>
      <c r="D795" s="199">
        <v>0</v>
      </c>
      <c r="E795" s="176">
        <v>0</v>
      </c>
      <c r="F795" s="87">
        <v>0</v>
      </c>
      <c r="G795" s="168">
        <v>0</v>
      </c>
      <c r="I795" s="177" t="s">
        <v>9293</v>
      </c>
      <c r="J795" s="174">
        <f t="shared" si="33"/>
        <v>0</v>
      </c>
      <c r="M795" s="184"/>
    </row>
    <row r="796" spans="1:13" ht="15" customHeight="1" x14ac:dyDescent="0.3">
      <c r="A796" s="85" t="s">
        <v>659</v>
      </c>
      <c r="B796" s="85" t="s">
        <v>660</v>
      </c>
      <c r="C796" s="86" t="s">
        <v>14</v>
      </c>
      <c r="D796" s="199">
        <v>0</v>
      </c>
      <c r="E796" s="176">
        <v>0</v>
      </c>
      <c r="F796" s="87">
        <v>0</v>
      </c>
      <c r="G796" s="168">
        <v>0</v>
      </c>
      <c r="I796" s="177" t="s">
        <v>9293</v>
      </c>
      <c r="J796" s="174">
        <f t="shared" si="33"/>
        <v>0</v>
      </c>
      <c r="M796" s="184"/>
    </row>
    <row r="797" spans="1:13" ht="15" customHeight="1" x14ac:dyDescent="0.3">
      <c r="A797" s="85" t="s">
        <v>661</v>
      </c>
      <c r="B797" s="85" t="s">
        <v>662</v>
      </c>
      <c r="C797" s="86" t="s">
        <v>14</v>
      </c>
      <c r="D797" s="199">
        <v>0</v>
      </c>
      <c r="E797" s="176">
        <v>0</v>
      </c>
      <c r="F797" s="87">
        <v>0</v>
      </c>
      <c r="G797" s="168">
        <v>0</v>
      </c>
      <c r="I797" s="177" t="s">
        <v>9293</v>
      </c>
      <c r="J797" s="174">
        <f t="shared" si="33"/>
        <v>0</v>
      </c>
      <c r="M797" s="184"/>
    </row>
    <row r="798" spans="1:13" ht="15" customHeight="1" x14ac:dyDescent="0.3">
      <c r="A798" s="85" t="s">
        <v>663</v>
      </c>
      <c r="B798" s="85" t="s">
        <v>664</v>
      </c>
      <c r="C798" s="86" t="s">
        <v>14</v>
      </c>
      <c r="D798" s="199">
        <v>0</v>
      </c>
      <c r="E798" s="176">
        <v>0</v>
      </c>
      <c r="F798" s="87">
        <v>0</v>
      </c>
      <c r="G798" s="168">
        <v>0</v>
      </c>
      <c r="I798" s="177" t="s">
        <v>9293</v>
      </c>
      <c r="J798" s="174">
        <f t="shared" si="33"/>
        <v>0</v>
      </c>
      <c r="M798" s="184"/>
    </row>
    <row r="799" spans="1:13" ht="15" customHeight="1" x14ac:dyDescent="0.3">
      <c r="A799" s="85" t="s">
        <v>665</v>
      </c>
      <c r="B799" s="85" t="s">
        <v>666</v>
      </c>
      <c r="C799" s="86" t="s">
        <v>14</v>
      </c>
      <c r="D799" s="199">
        <v>0</v>
      </c>
      <c r="E799" s="176">
        <v>0</v>
      </c>
      <c r="F799" s="87">
        <v>0</v>
      </c>
      <c r="G799" s="168">
        <v>0</v>
      </c>
      <c r="I799" s="177" t="s">
        <v>9293</v>
      </c>
      <c r="J799" s="174">
        <f t="shared" si="33"/>
        <v>0</v>
      </c>
      <c r="M799" s="184"/>
    </row>
    <row r="800" spans="1:13" ht="15" customHeight="1" x14ac:dyDescent="0.3">
      <c r="A800" s="85" t="s">
        <v>5637</v>
      </c>
      <c r="B800" s="85" t="s">
        <v>5641</v>
      </c>
      <c r="C800" s="86" t="s">
        <v>14</v>
      </c>
      <c r="D800" s="200">
        <v>0</v>
      </c>
      <c r="E800" s="160">
        <v>0</v>
      </c>
      <c r="F800" s="159">
        <v>0</v>
      </c>
      <c r="G800" s="169">
        <v>0</v>
      </c>
      <c r="I800" s="177" t="e">
        <f t="shared" ref="I800:I821" si="34">F800/D800</f>
        <v>#DIV/0!</v>
      </c>
      <c r="J800" s="174">
        <f t="shared" si="33"/>
        <v>0</v>
      </c>
      <c r="M800" s="184"/>
    </row>
    <row r="801" spans="1:13" ht="15" customHeight="1" x14ac:dyDescent="0.3">
      <c r="A801" s="85" t="s">
        <v>5638</v>
      </c>
      <c r="B801" s="85" t="s">
        <v>5642</v>
      </c>
      <c r="C801" s="86" t="s">
        <v>14</v>
      </c>
      <c r="D801" s="200">
        <v>0</v>
      </c>
      <c r="E801" s="160">
        <v>0</v>
      </c>
      <c r="F801" s="159">
        <v>0</v>
      </c>
      <c r="G801" s="169">
        <v>0</v>
      </c>
      <c r="I801" s="177" t="e">
        <f t="shared" si="34"/>
        <v>#DIV/0!</v>
      </c>
      <c r="J801" s="174">
        <f t="shared" si="33"/>
        <v>0</v>
      </c>
      <c r="M801" s="184"/>
    </row>
    <row r="802" spans="1:13" ht="15" customHeight="1" x14ac:dyDescent="0.3">
      <c r="A802" s="85" t="s">
        <v>5639</v>
      </c>
      <c r="B802" s="85" t="s">
        <v>5643</v>
      </c>
      <c r="C802" s="86" t="s">
        <v>14</v>
      </c>
      <c r="D802" s="200">
        <v>0</v>
      </c>
      <c r="E802" s="160">
        <v>0</v>
      </c>
      <c r="F802" s="159">
        <v>0</v>
      </c>
      <c r="G802" s="169">
        <v>0</v>
      </c>
      <c r="I802" s="177" t="e">
        <f t="shared" si="34"/>
        <v>#DIV/0!</v>
      </c>
      <c r="J802" s="174">
        <f t="shared" si="33"/>
        <v>0</v>
      </c>
      <c r="M802" s="184"/>
    </row>
    <row r="803" spans="1:13" ht="15" customHeight="1" x14ac:dyDescent="0.3">
      <c r="A803" s="85" t="s">
        <v>5640</v>
      </c>
      <c r="B803" s="85" t="s">
        <v>5783</v>
      </c>
      <c r="C803" s="86" t="s">
        <v>14</v>
      </c>
      <c r="D803" s="200">
        <v>13493.75</v>
      </c>
      <c r="E803" s="160">
        <v>1224018.06</v>
      </c>
      <c r="F803" s="159">
        <v>2209.33</v>
      </c>
      <c r="G803" s="169">
        <v>200408.32429999998</v>
      </c>
      <c r="I803" s="177">
        <f t="shared" si="34"/>
        <v>0.16372987494210281</v>
      </c>
      <c r="J803" s="174">
        <f t="shared" si="33"/>
        <v>11284.42</v>
      </c>
      <c r="M803" s="184"/>
    </row>
    <row r="804" spans="1:13" ht="15" customHeight="1" x14ac:dyDescent="0.3">
      <c r="A804" s="85" t="s">
        <v>5702</v>
      </c>
      <c r="B804" s="85" t="s">
        <v>5784</v>
      </c>
      <c r="C804" s="86" t="s">
        <v>14</v>
      </c>
      <c r="D804" s="200">
        <v>1998.06</v>
      </c>
      <c r="E804" s="160">
        <v>296991.64</v>
      </c>
      <c r="F804" s="159">
        <v>338.63</v>
      </c>
      <c r="G804" s="169">
        <v>50333.963199999998</v>
      </c>
      <c r="I804" s="177">
        <f t="shared" si="34"/>
        <v>0.16947939501316278</v>
      </c>
      <c r="J804" s="174">
        <f t="shared" si="33"/>
        <v>1659.4299999999998</v>
      </c>
      <c r="M804" s="184"/>
    </row>
    <row r="805" spans="1:13" ht="15" customHeight="1" x14ac:dyDescent="0.3">
      <c r="A805" s="85" t="s">
        <v>7818</v>
      </c>
      <c r="B805" s="85" t="s">
        <v>7819</v>
      </c>
      <c r="C805" s="86" t="s">
        <v>14</v>
      </c>
      <c r="D805" s="202">
        <v>98.64</v>
      </c>
      <c r="E805" s="162">
        <v>83064.740000000005</v>
      </c>
      <c r="F805" s="161">
        <v>0</v>
      </c>
      <c r="G805" s="171">
        <v>0</v>
      </c>
      <c r="I805" s="177">
        <f t="shared" si="34"/>
        <v>0</v>
      </c>
      <c r="J805" s="174">
        <f t="shared" si="33"/>
        <v>98.64</v>
      </c>
      <c r="M805" s="184"/>
    </row>
    <row r="806" spans="1:13" ht="15" customHeight="1" x14ac:dyDescent="0.3">
      <c r="A806" s="85" t="s">
        <v>7820</v>
      </c>
      <c r="B806" s="85" t="s">
        <v>8424</v>
      </c>
      <c r="C806" s="86" t="s">
        <v>14</v>
      </c>
      <c r="D806" s="202">
        <v>86.84</v>
      </c>
      <c r="E806" s="162">
        <v>15672.01</v>
      </c>
      <c r="F806" s="161">
        <v>0</v>
      </c>
      <c r="G806" s="171">
        <v>0</v>
      </c>
      <c r="I806" s="177">
        <f t="shared" si="34"/>
        <v>0</v>
      </c>
      <c r="J806" s="174">
        <f t="shared" si="33"/>
        <v>86.84</v>
      </c>
      <c r="M806" s="184"/>
    </row>
    <row r="807" spans="1:13" ht="15" customHeight="1" x14ac:dyDescent="0.3">
      <c r="A807" s="85" t="s">
        <v>8692</v>
      </c>
      <c r="B807" s="85" t="s">
        <v>9042</v>
      </c>
      <c r="C807" s="86" t="s">
        <v>25</v>
      </c>
      <c r="D807" s="203">
        <v>25969.97</v>
      </c>
      <c r="E807" s="164">
        <v>313197.84000000003</v>
      </c>
      <c r="F807" s="163">
        <v>1611.57</v>
      </c>
      <c r="G807" s="172">
        <v>19435.534199999998</v>
      </c>
      <c r="I807" s="177">
        <f t="shared" si="34"/>
        <v>6.205513521964022E-2</v>
      </c>
      <c r="J807" s="174">
        <f t="shared" si="33"/>
        <v>24358.400000000001</v>
      </c>
      <c r="M807" s="184"/>
    </row>
    <row r="808" spans="1:13" ht="15" customHeight="1" x14ac:dyDescent="0.3">
      <c r="A808" s="85" t="s">
        <v>8693</v>
      </c>
      <c r="B808" s="85" t="s">
        <v>8694</v>
      </c>
      <c r="C808" s="86" t="s">
        <v>25</v>
      </c>
      <c r="D808" s="203">
        <v>19289.36</v>
      </c>
      <c r="E808" s="164">
        <v>268893.68</v>
      </c>
      <c r="F808" s="163">
        <v>1435.6</v>
      </c>
      <c r="G808" s="172">
        <v>20012.263999999999</v>
      </c>
      <c r="I808" s="177">
        <f t="shared" si="34"/>
        <v>7.4424449541094145E-2</v>
      </c>
      <c r="J808" s="174">
        <f t="shared" si="33"/>
        <v>17853.760000000002</v>
      </c>
      <c r="M808" s="184"/>
    </row>
    <row r="809" spans="1:13" ht="15" customHeight="1" x14ac:dyDescent="0.3">
      <c r="A809" s="85" t="s">
        <v>8695</v>
      </c>
      <c r="B809" s="85" t="s">
        <v>9043</v>
      </c>
      <c r="C809" s="86" t="s">
        <v>25</v>
      </c>
      <c r="D809" s="203">
        <v>15687.66</v>
      </c>
      <c r="E809" s="164">
        <v>267317.73</v>
      </c>
      <c r="F809" s="163">
        <v>0</v>
      </c>
      <c r="G809" s="172">
        <v>0</v>
      </c>
      <c r="I809" s="177">
        <f t="shared" si="34"/>
        <v>0</v>
      </c>
      <c r="J809" s="174">
        <f t="shared" si="33"/>
        <v>15687.66</v>
      </c>
      <c r="M809" s="184"/>
    </row>
    <row r="810" spans="1:13" ht="15" customHeight="1" x14ac:dyDescent="0.3">
      <c r="A810" s="85" t="s">
        <v>8696</v>
      </c>
      <c r="B810" s="85" t="s">
        <v>9127</v>
      </c>
      <c r="C810" s="86" t="s">
        <v>25</v>
      </c>
      <c r="D810" s="203">
        <v>5004.42</v>
      </c>
      <c r="E810" s="164">
        <v>279296.68</v>
      </c>
      <c r="F810" s="163">
        <v>711.3</v>
      </c>
      <c r="G810" s="172">
        <v>39697.652999999998</v>
      </c>
      <c r="I810" s="177">
        <f t="shared" si="34"/>
        <v>0.14213435323174312</v>
      </c>
      <c r="J810" s="174">
        <f t="shared" si="33"/>
        <v>4293.12</v>
      </c>
      <c r="M810" s="184"/>
    </row>
    <row r="811" spans="1:13" ht="15" customHeight="1" x14ac:dyDescent="0.3">
      <c r="A811" s="85" t="s">
        <v>8697</v>
      </c>
      <c r="B811" s="85" t="s">
        <v>9128</v>
      </c>
      <c r="C811" s="86" t="s">
        <v>25</v>
      </c>
      <c r="D811" s="203">
        <v>113</v>
      </c>
      <c r="E811" s="164">
        <v>68788.75</v>
      </c>
      <c r="F811" s="163">
        <v>0</v>
      </c>
      <c r="G811" s="172">
        <v>0</v>
      </c>
      <c r="I811" s="177">
        <f t="shared" si="34"/>
        <v>0</v>
      </c>
      <c r="J811" s="174">
        <f t="shared" si="33"/>
        <v>113</v>
      </c>
      <c r="M811" s="184"/>
    </row>
    <row r="812" spans="1:13" ht="15" customHeight="1" x14ac:dyDescent="0.3">
      <c r="A812" s="85" t="s">
        <v>9584</v>
      </c>
      <c r="B812" s="85" t="s">
        <v>9586</v>
      </c>
      <c r="C812" s="86" t="s">
        <v>25</v>
      </c>
      <c r="D812" s="203">
        <v>8132.75</v>
      </c>
      <c r="E812" s="164">
        <v>108002.92</v>
      </c>
      <c r="F812" s="163">
        <v>320.22000000000003</v>
      </c>
      <c r="G812" s="172">
        <v>4252.5216</v>
      </c>
      <c r="I812" s="177">
        <f t="shared" si="34"/>
        <v>3.9374135440041813E-2</v>
      </c>
      <c r="J812" s="174">
        <f t="shared" si="33"/>
        <v>7812.53</v>
      </c>
      <c r="M812" s="184"/>
    </row>
    <row r="813" spans="1:13" ht="15" customHeight="1" x14ac:dyDescent="0.3">
      <c r="A813" s="85" t="s">
        <v>9585</v>
      </c>
      <c r="B813" s="85" t="s">
        <v>9587</v>
      </c>
      <c r="C813" s="86" t="s">
        <v>28</v>
      </c>
      <c r="D813" s="203">
        <v>1596</v>
      </c>
      <c r="E813" s="164">
        <v>28217.279999999999</v>
      </c>
      <c r="F813" s="163">
        <v>502</v>
      </c>
      <c r="G813" s="172">
        <v>8875.36</v>
      </c>
      <c r="I813" s="177">
        <f t="shared" si="34"/>
        <v>0.31453634085213034</v>
      </c>
      <c r="J813" s="174">
        <f t="shared" si="33"/>
        <v>1094</v>
      </c>
      <c r="M813" s="184"/>
    </row>
    <row r="814" spans="1:13" ht="15" customHeight="1" x14ac:dyDescent="0.3">
      <c r="A814" s="85" t="s">
        <v>9951</v>
      </c>
      <c r="B814" s="85" t="s">
        <v>9952</v>
      </c>
      <c r="C814" s="86" t="s">
        <v>28</v>
      </c>
      <c r="D814" s="203">
        <v>7353.21</v>
      </c>
      <c r="E814" s="164">
        <v>310599.59000000003</v>
      </c>
      <c r="F814" s="163">
        <v>0</v>
      </c>
      <c r="G814" s="172">
        <v>0</v>
      </c>
      <c r="I814" s="177">
        <f t="shared" si="34"/>
        <v>0</v>
      </c>
      <c r="J814" s="174">
        <f t="shared" si="33"/>
        <v>7353.21</v>
      </c>
      <c r="M814" s="184"/>
    </row>
    <row r="815" spans="1:13" ht="15" customHeight="1" x14ac:dyDescent="0.3">
      <c r="A815" s="85" t="s">
        <v>10121</v>
      </c>
      <c r="B815" s="85" t="s">
        <v>10128</v>
      </c>
      <c r="C815" s="86" t="s">
        <v>25</v>
      </c>
      <c r="D815" s="203">
        <v>912.4</v>
      </c>
      <c r="E815" s="164">
        <v>60045.04</v>
      </c>
      <c r="F815" s="163">
        <v>0</v>
      </c>
      <c r="G815" s="172">
        <v>0</v>
      </c>
      <c r="I815" s="177">
        <f t="shared" si="34"/>
        <v>0</v>
      </c>
      <c r="J815" s="174">
        <f t="shared" si="33"/>
        <v>912.4</v>
      </c>
      <c r="M815" s="184"/>
    </row>
    <row r="816" spans="1:13" ht="15" customHeight="1" x14ac:dyDescent="0.3">
      <c r="A816" s="85" t="s">
        <v>10122</v>
      </c>
      <c r="B816" s="85" t="s">
        <v>10129</v>
      </c>
      <c r="C816" s="86" t="s">
        <v>25</v>
      </c>
      <c r="D816" s="203">
        <v>22911.88</v>
      </c>
      <c r="E816" s="164">
        <v>2401623.2599999998</v>
      </c>
      <c r="F816" s="163">
        <v>0</v>
      </c>
      <c r="G816" s="172">
        <v>0</v>
      </c>
      <c r="I816" s="177">
        <f t="shared" si="34"/>
        <v>0</v>
      </c>
      <c r="J816" s="174">
        <f t="shared" si="33"/>
        <v>22911.88</v>
      </c>
      <c r="M816" s="184"/>
    </row>
    <row r="817" spans="1:13" ht="15" customHeight="1" x14ac:dyDescent="0.3">
      <c r="A817" s="85" t="s">
        <v>10123</v>
      </c>
      <c r="B817" s="85" t="s">
        <v>10130</v>
      </c>
      <c r="C817" s="86" t="s">
        <v>25</v>
      </c>
      <c r="D817" s="203">
        <v>7387.16</v>
      </c>
      <c r="E817" s="164">
        <v>811184.04</v>
      </c>
      <c r="F817" s="163">
        <v>0</v>
      </c>
      <c r="G817" s="172">
        <v>0</v>
      </c>
      <c r="I817" s="177">
        <f t="shared" si="34"/>
        <v>0</v>
      </c>
      <c r="J817" s="174">
        <f t="shared" si="33"/>
        <v>7387.16</v>
      </c>
      <c r="M817" s="184"/>
    </row>
    <row r="818" spans="1:13" ht="15" customHeight="1" x14ac:dyDescent="0.3">
      <c r="A818" s="85" t="s">
        <v>10124</v>
      </c>
      <c r="B818" s="85" t="s">
        <v>10131</v>
      </c>
      <c r="C818" s="86" t="s">
        <v>25</v>
      </c>
      <c r="D818" s="203">
        <v>350</v>
      </c>
      <c r="E818" s="164">
        <v>10230.5</v>
      </c>
      <c r="F818" s="163">
        <v>0</v>
      </c>
      <c r="G818" s="172">
        <v>0</v>
      </c>
      <c r="I818" s="177">
        <f t="shared" si="34"/>
        <v>0</v>
      </c>
      <c r="J818" s="174">
        <f t="shared" si="33"/>
        <v>350</v>
      </c>
      <c r="M818" s="184"/>
    </row>
    <row r="819" spans="1:13" ht="15" customHeight="1" x14ac:dyDescent="0.3">
      <c r="A819" s="85" t="s">
        <v>10125</v>
      </c>
      <c r="B819" s="85" t="s">
        <v>10132</v>
      </c>
      <c r="C819" s="86" t="s">
        <v>25</v>
      </c>
      <c r="D819" s="203">
        <v>15249.52</v>
      </c>
      <c r="E819" s="164">
        <v>369800.86</v>
      </c>
      <c r="F819" s="163">
        <v>0</v>
      </c>
      <c r="G819" s="172">
        <v>0</v>
      </c>
      <c r="I819" s="177">
        <f t="shared" si="34"/>
        <v>0</v>
      </c>
      <c r="J819" s="174">
        <f t="shared" si="33"/>
        <v>15249.52</v>
      </c>
      <c r="M819" s="184"/>
    </row>
    <row r="820" spans="1:13" ht="15" customHeight="1" x14ac:dyDescent="0.3">
      <c r="A820" s="85" t="s">
        <v>10126</v>
      </c>
      <c r="B820" s="85" t="s">
        <v>10133</v>
      </c>
      <c r="C820" s="86" t="s">
        <v>28</v>
      </c>
      <c r="D820" s="203">
        <v>22911.88</v>
      </c>
      <c r="E820" s="164">
        <v>326036.05</v>
      </c>
      <c r="F820" s="163">
        <v>0</v>
      </c>
      <c r="G820" s="172">
        <v>0</v>
      </c>
      <c r="I820" s="177">
        <f t="shared" si="34"/>
        <v>0</v>
      </c>
      <c r="J820" s="174">
        <f t="shared" si="33"/>
        <v>22911.88</v>
      </c>
      <c r="M820" s="184"/>
    </row>
    <row r="821" spans="1:13" ht="15" customHeight="1" x14ac:dyDescent="0.3">
      <c r="A821" s="85" t="s">
        <v>10127</v>
      </c>
      <c r="B821" s="85" t="s">
        <v>10134</v>
      </c>
      <c r="C821" s="86" t="s">
        <v>28</v>
      </c>
      <c r="D821" s="203">
        <v>7387.16</v>
      </c>
      <c r="E821" s="164">
        <v>358498.87</v>
      </c>
      <c r="F821" s="163">
        <v>0</v>
      </c>
      <c r="G821" s="172">
        <v>0</v>
      </c>
      <c r="I821" s="177">
        <f t="shared" si="34"/>
        <v>0</v>
      </c>
      <c r="J821" s="174">
        <f t="shared" si="33"/>
        <v>7387.16</v>
      </c>
      <c r="M821" s="184"/>
    </row>
    <row r="822" spans="1:13" ht="25.2" customHeight="1" x14ac:dyDescent="0.3">
      <c r="A822" s="81" t="s">
        <v>667</v>
      </c>
      <c r="B822" s="81" t="s">
        <v>668</v>
      </c>
      <c r="C822" s="82"/>
      <c r="D822" s="197"/>
      <c r="E822" s="153">
        <v>3578054.1300000004</v>
      </c>
      <c r="F822" s="82"/>
      <c r="G822" s="82">
        <v>1922432.4145200001</v>
      </c>
      <c r="I822" s="177"/>
      <c r="J822" s="174">
        <f t="shared" si="33"/>
        <v>0</v>
      </c>
      <c r="M822" s="184"/>
    </row>
    <row r="823" spans="1:13" ht="15" customHeight="1" x14ac:dyDescent="0.3">
      <c r="A823" s="85" t="s">
        <v>669</v>
      </c>
      <c r="B823" s="85" t="s">
        <v>670</v>
      </c>
      <c r="C823" s="86" t="s">
        <v>14</v>
      </c>
      <c r="D823" s="199">
        <v>0</v>
      </c>
      <c r="E823" s="176">
        <v>0</v>
      </c>
      <c r="F823" s="87">
        <v>0</v>
      </c>
      <c r="G823" s="168">
        <v>0</v>
      </c>
      <c r="I823" s="177" t="s">
        <v>9293</v>
      </c>
      <c r="J823" s="174">
        <f t="shared" si="33"/>
        <v>0</v>
      </c>
      <c r="M823" s="184"/>
    </row>
    <row r="824" spans="1:13" ht="15" customHeight="1" x14ac:dyDescent="0.3">
      <c r="A824" s="85" t="s">
        <v>671</v>
      </c>
      <c r="B824" s="85" t="s">
        <v>672</v>
      </c>
      <c r="C824" s="86" t="s">
        <v>14</v>
      </c>
      <c r="D824" s="199">
        <v>0</v>
      </c>
      <c r="E824" s="176">
        <v>0</v>
      </c>
      <c r="F824" s="87">
        <v>0</v>
      </c>
      <c r="G824" s="168">
        <v>0</v>
      </c>
      <c r="I824" s="177" t="s">
        <v>9293</v>
      </c>
      <c r="J824" s="174">
        <f t="shared" si="33"/>
        <v>0</v>
      </c>
      <c r="M824" s="184"/>
    </row>
    <row r="825" spans="1:13" ht="15" customHeight="1" x14ac:dyDescent="0.3">
      <c r="A825" s="85" t="s">
        <v>673</v>
      </c>
      <c r="B825" s="85" t="s">
        <v>674</v>
      </c>
      <c r="C825" s="86" t="s">
        <v>14</v>
      </c>
      <c r="D825" s="199">
        <v>0</v>
      </c>
      <c r="E825" s="176">
        <v>0</v>
      </c>
      <c r="F825" s="87">
        <v>0</v>
      </c>
      <c r="G825" s="168">
        <v>0</v>
      </c>
      <c r="I825" s="177" t="s">
        <v>9293</v>
      </c>
      <c r="J825" s="174">
        <f t="shared" si="33"/>
        <v>0</v>
      </c>
      <c r="M825" s="184"/>
    </row>
    <row r="826" spans="1:13" ht="15" customHeight="1" x14ac:dyDescent="0.3">
      <c r="A826" s="85" t="s">
        <v>675</v>
      </c>
      <c r="B826" s="85" t="s">
        <v>676</v>
      </c>
      <c r="C826" s="86" t="s">
        <v>14</v>
      </c>
      <c r="D826" s="199">
        <v>0</v>
      </c>
      <c r="E826" s="176">
        <v>0</v>
      </c>
      <c r="F826" s="87">
        <v>0</v>
      </c>
      <c r="G826" s="168">
        <v>0</v>
      </c>
      <c r="I826" s="177" t="s">
        <v>9293</v>
      </c>
      <c r="J826" s="174">
        <f t="shared" si="33"/>
        <v>0</v>
      </c>
      <c r="M826" s="184"/>
    </row>
    <row r="827" spans="1:13" ht="15" customHeight="1" x14ac:dyDescent="0.3">
      <c r="A827" s="85" t="s">
        <v>677</v>
      </c>
      <c r="B827" s="85" t="s">
        <v>678</v>
      </c>
      <c r="C827" s="86" t="s">
        <v>14</v>
      </c>
      <c r="D827" s="199">
        <v>0</v>
      </c>
      <c r="E827" s="176">
        <v>0</v>
      </c>
      <c r="F827" s="87">
        <v>0</v>
      </c>
      <c r="G827" s="168">
        <v>0</v>
      </c>
      <c r="I827" s="177" t="s">
        <v>9293</v>
      </c>
      <c r="J827" s="174">
        <f t="shared" si="33"/>
        <v>0</v>
      </c>
      <c r="M827" s="184"/>
    </row>
    <row r="828" spans="1:13" ht="15" customHeight="1" x14ac:dyDescent="0.3">
      <c r="A828" s="85" t="s">
        <v>679</v>
      </c>
      <c r="B828" s="85" t="s">
        <v>680</v>
      </c>
      <c r="C828" s="86" t="s">
        <v>14</v>
      </c>
      <c r="D828" s="199">
        <v>0</v>
      </c>
      <c r="E828" s="176">
        <v>0</v>
      </c>
      <c r="F828" s="87">
        <v>0</v>
      </c>
      <c r="G828" s="168">
        <v>0</v>
      </c>
      <c r="I828" s="177" t="s">
        <v>9293</v>
      </c>
      <c r="J828" s="174">
        <f t="shared" si="33"/>
        <v>0</v>
      </c>
      <c r="M828" s="184"/>
    </row>
    <row r="829" spans="1:13" ht="15" customHeight="1" x14ac:dyDescent="0.3">
      <c r="A829" s="85" t="s">
        <v>681</v>
      </c>
      <c r="B829" s="85" t="s">
        <v>682</v>
      </c>
      <c r="C829" s="86" t="s">
        <v>14</v>
      </c>
      <c r="D829" s="199">
        <v>0</v>
      </c>
      <c r="E829" s="176">
        <v>0</v>
      </c>
      <c r="F829" s="87">
        <v>0</v>
      </c>
      <c r="G829" s="168">
        <v>0</v>
      </c>
      <c r="I829" s="177" t="s">
        <v>9293</v>
      </c>
      <c r="J829" s="174">
        <f t="shared" si="33"/>
        <v>0</v>
      </c>
      <c r="M829" s="184"/>
    </row>
    <row r="830" spans="1:13" ht="15" customHeight="1" x14ac:dyDescent="0.3">
      <c r="A830" s="85" t="s">
        <v>683</v>
      </c>
      <c r="B830" s="85" t="s">
        <v>684</v>
      </c>
      <c r="C830" s="86" t="s">
        <v>14</v>
      </c>
      <c r="D830" s="199">
        <v>0</v>
      </c>
      <c r="E830" s="176">
        <v>0</v>
      </c>
      <c r="F830" s="87">
        <v>0</v>
      </c>
      <c r="G830" s="168">
        <v>0</v>
      </c>
      <c r="I830" s="177" t="s">
        <v>9293</v>
      </c>
      <c r="J830" s="174">
        <f t="shared" si="33"/>
        <v>0</v>
      </c>
      <c r="M830" s="184"/>
    </row>
    <row r="831" spans="1:13" ht="15" customHeight="1" x14ac:dyDescent="0.3">
      <c r="A831" s="85" t="s">
        <v>685</v>
      </c>
      <c r="B831" s="85" t="s">
        <v>686</v>
      </c>
      <c r="C831" s="86" t="s">
        <v>25</v>
      </c>
      <c r="D831" s="199">
        <v>0</v>
      </c>
      <c r="E831" s="176">
        <v>0</v>
      </c>
      <c r="F831" s="87">
        <v>0</v>
      </c>
      <c r="G831" s="168">
        <v>0</v>
      </c>
      <c r="I831" s="177" t="s">
        <v>9293</v>
      </c>
      <c r="J831" s="174">
        <f t="shared" si="33"/>
        <v>0</v>
      </c>
      <c r="M831" s="184"/>
    </row>
    <row r="832" spans="1:13" ht="15" customHeight="1" x14ac:dyDescent="0.3">
      <c r="A832" s="85" t="s">
        <v>687</v>
      </c>
      <c r="B832" s="85" t="s">
        <v>688</v>
      </c>
      <c r="C832" s="86" t="s">
        <v>14</v>
      </c>
      <c r="D832" s="199">
        <v>0</v>
      </c>
      <c r="E832" s="176">
        <v>0</v>
      </c>
      <c r="F832" s="87">
        <v>0</v>
      </c>
      <c r="G832" s="168">
        <v>0</v>
      </c>
      <c r="I832" s="177" t="s">
        <v>9293</v>
      </c>
      <c r="J832" s="174">
        <f t="shared" si="33"/>
        <v>0</v>
      </c>
      <c r="M832" s="184"/>
    </row>
    <row r="833" spans="1:13" ht="15" customHeight="1" x14ac:dyDescent="0.3">
      <c r="A833" s="85" t="s">
        <v>689</v>
      </c>
      <c r="B833" s="85" t="s">
        <v>690</v>
      </c>
      <c r="C833" s="86" t="s">
        <v>25</v>
      </c>
      <c r="D833" s="199">
        <v>0</v>
      </c>
      <c r="E833" s="176">
        <v>0</v>
      </c>
      <c r="F833" s="87">
        <v>0</v>
      </c>
      <c r="G833" s="168">
        <v>0</v>
      </c>
      <c r="I833" s="177" t="s">
        <v>9293</v>
      </c>
      <c r="J833" s="174">
        <f t="shared" si="33"/>
        <v>0</v>
      </c>
      <c r="M833" s="184"/>
    </row>
    <row r="834" spans="1:13" ht="15" customHeight="1" x14ac:dyDescent="0.3">
      <c r="A834" s="85" t="s">
        <v>691</v>
      </c>
      <c r="B834" s="85" t="s">
        <v>692</v>
      </c>
      <c r="C834" s="86" t="s">
        <v>14</v>
      </c>
      <c r="D834" s="199">
        <v>0</v>
      </c>
      <c r="E834" s="176">
        <v>0</v>
      </c>
      <c r="F834" s="87">
        <v>0</v>
      </c>
      <c r="G834" s="168">
        <v>0</v>
      </c>
      <c r="I834" s="177" t="s">
        <v>9293</v>
      </c>
      <c r="J834" s="174">
        <f t="shared" si="33"/>
        <v>0</v>
      </c>
      <c r="M834" s="184"/>
    </row>
    <row r="835" spans="1:13" ht="15" customHeight="1" x14ac:dyDescent="0.3">
      <c r="A835" s="85" t="s">
        <v>693</v>
      </c>
      <c r="B835" s="85" t="s">
        <v>694</v>
      </c>
      <c r="C835" s="86" t="s">
        <v>14</v>
      </c>
      <c r="D835" s="199">
        <v>0</v>
      </c>
      <c r="E835" s="176">
        <v>0</v>
      </c>
      <c r="F835" s="87">
        <v>0</v>
      </c>
      <c r="G835" s="168">
        <v>0</v>
      </c>
      <c r="I835" s="177" t="s">
        <v>9293</v>
      </c>
      <c r="J835" s="174">
        <f t="shared" si="33"/>
        <v>0</v>
      </c>
      <c r="M835" s="184"/>
    </row>
    <row r="836" spans="1:13" ht="15" customHeight="1" x14ac:dyDescent="0.3">
      <c r="A836" s="85" t="s">
        <v>695</v>
      </c>
      <c r="B836" s="85" t="s">
        <v>696</v>
      </c>
      <c r="C836" s="86" t="s">
        <v>14</v>
      </c>
      <c r="D836" s="199">
        <v>0</v>
      </c>
      <c r="E836" s="176">
        <v>0</v>
      </c>
      <c r="F836" s="87">
        <v>0</v>
      </c>
      <c r="G836" s="168">
        <v>0</v>
      </c>
      <c r="I836" s="177" t="s">
        <v>9293</v>
      </c>
      <c r="J836" s="174">
        <f t="shared" si="33"/>
        <v>0</v>
      </c>
      <c r="M836" s="184"/>
    </row>
    <row r="837" spans="1:13" ht="15" customHeight="1" x14ac:dyDescent="0.3">
      <c r="A837" s="85" t="s">
        <v>5703</v>
      </c>
      <c r="B837" s="85" t="s">
        <v>5818</v>
      </c>
      <c r="C837" s="86" t="s">
        <v>14</v>
      </c>
      <c r="D837" s="200">
        <v>3561.84</v>
      </c>
      <c r="E837" s="160">
        <v>177450.87</v>
      </c>
      <c r="F837" s="159">
        <v>143.31</v>
      </c>
      <c r="G837" s="169">
        <v>7139.7042000000001</v>
      </c>
      <c r="I837" s="177">
        <f t="shared" ref="I837:I846" si="35">F837/D837</f>
        <v>4.0234822451317293E-2</v>
      </c>
      <c r="J837" s="174">
        <f t="shared" ref="J837:J900" si="36">D837-F837</f>
        <v>3418.53</v>
      </c>
      <c r="M837" s="184"/>
    </row>
    <row r="838" spans="1:13" ht="15" customHeight="1" x14ac:dyDescent="0.3">
      <c r="A838" s="85" t="s">
        <v>5704</v>
      </c>
      <c r="B838" s="85" t="s">
        <v>5819</v>
      </c>
      <c r="C838" s="86" t="s">
        <v>14</v>
      </c>
      <c r="D838" s="200">
        <v>16246.55</v>
      </c>
      <c r="E838" s="160">
        <v>765050.04</v>
      </c>
      <c r="F838" s="159">
        <v>4654.8</v>
      </c>
      <c r="G838" s="169">
        <v>219194.53200000004</v>
      </c>
      <c r="I838" s="177">
        <f t="shared" si="35"/>
        <v>0.28651005905869248</v>
      </c>
      <c r="J838" s="174">
        <f t="shared" si="36"/>
        <v>11591.75</v>
      </c>
      <c r="M838" s="184"/>
    </row>
    <row r="839" spans="1:13" ht="15" customHeight="1" x14ac:dyDescent="0.3">
      <c r="A839" s="85" t="s">
        <v>5705</v>
      </c>
      <c r="B839" s="85" t="s">
        <v>5820</v>
      </c>
      <c r="C839" s="86" t="s">
        <v>14</v>
      </c>
      <c r="D839" s="200">
        <v>6224.28</v>
      </c>
      <c r="E839" s="160">
        <v>250714</v>
      </c>
      <c r="F839" s="159">
        <v>1279.98</v>
      </c>
      <c r="G839" s="169">
        <v>51557.594400000002</v>
      </c>
      <c r="I839" s="177">
        <f t="shared" si="35"/>
        <v>0.20564306233010085</v>
      </c>
      <c r="J839" s="174">
        <f t="shared" si="36"/>
        <v>4944.2999999999993</v>
      </c>
      <c r="M839" s="184"/>
    </row>
    <row r="840" spans="1:13" ht="15" customHeight="1" x14ac:dyDescent="0.3">
      <c r="A840" s="85" t="s">
        <v>5706</v>
      </c>
      <c r="B840" s="85" t="s">
        <v>5821</v>
      </c>
      <c r="C840" s="86" t="s">
        <v>14</v>
      </c>
      <c r="D840" s="200">
        <v>4153.57</v>
      </c>
      <c r="E840" s="160">
        <v>194968.58</v>
      </c>
      <c r="F840" s="159">
        <v>3943.1</v>
      </c>
      <c r="G840" s="169">
        <v>185089.11399999997</v>
      </c>
      <c r="I840" s="177">
        <f t="shared" si="35"/>
        <v>0.94932792754184958</v>
      </c>
      <c r="J840" s="174">
        <f t="shared" si="36"/>
        <v>210.4699999999998</v>
      </c>
      <c r="M840" s="184"/>
    </row>
    <row r="841" spans="1:13" ht="15" customHeight="1" x14ac:dyDescent="0.3">
      <c r="A841" s="85" t="s">
        <v>5707</v>
      </c>
      <c r="B841" s="85" t="s">
        <v>5822</v>
      </c>
      <c r="C841" s="86" t="s">
        <v>14</v>
      </c>
      <c r="D841" s="200">
        <v>5383.85</v>
      </c>
      <c r="E841" s="160">
        <v>299449.74</v>
      </c>
      <c r="F841" s="159">
        <v>4931.67</v>
      </c>
      <c r="G841" s="169">
        <v>274299.48540000001</v>
      </c>
      <c r="I841" s="177">
        <f t="shared" si="35"/>
        <v>0.91601177595958283</v>
      </c>
      <c r="J841" s="174">
        <f t="shared" si="36"/>
        <v>452.18000000000029</v>
      </c>
      <c r="M841" s="184"/>
    </row>
    <row r="842" spans="1:13" ht="15" customHeight="1" x14ac:dyDescent="0.3">
      <c r="A842" s="85" t="s">
        <v>5708</v>
      </c>
      <c r="B842" s="85" t="s">
        <v>5823</v>
      </c>
      <c r="C842" s="86" t="s">
        <v>14</v>
      </c>
      <c r="D842" s="200">
        <v>5454.55</v>
      </c>
      <c r="E842" s="160">
        <v>292963.88</v>
      </c>
      <c r="F842" s="159">
        <v>3432.9349999999999</v>
      </c>
      <c r="G842" s="169">
        <v>184382.93885000001</v>
      </c>
      <c r="I842" s="177">
        <f t="shared" si="35"/>
        <v>0.62937089219092313</v>
      </c>
      <c r="J842" s="174">
        <f t="shared" si="36"/>
        <v>2021.6150000000002</v>
      </c>
      <c r="M842" s="184"/>
    </row>
    <row r="843" spans="1:13" ht="15" customHeight="1" x14ac:dyDescent="0.3">
      <c r="A843" s="85" t="s">
        <v>5709</v>
      </c>
      <c r="B843" s="85" t="s">
        <v>5824</v>
      </c>
      <c r="C843" s="86" t="s">
        <v>14</v>
      </c>
      <c r="D843" s="200">
        <v>1373.51</v>
      </c>
      <c r="E843" s="160">
        <v>71134.080000000002</v>
      </c>
      <c r="F843" s="159">
        <v>404.85</v>
      </c>
      <c r="G843" s="169">
        <v>20967.181500000002</v>
      </c>
      <c r="I843" s="177">
        <f t="shared" si="35"/>
        <v>0.29475577170897921</v>
      </c>
      <c r="J843" s="174">
        <f t="shared" si="36"/>
        <v>968.66</v>
      </c>
      <c r="M843" s="184"/>
    </row>
    <row r="844" spans="1:13" ht="15" customHeight="1" x14ac:dyDescent="0.3">
      <c r="A844" s="85" t="s">
        <v>5710</v>
      </c>
      <c r="B844" s="85" t="s">
        <v>5734</v>
      </c>
      <c r="C844" s="86" t="s">
        <v>14</v>
      </c>
      <c r="D844" s="200">
        <v>260.60000000000002</v>
      </c>
      <c r="E844" s="160">
        <v>42808.76</v>
      </c>
      <c r="F844" s="159">
        <v>0</v>
      </c>
      <c r="G844" s="169">
        <v>0</v>
      </c>
      <c r="I844" s="177">
        <f t="shared" si="35"/>
        <v>0</v>
      </c>
      <c r="J844" s="174">
        <f t="shared" si="36"/>
        <v>260.60000000000002</v>
      </c>
      <c r="M844" s="184"/>
    </row>
    <row r="845" spans="1:13" ht="15" customHeight="1" x14ac:dyDescent="0.3">
      <c r="A845" s="85" t="s">
        <v>5711</v>
      </c>
      <c r="B845" s="85" t="s">
        <v>5735</v>
      </c>
      <c r="C845" s="86" t="s">
        <v>25</v>
      </c>
      <c r="D845" s="200">
        <v>6417.29</v>
      </c>
      <c r="E845" s="160">
        <v>210037.9</v>
      </c>
      <c r="F845" s="159">
        <v>1096.97</v>
      </c>
      <c r="G845" s="169">
        <v>35903.828099999999</v>
      </c>
      <c r="I845" s="177">
        <f t="shared" si="35"/>
        <v>0.17093975805986639</v>
      </c>
      <c r="J845" s="174">
        <f t="shared" si="36"/>
        <v>5320.32</v>
      </c>
      <c r="M845" s="184"/>
    </row>
    <row r="846" spans="1:13" ht="15" customHeight="1" x14ac:dyDescent="0.3">
      <c r="A846" s="85" t="s">
        <v>5712</v>
      </c>
      <c r="B846" s="85" t="s">
        <v>5785</v>
      </c>
      <c r="C846" s="86" t="s">
        <v>42</v>
      </c>
      <c r="D846" s="200">
        <v>1</v>
      </c>
      <c r="E846" s="160">
        <v>7415.36</v>
      </c>
      <c r="F846" s="159">
        <v>0</v>
      </c>
      <c r="G846" s="169">
        <v>0</v>
      </c>
      <c r="I846" s="177">
        <f t="shared" si="35"/>
        <v>0</v>
      </c>
      <c r="J846" s="174">
        <f t="shared" si="36"/>
        <v>1</v>
      </c>
      <c r="M846" s="184"/>
    </row>
    <row r="847" spans="1:13" ht="15" customHeight="1" x14ac:dyDescent="0.3">
      <c r="A847" s="85" t="s">
        <v>5713</v>
      </c>
      <c r="B847" s="85" t="s">
        <v>5736</v>
      </c>
      <c r="C847" s="86" t="s">
        <v>25</v>
      </c>
      <c r="D847" s="200">
        <v>0</v>
      </c>
      <c r="E847" s="160">
        <v>0</v>
      </c>
      <c r="F847" s="159">
        <v>0</v>
      </c>
      <c r="G847" s="169">
        <v>0</v>
      </c>
      <c r="I847" s="177" t="s">
        <v>9293</v>
      </c>
      <c r="J847" s="174">
        <f t="shared" si="36"/>
        <v>0</v>
      </c>
      <c r="M847" s="184"/>
    </row>
    <row r="848" spans="1:13" ht="15" customHeight="1" x14ac:dyDescent="0.3">
      <c r="A848" s="85" t="s">
        <v>5714</v>
      </c>
      <c r="B848" s="85" t="s">
        <v>5737</v>
      </c>
      <c r="C848" s="86" t="s">
        <v>14</v>
      </c>
      <c r="D848" s="200">
        <v>190.78</v>
      </c>
      <c r="E848" s="160">
        <v>10504.35</v>
      </c>
      <c r="F848" s="159">
        <v>137.66999999999999</v>
      </c>
      <c r="G848" s="169">
        <v>7580.1102000000001</v>
      </c>
      <c r="I848" s="177">
        <f t="shared" ref="I848:I857" si="37">F848/D848</f>
        <v>0.72161652164797141</v>
      </c>
      <c r="J848" s="174">
        <f t="shared" si="36"/>
        <v>53.110000000000014</v>
      </c>
      <c r="M848" s="184"/>
    </row>
    <row r="849" spans="1:13" ht="15" customHeight="1" x14ac:dyDescent="0.3">
      <c r="A849" s="85" t="s">
        <v>5715</v>
      </c>
      <c r="B849" s="85" t="s">
        <v>5738</v>
      </c>
      <c r="C849" s="86" t="s">
        <v>14</v>
      </c>
      <c r="D849" s="200">
        <v>241.09</v>
      </c>
      <c r="E849" s="160">
        <v>10726.09</v>
      </c>
      <c r="F849" s="159">
        <v>0</v>
      </c>
      <c r="G849" s="169">
        <v>0</v>
      </c>
      <c r="I849" s="177">
        <f t="shared" si="37"/>
        <v>0</v>
      </c>
      <c r="J849" s="174">
        <f t="shared" si="36"/>
        <v>241.09</v>
      </c>
      <c r="M849" s="184"/>
    </row>
    <row r="850" spans="1:13" ht="15" customHeight="1" x14ac:dyDescent="0.3">
      <c r="A850" s="85" t="s">
        <v>5716</v>
      </c>
      <c r="B850" s="85" t="s">
        <v>5739</v>
      </c>
      <c r="C850" s="86" t="s">
        <v>14</v>
      </c>
      <c r="D850" s="200">
        <v>108.14</v>
      </c>
      <c r="E850" s="160">
        <v>3428.04</v>
      </c>
      <c r="F850" s="159">
        <v>0</v>
      </c>
      <c r="G850" s="169">
        <v>0</v>
      </c>
      <c r="I850" s="177">
        <f t="shared" si="37"/>
        <v>0</v>
      </c>
      <c r="J850" s="174">
        <f t="shared" si="36"/>
        <v>108.14</v>
      </c>
      <c r="M850" s="184"/>
    </row>
    <row r="851" spans="1:13" ht="15" customHeight="1" x14ac:dyDescent="0.3">
      <c r="A851" s="85" t="s">
        <v>8342</v>
      </c>
      <c r="B851" s="85" t="s">
        <v>7821</v>
      </c>
      <c r="C851" s="86" t="s">
        <v>14</v>
      </c>
      <c r="D851" s="202">
        <v>6381.49</v>
      </c>
      <c r="E851" s="162">
        <v>38161.31</v>
      </c>
      <c r="F851" s="161">
        <v>7203.2214999999997</v>
      </c>
      <c r="G851" s="171">
        <v>43075.264569999999</v>
      </c>
      <c r="I851" s="177">
        <f t="shared" si="37"/>
        <v>1.128767967982399</v>
      </c>
      <c r="J851" s="174">
        <f t="shared" si="36"/>
        <v>-821.73149999999987</v>
      </c>
      <c r="M851" s="184"/>
    </row>
    <row r="852" spans="1:13" ht="15" customHeight="1" x14ac:dyDescent="0.3">
      <c r="A852" s="85" t="s">
        <v>8343</v>
      </c>
      <c r="B852" s="85" t="s">
        <v>7822</v>
      </c>
      <c r="C852" s="86" t="s">
        <v>14</v>
      </c>
      <c r="D852" s="202">
        <v>17253.34</v>
      </c>
      <c r="E852" s="162">
        <v>103174.97</v>
      </c>
      <c r="F852" s="161">
        <v>15953.46</v>
      </c>
      <c r="G852" s="171">
        <v>95401.690799999997</v>
      </c>
      <c r="I852" s="177">
        <f t="shared" si="37"/>
        <v>0.92465922540215395</v>
      </c>
      <c r="J852" s="174">
        <f t="shared" si="36"/>
        <v>1299.880000000001</v>
      </c>
      <c r="M852" s="184"/>
    </row>
    <row r="853" spans="1:13" ht="15" customHeight="1" x14ac:dyDescent="0.3">
      <c r="A853" s="85" t="s">
        <v>8450</v>
      </c>
      <c r="B853" s="85" t="s">
        <v>8553</v>
      </c>
      <c r="C853" s="86" t="s">
        <v>14</v>
      </c>
      <c r="D853" s="202">
        <v>23634.83</v>
      </c>
      <c r="E853" s="162">
        <v>546200.92000000004</v>
      </c>
      <c r="F853" s="161">
        <v>24897.370000000003</v>
      </c>
      <c r="G853" s="171">
        <v>575378.22070000006</v>
      </c>
      <c r="I853" s="177">
        <f t="shared" si="37"/>
        <v>1.05341861989276</v>
      </c>
      <c r="J853" s="174">
        <f t="shared" si="36"/>
        <v>-1262.5400000000009</v>
      </c>
      <c r="M853" s="184"/>
    </row>
    <row r="854" spans="1:13" ht="15" customHeight="1" x14ac:dyDescent="0.3">
      <c r="A854" s="85" t="s">
        <v>8698</v>
      </c>
      <c r="B854" s="85" t="s">
        <v>8699</v>
      </c>
      <c r="C854" s="86" t="s">
        <v>14</v>
      </c>
      <c r="D854" s="203">
        <v>17743.97</v>
      </c>
      <c r="E854" s="164">
        <v>113916.29</v>
      </c>
      <c r="F854" s="163">
        <v>13094.45</v>
      </c>
      <c r="G854" s="172">
        <v>84066.369000000006</v>
      </c>
      <c r="I854" s="177">
        <f t="shared" si="37"/>
        <v>0.73796619358576465</v>
      </c>
      <c r="J854" s="174">
        <f t="shared" si="36"/>
        <v>4649.5200000000004</v>
      </c>
      <c r="M854" s="184"/>
    </row>
    <row r="855" spans="1:13" ht="15" customHeight="1" x14ac:dyDescent="0.3">
      <c r="A855" s="85" t="s">
        <v>8700</v>
      </c>
      <c r="B855" s="85" t="s">
        <v>8701</v>
      </c>
      <c r="C855" s="86" t="s">
        <v>14</v>
      </c>
      <c r="D855" s="203">
        <v>6103.96</v>
      </c>
      <c r="E855" s="164">
        <v>141306.67000000001</v>
      </c>
      <c r="F855" s="163">
        <v>4415</v>
      </c>
      <c r="G855" s="172">
        <v>102207.25</v>
      </c>
      <c r="I855" s="177">
        <f t="shared" si="37"/>
        <v>0.72330093906251025</v>
      </c>
      <c r="J855" s="174">
        <f t="shared" si="36"/>
        <v>1688.96</v>
      </c>
      <c r="M855" s="184"/>
    </row>
    <row r="856" spans="1:13" ht="15" customHeight="1" x14ac:dyDescent="0.3">
      <c r="A856" s="85" t="s">
        <v>9129</v>
      </c>
      <c r="B856" s="85" t="s">
        <v>9130</v>
      </c>
      <c r="C856" s="86" t="s">
        <v>14</v>
      </c>
      <c r="D856" s="203">
        <v>3190.56</v>
      </c>
      <c r="E856" s="164">
        <v>20483.400000000001</v>
      </c>
      <c r="F856" s="163">
        <v>114.94</v>
      </c>
      <c r="G856" s="172">
        <v>737.91480000000001</v>
      </c>
      <c r="I856" s="177">
        <f t="shared" si="37"/>
        <v>3.6025023820269793E-2</v>
      </c>
      <c r="J856" s="174">
        <f t="shared" si="36"/>
        <v>3075.62</v>
      </c>
      <c r="M856" s="184"/>
    </row>
    <row r="857" spans="1:13" ht="15" customHeight="1" x14ac:dyDescent="0.3">
      <c r="A857" s="85" t="s">
        <v>9588</v>
      </c>
      <c r="B857" s="85" t="s">
        <v>9589</v>
      </c>
      <c r="C857" s="86" t="s">
        <v>25</v>
      </c>
      <c r="D857" s="203">
        <v>16919.64</v>
      </c>
      <c r="E857" s="164">
        <v>278158.88</v>
      </c>
      <c r="F857" s="163">
        <v>2156.4</v>
      </c>
      <c r="G857" s="172">
        <v>35451.216000000008</v>
      </c>
      <c r="I857" s="177">
        <f t="shared" si="37"/>
        <v>0.12744952020255751</v>
      </c>
      <c r="J857" s="174">
        <f t="shared" si="36"/>
        <v>14763.24</v>
      </c>
      <c r="M857" s="184"/>
    </row>
    <row r="858" spans="1:13" ht="25.2" customHeight="1" x14ac:dyDescent="0.3">
      <c r="A858" s="81" t="s">
        <v>697</v>
      </c>
      <c r="B858" s="81" t="s">
        <v>698</v>
      </c>
      <c r="C858" s="82"/>
      <c r="D858" s="197"/>
      <c r="E858" s="153">
        <v>2143695.1399999997</v>
      </c>
      <c r="F858" s="82"/>
      <c r="G858" s="82">
        <v>669425.01989999996</v>
      </c>
      <c r="I858" s="177"/>
      <c r="J858" s="174">
        <f t="shared" si="36"/>
        <v>0</v>
      </c>
      <c r="M858" s="184"/>
    </row>
    <row r="859" spans="1:13" ht="25.2" customHeight="1" x14ac:dyDescent="0.3">
      <c r="A859" s="83" t="s">
        <v>699</v>
      </c>
      <c r="B859" s="83" t="s">
        <v>700</v>
      </c>
      <c r="C859" s="84"/>
      <c r="D859" s="198"/>
      <c r="E859" s="154">
        <v>746337.37999999989</v>
      </c>
      <c r="F859" s="84"/>
      <c r="G859" s="84">
        <v>652097.3199</v>
      </c>
      <c r="I859" s="177"/>
      <c r="J859" s="174">
        <f t="shared" si="36"/>
        <v>0</v>
      </c>
      <c r="M859" s="184"/>
    </row>
    <row r="860" spans="1:13" ht="15" customHeight="1" x14ac:dyDescent="0.3">
      <c r="A860" s="85" t="s">
        <v>701</v>
      </c>
      <c r="B860" s="85" t="s">
        <v>702</v>
      </c>
      <c r="C860" s="86" t="s">
        <v>14</v>
      </c>
      <c r="D860" s="199">
        <v>13128.18</v>
      </c>
      <c r="E860" s="176">
        <v>470382.69</v>
      </c>
      <c r="F860" s="87">
        <v>11892.75</v>
      </c>
      <c r="G860" s="168">
        <v>426117.23249999998</v>
      </c>
      <c r="I860" s="177">
        <f>F860/D860</f>
        <v>0.90589480034551628</v>
      </c>
      <c r="J860" s="174">
        <f t="shared" si="36"/>
        <v>1235.4300000000003</v>
      </c>
      <c r="M860" s="184"/>
    </row>
    <row r="861" spans="1:13" ht="15" customHeight="1" x14ac:dyDescent="0.3">
      <c r="A861" s="85" t="s">
        <v>703</v>
      </c>
      <c r="B861" s="85" t="s">
        <v>704</v>
      </c>
      <c r="C861" s="86" t="s">
        <v>14</v>
      </c>
      <c r="D861" s="199">
        <v>20.73</v>
      </c>
      <c r="E861" s="176">
        <v>1050.5999999999999</v>
      </c>
      <c r="F861" s="87">
        <v>0</v>
      </c>
      <c r="G861" s="168">
        <v>0</v>
      </c>
      <c r="I861" s="177">
        <f>F861/D861</f>
        <v>0</v>
      </c>
      <c r="J861" s="174">
        <f t="shared" si="36"/>
        <v>20.73</v>
      </c>
      <c r="M861" s="184"/>
    </row>
    <row r="862" spans="1:13" ht="15" customHeight="1" x14ac:dyDescent="0.3">
      <c r="A862" s="85" t="s">
        <v>7823</v>
      </c>
      <c r="B862" s="85" t="s">
        <v>8554</v>
      </c>
      <c r="C862" s="86" t="s">
        <v>14</v>
      </c>
      <c r="D862" s="202">
        <v>13128.18</v>
      </c>
      <c r="E862" s="162">
        <v>160426.35999999999</v>
      </c>
      <c r="F862" s="161">
        <v>10591.630000000001</v>
      </c>
      <c r="G862" s="171">
        <v>129429.71860000002</v>
      </c>
      <c r="I862" s="177">
        <f>F862/D862</f>
        <v>0.8067858606448115</v>
      </c>
      <c r="J862" s="174">
        <f t="shared" si="36"/>
        <v>2536.5499999999993</v>
      </c>
      <c r="M862" s="184"/>
    </row>
    <row r="863" spans="1:13" ht="15" customHeight="1" x14ac:dyDescent="0.3">
      <c r="A863" s="85" t="s">
        <v>7824</v>
      </c>
      <c r="B863" s="85" t="s">
        <v>7825</v>
      </c>
      <c r="C863" s="86" t="s">
        <v>14</v>
      </c>
      <c r="D863" s="202">
        <v>13128.18</v>
      </c>
      <c r="E863" s="162">
        <v>114477.73</v>
      </c>
      <c r="F863" s="161">
        <v>11072.289999999999</v>
      </c>
      <c r="G863" s="171">
        <v>96550.368799999997</v>
      </c>
      <c r="I863" s="177">
        <f>F863/D863</f>
        <v>0.84339870416158214</v>
      </c>
      <c r="J863" s="174">
        <f t="shared" si="36"/>
        <v>2055.8900000000012</v>
      </c>
      <c r="M863" s="184"/>
    </row>
    <row r="864" spans="1:13" ht="25.2" customHeight="1" x14ac:dyDescent="0.3">
      <c r="A864" s="83" t="s">
        <v>705</v>
      </c>
      <c r="B864" s="83" t="s">
        <v>706</v>
      </c>
      <c r="C864" s="84"/>
      <c r="D864" s="198"/>
      <c r="E864" s="154">
        <v>1397357.76</v>
      </c>
      <c r="F864" s="84"/>
      <c r="G864" s="84">
        <v>17327.7</v>
      </c>
      <c r="I864" s="177"/>
      <c r="J864" s="174">
        <f t="shared" si="36"/>
        <v>0</v>
      </c>
      <c r="M864" s="184"/>
    </row>
    <row r="865" spans="1:13" ht="15" customHeight="1" x14ac:dyDescent="0.3">
      <c r="A865" s="85" t="s">
        <v>707</v>
      </c>
      <c r="B865" s="85" t="s">
        <v>708</v>
      </c>
      <c r="C865" s="86" t="s">
        <v>14</v>
      </c>
      <c r="D865" s="199">
        <v>8929.9599999999991</v>
      </c>
      <c r="E865" s="176">
        <v>1222332.92</v>
      </c>
      <c r="F865" s="87">
        <v>0</v>
      </c>
      <c r="G865" s="168">
        <v>0</v>
      </c>
      <c r="I865" s="177">
        <f>F865/D865</f>
        <v>0</v>
      </c>
      <c r="J865" s="174">
        <f t="shared" si="36"/>
        <v>8929.9599999999991</v>
      </c>
      <c r="M865" s="184"/>
    </row>
    <row r="866" spans="1:13" ht="15" customHeight="1" x14ac:dyDescent="0.3">
      <c r="A866" s="85" t="s">
        <v>709</v>
      </c>
      <c r="B866" s="85" t="s">
        <v>710</v>
      </c>
      <c r="C866" s="86" t="s">
        <v>14</v>
      </c>
      <c r="D866" s="199">
        <v>1082.49</v>
      </c>
      <c r="E866" s="176">
        <v>157697.14000000001</v>
      </c>
      <c r="F866" s="87">
        <v>0</v>
      </c>
      <c r="G866" s="168">
        <v>0</v>
      </c>
      <c r="I866" s="177">
        <f>F866/D866</f>
        <v>0</v>
      </c>
      <c r="J866" s="174">
        <f t="shared" si="36"/>
        <v>1082.49</v>
      </c>
      <c r="M866" s="184"/>
    </row>
    <row r="867" spans="1:13" ht="15" customHeight="1" x14ac:dyDescent="0.3">
      <c r="A867" s="85" t="s">
        <v>6010</v>
      </c>
      <c r="B867" s="85" t="s">
        <v>8425</v>
      </c>
      <c r="C867" s="86" t="s">
        <v>28</v>
      </c>
      <c r="D867" s="202">
        <v>30</v>
      </c>
      <c r="E867" s="162">
        <v>17327.7</v>
      </c>
      <c r="F867" s="161">
        <v>30</v>
      </c>
      <c r="G867" s="171">
        <v>17327.7</v>
      </c>
      <c r="I867" s="177">
        <f>F867/D867</f>
        <v>1</v>
      </c>
      <c r="J867" s="174">
        <f t="shared" si="36"/>
        <v>0</v>
      </c>
      <c r="M867" s="184"/>
    </row>
    <row r="868" spans="1:13" ht="25.2" customHeight="1" x14ac:dyDescent="0.3">
      <c r="A868" s="81" t="s">
        <v>711</v>
      </c>
      <c r="B868" s="81" t="s">
        <v>712</v>
      </c>
      <c r="C868" s="82"/>
      <c r="D868" s="197"/>
      <c r="E868" s="153">
        <v>1633243.13</v>
      </c>
      <c r="F868" s="82"/>
      <c r="G868" s="82">
        <v>437953.09779999999</v>
      </c>
      <c r="I868" s="177"/>
      <c r="J868" s="174">
        <f t="shared" si="36"/>
        <v>0</v>
      </c>
      <c r="M868" s="184"/>
    </row>
    <row r="869" spans="1:13" ht="25.2" customHeight="1" x14ac:dyDescent="0.3">
      <c r="A869" s="83" t="s">
        <v>713</v>
      </c>
      <c r="B869" s="83" t="s">
        <v>714</v>
      </c>
      <c r="C869" s="84"/>
      <c r="D869" s="198"/>
      <c r="E869" s="154">
        <v>383415.84</v>
      </c>
      <c r="F869" s="84"/>
      <c r="G869" s="84">
        <v>334243.55000000005</v>
      </c>
      <c r="I869" s="177"/>
      <c r="J869" s="174">
        <f t="shared" si="36"/>
        <v>0</v>
      </c>
      <c r="M869" s="184"/>
    </row>
    <row r="870" spans="1:13" ht="15" customHeight="1" x14ac:dyDescent="0.3">
      <c r="A870" s="85" t="s">
        <v>715</v>
      </c>
      <c r="B870" s="85" t="s">
        <v>716</v>
      </c>
      <c r="C870" s="86" t="s">
        <v>14</v>
      </c>
      <c r="D870" s="199">
        <v>0</v>
      </c>
      <c r="E870" s="176">
        <v>0</v>
      </c>
      <c r="F870" s="87">
        <v>0</v>
      </c>
      <c r="G870" s="168">
        <v>0</v>
      </c>
      <c r="I870" s="177" t="s">
        <v>9293</v>
      </c>
      <c r="J870" s="174">
        <f t="shared" si="36"/>
        <v>0</v>
      </c>
      <c r="M870" s="184"/>
    </row>
    <row r="871" spans="1:13" ht="15" customHeight="1" x14ac:dyDescent="0.3">
      <c r="A871" s="85" t="s">
        <v>717</v>
      </c>
      <c r="B871" s="85" t="s">
        <v>718</v>
      </c>
      <c r="C871" s="86" t="s">
        <v>14</v>
      </c>
      <c r="D871" s="199">
        <v>20.52</v>
      </c>
      <c r="E871" s="176">
        <v>822.03</v>
      </c>
      <c r="F871" s="87">
        <v>0</v>
      </c>
      <c r="G871" s="168">
        <v>0</v>
      </c>
      <c r="I871" s="177">
        <f>F871/D871</f>
        <v>0</v>
      </c>
      <c r="J871" s="174">
        <f t="shared" si="36"/>
        <v>20.52</v>
      </c>
      <c r="M871" s="184"/>
    </row>
    <row r="872" spans="1:13" ht="15" customHeight="1" x14ac:dyDescent="0.3">
      <c r="A872" s="85" t="s">
        <v>7826</v>
      </c>
      <c r="B872" s="85" t="s">
        <v>7827</v>
      </c>
      <c r="C872" s="86" t="s">
        <v>14</v>
      </c>
      <c r="D872" s="202">
        <v>13598.14</v>
      </c>
      <c r="E872" s="162">
        <v>367829.69</v>
      </c>
      <c r="F872" s="161">
        <v>11810.7</v>
      </c>
      <c r="G872" s="171">
        <v>319479.43500000006</v>
      </c>
      <c r="I872" s="177">
        <f>F872/D872</f>
        <v>0.86855261087178104</v>
      </c>
      <c r="J872" s="174">
        <f t="shared" si="36"/>
        <v>1787.4399999999987</v>
      </c>
      <c r="M872" s="184"/>
    </row>
    <row r="873" spans="1:13" ht="15" customHeight="1" x14ac:dyDescent="0.3">
      <c r="A873" s="183" t="s">
        <v>9341</v>
      </c>
      <c r="B873" s="183" t="s">
        <v>9342</v>
      </c>
      <c r="C873" s="86" t="s">
        <v>14</v>
      </c>
      <c r="D873" s="203">
        <v>443.5</v>
      </c>
      <c r="E873" s="164">
        <v>14764.12</v>
      </c>
      <c r="F873" s="163">
        <v>443.5</v>
      </c>
      <c r="G873" s="172">
        <v>14764.115</v>
      </c>
      <c r="I873" s="177">
        <f>F873/D873</f>
        <v>1</v>
      </c>
      <c r="J873" s="174">
        <f t="shared" si="36"/>
        <v>0</v>
      </c>
      <c r="M873" s="184"/>
    </row>
    <row r="874" spans="1:13" ht="25.2" customHeight="1" x14ac:dyDescent="0.3">
      <c r="A874" s="83" t="s">
        <v>719</v>
      </c>
      <c r="B874" s="83" t="s">
        <v>720</v>
      </c>
      <c r="C874" s="84"/>
      <c r="D874" s="198"/>
      <c r="E874" s="154">
        <v>942674.27999999991</v>
      </c>
      <c r="F874" s="84"/>
      <c r="G874" s="84">
        <v>29859.920999999998</v>
      </c>
      <c r="I874" s="177"/>
      <c r="J874" s="174">
        <f t="shared" si="36"/>
        <v>0</v>
      </c>
      <c r="M874" s="184"/>
    </row>
    <row r="875" spans="1:13" ht="19.95" customHeight="1" x14ac:dyDescent="0.3">
      <c r="A875" s="88" t="s">
        <v>721</v>
      </c>
      <c r="B875" s="88" t="s">
        <v>722</v>
      </c>
      <c r="C875" s="89"/>
      <c r="D875" s="201"/>
      <c r="E875" s="156">
        <v>29475.02</v>
      </c>
      <c r="F875" s="89"/>
      <c r="G875" s="89">
        <v>0</v>
      </c>
      <c r="I875" s="177"/>
      <c r="J875" s="174">
        <f t="shared" si="36"/>
        <v>0</v>
      </c>
      <c r="M875" s="184"/>
    </row>
    <row r="876" spans="1:13" ht="15" customHeight="1" x14ac:dyDescent="0.3">
      <c r="A876" s="85" t="s">
        <v>723</v>
      </c>
      <c r="B876" s="85" t="s">
        <v>724</v>
      </c>
      <c r="C876" s="86" t="s">
        <v>14</v>
      </c>
      <c r="D876" s="199">
        <v>269.08</v>
      </c>
      <c r="E876" s="176">
        <v>29475.02</v>
      </c>
      <c r="F876" s="87">
        <v>0</v>
      </c>
      <c r="G876" s="168">
        <v>0</v>
      </c>
      <c r="I876" s="177">
        <f>F876/D876</f>
        <v>0</v>
      </c>
      <c r="J876" s="174">
        <f t="shared" si="36"/>
        <v>269.08</v>
      </c>
      <c r="M876" s="184"/>
    </row>
    <row r="877" spans="1:13" ht="19.95" customHeight="1" x14ac:dyDescent="0.3">
      <c r="A877" s="88" t="s">
        <v>725</v>
      </c>
      <c r="B877" s="88" t="s">
        <v>726</v>
      </c>
      <c r="C877" s="89"/>
      <c r="D877" s="201"/>
      <c r="E877" s="156">
        <v>129506.35</v>
      </c>
      <c r="F877" s="89"/>
      <c r="G877" s="89">
        <v>0</v>
      </c>
      <c r="I877" s="177"/>
      <c r="J877" s="174">
        <f t="shared" si="36"/>
        <v>0</v>
      </c>
      <c r="M877" s="184"/>
    </row>
    <row r="878" spans="1:13" ht="15" customHeight="1" x14ac:dyDescent="0.3">
      <c r="A878" s="85" t="s">
        <v>727</v>
      </c>
      <c r="B878" s="85" t="s">
        <v>728</v>
      </c>
      <c r="C878" s="86" t="s">
        <v>14</v>
      </c>
      <c r="D878" s="199">
        <v>457.59999999999997</v>
      </c>
      <c r="E878" s="176">
        <v>57762.85</v>
      </c>
      <c r="F878" s="87">
        <v>0</v>
      </c>
      <c r="G878" s="168">
        <v>0</v>
      </c>
      <c r="I878" s="177">
        <f>F878/D878</f>
        <v>0</v>
      </c>
      <c r="J878" s="174">
        <f t="shared" si="36"/>
        <v>457.59999999999997</v>
      </c>
      <c r="M878" s="184"/>
    </row>
    <row r="879" spans="1:13" ht="15" customHeight="1" x14ac:dyDescent="0.3">
      <c r="A879" s="85" t="s">
        <v>729</v>
      </c>
      <c r="B879" s="85" t="s">
        <v>730</v>
      </c>
      <c r="C879" s="86" t="s">
        <v>14</v>
      </c>
      <c r="D879" s="199">
        <v>443.82</v>
      </c>
      <c r="E879" s="176">
        <v>71743.5</v>
      </c>
      <c r="F879" s="87">
        <v>0</v>
      </c>
      <c r="G879" s="168">
        <v>0</v>
      </c>
      <c r="I879" s="177">
        <f>F879/D879</f>
        <v>0</v>
      </c>
      <c r="J879" s="174">
        <f t="shared" si="36"/>
        <v>443.82</v>
      </c>
      <c r="M879" s="184"/>
    </row>
    <row r="880" spans="1:13" ht="19.95" customHeight="1" x14ac:dyDescent="0.3">
      <c r="A880" s="88" t="s">
        <v>731</v>
      </c>
      <c r="B880" s="88" t="s">
        <v>732</v>
      </c>
      <c r="C880" s="89"/>
      <c r="D880" s="201"/>
      <c r="E880" s="156">
        <v>783692.90999999992</v>
      </c>
      <c r="F880" s="89"/>
      <c r="G880" s="89">
        <v>29859.920999999998</v>
      </c>
      <c r="I880" s="177"/>
      <c r="J880" s="174">
        <f t="shared" si="36"/>
        <v>0</v>
      </c>
      <c r="M880" s="184"/>
    </row>
    <row r="881" spans="1:13" ht="15" customHeight="1" x14ac:dyDescent="0.3">
      <c r="A881" s="85" t="s">
        <v>733</v>
      </c>
      <c r="B881" s="85" t="s">
        <v>734</v>
      </c>
      <c r="C881" s="86" t="s">
        <v>14</v>
      </c>
      <c r="D881" s="199">
        <v>9568.9</v>
      </c>
      <c r="E881" s="176">
        <v>783692.90999999992</v>
      </c>
      <c r="F881" s="87">
        <v>364.59</v>
      </c>
      <c r="G881" s="168">
        <v>29859.920999999998</v>
      </c>
      <c r="I881" s="177">
        <f>F881/D881</f>
        <v>3.810155817283073E-2</v>
      </c>
      <c r="J881" s="174">
        <f t="shared" si="36"/>
        <v>9204.31</v>
      </c>
      <c r="M881" s="184"/>
    </row>
    <row r="882" spans="1:13" ht="19.95" customHeight="1" x14ac:dyDescent="0.3">
      <c r="A882" s="88" t="s">
        <v>735</v>
      </c>
      <c r="B882" s="88" t="s">
        <v>736</v>
      </c>
      <c r="C882" s="89"/>
      <c r="D882" s="201"/>
      <c r="E882" s="156">
        <v>0</v>
      </c>
      <c r="F882" s="89"/>
      <c r="G882" s="89">
        <v>0</v>
      </c>
      <c r="I882" s="177"/>
      <c r="J882" s="174">
        <f t="shared" si="36"/>
        <v>0</v>
      </c>
      <c r="M882" s="184"/>
    </row>
    <row r="883" spans="1:13" ht="15" customHeight="1" x14ac:dyDescent="0.3">
      <c r="A883" s="85" t="s">
        <v>737</v>
      </c>
      <c r="B883" s="85" t="s">
        <v>738</v>
      </c>
      <c r="C883" s="86" t="s">
        <v>14</v>
      </c>
      <c r="D883" s="199">
        <v>0</v>
      </c>
      <c r="E883" s="176">
        <v>0</v>
      </c>
      <c r="F883" s="87">
        <v>0</v>
      </c>
      <c r="G883" s="168">
        <v>0</v>
      </c>
      <c r="I883" s="177" t="s">
        <v>9293</v>
      </c>
      <c r="J883" s="174">
        <f t="shared" si="36"/>
        <v>0</v>
      </c>
      <c r="M883" s="184"/>
    </row>
    <row r="884" spans="1:13" ht="15" customHeight="1" x14ac:dyDescent="0.3">
      <c r="A884" s="85" t="s">
        <v>739</v>
      </c>
      <c r="B884" s="85" t="s">
        <v>740</v>
      </c>
      <c r="C884" s="86" t="s">
        <v>14</v>
      </c>
      <c r="D884" s="199">
        <v>0</v>
      </c>
      <c r="E884" s="176">
        <v>0</v>
      </c>
      <c r="F884" s="87">
        <v>0</v>
      </c>
      <c r="G884" s="168">
        <v>0</v>
      </c>
      <c r="I884" s="177" t="s">
        <v>9293</v>
      </c>
      <c r="J884" s="174">
        <f t="shared" si="36"/>
        <v>0</v>
      </c>
      <c r="M884" s="184"/>
    </row>
    <row r="885" spans="1:13" ht="25.2" customHeight="1" x14ac:dyDescent="0.3">
      <c r="A885" s="83" t="s">
        <v>741</v>
      </c>
      <c r="B885" s="83" t="s">
        <v>742</v>
      </c>
      <c r="C885" s="84"/>
      <c r="D885" s="198"/>
      <c r="E885" s="154">
        <v>231743</v>
      </c>
      <c r="F885" s="84"/>
      <c r="G885" s="84">
        <v>73849.626799999998</v>
      </c>
      <c r="I885" s="177"/>
      <c r="J885" s="174">
        <f t="shared" si="36"/>
        <v>0</v>
      </c>
      <c r="M885" s="184"/>
    </row>
    <row r="886" spans="1:13" ht="15" customHeight="1" x14ac:dyDescent="0.3">
      <c r="A886" s="85" t="s">
        <v>743</v>
      </c>
      <c r="B886" s="85" t="s">
        <v>744</v>
      </c>
      <c r="C886" s="86" t="s">
        <v>14</v>
      </c>
      <c r="D886" s="199">
        <v>3006.3</v>
      </c>
      <c r="E886" s="176">
        <v>125332.65</v>
      </c>
      <c r="F886" s="87">
        <v>1304.96</v>
      </c>
      <c r="G886" s="168">
        <v>54403.782399999996</v>
      </c>
      <c r="I886" s="177">
        <f>F886/D886</f>
        <v>0.43407510893789708</v>
      </c>
      <c r="J886" s="174">
        <f t="shared" si="36"/>
        <v>1701.3400000000001</v>
      </c>
      <c r="M886" s="184"/>
    </row>
    <row r="887" spans="1:13" ht="15" customHeight="1" x14ac:dyDescent="0.3">
      <c r="A887" s="85" t="s">
        <v>745</v>
      </c>
      <c r="B887" s="85" t="s">
        <v>746</v>
      </c>
      <c r="C887" s="86" t="s">
        <v>14</v>
      </c>
      <c r="D887" s="199">
        <v>111.08999999999969</v>
      </c>
      <c r="E887" s="176">
        <v>2359.5500000000029</v>
      </c>
      <c r="F887" s="87">
        <v>3.61</v>
      </c>
      <c r="G887" s="168">
        <v>76.676399999999987</v>
      </c>
      <c r="I887" s="177">
        <f>F887/D887</f>
        <v>3.249617427311198E-2</v>
      </c>
      <c r="J887" s="174">
        <f t="shared" si="36"/>
        <v>107.47999999999969</v>
      </c>
      <c r="M887" s="184"/>
    </row>
    <row r="888" spans="1:13" ht="15" customHeight="1" x14ac:dyDescent="0.3">
      <c r="A888" s="85" t="s">
        <v>8702</v>
      </c>
      <c r="B888" s="85" t="s">
        <v>8703</v>
      </c>
      <c r="C888" s="86" t="s">
        <v>14</v>
      </c>
      <c r="D888" s="203">
        <v>4145.45</v>
      </c>
      <c r="E888" s="164">
        <v>104050.8</v>
      </c>
      <c r="F888" s="163">
        <v>771.68</v>
      </c>
      <c r="G888" s="172">
        <v>19369.168000000001</v>
      </c>
      <c r="I888" s="177">
        <f>F888/D888</f>
        <v>0.18615108130601021</v>
      </c>
      <c r="J888" s="174">
        <f t="shared" si="36"/>
        <v>3373.77</v>
      </c>
      <c r="M888" s="184"/>
    </row>
    <row r="889" spans="1:13" ht="25.2" customHeight="1" x14ac:dyDescent="0.3">
      <c r="A889" s="83" t="s">
        <v>747</v>
      </c>
      <c r="B889" s="83" t="s">
        <v>748</v>
      </c>
      <c r="C889" s="84"/>
      <c r="D889" s="198"/>
      <c r="E889" s="154">
        <v>18088.939999999999</v>
      </c>
      <c r="F889" s="84"/>
      <c r="G889" s="84">
        <v>0</v>
      </c>
      <c r="I889" s="177"/>
      <c r="J889" s="174">
        <f t="shared" si="36"/>
        <v>0</v>
      </c>
      <c r="M889" s="184"/>
    </row>
    <row r="890" spans="1:13" ht="15" customHeight="1" x14ac:dyDescent="0.3">
      <c r="A890" s="85" t="s">
        <v>749</v>
      </c>
      <c r="B890" s="85" t="s">
        <v>750</v>
      </c>
      <c r="C890" s="86" t="s">
        <v>25</v>
      </c>
      <c r="D890" s="199">
        <v>76.010000000000005</v>
      </c>
      <c r="E890" s="176">
        <v>612.64</v>
      </c>
      <c r="F890" s="87">
        <v>0</v>
      </c>
      <c r="G890" s="168">
        <v>0</v>
      </c>
      <c r="I890" s="177">
        <f>F890/D890</f>
        <v>0</v>
      </c>
      <c r="J890" s="174">
        <f t="shared" si="36"/>
        <v>76.010000000000005</v>
      </c>
      <c r="M890" s="184"/>
    </row>
    <row r="891" spans="1:13" ht="15" customHeight="1" x14ac:dyDescent="0.3">
      <c r="A891" s="85" t="s">
        <v>751</v>
      </c>
      <c r="B891" s="85" t="s">
        <v>637</v>
      </c>
      <c r="C891" s="86" t="s">
        <v>14</v>
      </c>
      <c r="D891" s="199">
        <v>241.34</v>
      </c>
      <c r="E891" s="176">
        <v>17248.57</v>
      </c>
      <c r="F891" s="87">
        <v>0</v>
      </c>
      <c r="G891" s="168">
        <v>0</v>
      </c>
      <c r="I891" s="177">
        <f>F891/D891</f>
        <v>0</v>
      </c>
      <c r="J891" s="174">
        <f t="shared" si="36"/>
        <v>241.34</v>
      </c>
      <c r="M891" s="184"/>
    </row>
    <row r="892" spans="1:13" ht="15" customHeight="1" x14ac:dyDescent="0.3">
      <c r="A892" s="85" t="s">
        <v>752</v>
      </c>
      <c r="B892" s="85" t="s">
        <v>753</v>
      </c>
      <c r="C892" s="86" t="s">
        <v>25</v>
      </c>
      <c r="D892" s="199">
        <v>22.75</v>
      </c>
      <c r="E892" s="176">
        <v>227.73</v>
      </c>
      <c r="F892" s="87">
        <v>0</v>
      </c>
      <c r="G892" s="168">
        <v>0</v>
      </c>
      <c r="I892" s="177">
        <f>F892/D892</f>
        <v>0</v>
      </c>
      <c r="J892" s="174">
        <f t="shared" si="36"/>
        <v>22.75</v>
      </c>
      <c r="M892" s="184"/>
    </row>
    <row r="893" spans="1:13" ht="25.2" customHeight="1" x14ac:dyDescent="0.3">
      <c r="A893" s="83" t="s">
        <v>754</v>
      </c>
      <c r="B893" s="83" t="s">
        <v>755</v>
      </c>
      <c r="C893" s="84"/>
      <c r="D893" s="198"/>
      <c r="E893" s="154">
        <v>44549.09</v>
      </c>
      <c r="F893" s="84"/>
      <c r="G893" s="84">
        <v>0</v>
      </c>
      <c r="I893" s="177"/>
      <c r="J893" s="174">
        <f t="shared" si="36"/>
        <v>0</v>
      </c>
      <c r="M893" s="184"/>
    </row>
    <row r="894" spans="1:13" ht="15" customHeight="1" x14ac:dyDescent="0.3">
      <c r="A894" s="85" t="s">
        <v>756</v>
      </c>
      <c r="B894" s="85" t="s">
        <v>757</v>
      </c>
      <c r="C894" s="86" t="s">
        <v>14</v>
      </c>
      <c r="D894" s="199">
        <v>501.1</v>
      </c>
      <c r="E894" s="176">
        <v>1698.73</v>
      </c>
      <c r="F894" s="87">
        <v>0</v>
      </c>
      <c r="G894" s="168">
        <v>0</v>
      </c>
      <c r="I894" s="177">
        <f>F894/D894</f>
        <v>0</v>
      </c>
      <c r="J894" s="174">
        <f t="shared" si="36"/>
        <v>501.1</v>
      </c>
      <c r="M894" s="184"/>
    </row>
    <row r="895" spans="1:13" ht="15" customHeight="1" x14ac:dyDescent="0.3">
      <c r="A895" s="85" t="s">
        <v>758</v>
      </c>
      <c r="B895" s="85" t="s">
        <v>759</v>
      </c>
      <c r="C895" s="86" t="s">
        <v>14</v>
      </c>
      <c r="D895" s="199">
        <v>512.85</v>
      </c>
      <c r="E895" s="176">
        <v>25170.68</v>
      </c>
      <c r="F895" s="87">
        <v>0</v>
      </c>
      <c r="G895" s="168">
        <v>0</v>
      </c>
      <c r="I895" s="177">
        <f>F895/D895</f>
        <v>0</v>
      </c>
      <c r="J895" s="174">
        <f t="shared" si="36"/>
        <v>512.85</v>
      </c>
      <c r="M895" s="184"/>
    </row>
    <row r="896" spans="1:13" ht="15" customHeight="1" x14ac:dyDescent="0.3">
      <c r="A896" s="85" t="s">
        <v>760</v>
      </c>
      <c r="B896" s="85" t="s">
        <v>637</v>
      </c>
      <c r="C896" s="86" t="s">
        <v>14</v>
      </c>
      <c r="D896" s="199">
        <v>196.39</v>
      </c>
      <c r="E896" s="176">
        <v>13827.82</v>
      </c>
      <c r="F896" s="87">
        <v>0</v>
      </c>
      <c r="G896" s="168">
        <v>0</v>
      </c>
      <c r="I896" s="177">
        <f>F896/D896</f>
        <v>0</v>
      </c>
      <c r="J896" s="174">
        <f t="shared" si="36"/>
        <v>196.39</v>
      </c>
      <c r="M896" s="184"/>
    </row>
    <row r="897" spans="1:13" ht="15" customHeight="1" x14ac:dyDescent="0.3">
      <c r="A897" s="85" t="s">
        <v>761</v>
      </c>
      <c r="B897" s="85" t="s">
        <v>762</v>
      </c>
      <c r="C897" s="86" t="s">
        <v>25</v>
      </c>
      <c r="D897" s="199">
        <v>1081.58</v>
      </c>
      <c r="E897" s="176">
        <v>2195.61</v>
      </c>
      <c r="F897" s="87">
        <v>0</v>
      </c>
      <c r="G897" s="168">
        <v>0</v>
      </c>
      <c r="I897" s="177">
        <f>F897/D897</f>
        <v>0</v>
      </c>
      <c r="J897" s="174">
        <f t="shared" si="36"/>
        <v>1081.58</v>
      </c>
      <c r="M897" s="184"/>
    </row>
    <row r="898" spans="1:13" ht="15" customHeight="1" x14ac:dyDescent="0.3">
      <c r="A898" s="85" t="s">
        <v>763</v>
      </c>
      <c r="B898" s="85" t="s">
        <v>764</v>
      </c>
      <c r="C898" s="86" t="s">
        <v>25</v>
      </c>
      <c r="D898" s="199">
        <v>165.46</v>
      </c>
      <c r="E898" s="176">
        <v>1656.25</v>
      </c>
      <c r="F898" s="87">
        <v>0</v>
      </c>
      <c r="G898" s="168">
        <v>0</v>
      </c>
      <c r="I898" s="177">
        <f>F898/D898</f>
        <v>0</v>
      </c>
      <c r="J898" s="174">
        <f t="shared" si="36"/>
        <v>165.46</v>
      </c>
      <c r="M898" s="184"/>
    </row>
    <row r="899" spans="1:13" ht="25.2" customHeight="1" x14ac:dyDescent="0.3">
      <c r="A899" s="83" t="s">
        <v>765</v>
      </c>
      <c r="B899" s="83" t="s">
        <v>766</v>
      </c>
      <c r="C899" s="84"/>
      <c r="D899" s="198"/>
      <c r="E899" s="154">
        <v>4050.53</v>
      </c>
      <c r="F899" s="84"/>
      <c r="G899" s="84">
        <v>0</v>
      </c>
      <c r="I899" s="177"/>
      <c r="J899" s="174">
        <f t="shared" si="36"/>
        <v>0</v>
      </c>
      <c r="M899" s="184"/>
    </row>
    <row r="900" spans="1:13" ht="15" customHeight="1" x14ac:dyDescent="0.3">
      <c r="A900" s="85" t="s">
        <v>767</v>
      </c>
      <c r="B900" s="85" t="s">
        <v>768</v>
      </c>
      <c r="C900" s="86" t="s">
        <v>14</v>
      </c>
      <c r="D900" s="199">
        <v>63.25</v>
      </c>
      <c r="E900" s="176">
        <v>4050.53</v>
      </c>
      <c r="F900" s="87">
        <v>0</v>
      </c>
      <c r="G900" s="168">
        <v>0</v>
      </c>
      <c r="I900" s="177">
        <f>F900/D900</f>
        <v>0</v>
      </c>
      <c r="J900" s="174">
        <f t="shared" si="36"/>
        <v>63.25</v>
      </c>
      <c r="M900" s="184"/>
    </row>
    <row r="901" spans="1:13" ht="25.2" customHeight="1" x14ac:dyDescent="0.3">
      <c r="A901" s="83" t="s">
        <v>769</v>
      </c>
      <c r="B901" s="83" t="s">
        <v>770</v>
      </c>
      <c r="C901" s="84"/>
      <c r="D901" s="198"/>
      <c r="E901" s="154">
        <v>8721.4499999999989</v>
      </c>
      <c r="F901" s="84"/>
      <c r="G901" s="84">
        <v>0</v>
      </c>
      <c r="I901" s="177"/>
      <c r="J901" s="174">
        <f t="shared" ref="J901:J964" si="38">D901-F901</f>
        <v>0</v>
      </c>
      <c r="M901" s="184"/>
    </row>
    <row r="902" spans="1:13" ht="15" customHeight="1" x14ac:dyDescent="0.3">
      <c r="A902" s="85" t="s">
        <v>771</v>
      </c>
      <c r="B902" s="85" t="s">
        <v>772</v>
      </c>
      <c r="C902" s="86" t="s">
        <v>14</v>
      </c>
      <c r="D902" s="199">
        <v>89.43</v>
      </c>
      <c r="E902" s="176">
        <v>303.17</v>
      </c>
      <c r="F902" s="87">
        <v>0</v>
      </c>
      <c r="G902" s="168">
        <v>0</v>
      </c>
      <c r="I902" s="177">
        <f>F902/D902</f>
        <v>0</v>
      </c>
      <c r="J902" s="174">
        <f t="shared" si="38"/>
        <v>89.43</v>
      </c>
      <c r="M902" s="184"/>
    </row>
    <row r="903" spans="1:13" ht="15" customHeight="1" x14ac:dyDescent="0.3">
      <c r="A903" s="85" t="s">
        <v>773</v>
      </c>
      <c r="B903" s="85" t="s">
        <v>774</v>
      </c>
      <c r="C903" s="86" t="s">
        <v>14</v>
      </c>
      <c r="D903" s="199">
        <v>91.94</v>
      </c>
      <c r="E903" s="176">
        <v>4512.42</v>
      </c>
      <c r="F903" s="87">
        <v>0</v>
      </c>
      <c r="G903" s="168">
        <v>0</v>
      </c>
      <c r="I903" s="177">
        <f>F903/D903</f>
        <v>0</v>
      </c>
      <c r="J903" s="174">
        <f t="shared" si="38"/>
        <v>91.94</v>
      </c>
      <c r="M903" s="184"/>
    </row>
    <row r="904" spans="1:13" ht="15" customHeight="1" x14ac:dyDescent="0.3">
      <c r="A904" s="85" t="s">
        <v>775</v>
      </c>
      <c r="B904" s="85" t="s">
        <v>776</v>
      </c>
      <c r="C904" s="86" t="s">
        <v>14</v>
      </c>
      <c r="D904" s="199">
        <v>21.58</v>
      </c>
      <c r="E904" s="176">
        <v>1519.45</v>
      </c>
      <c r="F904" s="87">
        <v>0</v>
      </c>
      <c r="G904" s="168">
        <v>0</v>
      </c>
      <c r="I904" s="177">
        <f>F904/D904</f>
        <v>0</v>
      </c>
      <c r="J904" s="174">
        <f t="shared" si="38"/>
        <v>21.58</v>
      </c>
      <c r="M904" s="184"/>
    </row>
    <row r="905" spans="1:13" ht="15" customHeight="1" x14ac:dyDescent="0.3">
      <c r="A905" s="85" t="s">
        <v>777</v>
      </c>
      <c r="B905" s="85" t="s">
        <v>778</v>
      </c>
      <c r="C905" s="86" t="s">
        <v>25</v>
      </c>
      <c r="D905" s="199">
        <v>1022.02</v>
      </c>
      <c r="E905" s="176">
        <v>2074.6999999999998</v>
      </c>
      <c r="F905" s="87">
        <v>0</v>
      </c>
      <c r="G905" s="168">
        <v>0</v>
      </c>
      <c r="I905" s="177">
        <f>F905/D905</f>
        <v>0</v>
      </c>
      <c r="J905" s="174">
        <f t="shared" si="38"/>
        <v>1022.02</v>
      </c>
      <c r="M905" s="184"/>
    </row>
    <row r="906" spans="1:13" ht="15" customHeight="1" x14ac:dyDescent="0.3">
      <c r="A906" s="85" t="s">
        <v>779</v>
      </c>
      <c r="B906" s="85" t="s">
        <v>780</v>
      </c>
      <c r="C906" s="86" t="s">
        <v>25</v>
      </c>
      <c r="D906" s="199">
        <v>31.14</v>
      </c>
      <c r="E906" s="176">
        <v>311.70999999999998</v>
      </c>
      <c r="F906" s="87">
        <v>0</v>
      </c>
      <c r="G906" s="168">
        <v>0</v>
      </c>
      <c r="I906" s="177">
        <f>F906/D906</f>
        <v>0</v>
      </c>
      <c r="J906" s="174">
        <f t="shared" si="38"/>
        <v>31.14</v>
      </c>
      <c r="M906" s="184"/>
    </row>
    <row r="907" spans="1:13" ht="25.2" customHeight="1" x14ac:dyDescent="0.3">
      <c r="A907" s="81" t="s">
        <v>781</v>
      </c>
      <c r="B907" s="81" t="s">
        <v>782</v>
      </c>
      <c r="C907" s="82"/>
      <c r="D907" s="197"/>
      <c r="E907" s="153">
        <v>1348553.4000000001</v>
      </c>
      <c r="F907" s="82"/>
      <c r="G907" s="82">
        <v>3302.0183999999995</v>
      </c>
      <c r="I907" s="177"/>
      <c r="J907" s="174">
        <f t="shared" si="38"/>
        <v>0</v>
      </c>
      <c r="M907" s="184"/>
    </row>
    <row r="908" spans="1:13" ht="25.2" customHeight="1" x14ac:dyDescent="0.3">
      <c r="A908" s="83" t="s">
        <v>783</v>
      </c>
      <c r="B908" s="83" t="s">
        <v>784</v>
      </c>
      <c r="C908" s="84"/>
      <c r="D908" s="198"/>
      <c r="E908" s="154">
        <v>1001938.78</v>
      </c>
      <c r="F908" s="84"/>
      <c r="G908" s="84">
        <v>3302.0183999999995</v>
      </c>
      <c r="I908" s="177"/>
      <c r="J908" s="174">
        <f t="shared" si="38"/>
        <v>0</v>
      </c>
      <c r="M908" s="184"/>
    </row>
    <row r="909" spans="1:13" ht="19.95" customHeight="1" x14ac:dyDescent="0.3">
      <c r="A909" s="88" t="s">
        <v>785</v>
      </c>
      <c r="B909" s="88" t="s">
        <v>786</v>
      </c>
      <c r="C909" s="89"/>
      <c r="D909" s="201"/>
      <c r="E909" s="156">
        <v>128977.28</v>
      </c>
      <c r="F909" s="89"/>
      <c r="G909" s="89">
        <v>0</v>
      </c>
      <c r="I909" s="177"/>
      <c r="J909" s="174">
        <f t="shared" si="38"/>
        <v>0</v>
      </c>
      <c r="M909" s="184"/>
    </row>
    <row r="910" spans="1:13" ht="15" customHeight="1" x14ac:dyDescent="0.3">
      <c r="A910" s="85" t="s">
        <v>787</v>
      </c>
      <c r="B910" s="85" t="s">
        <v>788</v>
      </c>
      <c r="C910" s="86" t="s">
        <v>14</v>
      </c>
      <c r="D910" s="199">
        <v>69.540000000000006</v>
      </c>
      <c r="E910" s="176">
        <v>10357.290000000001</v>
      </c>
      <c r="F910" s="87">
        <v>0</v>
      </c>
      <c r="G910" s="168">
        <v>0</v>
      </c>
      <c r="I910" s="177">
        <f>F910/D910</f>
        <v>0</v>
      </c>
      <c r="J910" s="174">
        <f t="shared" si="38"/>
        <v>69.540000000000006</v>
      </c>
      <c r="M910" s="184"/>
    </row>
    <row r="911" spans="1:13" ht="15" customHeight="1" x14ac:dyDescent="0.3">
      <c r="A911" s="85" t="s">
        <v>789</v>
      </c>
      <c r="B911" s="85" t="s">
        <v>790</v>
      </c>
      <c r="C911" s="86" t="s">
        <v>14</v>
      </c>
      <c r="D911" s="199">
        <v>1547.1499999999999</v>
      </c>
      <c r="E911" s="176">
        <v>118619.99</v>
      </c>
      <c r="F911" s="87">
        <v>0</v>
      </c>
      <c r="G911" s="168">
        <v>0</v>
      </c>
      <c r="I911" s="177">
        <f>F911/D911</f>
        <v>0</v>
      </c>
      <c r="J911" s="174">
        <f t="shared" si="38"/>
        <v>1547.1499999999999</v>
      </c>
      <c r="M911" s="184"/>
    </row>
    <row r="912" spans="1:13" ht="19.95" customHeight="1" x14ac:dyDescent="0.3">
      <c r="A912" s="88" t="s">
        <v>791</v>
      </c>
      <c r="B912" s="88" t="s">
        <v>792</v>
      </c>
      <c r="C912" s="89"/>
      <c r="D912" s="201"/>
      <c r="E912" s="156">
        <v>851520.53</v>
      </c>
      <c r="F912" s="89"/>
      <c r="G912" s="89">
        <v>3302.0183999999995</v>
      </c>
      <c r="I912" s="177"/>
      <c r="J912" s="174">
        <f t="shared" si="38"/>
        <v>0</v>
      </c>
      <c r="M912" s="184"/>
    </row>
    <row r="913" spans="1:13" ht="15" customHeight="1" x14ac:dyDescent="0.3">
      <c r="A913" s="85" t="s">
        <v>793</v>
      </c>
      <c r="B913" s="85" t="s">
        <v>794</v>
      </c>
      <c r="C913" s="86" t="s">
        <v>14</v>
      </c>
      <c r="D913" s="199">
        <v>9680.77</v>
      </c>
      <c r="E913" s="176">
        <v>851520.53</v>
      </c>
      <c r="F913" s="87">
        <v>37.54</v>
      </c>
      <c r="G913" s="168">
        <v>3302.0183999999995</v>
      </c>
      <c r="I913" s="177">
        <f>F913/D913</f>
        <v>3.8777907129288265E-3</v>
      </c>
      <c r="J913" s="174">
        <f t="shared" si="38"/>
        <v>9643.23</v>
      </c>
      <c r="M913" s="184"/>
    </row>
    <row r="914" spans="1:13" ht="19.95" customHeight="1" x14ac:dyDescent="0.3">
      <c r="A914" s="88" t="s">
        <v>795</v>
      </c>
      <c r="B914" s="88" t="s">
        <v>796</v>
      </c>
      <c r="C914" s="89"/>
      <c r="D914" s="201"/>
      <c r="E914" s="156">
        <v>0</v>
      </c>
      <c r="F914" s="89"/>
      <c r="G914" s="89">
        <v>0</v>
      </c>
      <c r="I914" s="177"/>
      <c r="J914" s="174">
        <f t="shared" si="38"/>
        <v>0</v>
      </c>
      <c r="M914" s="184"/>
    </row>
    <row r="915" spans="1:13" ht="15" customHeight="1" x14ac:dyDescent="0.3">
      <c r="A915" s="85" t="s">
        <v>797</v>
      </c>
      <c r="B915" s="85" t="s">
        <v>798</v>
      </c>
      <c r="C915" s="86" t="s">
        <v>14</v>
      </c>
      <c r="D915" s="199">
        <v>0</v>
      </c>
      <c r="E915" s="176">
        <v>0</v>
      </c>
      <c r="F915" s="87">
        <v>0</v>
      </c>
      <c r="G915" s="168">
        <v>0</v>
      </c>
      <c r="I915" s="177" t="s">
        <v>9293</v>
      </c>
      <c r="J915" s="174">
        <f t="shared" si="38"/>
        <v>0</v>
      </c>
      <c r="M915" s="184"/>
    </row>
    <row r="916" spans="1:13" ht="19.95" customHeight="1" x14ac:dyDescent="0.3">
      <c r="A916" s="88" t="s">
        <v>799</v>
      </c>
      <c r="B916" s="88" t="s">
        <v>800</v>
      </c>
      <c r="C916" s="89"/>
      <c r="D916" s="201"/>
      <c r="E916" s="156">
        <v>21440.97</v>
      </c>
      <c r="F916" s="89"/>
      <c r="G916" s="89">
        <v>0</v>
      </c>
      <c r="I916" s="177"/>
      <c r="J916" s="174">
        <f t="shared" si="38"/>
        <v>0</v>
      </c>
      <c r="M916" s="184"/>
    </row>
    <row r="917" spans="1:13" ht="15" customHeight="1" x14ac:dyDescent="0.3">
      <c r="A917" s="85" t="s">
        <v>801</v>
      </c>
      <c r="B917" s="85" t="s">
        <v>802</v>
      </c>
      <c r="C917" s="86" t="s">
        <v>14</v>
      </c>
      <c r="D917" s="199">
        <v>145.55000000000001</v>
      </c>
      <c r="E917" s="176">
        <v>21440.97</v>
      </c>
      <c r="F917" s="87">
        <v>0</v>
      </c>
      <c r="G917" s="168">
        <v>0</v>
      </c>
      <c r="I917" s="177">
        <f>F917/D917</f>
        <v>0</v>
      </c>
      <c r="J917" s="174">
        <f t="shared" si="38"/>
        <v>145.55000000000001</v>
      </c>
      <c r="M917" s="184"/>
    </row>
    <row r="918" spans="1:13" ht="25.2" customHeight="1" x14ac:dyDescent="0.3">
      <c r="A918" s="83" t="s">
        <v>803</v>
      </c>
      <c r="B918" s="83" t="s">
        <v>804</v>
      </c>
      <c r="C918" s="84"/>
      <c r="D918" s="198"/>
      <c r="E918" s="154">
        <v>346614.62000000005</v>
      </c>
      <c r="F918" s="84"/>
      <c r="G918" s="84">
        <v>0</v>
      </c>
      <c r="I918" s="177"/>
      <c r="J918" s="174">
        <f t="shared" si="38"/>
        <v>0</v>
      </c>
      <c r="M918" s="184"/>
    </row>
    <row r="919" spans="1:13" ht="15" customHeight="1" x14ac:dyDescent="0.3">
      <c r="A919" s="85" t="s">
        <v>805</v>
      </c>
      <c r="B919" s="85" t="s">
        <v>806</v>
      </c>
      <c r="C919" s="86" t="s">
        <v>25</v>
      </c>
      <c r="D919" s="199">
        <v>1523.02</v>
      </c>
      <c r="E919" s="176">
        <v>30734.54</v>
      </c>
      <c r="F919" s="87">
        <v>0</v>
      </c>
      <c r="G919" s="168">
        <v>0</v>
      </c>
      <c r="I919" s="177">
        <f>F919/D919</f>
        <v>0</v>
      </c>
      <c r="J919" s="174">
        <f t="shared" si="38"/>
        <v>1523.02</v>
      </c>
      <c r="M919" s="184"/>
    </row>
    <row r="920" spans="1:13" ht="15" customHeight="1" x14ac:dyDescent="0.3">
      <c r="A920" s="85" t="s">
        <v>807</v>
      </c>
      <c r="B920" s="85" t="s">
        <v>808</v>
      </c>
      <c r="C920" s="86" t="s">
        <v>25</v>
      </c>
      <c r="D920" s="199">
        <v>2061.36</v>
      </c>
      <c r="E920" s="176">
        <v>115724.75</v>
      </c>
      <c r="F920" s="87">
        <v>0</v>
      </c>
      <c r="G920" s="168">
        <v>0</v>
      </c>
      <c r="I920" s="177">
        <f>F920/D920</f>
        <v>0</v>
      </c>
      <c r="J920" s="174">
        <f t="shared" si="38"/>
        <v>2061.36</v>
      </c>
      <c r="M920" s="184"/>
    </row>
    <row r="921" spans="1:13" ht="15" customHeight="1" x14ac:dyDescent="0.3">
      <c r="A921" s="85" t="s">
        <v>809</v>
      </c>
      <c r="B921" s="85" t="s">
        <v>810</v>
      </c>
      <c r="C921" s="86" t="s">
        <v>25</v>
      </c>
      <c r="D921" s="199">
        <v>0</v>
      </c>
      <c r="E921" s="176">
        <v>0</v>
      </c>
      <c r="F921" s="87">
        <v>0</v>
      </c>
      <c r="G921" s="168">
        <v>0</v>
      </c>
      <c r="I921" s="177" t="s">
        <v>9293</v>
      </c>
      <c r="J921" s="174">
        <f t="shared" si="38"/>
        <v>0</v>
      </c>
      <c r="M921" s="184"/>
    </row>
    <row r="922" spans="1:13" ht="15" customHeight="1" x14ac:dyDescent="0.3">
      <c r="A922" s="85" t="s">
        <v>811</v>
      </c>
      <c r="B922" s="85" t="s">
        <v>812</v>
      </c>
      <c r="C922" s="86" t="s">
        <v>25</v>
      </c>
      <c r="D922" s="199">
        <v>7353.21</v>
      </c>
      <c r="E922" s="176">
        <v>189859.88</v>
      </c>
      <c r="F922" s="87">
        <v>0</v>
      </c>
      <c r="G922" s="168">
        <v>0</v>
      </c>
      <c r="I922" s="177">
        <f>F922/D922</f>
        <v>0</v>
      </c>
      <c r="J922" s="174">
        <f t="shared" si="38"/>
        <v>7353.21</v>
      </c>
      <c r="M922" s="184"/>
    </row>
    <row r="923" spans="1:13" ht="15" customHeight="1" x14ac:dyDescent="0.3">
      <c r="A923" s="85" t="s">
        <v>813</v>
      </c>
      <c r="B923" s="85" t="s">
        <v>814</v>
      </c>
      <c r="C923" s="86" t="s">
        <v>25</v>
      </c>
      <c r="D923" s="199">
        <v>416.82</v>
      </c>
      <c r="E923" s="176">
        <v>10295.450000000001</v>
      </c>
      <c r="F923" s="87">
        <v>0</v>
      </c>
      <c r="G923" s="168">
        <v>0</v>
      </c>
      <c r="I923" s="177">
        <f>F923/D923</f>
        <v>0</v>
      </c>
      <c r="J923" s="174">
        <f t="shared" si="38"/>
        <v>416.82</v>
      </c>
      <c r="M923" s="184"/>
    </row>
    <row r="924" spans="1:13" ht="25.2" customHeight="1" x14ac:dyDescent="0.3">
      <c r="A924" s="81" t="s">
        <v>815</v>
      </c>
      <c r="B924" s="81" t="s">
        <v>816</v>
      </c>
      <c r="C924" s="82"/>
      <c r="D924" s="197"/>
      <c r="E924" s="153">
        <v>484487.33999999997</v>
      </c>
      <c r="F924" s="82"/>
      <c r="G924" s="82">
        <v>0</v>
      </c>
      <c r="I924" s="177"/>
      <c r="J924" s="174">
        <f t="shared" si="38"/>
        <v>0</v>
      </c>
      <c r="M924" s="184"/>
    </row>
    <row r="925" spans="1:13" ht="15" customHeight="1" x14ac:dyDescent="0.3">
      <c r="A925" s="85" t="s">
        <v>817</v>
      </c>
      <c r="B925" s="85" t="s">
        <v>818</v>
      </c>
      <c r="C925" s="86" t="s">
        <v>14</v>
      </c>
      <c r="D925" s="199">
        <v>355.18</v>
      </c>
      <c r="E925" s="176">
        <v>24003.06</v>
      </c>
      <c r="F925" s="87">
        <v>0</v>
      </c>
      <c r="G925" s="168">
        <v>0</v>
      </c>
      <c r="I925" s="177">
        <f>F925/D925</f>
        <v>0</v>
      </c>
      <c r="J925" s="174">
        <f t="shared" si="38"/>
        <v>355.18</v>
      </c>
      <c r="M925" s="184"/>
    </row>
    <row r="926" spans="1:13" ht="25.2" customHeight="1" x14ac:dyDescent="0.3">
      <c r="A926" s="83" t="s">
        <v>819</v>
      </c>
      <c r="B926" s="83" t="s">
        <v>820</v>
      </c>
      <c r="C926" s="84"/>
      <c r="D926" s="198"/>
      <c r="E926" s="154">
        <v>10628.1</v>
      </c>
      <c r="F926" s="84"/>
      <c r="G926" s="84">
        <v>0</v>
      </c>
      <c r="I926" s="177"/>
      <c r="J926" s="174">
        <f t="shared" si="38"/>
        <v>0</v>
      </c>
      <c r="M926" s="184"/>
    </row>
    <row r="927" spans="1:13" ht="15" customHeight="1" x14ac:dyDescent="0.3">
      <c r="A927" s="85" t="s">
        <v>821</v>
      </c>
      <c r="B927" s="85" t="s">
        <v>822</v>
      </c>
      <c r="C927" s="86" t="s">
        <v>14</v>
      </c>
      <c r="D927" s="199">
        <v>354.27</v>
      </c>
      <c r="E927" s="176">
        <v>10628.1</v>
      </c>
      <c r="F927" s="87">
        <v>0</v>
      </c>
      <c r="G927" s="168">
        <v>0</v>
      </c>
      <c r="I927" s="177">
        <f>F927/D927</f>
        <v>0</v>
      </c>
      <c r="J927" s="174">
        <f t="shared" si="38"/>
        <v>354.27</v>
      </c>
      <c r="M927" s="184"/>
    </row>
    <row r="928" spans="1:13" ht="25.2" customHeight="1" x14ac:dyDescent="0.3">
      <c r="A928" s="83" t="s">
        <v>823</v>
      </c>
      <c r="B928" s="83" t="s">
        <v>824</v>
      </c>
      <c r="C928" s="84"/>
      <c r="D928" s="198"/>
      <c r="E928" s="84">
        <v>449856.18</v>
      </c>
      <c r="F928" s="84"/>
      <c r="G928" s="167">
        <v>0</v>
      </c>
      <c r="I928" s="177"/>
      <c r="J928" s="174">
        <f t="shared" si="38"/>
        <v>0</v>
      </c>
      <c r="M928" s="184"/>
    </row>
    <row r="929" spans="1:13" ht="15" customHeight="1" x14ac:dyDescent="0.3">
      <c r="A929" s="85" t="s">
        <v>825</v>
      </c>
      <c r="B929" s="85" t="s">
        <v>826</v>
      </c>
      <c r="C929" s="86" t="s">
        <v>14</v>
      </c>
      <c r="D929" s="199">
        <v>3285.12</v>
      </c>
      <c r="E929" s="176">
        <v>328380.59999999998</v>
      </c>
      <c r="F929" s="87">
        <v>0</v>
      </c>
      <c r="G929" s="168">
        <v>0</v>
      </c>
      <c r="I929" s="177">
        <f>F929/D929</f>
        <v>0</v>
      </c>
      <c r="J929" s="174">
        <f t="shared" si="38"/>
        <v>3285.12</v>
      </c>
      <c r="M929" s="184"/>
    </row>
    <row r="930" spans="1:13" ht="15" customHeight="1" x14ac:dyDescent="0.3">
      <c r="A930" s="85" t="s">
        <v>827</v>
      </c>
      <c r="B930" s="85" t="s">
        <v>828</v>
      </c>
      <c r="C930" s="86" t="s">
        <v>25</v>
      </c>
      <c r="D930" s="199">
        <v>394.19</v>
      </c>
      <c r="E930" s="176">
        <v>44984.959999999999</v>
      </c>
      <c r="F930" s="87">
        <v>0</v>
      </c>
      <c r="G930" s="168">
        <v>0</v>
      </c>
      <c r="I930" s="177">
        <f>F930/D930</f>
        <v>0</v>
      </c>
      <c r="J930" s="174">
        <f t="shared" si="38"/>
        <v>394.19</v>
      </c>
      <c r="M930" s="184"/>
    </row>
    <row r="931" spans="1:13" ht="15" customHeight="1" x14ac:dyDescent="0.3">
      <c r="A931" s="85" t="s">
        <v>829</v>
      </c>
      <c r="B931" s="85" t="s">
        <v>830</v>
      </c>
      <c r="C931" s="86" t="s">
        <v>14</v>
      </c>
      <c r="D931" s="199">
        <v>134.68</v>
      </c>
      <c r="E931" s="176">
        <v>17159.580000000002</v>
      </c>
      <c r="F931" s="87">
        <v>0</v>
      </c>
      <c r="G931" s="168">
        <v>0</v>
      </c>
      <c r="I931" s="177">
        <f>F931/D931</f>
        <v>0</v>
      </c>
      <c r="J931" s="174">
        <f t="shared" si="38"/>
        <v>134.68</v>
      </c>
      <c r="M931" s="184"/>
    </row>
    <row r="932" spans="1:13" ht="15" customHeight="1" x14ac:dyDescent="0.3">
      <c r="A932" s="85" t="s">
        <v>9590</v>
      </c>
      <c r="B932" s="85" t="s">
        <v>9591</v>
      </c>
      <c r="C932" s="86" t="s">
        <v>42</v>
      </c>
      <c r="D932" s="203">
        <v>1</v>
      </c>
      <c r="E932" s="164">
        <v>59331.040000000001</v>
      </c>
      <c r="F932" s="163">
        <v>0</v>
      </c>
      <c r="G932" s="172">
        <v>0</v>
      </c>
      <c r="I932" s="177">
        <f>F932/D932</f>
        <v>0</v>
      </c>
      <c r="J932" s="174">
        <f t="shared" si="38"/>
        <v>1</v>
      </c>
      <c r="M932" s="184"/>
    </row>
    <row r="933" spans="1:13" ht="25.2" customHeight="1" x14ac:dyDescent="0.3">
      <c r="A933" s="81" t="s">
        <v>831</v>
      </c>
      <c r="B933" s="81" t="s">
        <v>832</v>
      </c>
      <c r="C933" s="82"/>
      <c r="D933" s="197"/>
      <c r="E933" s="153">
        <v>1364421.9899999998</v>
      </c>
      <c r="F933" s="82"/>
      <c r="G933" s="82">
        <v>0</v>
      </c>
      <c r="I933" s="177"/>
      <c r="J933" s="174">
        <f t="shared" si="38"/>
        <v>0</v>
      </c>
      <c r="M933" s="184"/>
    </row>
    <row r="934" spans="1:13" ht="25.2" customHeight="1" x14ac:dyDescent="0.3">
      <c r="A934" s="83" t="s">
        <v>833</v>
      </c>
      <c r="B934" s="83" t="s">
        <v>834</v>
      </c>
      <c r="C934" s="84"/>
      <c r="D934" s="198"/>
      <c r="E934" s="154">
        <v>1198341.7899999998</v>
      </c>
      <c r="F934" s="84"/>
      <c r="G934" s="84">
        <v>0</v>
      </c>
      <c r="I934" s="177"/>
      <c r="J934" s="174">
        <f t="shared" si="38"/>
        <v>0</v>
      </c>
      <c r="M934" s="184"/>
    </row>
    <row r="935" spans="1:13" ht="15" customHeight="1" x14ac:dyDescent="0.3">
      <c r="A935" s="85" t="s">
        <v>835</v>
      </c>
      <c r="B935" s="85" t="s">
        <v>836</v>
      </c>
      <c r="C935" s="86" t="s">
        <v>28</v>
      </c>
      <c r="D935" s="199">
        <v>0</v>
      </c>
      <c r="E935" s="176">
        <v>0</v>
      </c>
      <c r="F935" s="87">
        <v>0</v>
      </c>
      <c r="G935" s="168">
        <v>0</v>
      </c>
      <c r="I935" s="177" t="s">
        <v>9293</v>
      </c>
      <c r="J935" s="174">
        <f t="shared" si="38"/>
        <v>0</v>
      </c>
      <c r="M935" s="184"/>
    </row>
    <row r="936" spans="1:13" ht="15" customHeight="1" x14ac:dyDescent="0.3">
      <c r="A936" s="85" t="s">
        <v>837</v>
      </c>
      <c r="B936" s="85" t="s">
        <v>838</v>
      </c>
      <c r="C936" s="86" t="s">
        <v>28</v>
      </c>
      <c r="D936" s="199">
        <v>0</v>
      </c>
      <c r="E936" s="176">
        <v>0</v>
      </c>
      <c r="F936" s="87">
        <v>0</v>
      </c>
      <c r="G936" s="168">
        <v>0</v>
      </c>
      <c r="I936" s="177" t="s">
        <v>9293</v>
      </c>
      <c r="J936" s="174">
        <f t="shared" si="38"/>
        <v>0</v>
      </c>
      <c r="M936" s="184"/>
    </row>
    <row r="937" spans="1:13" ht="15" customHeight="1" x14ac:dyDescent="0.3">
      <c r="A937" s="85" t="s">
        <v>839</v>
      </c>
      <c r="B937" s="85" t="s">
        <v>840</v>
      </c>
      <c r="C937" s="86" t="s">
        <v>28</v>
      </c>
      <c r="D937" s="199">
        <v>0</v>
      </c>
      <c r="E937" s="176">
        <v>0</v>
      </c>
      <c r="F937" s="87">
        <v>0</v>
      </c>
      <c r="G937" s="168">
        <v>0</v>
      </c>
      <c r="I937" s="177" t="s">
        <v>9293</v>
      </c>
      <c r="J937" s="174">
        <f t="shared" si="38"/>
        <v>0</v>
      </c>
      <c r="M937" s="184"/>
    </row>
    <row r="938" spans="1:13" ht="15" customHeight="1" x14ac:dyDescent="0.3">
      <c r="A938" s="85" t="s">
        <v>841</v>
      </c>
      <c r="B938" s="85" t="s">
        <v>842</v>
      </c>
      <c r="C938" s="86" t="s">
        <v>28</v>
      </c>
      <c r="D938" s="199">
        <v>0</v>
      </c>
      <c r="E938" s="176">
        <v>0</v>
      </c>
      <c r="F938" s="87">
        <v>0</v>
      </c>
      <c r="G938" s="168">
        <v>0</v>
      </c>
      <c r="I938" s="177" t="s">
        <v>9293</v>
      </c>
      <c r="J938" s="174">
        <f t="shared" si="38"/>
        <v>0</v>
      </c>
      <c r="M938" s="184"/>
    </row>
    <row r="939" spans="1:13" ht="15" customHeight="1" x14ac:dyDescent="0.3">
      <c r="A939" s="85" t="s">
        <v>843</v>
      </c>
      <c r="B939" s="85" t="s">
        <v>844</v>
      </c>
      <c r="C939" s="86" t="s">
        <v>28</v>
      </c>
      <c r="D939" s="199">
        <v>0</v>
      </c>
      <c r="E939" s="176">
        <v>0</v>
      </c>
      <c r="F939" s="87">
        <v>0</v>
      </c>
      <c r="G939" s="168">
        <v>0</v>
      </c>
      <c r="I939" s="177" t="s">
        <v>9293</v>
      </c>
      <c r="J939" s="174">
        <f t="shared" si="38"/>
        <v>0</v>
      </c>
      <c r="M939" s="184"/>
    </row>
    <row r="940" spans="1:13" ht="15" customHeight="1" x14ac:dyDescent="0.3">
      <c r="A940" s="85" t="s">
        <v>845</v>
      </c>
      <c r="B940" s="85" t="s">
        <v>846</v>
      </c>
      <c r="C940" s="86" t="s">
        <v>28</v>
      </c>
      <c r="D940" s="199">
        <v>0</v>
      </c>
      <c r="E940" s="176">
        <v>0</v>
      </c>
      <c r="F940" s="87">
        <v>0</v>
      </c>
      <c r="G940" s="168">
        <v>0</v>
      </c>
      <c r="I940" s="177" t="s">
        <v>9293</v>
      </c>
      <c r="J940" s="174">
        <f t="shared" si="38"/>
        <v>0</v>
      </c>
      <c r="M940" s="184"/>
    </row>
    <row r="941" spans="1:13" ht="15" customHeight="1" x14ac:dyDescent="0.3">
      <c r="A941" s="85" t="s">
        <v>847</v>
      </c>
      <c r="B941" s="85" t="s">
        <v>848</v>
      </c>
      <c r="C941" s="86" t="s">
        <v>28</v>
      </c>
      <c r="D941" s="199">
        <v>0</v>
      </c>
      <c r="E941" s="176">
        <v>0</v>
      </c>
      <c r="F941" s="87">
        <v>0</v>
      </c>
      <c r="G941" s="168">
        <v>0</v>
      </c>
      <c r="I941" s="177" t="s">
        <v>9293</v>
      </c>
      <c r="J941" s="174">
        <f t="shared" si="38"/>
        <v>0</v>
      </c>
      <c r="M941" s="184"/>
    </row>
    <row r="942" spans="1:13" ht="15" customHeight="1" x14ac:dyDescent="0.3">
      <c r="A942" s="85" t="s">
        <v>849</v>
      </c>
      <c r="B942" s="85" t="s">
        <v>850</v>
      </c>
      <c r="C942" s="86" t="s">
        <v>28</v>
      </c>
      <c r="D942" s="199">
        <v>0</v>
      </c>
      <c r="E942" s="176">
        <v>0</v>
      </c>
      <c r="F942" s="87">
        <v>0</v>
      </c>
      <c r="G942" s="168">
        <v>0</v>
      </c>
      <c r="I942" s="177" t="s">
        <v>9293</v>
      </c>
      <c r="J942" s="174">
        <f t="shared" si="38"/>
        <v>0</v>
      </c>
      <c r="M942" s="184"/>
    </row>
    <row r="943" spans="1:13" ht="15" customHeight="1" x14ac:dyDescent="0.3">
      <c r="A943" s="85" t="s">
        <v>851</v>
      </c>
      <c r="B943" s="85" t="s">
        <v>852</v>
      </c>
      <c r="C943" s="86" t="s">
        <v>28</v>
      </c>
      <c r="D943" s="199">
        <v>2</v>
      </c>
      <c r="E943" s="176">
        <v>3072.08</v>
      </c>
      <c r="F943" s="87">
        <v>0</v>
      </c>
      <c r="G943" s="168">
        <v>0</v>
      </c>
      <c r="I943" s="177">
        <f>F943/D943</f>
        <v>0</v>
      </c>
      <c r="J943" s="174">
        <f t="shared" si="38"/>
        <v>2</v>
      </c>
      <c r="M943" s="184"/>
    </row>
    <row r="944" spans="1:13" ht="15" customHeight="1" x14ac:dyDescent="0.3">
      <c r="A944" s="85" t="s">
        <v>853</v>
      </c>
      <c r="B944" s="85" t="s">
        <v>854</v>
      </c>
      <c r="C944" s="86" t="s">
        <v>28</v>
      </c>
      <c r="D944" s="199">
        <v>0</v>
      </c>
      <c r="E944" s="176">
        <v>0</v>
      </c>
      <c r="F944" s="87">
        <v>0</v>
      </c>
      <c r="G944" s="168">
        <v>0</v>
      </c>
      <c r="I944" s="177" t="s">
        <v>9293</v>
      </c>
      <c r="J944" s="174">
        <f t="shared" si="38"/>
        <v>0</v>
      </c>
      <c r="M944" s="184"/>
    </row>
    <row r="945" spans="1:13" ht="15" customHeight="1" x14ac:dyDescent="0.3">
      <c r="A945" s="85" t="s">
        <v>855</v>
      </c>
      <c r="B945" s="85" t="s">
        <v>856</v>
      </c>
      <c r="C945" s="86" t="s">
        <v>28</v>
      </c>
      <c r="D945" s="199">
        <v>0</v>
      </c>
      <c r="E945" s="176">
        <v>0</v>
      </c>
      <c r="F945" s="87">
        <v>0</v>
      </c>
      <c r="G945" s="168">
        <v>0</v>
      </c>
      <c r="I945" s="177" t="s">
        <v>9293</v>
      </c>
      <c r="J945" s="174">
        <f t="shared" si="38"/>
        <v>0</v>
      </c>
      <c r="M945" s="184"/>
    </row>
    <row r="946" spans="1:13" ht="15" customHeight="1" x14ac:dyDescent="0.3">
      <c r="A946" s="85" t="s">
        <v>857</v>
      </c>
      <c r="B946" s="85" t="s">
        <v>858</v>
      </c>
      <c r="C946" s="86" t="s">
        <v>28</v>
      </c>
      <c r="D946" s="199">
        <v>0</v>
      </c>
      <c r="E946" s="176">
        <v>0</v>
      </c>
      <c r="F946" s="87">
        <v>0</v>
      </c>
      <c r="G946" s="168">
        <v>0</v>
      </c>
      <c r="I946" s="177" t="s">
        <v>9293</v>
      </c>
      <c r="J946" s="174">
        <f t="shared" si="38"/>
        <v>0</v>
      </c>
      <c r="M946" s="184"/>
    </row>
    <row r="947" spans="1:13" ht="15" customHeight="1" x14ac:dyDescent="0.3">
      <c r="A947" s="85" t="s">
        <v>859</v>
      </c>
      <c r="B947" s="85" t="s">
        <v>860</v>
      </c>
      <c r="C947" s="86" t="s">
        <v>28</v>
      </c>
      <c r="D947" s="199">
        <v>0</v>
      </c>
      <c r="E947" s="176">
        <v>0</v>
      </c>
      <c r="F947" s="87">
        <v>0</v>
      </c>
      <c r="G947" s="168">
        <v>0</v>
      </c>
      <c r="I947" s="177" t="s">
        <v>9293</v>
      </c>
      <c r="J947" s="174">
        <f t="shared" si="38"/>
        <v>0</v>
      </c>
      <c r="M947" s="184"/>
    </row>
    <row r="948" spans="1:13" ht="15" customHeight="1" x14ac:dyDescent="0.3">
      <c r="A948" s="85" t="s">
        <v>861</v>
      </c>
      <c r="B948" s="85" t="s">
        <v>862</v>
      </c>
      <c r="C948" s="86" t="s">
        <v>28</v>
      </c>
      <c r="D948" s="199">
        <v>0</v>
      </c>
      <c r="E948" s="176">
        <v>0</v>
      </c>
      <c r="F948" s="87">
        <v>0</v>
      </c>
      <c r="G948" s="168">
        <v>0</v>
      </c>
      <c r="I948" s="177" t="s">
        <v>9293</v>
      </c>
      <c r="J948" s="174">
        <f t="shared" si="38"/>
        <v>0</v>
      </c>
      <c r="M948" s="184"/>
    </row>
    <row r="949" spans="1:13" ht="15" customHeight="1" x14ac:dyDescent="0.3">
      <c r="A949" s="85" t="s">
        <v>863</v>
      </c>
      <c r="B949" s="85" t="s">
        <v>864</v>
      </c>
      <c r="C949" s="86" t="s">
        <v>28</v>
      </c>
      <c r="D949" s="199">
        <v>0</v>
      </c>
      <c r="E949" s="176">
        <v>0</v>
      </c>
      <c r="F949" s="87">
        <v>0</v>
      </c>
      <c r="G949" s="168">
        <v>0</v>
      </c>
      <c r="I949" s="177" t="s">
        <v>9293</v>
      </c>
      <c r="J949" s="174">
        <f t="shared" si="38"/>
        <v>0</v>
      </c>
      <c r="M949" s="184"/>
    </row>
    <row r="950" spans="1:13" ht="15" customHeight="1" x14ac:dyDescent="0.3">
      <c r="A950" s="85" t="s">
        <v>865</v>
      </c>
      <c r="B950" s="85" t="s">
        <v>866</v>
      </c>
      <c r="C950" s="86" t="s">
        <v>28</v>
      </c>
      <c r="D950" s="199">
        <v>0</v>
      </c>
      <c r="E950" s="176">
        <v>0</v>
      </c>
      <c r="F950" s="87">
        <v>0</v>
      </c>
      <c r="G950" s="168">
        <v>0</v>
      </c>
      <c r="I950" s="177" t="s">
        <v>9293</v>
      </c>
      <c r="J950" s="174">
        <f t="shared" si="38"/>
        <v>0</v>
      </c>
      <c r="M950" s="184"/>
    </row>
    <row r="951" spans="1:13" ht="15" customHeight="1" x14ac:dyDescent="0.3">
      <c r="A951" s="85" t="s">
        <v>867</v>
      </c>
      <c r="B951" s="85" t="s">
        <v>868</v>
      </c>
      <c r="C951" s="86" t="s">
        <v>28</v>
      </c>
      <c r="D951" s="199">
        <v>0</v>
      </c>
      <c r="E951" s="176">
        <v>0</v>
      </c>
      <c r="F951" s="87">
        <v>0</v>
      </c>
      <c r="G951" s="168">
        <v>0</v>
      </c>
      <c r="I951" s="177" t="s">
        <v>9293</v>
      </c>
      <c r="J951" s="174">
        <f t="shared" si="38"/>
        <v>0</v>
      </c>
      <c r="M951" s="184"/>
    </row>
    <row r="952" spans="1:13" ht="15" customHeight="1" x14ac:dyDescent="0.3">
      <c r="A952" s="85" t="s">
        <v>869</v>
      </c>
      <c r="B952" s="85" t="s">
        <v>870</v>
      </c>
      <c r="C952" s="86" t="s">
        <v>28</v>
      </c>
      <c r="D952" s="199">
        <v>0</v>
      </c>
      <c r="E952" s="176">
        <v>0</v>
      </c>
      <c r="F952" s="87">
        <v>0</v>
      </c>
      <c r="G952" s="168">
        <v>0</v>
      </c>
      <c r="I952" s="177" t="s">
        <v>9293</v>
      </c>
      <c r="J952" s="174">
        <f t="shared" si="38"/>
        <v>0</v>
      </c>
      <c r="M952" s="184"/>
    </row>
    <row r="953" spans="1:13" ht="15" customHeight="1" x14ac:dyDescent="0.3">
      <c r="A953" s="85" t="s">
        <v>871</v>
      </c>
      <c r="B953" s="85" t="s">
        <v>872</v>
      </c>
      <c r="C953" s="86" t="s">
        <v>28</v>
      </c>
      <c r="D953" s="199">
        <v>0</v>
      </c>
      <c r="E953" s="176">
        <v>0</v>
      </c>
      <c r="F953" s="87">
        <v>0</v>
      </c>
      <c r="G953" s="168">
        <v>0</v>
      </c>
      <c r="I953" s="177" t="s">
        <v>9293</v>
      </c>
      <c r="J953" s="174">
        <f t="shared" si="38"/>
        <v>0</v>
      </c>
      <c r="M953" s="184"/>
    </row>
    <row r="954" spans="1:13" ht="15" customHeight="1" x14ac:dyDescent="0.3">
      <c r="A954" s="85" t="s">
        <v>873</v>
      </c>
      <c r="B954" s="85" t="s">
        <v>874</v>
      </c>
      <c r="C954" s="86" t="s">
        <v>28</v>
      </c>
      <c r="D954" s="199">
        <v>0</v>
      </c>
      <c r="E954" s="176">
        <v>0</v>
      </c>
      <c r="F954" s="87">
        <v>0</v>
      </c>
      <c r="G954" s="168">
        <v>0</v>
      </c>
      <c r="I954" s="177" t="s">
        <v>9293</v>
      </c>
      <c r="J954" s="174">
        <f t="shared" si="38"/>
        <v>0</v>
      </c>
      <c r="M954" s="184"/>
    </row>
    <row r="955" spans="1:13" ht="15" customHeight="1" x14ac:dyDescent="0.3">
      <c r="A955" s="85" t="s">
        <v>875</v>
      </c>
      <c r="B955" s="85" t="s">
        <v>876</v>
      </c>
      <c r="C955" s="86" t="s">
        <v>28</v>
      </c>
      <c r="D955" s="199">
        <v>1</v>
      </c>
      <c r="E955" s="176">
        <v>2986.05</v>
      </c>
      <c r="F955" s="87">
        <v>0</v>
      </c>
      <c r="G955" s="168">
        <v>0</v>
      </c>
      <c r="I955" s="177">
        <f>F955/D955</f>
        <v>0</v>
      </c>
      <c r="J955" s="174">
        <f t="shared" si="38"/>
        <v>1</v>
      </c>
      <c r="M955" s="184"/>
    </row>
    <row r="956" spans="1:13" ht="15" customHeight="1" x14ac:dyDescent="0.3">
      <c r="A956" s="85" t="s">
        <v>877</v>
      </c>
      <c r="B956" s="85" t="s">
        <v>878</v>
      </c>
      <c r="C956" s="86" t="s">
        <v>28</v>
      </c>
      <c r="D956" s="199">
        <v>4</v>
      </c>
      <c r="E956" s="176">
        <v>12416.2</v>
      </c>
      <c r="F956" s="87">
        <v>0</v>
      </c>
      <c r="G956" s="168">
        <v>0</v>
      </c>
      <c r="I956" s="177">
        <f>F956/D956</f>
        <v>0</v>
      </c>
      <c r="J956" s="174">
        <f t="shared" si="38"/>
        <v>4</v>
      </c>
      <c r="M956" s="184"/>
    </row>
    <row r="957" spans="1:13" ht="15" customHeight="1" x14ac:dyDescent="0.3">
      <c r="A957" s="85" t="s">
        <v>879</v>
      </c>
      <c r="B957" s="85" t="s">
        <v>880</v>
      </c>
      <c r="C957" s="86" t="s">
        <v>28</v>
      </c>
      <c r="D957" s="199">
        <v>2</v>
      </c>
      <c r="E957" s="176">
        <v>8473.7000000000007</v>
      </c>
      <c r="F957" s="87">
        <v>0</v>
      </c>
      <c r="G957" s="168">
        <v>0</v>
      </c>
      <c r="I957" s="177">
        <f>F957/D957</f>
        <v>0</v>
      </c>
      <c r="J957" s="174">
        <f t="shared" si="38"/>
        <v>2</v>
      </c>
      <c r="M957" s="184"/>
    </row>
    <row r="958" spans="1:13" ht="15" customHeight="1" x14ac:dyDescent="0.3">
      <c r="A958" s="85" t="s">
        <v>881</v>
      </c>
      <c r="B958" s="85" t="s">
        <v>882</v>
      </c>
      <c r="C958" s="86" t="s">
        <v>28</v>
      </c>
      <c r="D958" s="199">
        <v>0</v>
      </c>
      <c r="E958" s="176">
        <v>0</v>
      </c>
      <c r="F958" s="87">
        <v>0</v>
      </c>
      <c r="G958" s="168">
        <v>0</v>
      </c>
      <c r="I958" s="177" t="s">
        <v>9293</v>
      </c>
      <c r="J958" s="174">
        <f t="shared" si="38"/>
        <v>0</v>
      </c>
      <c r="M958" s="184"/>
    </row>
    <row r="959" spans="1:13" ht="15" customHeight="1" x14ac:dyDescent="0.3">
      <c r="A959" s="85" t="s">
        <v>883</v>
      </c>
      <c r="B959" s="85" t="s">
        <v>884</v>
      </c>
      <c r="C959" s="86" t="s">
        <v>28</v>
      </c>
      <c r="D959" s="199">
        <v>0</v>
      </c>
      <c r="E959" s="176">
        <v>0</v>
      </c>
      <c r="F959" s="87">
        <v>0</v>
      </c>
      <c r="G959" s="168">
        <v>0</v>
      </c>
      <c r="I959" s="177" t="s">
        <v>9293</v>
      </c>
      <c r="J959" s="174">
        <f t="shared" si="38"/>
        <v>0</v>
      </c>
      <c r="M959" s="184"/>
    </row>
    <row r="960" spans="1:13" ht="15" customHeight="1" x14ac:dyDescent="0.3">
      <c r="A960" s="85" t="s">
        <v>885</v>
      </c>
      <c r="B960" s="85" t="s">
        <v>886</v>
      </c>
      <c r="C960" s="86" t="s">
        <v>28</v>
      </c>
      <c r="D960" s="199">
        <v>0</v>
      </c>
      <c r="E960" s="176">
        <v>0</v>
      </c>
      <c r="F960" s="87">
        <v>0</v>
      </c>
      <c r="G960" s="168">
        <v>0</v>
      </c>
      <c r="I960" s="177" t="s">
        <v>9293</v>
      </c>
      <c r="J960" s="174">
        <f t="shared" si="38"/>
        <v>0</v>
      </c>
      <c r="M960" s="184"/>
    </row>
    <row r="961" spans="1:13" ht="15" customHeight="1" x14ac:dyDescent="0.3">
      <c r="A961" s="85" t="s">
        <v>887</v>
      </c>
      <c r="B961" s="85" t="s">
        <v>888</v>
      </c>
      <c r="C961" s="86" t="s">
        <v>28</v>
      </c>
      <c r="D961" s="199">
        <v>0</v>
      </c>
      <c r="E961" s="176">
        <v>0</v>
      </c>
      <c r="F961" s="87">
        <v>0</v>
      </c>
      <c r="G961" s="168">
        <v>0</v>
      </c>
      <c r="I961" s="177" t="s">
        <v>9293</v>
      </c>
      <c r="J961" s="174">
        <f t="shared" si="38"/>
        <v>0</v>
      </c>
      <c r="M961" s="184"/>
    </row>
    <row r="962" spans="1:13" ht="15" customHeight="1" x14ac:dyDescent="0.3">
      <c r="A962" s="85" t="s">
        <v>889</v>
      </c>
      <c r="B962" s="85" t="s">
        <v>890</v>
      </c>
      <c r="C962" s="86" t="s">
        <v>28</v>
      </c>
      <c r="D962" s="199">
        <v>0</v>
      </c>
      <c r="E962" s="176">
        <v>0</v>
      </c>
      <c r="F962" s="87">
        <v>0</v>
      </c>
      <c r="G962" s="168">
        <v>0</v>
      </c>
      <c r="I962" s="177" t="s">
        <v>9293</v>
      </c>
      <c r="J962" s="174">
        <f t="shared" si="38"/>
        <v>0</v>
      </c>
      <c r="M962" s="184"/>
    </row>
    <row r="963" spans="1:13" ht="15" customHeight="1" x14ac:dyDescent="0.3">
      <c r="A963" s="85" t="s">
        <v>891</v>
      </c>
      <c r="B963" s="85" t="s">
        <v>892</v>
      </c>
      <c r="C963" s="86" t="s">
        <v>28</v>
      </c>
      <c r="D963" s="199">
        <v>0</v>
      </c>
      <c r="E963" s="176">
        <v>0</v>
      </c>
      <c r="F963" s="87">
        <v>0</v>
      </c>
      <c r="G963" s="168">
        <v>0</v>
      </c>
      <c r="I963" s="177" t="s">
        <v>9293</v>
      </c>
      <c r="J963" s="174">
        <f t="shared" si="38"/>
        <v>0</v>
      </c>
      <c r="M963" s="184"/>
    </row>
    <row r="964" spans="1:13" ht="15" customHeight="1" x14ac:dyDescent="0.3">
      <c r="A964" s="85" t="s">
        <v>7828</v>
      </c>
      <c r="B964" s="85" t="s">
        <v>8555</v>
      </c>
      <c r="C964" s="86" t="s">
        <v>28</v>
      </c>
      <c r="D964" s="202">
        <v>58</v>
      </c>
      <c r="E964" s="162">
        <v>109949.44</v>
      </c>
      <c r="F964" s="161">
        <v>0</v>
      </c>
      <c r="G964" s="171">
        <v>0</v>
      </c>
      <c r="I964" s="177">
        <f t="shared" ref="I964:I988" si="39">F964/D964</f>
        <v>0</v>
      </c>
      <c r="J964" s="174">
        <f t="shared" si="38"/>
        <v>58</v>
      </c>
      <c r="M964" s="184"/>
    </row>
    <row r="965" spans="1:13" ht="15" customHeight="1" x14ac:dyDescent="0.3">
      <c r="A965" s="85" t="s">
        <v>7829</v>
      </c>
      <c r="B965" s="85" t="s">
        <v>7830</v>
      </c>
      <c r="C965" s="86" t="s">
        <v>28</v>
      </c>
      <c r="D965" s="202">
        <v>48</v>
      </c>
      <c r="E965" s="162">
        <v>90387.839999999997</v>
      </c>
      <c r="F965" s="161">
        <v>0</v>
      </c>
      <c r="G965" s="171">
        <v>0</v>
      </c>
      <c r="I965" s="177">
        <f t="shared" si="39"/>
        <v>0</v>
      </c>
      <c r="J965" s="174">
        <f t="shared" ref="J965:J1028" si="40">D965-F965</f>
        <v>48</v>
      </c>
      <c r="M965" s="184"/>
    </row>
    <row r="966" spans="1:13" ht="15" customHeight="1" x14ac:dyDescent="0.3">
      <c r="A966" s="85" t="s">
        <v>7831</v>
      </c>
      <c r="B966" s="85" t="s">
        <v>7832</v>
      </c>
      <c r="C966" s="86" t="s">
        <v>28</v>
      </c>
      <c r="D966" s="202">
        <v>28</v>
      </c>
      <c r="E966" s="162">
        <v>55130.04</v>
      </c>
      <c r="F966" s="161">
        <v>0</v>
      </c>
      <c r="G966" s="171">
        <v>0</v>
      </c>
      <c r="I966" s="177">
        <f t="shared" si="39"/>
        <v>0</v>
      </c>
      <c r="J966" s="174">
        <f t="shared" si="40"/>
        <v>28</v>
      </c>
      <c r="M966" s="184"/>
    </row>
    <row r="967" spans="1:13" ht="15" customHeight="1" x14ac:dyDescent="0.3">
      <c r="A967" s="85" t="s">
        <v>7833</v>
      </c>
      <c r="B967" s="85" t="s">
        <v>7834</v>
      </c>
      <c r="C967" s="86" t="s">
        <v>28</v>
      </c>
      <c r="D967" s="202">
        <v>21</v>
      </c>
      <c r="E967" s="162">
        <v>54922.35</v>
      </c>
      <c r="F967" s="161">
        <v>0</v>
      </c>
      <c r="G967" s="171">
        <v>0</v>
      </c>
      <c r="I967" s="177">
        <f t="shared" si="39"/>
        <v>0</v>
      </c>
      <c r="J967" s="174">
        <f t="shared" si="40"/>
        <v>21</v>
      </c>
      <c r="M967" s="184"/>
    </row>
    <row r="968" spans="1:13" ht="15" customHeight="1" x14ac:dyDescent="0.3">
      <c r="A968" s="85" t="s">
        <v>7835</v>
      </c>
      <c r="B968" s="85" t="s">
        <v>7836</v>
      </c>
      <c r="C968" s="86" t="s">
        <v>28</v>
      </c>
      <c r="D968" s="202">
        <v>15</v>
      </c>
      <c r="E968" s="162">
        <v>31015.35</v>
      </c>
      <c r="F968" s="161">
        <v>0</v>
      </c>
      <c r="G968" s="171">
        <v>0</v>
      </c>
      <c r="I968" s="177">
        <f t="shared" si="39"/>
        <v>0</v>
      </c>
      <c r="J968" s="174">
        <f t="shared" si="40"/>
        <v>15</v>
      </c>
      <c r="M968" s="184"/>
    </row>
    <row r="969" spans="1:13" ht="15" customHeight="1" x14ac:dyDescent="0.3">
      <c r="A969" s="85" t="s">
        <v>7837</v>
      </c>
      <c r="B969" s="85" t="s">
        <v>7838</v>
      </c>
      <c r="C969" s="86" t="s">
        <v>28</v>
      </c>
      <c r="D969" s="202">
        <v>59</v>
      </c>
      <c r="E969" s="162">
        <v>109598.39999999999</v>
      </c>
      <c r="F969" s="161">
        <v>0</v>
      </c>
      <c r="G969" s="171">
        <v>0</v>
      </c>
      <c r="I969" s="177">
        <f t="shared" si="39"/>
        <v>0</v>
      </c>
      <c r="J969" s="174">
        <f t="shared" si="40"/>
        <v>59</v>
      </c>
      <c r="M969" s="184"/>
    </row>
    <row r="970" spans="1:13" ht="15" customHeight="1" x14ac:dyDescent="0.3">
      <c r="A970" s="85" t="s">
        <v>7839</v>
      </c>
      <c r="B970" s="85" t="s">
        <v>7840</v>
      </c>
      <c r="C970" s="86" t="s">
        <v>28</v>
      </c>
      <c r="D970" s="202">
        <v>63</v>
      </c>
      <c r="E970" s="162">
        <v>114513.21</v>
      </c>
      <c r="F970" s="161">
        <v>0</v>
      </c>
      <c r="G970" s="171">
        <v>0</v>
      </c>
      <c r="I970" s="177">
        <f t="shared" si="39"/>
        <v>0</v>
      </c>
      <c r="J970" s="174">
        <f t="shared" si="40"/>
        <v>63</v>
      </c>
      <c r="M970" s="184"/>
    </row>
    <row r="971" spans="1:13" ht="15" customHeight="1" x14ac:dyDescent="0.3">
      <c r="A971" s="85" t="s">
        <v>7841</v>
      </c>
      <c r="B971" s="85" t="s">
        <v>7842</v>
      </c>
      <c r="C971" s="86" t="s">
        <v>28</v>
      </c>
      <c r="D971" s="202">
        <v>46</v>
      </c>
      <c r="E971" s="162">
        <v>86204</v>
      </c>
      <c r="F971" s="161">
        <v>0</v>
      </c>
      <c r="G971" s="171">
        <v>0</v>
      </c>
      <c r="I971" s="177">
        <f t="shared" si="39"/>
        <v>0</v>
      </c>
      <c r="J971" s="174">
        <f t="shared" si="40"/>
        <v>46</v>
      </c>
      <c r="M971" s="184"/>
    </row>
    <row r="972" spans="1:13" ht="15" customHeight="1" x14ac:dyDescent="0.3">
      <c r="A972" s="85" t="s">
        <v>7843</v>
      </c>
      <c r="B972" s="85" t="s">
        <v>8556</v>
      </c>
      <c r="C972" s="86" t="s">
        <v>28</v>
      </c>
      <c r="D972" s="202">
        <v>46</v>
      </c>
      <c r="E972" s="162">
        <v>87937.279999999999</v>
      </c>
      <c r="F972" s="161">
        <v>0</v>
      </c>
      <c r="G972" s="171">
        <v>0</v>
      </c>
      <c r="I972" s="177">
        <f t="shared" si="39"/>
        <v>0</v>
      </c>
      <c r="J972" s="174">
        <f t="shared" si="40"/>
        <v>46</v>
      </c>
      <c r="M972" s="184"/>
    </row>
    <row r="973" spans="1:13" ht="15" customHeight="1" x14ac:dyDescent="0.3">
      <c r="A973" s="85" t="s">
        <v>7844</v>
      </c>
      <c r="B973" s="85" t="s">
        <v>8557</v>
      </c>
      <c r="C973" s="86" t="s">
        <v>28</v>
      </c>
      <c r="D973" s="202">
        <v>22</v>
      </c>
      <c r="E973" s="162">
        <v>41757.760000000002</v>
      </c>
      <c r="F973" s="161">
        <v>0</v>
      </c>
      <c r="G973" s="171">
        <v>0</v>
      </c>
      <c r="I973" s="177">
        <f t="shared" si="39"/>
        <v>0</v>
      </c>
      <c r="J973" s="174">
        <f t="shared" si="40"/>
        <v>22</v>
      </c>
      <c r="M973" s="184"/>
    </row>
    <row r="974" spans="1:13" ht="15" customHeight="1" x14ac:dyDescent="0.3">
      <c r="A974" s="85" t="s">
        <v>7845</v>
      </c>
      <c r="B974" s="85" t="s">
        <v>8558</v>
      </c>
      <c r="C974" s="86" t="s">
        <v>28</v>
      </c>
      <c r="D974" s="202">
        <v>3</v>
      </c>
      <c r="E974" s="162">
        <v>2790.75</v>
      </c>
      <c r="F974" s="161">
        <v>0</v>
      </c>
      <c r="G974" s="171">
        <v>0</v>
      </c>
      <c r="I974" s="177">
        <f t="shared" si="39"/>
        <v>0</v>
      </c>
      <c r="J974" s="174">
        <f t="shared" si="40"/>
        <v>3</v>
      </c>
      <c r="M974" s="184"/>
    </row>
    <row r="975" spans="1:13" ht="15" customHeight="1" x14ac:dyDescent="0.3">
      <c r="A975" s="85" t="s">
        <v>7846</v>
      </c>
      <c r="B975" s="85" t="s">
        <v>8559</v>
      </c>
      <c r="C975" s="86" t="s">
        <v>28</v>
      </c>
      <c r="D975" s="202">
        <v>1</v>
      </c>
      <c r="E975" s="162">
        <v>1858.36</v>
      </c>
      <c r="F975" s="161">
        <v>0</v>
      </c>
      <c r="G975" s="171">
        <v>0</v>
      </c>
      <c r="I975" s="177">
        <f t="shared" si="39"/>
        <v>0</v>
      </c>
      <c r="J975" s="174">
        <f t="shared" si="40"/>
        <v>1</v>
      </c>
      <c r="M975" s="184"/>
    </row>
    <row r="976" spans="1:13" ht="15" customHeight="1" x14ac:dyDescent="0.3">
      <c r="A976" s="85" t="s">
        <v>7847</v>
      </c>
      <c r="B976" s="85" t="s">
        <v>8560</v>
      </c>
      <c r="C976" s="86" t="s">
        <v>28</v>
      </c>
      <c r="D976" s="202">
        <v>31</v>
      </c>
      <c r="E976" s="162">
        <v>63816.29</v>
      </c>
      <c r="F976" s="161">
        <v>0</v>
      </c>
      <c r="G976" s="171">
        <v>0</v>
      </c>
      <c r="I976" s="177">
        <f t="shared" si="39"/>
        <v>0</v>
      </c>
      <c r="J976" s="174">
        <f t="shared" si="40"/>
        <v>31</v>
      </c>
      <c r="M976" s="184"/>
    </row>
    <row r="977" spans="1:13" ht="15" customHeight="1" x14ac:dyDescent="0.3">
      <c r="A977" s="85" t="s">
        <v>7848</v>
      </c>
      <c r="B977" s="85" t="s">
        <v>8561</v>
      </c>
      <c r="C977" s="86" t="s">
        <v>28</v>
      </c>
      <c r="D977" s="202">
        <v>11</v>
      </c>
      <c r="E977" s="162">
        <v>29522.240000000002</v>
      </c>
      <c r="F977" s="161">
        <v>0</v>
      </c>
      <c r="G977" s="171">
        <v>0</v>
      </c>
      <c r="I977" s="177">
        <f t="shared" si="39"/>
        <v>0</v>
      </c>
      <c r="J977" s="174">
        <f t="shared" si="40"/>
        <v>11</v>
      </c>
      <c r="M977" s="184"/>
    </row>
    <row r="978" spans="1:13" ht="15" customHeight="1" x14ac:dyDescent="0.3">
      <c r="A978" s="85" t="s">
        <v>7849</v>
      </c>
      <c r="B978" s="85" t="s">
        <v>8451</v>
      </c>
      <c r="C978" s="86" t="s">
        <v>28</v>
      </c>
      <c r="D978" s="202">
        <v>6</v>
      </c>
      <c r="E978" s="162">
        <v>21299.82</v>
      </c>
      <c r="F978" s="161">
        <v>0</v>
      </c>
      <c r="G978" s="171">
        <v>0</v>
      </c>
      <c r="I978" s="177">
        <f t="shared" si="39"/>
        <v>0</v>
      </c>
      <c r="J978" s="174">
        <f t="shared" si="40"/>
        <v>6</v>
      </c>
      <c r="M978" s="184"/>
    </row>
    <row r="979" spans="1:13" ht="15" customHeight="1" x14ac:dyDescent="0.3">
      <c r="A979" s="85" t="s">
        <v>7850</v>
      </c>
      <c r="B979" s="85" t="s">
        <v>8562</v>
      </c>
      <c r="C979" s="86" t="s">
        <v>28</v>
      </c>
      <c r="D979" s="202">
        <v>10</v>
      </c>
      <c r="E979" s="162">
        <v>28985.200000000001</v>
      </c>
      <c r="F979" s="161">
        <v>0</v>
      </c>
      <c r="G979" s="171">
        <v>0</v>
      </c>
      <c r="I979" s="177">
        <f t="shared" si="39"/>
        <v>0</v>
      </c>
      <c r="J979" s="174">
        <f t="shared" si="40"/>
        <v>10</v>
      </c>
      <c r="M979" s="184"/>
    </row>
    <row r="980" spans="1:13" ht="15" customHeight="1" x14ac:dyDescent="0.3">
      <c r="A980" s="85" t="s">
        <v>7851</v>
      </c>
      <c r="B980" s="85" t="s">
        <v>8563</v>
      </c>
      <c r="C980" s="86" t="s">
        <v>28</v>
      </c>
      <c r="D980" s="202">
        <v>24</v>
      </c>
      <c r="E980" s="162">
        <v>80948.88</v>
      </c>
      <c r="F980" s="161">
        <v>0</v>
      </c>
      <c r="G980" s="171">
        <v>0</v>
      </c>
      <c r="I980" s="177">
        <f t="shared" si="39"/>
        <v>0</v>
      </c>
      <c r="J980" s="174">
        <f t="shared" si="40"/>
        <v>24</v>
      </c>
      <c r="M980" s="184"/>
    </row>
    <row r="981" spans="1:13" ht="15" customHeight="1" x14ac:dyDescent="0.3">
      <c r="A981" s="85" t="s">
        <v>7852</v>
      </c>
      <c r="B981" s="85" t="s">
        <v>8564</v>
      </c>
      <c r="C981" s="86" t="s">
        <v>28</v>
      </c>
      <c r="D981" s="202">
        <v>39</v>
      </c>
      <c r="E981" s="162">
        <v>74454.12</v>
      </c>
      <c r="F981" s="161">
        <v>0</v>
      </c>
      <c r="G981" s="171">
        <v>0</v>
      </c>
      <c r="I981" s="177">
        <f t="shared" si="39"/>
        <v>0</v>
      </c>
      <c r="J981" s="174">
        <f t="shared" si="40"/>
        <v>39</v>
      </c>
      <c r="M981" s="184"/>
    </row>
    <row r="982" spans="1:13" ht="15" customHeight="1" x14ac:dyDescent="0.3">
      <c r="A982" s="85" t="s">
        <v>7853</v>
      </c>
      <c r="B982" s="85" t="s">
        <v>8565</v>
      </c>
      <c r="C982" s="86" t="s">
        <v>28</v>
      </c>
      <c r="D982" s="202">
        <v>22</v>
      </c>
      <c r="E982" s="162">
        <v>33972.839999999997</v>
      </c>
      <c r="F982" s="161">
        <v>0</v>
      </c>
      <c r="G982" s="171">
        <v>0</v>
      </c>
      <c r="I982" s="177">
        <f t="shared" si="39"/>
        <v>0</v>
      </c>
      <c r="J982" s="174">
        <f t="shared" si="40"/>
        <v>22</v>
      </c>
      <c r="M982" s="184"/>
    </row>
    <row r="983" spans="1:13" ht="15" customHeight="1" x14ac:dyDescent="0.3">
      <c r="A983" s="85" t="s">
        <v>7854</v>
      </c>
      <c r="B983" s="85" t="s">
        <v>8566</v>
      </c>
      <c r="C983" s="86" t="s">
        <v>28</v>
      </c>
      <c r="D983" s="202">
        <v>2</v>
      </c>
      <c r="E983" s="162">
        <v>8412.7999999999993</v>
      </c>
      <c r="F983" s="161">
        <v>0</v>
      </c>
      <c r="G983" s="171">
        <v>0</v>
      </c>
      <c r="I983" s="177">
        <f t="shared" si="39"/>
        <v>0</v>
      </c>
      <c r="J983" s="174">
        <f t="shared" si="40"/>
        <v>2</v>
      </c>
      <c r="M983" s="184"/>
    </row>
    <row r="984" spans="1:13" ht="15" customHeight="1" x14ac:dyDescent="0.3">
      <c r="A984" s="85" t="s">
        <v>7855</v>
      </c>
      <c r="B984" s="85" t="s">
        <v>8567</v>
      </c>
      <c r="C984" s="86" t="s">
        <v>28</v>
      </c>
      <c r="D984" s="202">
        <v>6</v>
      </c>
      <c r="E984" s="162">
        <v>10789.2</v>
      </c>
      <c r="F984" s="161">
        <v>0</v>
      </c>
      <c r="G984" s="171">
        <v>0</v>
      </c>
      <c r="I984" s="177">
        <f t="shared" si="39"/>
        <v>0</v>
      </c>
      <c r="J984" s="174">
        <f t="shared" si="40"/>
        <v>6</v>
      </c>
      <c r="M984" s="184"/>
    </row>
    <row r="985" spans="1:13" ht="15" customHeight="1" x14ac:dyDescent="0.3">
      <c r="A985" s="85" t="s">
        <v>7856</v>
      </c>
      <c r="B985" s="85" t="s">
        <v>8452</v>
      </c>
      <c r="C985" s="86" t="s">
        <v>28</v>
      </c>
      <c r="D985" s="202">
        <v>3</v>
      </c>
      <c r="E985" s="162">
        <v>4966.41</v>
      </c>
      <c r="F985" s="161">
        <v>0</v>
      </c>
      <c r="G985" s="171">
        <v>0</v>
      </c>
      <c r="I985" s="177">
        <f t="shared" si="39"/>
        <v>0</v>
      </c>
      <c r="J985" s="174">
        <f t="shared" si="40"/>
        <v>3</v>
      </c>
      <c r="M985" s="184"/>
    </row>
    <row r="986" spans="1:13" ht="15" customHeight="1" x14ac:dyDescent="0.3">
      <c r="A986" s="85" t="s">
        <v>7857</v>
      </c>
      <c r="B986" s="85" t="s">
        <v>8568</v>
      </c>
      <c r="C986" s="86" t="s">
        <v>28</v>
      </c>
      <c r="D986" s="202">
        <v>3</v>
      </c>
      <c r="E986" s="162">
        <v>13635.21</v>
      </c>
      <c r="F986" s="161">
        <v>0</v>
      </c>
      <c r="G986" s="171">
        <v>0</v>
      </c>
      <c r="I986" s="177">
        <f t="shared" si="39"/>
        <v>0</v>
      </c>
      <c r="J986" s="174">
        <f t="shared" si="40"/>
        <v>3</v>
      </c>
      <c r="M986" s="184"/>
    </row>
    <row r="987" spans="1:13" ht="15" customHeight="1" x14ac:dyDescent="0.3">
      <c r="A987" s="85" t="s">
        <v>7858</v>
      </c>
      <c r="B987" s="85" t="s">
        <v>8569</v>
      </c>
      <c r="C987" s="86" t="s">
        <v>28</v>
      </c>
      <c r="D987" s="202">
        <v>1</v>
      </c>
      <c r="E987" s="162">
        <v>1543.55</v>
      </c>
      <c r="F987" s="161">
        <v>0</v>
      </c>
      <c r="G987" s="171">
        <v>0</v>
      </c>
      <c r="I987" s="177">
        <f t="shared" si="39"/>
        <v>0</v>
      </c>
      <c r="J987" s="174">
        <f t="shared" si="40"/>
        <v>1</v>
      </c>
      <c r="M987" s="184"/>
    </row>
    <row r="988" spans="1:13" ht="15" customHeight="1" x14ac:dyDescent="0.3">
      <c r="A988" s="85" t="s">
        <v>7859</v>
      </c>
      <c r="B988" s="85" t="s">
        <v>8570</v>
      </c>
      <c r="C988" s="86" t="s">
        <v>28</v>
      </c>
      <c r="D988" s="202">
        <v>11</v>
      </c>
      <c r="E988" s="162">
        <v>12982.42</v>
      </c>
      <c r="F988" s="161">
        <v>0</v>
      </c>
      <c r="G988" s="171">
        <v>0</v>
      </c>
      <c r="I988" s="177">
        <f t="shared" si="39"/>
        <v>0</v>
      </c>
      <c r="J988" s="174">
        <f t="shared" si="40"/>
        <v>11</v>
      </c>
      <c r="M988" s="184"/>
    </row>
    <row r="989" spans="1:13" ht="25.2" customHeight="1" x14ac:dyDescent="0.3">
      <c r="A989" s="83" t="s">
        <v>893</v>
      </c>
      <c r="B989" s="83" t="s">
        <v>894</v>
      </c>
      <c r="C989" s="84"/>
      <c r="D989" s="198"/>
      <c r="E989" s="154">
        <v>166080.19999999995</v>
      </c>
      <c r="F989" s="84"/>
      <c r="G989" s="84">
        <v>0</v>
      </c>
      <c r="I989" s="177"/>
      <c r="J989" s="174">
        <f t="shared" si="40"/>
        <v>0</v>
      </c>
      <c r="M989" s="184"/>
    </row>
    <row r="990" spans="1:13" ht="15" customHeight="1" x14ac:dyDescent="0.3">
      <c r="A990" s="85" t="s">
        <v>895</v>
      </c>
      <c r="B990" s="85" t="s">
        <v>896</v>
      </c>
      <c r="C990" s="86" t="s">
        <v>25</v>
      </c>
      <c r="D990" s="199">
        <v>25.07</v>
      </c>
      <c r="E990" s="176">
        <v>16566.259999999998</v>
      </c>
      <c r="F990" s="87">
        <v>0</v>
      </c>
      <c r="G990" s="168">
        <v>0</v>
      </c>
      <c r="I990" s="177">
        <f t="shared" ref="I990:I1001" si="41">F990/D990</f>
        <v>0</v>
      </c>
      <c r="J990" s="174">
        <f t="shared" si="40"/>
        <v>25.07</v>
      </c>
      <c r="M990" s="184"/>
    </row>
    <row r="991" spans="1:13" ht="15" customHeight="1" x14ac:dyDescent="0.3">
      <c r="A991" s="85" t="s">
        <v>897</v>
      </c>
      <c r="B991" s="85" t="s">
        <v>898</v>
      </c>
      <c r="C991" s="86" t="s">
        <v>25</v>
      </c>
      <c r="D991" s="199">
        <v>39.840000000000003</v>
      </c>
      <c r="E991" s="176">
        <v>22988.48</v>
      </c>
      <c r="F991" s="87">
        <v>0</v>
      </c>
      <c r="G991" s="168">
        <v>0</v>
      </c>
      <c r="I991" s="177">
        <f t="shared" si="41"/>
        <v>0</v>
      </c>
      <c r="J991" s="174">
        <f t="shared" si="40"/>
        <v>39.840000000000003</v>
      </c>
      <c r="M991" s="184"/>
    </row>
    <row r="992" spans="1:13" ht="15" customHeight="1" x14ac:dyDescent="0.3">
      <c r="A992" s="85" t="s">
        <v>899</v>
      </c>
      <c r="B992" s="85" t="s">
        <v>900</v>
      </c>
      <c r="C992" s="86" t="s">
        <v>25</v>
      </c>
      <c r="D992" s="199">
        <v>22.56</v>
      </c>
      <c r="E992" s="176">
        <v>15040.75</v>
      </c>
      <c r="F992" s="87">
        <v>0</v>
      </c>
      <c r="G992" s="168">
        <v>0</v>
      </c>
      <c r="I992" s="177">
        <f t="shared" si="41"/>
        <v>0</v>
      </c>
      <c r="J992" s="174">
        <f t="shared" si="40"/>
        <v>22.56</v>
      </c>
      <c r="M992" s="184"/>
    </row>
    <row r="993" spans="1:13" ht="15" customHeight="1" x14ac:dyDescent="0.3">
      <c r="A993" s="85" t="s">
        <v>901</v>
      </c>
      <c r="B993" s="85" t="s">
        <v>902</v>
      </c>
      <c r="C993" s="86" t="s">
        <v>25</v>
      </c>
      <c r="D993" s="199">
        <v>1.5</v>
      </c>
      <c r="E993" s="176">
        <v>1896</v>
      </c>
      <c r="F993" s="87">
        <v>0</v>
      </c>
      <c r="G993" s="168">
        <v>0</v>
      </c>
      <c r="I993" s="177">
        <f t="shared" si="41"/>
        <v>0</v>
      </c>
      <c r="J993" s="174">
        <f t="shared" si="40"/>
        <v>1.5</v>
      </c>
      <c r="M993" s="184"/>
    </row>
    <row r="994" spans="1:13" ht="15" customHeight="1" x14ac:dyDescent="0.3">
      <c r="A994" s="85" t="s">
        <v>903</v>
      </c>
      <c r="B994" s="85" t="s">
        <v>904</v>
      </c>
      <c r="C994" s="86" t="s">
        <v>25</v>
      </c>
      <c r="D994" s="199">
        <v>29.47</v>
      </c>
      <c r="E994" s="176">
        <v>19578.099999999999</v>
      </c>
      <c r="F994" s="87">
        <v>0</v>
      </c>
      <c r="G994" s="168">
        <v>0</v>
      </c>
      <c r="I994" s="177">
        <f t="shared" si="41"/>
        <v>0</v>
      </c>
      <c r="J994" s="174">
        <f t="shared" si="40"/>
        <v>29.47</v>
      </c>
      <c r="M994" s="184"/>
    </row>
    <row r="995" spans="1:13" ht="15" customHeight="1" x14ac:dyDescent="0.3">
      <c r="A995" s="85" t="s">
        <v>905</v>
      </c>
      <c r="B995" s="85" t="s">
        <v>906</v>
      </c>
      <c r="C995" s="86" t="s">
        <v>25</v>
      </c>
      <c r="D995" s="199">
        <v>16.88</v>
      </c>
      <c r="E995" s="176">
        <v>24037.119999999999</v>
      </c>
      <c r="F995" s="87">
        <v>0</v>
      </c>
      <c r="G995" s="168">
        <v>0</v>
      </c>
      <c r="I995" s="177">
        <f t="shared" si="41"/>
        <v>0</v>
      </c>
      <c r="J995" s="174">
        <f t="shared" si="40"/>
        <v>16.88</v>
      </c>
      <c r="M995" s="184"/>
    </row>
    <row r="996" spans="1:13" ht="15" customHeight="1" x14ac:dyDescent="0.3">
      <c r="A996" s="85" t="s">
        <v>907</v>
      </c>
      <c r="B996" s="85" t="s">
        <v>908</v>
      </c>
      <c r="C996" s="86" t="s">
        <v>25</v>
      </c>
      <c r="D996" s="199">
        <v>16.420000000000002</v>
      </c>
      <c r="E996" s="176">
        <v>15763.2</v>
      </c>
      <c r="F996" s="87">
        <v>0</v>
      </c>
      <c r="G996" s="168">
        <v>0</v>
      </c>
      <c r="I996" s="177">
        <f t="shared" si="41"/>
        <v>0</v>
      </c>
      <c r="J996" s="174">
        <f t="shared" si="40"/>
        <v>16.420000000000002</v>
      </c>
      <c r="M996" s="184"/>
    </row>
    <row r="997" spans="1:13" ht="15" customHeight="1" x14ac:dyDescent="0.3">
      <c r="A997" s="85" t="s">
        <v>909</v>
      </c>
      <c r="B997" s="85" t="s">
        <v>910</v>
      </c>
      <c r="C997" s="86" t="s">
        <v>25</v>
      </c>
      <c r="D997" s="199">
        <v>24.25</v>
      </c>
      <c r="E997" s="176">
        <v>16005</v>
      </c>
      <c r="F997" s="87">
        <v>0</v>
      </c>
      <c r="G997" s="168">
        <v>0</v>
      </c>
      <c r="I997" s="177">
        <f t="shared" si="41"/>
        <v>0</v>
      </c>
      <c r="J997" s="174">
        <f t="shared" si="40"/>
        <v>24.25</v>
      </c>
      <c r="M997" s="184"/>
    </row>
    <row r="998" spans="1:13" ht="15" customHeight="1" x14ac:dyDescent="0.3">
      <c r="A998" s="85" t="s">
        <v>911</v>
      </c>
      <c r="B998" s="85" t="s">
        <v>912</v>
      </c>
      <c r="C998" s="86" t="s">
        <v>25</v>
      </c>
      <c r="D998" s="199">
        <v>8.9</v>
      </c>
      <c r="E998" s="176">
        <v>5037.3999999999996</v>
      </c>
      <c r="F998" s="87">
        <v>0</v>
      </c>
      <c r="G998" s="168">
        <v>0</v>
      </c>
      <c r="I998" s="177">
        <f t="shared" si="41"/>
        <v>0</v>
      </c>
      <c r="J998" s="174">
        <f t="shared" si="40"/>
        <v>8.9</v>
      </c>
      <c r="M998" s="184"/>
    </row>
    <row r="999" spans="1:13" ht="15" customHeight="1" x14ac:dyDescent="0.3">
      <c r="A999" s="85" t="s">
        <v>913</v>
      </c>
      <c r="B999" s="85" t="s">
        <v>914</v>
      </c>
      <c r="C999" s="86" t="s">
        <v>25</v>
      </c>
      <c r="D999" s="199">
        <v>4.79</v>
      </c>
      <c r="E999" s="176">
        <v>3592.5</v>
      </c>
      <c r="F999" s="87">
        <v>0</v>
      </c>
      <c r="G999" s="168">
        <v>0</v>
      </c>
      <c r="I999" s="177">
        <f t="shared" si="41"/>
        <v>0</v>
      </c>
      <c r="J999" s="174">
        <f t="shared" si="40"/>
        <v>4.79</v>
      </c>
      <c r="M999" s="184"/>
    </row>
    <row r="1000" spans="1:13" ht="15" customHeight="1" x14ac:dyDescent="0.3">
      <c r="A1000" s="85" t="s">
        <v>915</v>
      </c>
      <c r="B1000" s="85" t="s">
        <v>916</v>
      </c>
      <c r="C1000" s="86" t="s">
        <v>25</v>
      </c>
      <c r="D1000" s="199">
        <v>32.049999999999997</v>
      </c>
      <c r="E1000" s="176">
        <v>22275.39</v>
      </c>
      <c r="F1000" s="87">
        <v>0</v>
      </c>
      <c r="G1000" s="168">
        <v>0</v>
      </c>
      <c r="I1000" s="177">
        <f t="shared" si="41"/>
        <v>0</v>
      </c>
      <c r="J1000" s="174">
        <f t="shared" si="40"/>
        <v>32.049999999999997</v>
      </c>
      <c r="M1000" s="184"/>
    </row>
    <row r="1001" spans="1:13" ht="15" customHeight="1" x14ac:dyDescent="0.3">
      <c r="A1001" s="85" t="s">
        <v>917</v>
      </c>
      <c r="B1001" s="85" t="s">
        <v>918</v>
      </c>
      <c r="C1001" s="86" t="s">
        <v>25</v>
      </c>
      <c r="D1001" s="199">
        <v>6</v>
      </c>
      <c r="E1001" s="176">
        <v>3300</v>
      </c>
      <c r="F1001" s="87">
        <v>0</v>
      </c>
      <c r="G1001" s="168">
        <v>0</v>
      </c>
      <c r="I1001" s="177">
        <f t="shared" si="41"/>
        <v>0</v>
      </c>
      <c r="J1001" s="174">
        <f t="shared" si="40"/>
        <v>6</v>
      </c>
      <c r="M1001" s="184"/>
    </row>
    <row r="1002" spans="1:13" ht="25.2" customHeight="1" x14ac:dyDescent="0.3">
      <c r="A1002" s="81" t="s">
        <v>919</v>
      </c>
      <c r="B1002" s="81" t="s">
        <v>920</v>
      </c>
      <c r="C1002" s="82"/>
      <c r="D1002" s="197"/>
      <c r="E1002" s="153">
        <v>2130984.66</v>
      </c>
      <c r="F1002" s="82"/>
      <c r="G1002" s="82">
        <v>0</v>
      </c>
      <c r="I1002" s="177"/>
      <c r="J1002" s="174">
        <f t="shared" si="40"/>
        <v>0</v>
      </c>
      <c r="M1002" s="184"/>
    </row>
    <row r="1003" spans="1:13" ht="25.2" customHeight="1" x14ac:dyDescent="0.3">
      <c r="A1003" s="83" t="s">
        <v>921</v>
      </c>
      <c r="B1003" s="83" t="s">
        <v>922</v>
      </c>
      <c r="C1003" s="84"/>
      <c r="D1003" s="198"/>
      <c r="E1003" s="154">
        <v>5175</v>
      </c>
      <c r="F1003" s="84"/>
      <c r="G1003" s="84">
        <v>0</v>
      </c>
      <c r="I1003" s="177"/>
      <c r="J1003" s="174">
        <f t="shared" si="40"/>
        <v>0</v>
      </c>
      <c r="M1003" s="184"/>
    </row>
    <row r="1004" spans="1:13" ht="15" customHeight="1" x14ac:dyDescent="0.3">
      <c r="A1004" s="85" t="s">
        <v>923</v>
      </c>
      <c r="B1004" s="85" t="s">
        <v>924</v>
      </c>
      <c r="C1004" s="86" t="s">
        <v>28</v>
      </c>
      <c r="D1004" s="199">
        <v>1</v>
      </c>
      <c r="E1004" s="176">
        <v>233.33</v>
      </c>
      <c r="F1004" s="87">
        <v>0</v>
      </c>
      <c r="G1004" s="168">
        <v>0</v>
      </c>
      <c r="I1004" s="177">
        <f>F1004/D1004</f>
        <v>0</v>
      </c>
      <c r="J1004" s="174">
        <f t="shared" si="40"/>
        <v>1</v>
      </c>
      <c r="M1004" s="184"/>
    </row>
    <row r="1005" spans="1:13" ht="15" customHeight="1" x14ac:dyDescent="0.3">
      <c r="A1005" s="85" t="s">
        <v>925</v>
      </c>
      <c r="B1005" s="85" t="s">
        <v>926</v>
      </c>
      <c r="C1005" s="86" t="s">
        <v>28</v>
      </c>
      <c r="D1005" s="199">
        <v>12</v>
      </c>
      <c r="E1005" s="176">
        <v>4800</v>
      </c>
      <c r="F1005" s="87">
        <v>0</v>
      </c>
      <c r="G1005" s="168">
        <v>0</v>
      </c>
      <c r="I1005" s="177">
        <f>F1005/D1005</f>
        <v>0</v>
      </c>
      <c r="J1005" s="174">
        <f t="shared" si="40"/>
        <v>12</v>
      </c>
      <c r="M1005" s="184"/>
    </row>
    <row r="1006" spans="1:13" ht="15" customHeight="1" x14ac:dyDescent="0.3">
      <c r="A1006" s="85" t="s">
        <v>927</v>
      </c>
      <c r="B1006" s="85" t="s">
        <v>928</v>
      </c>
      <c r="C1006" s="86" t="s">
        <v>28</v>
      </c>
      <c r="D1006" s="199">
        <v>1</v>
      </c>
      <c r="E1006" s="176">
        <v>141.66999999999999</v>
      </c>
      <c r="F1006" s="87">
        <v>0</v>
      </c>
      <c r="G1006" s="168">
        <v>0</v>
      </c>
      <c r="I1006" s="177">
        <f>F1006/D1006</f>
        <v>0</v>
      </c>
      <c r="J1006" s="174">
        <f t="shared" si="40"/>
        <v>1</v>
      </c>
      <c r="M1006" s="184"/>
    </row>
    <row r="1007" spans="1:13" ht="25.2" customHeight="1" x14ac:dyDescent="0.3">
      <c r="A1007" s="83" t="s">
        <v>929</v>
      </c>
      <c r="B1007" s="83" t="s">
        <v>930</v>
      </c>
      <c r="C1007" s="84"/>
      <c r="D1007" s="198"/>
      <c r="E1007" s="154">
        <v>21300.050000000003</v>
      </c>
      <c r="F1007" s="84"/>
      <c r="G1007" s="84">
        <v>0</v>
      </c>
      <c r="I1007" s="177"/>
      <c r="J1007" s="174">
        <f t="shared" si="40"/>
        <v>0</v>
      </c>
      <c r="M1007" s="184"/>
    </row>
    <row r="1008" spans="1:13" ht="15" customHeight="1" x14ac:dyDescent="0.3">
      <c r="A1008" s="85" t="s">
        <v>931</v>
      </c>
      <c r="B1008" s="85" t="s">
        <v>932</v>
      </c>
      <c r="C1008" s="86" t="s">
        <v>28</v>
      </c>
      <c r="D1008" s="199">
        <v>2</v>
      </c>
      <c r="E1008" s="176">
        <v>3000</v>
      </c>
      <c r="F1008" s="87">
        <v>0</v>
      </c>
      <c r="G1008" s="168">
        <v>0</v>
      </c>
      <c r="I1008" s="177">
        <f t="shared" ref="I1008:I1018" si="42">F1008/D1008</f>
        <v>0</v>
      </c>
      <c r="J1008" s="174">
        <f t="shared" si="40"/>
        <v>2</v>
      </c>
      <c r="M1008" s="184"/>
    </row>
    <row r="1009" spans="1:13" ht="15" customHeight="1" x14ac:dyDescent="0.3">
      <c r="A1009" s="85" t="s">
        <v>933</v>
      </c>
      <c r="B1009" s="85" t="s">
        <v>934</v>
      </c>
      <c r="C1009" s="86" t="s">
        <v>28</v>
      </c>
      <c r="D1009" s="199">
        <v>1</v>
      </c>
      <c r="E1009" s="176">
        <v>3700</v>
      </c>
      <c r="F1009" s="87">
        <v>0</v>
      </c>
      <c r="G1009" s="168">
        <v>0</v>
      </c>
      <c r="I1009" s="177">
        <f t="shared" si="42"/>
        <v>0</v>
      </c>
      <c r="J1009" s="174">
        <f t="shared" si="40"/>
        <v>1</v>
      </c>
      <c r="M1009" s="184"/>
    </row>
    <row r="1010" spans="1:13" ht="15" customHeight="1" x14ac:dyDescent="0.3">
      <c r="A1010" s="85" t="s">
        <v>935</v>
      </c>
      <c r="B1010" s="85" t="s">
        <v>936</v>
      </c>
      <c r="C1010" s="86" t="s">
        <v>28</v>
      </c>
      <c r="D1010" s="199">
        <v>2</v>
      </c>
      <c r="E1010" s="176">
        <v>1300</v>
      </c>
      <c r="F1010" s="87">
        <v>0</v>
      </c>
      <c r="G1010" s="168">
        <v>0</v>
      </c>
      <c r="I1010" s="177">
        <f t="shared" si="42"/>
        <v>0</v>
      </c>
      <c r="J1010" s="174">
        <f t="shared" si="40"/>
        <v>2</v>
      </c>
      <c r="M1010" s="184"/>
    </row>
    <row r="1011" spans="1:13" ht="15" customHeight="1" x14ac:dyDescent="0.3">
      <c r="A1011" s="85" t="s">
        <v>937</v>
      </c>
      <c r="B1011" s="85" t="s">
        <v>938</v>
      </c>
      <c r="C1011" s="86" t="s">
        <v>28</v>
      </c>
      <c r="D1011" s="199">
        <v>4</v>
      </c>
      <c r="E1011" s="176">
        <v>3280.04</v>
      </c>
      <c r="F1011" s="87">
        <v>0</v>
      </c>
      <c r="G1011" s="168">
        <v>0</v>
      </c>
      <c r="I1011" s="177">
        <f t="shared" si="42"/>
        <v>0</v>
      </c>
      <c r="J1011" s="174">
        <f t="shared" si="40"/>
        <v>4</v>
      </c>
      <c r="M1011" s="184"/>
    </row>
    <row r="1012" spans="1:13" ht="15" customHeight="1" x14ac:dyDescent="0.3">
      <c r="A1012" s="85" t="s">
        <v>939</v>
      </c>
      <c r="B1012" s="85" t="s">
        <v>940</v>
      </c>
      <c r="C1012" s="86" t="s">
        <v>28</v>
      </c>
      <c r="D1012" s="199">
        <v>1</v>
      </c>
      <c r="E1012" s="176">
        <v>970</v>
      </c>
      <c r="F1012" s="87">
        <v>0</v>
      </c>
      <c r="G1012" s="168">
        <v>0</v>
      </c>
      <c r="I1012" s="177">
        <f t="shared" si="42"/>
        <v>0</v>
      </c>
      <c r="J1012" s="174">
        <f t="shared" si="40"/>
        <v>1</v>
      </c>
      <c r="M1012" s="184"/>
    </row>
    <row r="1013" spans="1:13" ht="15" customHeight="1" x14ac:dyDescent="0.3">
      <c r="A1013" s="85" t="s">
        <v>941</v>
      </c>
      <c r="B1013" s="85" t="s">
        <v>942</v>
      </c>
      <c r="C1013" s="86" t="s">
        <v>28</v>
      </c>
      <c r="D1013" s="199">
        <v>1</v>
      </c>
      <c r="E1013" s="176">
        <v>1300.01</v>
      </c>
      <c r="F1013" s="87">
        <v>0</v>
      </c>
      <c r="G1013" s="168">
        <v>0</v>
      </c>
      <c r="I1013" s="177">
        <f t="shared" si="42"/>
        <v>0</v>
      </c>
      <c r="J1013" s="174">
        <f t="shared" si="40"/>
        <v>1</v>
      </c>
      <c r="M1013" s="184"/>
    </row>
    <row r="1014" spans="1:13" ht="15" customHeight="1" x14ac:dyDescent="0.3">
      <c r="A1014" s="85" t="s">
        <v>943</v>
      </c>
      <c r="B1014" s="85" t="s">
        <v>944</v>
      </c>
      <c r="C1014" s="86" t="s">
        <v>28</v>
      </c>
      <c r="D1014" s="199">
        <v>3</v>
      </c>
      <c r="E1014" s="176">
        <v>4350</v>
      </c>
      <c r="F1014" s="87">
        <v>0</v>
      </c>
      <c r="G1014" s="168">
        <v>0</v>
      </c>
      <c r="I1014" s="177">
        <f t="shared" si="42"/>
        <v>0</v>
      </c>
      <c r="J1014" s="174">
        <f t="shared" si="40"/>
        <v>3</v>
      </c>
      <c r="M1014" s="184"/>
    </row>
    <row r="1015" spans="1:13" ht="15" customHeight="1" x14ac:dyDescent="0.3">
      <c r="A1015" s="85" t="s">
        <v>945</v>
      </c>
      <c r="B1015" s="85" t="s">
        <v>946</v>
      </c>
      <c r="C1015" s="86" t="s">
        <v>28</v>
      </c>
      <c r="D1015" s="199">
        <v>1</v>
      </c>
      <c r="E1015" s="176">
        <v>900</v>
      </c>
      <c r="F1015" s="87">
        <v>0</v>
      </c>
      <c r="G1015" s="168">
        <v>0</v>
      </c>
      <c r="I1015" s="177">
        <f t="shared" si="42"/>
        <v>0</v>
      </c>
      <c r="J1015" s="174">
        <f t="shared" si="40"/>
        <v>1</v>
      </c>
      <c r="M1015" s="184"/>
    </row>
    <row r="1016" spans="1:13" ht="15" customHeight="1" x14ac:dyDescent="0.3">
      <c r="A1016" s="85" t="s">
        <v>947</v>
      </c>
      <c r="B1016" s="85" t="s">
        <v>948</v>
      </c>
      <c r="C1016" s="86" t="s">
        <v>28</v>
      </c>
      <c r="D1016" s="199">
        <v>1</v>
      </c>
      <c r="E1016" s="176">
        <v>850</v>
      </c>
      <c r="F1016" s="87">
        <v>0</v>
      </c>
      <c r="G1016" s="168">
        <v>0</v>
      </c>
      <c r="I1016" s="177">
        <f t="shared" si="42"/>
        <v>0</v>
      </c>
      <c r="J1016" s="174">
        <f t="shared" si="40"/>
        <v>1</v>
      </c>
      <c r="M1016" s="184"/>
    </row>
    <row r="1017" spans="1:13" ht="15" customHeight="1" x14ac:dyDescent="0.3">
      <c r="A1017" s="85" t="s">
        <v>949</v>
      </c>
      <c r="B1017" s="85" t="s">
        <v>950</v>
      </c>
      <c r="C1017" s="86" t="s">
        <v>28</v>
      </c>
      <c r="D1017" s="199">
        <v>1</v>
      </c>
      <c r="E1017" s="176">
        <v>900</v>
      </c>
      <c r="F1017" s="87">
        <v>0</v>
      </c>
      <c r="G1017" s="168">
        <v>0</v>
      </c>
      <c r="I1017" s="177">
        <f t="shared" si="42"/>
        <v>0</v>
      </c>
      <c r="J1017" s="174">
        <f t="shared" si="40"/>
        <v>1</v>
      </c>
      <c r="M1017" s="184"/>
    </row>
    <row r="1018" spans="1:13" ht="15" customHeight="1" x14ac:dyDescent="0.3">
      <c r="A1018" s="85" t="s">
        <v>951</v>
      </c>
      <c r="B1018" s="85" t="s">
        <v>952</v>
      </c>
      <c r="C1018" s="86" t="s">
        <v>28</v>
      </c>
      <c r="D1018" s="199">
        <v>1</v>
      </c>
      <c r="E1018" s="176">
        <v>750</v>
      </c>
      <c r="F1018" s="87">
        <v>0</v>
      </c>
      <c r="G1018" s="168">
        <v>0</v>
      </c>
      <c r="I1018" s="177">
        <f t="shared" si="42"/>
        <v>0</v>
      </c>
      <c r="J1018" s="174">
        <f t="shared" si="40"/>
        <v>1</v>
      </c>
      <c r="M1018" s="184"/>
    </row>
    <row r="1019" spans="1:13" ht="25.2" customHeight="1" x14ac:dyDescent="0.3">
      <c r="A1019" s="83" t="s">
        <v>953</v>
      </c>
      <c r="B1019" s="83" t="s">
        <v>954</v>
      </c>
      <c r="C1019" s="84"/>
      <c r="D1019" s="198"/>
      <c r="E1019" s="154">
        <v>424684.89999999997</v>
      </c>
      <c r="F1019" s="84"/>
      <c r="G1019" s="84">
        <v>0</v>
      </c>
      <c r="I1019" s="177"/>
      <c r="J1019" s="174">
        <f t="shared" si="40"/>
        <v>0</v>
      </c>
      <c r="M1019" s="184"/>
    </row>
    <row r="1020" spans="1:13" ht="15" customHeight="1" x14ac:dyDescent="0.3">
      <c r="A1020" s="85" t="s">
        <v>955</v>
      </c>
      <c r="B1020" s="85" t="s">
        <v>956</v>
      </c>
      <c r="C1020" s="86" t="s">
        <v>28</v>
      </c>
      <c r="D1020" s="199">
        <v>46</v>
      </c>
      <c r="E1020" s="176">
        <v>55930.020000000004</v>
      </c>
      <c r="F1020" s="87">
        <v>0</v>
      </c>
      <c r="G1020" s="168">
        <v>0</v>
      </c>
      <c r="I1020" s="177">
        <f t="shared" ref="I1020:I1041" si="43">F1020/D1020</f>
        <v>0</v>
      </c>
      <c r="J1020" s="174">
        <f t="shared" si="40"/>
        <v>46</v>
      </c>
      <c r="M1020" s="184"/>
    </row>
    <row r="1021" spans="1:13" ht="15" customHeight="1" x14ac:dyDescent="0.3">
      <c r="A1021" s="85" t="s">
        <v>957</v>
      </c>
      <c r="B1021" s="85" t="s">
        <v>958</v>
      </c>
      <c r="C1021" s="86" t="s">
        <v>28</v>
      </c>
      <c r="D1021" s="199">
        <v>2</v>
      </c>
      <c r="E1021" s="176">
        <v>1500</v>
      </c>
      <c r="F1021" s="87">
        <v>0</v>
      </c>
      <c r="G1021" s="168">
        <v>0</v>
      </c>
      <c r="I1021" s="177">
        <f t="shared" si="43"/>
        <v>0</v>
      </c>
      <c r="J1021" s="174">
        <f t="shared" si="40"/>
        <v>2</v>
      </c>
      <c r="M1021" s="184"/>
    </row>
    <row r="1022" spans="1:13" ht="15" customHeight="1" x14ac:dyDescent="0.3">
      <c r="A1022" s="85" t="s">
        <v>959</v>
      </c>
      <c r="B1022" s="85" t="s">
        <v>960</v>
      </c>
      <c r="C1022" s="86" t="s">
        <v>28</v>
      </c>
      <c r="D1022" s="199">
        <v>8</v>
      </c>
      <c r="E1022" s="176">
        <v>7781.5999999999995</v>
      </c>
      <c r="F1022" s="87">
        <v>0</v>
      </c>
      <c r="G1022" s="168">
        <v>0</v>
      </c>
      <c r="I1022" s="177">
        <f t="shared" si="43"/>
        <v>0</v>
      </c>
      <c r="J1022" s="174">
        <f t="shared" si="40"/>
        <v>8</v>
      </c>
      <c r="M1022" s="184"/>
    </row>
    <row r="1023" spans="1:13" ht="15" customHeight="1" x14ac:dyDescent="0.3">
      <c r="A1023" s="85" t="s">
        <v>961</v>
      </c>
      <c r="B1023" s="85" t="s">
        <v>962</v>
      </c>
      <c r="C1023" s="86" t="s">
        <v>28</v>
      </c>
      <c r="D1023" s="199">
        <v>8</v>
      </c>
      <c r="E1023" s="176">
        <v>3962.8</v>
      </c>
      <c r="F1023" s="87">
        <v>0</v>
      </c>
      <c r="G1023" s="168">
        <v>0</v>
      </c>
      <c r="I1023" s="177">
        <f t="shared" si="43"/>
        <v>0</v>
      </c>
      <c r="J1023" s="174">
        <f t="shared" si="40"/>
        <v>8</v>
      </c>
      <c r="M1023" s="184"/>
    </row>
    <row r="1024" spans="1:13" ht="15" customHeight="1" x14ac:dyDescent="0.3">
      <c r="A1024" s="85" t="s">
        <v>963</v>
      </c>
      <c r="B1024" s="85" t="s">
        <v>964</v>
      </c>
      <c r="C1024" s="86" t="s">
        <v>28</v>
      </c>
      <c r="D1024" s="199">
        <v>32</v>
      </c>
      <c r="E1024" s="176">
        <v>21615.360000000001</v>
      </c>
      <c r="F1024" s="87">
        <v>0</v>
      </c>
      <c r="G1024" s="168">
        <v>0</v>
      </c>
      <c r="I1024" s="177">
        <f t="shared" si="43"/>
        <v>0</v>
      </c>
      <c r="J1024" s="174">
        <f t="shared" si="40"/>
        <v>32</v>
      </c>
      <c r="M1024" s="184"/>
    </row>
    <row r="1025" spans="1:13" ht="15" customHeight="1" x14ac:dyDescent="0.3">
      <c r="A1025" s="85" t="s">
        <v>965</v>
      </c>
      <c r="B1025" s="85" t="s">
        <v>966</v>
      </c>
      <c r="C1025" s="86" t="s">
        <v>28</v>
      </c>
      <c r="D1025" s="199">
        <v>65</v>
      </c>
      <c r="E1025" s="176">
        <v>32490.25</v>
      </c>
      <c r="F1025" s="87">
        <v>0</v>
      </c>
      <c r="G1025" s="168">
        <v>0</v>
      </c>
      <c r="I1025" s="177">
        <f t="shared" si="43"/>
        <v>0</v>
      </c>
      <c r="J1025" s="174">
        <f t="shared" si="40"/>
        <v>65</v>
      </c>
      <c r="M1025" s="184"/>
    </row>
    <row r="1026" spans="1:13" ht="15" customHeight="1" x14ac:dyDescent="0.3">
      <c r="A1026" s="85" t="s">
        <v>967</v>
      </c>
      <c r="B1026" s="85" t="s">
        <v>968</v>
      </c>
      <c r="C1026" s="86" t="s">
        <v>28</v>
      </c>
      <c r="D1026" s="199">
        <v>102</v>
      </c>
      <c r="E1026" s="176">
        <v>57120</v>
      </c>
      <c r="F1026" s="87">
        <v>0</v>
      </c>
      <c r="G1026" s="168">
        <v>0</v>
      </c>
      <c r="I1026" s="177">
        <f t="shared" si="43"/>
        <v>0</v>
      </c>
      <c r="J1026" s="174">
        <f t="shared" si="40"/>
        <v>102</v>
      </c>
      <c r="M1026" s="184"/>
    </row>
    <row r="1027" spans="1:13" ht="15" customHeight="1" x14ac:dyDescent="0.3">
      <c r="A1027" s="85" t="s">
        <v>969</v>
      </c>
      <c r="B1027" s="85" t="s">
        <v>970</v>
      </c>
      <c r="C1027" s="86" t="s">
        <v>28</v>
      </c>
      <c r="D1027" s="199">
        <v>3</v>
      </c>
      <c r="E1027" s="176">
        <v>1950</v>
      </c>
      <c r="F1027" s="87">
        <v>0</v>
      </c>
      <c r="G1027" s="168">
        <v>0</v>
      </c>
      <c r="I1027" s="177">
        <f t="shared" si="43"/>
        <v>0</v>
      </c>
      <c r="J1027" s="174">
        <f t="shared" si="40"/>
        <v>3</v>
      </c>
      <c r="M1027" s="184"/>
    </row>
    <row r="1028" spans="1:13" ht="15" customHeight="1" x14ac:dyDescent="0.3">
      <c r="A1028" s="85" t="s">
        <v>971</v>
      </c>
      <c r="B1028" s="85" t="s">
        <v>972</v>
      </c>
      <c r="C1028" s="86" t="s">
        <v>28</v>
      </c>
      <c r="D1028" s="199">
        <v>1</v>
      </c>
      <c r="E1028" s="176">
        <v>950</v>
      </c>
      <c r="F1028" s="87">
        <v>0</v>
      </c>
      <c r="G1028" s="168">
        <v>0</v>
      </c>
      <c r="I1028" s="177">
        <f t="shared" si="43"/>
        <v>0</v>
      </c>
      <c r="J1028" s="174">
        <f t="shared" si="40"/>
        <v>1</v>
      </c>
      <c r="M1028" s="184"/>
    </row>
    <row r="1029" spans="1:13" ht="15" customHeight="1" x14ac:dyDescent="0.3">
      <c r="A1029" s="85" t="s">
        <v>973</v>
      </c>
      <c r="B1029" s="85" t="s">
        <v>974</v>
      </c>
      <c r="C1029" s="86" t="s">
        <v>28</v>
      </c>
      <c r="D1029" s="199">
        <v>4</v>
      </c>
      <c r="E1029" s="176">
        <v>5972.68</v>
      </c>
      <c r="F1029" s="87">
        <v>0</v>
      </c>
      <c r="G1029" s="168">
        <v>0</v>
      </c>
      <c r="I1029" s="177">
        <f t="shared" si="43"/>
        <v>0</v>
      </c>
      <c r="J1029" s="174">
        <f t="shared" ref="J1029:J1092" si="44">D1029-F1029</f>
        <v>4</v>
      </c>
      <c r="M1029" s="184"/>
    </row>
    <row r="1030" spans="1:13" ht="15" customHeight="1" x14ac:dyDescent="0.3">
      <c r="A1030" s="85" t="s">
        <v>975</v>
      </c>
      <c r="B1030" s="85" t="s">
        <v>976</v>
      </c>
      <c r="C1030" s="86" t="s">
        <v>28</v>
      </c>
      <c r="D1030" s="199">
        <v>1</v>
      </c>
      <c r="E1030" s="176">
        <v>540.39000000000033</v>
      </c>
      <c r="F1030" s="87">
        <v>0</v>
      </c>
      <c r="G1030" s="168">
        <v>0</v>
      </c>
      <c r="I1030" s="177">
        <f t="shared" si="43"/>
        <v>0</v>
      </c>
      <c r="J1030" s="174">
        <f t="shared" si="44"/>
        <v>1</v>
      </c>
      <c r="M1030" s="184"/>
    </row>
    <row r="1031" spans="1:13" ht="15" customHeight="1" x14ac:dyDescent="0.3">
      <c r="A1031" s="85" t="s">
        <v>977</v>
      </c>
      <c r="B1031" s="85" t="s">
        <v>978</v>
      </c>
      <c r="C1031" s="86" t="s">
        <v>28</v>
      </c>
      <c r="D1031" s="199">
        <v>4</v>
      </c>
      <c r="E1031" s="176">
        <v>3400</v>
      </c>
      <c r="F1031" s="87">
        <v>0</v>
      </c>
      <c r="G1031" s="168">
        <v>0</v>
      </c>
      <c r="I1031" s="177">
        <f t="shared" si="43"/>
        <v>0</v>
      </c>
      <c r="J1031" s="174">
        <f t="shared" si="44"/>
        <v>4</v>
      </c>
      <c r="M1031" s="184"/>
    </row>
    <row r="1032" spans="1:13" ht="15" customHeight="1" x14ac:dyDescent="0.3">
      <c r="A1032" s="85" t="s">
        <v>979</v>
      </c>
      <c r="B1032" s="85" t="s">
        <v>980</v>
      </c>
      <c r="C1032" s="86" t="s">
        <v>28</v>
      </c>
      <c r="D1032" s="199">
        <v>2</v>
      </c>
      <c r="E1032" s="176">
        <v>720</v>
      </c>
      <c r="F1032" s="87">
        <v>0</v>
      </c>
      <c r="G1032" s="168">
        <v>0</v>
      </c>
      <c r="I1032" s="177">
        <f t="shared" si="43"/>
        <v>0</v>
      </c>
      <c r="J1032" s="174">
        <f t="shared" si="44"/>
        <v>2</v>
      </c>
      <c r="M1032" s="184"/>
    </row>
    <row r="1033" spans="1:13" ht="15" customHeight="1" x14ac:dyDescent="0.3">
      <c r="A1033" s="85" t="s">
        <v>981</v>
      </c>
      <c r="B1033" s="85" t="s">
        <v>982</v>
      </c>
      <c r="C1033" s="86" t="s">
        <v>28</v>
      </c>
      <c r="D1033" s="199">
        <v>4</v>
      </c>
      <c r="E1033" s="176">
        <v>1801.28</v>
      </c>
      <c r="F1033" s="87">
        <v>0</v>
      </c>
      <c r="G1033" s="168">
        <v>0</v>
      </c>
      <c r="I1033" s="177">
        <f t="shared" si="43"/>
        <v>0</v>
      </c>
      <c r="J1033" s="174">
        <f t="shared" si="44"/>
        <v>4</v>
      </c>
      <c r="M1033" s="184"/>
    </row>
    <row r="1034" spans="1:13" ht="15" customHeight="1" x14ac:dyDescent="0.3">
      <c r="A1034" s="85" t="s">
        <v>983</v>
      </c>
      <c r="B1034" s="85" t="s">
        <v>984</v>
      </c>
      <c r="C1034" s="86" t="s">
        <v>28</v>
      </c>
      <c r="D1034" s="199">
        <v>1</v>
      </c>
      <c r="E1034" s="176">
        <v>450.32</v>
      </c>
      <c r="F1034" s="87">
        <v>0</v>
      </c>
      <c r="G1034" s="168">
        <v>0</v>
      </c>
      <c r="I1034" s="177">
        <f t="shared" si="43"/>
        <v>0</v>
      </c>
      <c r="J1034" s="174">
        <f t="shared" si="44"/>
        <v>1</v>
      </c>
      <c r="M1034" s="184"/>
    </row>
    <row r="1035" spans="1:13" ht="15" customHeight="1" x14ac:dyDescent="0.3">
      <c r="A1035" s="85" t="s">
        <v>985</v>
      </c>
      <c r="B1035" s="85" t="s">
        <v>986</v>
      </c>
      <c r="C1035" s="86" t="s">
        <v>28</v>
      </c>
      <c r="D1035" s="199">
        <v>1</v>
      </c>
      <c r="E1035" s="176">
        <v>160</v>
      </c>
      <c r="F1035" s="87">
        <v>0</v>
      </c>
      <c r="G1035" s="168">
        <v>0</v>
      </c>
      <c r="I1035" s="177">
        <f t="shared" si="43"/>
        <v>0</v>
      </c>
      <c r="J1035" s="174">
        <f t="shared" si="44"/>
        <v>1</v>
      </c>
      <c r="M1035" s="184"/>
    </row>
    <row r="1036" spans="1:13" ht="15" customHeight="1" x14ac:dyDescent="0.3">
      <c r="A1036" s="85" t="s">
        <v>987</v>
      </c>
      <c r="B1036" s="85" t="s">
        <v>988</v>
      </c>
      <c r="C1036" s="86" t="s">
        <v>28</v>
      </c>
      <c r="D1036" s="199">
        <v>3</v>
      </c>
      <c r="E1036" s="176">
        <v>588</v>
      </c>
      <c r="F1036" s="87">
        <v>0</v>
      </c>
      <c r="G1036" s="168">
        <v>0</v>
      </c>
      <c r="I1036" s="177">
        <f t="shared" si="43"/>
        <v>0</v>
      </c>
      <c r="J1036" s="174">
        <f t="shared" si="44"/>
        <v>3</v>
      </c>
      <c r="M1036" s="184"/>
    </row>
    <row r="1037" spans="1:13" ht="15" customHeight="1" x14ac:dyDescent="0.3">
      <c r="A1037" s="85" t="s">
        <v>989</v>
      </c>
      <c r="B1037" s="85" t="s">
        <v>990</v>
      </c>
      <c r="C1037" s="86" t="s">
        <v>28</v>
      </c>
      <c r="D1037" s="199">
        <v>1</v>
      </c>
      <c r="E1037" s="176">
        <v>120</v>
      </c>
      <c r="F1037" s="87">
        <v>0</v>
      </c>
      <c r="G1037" s="168">
        <v>0</v>
      </c>
      <c r="I1037" s="177">
        <f t="shared" si="43"/>
        <v>0</v>
      </c>
      <c r="J1037" s="174">
        <f t="shared" si="44"/>
        <v>1</v>
      </c>
      <c r="M1037" s="184"/>
    </row>
    <row r="1038" spans="1:13" ht="15" customHeight="1" x14ac:dyDescent="0.3">
      <c r="A1038" s="85" t="s">
        <v>991</v>
      </c>
      <c r="B1038" s="85" t="s">
        <v>992</v>
      </c>
      <c r="C1038" s="86" t="s">
        <v>28</v>
      </c>
      <c r="D1038" s="199">
        <v>2</v>
      </c>
      <c r="E1038" s="176">
        <v>420</v>
      </c>
      <c r="F1038" s="87">
        <v>0</v>
      </c>
      <c r="G1038" s="168">
        <v>0</v>
      </c>
      <c r="I1038" s="177">
        <f t="shared" si="43"/>
        <v>0</v>
      </c>
      <c r="J1038" s="174">
        <f t="shared" si="44"/>
        <v>2</v>
      </c>
      <c r="M1038" s="184"/>
    </row>
    <row r="1039" spans="1:13" ht="15" customHeight="1" x14ac:dyDescent="0.3">
      <c r="A1039" s="85" t="s">
        <v>993</v>
      </c>
      <c r="B1039" s="85" t="s">
        <v>994</v>
      </c>
      <c r="C1039" s="86" t="s">
        <v>28</v>
      </c>
      <c r="D1039" s="199">
        <v>1</v>
      </c>
      <c r="E1039" s="176">
        <v>190</v>
      </c>
      <c r="F1039" s="87">
        <v>0</v>
      </c>
      <c r="G1039" s="168">
        <v>0</v>
      </c>
      <c r="I1039" s="177">
        <f t="shared" si="43"/>
        <v>0</v>
      </c>
      <c r="J1039" s="174">
        <f t="shared" si="44"/>
        <v>1</v>
      </c>
      <c r="M1039" s="184"/>
    </row>
    <row r="1040" spans="1:13" ht="15" customHeight="1" x14ac:dyDescent="0.3">
      <c r="A1040" s="85" t="s">
        <v>995</v>
      </c>
      <c r="B1040" s="85" t="s">
        <v>996</v>
      </c>
      <c r="C1040" s="86" t="s">
        <v>28</v>
      </c>
      <c r="D1040" s="199">
        <v>1</v>
      </c>
      <c r="E1040" s="176">
        <v>185</v>
      </c>
      <c r="F1040" s="87">
        <v>0</v>
      </c>
      <c r="G1040" s="168">
        <v>0</v>
      </c>
      <c r="I1040" s="177">
        <f t="shared" si="43"/>
        <v>0</v>
      </c>
      <c r="J1040" s="174">
        <f t="shared" si="44"/>
        <v>1</v>
      </c>
      <c r="M1040" s="184"/>
    </row>
    <row r="1041" spans="1:13" ht="15" customHeight="1" x14ac:dyDescent="0.3">
      <c r="A1041" s="85" t="s">
        <v>997</v>
      </c>
      <c r="B1041" s="85" t="s">
        <v>998</v>
      </c>
      <c r="C1041" s="86" t="s">
        <v>28</v>
      </c>
      <c r="D1041" s="199">
        <v>1</v>
      </c>
      <c r="E1041" s="176">
        <v>160</v>
      </c>
      <c r="F1041" s="87">
        <v>0</v>
      </c>
      <c r="G1041" s="168">
        <v>0</v>
      </c>
      <c r="I1041" s="177">
        <f t="shared" si="43"/>
        <v>0</v>
      </c>
      <c r="J1041" s="174">
        <f t="shared" si="44"/>
        <v>1</v>
      </c>
      <c r="M1041" s="184"/>
    </row>
    <row r="1042" spans="1:13" ht="15" customHeight="1" x14ac:dyDescent="0.3">
      <c r="A1042" s="85" t="s">
        <v>999</v>
      </c>
      <c r="B1042" s="85" t="s">
        <v>1000</v>
      </c>
      <c r="C1042" s="86" t="s">
        <v>28</v>
      </c>
      <c r="D1042" s="199">
        <v>0</v>
      </c>
      <c r="E1042" s="176">
        <v>0</v>
      </c>
      <c r="F1042" s="87">
        <v>0</v>
      </c>
      <c r="G1042" s="168">
        <v>0</v>
      </c>
      <c r="I1042" s="177" t="s">
        <v>9293</v>
      </c>
      <c r="J1042" s="174">
        <f t="shared" si="44"/>
        <v>0</v>
      </c>
      <c r="M1042" s="184"/>
    </row>
    <row r="1043" spans="1:13" ht="15" customHeight="1" x14ac:dyDescent="0.3">
      <c r="A1043" s="85" t="s">
        <v>1001</v>
      </c>
      <c r="B1043" s="85" t="s">
        <v>1002</v>
      </c>
      <c r="C1043" s="86" t="s">
        <v>28</v>
      </c>
      <c r="D1043" s="199">
        <v>7</v>
      </c>
      <c r="E1043" s="176">
        <v>1015</v>
      </c>
      <c r="F1043" s="87">
        <v>0</v>
      </c>
      <c r="G1043" s="168">
        <v>0</v>
      </c>
      <c r="I1043" s="177">
        <f t="shared" ref="I1043:I1050" si="45">F1043/D1043</f>
        <v>0</v>
      </c>
      <c r="J1043" s="174">
        <f t="shared" si="44"/>
        <v>7</v>
      </c>
      <c r="M1043" s="184"/>
    </row>
    <row r="1044" spans="1:13" ht="15" customHeight="1" x14ac:dyDescent="0.3">
      <c r="A1044" s="85" t="s">
        <v>8704</v>
      </c>
      <c r="B1044" s="85" t="s">
        <v>9131</v>
      </c>
      <c r="C1044" s="86" t="s">
        <v>28</v>
      </c>
      <c r="D1044" s="203">
        <v>31</v>
      </c>
      <c r="E1044" s="164">
        <v>164477.32</v>
      </c>
      <c r="F1044" s="163">
        <v>0</v>
      </c>
      <c r="G1044" s="172">
        <v>0</v>
      </c>
      <c r="I1044" s="177">
        <f t="shared" si="45"/>
        <v>0</v>
      </c>
      <c r="J1044" s="174">
        <f t="shared" si="44"/>
        <v>31</v>
      </c>
      <c r="M1044" s="184"/>
    </row>
    <row r="1045" spans="1:13" ht="15" customHeight="1" x14ac:dyDescent="0.3">
      <c r="A1045" s="85" t="s">
        <v>8705</v>
      </c>
      <c r="B1045" s="85" t="s">
        <v>9132</v>
      </c>
      <c r="C1045" s="86" t="s">
        <v>28</v>
      </c>
      <c r="D1045" s="203">
        <v>2</v>
      </c>
      <c r="E1045" s="164">
        <v>8526.16</v>
      </c>
      <c r="F1045" s="163">
        <v>0</v>
      </c>
      <c r="G1045" s="172">
        <v>0</v>
      </c>
      <c r="I1045" s="177">
        <f t="shared" si="45"/>
        <v>0</v>
      </c>
      <c r="J1045" s="174">
        <f t="shared" si="44"/>
        <v>2</v>
      </c>
      <c r="M1045" s="184"/>
    </row>
    <row r="1046" spans="1:13" ht="15" customHeight="1" x14ac:dyDescent="0.3">
      <c r="A1046" s="85" t="s">
        <v>8706</v>
      </c>
      <c r="B1046" s="85" t="s">
        <v>9133</v>
      </c>
      <c r="C1046" s="86" t="s">
        <v>28</v>
      </c>
      <c r="D1046" s="203">
        <v>4</v>
      </c>
      <c r="E1046" s="164">
        <v>18432.8</v>
      </c>
      <c r="F1046" s="163">
        <v>0</v>
      </c>
      <c r="G1046" s="172">
        <v>0</v>
      </c>
      <c r="I1046" s="177">
        <f t="shared" si="45"/>
        <v>0</v>
      </c>
      <c r="J1046" s="174">
        <f t="shared" si="44"/>
        <v>4</v>
      </c>
      <c r="M1046" s="184"/>
    </row>
    <row r="1047" spans="1:13" ht="15" customHeight="1" x14ac:dyDescent="0.3">
      <c r="A1047" s="85" t="s">
        <v>8707</v>
      </c>
      <c r="B1047" s="85" t="s">
        <v>9134</v>
      </c>
      <c r="C1047" s="86" t="s">
        <v>28</v>
      </c>
      <c r="D1047" s="203">
        <v>2</v>
      </c>
      <c r="E1047" s="164">
        <v>4366.76</v>
      </c>
      <c r="F1047" s="163">
        <v>0</v>
      </c>
      <c r="G1047" s="172">
        <v>0</v>
      </c>
      <c r="I1047" s="177">
        <f t="shared" si="45"/>
        <v>0</v>
      </c>
      <c r="J1047" s="174">
        <f t="shared" si="44"/>
        <v>2</v>
      </c>
      <c r="M1047" s="184"/>
    </row>
    <row r="1048" spans="1:13" ht="15" customHeight="1" x14ac:dyDescent="0.3">
      <c r="A1048" s="85" t="s">
        <v>8708</v>
      </c>
      <c r="B1048" s="85" t="s">
        <v>9135</v>
      </c>
      <c r="C1048" s="86" t="s">
        <v>28</v>
      </c>
      <c r="D1048" s="203">
        <v>5</v>
      </c>
      <c r="E1048" s="164">
        <v>15927.5</v>
      </c>
      <c r="F1048" s="163">
        <v>0</v>
      </c>
      <c r="G1048" s="172">
        <v>0</v>
      </c>
      <c r="I1048" s="177">
        <f t="shared" si="45"/>
        <v>0</v>
      </c>
      <c r="J1048" s="174">
        <f t="shared" si="44"/>
        <v>5</v>
      </c>
      <c r="M1048" s="184"/>
    </row>
    <row r="1049" spans="1:13" ht="15" customHeight="1" x14ac:dyDescent="0.3">
      <c r="A1049" s="85" t="s">
        <v>8709</v>
      </c>
      <c r="B1049" s="85" t="s">
        <v>9136</v>
      </c>
      <c r="C1049" s="86" t="s">
        <v>28</v>
      </c>
      <c r="D1049" s="203">
        <v>2</v>
      </c>
      <c r="E1049" s="164">
        <v>8939.44</v>
      </c>
      <c r="F1049" s="163">
        <v>0</v>
      </c>
      <c r="G1049" s="172">
        <v>0</v>
      </c>
      <c r="I1049" s="177">
        <f t="shared" si="45"/>
        <v>0</v>
      </c>
      <c r="J1049" s="174">
        <f t="shared" si="44"/>
        <v>2</v>
      </c>
      <c r="M1049" s="184"/>
    </row>
    <row r="1050" spans="1:13" ht="15" customHeight="1" x14ac:dyDescent="0.3">
      <c r="A1050" s="85" t="s">
        <v>8710</v>
      </c>
      <c r="B1050" s="85" t="s">
        <v>9137</v>
      </c>
      <c r="C1050" s="86" t="s">
        <v>28</v>
      </c>
      <c r="D1050" s="203">
        <v>1</v>
      </c>
      <c r="E1050" s="164">
        <v>4992.22</v>
      </c>
      <c r="F1050" s="163">
        <v>0</v>
      </c>
      <c r="G1050" s="172">
        <v>0</v>
      </c>
      <c r="I1050" s="177">
        <f t="shared" si="45"/>
        <v>0</v>
      </c>
      <c r="J1050" s="174">
        <f t="shared" si="44"/>
        <v>1</v>
      </c>
      <c r="M1050" s="184"/>
    </row>
    <row r="1051" spans="1:13" ht="25.2" customHeight="1" x14ac:dyDescent="0.3">
      <c r="A1051" s="83" t="s">
        <v>1003</v>
      </c>
      <c r="B1051" s="83" t="s">
        <v>1004</v>
      </c>
      <c r="C1051" s="84"/>
      <c r="D1051" s="198"/>
      <c r="E1051" s="154">
        <v>7680</v>
      </c>
      <c r="F1051" s="84"/>
      <c r="G1051" s="84">
        <v>0</v>
      </c>
      <c r="I1051" s="177"/>
      <c r="J1051" s="174">
        <f t="shared" si="44"/>
        <v>0</v>
      </c>
      <c r="M1051" s="184"/>
    </row>
    <row r="1052" spans="1:13" ht="15" customHeight="1" x14ac:dyDescent="0.3">
      <c r="A1052" s="85" t="s">
        <v>1005</v>
      </c>
      <c r="B1052" s="85" t="s">
        <v>1006</v>
      </c>
      <c r="C1052" s="86" t="s">
        <v>28</v>
      </c>
      <c r="D1052" s="199">
        <v>6</v>
      </c>
      <c r="E1052" s="176">
        <v>7680</v>
      </c>
      <c r="F1052" s="87">
        <v>0</v>
      </c>
      <c r="G1052" s="168">
        <v>0</v>
      </c>
      <c r="I1052" s="177">
        <f>F1052/D1052</f>
        <v>0</v>
      </c>
      <c r="J1052" s="174">
        <f t="shared" si="44"/>
        <v>6</v>
      </c>
      <c r="M1052" s="184"/>
    </row>
    <row r="1053" spans="1:13" ht="25.2" customHeight="1" x14ac:dyDescent="0.3">
      <c r="A1053" s="83" t="s">
        <v>1007</v>
      </c>
      <c r="B1053" s="83" t="s">
        <v>1008</v>
      </c>
      <c r="C1053" s="84"/>
      <c r="D1053" s="198"/>
      <c r="E1053" s="154">
        <v>40343.4</v>
      </c>
      <c r="F1053" s="84"/>
      <c r="G1053" s="84">
        <v>0</v>
      </c>
      <c r="I1053" s="177"/>
      <c r="J1053" s="174">
        <f t="shared" si="44"/>
        <v>0</v>
      </c>
      <c r="M1053" s="184"/>
    </row>
    <row r="1054" spans="1:13" ht="15" customHeight="1" x14ac:dyDescent="0.3">
      <c r="A1054" s="85" t="s">
        <v>1009</v>
      </c>
      <c r="B1054" s="85" t="s">
        <v>1010</v>
      </c>
      <c r="C1054" s="86" t="s">
        <v>28</v>
      </c>
      <c r="D1054" s="199">
        <v>2</v>
      </c>
      <c r="E1054" s="176">
        <v>5768.8</v>
      </c>
      <c r="F1054" s="87">
        <v>0</v>
      </c>
      <c r="G1054" s="168">
        <v>0</v>
      </c>
      <c r="I1054" s="177">
        <f t="shared" ref="I1054:I1062" si="46">F1054/D1054</f>
        <v>0</v>
      </c>
      <c r="J1054" s="174">
        <f t="shared" si="44"/>
        <v>2</v>
      </c>
      <c r="M1054" s="184"/>
    </row>
    <row r="1055" spans="1:13" ht="15" customHeight="1" x14ac:dyDescent="0.3">
      <c r="A1055" s="85" t="s">
        <v>1011</v>
      </c>
      <c r="B1055" s="85" t="s">
        <v>1012</v>
      </c>
      <c r="C1055" s="86" t="s">
        <v>28</v>
      </c>
      <c r="D1055" s="199">
        <v>1</v>
      </c>
      <c r="E1055" s="176">
        <v>4005.4</v>
      </c>
      <c r="F1055" s="87">
        <v>0</v>
      </c>
      <c r="G1055" s="168">
        <v>0</v>
      </c>
      <c r="I1055" s="177">
        <f t="shared" si="46"/>
        <v>0</v>
      </c>
      <c r="J1055" s="174">
        <f t="shared" si="44"/>
        <v>1</v>
      </c>
      <c r="M1055" s="184"/>
    </row>
    <row r="1056" spans="1:13" ht="15" customHeight="1" x14ac:dyDescent="0.3">
      <c r="A1056" s="85" t="s">
        <v>1013</v>
      </c>
      <c r="B1056" s="85" t="s">
        <v>1014</v>
      </c>
      <c r="C1056" s="86" t="s">
        <v>28</v>
      </c>
      <c r="D1056" s="199">
        <v>1</v>
      </c>
      <c r="E1056" s="176">
        <v>4856.3999999999996</v>
      </c>
      <c r="F1056" s="87">
        <v>0</v>
      </c>
      <c r="G1056" s="168">
        <v>0</v>
      </c>
      <c r="I1056" s="177">
        <f t="shared" si="46"/>
        <v>0</v>
      </c>
      <c r="J1056" s="174">
        <f t="shared" si="44"/>
        <v>1</v>
      </c>
      <c r="M1056" s="184"/>
    </row>
    <row r="1057" spans="1:13" ht="15" customHeight="1" x14ac:dyDescent="0.3">
      <c r="A1057" s="85" t="s">
        <v>1015</v>
      </c>
      <c r="B1057" s="85" t="s">
        <v>1016</v>
      </c>
      <c r="C1057" s="86" t="s">
        <v>28</v>
      </c>
      <c r="D1057" s="199">
        <v>1</v>
      </c>
      <c r="E1057" s="176">
        <v>3877.4</v>
      </c>
      <c r="F1057" s="87">
        <v>0</v>
      </c>
      <c r="G1057" s="168">
        <v>0</v>
      </c>
      <c r="I1057" s="177">
        <f t="shared" si="46"/>
        <v>0</v>
      </c>
      <c r="J1057" s="174">
        <f t="shared" si="44"/>
        <v>1</v>
      </c>
      <c r="M1057" s="184"/>
    </row>
    <row r="1058" spans="1:13" ht="15" customHeight="1" x14ac:dyDescent="0.3">
      <c r="A1058" s="85" t="s">
        <v>1017</v>
      </c>
      <c r="B1058" s="85" t="s">
        <v>1018</v>
      </c>
      <c r="C1058" s="86" t="s">
        <v>28</v>
      </c>
      <c r="D1058" s="199">
        <v>2</v>
      </c>
      <c r="E1058" s="176">
        <v>7576.8</v>
      </c>
      <c r="F1058" s="87">
        <v>0</v>
      </c>
      <c r="G1058" s="168">
        <v>0</v>
      </c>
      <c r="I1058" s="177">
        <f t="shared" si="46"/>
        <v>0</v>
      </c>
      <c r="J1058" s="174">
        <f t="shared" si="44"/>
        <v>2</v>
      </c>
      <c r="M1058" s="184"/>
    </row>
    <row r="1059" spans="1:13" ht="15" customHeight="1" x14ac:dyDescent="0.3">
      <c r="A1059" s="85" t="s">
        <v>1019</v>
      </c>
      <c r="B1059" s="85" t="s">
        <v>1020</v>
      </c>
      <c r="C1059" s="86" t="s">
        <v>28</v>
      </c>
      <c r="D1059" s="199">
        <v>1</v>
      </c>
      <c r="E1059" s="176">
        <v>3178.4</v>
      </c>
      <c r="F1059" s="87">
        <v>0</v>
      </c>
      <c r="G1059" s="168">
        <v>0</v>
      </c>
      <c r="I1059" s="177">
        <f t="shared" si="46"/>
        <v>0</v>
      </c>
      <c r="J1059" s="174">
        <f t="shared" si="44"/>
        <v>1</v>
      </c>
      <c r="M1059" s="184"/>
    </row>
    <row r="1060" spans="1:13" ht="15" customHeight="1" x14ac:dyDescent="0.3">
      <c r="A1060" s="85" t="s">
        <v>1021</v>
      </c>
      <c r="B1060" s="85" t="s">
        <v>1022</v>
      </c>
      <c r="C1060" s="86" t="s">
        <v>28</v>
      </c>
      <c r="D1060" s="199">
        <v>1</v>
      </c>
      <c r="E1060" s="176">
        <v>3153.4</v>
      </c>
      <c r="F1060" s="87">
        <v>0</v>
      </c>
      <c r="G1060" s="168">
        <v>0</v>
      </c>
      <c r="I1060" s="177">
        <f t="shared" si="46"/>
        <v>0</v>
      </c>
      <c r="J1060" s="174">
        <f t="shared" si="44"/>
        <v>1</v>
      </c>
      <c r="M1060" s="184"/>
    </row>
    <row r="1061" spans="1:13" ht="15" customHeight="1" x14ac:dyDescent="0.3">
      <c r="A1061" s="85" t="s">
        <v>1023</v>
      </c>
      <c r="B1061" s="85" t="s">
        <v>1024</v>
      </c>
      <c r="C1061" s="86" t="s">
        <v>28</v>
      </c>
      <c r="D1061" s="199">
        <v>1</v>
      </c>
      <c r="E1061" s="176">
        <v>3438.4</v>
      </c>
      <c r="F1061" s="87">
        <v>0</v>
      </c>
      <c r="G1061" s="168">
        <v>0</v>
      </c>
      <c r="I1061" s="177">
        <f t="shared" si="46"/>
        <v>0</v>
      </c>
      <c r="J1061" s="174">
        <f t="shared" si="44"/>
        <v>1</v>
      </c>
      <c r="M1061" s="184"/>
    </row>
    <row r="1062" spans="1:13" ht="15" customHeight="1" x14ac:dyDescent="0.3">
      <c r="A1062" s="85" t="s">
        <v>1025</v>
      </c>
      <c r="B1062" s="85" t="s">
        <v>1026</v>
      </c>
      <c r="C1062" s="86" t="s">
        <v>28</v>
      </c>
      <c r="D1062" s="199">
        <v>1</v>
      </c>
      <c r="E1062" s="176">
        <v>4488.3999999999996</v>
      </c>
      <c r="F1062" s="87">
        <v>0</v>
      </c>
      <c r="G1062" s="168">
        <v>0</v>
      </c>
      <c r="I1062" s="177">
        <f t="shared" si="46"/>
        <v>0</v>
      </c>
      <c r="J1062" s="174">
        <f t="shared" si="44"/>
        <v>1</v>
      </c>
      <c r="M1062" s="184"/>
    </row>
    <row r="1063" spans="1:13" ht="25.2" customHeight="1" x14ac:dyDescent="0.3">
      <c r="A1063" s="83" t="s">
        <v>1027</v>
      </c>
      <c r="B1063" s="83" t="s">
        <v>1028</v>
      </c>
      <c r="C1063" s="84"/>
      <c r="D1063" s="198"/>
      <c r="E1063" s="154">
        <v>251418.05</v>
      </c>
      <c r="F1063" s="84"/>
      <c r="G1063" s="84">
        <v>0</v>
      </c>
      <c r="I1063" s="177"/>
      <c r="J1063" s="174">
        <f t="shared" si="44"/>
        <v>0</v>
      </c>
      <c r="M1063" s="184"/>
    </row>
    <row r="1064" spans="1:13" ht="15" customHeight="1" x14ac:dyDescent="0.3">
      <c r="A1064" s="85" t="s">
        <v>1029</v>
      </c>
      <c r="B1064" s="85" t="s">
        <v>1030</v>
      </c>
      <c r="C1064" s="86" t="s">
        <v>28</v>
      </c>
      <c r="D1064" s="199">
        <v>28</v>
      </c>
      <c r="E1064" s="176">
        <v>55249.599999999999</v>
      </c>
      <c r="F1064" s="87">
        <v>0</v>
      </c>
      <c r="G1064" s="168">
        <v>0</v>
      </c>
      <c r="I1064" s="177">
        <f t="shared" ref="I1064:I1071" si="47">F1064/D1064</f>
        <v>0</v>
      </c>
      <c r="J1064" s="174">
        <f t="shared" si="44"/>
        <v>28</v>
      </c>
      <c r="M1064" s="184"/>
    </row>
    <row r="1065" spans="1:13" ht="15" customHeight="1" x14ac:dyDescent="0.3">
      <c r="A1065" s="85" t="s">
        <v>1031</v>
      </c>
      <c r="B1065" s="85" t="s">
        <v>1032</v>
      </c>
      <c r="C1065" s="86" t="s">
        <v>28</v>
      </c>
      <c r="D1065" s="199">
        <v>2</v>
      </c>
      <c r="E1065" s="176">
        <v>5000.3999999999996</v>
      </c>
      <c r="F1065" s="87">
        <v>0</v>
      </c>
      <c r="G1065" s="168">
        <v>0</v>
      </c>
      <c r="I1065" s="177">
        <f t="shared" si="47"/>
        <v>0</v>
      </c>
      <c r="J1065" s="174">
        <f t="shared" si="44"/>
        <v>2</v>
      </c>
      <c r="M1065" s="184"/>
    </row>
    <row r="1066" spans="1:13" ht="15" customHeight="1" x14ac:dyDescent="0.3">
      <c r="A1066" s="85" t="s">
        <v>1033</v>
      </c>
      <c r="B1066" s="85" t="s">
        <v>1034</v>
      </c>
      <c r="C1066" s="86" t="s">
        <v>28</v>
      </c>
      <c r="D1066" s="199">
        <v>3</v>
      </c>
      <c r="E1066" s="176">
        <v>6894.6</v>
      </c>
      <c r="F1066" s="87">
        <v>0</v>
      </c>
      <c r="G1066" s="168">
        <v>0</v>
      </c>
      <c r="I1066" s="177">
        <f t="shared" si="47"/>
        <v>0</v>
      </c>
      <c r="J1066" s="174">
        <f t="shared" si="44"/>
        <v>3</v>
      </c>
      <c r="M1066" s="184"/>
    </row>
    <row r="1067" spans="1:13" ht="15" customHeight="1" x14ac:dyDescent="0.3">
      <c r="A1067" s="85" t="s">
        <v>1035</v>
      </c>
      <c r="B1067" s="85" t="s">
        <v>1036</v>
      </c>
      <c r="C1067" s="86" t="s">
        <v>28</v>
      </c>
      <c r="D1067" s="199">
        <v>4</v>
      </c>
      <c r="E1067" s="176">
        <v>8520.7999999999993</v>
      </c>
      <c r="F1067" s="87">
        <v>0</v>
      </c>
      <c r="G1067" s="168">
        <v>0</v>
      </c>
      <c r="I1067" s="177">
        <f t="shared" si="47"/>
        <v>0</v>
      </c>
      <c r="J1067" s="174">
        <f t="shared" si="44"/>
        <v>4</v>
      </c>
      <c r="M1067" s="184"/>
    </row>
    <row r="1068" spans="1:13" ht="15" customHeight="1" x14ac:dyDescent="0.3">
      <c r="A1068" s="85" t="s">
        <v>1037</v>
      </c>
      <c r="B1068" s="85" t="s">
        <v>1038</v>
      </c>
      <c r="C1068" s="86" t="s">
        <v>28</v>
      </c>
      <c r="D1068" s="199">
        <v>1</v>
      </c>
      <c r="E1068" s="176">
        <v>2019.2</v>
      </c>
      <c r="F1068" s="87">
        <v>0</v>
      </c>
      <c r="G1068" s="168">
        <v>0</v>
      </c>
      <c r="I1068" s="177">
        <f t="shared" si="47"/>
        <v>0</v>
      </c>
      <c r="J1068" s="174">
        <f t="shared" si="44"/>
        <v>1</v>
      </c>
      <c r="M1068" s="184"/>
    </row>
    <row r="1069" spans="1:13" ht="15" customHeight="1" x14ac:dyDescent="0.3">
      <c r="A1069" s="85" t="s">
        <v>8711</v>
      </c>
      <c r="B1069" s="85" t="s">
        <v>9953</v>
      </c>
      <c r="C1069" s="86" t="s">
        <v>28</v>
      </c>
      <c r="D1069" s="203">
        <v>20</v>
      </c>
      <c r="E1069" s="164">
        <v>47570</v>
      </c>
      <c r="F1069" s="163">
        <v>0</v>
      </c>
      <c r="G1069" s="172">
        <v>0</v>
      </c>
      <c r="I1069" s="177">
        <f t="shared" si="47"/>
        <v>0</v>
      </c>
      <c r="J1069" s="174">
        <f t="shared" si="44"/>
        <v>20</v>
      </c>
      <c r="M1069" s="184"/>
    </row>
    <row r="1070" spans="1:13" ht="15" customHeight="1" x14ac:dyDescent="0.3">
      <c r="A1070" s="85" t="s">
        <v>8712</v>
      </c>
      <c r="B1070" s="85" t="s">
        <v>9954</v>
      </c>
      <c r="C1070" s="86" t="s">
        <v>28</v>
      </c>
      <c r="D1070" s="203">
        <v>24</v>
      </c>
      <c r="E1070" s="164">
        <v>57084</v>
      </c>
      <c r="F1070" s="163">
        <v>0</v>
      </c>
      <c r="G1070" s="172">
        <v>0</v>
      </c>
      <c r="I1070" s="177">
        <f t="shared" si="47"/>
        <v>0</v>
      </c>
      <c r="J1070" s="174">
        <f t="shared" si="44"/>
        <v>24</v>
      </c>
      <c r="M1070" s="184"/>
    </row>
    <row r="1071" spans="1:13" ht="15" customHeight="1" x14ac:dyDescent="0.3">
      <c r="A1071" s="85" t="s">
        <v>8713</v>
      </c>
      <c r="B1071" s="85" t="s">
        <v>9955</v>
      </c>
      <c r="C1071" s="86" t="s">
        <v>28</v>
      </c>
      <c r="D1071" s="203">
        <v>29</v>
      </c>
      <c r="E1071" s="164">
        <v>69079.45</v>
      </c>
      <c r="F1071" s="163">
        <v>0</v>
      </c>
      <c r="G1071" s="172">
        <v>0</v>
      </c>
      <c r="I1071" s="177">
        <f t="shared" si="47"/>
        <v>0</v>
      </c>
      <c r="J1071" s="174">
        <f t="shared" si="44"/>
        <v>29</v>
      </c>
      <c r="M1071" s="184"/>
    </row>
    <row r="1072" spans="1:13" ht="25.2" customHeight="1" x14ac:dyDescent="0.3">
      <c r="A1072" s="83" t="s">
        <v>1039</v>
      </c>
      <c r="B1072" s="83" t="s">
        <v>1040</v>
      </c>
      <c r="C1072" s="84"/>
      <c r="D1072" s="198"/>
      <c r="E1072" s="154">
        <v>13802.75</v>
      </c>
      <c r="F1072" s="84"/>
      <c r="G1072" s="84">
        <v>0</v>
      </c>
      <c r="I1072" s="177"/>
      <c r="J1072" s="174">
        <f t="shared" si="44"/>
        <v>0</v>
      </c>
      <c r="M1072" s="184"/>
    </row>
    <row r="1073" spans="1:13" ht="15" customHeight="1" x14ac:dyDescent="0.3">
      <c r="A1073" s="85" t="s">
        <v>1041</v>
      </c>
      <c r="B1073" s="85" t="s">
        <v>1042</v>
      </c>
      <c r="C1073" s="86" t="s">
        <v>25</v>
      </c>
      <c r="D1073" s="199">
        <v>34.76</v>
      </c>
      <c r="E1073" s="176">
        <v>8504.0300000000007</v>
      </c>
      <c r="F1073" s="87">
        <v>0</v>
      </c>
      <c r="G1073" s="168">
        <v>0</v>
      </c>
      <c r="I1073" s="177">
        <f>F1073/D1073</f>
        <v>0</v>
      </c>
      <c r="J1073" s="174">
        <f t="shared" si="44"/>
        <v>34.76</v>
      </c>
      <c r="M1073" s="184"/>
    </row>
    <row r="1074" spans="1:13" ht="15" customHeight="1" x14ac:dyDescent="0.3">
      <c r="A1074" s="85" t="s">
        <v>1043</v>
      </c>
      <c r="B1074" s="85" t="s">
        <v>1044</v>
      </c>
      <c r="C1074" s="86" t="s">
        <v>28</v>
      </c>
      <c r="D1074" s="199">
        <v>16</v>
      </c>
      <c r="E1074" s="176">
        <v>5298.72</v>
      </c>
      <c r="F1074" s="87">
        <v>0</v>
      </c>
      <c r="G1074" s="168">
        <v>0</v>
      </c>
      <c r="I1074" s="177">
        <f>F1074/D1074</f>
        <v>0</v>
      </c>
      <c r="J1074" s="174">
        <f t="shared" si="44"/>
        <v>16</v>
      </c>
      <c r="M1074" s="184"/>
    </row>
    <row r="1075" spans="1:13" ht="25.2" customHeight="1" x14ac:dyDescent="0.3">
      <c r="A1075" s="83" t="s">
        <v>1045</v>
      </c>
      <c r="B1075" s="83" t="s">
        <v>1046</v>
      </c>
      <c r="C1075" s="84"/>
      <c r="D1075" s="198"/>
      <c r="E1075" s="154">
        <v>97855.549999999988</v>
      </c>
      <c r="F1075" s="84"/>
      <c r="G1075" s="84">
        <v>0</v>
      </c>
      <c r="I1075" s="177"/>
      <c r="J1075" s="174">
        <f t="shared" si="44"/>
        <v>0</v>
      </c>
      <c r="M1075" s="184"/>
    </row>
    <row r="1076" spans="1:13" ht="15" customHeight="1" x14ac:dyDescent="0.3">
      <c r="A1076" s="85" t="s">
        <v>1047</v>
      </c>
      <c r="B1076" s="85" t="s">
        <v>1048</v>
      </c>
      <c r="C1076" s="86" t="s">
        <v>25</v>
      </c>
      <c r="D1076" s="199">
        <v>83.83</v>
      </c>
      <c r="E1076" s="176">
        <v>41524.35</v>
      </c>
      <c r="F1076" s="87">
        <v>0</v>
      </c>
      <c r="G1076" s="168">
        <v>0</v>
      </c>
      <c r="I1076" s="177">
        <f>F1076/D1076</f>
        <v>0</v>
      </c>
      <c r="J1076" s="174">
        <f t="shared" si="44"/>
        <v>83.83</v>
      </c>
      <c r="M1076" s="184"/>
    </row>
    <row r="1077" spans="1:13" ht="15" customHeight="1" x14ac:dyDescent="0.3">
      <c r="A1077" s="85" t="s">
        <v>1049</v>
      </c>
      <c r="B1077" s="85" t="s">
        <v>1050</v>
      </c>
      <c r="C1077" s="86" t="s">
        <v>25</v>
      </c>
      <c r="D1077" s="199">
        <v>9.32</v>
      </c>
      <c r="E1077" s="176">
        <v>4297.08</v>
      </c>
      <c r="F1077" s="87">
        <v>0</v>
      </c>
      <c r="G1077" s="168">
        <v>0</v>
      </c>
      <c r="I1077" s="177">
        <f>F1077/D1077</f>
        <v>0</v>
      </c>
      <c r="J1077" s="174">
        <f t="shared" si="44"/>
        <v>9.32</v>
      </c>
      <c r="M1077" s="184"/>
    </row>
    <row r="1078" spans="1:13" ht="15" customHeight="1" x14ac:dyDescent="0.3">
      <c r="A1078" s="85" t="s">
        <v>1051</v>
      </c>
      <c r="B1078" s="85" t="s">
        <v>1052</v>
      </c>
      <c r="C1078" s="86" t="s">
        <v>25</v>
      </c>
      <c r="D1078" s="199">
        <v>79.59</v>
      </c>
      <c r="E1078" s="176">
        <v>48733.75</v>
      </c>
      <c r="F1078" s="87">
        <v>0</v>
      </c>
      <c r="G1078" s="168">
        <v>0</v>
      </c>
      <c r="I1078" s="177">
        <f>F1078/D1078</f>
        <v>0</v>
      </c>
      <c r="J1078" s="174">
        <f t="shared" si="44"/>
        <v>79.59</v>
      </c>
      <c r="M1078" s="184"/>
    </row>
    <row r="1079" spans="1:13" ht="15" customHeight="1" x14ac:dyDescent="0.3">
      <c r="A1079" s="85" t="s">
        <v>1053</v>
      </c>
      <c r="B1079" s="85" t="s">
        <v>1054</v>
      </c>
      <c r="C1079" s="86" t="s">
        <v>25</v>
      </c>
      <c r="D1079" s="199">
        <v>6.32</v>
      </c>
      <c r="E1079" s="176">
        <v>3300.37</v>
      </c>
      <c r="F1079" s="87">
        <v>0</v>
      </c>
      <c r="G1079" s="168">
        <v>0</v>
      </c>
      <c r="I1079" s="177">
        <f>F1079/D1079</f>
        <v>0</v>
      </c>
      <c r="J1079" s="174">
        <f t="shared" si="44"/>
        <v>6.32</v>
      </c>
      <c r="M1079" s="184"/>
    </row>
    <row r="1080" spans="1:13" ht="25.2" customHeight="1" x14ac:dyDescent="0.3">
      <c r="A1080" s="83" t="s">
        <v>1055</v>
      </c>
      <c r="B1080" s="83" t="s">
        <v>1056</v>
      </c>
      <c r="C1080" s="84"/>
      <c r="D1080" s="198"/>
      <c r="E1080" s="154">
        <v>20817.150000000001</v>
      </c>
      <c r="F1080" s="84"/>
      <c r="G1080" s="84">
        <v>0</v>
      </c>
      <c r="I1080" s="177"/>
      <c r="J1080" s="174">
        <f t="shared" si="44"/>
        <v>0</v>
      </c>
      <c r="M1080" s="184"/>
    </row>
    <row r="1081" spans="1:13" ht="15" customHeight="1" x14ac:dyDescent="0.3">
      <c r="A1081" s="85" t="s">
        <v>1057</v>
      </c>
      <c r="B1081" s="85" t="s">
        <v>1058</v>
      </c>
      <c r="C1081" s="86" t="s">
        <v>25</v>
      </c>
      <c r="D1081" s="199">
        <v>193.45</v>
      </c>
      <c r="E1081" s="176">
        <v>20817.150000000001</v>
      </c>
      <c r="F1081" s="87">
        <v>0</v>
      </c>
      <c r="G1081" s="168">
        <v>0</v>
      </c>
      <c r="I1081" s="177">
        <f>F1081/D1081</f>
        <v>0</v>
      </c>
      <c r="J1081" s="174">
        <f t="shared" si="44"/>
        <v>193.45</v>
      </c>
      <c r="M1081" s="184"/>
    </row>
    <row r="1082" spans="1:13" ht="25.2" customHeight="1" x14ac:dyDescent="0.3">
      <c r="A1082" s="83" t="s">
        <v>1059</v>
      </c>
      <c r="B1082" s="83" t="s">
        <v>1060</v>
      </c>
      <c r="C1082" s="84"/>
      <c r="D1082" s="198"/>
      <c r="E1082" s="154">
        <v>34812.800000000003</v>
      </c>
      <c r="F1082" s="84"/>
      <c r="G1082" s="84">
        <v>0</v>
      </c>
      <c r="I1082" s="177"/>
      <c r="J1082" s="174">
        <f t="shared" si="44"/>
        <v>0</v>
      </c>
      <c r="M1082" s="184"/>
    </row>
    <row r="1083" spans="1:13" ht="15" customHeight="1" x14ac:dyDescent="0.3">
      <c r="A1083" s="85" t="s">
        <v>1061</v>
      </c>
      <c r="B1083" s="85" t="s">
        <v>1062</v>
      </c>
      <c r="C1083" s="86" t="s">
        <v>25</v>
      </c>
      <c r="D1083" s="199">
        <v>34.69</v>
      </c>
      <c r="E1083" s="176">
        <v>34812.800000000003</v>
      </c>
      <c r="F1083" s="87">
        <v>0</v>
      </c>
      <c r="G1083" s="168">
        <v>0</v>
      </c>
      <c r="I1083" s="177">
        <f>F1083/D1083</f>
        <v>0</v>
      </c>
      <c r="J1083" s="174">
        <f t="shared" si="44"/>
        <v>34.69</v>
      </c>
      <c r="M1083" s="184"/>
    </row>
    <row r="1084" spans="1:13" ht="25.2" customHeight="1" x14ac:dyDescent="0.3">
      <c r="A1084" s="83" t="s">
        <v>1063</v>
      </c>
      <c r="B1084" s="83" t="s">
        <v>1064</v>
      </c>
      <c r="C1084" s="84"/>
      <c r="D1084" s="198"/>
      <c r="E1084" s="154">
        <v>1213095.0100000002</v>
      </c>
      <c r="F1084" s="84"/>
      <c r="G1084" s="84">
        <v>0</v>
      </c>
      <c r="I1084" s="177"/>
      <c r="J1084" s="174">
        <f t="shared" si="44"/>
        <v>0</v>
      </c>
      <c r="M1084" s="184"/>
    </row>
    <row r="1085" spans="1:13" ht="15" customHeight="1" x14ac:dyDescent="0.3">
      <c r="A1085" s="85" t="s">
        <v>1065</v>
      </c>
      <c r="B1085" s="85" t="s">
        <v>1066</v>
      </c>
      <c r="C1085" s="86" t="s">
        <v>25</v>
      </c>
      <c r="D1085" s="199">
        <v>283.54000000000002</v>
      </c>
      <c r="E1085" s="176">
        <v>12861.37</v>
      </c>
      <c r="F1085" s="87">
        <v>0</v>
      </c>
      <c r="G1085" s="168">
        <v>0</v>
      </c>
      <c r="I1085" s="177">
        <f t="shared" ref="I1085:I1099" si="48">F1085/D1085</f>
        <v>0</v>
      </c>
      <c r="J1085" s="174">
        <f t="shared" si="44"/>
        <v>283.54000000000002</v>
      </c>
      <c r="M1085" s="184"/>
    </row>
    <row r="1086" spans="1:13" ht="15" customHeight="1" x14ac:dyDescent="0.3">
      <c r="A1086" s="85" t="s">
        <v>1067</v>
      </c>
      <c r="B1086" s="85" t="s">
        <v>1068</v>
      </c>
      <c r="C1086" s="86" t="s">
        <v>25</v>
      </c>
      <c r="D1086" s="199">
        <v>305.89</v>
      </c>
      <c r="E1086" s="176">
        <v>36914.81</v>
      </c>
      <c r="F1086" s="87">
        <v>0</v>
      </c>
      <c r="G1086" s="168">
        <v>0</v>
      </c>
      <c r="I1086" s="177">
        <f t="shared" si="48"/>
        <v>0</v>
      </c>
      <c r="J1086" s="174">
        <f t="shared" si="44"/>
        <v>305.89</v>
      </c>
      <c r="M1086" s="184"/>
    </row>
    <row r="1087" spans="1:13" ht="15" customHeight="1" x14ac:dyDescent="0.3">
      <c r="A1087" s="85" t="s">
        <v>1069</v>
      </c>
      <c r="B1087" s="85" t="s">
        <v>1070</v>
      </c>
      <c r="C1087" s="86" t="s">
        <v>25</v>
      </c>
      <c r="D1087" s="199">
        <v>535.79999999999995</v>
      </c>
      <c r="E1087" s="176">
        <v>64660.34</v>
      </c>
      <c r="F1087" s="87">
        <v>0</v>
      </c>
      <c r="G1087" s="168">
        <v>0</v>
      </c>
      <c r="I1087" s="177">
        <f t="shared" si="48"/>
        <v>0</v>
      </c>
      <c r="J1087" s="174">
        <f t="shared" si="44"/>
        <v>535.79999999999995</v>
      </c>
      <c r="M1087" s="184"/>
    </row>
    <row r="1088" spans="1:13" ht="15" customHeight="1" x14ac:dyDescent="0.3">
      <c r="A1088" s="85" t="s">
        <v>1071</v>
      </c>
      <c r="B1088" s="85" t="s">
        <v>1072</v>
      </c>
      <c r="C1088" s="86" t="s">
        <v>25</v>
      </c>
      <c r="D1088" s="199">
        <v>594.02</v>
      </c>
      <c r="E1088" s="176">
        <v>61457.31</v>
      </c>
      <c r="F1088" s="87">
        <v>0</v>
      </c>
      <c r="G1088" s="168">
        <v>0</v>
      </c>
      <c r="I1088" s="177">
        <f t="shared" si="48"/>
        <v>0</v>
      </c>
      <c r="J1088" s="174">
        <f t="shared" si="44"/>
        <v>594.02</v>
      </c>
      <c r="M1088" s="184"/>
    </row>
    <row r="1089" spans="1:13" ht="15" customHeight="1" x14ac:dyDescent="0.3">
      <c r="A1089" s="85" t="s">
        <v>1073</v>
      </c>
      <c r="B1089" s="85" t="s">
        <v>1074</v>
      </c>
      <c r="C1089" s="86" t="s">
        <v>28</v>
      </c>
      <c r="D1089" s="199">
        <v>70</v>
      </c>
      <c r="E1089" s="176">
        <v>13951</v>
      </c>
      <c r="F1089" s="87">
        <v>0</v>
      </c>
      <c r="G1089" s="168">
        <v>0</v>
      </c>
      <c r="I1089" s="177">
        <f t="shared" si="48"/>
        <v>0</v>
      </c>
      <c r="J1089" s="174">
        <f t="shared" si="44"/>
        <v>70</v>
      </c>
      <c r="M1089" s="184"/>
    </row>
    <row r="1090" spans="1:13" ht="15" customHeight="1" x14ac:dyDescent="0.3">
      <c r="A1090" s="85" t="s">
        <v>1075</v>
      </c>
      <c r="B1090" s="85" t="s">
        <v>1076</v>
      </c>
      <c r="C1090" s="86" t="s">
        <v>28</v>
      </c>
      <c r="D1090" s="199">
        <v>5</v>
      </c>
      <c r="E1090" s="176">
        <v>7660.85</v>
      </c>
      <c r="F1090" s="87">
        <v>0</v>
      </c>
      <c r="G1090" s="168">
        <v>0</v>
      </c>
      <c r="I1090" s="177">
        <f t="shared" si="48"/>
        <v>0</v>
      </c>
      <c r="J1090" s="174">
        <f t="shared" si="44"/>
        <v>5</v>
      </c>
      <c r="M1090" s="184"/>
    </row>
    <row r="1091" spans="1:13" ht="15" customHeight="1" x14ac:dyDescent="0.3">
      <c r="A1091" s="85" t="s">
        <v>1077</v>
      </c>
      <c r="B1091" s="85" t="s">
        <v>1078</v>
      </c>
      <c r="C1091" s="86" t="s">
        <v>14</v>
      </c>
      <c r="D1091" s="199">
        <v>957.6</v>
      </c>
      <c r="E1091" s="176">
        <v>502069.68</v>
      </c>
      <c r="F1091" s="87">
        <v>0</v>
      </c>
      <c r="G1091" s="168">
        <v>0</v>
      </c>
      <c r="I1091" s="177">
        <f t="shared" si="48"/>
        <v>0</v>
      </c>
      <c r="J1091" s="174">
        <f t="shared" si="44"/>
        <v>957.6</v>
      </c>
      <c r="M1091" s="184"/>
    </row>
    <row r="1092" spans="1:13" ht="15" customHeight="1" x14ac:dyDescent="0.3">
      <c r="A1092" s="85" t="s">
        <v>1079</v>
      </c>
      <c r="B1092" s="85" t="s">
        <v>1080</v>
      </c>
      <c r="C1092" s="86" t="s">
        <v>25</v>
      </c>
      <c r="D1092" s="199">
        <v>433.07</v>
      </c>
      <c r="E1092" s="176">
        <v>128288.33</v>
      </c>
      <c r="F1092" s="87">
        <v>0</v>
      </c>
      <c r="G1092" s="168">
        <v>0</v>
      </c>
      <c r="I1092" s="177">
        <f t="shared" si="48"/>
        <v>0</v>
      </c>
      <c r="J1092" s="174">
        <f t="shared" si="44"/>
        <v>433.07</v>
      </c>
      <c r="M1092" s="184"/>
    </row>
    <row r="1093" spans="1:13" ht="15" customHeight="1" x14ac:dyDescent="0.3">
      <c r="A1093" s="85" t="s">
        <v>1081</v>
      </c>
      <c r="B1093" s="85" t="s">
        <v>1082</v>
      </c>
      <c r="C1093" s="86" t="s">
        <v>28</v>
      </c>
      <c r="D1093" s="199">
        <v>139</v>
      </c>
      <c r="E1093" s="176">
        <v>1214.8599999999999</v>
      </c>
      <c r="F1093" s="87">
        <v>0</v>
      </c>
      <c r="G1093" s="168">
        <v>0</v>
      </c>
      <c r="I1093" s="177">
        <f t="shared" si="48"/>
        <v>0</v>
      </c>
      <c r="J1093" s="174">
        <f t="shared" ref="J1093:J1156" si="49">D1093-F1093</f>
        <v>139</v>
      </c>
      <c r="M1093" s="184"/>
    </row>
    <row r="1094" spans="1:13" ht="15" customHeight="1" x14ac:dyDescent="0.3">
      <c r="A1094" s="85" t="s">
        <v>1083</v>
      </c>
      <c r="B1094" s="85" t="s">
        <v>1084</v>
      </c>
      <c r="C1094" s="86" t="s">
        <v>14</v>
      </c>
      <c r="D1094" s="199">
        <v>891.65</v>
      </c>
      <c r="E1094" s="176">
        <v>337872.93</v>
      </c>
      <c r="F1094" s="87">
        <v>0</v>
      </c>
      <c r="G1094" s="168">
        <v>0</v>
      </c>
      <c r="I1094" s="177">
        <f t="shared" si="48"/>
        <v>0</v>
      </c>
      <c r="J1094" s="174">
        <f t="shared" si="49"/>
        <v>891.65</v>
      </c>
      <c r="M1094" s="184"/>
    </row>
    <row r="1095" spans="1:13" ht="15" customHeight="1" x14ac:dyDescent="0.3">
      <c r="A1095" s="85" t="s">
        <v>1085</v>
      </c>
      <c r="B1095" s="85" t="s">
        <v>1086</v>
      </c>
      <c r="C1095" s="86" t="s">
        <v>28</v>
      </c>
      <c r="D1095" s="199">
        <v>1</v>
      </c>
      <c r="E1095" s="176">
        <v>9761.33</v>
      </c>
      <c r="F1095" s="87">
        <v>0</v>
      </c>
      <c r="G1095" s="168">
        <v>0</v>
      </c>
      <c r="I1095" s="177">
        <f t="shared" si="48"/>
        <v>0</v>
      </c>
      <c r="J1095" s="174">
        <f t="shared" si="49"/>
        <v>1</v>
      </c>
      <c r="M1095" s="184"/>
    </row>
    <row r="1096" spans="1:13" ht="15" customHeight="1" x14ac:dyDescent="0.3">
      <c r="A1096" s="85" t="s">
        <v>1087</v>
      </c>
      <c r="B1096" s="85" t="s">
        <v>1088</v>
      </c>
      <c r="C1096" s="86" t="s">
        <v>28</v>
      </c>
      <c r="D1096" s="199">
        <v>1</v>
      </c>
      <c r="E1096" s="176">
        <v>9022.33</v>
      </c>
      <c r="F1096" s="87">
        <v>0</v>
      </c>
      <c r="G1096" s="168">
        <v>0</v>
      </c>
      <c r="I1096" s="177">
        <f t="shared" si="48"/>
        <v>0</v>
      </c>
      <c r="J1096" s="174">
        <f t="shared" si="49"/>
        <v>1</v>
      </c>
      <c r="M1096" s="184"/>
    </row>
    <row r="1097" spans="1:13" ht="15" customHeight="1" x14ac:dyDescent="0.3">
      <c r="A1097" s="85" t="s">
        <v>1089</v>
      </c>
      <c r="B1097" s="85" t="s">
        <v>1090</v>
      </c>
      <c r="C1097" s="86" t="s">
        <v>28</v>
      </c>
      <c r="D1097" s="199">
        <v>1</v>
      </c>
      <c r="E1097" s="176">
        <v>9337.7900000000009</v>
      </c>
      <c r="F1097" s="87">
        <v>0</v>
      </c>
      <c r="G1097" s="168">
        <v>0</v>
      </c>
      <c r="I1097" s="177">
        <f t="shared" si="48"/>
        <v>0</v>
      </c>
      <c r="J1097" s="174">
        <f t="shared" si="49"/>
        <v>1</v>
      </c>
      <c r="M1097" s="184"/>
    </row>
    <row r="1098" spans="1:13" ht="15" customHeight="1" x14ac:dyDescent="0.3">
      <c r="A1098" s="85" t="s">
        <v>1091</v>
      </c>
      <c r="B1098" s="85" t="s">
        <v>1092</v>
      </c>
      <c r="C1098" s="86" t="s">
        <v>28</v>
      </c>
      <c r="D1098" s="199">
        <v>1</v>
      </c>
      <c r="E1098" s="176">
        <v>8927.1</v>
      </c>
      <c r="F1098" s="87">
        <v>0</v>
      </c>
      <c r="G1098" s="168">
        <v>0</v>
      </c>
      <c r="I1098" s="177">
        <f t="shared" si="48"/>
        <v>0</v>
      </c>
      <c r="J1098" s="174">
        <f t="shared" si="49"/>
        <v>1</v>
      </c>
      <c r="M1098" s="184"/>
    </row>
    <row r="1099" spans="1:13" ht="15" customHeight="1" x14ac:dyDescent="0.3">
      <c r="A1099" s="85" t="s">
        <v>1093</v>
      </c>
      <c r="B1099" s="85" t="s">
        <v>1094</v>
      </c>
      <c r="C1099" s="86" t="s">
        <v>14</v>
      </c>
      <c r="D1099" s="199">
        <v>58.7</v>
      </c>
      <c r="E1099" s="176">
        <v>9094.98</v>
      </c>
      <c r="F1099" s="87">
        <v>0</v>
      </c>
      <c r="G1099" s="168">
        <v>0</v>
      </c>
      <c r="I1099" s="177">
        <f t="shared" si="48"/>
        <v>0</v>
      </c>
      <c r="J1099" s="174">
        <f t="shared" si="49"/>
        <v>58.7</v>
      </c>
      <c r="M1099" s="184"/>
    </row>
    <row r="1100" spans="1:13" ht="25.2" customHeight="1" x14ac:dyDescent="0.3">
      <c r="A1100" s="81" t="s">
        <v>1095</v>
      </c>
      <c r="B1100" s="81" t="s">
        <v>1096</v>
      </c>
      <c r="C1100" s="82"/>
      <c r="D1100" s="197"/>
      <c r="E1100" s="153">
        <v>475569.69000000006</v>
      </c>
      <c r="F1100" s="82"/>
      <c r="G1100" s="82">
        <v>0</v>
      </c>
      <c r="I1100" s="177"/>
      <c r="J1100" s="174">
        <f t="shared" si="49"/>
        <v>0</v>
      </c>
      <c r="M1100" s="184"/>
    </row>
    <row r="1101" spans="1:13" ht="25.2" customHeight="1" x14ac:dyDescent="0.3">
      <c r="A1101" s="83" t="s">
        <v>1097</v>
      </c>
      <c r="B1101" s="83" t="s">
        <v>1098</v>
      </c>
      <c r="C1101" s="84"/>
      <c r="D1101" s="198"/>
      <c r="E1101" s="154">
        <v>93366.040000000008</v>
      </c>
      <c r="F1101" s="84"/>
      <c r="G1101" s="84">
        <v>0</v>
      </c>
      <c r="I1101" s="177"/>
      <c r="J1101" s="174">
        <f t="shared" si="49"/>
        <v>0</v>
      </c>
      <c r="M1101" s="184"/>
    </row>
    <row r="1102" spans="1:13" ht="15" customHeight="1" x14ac:dyDescent="0.3">
      <c r="A1102" s="85" t="s">
        <v>1099</v>
      </c>
      <c r="B1102" s="85" t="s">
        <v>1100</v>
      </c>
      <c r="C1102" s="86" t="s">
        <v>28</v>
      </c>
      <c r="D1102" s="199">
        <v>2752</v>
      </c>
      <c r="E1102" s="176">
        <v>86137.600000000006</v>
      </c>
      <c r="F1102" s="87">
        <v>0</v>
      </c>
      <c r="G1102" s="168">
        <v>0</v>
      </c>
      <c r="I1102" s="177">
        <f>F1102/D1102</f>
        <v>0</v>
      </c>
      <c r="J1102" s="174">
        <f t="shared" si="49"/>
        <v>2752</v>
      </c>
      <c r="M1102" s="184"/>
    </row>
    <row r="1103" spans="1:13" ht="15" customHeight="1" x14ac:dyDescent="0.3">
      <c r="A1103" s="85" t="s">
        <v>1101</v>
      </c>
      <c r="B1103" s="85" t="s">
        <v>1102</v>
      </c>
      <c r="C1103" s="86" t="s">
        <v>28</v>
      </c>
      <c r="D1103" s="199">
        <v>54</v>
      </c>
      <c r="E1103" s="176">
        <v>7228.44</v>
      </c>
      <c r="F1103" s="87">
        <v>0</v>
      </c>
      <c r="G1103" s="168">
        <v>0</v>
      </c>
      <c r="I1103" s="177">
        <f>F1103/D1103</f>
        <v>0</v>
      </c>
      <c r="J1103" s="174">
        <f t="shared" si="49"/>
        <v>54</v>
      </c>
      <c r="M1103" s="184"/>
    </row>
    <row r="1104" spans="1:13" ht="25.2" customHeight="1" x14ac:dyDescent="0.3">
      <c r="A1104" s="83" t="s">
        <v>1103</v>
      </c>
      <c r="B1104" s="83" t="s">
        <v>1104</v>
      </c>
      <c r="C1104" s="84"/>
      <c r="D1104" s="198"/>
      <c r="E1104" s="154">
        <v>336749.41000000009</v>
      </c>
      <c r="F1104" s="84"/>
      <c r="G1104" s="84">
        <v>0</v>
      </c>
      <c r="I1104" s="177"/>
      <c r="J1104" s="174">
        <f t="shared" si="49"/>
        <v>0</v>
      </c>
      <c r="M1104" s="184"/>
    </row>
    <row r="1105" spans="1:13" ht="15" customHeight="1" x14ac:dyDescent="0.3">
      <c r="A1105" s="85" t="s">
        <v>1105</v>
      </c>
      <c r="B1105" s="85" t="s">
        <v>1106</v>
      </c>
      <c r="C1105" s="86" t="s">
        <v>28</v>
      </c>
      <c r="D1105" s="199">
        <v>23</v>
      </c>
      <c r="E1105" s="176">
        <v>2053.44</v>
      </c>
      <c r="F1105" s="87">
        <v>0</v>
      </c>
      <c r="G1105" s="168">
        <v>0</v>
      </c>
      <c r="I1105" s="177">
        <f t="shared" ref="I1105:I1116" si="50">F1105/D1105</f>
        <v>0</v>
      </c>
      <c r="J1105" s="174">
        <f t="shared" si="49"/>
        <v>23</v>
      </c>
      <c r="M1105" s="184"/>
    </row>
    <row r="1106" spans="1:13" ht="15" customHeight="1" x14ac:dyDescent="0.3">
      <c r="A1106" s="85" t="s">
        <v>1107</v>
      </c>
      <c r="B1106" s="85" t="s">
        <v>1108</v>
      </c>
      <c r="C1106" s="86" t="s">
        <v>28</v>
      </c>
      <c r="D1106" s="199">
        <v>218</v>
      </c>
      <c r="E1106" s="176">
        <v>37123.22</v>
      </c>
      <c r="F1106" s="87">
        <v>0</v>
      </c>
      <c r="G1106" s="168">
        <v>0</v>
      </c>
      <c r="I1106" s="177">
        <f t="shared" si="50"/>
        <v>0</v>
      </c>
      <c r="J1106" s="174">
        <f t="shared" si="49"/>
        <v>218</v>
      </c>
      <c r="M1106" s="184"/>
    </row>
    <row r="1107" spans="1:13" ht="15" customHeight="1" x14ac:dyDescent="0.3">
      <c r="A1107" s="85" t="s">
        <v>1109</v>
      </c>
      <c r="B1107" s="85" t="s">
        <v>1110</v>
      </c>
      <c r="C1107" s="86" t="s">
        <v>28</v>
      </c>
      <c r="D1107" s="199">
        <v>8</v>
      </c>
      <c r="E1107" s="176">
        <v>726.8</v>
      </c>
      <c r="F1107" s="87">
        <v>0</v>
      </c>
      <c r="G1107" s="168">
        <v>0</v>
      </c>
      <c r="I1107" s="177">
        <f t="shared" si="50"/>
        <v>0</v>
      </c>
      <c r="J1107" s="174">
        <f t="shared" si="49"/>
        <v>8</v>
      </c>
      <c r="M1107" s="184"/>
    </row>
    <row r="1108" spans="1:13" ht="15" customHeight="1" x14ac:dyDescent="0.3">
      <c r="A1108" s="85" t="s">
        <v>1111</v>
      </c>
      <c r="B1108" s="85" t="s">
        <v>1112</v>
      </c>
      <c r="C1108" s="86" t="s">
        <v>28</v>
      </c>
      <c r="D1108" s="199">
        <v>85</v>
      </c>
      <c r="E1108" s="176">
        <v>12349.65</v>
      </c>
      <c r="F1108" s="87">
        <v>0</v>
      </c>
      <c r="G1108" s="168">
        <v>0</v>
      </c>
      <c r="I1108" s="177">
        <f t="shared" si="50"/>
        <v>0</v>
      </c>
      <c r="J1108" s="174">
        <f t="shared" si="49"/>
        <v>85</v>
      </c>
      <c r="M1108" s="184"/>
    </row>
    <row r="1109" spans="1:13" ht="15" customHeight="1" x14ac:dyDescent="0.3">
      <c r="A1109" s="85" t="s">
        <v>1113</v>
      </c>
      <c r="B1109" s="85" t="s">
        <v>1114</v>
      </c>
      <c r="C1109" s="86" t="s">
        <v>28</v>
      </c>
      <c r="D1109" s="199">
        <v>86</v>
      </c>
      <c r="E1109" s="176">
        <v>253755.9</v>
      </c>
      <c r="F1109" s="87">
        <v>0</v>
      </c>
      <c r="G1109" s="168">
        <v>0</v>
      </c>
      <c r="I1109" s="177">
        <f t="shared" si="50"/>
        <v>0</v>
      </c>
      <c r="J1109" s="174">
        <f t="shared" si="49"/>
        <v>86</v>
      </c>
      <c r="M1109" s="184"/>
    </row>
    <row r="1110" spans="1:13" ht="15" customHeight="1" x14ac:dyDescent="0.3">
      <c r="A1110" s="85" t="s">
        <v>1115</v>
      </c>
      <c r="B1110" s="85" t="s">
        <v>1116</v>
      </c>
      <c r="C1110" s="86" t="s">
        <v>28</v>
      </c>
      <c r="D1110" s="199">
        <v>27</v>
      </c>
      <c r="E1110" s="176">
        <v>1726.65</v>
      </c>
      <c r="F1110" s="87">
        <v>0</v>
      </c>
      <c r="G1110" s="168">
        <v>0</v>
      </c>
      <c r="I1110" s="177">
        <f t="shared" si="50"/>
        <v>0</v>
      </c>
      <c r="J1110" s="174">
        <f t="shared" si="49"/>
        <v>27</v>
      </c>
      <c r="M1110" s="184"/>
    </row>
    <row r="1111" spans="1:13" ht="15" customHeight="1" x14ac:dyDescent="0.3">
      <c r="A1111" s="85" t="s">
        <v>1117</v>
      </c>
      <c r="B1111" s="85" t="s">
        <v>1118</v>
      </c>
      <c r="C1111" s="86" t="s">
        <v>28</v>
      </c>
      <c r="D1111" s="199">
        <v>18</v>
      </c>
      <c r="E1111" s="176">
        <v>386.46</v>
      </c>
      <c r="F1111" s="87">
        <v>0</v>
      </c>
      <c r="G1111" s="168">
        <v>0</v>
      </c>
      <c r="I1111" s="177">
        <f t="shared" si="50"/>
        <v>0</v>
      </c>
      <c r="J1111" s="174">
        <f t="shared" si="49"/>
        <v>18</v>
      </c>
      <c r="M1111" s="184"/>
    </row>
    <row r="1112" spans="1:13" ht="15" customHeight="1" x14ac:dyDescent="0.3">
      <c r="A1112" s="85" t="s">
        <v>1119</v>
      </c>
      <c r="B1112" s="85" t="s">
        <v>1120</v>
      </c>
      <c r="C1112" s="86" t="s">
        <v>28</v>
      </c>
      <c r="D1112" s="199">
        <v>18</v>
      </c>
      <c r="E1112" s="176">
        <v>3587.4</v>
      </c>
      <c r="F1112" s="87">
        <v>0</v>
      </c>
      <c r="G1112" s="168">
        <v>0</v>
      </c>
      <c r="I1112" s="177">
        <f t="shared" si="50"/>
        <v>0</v>
      </c>
      <c r="J1112" s="174">
        <f t="shared" si="49"/>
        <v>18</v>
      </c>
      <c r="M1112" s="184"/>
    </row>
    <row r="1113" spans="1:13" ht="15" customHeight="1" x14ac:dyDescent="0.3">
      <c r="A1113" s="85" t="s">
        <v>1121</v>
      </c>
      <c r="B1113" s="85" t="s">
        <v>1122</v>
      </c>
      <c r="C1113" s="86" t="s">
        <v>28</v>
      </c>
      <c r="D1113" s="199">
        <v>11</v>
      </c>
      <c r="E1113" s="176">
        <v>5151.1899999999996</v>
      </c>
      <c r="F1113" s="87">
        <v>0</v>
      </c>
      <c r="G1113" s="168">
        <v>0</v>
      </c>
      <c r="I1113" s="177">
        <f t="shared" si="50"/>
        <v>0</v>
      </c>
      <c r="J1113" s="174">
        <f t="shared" si="49"/>
        <v>11</v>
      </c>
      <c r="M1113" s="184"/>
    </row>
    <row r="1114" spans="1:13" ht="15" customHeight="1" x14ac:dyDescent="0.3">
      <c r="A1114" s="85" t="s">
        <v>1123</v>
      </c>
      <c r="B1114" s="85" t="s">
        <v>1124</v>
      </c>
      <c r="C1114" s="86" t="s">
        <v>28</v>
      </c>
      <c r="D1114" s="199">
        <v>3</v>
      </c>
      <c r="E1114" s="176">
        <v>143.52000000000001</v>
      </c>
      <c r="F1114" s="87">
        <v>0</v>
      </c>
      <c r="G1114" s="168">
        <v>0</v>
      </c>
      <c r="I1114" s="177">
        <f t="shared" si="50"/>
        <v>0</v>
      </c>
      <c r="J1114" s="174">
        <f t="shared" si="49"/>
        <v>3</v>
      </c>
      <c r="M1114" s="184"/>
    </row>
    <row r="1115" spans="1:13" ht="15" customHeight="1" x14ac:dyDescent="0.3">
      <c r="A1115" s="85" t="s">
        <v>1125</v>
      </c>
      <c r="B1115" s="85" t="s">
        <v>1126</v>
      </c>
      <c r="C1115" s="86" t="s">
        <v>28</v>
      </c>
      <c r="D1115" s="199">
        <v>134</v>
      </c>
      <c r="E1115" s="176">
        <v>18798.86</v>
      </c>
      <c r="F1115" s="87">
        <v>0</v>
      </c>
      <c r="G1115" s="168">
        <v>0</v>
      </c>
      <c r="I1115" s="177">
        <f t="shared" si="50"/>
        <v>0</v>
      </c>
      <c r="J1115" s="174">
        <f t="shared" si="49"/>
        <v>134</v>
      </c>
      <c r="M1115" s="184"/>
    </row>
    <row r="1116" spans="1:13" ht="15" customHeight="1" x14ac:dyDescent="0.3">
      <c r="A1116" s="85" t="s">
        <v>1127</v>
      </c>
      <c r="B1116" s="85" t="s">
        <v>1128</v>
      </c>
      <c r="C1116" s="86" t="s">
        <v>28</v>
      </c>
      <c r="D1116" s="199">
        <v>8</v>
      </c>
      <c r="E1116" s="176">
        <v>946.32</v>
      </c>
      <c r="F1116" s="87">
        <v>0</v>
      </c>
      <c r="G1116" s="168">
        <v>0</v>
      </c>
      <c r="I1116" s="177">
        <f t="shared" si="50"/>
        <v>0</v>
      </c>
      <c r="J1116" s="174">
        <f t="shared" si="49"/>
        <v>8</v>
      </c>
      <c r="M1116" s="184"/>
    </row>
    <row r="1117" spans="1:13" ht="25.2" customHeight="1" x14ac:dyDescent="0.3">
      <c r="A1117" s="83" t="s">
        <v>1129</v>
      </c>
      <c r="B1117" s="83" t="s">
        <v>1130</v>
      </c>
      <c r="C1117" s="84"/>
      <c r="D1117" s="198"/>
      <c r="E1117" s="154">
        <v>45454.240000000005</v>
      </c>
      <c r="F1117" s="84"/>
      <c r="G1117" s="84">
        <v>0</v>
      </c>
      <c r="I1117" s="177"/>
      <c r="J1117" s="174">
        <f t="shared" si="49"/>
        <v>0</v>
      </c>
      <c r="M1117" s="184"/>
    </row>
    <row r="1118" spans="1:13" ht="15" customHeight="1" x14ac:dyDescent="0.3">
      <c r="A1118" s="85" t="s">
        <v>1131</v>
      </c>
      <c r="B1118" s="85" t="s">
        <v>1132</v>
      </c>
      <c r="C1118" s="86" t="s">
        <v>28</v>
      </c>
      <c r="D1118" s="199">
        <v>336</v>
      </c>
      <c r="E1118" s="176">
        <v>7187.04</v>
      </c>
      <c r="F1118" s="87">
        <v>0</v>
      </c>
      <c r="G1118" s="168">
        <v>0</v>
      </c>
      <c r="I1118" s="177">
        <f>F1118/D1118</f>
        <v>0</v>
      </c>
      <c r="J1118" s="174">
        <f t="shared" si="49"/>
        <v>336</v>
      </c>
      <c r="M1118" s="184"/>
    </row>
    <row r="1119" spans="1:13" ht="15" customHeight="1" x14ac:dyDescent="0.3">
      <c r="A1119" s="85" t="s">
        <v>1133</v>
      </c>
      <c r="B1119" s="85" t="s">
        <v>1134</v>
      </c>
      <c r="C1119" s="86" t="s">
        <v>28</v>
      </c>
      <c r="D1119" s="199">
        <v>48</v>
      </c>
      <c r="E1119" s="176">
        <v>4151.5200000000004</v>
      </c>
      <c r="F1119" s="87">
        <v>0</v>
      </c>
      <c r="G1119" s="168">
        <v>0</v>
      </c>
      <c r="I1119" s="177">
        <f>F1119/D1119</f>
        <v>0</v>
      </c>
      <c r="J1119" s="174">
        <f t="shared" si="49"/>
        <v>48</v>
      </c>
      <c r="M1119" s="184"/>
    </row>
    <row r="1120" spans="1:13" ht="15" customHeight="1" x14ac:dyDescent="0.3">
      <c r="A1120" s="85" t="s">
        <v>1135</v>
      </c>
      <c r="B1120" s="85" t="s">
        <v>1136</v>
      </c>
      <c r="C1120" s="86" t="s">
        <v>28</v>
      </c>
      <c r="D1120" s="199">
        <v>64</v>
      </c>
      <c r="E1120" s="176">
        <v>6559.36</v>
      </c>
      <c r="F1120" s="87">
        <v>0</v>
      </c>
      <c r="G1120" s="168">
        <v>0</v>
      </c>
      <c r="I1120" s="177">
        <f>F1120/D1120</f>
        <v>0</v>
      </c>
      <c r="J1120" s="174">
        <f t="shared" si="49"/>
        <v>64</v>
      </c>
      <c r="M1120" s="184"/>
    </row>
    <row r="1121" spans="1:13" ht="15" customHeight="1" x14ac:dyDescent="0.3">
      <c r="A1121" s="85" t="s">
        <v>1137</v>
      </c>
      <c r="B1121" s="85" t="s">
        <v>1138</v>
      </c>
      <c r="C1121" s="86" t="s">
        <v>28</v>
      </c>
      <c r="D1121" s="199">
        <v>132</v>
      </c>
      <c r="E1121" s="176">
        <v>27556.32</v>
      </c>
      <c r="F1121" s="87">
        <v>0</v>
      </c>
      <c r="G1121" s="168">
        <v>0</v>
      </c>
      <c r="I1121" s="177">
        <f>F1121/D1121</f>
        <v>0</v>
      </c>
      <c r="J1121" s="174">
        <f t="shared" si="49"/>
        <v>132</v>
      </c>
      <c r="M1121" s="184"/>
    </row>
    <row r="1122" spans="1:13" ht="25.2" customHeight="1" x14ac:dyDescent="0.3">
      <c r="A1122" s="81" t="s">
        <v>1139</v>
      </c>
      <c r="B1122" s="81" t="s">
        <v>1140</v>
      </c>
      <c r="C1122" s="82"/>
      <c r="D1122" s="197"/>
      <c r="E1122" s="153">
        <v>19075</v>
      </c>
      <c r="F1122" s="82"/>
      <c r="G1122" s="82">
        <v>0</v>
      </c>
      <c r="I1122" s="177"/>
      <c r="J1122" s="174">
        <f t="shared" si="49"/>
        <v>0</v>
      </c>
      <c r="M1122" s="184"/>
    </row>
    <row r="1123" spans="1:13" ht="25.2" customHeight="1" x14ac:dyDescent="0.3">
      <c r="A1123" s="83" t="s">
        <v>1141</v>
      </c>
      <c r="B1123" s="83" t="s">
        <v>1142</v>
      </c>
      <c r="C1123" s="84"/>
      <c r="D1123" s="198"/>
      <c r="E1123" s="154">
        <v>19075</v>
      </c>
      <c r="F1123" s="84"/>
      <c r="G1123" s="84">
        <v>0</v>
      </c>
      <c r="I1123" s="177"/>
      <c r="J1123" s="174">
        <f t="shared" si="49"/>
        <v>0</v>
      </c>
      <c r="M1123" s="184"/>
    </row>
    <row r="1124" spans="1:13" ht="15" customHeight="1" x14ac:dyDescent="0.3">
      <c r="A1124" s="85" t="s">
        <v>1143</v>
      </c>
      <c r="B1124" s="85" t="s">
        <v>1144</v>
      </c>
      <c r="C1124" s="86" t="s">
        <v>28</v>
      </c>
      <c r="D1124" s="199">
        <v>140</v>
      </c>
      <c r="E1124" s="176">
        <v>19075</v>
      </c>
      <c r="F1124" s="87">
        <v>0</v>
      </c>
      <c r="G1124" s="168">
        <v>0</v>
      </c>
      <c r="I1124" s="177">
        <f>F1124/D1124</f>
        <v>0</v>
      </c>
      <c r="J1124" s="174">
        <f t="shared" si="49"/>
        <v>140</v>
      </c>
      <c r="M1124" s="184"/>
    </row>
    <row r="1125" spans="1:13" ht="25.2" customHeight="1" x14ac:dyDescent="0.3">
      <c r="A1125" s="81" t="s">
        <v>1145</v>
      </c>
      <c r="B1125" s="81" t="s">
        <v>1146</v>
      </c>
      <c r="C1125" s="82"/>
      <c r="D1125" s="197"/>
      <c r="E1125" s="153">
        <v>2446083.34</v>
      </c>
      <c r="F1125" s="82"/>
      <c r="G1125" s="82">
        <v>163456.6128</v>
      </c>
      <c r="I1125" s="177"/>
      <c r="J1125" s="174">
        <f t="shared" si="49"/>
        <v>0</v>
      </c>
      <c r="M1125" s="184"/>
    </row>
    <row r="1126" spans="1:13" ht="25.2" customHeight="1" x14ac:dyDescent="0.3">
      <c r="A1126" s="83" t="s">
        <v>1147</v>
      </c>
      <c r="B1126" s="83" t="s">
        <v>1148</v>
      </c>
      <c r="C1126" s="84"/>
      <c r="D1126" s="198"/>
      <c r="E1126" s="154">
        <v>2210298.38</v>
      </c>
      <c r="F1126" s="84"/>
      <c r="G1126" s="84">
        <v>163456.6128</v>
      </c>
      <c r="I1126" s="177"/>
      <c r="J1126" s="174">
        <f t="shared" si="49"/>
        <v>0</v>
      </c>
      <c r="M1126" s="184"/>
    </row>
    <row r="1127" spans="1:13" ht="15" customHeight="1" x14ac:dyDescent="0.3">
      <c r="A1127" s="85" t="s">
        <v>1149</v>
      </c>
      <c r="B1127" s="85" t="s">
        <v>1150</v>
      </c>
      <c r="C1127" s="86" t="s">
        <v>14</v>
      </c>
      <c r="D1127" s="199">
        <v>0</v>
      </c>
      <c r="E1127" s="176">
        <v>0</v>
      </c>
      <c r="F1127" s="87">
        <v>0</v>
      </c>
      <c r="G1127" s="168">
        <v>0</v>
      </c>
      <c r="I1127" s="177" t="s">
        <v>9293</v>
      </c>
      <c r="J1127" s="174">
        <f t="shared" si="49"/>
        <v>0</v>
      </c>
      <c r="M1127" s="184"/>
    </row>
    <row r="1128" spans="1:13" ht="15" customHeight="1" x14ac:dyDescent="0.3">
      <c r="A1128" s="85" t="s">
        <v>1151</v>
      </c>
      <c r="B1128" s="85" t="s">
        <v>1152</v>
      </c>
      <c r="C1128" s="86" t="s">
        <v>14</v>
      </c>
      <c r="D1128" s="199">
        <v>0</v>
      </c>
      <c r="E1128" s="176">
        <v>0</v>
      </c>
      <c r="F1128" s="87">
        <v>0</v>
      </c>
      <c r="G1128" s="168">
        <v>0</v>
      </c>
      <c r="I1128" s="177" t="s">
        <v>9293</v>
      </c>
      <c r="J1128" s="174">
        <f t="shared" si="49"/>
        <v>0</v>
      </c>
      <c r="M1128" s="184"/>
    </row>
    <row r="1129" spans="1:13" ht="15" customHeight="1" x14ac:dyDescent="0.3">
      <c r="A1129" s="85" t="s">
        <v>1153</v>
      </c>
      <c r="B1129" s="85" t="s">
        <v>1154</v>
      </c>
      <c r="C1129" s="86" t="s">
        <v>14</v>
      </c>
      <c r="D1129" s="199">
        <v>0</v>
      </c>
      <c r="E1129" s="176">
        <v>0</v>
      </c>
      <c r="F1129" s="87">
        <v>0</v>
      </c>
      <c r="G1129" s="168">
        <v>0</v>
      </c>
      <c r="I1129" s="177" t="s">
        <v>9293</v>
      </c>
      <c r="J1129" s="174">
        <f t="shared" si="49"/>
        <v>0</v>
      </c>
      <c r="M1129" s="184"/>
    </row>
    <row r="1130" spans="1:13" ht="15" customHeight="1" x14ac:dyDescent="0.3">
      <c r="A1130" s="85" t="s">
        <v>1155</v>
      </c>
      <c r="B1130" s="85" t="s">
        <v>1156</v>
      </c>
      <c r="C1130" s="86" t="s">
        <v>14</v>
      </c>
      <c r="D1130" s="199">
        <v>443.82</v>
      </c>
      <c r="E1130" s="176">
        <v>8911.91</v>
      </c>
      <c r="F1130" s="87">
        <v>0</v>
      </c>
      <c r="G1130" s="168">
        <v>0</v>
      </c>
      <c r="I1130" s="177">
        <f t="shared" ref="I1130:I1140" si="51">F1130/D1130</f>
        <v>0</v>
      </c>
      <c r="J1130" s="174">
        <f t="shared" si="49"/>
        <v>443.82</v>
      </c>
      <c r="M1130" s="184"/>
    </row>
    <row r="1131" spans="1:13" ht="15" customHeight="1" x14ac:dyDescent="0.3">
      <c r="A1131" s="85" t="s">
        <v>1157</v>
      </c>
      <c r="B1131" s="85" t="s">
        <v>1158</v>
      </c>
      <c r="C1131" s="86" t="s">
        <v>14</v>
      </c>
      <c r="D1131" s="199">
        <v>131.4</v>
      </c>
      <c r="E1131" s="176">
        <v>7316.35</v>
      </c>
      <c r="F1131" s="87">
        <v>0</v>
      </c>
      <c r="G1131" s="168">
        <v>0</v>
      </c>
      <c r="I1131" s="177">
        <f t="shared" si="51"/>
        <v>0</v>
      </c>
      <c r="J1131" s="174">
        <f t="shared" si="49"/>
        <v>131.4</v>
      </c>
      <c r="M1131" s="184"/>
    </row>
    <row r="1132" spans="1:13" ht="15" customHeight="1" x14ac:dyDescent="0.3">
      <c r="A1132" s="85" t="s">
        <v>7017</v>
      </c>
      <c r="B1132" s="85" t="s">
        <v>8714</v>
      </c>
      <c r="C1132" s="86" t="s">
        <v>14</v>
      </c>
      <c r="D1132" s="203">
        <v>17182.98</v>
      </c>
      <c r="E1132" s="164">
        <v>175438.23</v>
      </c>
      <c r="F1132" s="163">
        <v>10804.36</v>
      </c>
      <c r="G1132" s="172">
        <v>110312.51560000001</v>
      </c>
      <c r="I1132" s="177">
        <f t="shared" si="51"/>
        <v>0.62878266750004952</v>
      </c>
      <c r="J1132" s="174">
        <f t="shared" si="49"/>
        <v>6378.619999999999</v>
      </c>
      <c r="M1132" s="184"/>
    </row>
    <row r="1133" spans="1:13" ht="15" customHeight="1" x14ac:dyDescent="0.3">
      <c r="A1133" s="85" t="s">
        <v>7018</v>
      </c>
      <c r="B1133" s="85" t="s">
        <v>9138</v>
      </c>
      <c r="C1133" s="86" t="s">
        <v>14</v>
      </c>
      <c r="D1133" s="203">
        <v>1679.78</v>
      </c>
      <c r="E1133" s="164">
        <v>45320.46</v>
      </c>
      <c r="F1133" s="163">
        <v>437.49</v>
      </c>
      <c r="G1133" s="172">
        <v>11803.4802</v>
      </c>
      <c r="I1133" s="177">
        <f t="shared" si="51"/>
        <v>0.2604448201550203</v>
      </c>
      <c r="J1133" s="174">
        <f t="shared" si="49"/>
        <v>1242.29</v>
      </c>
      <c r="M1133" s="184"/>
    </row>
    <row r="1134" spans="1:13" ht="15" customHeight="1" x14ac:dyDescent="0.3">
      <c r="A1134" s="85" t="s">
        <v>7122</v>
      </c>
      <c r="B1134" s="85" t="s">
        <v>8715</v>
      </c>
      <c r="C1134" s="86" t="s">
        <v>14</v>
      </c>
      <c r="D1134" s="203">
        <v>18862.759999999998</v>
      </c>
      <c r="E1134" s="164">
        <v>251817.85</v>
      </c>
      <c r="F1134" s="163">
        <v>0</v>
      </c>
      <c r="G1134" s="172">
        <v>0</v>
      </c>
      <c r="I1134" s="177">
        <f t="shared" si="51"/>
        <v>0</v>
      </c>
      <c r="J1134" s="174">
        <f t="shared" si="49"/>
        <v>18862.759999999998</v>
      </c>
      <c r="M1134" s="184"/>
    </row>
    <row r="1135" spans="1:13" ht="15" customHeight="1" x14ac:dyDescent="0.3">
      <c r="A1135" s="85" t="s">
        <v>7123</v>
      </c>
      <c r="B1135" s="85" t="s">
        <v>8716</v>
      </c>
      <c r="C1135" s="86" t="s">
        <v>14</v>
      </c>
      <c r="D1135" s="203">
        <v>34555.33</v>
      </c>
      <c r="E1135" s="164">
        <v>813778.02</v>
      </c>
      <c r="F1135" s="163">
        <v>1033.26</v>
      </c>
      <c r="G1135" s="172">
        <v>24333.273000000001</v>
      </c>
      <c r="I1135" s="177">
        <f t="shared" si="51"/>
        <v>2.9901609968708154E-2</v>
      </c>
      <c r="J1135" s="174">
        <f t="shared" si="49"/>
        <v>33522.07</v>
      </c>
      <c r="M1135" s="184"/>
    </row>
    <row r="1136" spans="1:13" ht="15" customHeight="1" x14ac:dyDescent="0.3">
      <c r="A1136" s="85" t="s">
        <v>7124</v>
      </c>
      <c r="B1136" s="85" t="s">
        <v>8717</v>
      </c>
      <c r="C1136" s="86" t="s">
        <v>14</v>
      </c>
      <c r="D1136" s="203">
        <v>34555.33</v>
      </c>
      <c r="E1136" s="164">
        <v>461313.66</v>
      </c>
      <c r="F1136" s="163">
        <v>0</v>
      </c>
      <c r="G1136" s="172">
        <v>0</v>
      </c>
      <c r="I1136" s="177">
        <f t="shared" si="51"/>
        <v>0</v>
      </c>
      <c r="J1136" s="174">
        <f t="shared" si="49"/>
        <v>34555.33</v>
      </c>
      <c r="M1136" s="184"/>
    </row>
    <row r="1137" spans="1:13" ht="15" customHeight="1" x14ac:dyDescent="0.3">
      <c r="A1137" s="85" t="s">
        <v>8718</v>
      </c>
      <c r="B1137" s="85" t="s">
        <v>8719</v>
      </c>
      <c r="C1137" s="86" t="s">
        <v>14</v>
      </c>
      <c r="D1137" s="203">
        <v>7895.69</v>
      </c>
      <c r="E1137" s="164">
        <v>166441.15</v>
      </c>
      <c r="F1137" s="163">
        <v>806.8</v>
      </c>
      <c r="G1137" s="172">
        <v>17007.343999999997</v>
      </c>
      <c r="I1137" s="177">
        <f t="shared" si="51"/>
        <v>0.10218232985337571</v>
      </c>
      <c r="J1137" s="174">
        <f t="shared" si="49"/>
        <v>7088.8899999999994</v>
      </c>
      <c r="M1137" s="184"/>
    </row>
    <row r="1138" spans="1:13" ht="15" customHeight="1" x14ac:dyDescent="0.3">
      <c r="A1138" s="85" t="s">
        <v>8720</v>
      </c>
      <c r="B1138" s="85" t="s">
        <v>8721</v>
      </c>
      <c r="C1138" s="86" t="s">
        <v>14</v>
      </c>
      <c r="D1138" s="203">
        <v>7895.69</v>
      </c>
      <c r="E1138" s="164">
        <v>122225.28</v>
      </c>
      <c r="F1138" s="163">
        <v>0</v>
      </c>
      <c r="G1138" s="172">
        <v>0</v>
      </c>
      <c r="I1138" s="177">
        <f t="shared" si="51"/>
        <v>0</v>
      </c>
      <c r="J1138" s="174">
        <f t="shared" si="49"/>
        <v>7895.69</v>
      </c>
      <c r="M1138" s="184"/>
    </row>
    <row r="1139" spans="1:13" ht="15" customHeight="1" x14ac:dyDescent="0.3">
      <c r="A1139" s="85" t="s">
        <v>8722</v>
      </c>
      <c r="B1139" s="85" t="s">
        <v>8723</v>
      </c>
      <c r="C1139" s="86" t="s">
        <v>14</v>
      </c>
      <c r="D1139" s="203">
        <v>3911.12</v>
      </c>
      <c r="E1139" s="164">
        <v>105522.02</v>
      </c>
      <c r="F1139" s="163">
        <v>0</v>
      </c>
      <c r="G1139" s="172">
        <v>0</v>
      </c>
      <c r="I1139" s="177">
        <f t="shared" si="51"/>
        <v>0</v>
      </c>
      <c r="J1139" s="174">
        <f t="shared" si="49"/>
        <v>3911.12</v>
      </c>
      <c r="M1139" s="184"/>
    </row>
    <row r="1140" spans="1:13" ht="15" customHeight="1" x14ac:dyDescent="0.3">
      <c r="A1140" s="85" t="s">
        <v>8724</v>
      </c>
      <c r="B1140" s="85" t="s">
        <v>8725</v>
      </c>
      <c r="C1140" s="86" t="s">
        <v>14</v>
      </c>
      <c r="D1140" s="203">
        <v>3911.12</v>
      </c>
      <c r="E1140" s="164">
        <v>52213.45</v>
      </c>
      <c r="F1140" s="163">
        <v>0</v>
      </c>
      <c r="G1140" s="172">
        <v>0</v>
      </c>
      <c r="I1140" s="177">
        <f t="shared" si="51"/>
        <v>0</v>
      </c>
      <c r="J1140" s="174">
        <f t="shared" si="49"/>
        <v>3911.12</v>
      </c>
      <c r="M1140" s="184"/>
    </row>
    <row r="1141" spans="1:13" ht="25.2" customHeight="1" x14ac:dyDescent="0.3">
      <c r="A1141" s="83" t="s">
        <v>1159</v>
      </c>
      <c r="B1141" s="83" t="s">
        <v>1160</v>
      </c>
      <c r="C1141" s="84"/>
      <c r="D1141" s="198"/>
      <c r="E1141" s="154">
        <v>235784.95999999999</v>
      </c>
      <c r="F1141" s="84"/>
      <c r="G1141" s="84">
        <v>0</v>
      </c>
      <c r="I1141" s="177"/>
      <c r="J1141" s="174">
        <f t="shared" si="49"/>
        <v>0</v>
      </c>
      <c r="M1141" s="184"/>
    </row>
    <row r="1142" spans="1:13" ht="15" customHeight="1" x14ac:dyDescent="0.3">
      <c r="A1142" s="85" t="s">
        <v>1161</v>
      </c>
      <c r="B1142" s="85" t="s">
        <v>1162</v>
      </c>
      <c r="C1142" s="86" t="s">
        <v>14</v>
      </c>
      <c r="D1142" s="199">
        <v>3592.64</v>
      </c>
      <c r="E1142" s="176">
        <v>235784.95999999999</v>
      </c>
      <c r="F1142" s="87">
        <v>0</v>
      </c>
      <c r="G1142" s="168">
        <v>0</v>
      </c>
      <c r="I1142" s="177">
        <f>F1142/D1142</f>
        <v>0</v>
      </c>
      <c r="J1142" s="174">
        <f t="shared" si="49"/>
        <v>3592.64</v>
      </c>
      <c r="M1142" s="184"/>
    </row>
    <row r="1143" spans="1:13" ht="25.2" customHeight="1" x14ac:dyDescent="0.3">
      <c r="A1143" s="81" t="s">
        <v>1163</v>
      </c>
      <c r="B1143" s="81" t="s">
        <v>1164</v>
      </c>
      <c r="C1143" s="82"/>
      <c r="D1143" s="197"/>
      <c r="E1143" s="153">
        <v>147734.01</v>
      </c>
      <c r="F1143" s="82"/>
      <c r="G1143" s="82">
        <v>0</v>
      </c>
      <c r="I1143" s="177"/>
      <c r="J1143" s="174">
        <f t="shared" si="49"/>
        <v>0</v>
      </c>
      <c r="M1143" s="184"/>
    </row>
    <row r="1144" spans="1:13" ht="25.2" customHeight="1" x14ac:dyDescent="0.3">
      <c r="A1144" s="83" t="s">
        <v>1165</v>
      </c>
      <c r="B1144" s="83" t="s">
        <v>1166</v>
      </c>
      <c r="C1144" s="84"/>
      <c r="D1144" s="198"/>
      <c r="E1144" s="154">
        <v>147734.01</v>
      </c>
      <c r="F1144" s="84"/>
      <c r="G1144" s="84">
        <v>0</v>
      </c>
      <c r="I1144" s="177"/>
      <c r="J1144" s="174">
        <f t="shared" si="49"/>
        <v>0</v>
      </c>
      <c r="M1144" s="184"/>
    </row>
    <row r="1145" spans="1:13" ht="15" customHeight="1" x14ac:dyDescent="0.3">
      <c r="A1145" s="85" t="s">
        <v>1167</v>
      </c>
      <c r="B1145" s="85" t="s">
        <v>1168</v>
      </c>
      <c r="C1145" s="86" t="s">
        <v>14</v>
      </c>
      <c r="D1145" s="199">
        <v>13789.99</v>
      </c>
      <c r="E1145" s="176">
        <v>127695.31</v>
      </c>
      <c r="F1145" s="87">
        <v>0</v>
      </c>
      <c r="G1145" s="168">
        <v>0</v>
      </c>
      <c r="I1145" s="177">
        <f>F1145/D1145</f>
        <v>0</v>
      </c>
      <c r="J1145" s="174">
        <f t="shared" si="49"/>
        <v>13789.99</v>
      </c>
      <c r="M1145" s="184"/>
    </row>
    <row r="1146" spans="1:13" ht="15" customHeight="1" x14ac:dyDescent="0.3">
      <c r="A1146" s="85" t="s">
        <v>1169</v>
      </c>
      <c r="B1146" s="85" t="s">
        <v>1170</v>
      </c>
      <c r="C1146" s="86" t="s">
        <v>14</v>
      </c>
      <c r="D1146" s="199">
        <v>378.81</v>
      </c>
      <c r="E1146" s="176">
        <v>3629</v>
      </c>
      <c r="F1146" s="87">
        <v>0</v>
      </c>
      <c r="G1146" s="168">
        <v>0</v>
      </c>
      <c r="I1146" s="177">
        <f>F1146/D1146</f>
        <v>0</v>
      </c>
      <c r="J1146" s="174">
        <f t="shared" si="49"/>
        <v>378.81</v>
      </c>
      <c r="M1146" s="184"/>
    </row>
    <row r="1147" spans="1:13" ht="15" customHeight="1" x14ac:dyDescent="0.3">
      <c r="A1147" s="85" t="s">
        <v>1171</v>
      </c>
      <c r="B1147" s="85" t="s">
        <v>1172</v>
      </c>
      <c r="C1147" s="86" t="s">
        <v>28</v>
      </c>
      <c r="D1147" s="199">
        <v>90</v>
      </c>
      <c r="E1147" s="176">
        <v>16409.7</v>
      </c>
      <c r="F1147" s="87">
        <v>0</v>
      </c>
      <c r="G1147" s="168">
        <v>0</v>
      </c>
      <c r="I1147" s="177">
        <f>F1147/D1147</f>
        <v>0</v>
      </c>
      <c r="J1147" s="174">
        <f t="shared" si="49"/>
        <v>90</v>
      </c>
      <c r="M1147" s="184"/>
    </row>
    <row r="1148" spans="1:13" ht="25.2" customHeight="1" x14ac:dyDescent="0.3">
      <c r="A1148" s="81" t="s">
        <v>1173</v>
      </c>
      <c r="B1148" s="81" t="s">
        <v>611</v>
      </c>
      <c r="C1148" s="82"/>
      <c r="D1148" s="197"/>
      <c r="E1148" s="82">
        <v>116657.5</v>
      </c>
      <c r="F1148" s="166"/>
      <c r="G1148" s="166">
        <v>0</v>
      </c>
      <c r="I1148" s="177"/>
      <c r="J1148" s="174">
        <f t="shared" si="49"/>
        <v>0</v>
      </c>
      <c r="M1148" s="184"/>
    </row>
    <row r="1149" spans="1:13" ht="15" customHeight="1" x14ac:dyDescent="0.3">
      <c r="A1149" s="85" t="s">
        <v>1174</v>
      </c>
      <c r="B1149" s="85" t="s">
        <v>1175</v>
      </c>
      <c r="C1149" s="86" t="s">
        <v>25</v>
      </c>
      <c r="D1149" s="199">
        <v>21.98</v>
      </c>
      <c r="E1149" s="176">
        <v>791.06</v>
      </c>
      <c r="F1149" s="87">
        <v>0</v>
      </c>
      <c r="G1149" s="168">
        <v>0</v>
      </c>
      <c r="I1149" s="177">
        <f t="shared" ref="I1149:I1162" si="52">F1149/D1149</f>
        <v>0</v>
      </c>
      <c r="J1149" s="174">
        <f t="shared" si="49"/>
        <v>21.98</v>
      </c>
      <c r="M1149" s="184"/>
    </row>
    <row r="1150" spans="1:13" ht="15" customHeight="1" x14ac:dyDescent="0.3">
      <c r="A1150" s="85" t="s">
        <v>1176</v>
      </c>
      <c r="B1150" s="85" t="s">
        <v>1177</v>
      </c>
      <c r="C1150" s="86" t="s">
        <v>14</v>
      </c>
      <c r="D1150" s="199">
        <v>113.94</v>
      </c>
      <c r="E1150" s="176">
        <v>6266.7</v>
      </c>
      <c r="F1150" s="87">
        <v>0</v>
      </c>
      <c r="G1150" s="168">
        <v>0</v>
      </c>
      <c r="I1150" s="177">
        <f t="shared" si="52"/>
        <v>0</v>
      </c>
      <c r="J1150" s="174">
        <f t="shared" si="49"/>
        <v>113.94</v>
      </c>
      <c r="M1150" s="184"/>
    </row>
    <row r="1151" spans="1:13" ht="15" customHeight="1" x14ac:dyDescent="0.3">
      <c r="A1151" s="85" t="s">
        <v>1178</v>
      </c>
      <c r="B1151" s="85" t="s">
        <v>1179</v>
      </c>
      <c r="C1151" s="86" t="s">
        <v>25</v>
      </c>
      <c r="D1151" s="199">
        <v>1.4</v>
      </c>
      <c r="E1151" s="176">
        <v>461.44</v>
      </c>
      <c r="F1151" s="87">
        <v>0</v>
      </c>
      <c r="G1151" s="168">
        <v>0</v>
      </c>
      <c r="I1151" s="177">
        <f t="shared" si="52"/>
        <v>0</v>
      </c>
      <c r="J1151" s="174">
        <f t="shared" si="49"/>
        <v>1.4</v>
      </c>
      <c r="M1151" s="184"/>
    </row>
    <row r="1152" spans="1:13" ht="15" customHeight="1" x14ac:dyDescent="0.3">
      <c r="A1152" s="85" t="s">
        <v>1180</v>
      </c>
      <c r="B1152" s="85" t="s">
        <v>1181</v>
      </c>
      <c r="C1152" s="86" t="s">
        <v>25</v>
      </c>
      <c r="D1152" s="199">
        <v>38.89</v>
      </c>
      <c r="E1152" s="176">
        <v>18076.849999999999</v>
      </c>
      <c r="F1152" s="87">
        <v>0</v>
      </c>
      <c r="G1152" s="168">
        <v>0</v>
      </c>
      <c r="I1152" s="177">
        <f t="shared" si="52"/>
        <v>0</v>
      </c>
      <c r="J1152" s="174">
        <f t="shared" si="49"/>
        <v>38.89</v>
      </c>
      <c r="M1152" s="184"/>
    </row>
    <row r="1153" spans="1:13" ht="15" customHeight="1" x14ac:dyDescent="0.3">
      <c r="A1153" s="85" t="s">
        <v>1182</v>
      </c>
      <c r="B1153" s="85" t="s">
        <v>1183</v>
      </c>
      <c r="C1153" s="86" t="s">
        <v>25</v>
      </c>
      <c r="D1153" s="199">
        <v>227.73</v>
      </c>
      <c r="E1153" s="176">
        <v>71983.179999999993</v>
      </c>
      <c r="F1153" s="87">
        <v>0</v>
      </c>
      <c r="G1153" s="168">
        <v>0</v>
      </c>
      <c r="I1153" s="177">
        <f t="shared" si="52"/>
        <v>0</v>
      </c>
      <c r="J1153" s="174">
        <f t="shared" si="49"/>
        <v>227.73</v>
      </c>
      <c r="M1153" s="184"/>
    </row>
    <row r="1154" spans="1:13" ht="15" customHeight="1" x14ac:dyDescent="0.3">
      <c r="A1154" s="85" t="s">
        <v>1184</v>
      </c>
      <c r="B1154" s="85" t="s">
        <v>1185</v>
      </c>
      <c r="C1154" s="86" t="s">
        <v>28</v>
      </c>
      <c r="D1154" s="199">
        <v>97</v>
      </c>
      <c r="E1154" s="176">
        <v>8003.47</v>
      </c>
      <c r="F1154" s="87">
        <v>0</v>
      </c>
      <c r="G1154" s="168">
        <v>0</v>
      </c>
      <c r="I1154" s="177">
        <f t="shared" si="52"/>
        <v>0</v>
      </c>
      <c r="J1154" s="174">
        <f t="shared" si="49"/>
        <v>97</v>
      </c>
      <c r="M1154" s="184"/>
    </row>
    <row r="1155" spans="1:13" ht="15" customHeight="1" x14ac:dyDescent="0.3">
      <c r="A1155" s="85" t="s">
        <v>1186</v>
      </c>
      <c r="B1155" s="85" t="s">
        <v>1187</v>
      </c>
      <c r="C1155" s="86" t="s">
        <v>28</v>
      </c>
      <c r="D1155" s="199">
        <v>55</v>
      </c>
      <c r="E1155" s="176">
        <v>4587</v>
      </c>
      <c r="F1155" s="87">
        <v>0</v>
      </c>
      <c r="G1155" s="168">
        <v>0</v>
      </c>
      <c r="I1155" s="177">
        <f t="shared" si="52"/>
        <v>0</v>
      </c>
      <c r="J1155" s="174">
        <f t="shared" si="49"/>
        <v>55</v>
      </c>
      <c r="M1155" s="184"/>
    </row>
    <row r="1156" spans="1:13" ht="15" customHeight="1" x14ac:dyDescent="0.3">
      <c r="A1156" s="85" t="s">
        <v>1188</v>
      </c>
      <c r="B1156" s="85" t="s">
        <v>1189</v>
      </c>
      <c r="C1156" s="86" t="s">
        <v>28</v>
      </c>
      <c r="D1156" s="199">
        <v>19</v>
      </c>
      <c r="E1156" s="176">
        <v>1014.6</v>
      </c>
      <c r="F1156" s="87">
        <v>0</v>
      </c>
      <c r="G1156" s="168">
        <v>0</v>
      </c>
      <c r="I1156" s="177">
        <f t="shared" si="52"/>
        <v>0</v>
      </c>
      <c r="J1156" s="174">
        <f t="shared" si="49"/>
        <v>19</v>
      </c>
      <c r="M1156" s="184"/>
    </row>
    <row r="1157" spans="1:13" ht="15" customHeight="1" x14ac:dyDescent="0.3">
      <c r="A1157" s="85" t="s">
        <v>1190</v>
      </c>
      <c r="B1157" s="85" t="s">
        <v>1191</v>
      </c>
      <c r="C1157" s="86" t="s">
        <v>28</v>
      </c>
      <c r="D1157" s="199">
        <v>3</v>
      </c>
      <c r="E1157" s="176">
        <v>193.2</v>
      </c>
      <c r="F1157" s="87">
        <v>0</v>
      </c>
      <c r="G1157" s="168">
        <v>0</v>
      </c>
      <c r="I1157" s="177">
        <f t="shared" si="52"/>
        <v>0</v>
      </c>
      <c r="J1157" s="174">
        <f t="shared" ref="J1157:J1220" si="53">D1157-F1157</f>
        <v>3</v>
      </c>
      <c r="M1157" s="184"/>
    </row>
    <row r="1158" spans="1:13" ht="15" customHeight="1" x14ac:dyDescent="0.3">
      <c r="A1158" s="85" t="s">
        <v>1192</v>
      </c>
      <c r="B1158" s="85" t="s">
        <v>1193</v>
      </c>
      <c r="C1158" s="86" t="s">
        <v>28</v>
      </c>
      <c r="D1158" s="199">
        <v>1</v>
      </c>
      <c r="E1158" s="176">
        <v>180</v>
      </c>
      <c r="F1158" s="87">
        <v>0</v>
      </c>
      <c r="G1158" s="168">
        <v>0</v>
      </c>
      <c r="I1158" s="177">
        <f t="shared" si="52"/>
        <v>0</v>
      </c>
      <c r="J1158" s="174">
        <f t="shared" si="53"/>
        <v>1</v>
      </c>
      <c r="M1158" s="184"/>
    </row>
    <row r="1159" spans="1:13" ht="15" customHeight="1" x14ac:dyDescent="0.3">
      <c r="A1159" s="85" t="s">
        <v>1194</v>
      </c>
      <c r="B1159" s="85" t="s">
        <v>1195</v>
      </c>
      <c r="C1159" s="86" t="s">
        <v>28</v>
      </c>
      <c r="D1159" s="199">
        <v>4</v>
      </c>
      <c r="E1159" s="176">
        <v>880</v>
      </c>
      <c r="F1159" s="87">
        <v>0</v>
      </c>
      <c r="G1159" s="168">
        <v>0</v>
      </c>
      <c r="I1159" s="177">
        <f t="shared" si="52"/>
        <v>0</v>
      </c>
      <c r="J1159" s="174">
        <f t="shared" si="53"/>
        <v>4</v>
      </c>
      <c r="M1159" s="184"/>
    </row>
    <row r="1160" spans="1:13" ht="15" customHeight="1" x14ac:dyDescent="0.3">
      <c r="A1160" s="85" t="s">
        <v>1196</v>
      </c>
      <c r="B1160" s="85" t="s">
        <v>1197</v>
      </c>
      <c r="C1160" s="86" t="s">
        <v>28</v>
      </c>
      <c r="D1160" s="199">
        <v>1</v>
      </c>
      <c r="E1160" s="176">
        <v>500</v>
      </c>
      <c r="F1160" s="87">
        <v>0</v>
      </c>
      <c r="G1160" s="168">
        <v>0</v>
      </c>
      <c r="I1160" s="177">
        <f t="shared" si="52"/>
        <v>0</v>
      </c>
      <c r="J1160" s="174">
        <f t="shared" si="53"/>
        <v>1</v>
      </c>
      <c r="M1160" s="184"/>
    </row>
    <row r="1161" spans="1:13" ht="15" customHeight="1" x14ac:dyDescent="0.3">
      <c r="A1161" s="85" t="s">
        <v>1198</v>
      </c>
      <c r="B1161" s="85" t="s">
        <v>1199</v>
      </c>
      <c r="C1161" s="86" t="s">
        <v>28</v>
      </c>
      <c r="D1161" s="199">
        <v>31</v>
      </c>
      <c r="E1161" s="176">
        <v>3720</v>
      </c>
      <c r="F1161" s="87">
        <v>0</v>
      </c>
      <c r="G1161" s="168">
        <v>0</v>
      </c>
      <c r="I1161" s="177">
        <f t="shared" si="52"/>
        <v>0</v>
      </c>
      <c r="J1161" s="174">
        <f t="shared" si="53"/>
        <v>31</v>
      </c>
      <c r="M1161" s="184"/>
    </row>
    <row r="1162" spans="1:13" ht="15" customHeight="1" x14ac:dyDescent="0.3">
      <c r="A1162" s="209" t="s">
        <v>9594</v>
      </c>
      <c r="B1162" s="209" t="s">
        <v>9593</v>
      </c>
      <c r="C1162" s="86" t="s">
        <v>78</v>
      </c>
      <c r="D1162" s="203">
        <v>0</v>
      </c>
      <c r="E1162" s="164">
        <v>0</v>
      </c>
      <c r="F1162" s="163">
        <v>0</v>
      </c>
      <c r="G1162" s="172">
        <v>0</v>
      </c>
      <c r="I1162" s="177" t="e">
        <f t="shared" si="52"/>
        <v>#DIV/0!</v>
      </c>
      <c r="J1162" s="174">
        <f t="shared" si="53"/>
        <v>0</v>
      </c>
      <c r="M1162" s="184"/>
    </row>
    <row r="1163" spans="1:13" ht="25.2" customHeight="1" x14ac:dyDescent="0.3">
      <c r="A1163" s="81" t="s">
        <v>1200</v>
      </c>
      <c r="B1163" s="81" t="s">
        <v>1201</v>
      </c>
      <c r="C1163" s="82"/>
      <c r="D1163" s="197"/>
      <c r="E1163" s="153">
        <v>89223.11</v>
      </c>
      <c r="F1163" s="82"/>
      <c r="G1163" s="82">
        <v>0</v>
      </c>
      <c r="I1163" s="177"/>
      <c r="J1163" s="174">
        <f t="shared" si="53"/>
        <v>0</v>
      </c>
      <c r="M1163" s="184"/>
    </row>
    <row r="1164" spans="1:13" ht="25.2" customHeight="1" x14ac:dyDescent="0.3">
      <c r="A1164" s="83" t="s">
        <v>1202</v>
      </c>
      <c r="B1164" s="83" t="s">
        <v>1203</v>
      </c>
      <c r="C1164" s="84"/>
      <c r="D1164" s="198"/>
      <c r="E1164" s="154">
        <v>970</v>
      </c>
      <c r="F1164" s="84"/>
      <c r="G1164" s="84">
        <v>0</v>
      </c>
      <c r="I1164" s="177"/>
      <c r="J1164" s="174">
        <f t="shared" si="53"/>
        <v>0</v>
      </c>
      <c r="M1164" s="184"/>
    </row>
    <row r="1165" spans="1:13" ht="15" customHeight="1" x14ac:dyDescent="0.3">
      <c r="A1165" s="85" t="s">
        <v>1204</v>
      </c>
      <c r="B1165" s="85" t="s">
        <v>1205</v>
      </c>
      <c r="C1165" s="86" t="s">
        <v>28</v>
      </c>
      <c r="D1165" s="199">
        <v>2</v>
      </c>
      <c r="E1165" s="176">
        <v>120</v>
      </c>
      <c r="F1165" s="87">
        <v>0</v>
      </c>
      <c r="G1165" s="168">
        <v>0</v>
      </c>
      <c r="I1165" s="177">
        <f t="shared" ref="I1165:I1171" si="54">F1165/D1165</f>
        <v>0</v>
      </c>
      <c r="J1165" s="174">
        <f t="shared" si="53"/>
        <v>2</v>
      </c>
      <c r="M1165" s="184"/>
    </row>
    <row r="1166" spans="1:13" ht="15" customHeight="1" x14ac:dyDescent="0.3">
      <c r="A1166" s="85" t="s">
        <v>1206</v>
      </c>
      <c r="B1166" s="85" t="s">
        <v>1207</v>
      </c>
      <c r="C1166" s="86" t="s">
        <v>28</v>
      </c>
      <c r="D1166" s="199">
        <v>1</v>
      </c>
      <c r="E1166" s="176">
        <v>85</v>
      </c>
      <c r="F1166" s="87">
        <v>0</v>
      </c>
      <c r="G1166" s="168">
        <v>0</v>
      </c>
      <c r="I1166" s="177">
        <f t="shared" si="54"/>
        <v>0</v>
      </c>
      <c r="J1166" s="174">
        <f t="shared" si="53"/>
        <v>1</v>
      </c>
      <c r="M1166" s="184"/>
    </row>
    <row r="1167" spans="1:13" ht="15" customHeight="1" x14ac:dyDescent="0.3">
      <c r="A1167" s="85" t="s">
        <v>1208</v>
      </c>
      <c r="B1167" s="85" t="s">
        <v>1209</v>
      </c>
      <c r="C1167" s="86" t="s">
        <v>28</v>
      </c>
      <c r="D1167" s="199">
        <v>1</v>
      </c>
      <c r="E1167" s="176">
        <v>70</v>
      </c>
      <c r="F1167" s="87">
        <v>0</v>
      </c>
      <c r="G1167" s="168">
        <v>0</v>
      </c>
      <c r="I1167" s="177">
        <f t="shared" si="54"/>
        <v>0</v>
      </c>
      <c r="J1167" s="174">
        <f t="shared" si="53"/>
        <v>1</v>
      </c>
      <c r="M1167" s="184"/>
    </row>
    <row r="1168" spans="1:13" ht="15" customHeight="1" x14ac:dyDescent="0.3">
      <c r="A1168" s="85" t="s">
        <v>1210</v>
      </c>
      <c r="B1168" s="85" t="s">
        <v>1211</v>
      </c>
      <c r="C1168" s="86" t="s">
        <v>28</v>
      </c>
      <c r="D1168" s="199">
        <v>3</v>
      </c>
      <c r="E1168" s="176">
        <v>270</v>
      </c>
      <c r="F1168" s="87">
        <v>0</v>
      </c>
      <c r="G1168" s="168">
        <v>0</v>
      </c>
      <c r="I1168" s="177">
        <f t="shared" si="54"/>
        <v>0</v>
      </c>
      <c r="J1168" s="174">
        <f t="shared" si="53"/>
        <v>3</v>
      </c>
      <c r="M1168" s="184"/>
    </row>
    <row r="1169" spans="1:13" ht="15" customHeight="1" x14ac:dyDescent="0.3">
      <c r="A1169" s="85" t="s">
        <v>1212</v>
      </c>
      <c r="B1169" s="85" t="s">
        <v>1213</v>
      </c>
      <c r="C1169" s="86" t="s">
        <v>28</v>
      </c>
      <c r="D1169" s="199">
        <v>1</v>
      </c>
      <c r="E1169" s="176">
        <v>80</v>
      </c>
      <c r="F1169" s="87">
        <v>0</v>
      </c>
      <c r="G1169" s="168">
        <v>0</v>
      </c>
      <c r="I1169" s="177">
        <f t="shared" si="54"/>
        <v>0</v>
      </c>
      <c r="J1169" s="174">
        <f t="shared" si="53"/>
        <v>1</v>
      </c>
      <c r="M1169" s="184"/>
    </row>
    <row r="1170" spans="1:13" ht="15" customHeight="1" x14ac:dyDescent="0.3">
      <c r="A1170" s="85" t="s">
        <v>1214</v>
      </c>
      <c r="B1170" s="85" t="s">
        <v>1215</v>
      </c>
      <c r="C1170" s="86" t="s">
        <v>28</v>
      </c>
      <c r="D1170" s="199">
        <v>1</v>
      </c>
      <c r="E1170" s="176">
        <v>250</v>
      </c>
      <c r="F1170" s="87">
        <v>0</v>
      </c>
      <c r="G1170" s="168">
        <v>0</v>
      </c>
      <c r="I1170" s="177">
        <f t="shared" si="54"/>
        <v>0</v>
      </c>
      <c r="J1170" s="174">
        <f t="shared" si="53"/>
        <v>1</v>
      </c>
      <c r="M1170" s="184"/>
    </row>
    <row r="1171" spans="1:13" ht="15" customHeight="1" x14ac:dyDescent="0.3">
      <c r="A1171" s="85" t="s">
        <v>1216</v>
      </c>
      <c r="B1171" s="85" t="s">
        <v>1217</v>
      </c>
      <c r="C1171" s="86" t="s">
        <v>28</v>
      </c>
      <c r="D1171" s="199">
        <v>1</v>
      </c>
      <c r="E1171" s="176">
        <v>95</v>
      </c>
      <c r="F1171" s="87">
        <v>0</v>
      </c>
      <c r="G1171" s="168">
        <v>0</v>
      </c>
      <c r="I1171" s="177">
        <f t="shared" si="54"/>
        <v>0</v>
      </c>
      <c r="J1171" s="174">
        <f t="shared" si="53"/>
        <v>1</v>
      </c>
      <c r="M1171" s="184"/>
    </row>
    <row r="1172" spans="1:13" ht="25.2" customHeight="1" x14ac:dyDescent="0.3">
      <c r="A1172" s="83" t="s">
        <v>1218</v>
      </c>
      <c r="B1172" s="83" t="s">
        <v>1219</v>
      </c>
      <c r="C1172" s="84"/>
      <c r="D1172" s="198"/>
      <c r="E1172" s="154">
        <v>68745</v>
      </c>
      <c r="F1172" s="84"/>
      <c r="G1172" s="84">
        <v>0</v>
      </c>
      <c r="I1172" s="177"/>
      <c r="J1172" s="174">
        <f t="shared" si="53"/>
        <v>0</v>
      </c>
      <c r="M1172" s="184"/>
    </row>
    <row r="1173" spans="1:13" ht="15" customHeight="1" x14ac:dyDescent="0.3">
      <c r="A1173" s="85" t="s">
        <v>1220</v>
      </c>
      <c r="B1173" s="85" t="s">
        <v>1221</v>
      </c>
      <c r="C1173" s="86" t="s">
        <v>28</v>
      </c>
      <c r="D1173" s="199">
        <v>4</v>
      </c>
      <c r="E1173" s="176">
        <v>340</v>
      </c>
      <c r="F1173" s="87">
        <v>0</v>
      </c>
      <c r="G1173" s="168">
        <v>0</v>
      </c>
      <c r="I1173" s="177">
        <f t="shared" ref="I1173:I1190" si="55">F1173/D1173</f>
        <v>0</v>
      </c>
      <c r="J1173" s="174">
        <f t="shared" si="53"/>
        <v>4</v>
      </c>
      <c r="M1173" s="184"/>
    </row>
    <row r="1174" spans="1:13" ht="15" customHeight="1" x14ac:dyDescent="0.3">
      <c r="A1174" s="85" t="s">
        <v>1222</v>
      </c>
      <c r="B1174" s="85" t="s">
        <v>1223</v>
      </c>
      <c r="C1174" s="86" t="s">
        <v>28</v>
      </c>
      <c r="D1174" s="199">
        <v>13</v>
      </c>
      <c r="E1174" s="176">
        <v>910</v>
      </c>
      <c r="F1174" s="87">
        <v>0</v>
      </c>
      <c r="G1174" s="168">
        <v>0</v>
      </c>
      <c r="I1174" s="177">
        <f t="shared" si="55"/>
        <v>0</v>
      </c>
      <c r="J1174" s="174">
        <f t="shared" si="53"/>
        <v>13</v>
      </c>
      <c r="M1174" s="184"/>
    </row>
    <row r="1175" spans="1:13" ht="15" customHeight="1" x14ac:dyDescent="0.3">
      <c r="A1175" s="85" t="s">
        <v>1224</v>
      </c>
      <c r="B1175" s="85" t="s">
        <v>1225</v>
      </c>
      <c r="C1175" s="86" t="s">
        <v>28</v>
      </c>
      <c r="D1175" s="199">
        <v>22</v>
      </c>
      <c r="E1175" s="176">
        <v>2112</v>
      </c>
      <c r="F1175" s="87">
        <v>0</v>
      </c>
      <c r="G1175" s="168">
        <v>0</v>
      </c>
      <c r="I1175" s="177">
        <f t="shared" si="55"/>
        <v>0</v>
      </c>
      <c r="J1175" s="174">
        <f t="shared" si="53"/>
        <v>22</v>
      </c>
      <c r="M1175" s="184"/>
    </row>
    <row r="1176" spans="1:13" ht="15" customHeight="1" x14ac:dyDescent="0.3">
      <c r="A1176" s="85" t="s">
        <v>1226</v>
      </c>
      <c r="B1176" s="85" t="s">
        <v>1227</v>
      </c>
      <c r="C1176" s="86" t="s">
        <v>28</v>
      </c>
      <c r="D1176" s="199">
        <v>12</v>
      </c>
      <c r="E1176" s="176">
        <v>540</v>
      </c>
      <c r="F1176" s="87">
        <v>0</v>
      </c>
      <c r="G1176" s="168">
        <v>0</v>
      </c>
      <c r="I1176" s="177">
        <f t="shared" si="55"/>
        <v>0</v>
      </c>
      <c r="J1176" s="174">
        <f t="shared" si="53"/>
        <v>12</v>
      </c>
      <c r="M1176" s="184"/>
    </row>
    <row r="1177" spans="1:13" ht="15" customHeight="1" x14ac:dyDescent="0.3">
      <c r="A1177" s="85" t="s">
        <v>1228</v>
      </c>
      <c r="B1177" s="85" t="s">
        <v>1229</v>
      </c>
      <c r="C1177" s="86" t="s">
        <v>28</v>
      </c>
      <c r="D1177" s="199">
        <v>13</v>
      </c>
      <c r="E1177" s="176">
        <v>780</v>
      </c>
      <c r="F1177" s="87">
        <v>0</v>
      </c>
      <c r="G1177" s="168">
        <v>0</v>
      </c>
      <c r="I1177" s="177">
        <f t="shared" si="55"/>
        <v>0</v>
      </c>
      <c r="J1177" s="174">
        <f t="shared" si="53"/>
        <v>13</v>
      </c>
      <c r="M1177" s="184"/>
    </row>
    <row r="1178" spans="1:13" ht="15" customHeight="1" x14ac:dyDescent="0.3">
      <c r="A1178" s="85" t="s">
        <v>1230</v>
      </c>
      <c r="B1178" s="85" t="s">
        <v>1231</v>
      </c>
      <c r="C1178" s="86" t="s">
        <v>28</v>
      </c>
      <c r="D1178" s="199">
        <v>17</v>
      </c>
      <c r="E1178" s="176">
        <v>1258</v>
      </c>
      <c r="F1178" s="87">
        <v>0</v>
      </c>
      <c r="G1178" s="168">
        <v>0</v>
      </c>
      <c r="I1178" s="177">
        <f t="shared" si="55"/>
        <v>0</v>
      </c>
      <c r="J1178" s="174">
        <f t="shared" si="53"/>
        <v>17</v>
      </c>
      <c r="M1178" s="184"/>
    </row>
    <row r="1179" spans="1:13" ht="15" customHeight="1" x14ac:dyDescent="0.3">
      <c r="A1179" s="85" t="s">
        <v>1232</v>
      </c>
      <c r="B1179" s="85" t="s">
        <v>1233</v>
      </c>
      <c r="C1179" s="86" t="s">
        <v>28</v>
      </c>
      <c r="D1179" s="199">
        <v>225</v>
      </c>
      <c r="E1179" s="176">
        <v>19125</v>
      </c>
      <c r="F1179" s="87">
        <v>0</v>
      </c>
      <c r="G1179" s="168">
        <v>0</v>
      </c>
      <c r="I1179" s="177">
        <f t="shared" si="55"/>
        <v>0</v>
      </c>
      <c r="J1179" s="174">
        <f t="shared" si="53"/>
        <v>225</v>
      </c>
      <c r="M1179" s="184"/>
    </row>
    <row r="1180" spans="1:13" ht="15" customHeight="1" x14ac:dyDescent="0.3">
      <c r="A1180" s="85" t="s">
        <v>1234</v>
      </c>
      <c r="B1180" s="85" t="s">
        <v>1235</v>
      </c>
      <c r="C1180" s="86" t="s">
        <v>28</v>
      </c>
      <c r="D1180" s="199">
        <v>224</v>
      </c>
      <c r="E1180" s="176">
        <v>18816</v>
      </c>
      <c r="F1180" s="87">
        <v>0</v>
      </c>
      <c r="G1180" s="168">
        <v>0</v>
      </c>
      <c r="I1180" s="177">
        <f t="shared" si="55"/>
        <v>0</v>
      </c>
      <c r="J1180" s="174">
        <f t="shared" si="53"/>
        <v>224</v>
      </c>
      <c r="M1180" s="184"/>
    </row>
    <row r="1181" spans="1:13" ht="15" customHeight="1" x14ac:dyDescent="0.3">
      <c r="A1181" s="85" t="s">
        <v>1236</v>
      </c>
      <c r="B1181" s="85" t="s">
        <v>1237</v>
      </c>
      <c r="C1181" s="86" t="s">
        <v>28</v>
      </c>
      <c r="D1181" s="199">
        <v>6</v>
      </c>
      <c r="E1181" s="176">
        <v>420</v>
      </c>
      <c r="F1181" s="87">
        <v>0</v>
      </c>
      <c r="G1181" s="168">
        <v>0</v>
      </c>
      <c r="I1181" s="177">
        <f t="shared" si="55"/>
        <v>0</v>
      </c>
      <c r="J1181" s="174">
        <f t="shared" si="53"/>
        <v>6</v>
      </c>
      <c r="M1181" s="184"/>
    </row>
    <row r="1182" spans="1:13" ht="15" customHeight="1" x14ac:dyDescent="0.3">
      <c r="A1182" s="85" t="s">
        <v>1238</v>
      </c>
      <c r="B1182" s="85" t="s">
        <v>1239</v>
      </c>
      <c r="C1182" s="86" t="s">
        <v>28</v>
      </c>
      <c r="D1182" s="199">
        <v>24</v>
      </c>
      <c r="E1182" s="176">
        <v>2640</v>
      </c>
      <c r="F1182" s="87">
        <v>0</v>
      </c>
      <c r="G1182" s="168">
        <v>0</v>
      </c>
      <c r="I1182" s="177">
        <f t="shared" si="55"/>
        <v>0</v>
      </c>
      <c r="J1182" s="174">
        <f t="shared" si="53"/>
        <v>24</v>
      </c>
      <c r="M1182" s="184"/>
    </row>
    <row r="1183" spans="1:13" ht="15" customHeight="1" x14ac:dyDescent="0.3">
      <c r="A1183" s="85" t="s">
        <v>1240</v>
      </c>
      <c r="B1183" s="85" t="s">
        <v>1241</v>
      </c>
      <c r="C1183" s="86" t="s">
        <v>28</v>
      </c>
      <c r="D1183" s="199">
        <v>104</v>
      </c>
      <c r="E1183" s="176">
        <v>10400</v>
      </c>
      <c r="F1183" s="87">
        <v>0</v>
      </c>
      <c r="G1183" s="168">
        <v>0</v>
      </c>
      <c r="I1183" s="177">
        <f t="shared" si="55"/>
        <v>0</v>
      </c>
      <c r="J1183" s="174">
        <f t="shared" si="53"/>
        <v>104</v>
      </c>
      <c r="M1183" s="184"/>
    </row>
    <row r="1184" spans="1:13" ht="15" customHeight="1" x14ac:dyDescent="0.3">
      <c r="A1184" s="85" t="s">
        <v>1242</v>
      </c>
      <c r="B1184" s="85" t="s">
        <v>1243</v>
      </c>
      <c r="C1184" s="86" t="s">
        <v>28</v>
      </c>
      <c r="D1184" s="199">
        <v>267</v>
      </c>
      <c r="E1184" s="176">
        <v>5340</v>
      </c>
      <c r="F1184" s="87">
        <v>0</v>
      </c>
      <c r="G1184" s="168">
        <v>0</v>
      </c>
      <c r="I1184" s="177">
        <f t="shared" si="55"/>
        <v>0</v>
      </c>
      <c r="J1184" s="174">
        <f t="shared" si="53"/>
        <v>267</v>
      </c>
      <c r="M1184" s="184"/>
    </row>
    <row r="1185" spans="1:13" ht="15" customHeight="1" x14ac:dyDescent="0.3">
      <c r="A1185" s="85" t="s">
        <v>1244</v>
      </c>
      <c r="B1185" s="85" t="s">
        <v>1245</v>
      </c>
      <c r="C1185" s="86" t="s">
        <v>28</v>
      </c>
      <c r="D1185" s="199">
        <v>36</v>
      </c>
      <c r="E1185" s="176">
        <v>1260</v>
      </c>
      <c r="F1185" s="87">
        <v>0</v>
      </c>
      <c r="G1185" s="168">
        <v>0</v>
      </c>
      <c r="I1185" s="177">
        <f t="shared" si="55"/>
        <v>0</v>
      </c>
      <c r="J1185" s="174">
        <f t="shared" si="53"/>
        <v>36</v>
      </c>
      <c r="M1185" s="184"/>
    </row>
    <row r="1186" spans="1:13" ht="15" customHeight="1" x14ac:dyDescent="0.3">
      <c r="A1186" s="85" t="s">
        <v>1246</v>
      </c>
      <c r="B1186" s="85" t="s">
        <v>1247</v>
      </c>
      <c r="C1186" s="86" t="s">
        <v>28</v>
      </c>
      <c r="D1186" s="199">
        <v>39</v>
      </c>
      <c r="E1186" s="176">
        <v>1638</v>
      </c>
      <c r="F1186" s="87">
        <v>0</v>
      </c>
      <c r="G1186" s="168">
        <v>0</v>
      </c>
      <c r="I1186" s="177">
        <f t="shared" si="55"/>
        <v>0</v>
      </c>
      <c r="J1186" s="174">
        <f t="shared" si="53"/>
        <v>39</v>
      </c>
      <c r="M1186" s="184"/>
    </row>
    <row r="1187" spans="1:13" ht="15" customHeight="1" x14ac:dyDescent="0.3">
      <c r="A1187" s="85" t="s">
        <v>1248</v>
      </c>
      <c r="B1187" s="85" t="s">
        <v>1249</v>
      </c>
      <c r="C1187" s="86" t="s">
        <v>28</v>
      </c>
      <c r="D1187" s="199">
        <v>56</v>
      </c>
      <c r="E1187" s="176">
        <v>2128</v>
      </c>
      <c r="F1187" s="87">
        <v>0</v>
      </c>
      <c r="G1187" s="168">
        <v>0</v>
      </c>
      <c r="I1187" s="177">
        <f t="shared" si="55"/>
        <v>0</v>
      </c>
      <c r="J1187" s="174">
        <f t="shared" si="53"/>
        <v>56</v>
      </c>
      <c r="M1187" s="184"/>
    </row>
    <row r="1188" spans="1:13" ht="15" customHeight="1" x14ac:dyDescent="0.3">
      <c r="A1188" s="85" t="s">
        <v>1250</v>
      </c>
      <c r="B1188" s="85" t="s">
        <v>1251</v>
      </c>
      <c r="C1188" s="86" t="s">
        <v>28</v>
      </c>
      <c r="D1188" s="199">
        <v>6</v>
      </c>
      <c r="E1188" s="176">
        <v>468</v>
      </c>
      <c r="F1188" s="87">
        <v>0</v>
      </c>
      <c r="G1188" s="168">
        <v>0</v>
      </c>
      <c r="I1188" s="177">
        <f t="shared" si="55"/>
        <v>0</v>
      </c>
      <c r="J1188" s="174">
        <f t="shared" si="53"/>
        <v>6</v>
      </c>
      <c r="M1188" s="184"/>
    </row>
    <row r="1189" spans="1:13" ht="15" customHeight="1" x14ac:dyDescent="0.3">
      <c r="A1189" s="85" t="s">
        <v>1252</v>
      </c>
      <c r="B1189" s="85" t="s">
        <v>1253</v>
      </c>
      <c r="C1189" s="86" t="s">
        <v>28</v>
      </c>
      <c r="D1189" s="199">
        <v>6</v>
      </c>
      <c r="E1189" s="176">
        <v>270</v>
      </c>
      <c r="F1189" s="87">
        <v>0</v>
      </c>
      <c r="G1189" s="168">
        <v>0</v>
      </c>
      <c r="I1189" s="177">
        <f t="shared" si="55"/>
        <v>0</v>
      </c>
      <c r="J1189" s="174">
        <f t="shared" si="53"/>
        <v>6</v>
      </c>
      <c r="M1189" s="184"/>
    </row>
    <row r="1190" spans="1:13" ht="15" customHeight="1" x14ac:dyDescent="0.3">
      <c r="A1190" s="85" t="s">
        <v>1254</v>
      </c>
      <c r="B1190" s="85" t="s">
        <v>1255</v>
      </c>
      <c r="C1190" s="86" t="s">
        <v>28</v>
      </c>
      <c r="D1190" s="199">
        <v>12</v>
      </c>
      <c r="E1190" s="176">
        <v>300</v>
      </c>
      <c r="F1190" s="87">
        <v>0</v>
      </c>
      <c r="G1190" s="168">
        <v>0</v>
      </c>
      <c r="I1190" s="177">
        <f t="shared" si="55"/>
        <v>0</v>
      </c>
      <c r="J1190" s="174">
        <f t="shared" si="53"/>
        <v>12</v>
      </c>
      <c r="M1190" s="184"/>
    </row>
    <row r="1191" spans="1:13" ht="25.2" customHeight="1" x14ac:dyDescent="0.3">
      <c r="A1191" s="83" t="s">
        <v>1256</v>
      </c>
      <c r="B1191" s="83" t="s">
        <v>1257</v>
      </c>
      <c r="C1191" s="84"/>
      <c r="D1191" s="198"/>
      <c r="E1191" s="154">
        <v>19508.11</v>
      </c>
      <c r="F1191" s="84"/>
      <c r="G1191" s="84">
        <v>0</v>
      </c>
      <c r="I1191" s="177"/>
      <c r="J1191" s="174">
        <f t="shared" si="53"/>
        <v>0</v>
      </c>
      <c r="M1191" s="184"/>
    </row>
    <row r="1192" spans="1:13" ht="15" customHeight="1" x14ac:dyDescent="0.3">
      <c r="A1192" s="85" t="s">
        <v>1258</v>
      </c>
      <c r="B1192" s="85" t="s">
        <v>1259</v>
      </c>
      <c r="C1192" s="86" t="s">
        <v>28</v>
      </c>
      <c r="D1192" s="199">
        <v>1513.83</v>
      </c>
      <c r="E1192" s="176">
        <v>12110.64</v>
      </c>
      <c r="F1192" s="87">
        <v>0</v>
      </c>
      <c r="G1192" s="168">
        <v>0</v>
      </c>
      <c r="I1192" s="177">
        <f>F1192/D1192</f>
        <v>0</v>
      </c>
      <c r="J1192" s="174">
        <f t="shared" si="53"/>
        <v>1513.83</v>
      </c>
      <c r="M1192" s="184"/>
    </row>
    <row r="1193" spans="1:13" ht="15" customHeight="1" x14ac:dyDescent="0.3">
      <c r="A1193" s="85" t="s">
        <v>1260</v>
      </c>
      <c r="B1193" s="85" t="s">
        <v>1261</v>
      </c>
      <c r="C1193" s="86" t="s">
        <v>25</v>
      </c>
      <c r="D1193" s="199">
        <v>606.35</v>
      </c>
      <c r="E1193" s="176">
        <v>7397.47</v>
      </c>
      <c r="F1193" s="87">
        <v>0</v>
      </c>
      <c r="G1193" s="168">
        <v>0</v>
      </c>
      <c r="I1193" s="177">
        <f>F1193/D1193</f>
        <v>0</v>
      </c>
      <c r="J1193" s="174">
        <f t="shared" si="53"/>
        <v>606.35</v>
      </c>
      <c r="M1193" s="184"/>
    </row>
    <row r="1194" spans="1:13" ht="25.2" customHeight="1" x14ac:dyDescent="0.3">
      <c r="A1194" s="81" t="s">
        <v>9595</v>
      </c>
      <c r="B1194" s="81" t="s">
        <v>9592</v>
      </c>
      <c r="C1194" s="82"/>
      <c r="D1194" s="197"/>
      <c r="E1194" s="82">
        <v>732680.51000000013</v>
      </c>
      <c r="F1194" s="82"/>
      <c r="G1194" s="82">
        <v>0</v>
      </c>
      <c r="I1194" s="177"/>
      <c r="J1194" s="174">
        <f t="shared" si="53"/>
        <v>0</v>
      </c>
      <c r="M1194" s="184"/>
    </row>
    <row r="1195" spans="1:13" ht="15" customHeight="1" x14ac:dyDescent="0.3">
      <c r="A1195" s="85" t="s">
        <v>9596</v>
      </c>
      <c r="B1195" s="85" t="s">
        <v>9959</v>
      </c>
      <c r="C1195" s="86" t="s">
        <v>198</v>
      </c>
      <c r="D1195" s="203">
        <v>1061211.3500000001</v>
      </c>
      <c r="E1195" s="164">
        <v>159181.70000000001</v>
      </c>
      <c r="F1195" s="163">
        <v>0</v>
      </c>
      <c r="G1195" s="172">
        <v>0</v>
      </c>
      <c r="I1195" s="177">
        <f>F1195/D1195</f>
        <v>0</v>
      </c>
      <c r="J1195" s="174">
        <f t="shared" si="53"/>
        <v>1061211.3500000001</v>
      </c>
      <c r="M1195" s="184"/>
    </row>
    <row r="1196" spans="1:13" ht="15" customHeight="1" x14ac:dyDescent="0.3">
      <c r="A1196" s="85" t="s">
        <v>9597</v>
      </c>
      <c r="B1196" s="85" t="s">
        <v>9960</v>
      </c>
      <c r="C1196" s="86" t="s">
        <v>78</v>
      </c>
      <c r="D1196" s="203">
        <v>1280845.7</v>
      </c>
      <c r="E1196" s="164">
        <v>256169.14</v>
      </c>
      <c r="F1196" s="163">
        <v>0</v>
      </c>
      <c r="G1196" s="172">
        <v>0</v>
      </c>
      <c r="I1196" s="177">
        <f>F1196/D1196</f>
        <v>0</v>
      </c>
      <c r="J1196" s="174">
        <f t="shared" si="53"/>
        <v>1280845.7</v>
      </c>
      <c r="M1196" s="184"/>
    </row>
    <row r="1197" spans="1:13" ht="15" customHeight="1" x14ac:dyDescent="0.3">
      <c r="A1197" s="85" t="s">
        <v>9956</v>
      </c>
      <c r="B1197" s="85" t="s">
        <v>9961</v>
      </c>
      <c r="C1197" s="86" t="s">
        <v>78</v>
      </c>
      <c r="D1197" s="203">
        <v>2146922.4</v>
      </c>
      <c r="E1197" s="164">
        <v>236161.46</v>
      </c>
      <c r="F1197" s="163">
        <v>0</v>
      </c>
      <c r="G1197" s="172">
        <v>0</v>
      </c>
      <c r="I1197" s="177">
        <f>F1197/D1197</f>
        <v>0</v>
      </c>
      <c r="J1197" s="174">
        <f t="shared" si="53"/>
        <v>2146922.4</v>
      </c>
      <c r="M1197" s="184"/>
    </row>
    <row r="1198" spans="1:13" ht="15" customHeight="1" x14ac:dyDescent="0.3">
      <c r="A1198" s="85" t="s">
        <v>9957</v>
      </c>
      <c r="B1198" s="85" t="s">
        <v>9962</v>
      </c>
      <c r="C1198" s="86" t="s">
        <v>78</v>
      </c>
      <c r="D1198" s="203">
        <v>830.5</v>
      </c>
      <c r="E1198" s="164">
        <v>39814.17</v>
      </c>
      <c r="F1198" s="163">
        <v>0</v>
      </c>
      <c r="G1198" s="172">
        <v>0</v>
      </c>
      <c r="I1198" s="177">
        <f>F1198/D1198</f>
        <v>0</v>
      </c>
      <c r="J1198" s="174">
        <f t="shared" si="53"/>
        <v>830.5</v>
      </c>
      <c r="M1198" s="184"/>
    </row>
    <row r="1199" spans="1:13" ht="15" customHeight="1" x14ac:dyDescent="0.3">
      <c r="A1199" s="85" t="s">
        <v>9958</v>
      </c>
      <c r="B1199" s="85" t="s">
        <v>9963</v>
      </c>
      <c r="C1199" s="86" t="s">
        <v>78</v>
      </c>
      <c r="D1199" s="203">
        <v>187972.92</v>
      </c>
      <c r="E1199" s="164">
        <v>41354.04</v>
      </c>
      <c r="F1199" s="163">
        <v>0</v>
      </c>
      <c r="G1199" s="172">
        <v>0</v>
      </c>
      <c r="I1199" s="177">
        <f>F1199/D1199</f>
        <v>0</v>
      </c>
      <c r="J1199" s="174">
        <f t="shared" si="53"/>
        <v>187972.92</v>
      </c>
      <c r="M1199" s="184"/>
    </row>
    <row r="1200" spans="1:13" ht="30" customHeight="1" x14ac:dyDescent="0.3">
      <c r="A1200" s="79" t="s">
        <v>1262</v>
      </c>
      <c r="B1200" s="79" t="s">
        <v>3</v>
      </c>
      <c r="C1200" s="80"/>
      <c r="D1200" s="196"/>
      <c r="E1200" s="80">
        <v>6141657.4600000009</v>
      </c>
      <c r="F1200" s="80"/>
      <c r="G1200" s="80">
        <v>573081.0512000001</v>
      </c>
      <c r="I1200" s="177"/>
      <c r="J1200" s="174">
        <f t="shared" si="53"/>
        <v>0</v>
      </c>
      <c r="M1200" s="184"/>
    </row>
    <row r="1201" spans="1:13" ht="25.2" customHeight="1" x14ac:dyDescent="0.3">
      <c r="A1201" s="81" t="s">
        <v>1263</v>
      </c>
      <c r="B1201" s="81" t="s">
        <v>1264</v>
      </c>
      <c r="C1201" s="82"/>
      <c r="D1201" s="197"/>
      <c r="E1201" s="82">
        <v>432232.04000000004</v>
      </c>
      <c r="F1201" s="82"/>
      <c r="G1201" s="82">
        <v>0</v>
      </c>
      <c r="I1201" s="177"/>
      <c r="J1201" s="174">
        <f t="shared" si="53"/>
        <v>0</v>
      </c>
      <c r="M1201" s="184"/>
    </row>
    <row r="1202" spans="1:13" ht="25.2" customHeight="1" x14ac:dyDescent="0.3">
      <c r="A1202" s="83" t="s">
        <v>1265</v>
      </c>
      <c r="B1202" s="83" t="s">
        <v>1266</v>
      </c>
      <c r="C1202" s="84"/>
      <c r="D1202" s="198"/>
      <c r="E1202" s="154">
        <v>364409.02</v>
      </c>
      <c r="F1202" s="84"/>
      <c r="G1202" s="84">
        <v>0</v>
      </c>
      <c r="I1202" s="177"/>
      <c r="J1202" s="174">
        <f t="shared" si="53"/>
        <v>0</v>
      </c>
      <c r="M1202" s="184"/>
    </row>
    <row r="1203" spans="1:13" ht="15" customHeight="1" x14ac:dyDescent="0.3">
      <c r="A1203" s="85" t="s">
        <v>1267</v>
      </c>
      <c r="B1203" s="85" t="s">
        <v>1268</v>
      </c>
      <c r="C1203" s="86" t="s">
        <v>28</v>
      </c>
      <c r="D1203" s="199">
        <v>71</v>
      </c>
      <c r="E1203" s="176">
        <v>24850</v>
      </c>
      <c r="F1203" s="87">
        <v>0</v>
      </c>
      <c r="G1203" s="168">
        <v>0</v>
      </c>
      <c r="I1203" s="177">
        <f t="shared" ref="I1203:I1224" si="56">F1203/D1203</f>
        <v>0</v>
      </c>
      <c r="J1203" s="174">
        <f t="shared" si="53"/>
        <v>71</v>
      </c>
      <c r="M1203" s="184"/>
    </row>
    <row r="1204" spans="1:13" ht="15" customHeight="1" x14ac:dyDescent="0.3">
      <c r="A1204" s="85" t="s">
        <v>1269</v>
      </c>
      <c r="B1204" s="85" t="s">
        <v>1270</v>
      </c>
      <c r="C1204" s="86" t="s">
        <v>28</v>
      </c>
      <c r="D1204" s="199">
        <v>104</v>
      </c>
      <c r="E1204" s="176">
        <v>66996.800000000003</v>
      </c>
      <c r="F1204" s="87">
        <v>0</v>
      </c>
      <c r="G1204" s="168">
        <v>0</v>
      </c>
      <c r="I1204" s="177">
        <f t="shared" si="56"/>
        <v>0</v>
      </c>
      <c r="J1204" s="174">
        <f t="shared" si="53"/>
        <v>104</v>
      </c>
      <c r="M1204" s="184"/>
    </row>
    <row r="1205" spans="1:13" ht="15" customHeight="1" x14ac:dyDescent="0.3">
      <c r="A1205" s="85" t="s">
        <v>1271</v>
      </c>
      <c r="B1205" s="85" t="s">
        <v>1272</v>
      </c>
      <c r="C1205" s="86" t="s">
        <v>28</v>
      </c>
      <c r="D1205" s="199">
        <v>51</v>
      </c>
      <c r="E1205" s="176">
        <v>33799.230000000003</v>
      </c>
      <c r="F1205" s="87">
        <v>0</v>
      </c>
      <c r="G1205" s="168">
        <v>0</v>
      </c>
      <c r="I1205" s="177">
        <f t="shared" si="56"/>
        <v>0</v>
      </c>
      <c r="J1205" s="174">
        <f t="shared" si="53"/>
        <v>51</v>
      </c>
      <c r="M1205" s="184"/>
    </row>
    <row r="1206" spans="1:13" ht="15" customHeight="1" x14ac:dyDescent="0.3">
      <c r="A1206" s="85" t="s">
        <v>1273</v>
      </c>
      <c r="B1206" s="85" t="s">
        <v>1274</v>
      </c>
      <c r="C1206" s="86" t="s">
        <v>28</v>
      </c>
      <c r="D1206" s="199">
        <v>22</v>
      </c>
      <c r="E1206" s="176">
        <v>7663.4800000000005</v>
      </c>
      <c r="F1206" s="87">
        <v>0</v>
      </c>
      <c r="G1206" s="168">
        <v>0</v>
      </c>
      <c r="I1206" s="177">
        <f t="shared" si="56"/>
        <v>0</v>
      </c>
      <c r="J1206" s="174">
        <f t="shared" si="53"/>
        <v>22</v>
      </c>
      <c r="M1206" s="184"/>
    </row>
    <row r="1207" spans="1:13" ht="15" customHeight="1" x14ac:dyDescent="0.3">
      <c r="A1207" s="85" t="s">
        <v>1275</v>
      </c>
      <c r="B1207" s="85" t="s">
        <v>1276</v>
      </c>
      <c r="C1207" s="86" t="s">
        <v>28</v>
      </c>
      <c r="D1207" s="199">
        <v>27</v>
      </c>
      <c r="E1207" s="176">
        <v>14466.6</v>
      </c>
      <c r="F1207" s="87">
        <v>0</v>
      </c>
      <c r="G1207" s="168">
        <v>0</v>
      </c>
      <c r="I1207" s="177">
        <f t="shared" si="56"/>
        <v>0</v>
      </c>
      <c r="J1207" s="174">
        <f t="shared" si="53"/>
        <v>27</v>
      </c>
      <c r="M1207" s="184"/>
    </row>
    <row r="1208" spans="1:13" ht="15" customHeight="1" x14ac:dyDescent="0.3">
      <c r="A1208" s="85" t="s">
        <v>1277</v>
      </c>
      <c r="B1208" s="85" t="s">
        <v>1278</v>
      </c>
      <c r="C1208" s="86" t="s">
        <v>28</v>
      </c>
      <c r="D1208" s="199">
        <v>5</v>
      </c>
      <c r="E1208" s="176">
        <v>3484</v>
      </c>
      <c r="F1208" s="87">
        <v>0</v>
      </c>
      <c r="G1208" s="168">
        <v>0</v>
      </c>
      <c r="I1208" s="177">
        <f t="shared" si="56"/>
        <v>0</v>
      </c>
      <c r="J1208" s="174">
        <f t="shared" si="53"/>
        <v>5</v>
      </c>
      <c r="M1208" s="184"/>
    </row>
    <row r="1209" spans="1:13" ht="15" customHeight="1" x14ac:dyDescent="0.3">
      <c r="A1209" s="85" t="s">
        <v>1279</v>
      </c>
      <c r="B1209" s="85" t="s">
        <v>1280</v>
      </c>
      <c r="C1209" s="86" t="s">
        <v>28</v>
      </c>
      <c r="D1209" s="199">
        <v>5</v>
      </c>
      <c r="E1209" s="176">
        <v>3234</v>
      </c>
      <c r="F1209" s="87">
        <v>0</v>
      </c>
      <c r="G1209" s="168">
        <v>0</v>
      </c>
      <c r="I1209" s="177">
        <f t="shared" si="56"/>
        <v>0</v>
      </c>
      <c r="J1209" s="174">
        <f t="shared" si="53"/>
        <v>5</v>
      </c>
      <c r="M1209" s="184"/>
    </row>
    <row r="1210" spans="1:13" ht="15" customHeight="1" x14ac:dyDescent="0.3">
      <c r="A1210" s="85" t="s">
        <v>1281</v>
      </c>
      <c r="B1210" s="85" t="s">
        <v>1282</v>
      </c>
      <c r="C1210" s="86" t="s">
        <v>28</v>
      </c>
      <c r="D1210" s="199">
        <v>11</v>
      </c>
      <c r="E1210" s="176">
        <v>6564.8</v>
      </c>
      <c r="F1210" s="87">
        <v>0</v>
      </c>
      <c r="G1210" s="168">
        <v>0</v>
      </c>
      <c r="I1210" s="177">
        <f t="shared" si="56"/>
        <v>0</v>
      </c>
      <c r="J1210" s="174">
        <f t="shared" si="53"/>
        <v>11</v>
      </c>
      <c r="M1210" s="184"/>
    </row>
    <row r="1211" spans="1:13" ht="15" customHeight="1" x14ac:dyDescent="0.3">
      <c r="A1211" s="85" t="s">
        <v>1283</v>
      </c>
      <c r="B1211" s="85" t="s">
        <v>1284</v>
      </c>
      <c r="C1211" s="86" t="s">
        <v>28</v>
      </c>
      <c r="D1211" s="199">
        <v>5</v>
      </c>
      <c r="E1211" s="176">
        <v>3134</v>
      </c>
      <c r="F1211" s="87">
        <v>0</v>
      </c>
      <c r="G1211" s="168">
        <v>0</v>
      </c>
      <c r="I1211" s="177">
        <f t="shared" si="56"/>
        <v>0</v>
      </c>
      <c r="J1211" s="174">
        <f t="shared" si="53"/>
        <v>5</v>
      </c>
      <c r="M1211" s="184"/>
    </row>
    <row r="1212" spans="1:13" ht="15" customHeight="1" x14ac:dyDescent="0.3">
      <c r="A1212" s="85" t="s">
        <v>1285</v>
      </c>
      <c r="B1212" s="85" t="s">
        <v>1286</v>
      </c>
      <c r="C1212" s="86" t="s">
        <v>28</v>
      </c>
      <c r="D1212" s="199">
        <v>1</v>
      </c>
      <c r="E1212" s="176">
        <v>616.79999999999995</v>
      </c>
      <c r="F1212" s="87">
        <v>0</v>
      </c>
      <c r="G1212" s="168">
        <v>0</v>
      </c>
      <c r="I1212" s="177">
        <f t="shared" si="56"/>
        <v>0</v>
      </c>
      <c r="J1212" s="174">
        <f t="shared" si="53"/>
        <v>1</v>
      </c>
      <c r="M1212" s="184"/>
    </row>
    <row r="1213" spans="1:13" ht="15" customHeight="1" x14ac:dyDescent="0.3">
      <c r="A1213" s="85" t="s">
        <v>1287</v>
      </c>
      <c r="B1213" s="85" t="s">
        <v>1288</v>
      </c>
      <c r="C1213" s="86" t="s">
        <v>28</v>
      </c>
      <c r="D1213" s="199">
        <v>5</v>
      </c>
      <c r="E1213" s="176">
        <v>1400</v>
      </c>
      <c r="F1213" s="87">
        <v>0</v>
      </c>
      <c r="G1213" s="168">
        <v>0</v>
      </c>
      <c r="I1213" s="177">
        <f t="shared" si="56"/>
        <v>0</v>
      </c>
      <c r="J1213" s="174">
        <f t="shared" si="53"/>
        <v>5</v>
      </c>
      <c r="M1213" s="184"/>
    </row>
    <row r="1214" spans="1:13" ht="15" customHeight="1" x14ac:dyDescent="0.3">
      <c r="A1214" s="85" t="s">
        <v>1289</v>
      </c>
      <c r="B1214" s="85" t="s">
        <v>1290</v>
      </c>
      <c r="C1214" s="86" t="s">
        <v>28</v>
      </c>
      <c r="D1214" s="199">
        <v>2</v>
      </c>
      <c r="E1214" s="176">
        <v>907.2</v>
      </c>
      <c r="F1214" s="87">
        <v>0</v>
      </c>
      <c r="G1214" s="168">
        <v>0</v>
      </c>
      <c r="I1214" s="177">
        <f t="shared" si="56"/>
        <v>0</v>
      </c>
      <c r="J1214" s="174">
        <f t="shared" si="53"/>
        <v>2</v>
      </c>
      <c r="M1214" s="184"/>
    </row>
    <row r="1215" spans="1:13" ht="15" customHeight="1" x14ac:dyDescent="0.3">
      <c r="A1215" s="85" t="s">
        <v>1291</v>
      </c>
      <c r="B1215" s="85" t="s">
        <v>1292</v>
      </c>
      <c r="C1215" s="86" t="s">
        <v>28</v>
      </c>
      <c r="D1215" s="199">
        <v>24</v>
      </c>
      <c r="E1215" s="176">
        <v>13656</v>
      </c>
      <c r="F1215" s="87">
        <v>0</v>
      </c>
      <c r="G1215" s="168">
        <v>0</v>
      </c>
      <c r="I1215" s="177">
        <f t="shared" si="56"/>
        <v>0</v>
      </c>
      <c r="J1215" s="174">
        <f t="shared" si="53"/>
        <v>24</v>
      </c>
      <c r="M1215" s="184"/>
    </row>
    <row r="1216" spans="1:13" ht="15" customHeight="1" x14ac:dyDescent="0.3">
      <c r="A1216" s="85" t="s">
        <v>1293</v>
      </c>
      <c r="B1216" s="85" t="s">
        <v>1294</v>
      </c>
      <c r="C1216" s="86" t="s">
        <v>28</v>
      </c>
      <c r="D1216" s="199">
        <v>4</v>
      </c>
      <c r="E1216" s="176">
        <v>1040</v>
      </c>
      <c r="F1216" s="87">
        <v>0</v>
      </c>
      <c r="G1216" s="168">
        <v>0</v>
      </c>
      <c r="I1216" s="177">
        <f t="shared" si="56"/>
        <v>0</v>
      </c>
      <c r="J1216" s="174">
        <f t="shared" si="53"/>
        <v>4</v>
      </c>
      <c r="M1216" s="184"/>
    </row>
    <row r="1217" spans="1:13" ht="15" customHeight="1" x14ac:dyDescent="0.3">
      <c r="A1217" s="85" t="s">
        <v>1295</v>
      </c>
      <c r="B1217" s="85" t="s">
        <v>1296</v>
      </c>
      <c r="C1217" s="86" t="s">
        <v>28</v>
      </c>
      <c r="D1217" s="199">
        <v>124</v>
      </c>
      <c r="E1217" s="176">
        <v>144199.6</v>
      </c>
      <c r="F1217" s="87">
        <v>0</v>
      </c>
      <c r="G1217" s="168">
        <v>0</v>
      </c>
      <c r="I1217" s="177">
        <f t="shared" si="56"/>
        <v>0</v>
      </c>
      <c r="J1217" s="174">
        <f t="shared" si="53"/>
        <v>124</v>
      </c>
      <c r="M1217" s="184"/>
    </row>
    <row r="1218" spans="1:13" ht="15" customHeight="1" x14ac:dyDescent="0.3">
      <c r="A1218" s="85" t="s">
        <v>1297</v>
      </c>
      <c r="B1218" s="85" t="s">
        <v>1298</v>
      </c>
      <c r="C1218" s="86" t="s">
        <v>28</v>
      </c>
      <c r="D1218" s="199">
        <v>7</v>
      </c>
      <c r="E1218" s="176">
        <v>1750</v>
      </c>
      <c r="F1218" s="87">
        <v>0</v>
      </c>
      <c r="G1218" s="168">
        <v>0</v>
      </c>
      <c r="I1218" s="177">
        <f t="shared" si="56"/>
        <v>0</v>
      </c>
      <c r="J1218" s="174">
        <f t="shared" si="53"/>
        <v>7</v>
      </c>
      <c r="M1218" s="184"/>
    </row>
    <row r="1219" spans="1:13" ht="15" customHeight="1" x14ac:dyDescent="0.3">
      <c r="A1219" s="85" t="s">
        <v>1299</v>
      </c>
      <c r="B1219" s="85" t="s">
        <v>1300</v>
      </c>
      <c r="C1219" s="86" t="s">
        <v>28</v>
      </c>
      <c r="D1219" s="199">
        <v>2</v>
      </c>
      <c r="E1219" s="176">
        <v>1335.28</v>
      </c>
      <c r="F1219" s="87">
        <v>0</v>
      </c>
      <c r="G1219" s="168">
        <v>0</v>
      </c>
      <c r="I1219" s="177">
        <f t="shared" si="56"/>
        <v>0</v>
      </c>
      <c r="J1219" s="174">
        <f t="shared" si="53"/>
        <v>2</v>
      </c>
      <c r="M1219" s="184"/>
    </row>
    <row r="1220" spans="1:13" ht="15" customHeight="1" x14ac:dyDescent="0.3">
      <c r="A1220" s="85" t="s">
        <v>1301</v>
      </c>
      <c r="B1220" s="85" t="s">
        <v>1302</v>
      </c>
      <c r="C1220" s="86" t="s">
        <v>28</v>
      </c>
      <c r="D1220" s="199">
        <v>35</v>
      </c>
      <c r="E1220" s="176">
        <v>17923.849999999999</v>
      </c>
      <c r="F1220" s="87">
        <v>0</v>
      </c>
      <c r="G1220" s="168">
        <v>0</v>
      </c>
      <c r="I1220" s="177">
        <f t="shared" si="56"/>
        <v>0</v>
      </c>
      <c r="J1220" s="174">
        <f t="shared" si="53"/>
        <v>35</v>
      </c>
      <c r="M1220" s="184"/>
    </row>
    <row r="1221" spans="1:13" ht="15" customHeight="1" x14ac:dyDescent="0.3">
      <c r="A1221" s="85" t="s">
        <v>1303</v>
      </c>
      <c r="B1221" s="85" t="s">
        <v>1304</v>
      </c>
      <c r="C1221" s="86" t="s">
        <v>28</v>
      </c>
      <c r="D1221" s="199">
        <v>50</v>
      </c>
      <c r="E1221" s="176">
        <v>9250</v>
      </c>
      <c r="F1221" s="87">
        <v>0</v>
      </c>
      <c r="G1221" s="168">
        <v>0</v>
      </c>
      <c r="I1221" s="177">
        <f t="shared" si="56"/>
        <v>0</v>
      </c>
      <c r="J1221" s="174">
        <f t="shared" ref="J1221:J1284" si="57">D1221-F1221</f>
        <v>50</v>
      </c>
      <c r="M1221" s="184"/>
    </row>
    <row r="1222" spans="1:13" ht="15" customHeight="1" x14ac:dyDescent="0.3">
      <c r="A1222" s="85" t="s">
        <v>1305</v>
      </c>
      <c r="B1222" s="85" t="s">
        <v>1306</v>
      </c>
      <c r="C1222" s="86" t="s">
        <v>28</v>
      </c>
      <c r="D1222" s="199">
        <v>18</v>
      </c>
      <c r="E1222" s="176">
        <v>6397.38</v>
      </c>
      <c r="F1222" s="87">
        <v>0</v>
      </c>
      <c r="G1222" s="168">
        <v>0</v>
      </c>
      <c r="I1222" s="177">
        <f t="shared" si="56"/>
        <v>0</v>
      </c>
      <c r="J1222" s="174">
        <f t="shared" si="57"/>
        <v>18</v>
      </c>
      <c r="M1222" s="184"/>
    </row>
    <row r="1223" spans="1:13" ht="15" customHeight="1" x14ac:dyDescent="0.3">
      <c r="A1223" s="85" t="s">
        <v>1307</v>
      </c>
      <c r="B1223" s="85" t="s">
        <v>1308</v>
      </c>
      <c r="C1223" s="86" t="s">
        <v>28</v>
      </c>
      <c r="D1223" s="199">
        <v>2</v>
      </c>
      <c r="E1223" s="176">
        <v>240</v>
      </c>
      <c r="F1223" s="87">
        <v>0</v>
      </c>
      <c r="G1223" s="168">
        <v>0</v>
      </c>
      <c r="I1223" s="177">
        <f t="shared" si="56"/>
        <v>0</v>
      </c>
      <c r="J1223" s="174">
        <f t="shared" si="57"/>
        <v>2</v>
      </c>
      <c r="M1223" s="184"/>
    </row>
    <row r="1224" spans="1:13" ht="15" customHeight="1" x14ac:dyDescent="0.3">
      <c r="A1224" s="85" t="s">
        <v>1309</v>
      </c>
      <c r="B1224" s="85" t="s">
        <v>1310</v>
      </c>
      <c r="C1224" s="86" t="s">
        <v>28</v>
      </c>
      <c r="D1224" s="199">
        <v>6</v>
      </c>
      <c r="E1224" s="176">
        <v>1500</v>
      </c>
      <c r="F1224" s="87">
        <v>0</v>
      </c>
      <c r="G1224" s="168">
        <v>0</v>
      </c>
      <c r="I1224" s="177">
        <f t="shared" si="56"/>
        <v>0</v>
      </c>
      <c r="J1224" s="174">
        <f t="shared" si="57"/>
        <v>6</v>
      </c>
      <c r="M1224" s="184"/>
    </row>
    <row r="1225" spans="1:13" ht="25.2" customHeight="1" x14ac:dyDescent="0.3">
      <c r="A1225" s="83" t="s">
        <v>1311</v>
      </c>
      <c r="B1225" s="83" t="s">
        <v>1312</v>
      </c>
      <c r="C1225" s="84"/>
      <c r="D1225" s="198"/>
      <c r="E1225" s="154">
        <v>42693.760000000002</v>
      </c>
      <c r="F1225" s="84"/>
      <c r="G1225" s="84">
        <v>0</v>
      </c>
      <c r="I1225" s="177"/>
      <c r="J1225" s="174">
        <f t="shared" si="57"/>
        <v>0</v>
      </c>
      <c r="M1225" s="184"/>
    </row>
    <row r="1226" spans="1:13" ht="15" customHeight="1" x14ac:dyDescent="0.3">
      <c r="A1226" s="85" t="s">
        <v>1313</v>
      </c>
      <c r="B1226" s="85" t="s">
        <v>1314</v>
      </c>
      <c r="C1226" s="86" t="s">
        <v>28</v>
      </c>
      <c r="D1226" s="206">
        <v>153</v>
      </c>
      <c r="E1226" s="155">
        <v>2891.7</v>
      </c>
      <c r="F1226" s="87">
        <v>0</v>
      </c>
      <c r="G1226" s="168">
        <v>0</v>
      </c>
      <c r="I1226" s="177">
        <f>F1226/D1226</f>
        <v>0</v>
      </c>
      <c r="J1226" s="174">
        <f t="shared" si="57"/>
        <v>153</v>
      </c>
      <c r="M1226" s="184"/>
    </row>
    <row r="1227" spans="1:13" ht="15" customHeight="1" x14ac:dyDescent="0.3">
      <c r="A1227" s="85" t="s">
        <v>1315</v>
      </c>
      <c r="B1227" s="85" t="s">
        <v>1316</v>
      </c>
      <c r="C1227" s="86" t="s">
        <v>28</v>
      </c>
      <c r="D1227" s="206">
        <v>68</v>
      </c>
      <c r="E1227" s="155">
        <v>1869.32</v>
      </c>
      <c r="F1227" s="87">
        <v>0</v>
      </c>
      <c r="G1227" s="168">
        <v>0</v>
      </c>
      <c r="I1227" s="177">
        <f>F1227/D1227</f>
        <v>0</v>
      </c>
      <c r="J1227" s="174">
        <f t="shared" si="57"/>
        <v>68</v>
      </c>
      <c r="M1227" s="184"/>
    </row>
    <row r="1228" spans="1:13" ht="15" customHeight="1" x14ac:dyDescent="0.3">
      <c r="A1228" s="85" t="s">
        <v>1317</v>
      </c>
      <c r="B1228" s="85" t="s">
        <v>1318</v>
      </c>
      <c r="C1228" s="86" t="s">
        <v>28</v>
      </c>
      <c r="D1228" s="206">
        <v>126</v>
      </c>
      <c r="E1228" s="155">
        <v>3780</v>
      </c>
      <c r="F1228" s="87">
        <v>0</v>
      </c>
      <c r="G1228" s="168">
        <v>0</v>
      </c>
      <c r="I1228" s="177">
        <f>F1228/D1228</f>
        <v>0</v>
      </c>
      <c r="J1228" s="174">
        <f t="shared" si="57"/>
        <v>126</v>
      </c>
      <c r="M1228" s="184"/>
    </row>
    <row r="1229" spans="1:13" ht="15" customHeight="1" x14ac:dyDescent="0.3">
      <c r="A1229" s="85" t="s">
        <v>1319</v>
      </c>
      <c r="B1229" s="85" t="s">
        <v>1320</v>
      </c>
      <c r="C1229" s="86" t="s">
        <v>28</v>
      </c>
      <c r="D1229" s="206">
        <v>118</v>
      </c>
      <c r="E1229" s="155">
        <v>12390</v>
      </c>
      <c r="F1229" s="87">
        <v>0</v>
      </c>
      <c r="G1229" s="168">
        <v>0</v>
      </c>
      <c r="I1229" s="177">
        <f>F1229/D1229</f>
        <v>0</v>
      </c>
      <c r="J1229" s="174">
        <f t="shared" si="57"/>
        <v>118</v>
      </c>
      <c r="M1229" s="184"/>
    </row>
    <row r="1230" spans="1:13" ht="15" customHeight="1" x14ac:dyDescent="0.3">
      <c r="A1230" s="85" t="s">
        <v>1321</v>
      </c>
      <c r="B1230" s="85" t="s">
        <v>1322</v>
      </c>
      <c r="C1230" s="86" t="s">
        <v>28</v>
      </c>
      <c r="D1230" s="206">
        <v>118</v>
      </c>
      <c r="E1230" s="155">
        <v>21762.74</v>
      </c>
      <c r="F1230" s="87">
        <v>0</v>
      </c>
      <c r="G1230" s="168">
        <v>0</v>
      </c>
      <c r="I1230" s="177">
        <f>F1230/D1230</f>
        <v>0</v>
      </c>
      <c r="J1230" s="174">
        <f t="shared" si="57"/>
        <v>118</v>
      </c>
      <c r="M1230" s="184"/>
    </row>
    <row r="1231" spans="1:13" ht="25.2" customHeight="1" x14ac:dyDescent="0.3">
      <c r="A1231" s="83" t="s">
        <v>1323</v>
      </c>
      <c r="B1231" s="83" t="s">
        <v>1324</v>
      </c>
      <c r="C1231" s="84"/>
      <c r="D1231" s="198"/>
      <c r="E1231" s="154">
        <v>16366.769999999999</v>
      </c>
      <c r="F1231" s="84"/>
      <c r="G1231" s="84">
        <v>0</v>
      </c>
      <c r="I1231" s="177"/>
      <c r="J1231" s="174">
        <f t="shared" si="57"/>
        <v>0</v>
      </c>
      <c r="M1231" s="184"/>
    </row>
    <row r="1232" spans="1:13" ht="15" customHeight="1" x14ac:dyDescent="0.3">
      <c r="A1232" s="85" t="s">
        <v>1325</v>
      </c>
      <c r="B1232" s="85" t="s">
        <v>1326</v>
      </c>
      <c r="C1232" s="86" t="s">
        <v>28</v>
      </c>
      <c r="D1232" s="199">
        <v>581</v>
      </c>
      <c r="E1232" s="176">
        <v>16366.769999999999</v>
      </c>
      <c r="F1232" s="87">
        <v>0</v>
      </c>
      <c r="G1232" s="168">
        <v>0</v>
      </c>
      <c r="I1232" s="177">
        <f>F1232/D1232</f>
        <v>0</v>
      </c>
      <c r="J1232" s="174">
        <f t="shared" si="57"/>
        <v>581</v>
      </c>
      <c r="M1232" s="184"/>
    </row>
    <row r="1233" spans="1:13" ht="25.2" customHeight="1" x14ac:dyDescent="0.3">
      <c r="A1233" s="83" t="s">
        <v>1327</v>
      </c>
      <c r="B1233" s="83" t="s">
        <v>1328</v>
      </c>
      <c r="C1233" s="84"/>
      <c r="D1233" s="198"/>
      <c r="E1233" s="154">
        <v>8762.49</v>
      </c>
      <c r="F1233" s="84"/>
      <c r="G1233" s="84">
        <v>0</v>
      </c>
      <c r="I1233" s="177"/>
      <c r="J1233" s="174">
        <f t="shared" si="57"/>
        <v>0</v>
      </c>
      <c r="M1233" s="184"/>
    </row>
    <row r="1234" spans="1:13" ht="15" customHeight="1" x14ac:dyDescent="0.3">
      <c r="A1234" s="85" t="s">
        <v>1329</v>
      </c>
      <c r="B1234" s="85" t="s">
        <v>1330</v>
      </c>
      <c r="C1234" s="86" t="s">
        <v>28</v>
      </c>
      <c r="D1234" s="199">
        <v>583</v>
      </c>
      <c r="E1234" s="176">
        <v>8762.49</v>
      </c>
      <c r="F1234" s="87">
        <v>0</v>
      </c>
      <c r="G1234" s="168">
        <v>0</v>
      </c>
      <c r="I1234" s="177">
        <f>F1234/D1234</f>
        <v>0</v>
      </c>
      <c r="J1234" s="174">
        <f t="shared" si="57"/>
        <v>583</v>
      </c>
      <c r="M1234" s="184"/>
    </row>
    <row r="1235" spans="1:13" ht="25.2" customHeight="1" x14ac:dyDescent="0.3">
      <c r="A1235" s="81" t="s">
        <v>1331</v>
      </c>
      <c r="B1235" s="81" t="s">
        <v>1332</v>
      </c>
      <c r="C1235" s="82"/>
      <c r="D1235" s="197"/>
      <c r="E1235" s="153">
        <v>1213211.0799999998</v>
      </c>
      <c r="F1235" s="82"/>
      <c r="G1235" s="82">
        <v>2001.0000000000002</v>
      </c>
      <c r="I1235" s="177"/>
      <c r="J1235" s="174">
        <f t="shared" si="57"/>
        <v>0</v>
      </c>
      <c r="M1235" s="184"/>
    </row>
    <row r="1236" spans="1:13" ht="25.2" customHeight="1" x14ac:dyDescent="0.3">
      <c r="A1236" s="83" t="s">
        <v>1333</v>
      </c>
      <c r="B1236" s="83" t="s">
        <v>1334</v>
      </c>
      <c r="C1236" s="84"/>
      <c r="D1236" s="198"/>
      <c r="E1236" s="154">
        <v>115766.29999999999</v>
      </c>
      <c r="F1236" s="84"/>
      <c r="G1236" s="84">
        <v>0</v>
      </c>
      <c r="I1236" s="177"/>
      <c r="J1236" s="174">
        <f t="shared" si="57"/>
        <v>0</v>
      </c>
      <c r="M1236" s="184"/>
    </row>
    <row r="1237" spans="1:13" ht="15" customHeight="1" x14ac:dyDescent="0.3">
      <c r="A1237" s="85" t="s">
        <v>1335</v>
      </c>
      <c r="B1237" s="85" t="s">
        <v>1336</v>
      </c>
      <c r="C1237" s="86" t="s">
        <v>1337</v>
      </c>
      <c r="D1237" s="199">
        <v>0</v>
      </c>
      <c r="E1237" s="176">
        <v>0</v>
      </c>
      <c r="F1237" s="87">
        <v>0</v>
      </c>
      <c r="G1237" s="168">
        <v>0</v>
      </c>
      <c r="I1237" s="177" t="s">
        <v>9293</v>
      </c>
      <c r="J1237" s="174">
        <f t="shared" si="57"/>
        <v>0</v>
      </c>
      <c r="M1237" s="184"/>
    </row>
    <row r="1238" spans="1:13" ht="15" customHeight="1" x14ac:dyDescent="0.3">
      <c r="A1238" s="85" t="s">
        <v>1338</v>
      </c>
      <c r="B1238" s="85" t="s">
        <v>1339</v>
      </c>
      <c r="C1238" s="86" t="s">
        <v>1337</v>
      </c>
      <c r="D1238" s="199">
        <v>0</v>
      </c>
      <c r="E1238" s="176">
        <v>0</v>
      </c>
      <c r="F1238" s="87">
        <v>0</v>
      </c>
      <c r="G1238" s="168">
        <v>0</v>
      </c>
      <c r="I1238" s="177" t="s">
        <v>9293</v>
      </c>
      <c r="J1238" s="174">
        <f t="shared" si="57"/>
        <v>0</v>
      </c>
      <c r="M1238" s="184"/>
    </row>
    <row r="1239" spans="1:13" ht="15" customHeight="1" x14ac:dyDescent="0.3">
      <c r="A1239" s="85" t="s">
        <v>1340</v>
      </c>
      <c r="B1239" s="85" t="s">
        <v>1341</v>
      </c>
      <c r="C1239" s="86" t="s">
        <v>1337</v>
      </c>
      <c r="D1239" s="199">
        <v>0</v>
      </c>
      <c r="E1239" s="176">
        <v>0</v>
      </c>
      <c r="F1239" s="87">
        <v>0</v>
      </c>
      <c r="G1239" s="168">
        <v>0</v>
      </c>
      <c r="I1239" s="177" t="s">
        <v>9293</v>
      </c>
      <c r="J1239" s="174">
        <f t="shared" si="57"/>
        <v>0</v>
      </c>
      <c r="M1239" s="184"/>
    </row>
    <row r="1240" spans="1:13" ht="15" customHeight="1" x14ac:dyDescent="0.3">
      <c r="A1240" s="85" t="s">
        <v>1342</v>
      </c>
      <c r="B1240" s="85" t="s">
        <v>1343</v>
      </c>
      <c r="C1240" s="86" t="s">
        <v>1337</v>
      </c>
      <c r="D1240" s="199">
        <v>0</v>
      </c>
      <c r="E1240" s="176">
        <v>0</v>
      </c>
      <c r="F1240" s="87">
        <v>0</v>
      </c>
      <c r="G1240" s="168">
        <v>0</v>
      </c>
      <c r="I1240" s="177" t="s">
        <v>9293</v>
      </c>
      <c r="J1240" s="174">
        <f t="shared" si="57"/>
        <v>0</v>
      </c>
      <c r="M1240" s="184"/>
    </row>
    <row r="1241" spans="1:13" ht="15" customHeight="1" x14ac:dyDescent="0.3">
      <c r="A1241" s="85" t="s">
        <v>7860</v>
      </c>
      <c r="B1241" s="85" t="s">
        <v>8355</v>
      </c>
      <c r="C1241" s="86" t="s">
        <v>1337</v>
      </c>
      <c r="D1241" s="202">
        <v>0</v>
      </c>
      <c r="E1241" s="162">
        <v>0</v>
      </c>
      <c r="F1241" s="161">
        <v>0</v>
      </c>
      <c r="G1241" s="171">
        <v>0</v>
      </c>
      <c r="I1241" s="177" t="e">
        <f t="shared" ref="I1241:I1250" si="58">F1241/D1241</f>
        <v>#DIV/0!</v>
      </c>
      <c r="J1241" s="174">
        <f t="shared" si="57"/>
        <v>0</v>
      </c>
      <c r="M1241" s="184"/>
    </row>
    <row r="1242" spans="1:13" ht="15" customHeight="1" x14ac:dyDescent="0.3">
      <c r="A1242" s="85" t="s">
        <v>7861</v>
      </c>
      <c r="B1242" s="85" t="s">
        <v>8356</v>
      </c>
      <c r="C1242" s="86" t="s">
        <v>1337</v>
      </c>
      <c r="D1242" s="202">
        <v>0</v>
      </c>
      <c r="E1242" s="162">
        <v>0</v>
      </c>
      <c r="F1242" s="161">
        <v>0</v>
      </c>
      <c r="G1242" s="171">
        <v>0</v>
      </c>
      <c r="I1242" s="177" t="e">
        <f t="shared" si="58"/>
        <v>#DIV/0!</v>
      </c>
      <c r="J1242" s="174">
        <f t="shared" si="57"/>
        <v>0</v>
      </c>
      <c r="M1242" s="184"/>
    </row>
    <row r="1243" spans="1:13" ht="15" customHeight="1" x14ac:dyDescent="0.3">
      <c r="A1243" s="85" t="s">
        <v>7862</v>
      </c>
      <c r="B1243" s="85" t="s">
        <v>7863</v>
      </c>
      <c r="C1243" s="86" t="s">
        <v>1337</v>
      </c>
      <c r="D1243" s="202">
        <v>0</v>
      </c>
      <c r="E1243" s="162">
        <v>0</v>
      </c>
      <c r="F1243" s="161">
        <v>0</v>
      </c>
      <c r="G1243" s="171">
        <v>0</v>
      </c>
      <c r="I1243" s="177" t="e">
        <f t="shared" si="58"/>
        <v>#DIV/0!</v>
      </c>
      <c r="J1243" s="174">
        <f t="shared" si="57"/>
        <v>0</v>
      </c>
      <c r="M1243" s="184"/>
    </row>
    <row r="1244" spans="1:13" ht="15" customHeight="1" x14ac:dyDescent="0.3">
      <c r="A1244" s="85" t="s">
        <v>7864</v>
      </c>
      <c r="B1244" s="85" t="s">
        <v>7865</v>
      </c>
      <c r="C1244" s="86" t="s">
        <v>1337</v>
      </c>
      <c r="D1244" s="202">
        <v>0</v>
      </c>
      <c r="E1244" s="162">
        <v>0</v>
      </c>
      <c r="F1244" s="161">
        <v>0</v>
      </c>
      <c r="G1244" s="171">
        <v>0</v>
      </c>
      <c r="I1244" s="177" t="e">
        <f t="shared" si="58"/>
        <v>#DIV/0!</v>
      </c>
      <c r="J1244" s="174">
        <f t="shared" si="57"/>
        <v>0</v>
      </c>
      <c r="M1244" s="184"/>
    </row>
    <row r="1245" spans="1:13" ht="15" customHeight="1" x14ac:dyDescent="0.3">
      <c r="A1245" s="85" t="s">
        <v>10214</v>
      </c>
      <c r="B1245" s="85" t="s">
        <v>10220</v>
      </c>
      <c r="C1245" s="86" t="s">
        <v>1337</v>
      </c>
      <c r="D1245" s="203">
        <v>402</v>
      </c>
      <c r="E1245" s="164">
        <v>65534.04</v>
      </c>
      <c r="F1245" s="163">
        <v>0</v>
      </c>
      <c r="G1245" s="172">
        <v>0</v>
      </c>
      <c r="I1245" s="177">
        <f t="shared" si="58"/>
        <v>0</v>
      </c>
      <c r="J1245" s="174">
        <f t="shared" si="57"/>
        <v>402</v>
      </c>
      <c r="M1245" s="184"/>
    </row>
    <row r="1246" spans="1:13" ht="15" customHeight="1" x14ac:dyDescent="0.3">
      <c r="A1246" s="85" t="s">
        <v>10215</v>
      </c>
      <c r="B1246" s="85" t="s">
        <v>10221</v>
      </c>
      <c r="C1246" s="86" t="s">
        <v>1337</v>
      </c>
      <c r="D1246" s="203">
        <v>18</v>
      </c>
      <c r="E1246" s="164">
        <v>2533.3200000000002</v>
      </c>
      <c r="F1246" s="163">
        <v>0</v>
      </c>
      <c r="G1246" s="172">
        <v>0</v>
      </c>
      <c r="I1246" s="177">
        <f t="shared" si="58"/>
        <v>0</v>
      </c>
      <c r="J1246" s="174">
        <f t="shared" si="57"/>
        <v>18</v>
      </c>
      <c r="M1246" s="184"/>
    </row>
    <row r="1247" spans="1:13" ht="15" customHeight="1" x14ac:dyDescent="0.3">
      <c r="A1247" s="85" t="s">
        <v>10216</v>
      </c>
      <c r="B1247" s="85" t="s">
        <v>10222</v>
      </c>
      <c r="C1247" s="86" t="s">
        <v>1337</v>
      </c>
      <c r="D1247" s="203">
        <v>37</v>
      </c>
      <c r="E1247" s="164">
        <v>7542.45</v>
      </c>
      <c r="F1247" s="163">
        <v>0</v>
      </c>
      <c r="G1247" s="172">
        <v>0</v>
      </c>
      <c r="I1247" s="177">
        <f t="shared" si="58"/>
        <v>0</v>
      </c>
      <c r="J1247" s="174">
        <f t="shared" si="57"/>
        <v>37</v>
      </c>
      <c r="M1247" s="184"/>
    </row>
    <row r="1248" spans="1:13" ht="15" customHeight="1" x14ac:dyDescent="0.3">
      <c r="A1248" s="85" t="s">
        <v>10217</v>
      </c>
      <c r="B1248" s="85" t="s">
        <v>10223</v>
      </c>
      <c r="C1248" s="86" t="s">
        <v>1337</v>
      </c>
      <c r="D1248" s="203">
        <v>133</v>
      </c>
      <c r="E1248" s="164">
        <v>31418.59</v>
      </c>
      <c r="F1248" s="163">
        <v>0</v>
      </c>
      <c r="G1248" s="172">
        <v>0</v>
      </c>
      <c r="I1248" s="177">
        <f t="shared" si="58"/>
        <v>0</v>
      </c>
      <c r="J1248" s="174">
        <f t="shared" si="57"/>
        <v>133</v>
      </c>
      <c r="M1248" s="184"/>
    </row>
    <row r="1249" spans="1:13" ht="15" customHeight="1" x14ac:dyDescent="0.3">
      <c r="A1249" s="85" t="s">
        <v>10218</v>
      </c>
      <c r="B1249" s="85" t="s">
        <v>10224</v>
      </c>
      <c r="C1249" s="86" t="s">
        <v>1337</v>
      </c>
      <c r="D1249" s="203">
        <v>590</v>
      </c>
      <c r="E1249" s="164">
        <v>5180.2</v>
      </c>
      <c r="F1249" s="163">
        <v>0</v>
      </c>
      <c r="G1249" s="172">
        <v>0</v>
      </c>
      <c r="I1249" s="177">
        <f t="shared" si="58"/>
        <v>0</v>
      </c>
      <c r="J1249" s="174">
        <f t="shared" si="57"/>
        <v>590</v>
      </c>
      <c r="M1249" s="184"/>
    </row>
    <row r="1250" spans="1:13" ht="15" customHeight="1" x14ac:dyDescent="0.3">
      <c r="A1250" s="85" t="s">
        <v>10219</v>
      </c>
      <c r="B1250" s="85" t="s">
        <v>10225</v>
      </c>
      <c r="C1250" s="86" t="s">
        <v>1337</v>
      </c>
      <c r="D1250" s="203">
        <v>590</v>
      </c>
      <c r="E1250" s="164">
        <v>3557.7</v>
      </c>
      <c r="F1250" s="163">
        <v>0</v>
      </c>
      <c r="G1250" s="172">
        <v>0</v>
      </c>
      <c r="I1250" s="177">
        <f t="shared" si="58"/>
        <v>0</v>
      </c>
      <c r="J1250" s="174">
        <f t="shared" si="57"/>
        <v>590</v>
      </c>
      <c r="M1250" s="184"/>
    </row>
    <row r="1251" spans="1:13" ht="25.2" customHeight="1" x14ac:dyDescent="0.3">
      <c r="A1251" s="83" t="s">
        <v>1344</v>
      </c>
      <c r="B1251" s="83" t="s">
        <v>1345</v>
      </c>
      <c r="C1251" s="84"/>
      <c r="D1251" s="198"/>
      <c r="E1251" s="154">
        <v>515892.47</v>
      </c>
      <c r="F1251" s="84"/>
      <c r="G1251" s="84">
        <v>0</v>
      </c>
      <c r="I1251" s="177"/>
      <c r="J1251" s="174">
        <f t="shared" si="57"/>
        <v>0</v>
      </c>
      <c r="M1251" s="184"/>
    </row>
    <row r="1252" spans="1:13" ht="15" customHeight="1" x14ac:dyDescent="0.3">
      <c r="A1252" s="85" t="s">
        <v>1346</v>
      </c>
      <c r="B1252" s="85" t="s">
        <v>1347</v>
      </c>
      <c r="C1252" s="86" t="s">
        <v>25</v>
      </c>
      <c r="D1252" s="199">
        <v>0</v>
      </c>
      <c r="E1252" s="176">
        <v>0</v>
      </c>
      <c r="F1252" s="87">
        <v>0</v>
      </c>
      <c r="G1252" s="168">
        <v>0</v>
      </c>
      <c r="I1252" s="177" t="s">
        <v>9293</v>
      </c>
      <c r="J1252" s="174">
        <f t="shared" si="57"/>
        <v>0</v>
      </c>
      <c r="M1252" s="184"/>
    </row>
    <row r="1253" spans="1:13" ht="15" customHeight="1" x14ac:dyDescent="0.3">
      <c r="A1253" s="85" t="s">
        <v>1348</v>
      </c>
      <c r="B1253" s="85" t="s">
        <v>1349</v>
      </c>
      <c r="C1253" s="86" t="s">
        <v>25</v>
      </c>
      <c r="D1253" s="199">
        <v>0</v>
      </c>
      <c r="E1253" s="176">
        <v>0</v>
      </c>
      <c r="F1253" s="87">
        <v>0</v>
      </c>
      <c r="G1253" s="168">
        <v>0</v>
      </c>
      <c r="I1253" s="177" t="s">
        <v>9293</v>
      </c>
      <c r="J1253" s="174">
        <f t="shared" si="57"/>
        <v>0</v>
      </c>
      <c r="M1253" s="184"/>
    </row>
    <row r="1254" spans="1:13" ht="15" customHeight="1" x14ac:dyDescent="0.3">
      <c r="A1254" s="85" t="s">
        <v>1350</v>
      </c>
      <c r="B1254" s="85" t="s">
        <v>1351</v>
      </c>
      <c r="C1254" s="86" t="s">
        <v>25</v>
      </c>
      <c r="D1254" s="199">
        <v>0</v>
      </c>
      <c r="E1254" s="176">
        <v>0</v>
      </c>
      <c r="F1254" s="87">
        <v>0</v>
      </c>
      <c r="G1254" s="168">
        <v>0</v>
      </c>
      <c r="I1254" s="177" t="s">
        <v>9293</v>
      </c>
      <c r="J1254" s="174">
        <f t="shared" si="57"/>
        <v>0</v>
      </c>
      <c r="M1254" s="184"/>
    </row>
    <row r="1255" spans="1:13" ht="15" customHeight="1" x14ac:dyDescent="0.3">
      <c r="A1255" s="85" t="s">
        <v>1352</v>
      </c>
      <c r="B1255" s="85" t="s">
        <v>1353</v>
      </c>
      <c r="C1255" s="86" t="s">
        <v>25</v>
      </c>
      <c r="D1255" s="199">
        <v>0</v>
      </c>
      <c r="E1255" s="176">
        <v>0</v>
      </c>
      <c r="F1255" s="87">
        <v>0</v>
      </c>
      <c r="G1255" s="168">
        <v>0</v>
      </c>
      <c r="I1255" s="177" t="s">
        <v>9293</v>
      </c>
      <c r="J1255" s="174">
        <f t="shared" si="57"/>
        <v>0</v>
      </c>
      <c r="M1255" s="184"/>
    </row>
    <row r="1256" spans="1:13" ht="15" customHeight="1" x14ac:dyDescent="0.3">
      <c r="A1256" s="85" t="s">
        <v>1354</v>
      </c>
      <c r="B1256" s="85" t="s">
        <v>1355</v>
      </c>
      <c r="C1256" s="86" t="s">
        <v>25</v>
      </c>
      <c r="D1256" s="199">
        <v>0</v>
      </c>
      <c r="E1256" s="176">
        <v>0</v>
      </c>
      <c r="F1256" s="87">
        <v>0</v>
      </c>
      <c r="G1256" s="168">
        <v>0</v>
      </c>
      <c r="I1256" s="177" t="s">
        <v>9293</v>
      </c>
      <c r="J1256" s="174">
        <f t="shared" si="57"/>
        <v>0</v>
      </c>
      <c r="M1256" s="184"/>
    </row>
    <row r="1257" spans="1:13" ht="15" customHeight="1" x14ac:dyDescent="0.3">
      <c r="A1257" s="85" t="s">
        <v>1356</v>
      </c>
      <c r="B1257" s="85" t="s">
        <v>1357</v>
      </c>
      <c r="C1257" s="86" t="s">
        <v>25</v>
      </c>
      <c r="D1257" s="199">
        <v>0</v>
      </c>
      <c r="E1257" s="176">
        <v>0</v>
      </c>
      <c r="F1257" s="87">
        <v>0</v>
      </c>
      <c r="G1257" s="168">
        <v>0</v>
      </c>
      <c r="I1257" s="177" t="s">
        <v>9293</v>
      </c>
      <c r="J1257" s="174">
        <f t="shared" si="57"/>
        <v>0</v>
      </c>
      <c r="M1257" s="184"/>
    </row>
    <row r="1258" spans="1:13" ht="15" customHeight="1" x14ac:dyDescent="0.3">
      <c r="A1258" s="85" t="s">
        <v>1358</v>
      </c>
      <c r="B1258" s="85" t="s">
        <v>1359</v>
      </c>
      <c r="C1258" s="86" t="s">
        <v>25</v>
      </c>
      <c r="D1258" s="199">
        <v>0</v>
      </c>
      <c r="E1258" s="176">
        <v>0</v>
      </c>
      <c r="F1258" s="87">
        <v>0</v>
      </c>
      <c r="G1258" s="168">
        <v>0</v>
      </c>
      <c r="I1258" s="177" t="s">
        <v>9293</v>
      </c>
      <c r="J1258" s="174">
        <f t="shared" si="57"/>
        <v>0</v>
      </c>
      <c r="M1258" s="184"/>
    </row>
    <row r="1259" spans="1:13" ht="15" customHeight="1" x14ac:dyDescent="0.3">
      <c r="A1259" s="85" t="s">
        <v>1360</v>
      </c>
      <c r="B1259" s="85" t="s">
        <v>1361</v>
      </c>
      <c r="C1259" s="86" t="s">
        <v>25</v>
      </c>
      <c r="D1259" s="199">
        <v>0</v>
      </c>
      <c r="E1259" s="176">
        <v>0</v>
      </c>
      <c r="F1259" s="87">
        <v>0</v>
      </c>
      <c r="G1259" s="168">
        <v>0</v>
      </c>
      <c r="I1259" s="177" t="s">
        <v>9293</v>
      </c>
      <c r="J1259" s="174">
        <f t="shared" si="57"/>
        <v>0</v>
      </c>
      <c r="M1259" s="184"/>
    </row>
    <row r="1260" spans="1:13" ht="15" customHeight="1" x14ac:dyDescent="0.3">
      <c r="A1260" s="85" t="s">
        <v>1362</v>
      </c>
      <c r="B1260" s="85" t="s">
        <v>1363</v>
      </c>
      <c r="C1260" s="86" t="s">
        <v>25</v>
      </c>
      <c r="D1260" s="199">
        <v>0</v>
      </c>
      <c r="E1260" s="176">
        <v>0</v>
      </c>
      <c r="F1260" s="87">
        <v>0</v>
      </c>
      <c r="G1260" s="168">
        <v>0</v>
      </c>
      <c r="I1260" s="177" t="s">
        <v>9293</v>
      </c>
      <c r="J1260" s="174">
        <f t="shared" si="57"/>
        <v>0</v>
      </c>
      <c r="M1260" s="184"/>
    </row>
    <row r="1261" spans="1:13" ht="15" customHeight="1" x14ac:dyDescent="0.3">
      <c r="A1261" s="85" t="s">
        <v>1364</v>
      </c>
      <c r="B1261" s="85" t="s">
        <v>1365</v>
      </c>
      <c r="C1261" s="86" t="s">
        <v>25</v>
      </c>
      <c r="D1261" s="199">
        <v>0</v>
      </c>
      <c r="E1261" s="176">
        <v>0</v>
      </c>
      <c r="F1261" s="87">
        <v>0</v>
      </c>
      <c r="G1261" s="168">
        <v>0</v>
      </c>
      <c r="I1261" s="177" t="s">
        <v>9293</v>
      </c>
      <c r="J1261" s="174">
        <f t="shared" si="57"/>
        <v>0</v>
      </c>
      <c r="M1261" s="184"/>
    </row>
    <row r="1262" spans="1:13" ht="15" customHeight="1" x14ac:dyDescent="0.3">
      <c r="A1262" s="85" t="s">
        <v>7866</v>
      </c>
      <c r="B1262" s="85" t="s">
        <v>7867</v>
      </c>
      <c r="C1262" s="86" t="s">
        <v>25</v>
      </c>
      <c r="D1262" s="202">
        <v>0</v>
      </c>
      <c r="E1262" s="162">
        <v>0</v>
      </c>
      <c r="F1262" s="161">
        <v>0</v>
      </c>
      <c r="G1262" s="171">
        <v>0</v>
      </c>
      <c r="I1262" s="177" t="e">
        <f t="shared" ref="I1262:I1282" si="59">F1262/D1262</f>
        <v>#DIV/0!</v>
      </c>
      <c r="J1262" s="174">
        <f t="shared" si="57"/>
        <v>0</v>
      </c>
      <c r="M1262" s="184"/>
    </row>
    <row r="1263" spans="1:13" ht="15" customHeight="1" x14ac:dyDescent="0.3">
      <c r="A1263" s="85" t="s">
        <v>7868</v>
      </c>
      <c r="B1263" s="85" t="s">
        <v>7869</v>
      </c>
      <c r="C1263" s="86" t="s">
        <v>25</v>
      </c>
      <c r="D1263" s="202">
        <v>0</v>
      </c>
      <c r="E1263" s="162">
        <v>0</v>
      </c>
      <c r="F1263" s="161">
        <v>0</v>
      </c>
      <c r="G1263" s="171">
        <v>0</v>
      </c>
      <c r="I1263" s="177" t="e">
        <f t="shared" si="59"/>
        <v>#DIV/0!</v>
      </c>
      <c r="J1263" s="174">
        <f t="shared" si="57"/>
        <v>0</v>
      </c>
      <c r="M1263" s="184"/>
    </row>
    <row r="1264" spans="1:13" ht="15" customHeight="1" x14ac:dyDescent="0.3">
      <c r="A1264" s="85" t="s">
        <v>7870</v>
      </c>
      <c r="B1264" s="85" t="s">
        <v>7871</v>
      </c>
      <c r="C1264" s="86" t="s">
        <v>25</v>
      </c>
      <c r="D1264" s="202">
        <v>0</v>
      </c>
      <c r="E1264" s="162">
        <v>0</v>
      </c>
      <c r="F1264" s="161">
        <v>0</v>
      </c>
      <c r="G1264" s="171">
        <v>0</v>
      </c>
      <c r="I1264" s="177" t="e">
        <f t="shared" si="59"/>
        <v>#DIV/0!</v>
      </c>
      <c r="J1264" s="174">
        <f t="shared" si="57"/>
        <v>0</v>
      </c>
      <c r="M1264" s="184"/>
    </row>
    <row r="1265" spans="1:13" ht="15" customHeight="1" x14ac:dyDescent="0.3">
      <c r="A1265" s="85" t="s">
        <v>7872</v>
      </c>
      <c r="B1265" s="85" t="s">
        <v>7873</v>
      </c>
      <c r="C1265" s="86" t="s">
        <v>25</v>
      </c>
      <c r="D1265" s="202">
        <v>0</v>
      </c>
      <c r="E1265" s="162">
        <v>0</v>
      </c>
      <c r="F1265" s="161">
        <v>0</v>
      </c>
      <c r="G1265" s="171">
        <v>0</v>
      </c>
      <c r="I1265" s="177" t="e">
        <f t="shared" si="59"/>
        <v>#DIV/0!</v>
      </c>
      <c r="J1265" s="174">
        <f t="shared" si="57"/>
        <v>0</v>
      </c>
      <c r="M1265" s="184"/>
    </row>
    <row r="1266" spans="1:13" ht="15" customHeight="1" x14ac:dyDescent="0.3">
      <c r="A1266" s="85" t="s">
        <v>7874</v>
      </c>
      <c r="B1266" s="85" t="s">
        <v>7875</v>
      </c>
      <c r="C1266" s="86" t="s">
        <v>25</v>
      </c>
      <c r="D1266" s="202">
        <v>0</v>
      </c>
      <c r="E1266" s="162">
        <v>0</v>
      </c>
      <c r="F1266" s="161">
        <v>0</v>
      </c>
      <c r="G1266" s="171">
        <v>0</v>
      </c>
      <c r="I1266" s="177" t="e">
        <f t="shared" si="59"/>
        <v>#DIV/0!</v>
      </c>
      <c r="J1266" s="174">
        <f t="shared" si="57"/>
        <v>0</v>
      </c>
      <c r="M1266" s="184"/>
    </row>
    <row r="1267" spans="1:13" ht="15" customHeight="1" x14ac:dyDescent="0.3">
      <c r="A1267" s="85" t="s">
        <v>7876</v>
      </c>
      <c r="B1267" s="85" t="s">
        <v>7877</v>
      </c>
      <c r="C1267" s="86" t="s">
        <v>25</v>
      </c>
      <c r="D1267" s="202">
        <v>0</v>
      </c>
      <c r="E1267" s="162">
        <v>0</v>
      </c>
      <c r="F1267" s="161">
        <v>0</v>
      </c>
      <c r="G1267" s="171">
        <v>0</v>
      </c>
      <c r="I1267" s="177" t="e">
        <f t="shared" si="59"/>
        <v>#DIV/0!</v>
      </c>
      <c r="J1267" s="174">
        <f t="shared" si="57"/>
        <v>0</v>
      </c>
      <c r="M1267" s="184"/>
    </row>
    <row r="1268" spans="1:13" ht="15" customHeight="1" x14ac:dyDescent="0.3">
      <c r="A1268" s="85" t="s">
        <v>7878</v>
      </c>
      <c r="B1268" s="85" t="s">
        <v>7879</v>
      </c>
      <c r="C1268" s="86" t="s">
        <v>25</v>
      </c>
      <c r="D1268" s="202">
        <v>0</v>
      </c>
      <c r="E1268" s="162">
        <v>0</v>
      </c>
      <c r="F1268" s="161">
        <v>0</v>
      </c>
      <c r="G1268" s="171">
        <v>0</v>
      </c>
      <c r="I1268" s="177" t="e">
        <f t="shared" si="59"/>
        <v>#DIV/0!</v>
      </c>
      <c r="J1268" s="174">
        <f t="shared" si="57"/>
        <v>0</v>
      </c>
      <c r="M1268" s="184"/>
    </row>
    <row r="1269" spans="1:13" ht="15" customHeight="1" x14ac:dyDescent="0.3">
      <c r="A1269" s="85" t="s">
        <v>7880</v>
      </c>
      <c r="B1269" s="85" t="s">
        <v>7881</v>
      </c>
      <c r="C1269" s="86" t="s">
        <v>25</v>
      </c>
      <c r="D1269" s="202">
        <v>0</v>
      </c>
      <c r="E1269" s="162">
        <v>0</v>
      </c>
      <c r="F1269" s="161">
        <v>0</v>
      </c>
      <c r="G1269" s="171">
        <v>0</v>
      </c>
      <c r="I1269" s="177" t="e">
        <f t="shared" si="59"/>
        <v>#DIV/0!</v>
      </c>
      <c r="J1269" s="174">
        <f t="shared" si="57"/>
        <v>0</v>
      </c>
      <c r="M1269" s="184"/>
    </row>
    <row r="1270" spans="1:13" ht="15" customHeight="1" x14ac:dyDescent="0.3">
      <c r="A1270" s="85" t="s">
        <v>7882</v>
      </c>
      <c r="B1270" s="85" t="s">
        <v>7883</v>
      </c>
      <c r="C1270" s="86" t="s">
        <v>25</v>
      </c>
      <c r="D1270" s="202">
        <v>0</v>
      </c>
      <c r="E1270" s="162">
        <v>0</v>
      </c>
      <c r="F1270" s="161">
        <v>0</v>
      </c>
      <c r="G1270" s="171">
        <v>0</v>
      </c>
      <c r="I1270" s="177" t="e">
        <f t="shared" si="59"/>
        <v>#DIV/0!</v>
      </c>
      <c r="J1270" s="174">
        <f t="shared" si="57"/>
        <v>0</v>
      </c>
      <c r="M1270" s="184"/>
    </row>
    <row r="1271" spans="1:13" ht="15" customHeight="1" x14ac:dyDescent="0.3">
      <c r="A1271" s="85" t="s">
        <v>10226</v>
      </c>
      <c r="B1271" s="85" t="s">
        <v>10238</v>
      </c>
      <c r="C1271" s="86" t="s">
        <v>25</v>
      </c>
      <c r="D1271" s="203">
        <v>1490.11</v>
      </c>
      <c r="E1271" s="164">
        <v>95367.039999999994</v>
      </c>
      <c r="F1271" s="163">
        <v>0</v>
      </c>
      <c r="G1271" s="172">
        <v>0</v>
      </c>
      <c r="I1271" s="177">
        <f t="shared" si="59"/>
        <v>0</v>
      </c>
      <c r="J1271" s="174">
        <f t="shared" si="57"/>
        <v>1490.11</v>
      </c>
      <c r="M1271" s="184"/>
    </row>
    <row r="1272" spans="1:13" ht="15" customHeight="1" x14ac:dyDescent="0.3">
      <c r="A1272" s="85" t="s">
        <v>10227</v>
      </c>
      <c r="B1272" s="85" t="s">
        <v>10239</v>
      </c>
      <c r="C1272" s="86" t="s">
        <v>25</v>
      </c>
      <c r="D1272" s="203">
        <v>433.47</v>
      </c>
      <c r="E1272" s="164">
        <v>14477.9</v>
      </c>
      <c r="F1272" s="163">
        <v>0</v>
      </c>
      <c r="G1272" s="172">
        <v>0</v>
      </c>
      <c r="I1272" s="177">
        <f t="shared" si="59"/>
        <v>0</v>
      </c>
      <c r="J1272" s="174">
        <f t="shared" si="57"/>
        <v>433.47</v>
      </c>
      <c r="M1272" s="184"/>
    </row>
    <row r="1273" spans="1:13" ht="15" customHeight="1" x14ac:dyDescent="0.3">
      <c r="A1273" s="85" t="s">
        <v>10228</v>
      </c>
      <c r="B1273" s="85" t="s">
        <v>10240</v>
      </c>
      <c r="C1273" s="86" t="s">
        <v>25</v>
      </c>
      <c r="D1273" s="203">
        <v>128.02000000000001</v>
      </c>
      <c r="E1273" s="164">
        <v>6223.05</v>
      </c>
      <c r="F1273" s="163">
        <v>0</v>
      </c>
      <c r="G1273" s="172">
        <v>0</v>
      </c>
      <c r="I1273" s="177">
        <f t="shared" si="59"/>
        <v>0</v>
      </c>
      <c r="J1273" s="174">
        <f t="shared" si="57"/>
        <v>128.02000000000001</v>
      </c>
      <c r="M1273" s="184"/>
    </row>
    <row r="1274" spans="1:13" ht="15" customHeight="1" x14ac:dyDescent="0.3">
      <c r="A1274" s="85" t="s">
        <v>10229</v>
      </c>
      <c r="B1274" s="85" t="s">
        <v>10241</v>
      </c>
      <c r="C1274" s="86" t="s">
        <v>25</v>
      </c>
      <c r="D1274" s="203">
        <v>1530.99</v>
      </c>
      <c r="E1274" s="164">
        <v>121958.66</v>
      </c>
      <c r="F1274" s="163">
        <v>0</v>
      </c>
      <c r="G1274" s="172">
        <v>0</v>
      </c>
      <c r="I1274" s="177">
        <f t="shared" si="59"/>
        <v>0</v>
      </c>
      <c r="J1274" s="174">
        <f t="shared" si="57"/>
        <v>1530.99</v>
      </c>
      <c r="M1274" s="184"/>
    </row>
    <row r="1275" spans="1:13" ht="15" customHeight="1" x14ac:dyDescent="0.3">
      <c r="A1275" s="85" t="s">
        <v>10230</v>
      </c>
      <c r="B1275" s="85" t="s">
        <v>10242</v>
      </c>
      <c r="C1275" s="86" t="s">
        <v>25</v>
      </c>
      <c r="D1275" s="203">
        <v>240.07</v>
      </c>
      <c r="E1275" s="164">
        <v>22905.08</v>
      </c>
      <c r="F1275" s="163">
        <v>0</v>
      </c>
      <c r="G1275" s="172">
        <v>0</v>
      </c>
      <c r="I1275" s="177">
        <f t="shared" si="59"/>
        <v>0</v>
      </c>
      <c r="J1275" s="174">
        <f t="shared" si="57"/>
        <v>240.07</v>
      </c>
      <c r="M1275" s="184"/>
    </row>
    <row r="1276" spans="1:13" ht="15" customHeight="1" x14ac:dyDescent="0.3">
      <c r="A1276" s="85" t="s">
        <v>10231</v>
      </c>
      <c r="B1276" s="85" t="s">
        <v>10243</v>
      </c>
      <c r="C1276" s="86" t="s">
        <v>25</v>
      </c>
      <c r="D1276" s="203">
        <v>205.41</v>
      </c>
      <c r="E1276" s="164">
        <v>40759.51</v>
      </c>
      <c r="F1276" s="163">
        <v>0</v>
      </c>
      <c r="G1276" s="172">
        <v>0</v>
      </c>
      <c r="I1276" s="177">
        <f t="shared" si="59"/>
        <v>0</v>
      </c>
      <c r="J1276" s="174">
        <f t="shared" si="57"/>
        <v>205.41</v>
      </c>
      <c r="M1276" s="184"/>
    </row>
    <row r="1277" spans="1:13" ht="15" customHeight="1" x14ac:dyDescent="0.3">
      <c r="A1277" s="85" t="s">
        <v>10232</v>
      </c>
      <c r="B1277" s="85" t="s">
        <v>10244</v>
      </c>
      <c r="C1277" s="86" t="s">
        <v>25</v>
      </c>
      <c r="D1277" s="203">
        <v>122.64</v>
      </c>
      <c r="E1277" s="164">
        <v>40008.85</v>
      </c>
      <c r="F1277" s="163">
        <v>0</v>
      </c>
      <c r="G1277" s="172">
        <v>0</v>
      </c>
      <c r="I1277" s="177">
        <f t="shared" si="59"/>
        <v>0</v>
      </c>
      <c r="J1277" s="174">
        <f t="shared" si="57"/>
        <v>122.64</v>
      </c>
      <c r="M1277" s="184"/>
    </row>
    <row r="1278" spans="1:13" ht="15" customHeight="1" x14ac:dyDescent="0.3">
      <c r="A1278" s="85" t="s">
        <v>10233</v>
      </c>
      <c r="B1278" s="85" t="s">
        <v>10245</v>
      </c>
      <c r="C1278" s="86" t="s">
        <v>25</v>
      </c>
      <c r="D1278" s="203">
        <v>79.27</v>
      </c>
      <c r="E1278" s="164">
        <v>41826.82</v>
      </c>
      <c r="F1278" s="163">
        <v>0</v>
      </c>
      <c r="G1278" s="172">
        <v>0</v>
      </c>
      <c r="I1278" s="177">
        <f t="shared" si="59"/>
        <v>0</v>
      </c>
      <c r="J1278" s="174">
        <f t="shared" si="57"/>
        <v>79.27</v>
      </c>
      <c r="M1278" s="184"/>
    </row>
    <row r="1279" spans="1:13" ht="15" customHeight="1" x14ac:dyDescent="0.3">
      <c r="A1279" s="85" t="s">
        <v>10234</v>
      </c>
      <c r="B1279" s="85" t="s">
        <v>10246</v>
      </c>
      <c r="C1279" s="86" t="s">
        <v>25</v>
      </c>
      <c r="D1279" s="203">
        <v>75.48</v>
      </c>
      <c r="E1279" s="164">
        <v>63874.95</v>
      </c>
      <c r="F1279" s="163">
        <v>0</v>
      </c>
      <c r="G1279" s="172">
        <v>0</v>
      </c>
      <c r="I1279" s="177">
        <f t="shared" si="59"/>
        <v>0</v>
      </c>
      <c r="J1279" s="174">
        <f t="shared" si="57"/>
        <v>75.48</v>
      </c>
      <c r="M1279" s="184"/>
    </row>
    <row r="1280" spans="1:13" ht="15" customHeight="1" x14ac:dyDescent="0.3">
      <c r="A1280" s="85" t="s">
        <v>10235</v>
      </c>
      <c r="B1280" s="85" t="s">
        <v>10224</v>
      </c>
      <c r="C1280" s="86" t="s">
        <v>1337</v>
      </c>
      <c r="D1280" s="203">
        <v>862</v>
      </c>
      <c r="E1280" s="164">
        <v>7568.36</v>
      </c>
      <c r="F1280" s="163">
        <v>0</v>
      </c>
      <c r="G1280" s="172">
        <v>0</v>
      </c>
      <c r="I1280" s="177">
        <f t="shared" si="59"/>
        <v>0</v>
      </c>
      <c r="J1280" s="174">
        <f t="shared" si="57"/>
        <v>862</v>
      </c>
      <c r="M1280" s="184"/>
    </row>
    <row r="1281" spans="1:13" ht="15" customHeight="1" x14ac:dyDescent="0.3">
      <c r="A1281" s="85" t="s">
        <v>10236</v>
      </c>
      <c r="B1281" s="85" t="s">
        <v>10247</v>
      </c>
      <c r="C1281" s="86" t="s">
        <v>25</v>
      </c>
      <c r="D1281" s="203">
        <v>4305.46</v>
      </c>
      <c r="E1281" s="164">
        <v>12959.43</v>
      </c>
      <c r="F1281" s="163">
        <v>0</v>
      </c>
      <c r="G1281" s="172">
        <v>0</v>
      </c>
      <c r="I1281" s="177">
        <f t="shared" si="59"/>
        <v>0</v>
      </c>
      <c r="J1281" s="174">
        <f t="shared" si="57"/>
        <v>4305.46</v>
      </c>
      <c r="M1281" s="184"/>
    </row>
    <row r="1282" spans="1:13" ht="15" customHeight="1" x14ac:dyDescent="0.3">
      <c r="A1282" s="85" t="s">
        <v>10237</v>
      </c>
      <c r="B1282" s="85" t="s">
        <v>10248</v>
      </c>
      <c r="C1282" s="86" t="s">
        <v>25</v>
      </c>
      <c r="D1282" s="203">
        <v>4305.46</v>
      </c>
      <c r="E1282" s="164">
        <v>47962.82</v>
      </c>
      <c r="F1282" s="163">
        <v>0</v>
      </c>
      <c r="G1282" s="172">
        <v>0</v>
      </c>
      <c r="I1282" s="177">
        <f t="shared" si="59"/>
        <v>0</v>
      </c>
      <c r="J1282" s="174">
        <f t="shared" si="57"/>
        <v>4305.46</v>
      </c>
      <c r="M1282" s="184"/>
    </row>
    <row r="1283" spans="1:13" ht="25.2" customHeight="1" x14ac:dyDescent="0.3">
      <c r="A1283" s="83" t="s">
        <v>1366</v>
      </c>
      <c r="B1283" s="83" t="s">
        <v>1367</v>
      </c>
      <c r="C1283" s="84"/>
      <c r="D1283" s="198"/>
      <c r="E1283" s="84">
        <v>6676.27</v>
      </c>
      <c r="F1283" s="84"/>
      <c r="G1283" s="84">
        <v>0</v>
      </c>
      <c r="I1283" s="177"/>
      <c r="J1283" s="174">
        <f t="shared" si="57"/>
        <v>0</v>
      </c>
      <c r="M1283" s="184"/>
    </row>
    <row r="1284" spans="1:13" ht="19.95" customHeight="1" x14ac:dyDescent="0.3">
      <c r="A1284" s="88" t="s">
        <v>1368</v>
      </c>
      <c r="B1284" s="88" t="s">
        <v>1369</v>
      </c>
      <c r="C1284" s="89"/>
      <c r="D1284" s="201"/>
      <c r="E1284" s="156">
        <v>2898.4700000000003</v>
      </c>
      <c r="F1284" s="89"/>
      <c r="G1284" s="89">
        <v>0</v>
      </c>
      <c r="I1284" s="177"/>
      <c r="J1284" s="174">
        <f t="shared" si="57"/>
        <v>0</v>
      </c>
      <c r="M1284" s="184"/>
    </row>
    <row r="1285" spans="1:13" ht="15" customHeight="1" x14ac:dyDescent="0.3">
      <c r="A1285" s="85" t="s">
        <v>1370</v>
      </c>
      <c r="B1285" s="85" t="s">
        <v>1371</v>
      </c>
      <c r="C1285" s="86" t="s">
        <v>78</v>
      </c>
      <c r="D1285" s="199">
        <v>20.67</v>
      </c>
      <c r="E1285" s="176">
        <v>1070.9100000000001</v>
      </c>
      <c r="F1285" s="87">
        <v>0</v>
      </c>
      <c r="G1285" s="168">
        <v>0</v>
      </c>
      <c r="I1285" s="177">
        <f>F1285/D1285</f>
        <v>0</v>
      </c>
      <c r="J1285" s="174">
        <f t="shared" ref="J1285:J1348" si="60">D1285-F1285</f>
        <v>20.67</v>
      </c>
      <c r="M1285" s="184"/>
    </row>
    <row r="1286" spans="1:13" ht="15" customHeight="1" x14ac:dyDescent="0.3">
      <c r="A1286" s="85" t="s">
        <v>1372</v>
      </c>
      <c r="B1286" s="85" t="s">
        <v>1373</v>
      </c>
      <c r="C1286" s="86" t="s">
        <v>14</v>
      </c>
      <c r="D1286" s="199">
        <v>34.450000000000003</v>
      </c>
      <c r="E1286" s="176">
        <v>713.8</v>
      </c>
      <c r="F1286" s="87">
        <v>0</v>
      </c>
      <c r="G1286" s="168">
        <v>0</v>
      </c>
      <c r="I1286" s="177">
        <f>F1286/D1286</f>
        <v>0</v>
      </c>
      <c r="J1286" s="174">
        <f t="shared" si="60"/>
        <v>34.450000000000003</v>
      </c>
      <c r="M1286" s="184"/>
    </row>
    <row r="1287" spans="1:13" ht="15" customHeight="1" x14ac:dyDescent="0.3">
      <c r="A1287" s="85" t="s">
        <v>1374</v>
      </c>
      <c r="B1287" s="85" t="s">
        <v>1375</v>
      </c>
      <c r="C1287" s="86" t="s">
        <v>78</v>
      </c>
      <c r="D1287" s="199">
        <v>26.87</v>
      </c>
      <c r="E1287" s="176">
        <v>1113.76</v>
      </c>
      <c r="F1287" s="87">
        <v>0</v>
      </c>
      <c r="G1287" s="168">
        <v>0</v>
      </c>
      <c r="I1287" s="177">
        <f>F1287/D1287</f>
        <v>0</v>
      </c>
      <c r="J1287" s="174">
        <f t="shared" si="60"/>
        <v>26.87</v>
      </c>
      <c r="M1287" s="184"/>
    </row>
    <row r="1288" spans="1:13" ht="19.95" customHeight="1" x14ac:dyDescent="0.3">
      <c r="A1288" s="88" t="s">
        <v>1376</v>
      </c>
      <c r="B1288" s="88" t="s">
        <v>1377</v>
      </c>
      <c r="C1288" s="89"/>
      <c r="D1288" s="201"/>
      <c r="E1288" s="89">
        <v>3777.7999999999997</v>
      </c>
      <c r="F1288" s="89"/>
      <c r="G1288" s="89">
        <v>0</v>
      </c>
      <c r="I1288" s="177"/>
      <c r="J1288" s="174">
        <f t="shared" si="60"/>
        <v>0</v>
      </c>
      <c r="M1288" s="184"/>
    </row>
    <row r="1289" spans="1:13" ht="15" customHeight="1" x14ac:dyDescent="0.3">
      <c r="A1289" s="85" t="s">
        <v>1378</v>
      </c>
      <c r="B1289" s="85" t="s">
        <v>1379</v>
      </c>
      <c r="C1289" s="86" t="s">
        <v>25</v>
      </c>
      <c r="D1289" s="199">
        <v>0</v>
      </c>
      <c r="E1289" s="176">
        <v>0</v>
      </c>
      <c r="F1289" s="87">
        <v>0</v>
      </c>
      <c r="G1289" s="168">
        <v>0</v>
      </c>
      <c r="I1289" s="177" t="s">
        <v>9293</v>
      </c>
      <c r="J1289" s="174">
        <f t="shared" si="60"/>
        <v>0</v>
      </c>
      <c r="M1289" s="184"/>
    </row>
    <row r="1290" spans="1:13" ht="15" customHeight="1" x14ac:dyDescent="0.3">
      <c r="A1290" s="85" t="s">
        <v>1380</v>
      </c>
      <c r="B1290" s="85" t="s">
        <v>1381</v>
      </c>
      <c r="C1290" s="86" t="s">
        <v>25</v>
      </c>
      <c r="D1290" s="199">
        <v>0</v>
      </c>
      <c r="E1290" s="176">
        <v>0</v>
      </c>
      <c r="F1290" s="87">
        <v>0</v>
      </c>
      <c r="G1290" s="168">
        <v>0</v>
      </c>
      <c r="I1290" s="177" t="s">
        <v>9293</v>
      </c>
      <c r="J1290" s="174">
        <f t="shared" si="60"/>
        <v>0</v>
      </c>
      <c r="M1290" s="184"/>
    </row>
    <row r="1291" spans="1:13" ht="15" customHeight="1" x14ac:dyDescent="0.3">
      <c r="A1291" s="85" t="s">
        <v>6267</v>
      </c>
      <c r="B1291" s="85" t="s">
        <v>7884</v>
      </c>
      <c r="C1291" s="86" t="s">
        <v>25</v>
      </c>
      <c r="D1291" s="202">
        <v>0</v>
      </c>
      <c r="E1291" s="162">
        <v>0</v>
      </c>
      <c r="F1291" s="161">
        <v>0</v>
      </c>
      <c r="G1291" s="171">
        <v>0</v>
      </c>
      <c r="I1291" s="177" t="e">
        <f>F1291/D1291</f>
        <v>#DIV/0!</v>
      </c>
      <c r="J1291" s="174">
        <f t="shared" si="60"/>
        <v>0</v>
      </c>
      <c r="M1291" s="184"/>
    </row>
    <row r="1292" spans="1:13" ht="15" customHeight="1" x14ac:dyDescent="0.3">
      <c r="A1292" s="85" t="s">
        <v>6269</v>
      </c>
      <c r="B1292" s="85" t="s">
        <v>10249</v>
      </c>
      <c r="C1292" s="86" t="s">
        <v>25</v>
      </c>
      <c r="D1292" s="203">
        <v>42.5</v>
      </c>
      <c r="E1292" s="164">
        <v>3570.85</v>
      </c>
      <c r="F1292" s="163">
        <v>0</v>
      </c>
      <c r="G1292" s="172">
        <v>0</v>
      </c>
      <c r="I1292" s="177">
        <f>F1292/D1292</f>
        <v>0</v>
      </c>
      <c r="J1292" s="174">
        <f t="shared" si="60"/>
        <v>42.5</v>
      </c>
      <c r="M1292" s="184"/>
    </row>
    <row r="1293" spans="1:13" ht="15" customHeight="1" x14ac:dyDescent="0.3">
      <c r="A1293" s="85" t="s">
        <v>6271</v>
      </c>
      <c r="B1293" s="85" t="s">
        <v>10224</v>
      </c>
      <c r="C1293" s="86" t="s">
        <v>25</v>
      </c>
      <c r="D1293" s="203">
        <v>9</v>
      </c>
      <c r="E1293" s="164">
        <v>79.02</v>
      </c>
      <c r="F1293" s="163">
        <v>0</v>
      </c>
      <c r="G1293" s="172">
        <v>0</v>
      </c>
      <c r="I1293" s="177">
        <f>F1293/D1293</f>
        <v>0</v>
      </c>
      <c r="J1293" s="174">
        <f t="shared" si="60"/>
        <v>9</v>
      </c>
      <c r="M1293" s="184"/>
    </row>
    <row r="1294" spans="1:13" ht="15" customHeight="1" x14ac:dyDescent="0.3">
      <c r="A1294" s="85" t="s">
        <v>6273</v>
      </c>
      <c r="B1294" s="85" t="s">
        <v>10247</v>
      </c>
      <c r="C1294" s="86" t="s">
        <v>25</v>
      </c>
      <c r="D1294" s="203">
        <v>42.5</v>
      </c>
      <c r="E1294" s="164">
        <v>127.93</v>
      </c>
      <c r="F1294" s="163">
        <v>0</v>
      </c>
      <c r="G1294" s="172">
        <v>0</v>
      </c>
      <c r="I1294" s="177">
        <f>F1294/D1294</f>
        <v>0</v>
      </c>
      <c r="J1294" s="174">
        <f t="shared" si="60"/>
        <v>42.5</v>
      </c>
      <c r="M1294" s="184"/>
    </row>
    <row r="1295" spans="1:13" ht="25.2" customHeight="1" x14ac:dyDescent="0.3">
      <c r="A1295" s="83" t="s">
        <v>1382</v>
      </c>
      <c r="B1295" s="83" t="s">
        <v>1383</v>
      </c>
      <c r="C1295" s="84"/>
      <c r="D1295" s="198"/>
      <c r="E1295" s="154">
        <v>331155.20000000007</v>
      </c>
      <c r="F1295" s="84"/>
      <c r="G1295" s="84">
        <v>2001.0000000000002</v>
      </c>
      <c r="I1295" s="177"/>
      <c r="J1295" s="174">
        <f t="shared" si="60"/>
        <v>0</v>
      </c>
      <c r="M1295" s="184"/>
    </row>
    <row r="1296" spans="1:13" ht="19.95" customHeight="1" x14ac:dyDescent="0.3">
      <c r="A1296" s="88" t="s">
        <v>1384</v>
      </c>
      <c r="B1296" s="88" t="s">
        <v>1385</v>
      </c>
      <c r="C1296" s="89"/>
      <c r="D1296" s="201"/>
      <c r="E1296" s="156">
        <v>1.3926637620897964E-12</v>
      </c>
      <c r="F1296" s="89"/>
      <c r="G1296" s="89">
        <v>0</v>
      </c>
      <c r="I1296" s="177"/>
      <c r="J1296" s="174">
        <f t="shared" si="60"/>
        <v>0</v>
      </c>
      <c r="M1296" s="184"/>
    </row>
    <row r="1297" spans="1:13" ht="15" customHeight="1" x14ac:dyDescent="0.3">
      <c r="A1297" s="85" t="s">
        <v>1386</v>
      </c>
      <c r="B1297" s="85" t="s">
        <v>1387</v>
      </c>
      <c r="C1297" s="86" t="s">
        <v>28</v>
      </c>
      <c r="D1297" s="199">
        <v>0</v>
      </c>
      <c r="E1297" s="176">
        <v>0</v>
      </c>
      <c r="F1297" s="87">
        <v>0</v>
      </c>
      <c r="G1297" s="168">
        <v>0</v>
      </c>
      <c r="I1297" s="177" t="e">
        <f t="shared" ref="I1297:I1305" si="61">F1297/D1297</f>
        <v>#DIV/0!</v>
      </c>
      <c r="J1297" s="174">
        <f t="shared" si="60"/>
        <v>0</v>
      </c>
      <c r="M1297" s="184"/>
    </row>
    <row r="1298" spans="1:13" ht="15" customHeight="1" x14ac:dyDescent="0.3">
      <c r="A1298" s="85" t="s">
        <v>1388</v>
      </c>
      <c r="B1298" s="85" t="s">
        <v>1389</v>
      </c>
      <c r="C1298" s="86" t="s">
        <v>28</v>
      </c>
      <c r="D1298" s="199">
        <v>0</v>
      </c>
      <c r="E1298" s="176">
        <v>0</v>
      </c>
      <c r="F1298" s="87">
        <v>0</v>
      </c>
      <c r="G1298" s="168">
        <v>0</v>
      </c>
      <c r="I1298" s="177" t="e">
        <f t="shared" si="61"/>
        <v>#DIV/0!</v>
      </c>
      <c r="J1298" s="174">
        <f t="shared" si="60"/>
        <v>0</v>
      </c>
      <c r="M1298" s="184"/>
    </row>
    <row r="1299" spans="1:13" ht="15" customHeight="1" x14ac:dyDescent="0.3">
      <c r="A1299" s="85" t="s">
        <v>1390</v>
      </c>
      <c r="B1299" s="85" t="s">
        <v>1391</v>
      </c>
      <c r="C1299" s="86" t="s">
        <v>28</v>
      </c>
      <c r="D1299" s="199">
        <v>0</v>
      </c>
      <c r="E1299" s="176">
        <v>0</v>
      </c>
      <c r="F1299" s="87">
        <v>0</v>
      </c>
      <c r="G1299" s="168">
        <v>0</v>
      </c>
      <c r="I1299" s="177" t="e">
        <f t="shared" si="61"/>
        <v>#DIV/0!</v>
      </c>
      <c r="J1299" s="174">
        <f t="shared" si="60"/>
        <v>0</v>
      </c>
      <c r="M1299" s="184"/>
    </row>
    <row r="1300" spans="1:13" ht="15" customHeight="1" x14ac:dyDescent="0.3">
      <c r="A1300" s="85" t="s">
        <v>1392</v>
      </c>
      <c r="B1300" s="85" t="s">
        <v>1393</v>
      </c>
      <c r="C1300" s="86" t="s">
        <v>28</v>
      </c>
      <c r="D1300" s="199">
        <v>0</v>
      </c>
      <c r="E1300" s="176">
        <v>0</v>
      </c>
      <c r="F1300" s="87">
        <v>0</v>
      </c>
      <c r="G1300" s="168">
        <v>0</v>
      </c>
      <c r="I1300" s="177" t="e">
        <f t="shared" si="61"/>
        <v>#DIV/0!</v>
      </c>
      <c r="J1300" s="174">
        <f t="shared" si="60"/>
        <v>0</v>
      </c>
      <c r="M1300" s="184"/>
    </row>
    <row r="1301" spans="1:13" ht="15" customHeight="1" x14ac:dyDescent="0.3">
      <c r="A1301" s="85" t="s">
        <v>1394</v>
      </c>
      <c r="B1301" s="85" t="s">
        <v>1395</v>
      </c>
      <c r="C1301" s="86" t="s">
        <v>28</v>
      </c>
      <c r="D1301" s="199">
        <v>0</v>
      </c>
      <c r="E1301" s="176">
        <v>0</v>
      </c>
      <c r="F1301" s="87">
        <v>0</v>
      </c>
      <c r="G1301" s="168">
        <v>0</v>
      </c>
      <c r="I1301" s="177" t="e">
        <f t="shared" si="61"/>
        <v>#DIV/0!</v>
      </c>
      <c r="J1301" s="174">
        <f t="shared" si="60"/>
        <v>0</v>
      </c>
      <c r="M1301" s="184"/>
    </row>
    <row r="1302" spans="1:13" ht="15" customHeight="1" x14ac:dyDescent="0.3">
      <c r="A1302" s="85" t="s">
        <v>1396</v>
      </c>
      <c r="B1302" s="85" t="s">
        <v>1397</v>
      </c>
      <c r="C1302" s="86" t="s">
        <v>28</v>
      </c>
      <c r="D1302" s="199">
        <v>0</v>
      </c>
      <c r="E1302" s="176">
        <v>0</v>
      </c>
      <c r="F1302" s="87">
        <v>0</v>
      </c>
      <c r="G1302" s="168">
        <v>0</v>
      </c>
      <c r="I1302" s="177" t="e">
        <f t="shared" si="61"/>
        <v>#DIV/0!</v>
      </c>
      <c r="J1302" s="174">
        <f t="shared" si="60"/>
        <v>0</v>
      </c>
      <c r="M1302" s="184"/>
    </row>
    <row r="1303" spans="1:13" ht="15" customHeight="1" x14ac:dyDescent="0.3">
      <c r="A1303" s="85" t="s">
        <v>1398</v>
      </c>
      <c r="B1303" s="85" t="s">
        <v>1399</v>
      </c>
      <c r="C1303" s="86" t="s">
        <v>28</v>
      </c>
      <c r="D1303" s="199">
        <v>0</v>
      </c>
      <c r="E1303" s="176">
        <v>0</v>
      </c>
      <c r="F1303" s="87">
        <v>0</v>
      </c>
      <c r="G1303" s="168">
        <v>0</v>
      </c>
      <c r="I1303" s="177" t="e">
        <f t="shared" si="61"/>
        <v>#DIV/0!</v>
      </c>
      <c r="J1303" s="174">
        <f t="shared" si="60"/>
        <v>0</v>
      </c>
      <c r="M1303" s="184"/>
    </row>
    <row r="1304" spans="1:13" ht="15" customHeight="1" x14ac:dyDescent="0.3">
      <c r="A1304" s="85" t="s">
        <v>1400</v>
      </c>
      <c r="B1304" s="85" t="s">
        <v>1401</v>
      </c>
      <c r="C1304" s="86" t="s">
        <v>28</v>
      </c>
      <c r="D1304" s="199">
        <v>0</v>
      </c>
      <c r="E1304" s="176">
        <v>0</v>
      </c>
      <c r="F1304" s="87">
        <v>0</v>
      </c>
      <c r="G1304" s="168">
        <v>0</v>
      </c>
      <c r="I1304" s="177" t="e">
        <f t="shared" si="61"/>
        <v>#DIV/0!</v>
      </c>
      <c r="J1304" s="174">
        <f t="shared" si="60"/>
        <v>0</v>
      </c>
      <c r="M1304" s="184"/>
    </row>
    <row r="1305" spans="1:13" ht="15" customHeight="1" x14ac:dyDescent="0.3">
      <c r="A1305" s="85" t="s">
        <v>1402</v>
      </c>
      <c r="B1305" s="85" t="s">
        <v>1403</v>
      </c>
      <c r="C1305" s="86" t="s">
        <v>28</v>
      </c>
      <c r="D1305" s="199">
        <v>0</v>
      </c>
      <c r="E1305" s="176">
        <v>0</v>
      </c>
      <c r="F1305" s="87">
        <v>0</v>
      </c>
      <c r="G1305" s="168">
        <v>0</v>
      </c>
      <c r="I1305" s="177" t="e">
        <f t="shared" si="61"/>
        <v>#DIV/0!</v>
      </c>
      <c r="J1305" s="174">
        <f t="shared" si="60"/>
        <v>0</v>
      </c>
      <c r="M1305" s="184"/>
    </row>
    <row r="1306" spans="1:13" ht="15" customHeight="1" x14ac:dyDescent="0.3">
      <c r="A1306" s="85" t="s">
        <v>1404</v>
      </c>
      <c r="B1306" s="85" t="s">
        <v>1405</v>
      </c>
      <c r="C1306" s="86" t="s">
        <v>28</v>
      </c>
      <c r="D1306" s="199">
        <v>0</v>
      </c>
      <c r="E1306" s="176">
        <v>0</v>
      </c>
      <c r="F1306" s="87">
        <v>0</v>
      </c>
      <c r="G1306" s="168">
        <v>0</v>
      </c>
      <c r="I1306" s="177" t="s">
        <v>9293</v>
      </c>
      <c r="J1306" s="174">
        <f t="shared" si="60"/>
        <v>0</v>
      </c>
      <c r="M1306" s="184"/>
    </row>
    <row r="1307" spans="1:13" ht="15" customHeight="1" x14ac:dyDescent="0.3">
      <c r="A1307" s="85" t="s">
        <v>1406</v>
      </c>
      <c r="B1307" s="85" t="s">
        <v>1407</v>
      </c>
      <c r="C1307" s="86" t="s">
        <v>28</v>
      </c>
      <c r="D1307" s="199">
        <v>0</v>
      </c>
      <c r="E1307" s="176">
        <v>1.3926637620897964E-12</v>
      </c>
      <c r="F1307" s="87">
        <v>0</v>
      </c>
      <c r="G1307" s="168">
        <v>0</v>
      </c>
      <c r="I1307" s="177" t="e">
        <f t="shared" ref="I1307:I1315" si="62">F1307/D1307</f>
        <v>#DIV/0!</v>
      </c>
      <c r="J1307" s="174">
        <f t="shared" si="60"/>
        <v>0</v>
      </c>
      <c r="M1307" s="184"/>
    </row>
    <row r="1308" spans="1:13" ht="15" customHeight="1" x14ac:dyDescent="0.3">
      <c r="A1308" s="85" t="s">
        <v>1408</v>
      </c>
      <c r="B1308" s="85" t="s">
        <v>1409</v>
      </c>
      <c r="C1308" s="86" t="s">
        <v>28</v>
      </c>
      <c r="D1308" s="199">
        <v>0</v>
      </c>
      <c r="E1308" s="176">
        <v>0</v>
      </c>
      <c r="F1308" s="87">
        <v>0</v>
      </c>
      <c r="G1308" s="168">
        <v>0</v>
      </c>
      <c r="I1308" s="177" t="e">
        <f t="shared" si="62"/>
        <v>#DIV/0!</v>
      </c>
      <c r="J1308" s="174">
        <f t="shared" si="60"/>
        <v>0</v>
      </c>
      <c r="M1308" s="184"/>
    </row>
    <row r="1309" spans="1:13" ht="15" customHeight="1" x14ac:dyDescent="0.3">
      <c r="A1309" s="85" t="s">
        <v>1410</v>
      </c>
      <c r="B1309" s="85" t="s">
        <v>1411</v>
      </c>
      <c r="C1309" s="86" t="s">
        <v>28</v>
      </c>
      <c r="D1309" s="199">
        <v>0</v>
      </c>
      <c r="E1309" s="176">
        <v>0</v>
      </c>
      <c r="F1309" s="87">
        <v>0</v>
      </c>
      <c r="G1309" s="168">
        <v>0</v>
      </c>
      <c r="I1309" s="177" t="e">
        <f t="shared" si="62"/>
        <v>#DIV/0!</v>
      </c>
      <c r="J1309" s="174">
        <f t="shared" si="60"/>
        <v>0</v>
      </c>
      <c r="M1309" s="184"/>
    </row>
    <row r="1310" spans="1:13" ht="15" customHeight="1" x14ac:dyDescent="0.3">
      <c r="A1310" s="85" t="s">
        <v>1412</v>
      </c>
      <c r="B1310" s="85" t="s">
        <v>1413</v>
      </c>
      <c r="C1310" s="86" t="s">
        <v>28</v>
      </c>
      <c r="D1310" s="199">
        <v>0</v>
      </c>
      <c r="E1310" s="176">
        <v>0</v>
      </c>
      <c r="F1310" s="87">
        <v>0</v>
      </c>
      <c r="G1310" s="168">
        <v>0</v>
      </c>
      <c r="I1310" s="177" t="e">
        <f t="shared" si="62"/>
        <v>#DIV/0!</v>
      </c>
      <c r="J1310" s="174">
        <f t="shared" si="60"/>
        <v>0</v>
      </c>
      <c r="M1310" s="184"/>
    </row>
    <row r="1311" spans="1:13" ht="15" customHeight="1" x14ac:dyDescent="0.3">
      <c r="A1311" s="85" t="s">
        <v>1414</v>
      </c>
      <c r="B1311" s="85" t="s">
        <v>1415</v>
      </c>
      <c r="C1311" s="86" t="s">
        <v>28</v>
      </c>
      <c r="D1311" s="199">
        <v>0</v>
      </c>
      <c r="E1311" s="176">
        <v>0</v>
      </c>
      <c r="F1311" s="87">
        <v>0</v>
      </c>
      <c r="G1311" s="168">
        <v>0</v>
      </c>
      <c r="I1311" s="177" t="e">
        <f t="shared" si="62"/>
        <v>#DIV/0!</v>
      </c>
      <c r="J1311" s="174">
        <f t="shared" si="60"/>
        <v>0</v>
      </c>
      <c r="M1311" s="184"/>
    </row>
    <row r="1312" spans="1:13" ht="15" customHeight="1" x14ac:dyDescent="0.3">
      <c r="A1312" s="85" t="s">
        <v>1416</v>
      </c>
      <c r="B1312" s="85" t="s">
        <v>1417</v>
      </c>
      <c r="C1312" s="86" t="s">
        <v>28</v>
      </c>
      <c r="D1312" s="199">
        <v>0</v>
      </c>
      <c r="E1312" s="176">
        <v>0</v>
      </c>
      <c r="F1312" s="87">
        <v>0</v>
      </c>
      <c r="G1312" s="168">
        <v>0</v>
      </c>
      <c r="I1312" s="177" t="e">
        <f t="shared" si="62"/>
        <v>#DIV/0!</v>
      </c>
      <c r="J1312" s="174">
        <f t="shared" si="60"/>
        <v>0</v>
      </c>
      <c r="M1312" s="184"/>
    </row>
    <row r="1313" spans="1:13" ht="15" customHeight="1" x14ac:dyDescent="0.3">
      <c r="A1313" s="85" t="s">
        <v>1418</v>
      </c>
      <c r="B1313" s="85" t="s">
        <v>1419</v>
      </c>
      <c r="C1313" s="86" t="s">
        <v>28</v>
      </c>
      <c r="D1313" s="199">
        <v>0</v>
      </c>
      <c r="E1313" s="176">
        <v>0</v>
      </c>
      <c r="F1313" s="87">
        <v>0</v>
      </c>
      <c r="G1313" s="168">
        <v>0</v>
      </c>
      <c r="I1313" s="177" t="e">
        <f t="shared" si="62"/>
        <v>#DIV/0!</v>
      </c>
      <c r="J1313" s="174">
        <f t="shared" si="60"/>
        <v>0</v>
      </c>
      <c r="M1313" s="184"/>
    </row>
    <row r="1314" spans="1:13" ht="15" customHeight="1" x14ac:dyDescent="0.3">
      <c r="A1314" s="85" t="s">
        <v>1420</v>
      </c>
      <c r="B1314" s="85" t="s">
        <v>1421</v>
      </c>
      <c r="C1314" s="86" t="s">
        <v>28</v>
      </c>
      <c r="D1314" s="199">
        <v>0</v>
      </c>
      <c r="E1314" s="176">
        <v>0</v>
      </c>
      <c r="F1314" s="87">
        <v>0</v>
      </c>
      <c r="G1314" s="168">
        <v>0</v>
      </c>
      <c r="I1314" s="177" t="e">
        <f t="shared" si="62"/>
        <v>#DIV/0!</v>
      </c>
      <c r="J1314" s="174">
        <f t="shared" si="60"/>
        <v>0</v>
      </c>
      <c r="M1314" s="184"/>
    </row>
    <row r="1315" spans="1:13" ht="15" customHeight="1" x14ac:dyDescent="0.3">
      <c r="A1315" s="85" t="s">
        <v>1422</v>
      </c>
      <c r="B1315" s="85" t="s">
        <v>1423</v>
      </c>
      <c r="C1315" s="86" t="s">
        <v>28</v>
      </c>
      <c r="D1315" s="199">
        <v>0</v>
      </c>
      <c r="E1315" s="176">
        <v>0</v>
      </c>
      <c r="F1315" s="87">
        <v>0</v>
      </c>
      <c r="G1315" s="168">
        <v>0</v>
      </c>
      <c r="I1315" s="177" t="e">
        <f t="shared" si="62"/>
        <v>#DIV/0!</v>
      </c>
      <c r="J1315" s="174">
        <f t="shared" si="60"/>
        <v>0</v>
      </c>
      <c r="M1315" s="184"/>
    </row>
    <row r="1316" spans="1:13" ht="15" customHeight="1" x14ac:dyDescent="0.3">
      <c r="A1316" s="85" t="s">
        <v>1424</v>
      </c>
      <c r="B1316" s="85" t="s">
        <v>1425</v>
      </c>
      <c r="C1316" s="86" t="s">
        <v>28</v>
      </c>
      <c r="D1316" s="199">
        <v>0</v>
      </c>
      <c r="E1316" s="176">
        <v>0</v>
      </c>
      <c r="F1316" s="87">
        <v>0</v>
      </c>
      <c r="G1316" s="168">
        <v>0</v>
      </c>
      <c r="I1316" s="177" t="s">
        <v>9293</v>
      </c>
      <c r="J1316" s="174">
        <f t="shared" si="60"/>
        <v>0</v>
      </c>
      <c r="M1316" s="184"/>
    </row>
    <row r="1317" spans="1:13" ht="15" customHeight="1" x14ac:dyDescent="0.3">
      <c r="A1317" s="85" t="s">
        <v>1426</v>
      </c>
      <c r="B1317" s="85" t="s">
        <v>1427</v>
      </c>
      <c r="C1317" s="86" t="s">
        <v>28</v>
      </c>
      <c r="D1317" s="199">
        <v>0</v>
      </c>
      <c r="E1317" s="176">
        <v>0</v>
      </c>
      <c r="F1317" s="87">
        <v>0</v>
      </c>
      <c r="G1317" s="168">
        <v>0</v>
      </c>
      <c r="I1317" s="177" t="e">
        <f t="shared" ref="I1317:I1352" si="63">F1317/D1317</f>
        <v>#DIV/0!</v>
      </c>
      <c r="J1317" s="174">
        <f t="shared" si="60"/>
        <v>0</v>
      </c>
      <c r="M1317" s="184"/>
    </row>
    <row r="1318" spans="1:13" ht="15" customHeight="1" x14ac:dyDescent="0.3">
      <c r="A1318" s="85" t="s">
        <v>1428</v>
      </c>
      <c r="B1318" s="85" t="s">
        <v>1429</v>
      </c>
      <c r="C1318" s="86" t="s">
        <v>28</v>
      </c>
      <c r="D1318" s="199">
        <v>0</v>
      </c>
      <c r="E1318" s="176">
        <v>0</v>
      </c>
      <c r="F1318" s="87">
        <v>0</v>
      </c>
      <c r="G1318" s="168">
        <v>0</v>
      </c>
      <c r="I1318" s="177" t="e">
        <f t="shared" si="63"/>
        <v>#DIV/0!</v>
      </c>
      <c r="J1318" s="174">
        <f t="shared" si="60"/>
        <v>0</v>
      </c>
      <c r="M1318" s="184"/>
    </row>
    <row r="1319" spans="1:13" ht="15" customHeight="1" x14ac:dyDescent="0.3">
      <c r="A1319" s="85" t="s">
        <v>1430</v>
      </c>
      <c r="B1319" s="85" t="s">
        <v>1431</v>
      </c>
      <c r="C1319" s="86" t="s">
        <v>28</v>
      </c>
      <c r="D1319" s="199">
        <v>0</v>
      </c>
      <c r="E1319" s="176">
        <v>0</v>
      </c>
      <c r="F1319" s="87">
        <v>0</v>
      </c>
      <c r="G1319" s="168">
        <v>0</v>
      </c>
      <c r="I1319" s="177" t="e">
        <f t="shared" si="63"/>
        <v>#DIV/0!</v>
      </c>
      <c r="J1319" s="174">
        <f t="shared" si="60"/>
        <v>0</v>
      </c>
      <c r="M1319" s="184"/>
    </row>
    <row r="1320" spans="1:13" ht="15" customHeight="1" x14ac:dyDescent="0.3">
      <c r="A1320" s="85" t="s">
        <v>1432</v>
      </c>
      <c r="B1320" s="85" t="s">
        <v>1433</v>
      </c>
      <c r="C1320" s="86" t="s">
        <v>28</v>
      </c>
      <c r="D1320" s="199">
        <v>0</v>
      </c>
      <c r="E1320" s="176">
        <v>0</v>
      </c>
      <c r="F1320" s="87">
        <v>0</v>
      </c>
      <c r="G1320" s="168">
        <v>0</v>
      </c>
      <c r="I1320" s="177" t="e">
        <f t="shared" si="63"/>
        <v>#DIV/0!</v>
      </c>
      <c r="J1320" s="174">
        <f t="shared" si="60"/>
        <v>0</v>
      </c>
      <c r="M1320" s="184"/>
    </row>
    <row r="1321" spans="1:13" ht="15" customHeight="1" x14ac:dyDescent="0.3">
      <c r="A1321" s="85" t="s">
        <v>1434</v>
      </c>
      <c r="B1321" s="85" t="s">
        <v>1435</v>
      </c>
      <c r="C1321" s="86" t="s">
        <v>28</v>
      </c>
      <c r="D1321" s="199">
        <v>0</v>
      </c>
      <c r="E1321" s="176">
        <v>0</v>
      </c>
      <c r="F1321" s="87">
        <v>0</v>
      </c>
      <c r="G1321" s="168">
        <v>0</v>
      </c>
      <c r="I1321" s="177" t="e">
        <f t="shared" si="63"/>
        <v>#DIV/0!</v>
      </c>
      <c r="J1321" s="174">
        <f t="shared" si="60"/>
        <v>0</v>
      </c>
      <c r="M1321" s="184"/>
    </row>
    <row r="1322" spans="1:13" ht="15" customHeight="1" x14ac:dyDescent="0.3">
      <c r="A1322" s="85" t="s">
        <v>1436</v>
      </c>
      <c r="B1322" s="85" t="s">
        <v>1437</v>
      </c>
      <c r="C1322" s="86" t="s">
        <v>28</v>
      </c>
      <c r="D1322" s="199">
        <v>0</v>
      </c>
      <c r="E1322" s="176">
        <v>0</v>
      </c>
      <c r="F1322" s="87">
        <v>0</v>
      </c>
      <c r="G1322" s="168">
        <v>0</v>
      </c>
      <c r="I1322" s="177" t="e">
        <f t="shared" si="63"/>
        <v>#DIV/0!</v>
      </c>
      <c r="J1322" s="174">
        <f t="shared" si="60"/>
        <v>0</v>
      </c>
      <c r="M1322" s="184"/>
    </row>
    <row r="1323" spans="1:13" ht="15" customHeight="1" x14ac:dyDescent="0.3">
      <c r="A1323" s="85" t="s">
        <v>1438</v>
      </c>
      <c r="B1323" s="85" t="s">
        <v>1439</v>
      </c>
      <c r="C1323" s="86" t="s">
        <v>28</v>
      </c>
      <c r="D1323" s="199">
        <v>0</v>
      </c>
      <c r="E1323" s="176">
        <v>0</v>
      </c>
      <c r="F1323" s="87">
        <v>0</v>
      </c>
      <c r="G1323" s="168">
        <v>0</v>
      </c>
      <c r="I1323" s="177" t="e">
        <f t="shared" si="63"/>
        <v>#DIV/0!</v>
      </c>
      <c r="J1323" s="174">
        <f t="shared" si="60"/>
        <v>0</v>
      </c>
      <c r="M1323" s="184"/>
    </row>
    <row r="1324" spans="1:13" ht="15" customHeight="1" x14ac:dyDescent="0.3">
      <c r="A1324" s="85" t="s">
        <v>1440</v>
      </c>
      <c r="B1324" s="85" t="s">
        <v>1441</v>
      </c>
      <c r="C1324" s="86" t="s">
        <v>28</v>
      </c>
      <c r="D1324" s="199">
        <v>0</v>
      </c>
      <c r="E1324" s="176">
        <v>0</v>
      </c>
      <c r="F1324" s="87">
        <v>0</v>
      </c>
      <c r="G1324" s="168">
        <v>0</v>
      </c>
      <c r="I1324" s="177" t="e">
        <f t="shared" si="63"/>
        <v>#DIV/0!</v>
      </c>
      <c r="J1324" s="174">
        <f t="shared" si="60"/>
        <v>0</v>
      </c>
      <c r="M1324" s="184"/>
    </row>
    <row r="1325" spans="1:13" ht="15" customHeight="1" x14ac:dyDescent="0.3">
      <c r="A1325" s="85" t="s">
        <v>1442</v>
      </c>
      <c r="B1325" s="85" t="s">
        <v>1443</v>
      </c>
      <c r="C1325" s="86" t="s">
        <v>28</v>
      </c>
      <c r="D1325" s="199">
        <v>0</v>
      </c>
      <c r="E1325" s="176">
        <v>0</v>
      </c>
      <c r="F1325" s="87">
        <v>0</v>
      </c>
      <c r="G1325" s="168">
        <v>0</v>
      </c>
      <c r="I1325" s="177" t="e">
        <f t="shared" si="63"/>
        <v>#DIV/0!</v>
      </c>
      <c r="J1325" s="174">
        <f t="shared" si="60"/>
        <v>0</v>
      </c>
      <c r="M1325" s="184"/>
    </row>
    <row r="1326" spans="1:13" ht="15" customHeight="1" x14ac:dyDescent="0.3">
      <c r="A1326" s="85" t="s">
        <v>1444</v>
      </c>
      <c r="B1326" s="85" t="s">
        <v>1445</v>
      </c>
      <c r="C1326" s="86" t="s">
        <v>28</v>
      </c>
      <c r="D1326" s="199">
        <v>0</v>
      </c>
      <c r="E1326" s="176">
        <v>0</v>
      </c>
      <c r="F1326" s="87">
        <v>0</v>
      </c>
      <c r="G1326" s="168">
        <v>0</v>
      </c>
      <c r="I1326" s="177" t="e">
        <f t="shared" si="63"/>
        <v>#DIV/0!</v>
      </c>
      <c r="J1326" s="174">
        <f t="shared" si="60"/>
        <v>0</v>
      </c>
      <c r="M1326" s="184"/>
    </row>
    <row r="1327" spans="1:13" ht="15" customHeight="1" x14ac:dyDescent="0.3">
      <c r="A1327" s="85" t="s">
        <v>1446</v>
      </c>
      <c r="B1327" s="85" t="s">
        <v>1447</v>
      </c>
      <c r="C1327" s="86" t="s">
        <v>28</v>
      </c>
      <c r="D1327" s="199">
        <v>0</v>
      </c>
      <c r="E1327" s="176">
        <v>0</v>
      </c>
      <c r="F1327" s="87">
        <v>0</v>
      </c>
      <c r="G1327" s="168">
        <v>0</v>
      </c>
      <c r="I1327" s="177" t="e">
        <f t="shared" si="63"/>
        <v>#DIV/0!</v>
      </c>
      <c r="J1327" s="174">
        <f t="shared" si="60"/>
        <v>0</v>
      </c>
      <c r="M1327" s="184"/>
    </row>
    <row r="1328" spans="1:13" ht="15" customHeight="1" x14ac:dyDescent="0.3">
      <c r="A1328" s="85" t="s">
        <v>1448</v>
      </c>
      <c r="B1328" s="85" t="s">
        <v>1449</v>
      </c>
      <c r="C1328" s="86" t="s">
        <v>28</v>
      </c>
      <c r="D1328" s="199">
        <v>0</v>
      </c>
      <c r="E1328" s="176">
        <v>0</v>
      </c>
      <c r="F1328" s="87">
        <v>0</v>
      </c>
      <c r="G1328" s="168">
        <v>0</v>
      </c>
      <c r="I1328" s="177" t="e">
        <f t="shared" si="63"/>
        <v>#DIV/0!</v>
      </c>
      <c r="J1328" s="174">
        <f t="shared" si="60"/>
        <v>0</v>
      </c>
      <c r="M1328" s="184"/>
    </row>
    <row r="1329" spans="1:13" ht="15" customHeight="1" x14ac:dyDescent="0.3">
      <c r="A1329" s="85" t="s">
        <v>1450</v>
      </c>
      <c r="B1329" s="85" t="s">
        <v>1451</v>
      </c>
      <c r="C1329" s="86" t="s">
        <v>28</v>
      </c>
      <c r="D1329" s="199">
        <v>0</v>
      </c>
      <c r="E1329" s="176">
        <v>0</v>
      </c>
      <c r="F1329" s="87">
        <v>0</v>
      </c>
      <c r="G1329" s="168">
        <v>0</v>
      </c>
      <c r="I1329" s="177" t="e">
        <f t="shared" si="63"/>
        <v>#DIV/0!</v>
      </c>
      <c r="J1329" s="174">
        <f t="shared" si="60"/>
        <v>0</v>
      </c>
      <c r="M1329" s="184"/>
    </row>
    <row r="1330" spans="1:13" ht="15" customHeight="1" x14ac:dyDescent="0.3">
      <c r="A1330" s="85" t="s">
        <v>1452</v>
      </c>
      <c r="B1330" s="85" t="s">
        <v>1453</v>
      </c>
      <c r="C1330" s="86" t="s">
        <v>28</v>
      </c>
      <c r="D1330" s="199">
        <v>0</v>
      </c>
      <c r="E1330" s="176">
        <v>0</v>
      </c>
      <c r="F1330" s="87">
        <v>0</v>
      </c>
      <c r="G1330" s="168">
        <v>0</v>
      </c>
      <c r="I1330" s="177" t="e">
        <f t="shared" si="63"/>
        <v>#DIV/0!</v>
      </c>
      <c r="J1330" s="174">
        <f t="shared" si="60"/>
        <v>0</v>
      </c>
      <c r="M1330" s="184"/>
    </row>
    <row r="1331" spans="1:13" ht="15" customHeight="1" x14ac:dyDescent="0.3">
      <c r="A1331" s="85" t="s">
        <v>1454</v>
      </c>
      <c r="B1331" s="85" t="s">
        <v>1455</v>
      </c>
      <c r="C1331" s="86" t="s">
        <v>28</v>
      </c>
      <c r="D1331" s="199">
        <v>0</v>
      </c>
      <c r="E1331" s="176">
        <v>0</v>
      </c>
      <c r="F1331" s="87">
        <v>0</v>
      </c>
      <c r="G1331" s="168">
        <v>0</v>
      </c>
      <c r="I1331" s="177" t="e">
        <f t="shared" si="63"/>
        <v>#DIV/0!</v>
      </c>
      <c r="J1331" s="174">
        <f t="shared" si="60"/>
        <v>0</v>
      </c>
      <c r="M1331" s="184"/>
    </row>
    <row r="1332" spans="1:13" ht="15" customHeight="1" x14ac:dyDescent="0.3">
      <c r="A1332" s="85" t="s">
        <v>1456</v>
      </c>
      <c r="B1332" s="85" t="s">
        <v>1457</v>
      </c>
      <c r="C1332" s="86" t="s">
        <v>28</v>
      </c>
      <c r="D1332" s="199">
        <v>0</v>
      </c>
      <c r="E1332" s="176">
        <v>0</v>
      </c>
      <c r="F1332" s="87">
        <v>0</v>
      </c>
      <c r="G1332" s="168">
        <v>0</v>
      </c>
      <c r="I1332" s="177" t="e">
        <f t="shared" si="63"/>
        <v>#DIV/0!</v>
      </c>
      <c r="J1332" s="174">
        <f t="shared" si="60"/>
        <v>0</v>
      </c>
      <c r="M1332" s="184"/>
    </row>
    <row r="1333" spans="1:13" ht="15" customHeight="1" x14ac:dyDescent="0.3">
      <c r="A1333" s="85" t="s">
        <v>1458</v>
      </c>
      <c r="B1333" s="85" t="s">
        <v>1459</v>
      </c>
      <c r="C1333" s="86" t="s">
        <v>28</v>
      </c>
      <c r="D1333" s="199">
        <v>0</v>
      </c>
      <c r="E1333" s="176">
        <v>0</v>
      </c>
      <c r="F1333" s="87">
        <v>0</v>
      </c>
      <c r="G1333" s="168">
        <v>0</v>
      </c>
      <c r="I1333" s="177" t="e">
        <f t="shared" si="63"/>
        <v>#DIV/0!</v>
      </c>
      <c r="J1333" s="174">
        <f t="shared" si="60"/>
        <v>0</v>
      </c>
      <c r="M1333" s="184"/>
    </row>
    <row r="1334" spans="1:13" ht="15" customHeight="1" x14ac:dyDescent="0.3">
      <c r="A1334" s="85" t="s">
        <v>1460</v>
      </c>
      <c r="B1334" s="85" t="s">
        <v>1461</v>
      </c>
      <c r="C1334" s="86" t="s">
        <v>28</v>
      </c>
      <c r="D1334" s="199">
        <v>0</v>
      </c>
      <c r="E1334" s="176">
        <v>0</v>
      </c>
      <c r="F1334" s="87">
        <v>0</v>
      </c>
      <c r="G1334" s="168">
        <v>0</v>
      </c>
      <c r="I1334" s="177" t="e">
        <f t="shared" si="63"/>
        <v>#DIV/0!</v>
      </c>
      <c r="J1334" s="174">
        <f t="shared" si="60"/>
        <v>0</v>
      </c>
      <c r="M1334" s="184"/>
    </row>
    <row r="1335" spans="1:13" ht="15" customHeight="1" x14ac:dyDescent="0.3">
      <c r="A1335" s="85" t="s">
        <v>1462</v>
      </c>
      <c r="B1335" s="85" t="s">
        <v>1463</v>
      </c>
      <c r="C1335" s="86" t="s">
        <v>28</v>
      </c>
      <c r="D1335" s="199">
        <v>0</v>
      </c>
      <c r="E1335" s="176">
        <v>0</v>
      </c>
      <c r="F1335" s="87">
        <v>0</v>
      </c>
      <c r="G1335" s="168">
        <v>0</v>
      </c>
      <c r="I1335" s="177" t="e">
        <f t="shared" si="63"/>
        <v>#DIV/0!</v>
      </c>
      <c r="J1335" s="174">
        <f t="shared" si="60"/>
        <v>0</v>
      </c>
      <c r="M1335" s="184"/>
    </row>
    <row r="1336" spans="1:13" ht="15" customHeight="1" x14ac:dyDescent="0.3">
      <c r="A1336" s="85" t="s">
        <v>1464</v>
      </c>
      <c r="B1336" s="85" t="s">
        <v>1465</v>
      </c>
      <c r="C1336" s="86" t="s">
        <v>28</v>
      </c>
      <c r="D1336" s="199">
        <v>0</v>
      </c>
      <c r="E1336" s="176">
        <v>0</v>
      </c>
      <c r="F1336" s="87">
        <v>0</v>
      </c>
      <c r="G1336" s="168">
        <v>0</v>
      </c>
      <c r="I1336" s="177" t="e">
        <f t="shared" si="63"/>
        <v>#DIV/0!</v>
      </c>
      <c r="J1336" s="174">
        <f t="shared" si="60"/>
        <v>0</v>
      </c>
      <c r="M1336" s="184"/>
    </row>
    <row r="1337" spans="1:13" ht="15" customHeight="1" x14ac:dyDescent="0.3">
      <c r="A1337" s="85" t="s">
        <v>1466</v>
      </c>
      <c r="B1337" s="85" t="s">
        <v>1467</v>
      </c>
      <c r="C1337" s="86" t="s">
        <v>28</v>
      </c>
      <c r="D1337" s="199">
        <v>0</v>
      </c>
      <c r="E1337" s="176">
        <v>0</v>
      </c>
      <c r="F1337" s="87">
        <v>0</v>
      </c>
      <c r="G1337" s="168">
        <v>0</v>
      </c>
      <c r="I1337" s="177" t="e">
        <f t="shared" si="63"/>
        <v>#DIV/0!</v>
      </c>
      <c r="J1337" s="174">
        <f t="shared" si="60"/>
        <v>0</v>
      </c>
      <c r="M1337" s="184"/>
    </row>
    <row r="1338" spans="1:13" ht="15" customHeight="1" x14ac:dyDescent="0.3">
      <c r="A1338" s="85" t="s">
        <v>1468</v>
      </c>
      <c r="B1338" s="85" t="s">
        <v>1469</v>
      </c>
      <c r="C1338" s="86" t="s">
        <v>28</v>
      </c>
      <c r="D1338" s="199">
        <v>0</v>
      </c>
      <c r="E1338" s="176">
        <v>0</v>
      </c>
      <c r="F1338" s="87">
        <v>0</v>
      </c>
      <c r="G1338" s="168">
        <v>0</v>
      </c>
      <c r="I1338" s="177" t="e">
        <f t="shared" si="63"/>
        <v>#DIV/0!</v>
      </c>
      <c r="J1338" s="174">
        <f t="shared" si="60"/>
        <v>0</v>
      </c>
      <c r="M1338" s="184"/>
    </row>
    <row r="1339" spans="1:13" ht="15" customHeight="1" x14ac:dyDescent="0.3">
      <c r="A1339" s="85" t="s">
        <v>1470</v>
      </c>
      <c r="B1339" s="85" t="s">
        <v>1471</v>
      </c>
      <c r="C1339" s="86" t="s">
        <v>28</v>
      </c>
      <c r="D1339" s="199">
        <v>0</v>
      </c>
      <c r="E1339" s="176">
        <v>0</v>
      </c>
      <c r="F1339" s="87">
        <v>0</v>
      </c>
      <c r="G1339" s="168">
        <v>0</v>
      </c>
      <c r="I1339" s="177" t="e">
        <f t="shared" si="63"/>
        <v>#DIV/0!</v>
      </c>
      <c r="J1339" s="174">
        <f t="shared" si="60"/>
        <v>0</v>
      </c>
      <c r="M1339" s="184"/>
    </row>
    <row r="1340" spans="1:13" ht="15" customHeight="1" x14ac:dyDescent="0.3">
      <c r="A1340" s="85" t="s">
        <v>7885</v>
      </c>
      <c r="B1340" s="85" t="s">
        <v>7886</v>
      </c>
      <c r="C1340" s="86" t="s">
        <v>28</v>
      </c>
      <c r="D1340" s="202">
        <v>0</v>
      </c>
      <c r="E1340" s="162">
        <v>0</v>
      </c>
      <c r="F1340" s="161">
        <v>0</v>
      </c>
      <c r="G1340" s="171">
        <v>0</v>
      </c>
      <c r="I1340" s="177" t="e">
        <f t="shared" si="63"/>
        <v>#DIV/0!</v>
      </c>
      <c r="J1340" s="174">
        <f t="shared" si="60"/>
        <v>0</v>
      </c>
      <c r="M1340" s="184"/>
    </row>
    <row r="1341" spans="1:13" ht="15" customHeight="1" x14ac:dyDescent="0.3">
      <c r="A1341" s="85" t="s">
        <v>7887</v>
      </c>
      <c r="B1341" s="85" t="s">
        <v>7888</v>
      </c>
      <c r="C1341" s="86" t="s">
        <v>28</v>
      </c>
      <c r="D1341" s="202">
        <v>0</v>
      </c>
      <c r="E1341" s="162">
        <v>0</v>
      </c>
      <c r="F1341" s="161">
        <v>0</v>
      </c>
      <c r="G1341" s="171">
        <v>0</v>
      </c>
      <c r="I1341" s="177" t="e">
        <f t="shared" si="63"/>
        <v>#DIV/0!</v>
      </c>
      <c r="J1341" s="174">
        <f t="shared" si="60"/>
        <v>0</v>
      </c>
      <c r="M1341" s="184"/>
    </row>
    <row r="1342" spans="1:13" ht="15" customHeight="1" x14ac:dyDescent="0.3">
      <c r="A1342" s="85" t="s">
        <v>7889</v>
      </c>
      <c r="B1342" s="85" t="s">
        <v>7890</v>
      </c>
      <c r="C1342" s="86" t="s">
        <v>28</v>
      </c>
      <c r="D1342" s="202">
        <v>0</v>
      </c>
      <c r="E1342" s="162">
        <v>0</v>
      </c>
      <c r="F1342" s="161">
        <v>0</v>
      </c>
      <c r="G1342" s="171">
        <v>0</v>
      </c>
      <c r="I1342" s="177" t="e">
        <f t="shared" si="63"/>
        <v>#DIV/0!</v>
      </c>
      <c r="J1342" s="174">
        <f t="shared" si="60"/>
        <v>0</v>
      </c>
      <c r="M1342" s="184"/>
    </row>
    <row r="1343" spans="1:13" ht="15" customHeight="1" x14ac:dyDescent="0.3">
      <c r="A1343" s="85" t="s">
        <v>7891</v>
      </c>
      <c r="B1343" s="85" t="s">
        <v>7892</v>
      </c>
      <c r="C1343" s="86" t="s">
        <v>28</v>
      </c>
      <c r="D1343" s="202">
        <v>0</v>
      </c>
      <c r="E1343" s="162">
        <v>0</v>
      </c>
      <c r="F1343" s="161">
        <v>0</v>
      </c>
      <c r="G1343" s="171">
        <v>0</v>
      </c>
      <c r="I1343" s="177" t="e">
        <f t="shared" si="63"/>
        <v>#DIV/0!</v>
      </c>
      <c r="J1343" s="174">
        <f t="shared" si="60"/>
        <v>0</v>
      </c>
      <c r="M1343" s="184"/>
    </row>
    <row r="1344" spans="1:13" ht="15" customHeight="1" x14ac:dyDescent="0.3">
      <c r="A1344" s="85" t="s">
        <v>7893</v>
      </c>
      <c r="B1344" s="85" t="s">
        <v>7894</v>
      </c>
      <c r="C1344" s="86" t="s">
        <v>28</v>
      </c>
      <c r="D1344" s="202">
        <v>0</v>
      </c>
      <c r="E1344" s="162">
        <v>0</v>
      </c>
      <c r="F1344" s="161">
        <v>0</v>
      </c>
      <c r="G1344" s="171">
        <v>0</v>
      </c>
      <c r="I1344" s="177" t="e">
        <f t="shared" si="63"/>
        <v>#DIV/0!</v>
      </c>
      <c r="J1344" s="174">
        <f t="shared" si="60"/>
        <v>0</v>
      </c>
      <c r="M1344" s="184"/>
    </row>
    <row r="1345" spans="1:13" ht="15" customHeight="1" x14ac:dyDescent="0.3">
      <c r="A1345" s="85" t="s">
        <v>7895</v>
      </c>
      <c r="B1345" s="85" t="s">
        <v>7896</v>
      </c>
      <c r="C1345" s="86" t="s">
        <v>28</v>
      </c>
      <c r="D1345" s="202">
        <v>0</v>
      </c>
      <c r="E1345" s="162">
        <v>0</v>
      </c>
      <c r="F1345" s="161">
        <v>0</v>
      </c>
      <c r="G1345" s="171">
        <v>0</v>
      </c>
      <c r="I1345" s="177" t="e">
        <f t="shared" si="63"/>
        <v>#DIV/0!</v>
      </c>
      <c r="J1345" s="174">
        <f t="shared" si="60"/>
        <v>0</v>
      </c>
      <c r="M1345" s="184"/>
    </row>
    <row r="1346" spans="1:13" ht="15" customHeight="1" x14ac:dyDescent="0.3">
      <c r="A1346" s="85" t="s">
        <v>7897</v>
      </c>
      <c r="B1346" s="85" t="s">
        <v>7898</v>
      </c>
      <c r="C1346" s="86" t="s">
        <v>28</v>
      </c>
      <c r="D1346" s="202">
        <v>0</v>
      </c>
      <c r="E1346" s="162">
        <v>0</v>
      </c>
      <c r="F1346" s="161">
        <v>0</v>
      </c>
      <c r="G1346" s="171">
        <v>0</v>
      </c>
      <c r="I1346" s="177" t="e">
        <f t="shared" si="63"/>
        <v>#DIV/0!</v>
      </c>
      <c r="J1346" s="174">
        <f t="shared" si="60"/>
        <v>0</v>
      </c>
      <c r="M1346" s="184"/>
    </row>
    <row r="1347" spans="1:13" ht="15" customHeight="1" x14ac:dyDescent="0.3">
      <c r="A1347" s="85" t="s">
        <v>7899</v>
      </c>
      <c r="B1347" s="85" t="s">
        <v>7900</v>
      </c>
      <c r="C1347" s="86" t="s">
        <v>28</v>
      </c>
      <c r="D1347" s="202">
        <v>0</v>
      </c>
      <c r="E1347" s="162">
        <v>0</v>
      </c>
      <c r="F1347" s="161">
        <v>0</v>
      </c>
      <c r="G1347" s="171">
        <v>0</v>
      </c>
      <c r="I1347" s="177" t="e">
        <f t="shared" si="63"/>
        <v>#DIV/0!</v>
      </c>
      <c r="J1347" s="174">
        <f t="shared" si="60"/>
        <v>0</v>
      </c>
      <c r="M1347" s="184"/>
    </row>
    <row r="1348" spans="1:13" ht="15" customHeight="1" x14ac:dyDescent="0.3">
      <c r="A1348" s="85" t="s">
        <v>7901</v>
      </c>
      <c r="B1348" s="85" t="s">
        <v>7902</v>
      </c>
      <c r="C1348" s="86" t="s">
        <v>28</v>
      </c>
      <c r="D1348" s="202">
        <v>0</v>
      </c>
      <c r="E1348" s="162">
        <v>0</v>
      </c>
      <c r="F1348" s="161">
        <v>0</v>
      </c>
      <c r="G1348" s="171">
        <v>0</v>
      </c>
      <c r="I1348" s="177" t="e">
        <f t="shared" si="63"/>
        <v>#DIV/0!</v>
      </c>
      <c r="J1348" s="174">
        <f t="shared" si="60"/>
        <v>0</v>
      </c>
      <c r="M1348" s="184"/>
    </row>
    <row r="1349" spans="1:13" ht="15" customHeight="1" x14ac:dyDescent="0.3">
      <c r="A1349" s="85" t="s">
        <v>7903</v>
      </c>
      <c r="B1349" s="85" t="s">
        <v>7904</v>
      </c>
      <c r="C1349" s="86" t="s">
        <v>28</v>
      </c>
      <c r="D1349" s="202">
        <v>0</v>
      </c>
      <c r="E1349" s="162">
        <v>0</v>
      </c>
      <c r="F1349" s="161">
        <v>0</v>
      </c>
      <c r="G1349" s="171">
        <v>0</v>
      </c>
      <c r="I1349" s="177" t="e">
        <f t="shared" si="63"/>
        <v>#DIV/0!</v>
      </c>
      <c r="J1349" s="174">
        <f t="shared" ref="J1349:J1412" si="64">D1349-F1349</f>
        <v>0</v>
      </c>
      <c r="M1349" s="184"/>
    </row>
    <row r="1350" spans="1:13" ht="15" customHeight="1" x14ac:dyDescent="0.3">
      <c r="A1350" s="85" t="s">
        <v>7905</v>
      </c>
      <c r="B1350" s="85" t="s">
        <v>7906</v>
      </c>
      <c r="C1350" s="86" t="s">
        <v>28</v>
      </c>
      <c r="D1350" s="202">
        <v>0</v>
      </c>
      <c r="E1350" s="162">
        <v>0</v>
      </c>
      <c r="F1350" s="161">
        <v>0</v>
      </c>
      <c r="G1350" s="171">
        <v>0</v>
      </c>
      <c r="I1350" s="177" t="e">
        <f t="shared" si="63"/>
        <v>#DIV/0!</v>
      </c>
      <c r="J1350" s="174">
        <f t="shared" si="64"/>
        <v>0</v>
      </c>
      <c r="M1350" s="184"/>
    </row>
    <row r="1351" spans="1:13" ht="15" customHeight="1" x14ac:dyDescent="0.3">
      <c r="A1351" s="85" t="s">
        <v>7907</v>
      </c>
      <c r="B1351" s="85" t="s">
        <v>7908</v>
      </c>
      <c r="C1351" s="86" t="s">
        <v>28</v>
      </c>
      <c r="D1351" s="202">
        <v>0</v>
      </c>
      <c r="E1351" s="162">
        <v>0</v>
      </c>
      <c r="F1351" s="161">
        <v>0</v>
      </c>
      <c r="G1351" s="171">
        <v>0</v>
      </c>
      <c r="I1351" s="177" t="e">
        <f t="shared" si="63"/>
        <v>#DIV/0!</v>
      </c>
      <c r="J1351" s="174">
        <f t="shared" si="64"/>
        <v>0</v>
      </c>
      <c r="M1351" s="184"/>
    </row>
    <row r="1352" spans="1:13" ht="15" customHeight="1" x14ac:dyDescent="0.3">
      <c r="A1352" s="85" t="s">
        <v>7909</v>
      </c>
      <c r="B1352" s="85" t="s">
        <v>7910</v>
      </c>
      <c r="C1352" s="86" t="s">
        <v>28</v>
      </c>
      <c r="D1352" s="202">
        <v>0</v>
      </c>
      <c r="E1352" s="162">
        <v>0</v>
      </c>
      <c r="F1352" s="161">
        <v>0</v>
      </c>
      <c r="G1352" s="171">
        <v>0</v>
      </c>
      <c r="I1352" s="177" t="e">
        <f t="shared" si="63"/>
        <v>#DIV/0!</v>
      </c>
      <c r="J1352" s="174">
        <f t="shared" si="64"/>
        <v>0</v>
      </c>
      <c r="M1352" s="184"/>
    </row>
    <row r="1353" spans="1:13" ht="19.95" customHeight="1" x14ac:dyDescent="0.3">
      <c r="A1353" s="88" t="s">
        <v>1472</v>
      </c>
      <c r="B1353" s="88" t="s">
        <v>1473</v>
      </c>
      <c r="C1353" s="89"/>
      <c r="D1353" s="201"/>
      <c r="E1353" s="156">
        <v>64558.979999999996</v>
      </c>
      <c r="F1353" s="89"/>
      <c r="G1353" s="89">
        <v>2001.0000000000002</v>
      </c>
      <c r="I1353" s="177"/>
      <c r="J1353" s="174">
        <f t="shared" si="64"/>
        <v>0</v>
      </c>
      <c r="M1353" s="184"/>
    </row>
    <row r="1354" spans="1:13" ht="15" customHeight="1" x14ac:dyDescent="0.3">
      <c r="A1354" s="85" t="s">
        <v>1474</v>
      </c>
      <c r="B1354" s="85" t="s">
        <v>1475</v>
      </c>
      <c r="C1354" s="86" t="s">
        <v>28</v>
      </c>
      <c r="D1354" s="199">
        <v>158</v>
      </c>
      <c r="E1354" s="176">
        <v>8562.02</v>
      </c>
      <c r="F1354" s="87">
        <v>0</v>
      </c>
      <c r="G1354" s="168">
        <v>0</v>
      </c>
      <c r="I1354" s="177">
        <f>F1354/D1354</f>
        <v>0</v>
      </c>
      <c r="J1354" s="174">
        <f t="shared" si="64"/>
        <v>158</v>
      </c>
      <c r="M1354" s="184"/>
    </row>
    <row r="1355" spans="1:13" ht="15" customHeight="1" x14ac:dyDescent="0.3">
      <c r="A1355" s="85" t="s">
        <v>1476</v>
      </c>
      <c r="B1355" s="85" t="s">
        <v>1477</v>
      </c>
      <c r="C1355" s="86" t="s">
        <v>28</v>
      </c>
      <c r="D1355" s="199">
        <v>148</v>
      </c>
      <c r="E1355" s="176">
        <v>10115.799999999999</v>
      </c>
      <c r="F1355" s="87">
        <v>0</v>
      </c>
      <c r="G1355" s="168">
        <v>0</v>
      </c>
      <c r="I1355" s="177">
        <f>F1355/D1355</f>
        <v>0</v>
      </c>
      <c r="J1355" s="174">
        <f t="shared" si="64"/>
        <v>148</v>
      </c>
      <c r="M1355" s="184"/>
    </row>
    <row r="1356" spans="1:13" ht="15" customHeight="1" x14ac:dyDescent="0.3">
      <c r="A1356" s="85" t="s">
        <v>1478</v>
      </c>
      <c r="B1356" s="85" t="s">
        <v>1479</v>
      </c>
      <c r="C1356" s="86" t="s">
        <v>28</v>
      </c>
      <c r="D1356" s="199">
        <v>1</v>
      </c>
      <c r="E1356" s="176">
        <v>84.03</v>
      </c>
      <c r="F1356" s="87">
        <v>0</v>
      </c>
      <c r="G1356" s="168">
        <v>0</v>
      </c>
      <c r="I1356" s="177">
        <f>F1356/D1356</f>
        <v>0</v>
      </c>
      <c r="J1356" s="174">
        <f t="shared" si="64"/>
        <v>1</v>
      </c>
      <c r="M1356" s="184"/>
    </row>
    <row r="1357" spans="1:13" ht="15" customHeight="1" x14ac:dyDescent="0.3">
      <c r="A1357" s="85" t="s">
        <v>1480</v>
      </c>
      <c r="B1357" s="85" t="s">
        <v>1481</v>
      </c>
      <c r="C1357" s="86" t="s">
        <v>28</v>
      </c>
      <c r="D1357" s="199">
        <v>0</v>
      </c>
      <c r="E1357" s="176">
        <v>0</v>
      </c>
      <c r="F1357" s="87">
        <v>0</v>
      </c>
      <c r="G1357" s="168">
        <v>0</v>
      </c>
      <c r="I1357" s="177" t="s">
        <v>9293</v>
      </c>
      <c r="J1357" s="174">
        <f t="shared" si="64"/>
        <v>0</v>
      </c>
      <c r="M1357" s="184"/>
    </row>
    <row r="1358" spans="1:13" ht="15" customHeight="1" x14ac:dyDescent="0.3">
      <c r="A1358" s="85" t="s">
        <v>1482</v>
      </c>
      <c r="B1358" s="85" t="s">
        <v>1483</v>
      </c>
      <c r="C1358" s="86" t="s">
        <v>28</v>
      </c>
      <c r="D1358" s="199">
        <v>78</v>
      </c>
      <c r="E1358" s="176">
        <v>3595.02</v>
      </c>
      <c r="F1358" s="87">
        <v>0</v>
      </c>
      <c r="G1358" s="168">
        <v>0</v>
      </c>
      <c r="I1358" s="177">
        <f t="shared" ref="I1358:I1370" si="65">F1358/D1358</f>
        <v>0</v>
      </c>
      <c r="J1358" s="174">
        <f t="shared" si="64"/>
        <v>78</v>
      </c>
      <c r="M1358" s="184"/>
    </row>
    <row r="1359" spans="1:13" ht="15" customHeight="1" x14ac:dyDescent="0.3">
      <c r="A1359" s="85" t="s">
        <v>1484</v>
      </c>
      <c r="B1359" s="85" t="s">
        <v>1485</v>
      </c>
      <c r="C1359" s="86" t="s">
        <v>28</v>
      </c>
      <c r="D1359" s="199">
        <v>299</v>
      </c>
      <c r="E1359" s="176">
        <v>11965.98</v>
      </c>
      <c r="F1359" s="87">
        <v>50</v>
      </c>
      <c r="G1359" s="168">
        <v>2001.0000000000002</v>
      </c>
      <c r="I1359" s="177">
        <f t="shared" si="65"/>
        <v>0.16722408026755853</v>
      </c>
      <c r="J1359" s="174">
        <f t="shared" si="64"/>
        <v>249</v>
      </c>
      <c r="M1359" s="184"/>
    </row>
    <row r="1360" spans="1:13" ht="15" customHeight="1" x14ac:dyDescent="0.3">
      <c r="A1360" s="85" t="s">
        <v>1486</v>
      </c>
      <c r="B1360" s="85" t="s">
        <v>1487</v>
      </c>
      <c r="C1360" s="86" t="s">
        <v>28</v>
      </c>
      <c r="D1360" s="199">
        <v>3</v>
      </c>
      <c r="E1360" s="176">
        <v>172.41</v>
      </c>
      <c r="F1360" s="87">
        <v>0</v>
      </c>
      <c r="G1360" s="168">
        <v>0</v>
      </c>
      <c r="I1360" s="177">
        <f t="shared" si="65"/>
        <v>0</v>
      </c>
      <c r="J1360" s="174">
        <f t="shared" si="64"/>
        <v>3</v>
      </c>
      <c r="M1360" s="184"/>
    </row>
    <row r="1361" spans="1:13" ht="15" customHeight="1" x14ac:dyDescent="0.3">
      <c r="A1361" s="85" t="s">
        <v>1488</v>
      </c>
      <c r="B1361" s="85" t="s">
        <v>1489</v>
      </c>
      <c r="C1361" s="86" t="s">
        <v>28</v>
      </c>
      <c r="D1361" s="199">
        <v>4</v>
      </c>
      <c r="E1361" s="176">
        <v>241.88</v>
      </c>
      <c r="F1361" s="87">
        <v>0</v>
      </c>
      <c r="G1361" s="168">
        <v>0</v>
      </c>
      <c r="I1361" s="177">
        <f t="shared" si="65"/>
        <v>0</v>
      </c>
      <c r="J1361" s="174">
        <f t="shared" si="64"/>
        <v>4</v>
      </c>
      <c r="M1361" s="184"/>
    </row>
    <row r="1362" spans="1:13" ht="15" customHeight="1" x14ac:dyDescent="0.3">
      <c r="A1362" s="85" t="s">
        <v>1490</v>
      </c>
      <c r="B1362" s="85" t="s">
        <v>1491</v>
      </c>
      <c r="C1362" s="86" t="s">
        <v>28</v>
      </c>
      <c r="D1362" s="199">
        <v>4</v>
      </c>
      <c r="E1362" s="176">
        <v>249.88</v>
      </c>
      <c r="F1362" s="87">
        <v>0</v>
      </c>
      <c r="G1362" s="168">
        <v>0</v>
      </c>
      <c r="I1362" s="177">
        <f t="shared" si="65"/>
        <v>0</v>
      </c>
      <c r="J1362" s="174">
        <f t="shared" si="64"/>
        <v>4</v>
      </c>
      <c r="M1362" s="184"/>
    </row>
    <row r="1363" spans="1:13" ht="15" customHeight="1" x14ac:dyDescent="0.3">
      <c r="A1363" s="85" t="s">
        <v>1492</v>
      </c>
      <c r="B1363" s="85" t="s">
        <v>1493</v>
      </c>
      <c r="C1363" s="86" t="s">
        <v>28</v>
      </c>
      <c r="D1363" s="199">
        <v>5</v>
      </c>
      <c r="E1363" s="176">
        <v>337.35</v>
      </c>
      <c r="F1363" s="87">
        <v>0</v>
      </c>
      <c r="G1363" s="168">
        <v>0</v>
      </c>
      <c r="I1363" s="177">
        <f t="shared" si="65"/>
        <v>0</v>
      </c>
      <c r="J1363" s="174">
        <f t="shared" si="64"/>
        <v>5</v>
      </c>
      <c r="M1363" s="184"/>
    </row>
    <row r="1364" spans="1:13" ht="15" customHeight="1" x14ac:dyDescent="0.3">
      <c r="A1364" s="85" t="s">
        <v>1494</v>
      </c>
      <c r="B1364" s="85" t="s">
        <v>1495</v>
      </c>
      <c r="C1364" s="86" t="s">
        <v>28</v>
      </c>
      <c r="D1364" s="199">
        <v>3</v>
      </c>
      <c r="E1364" s="176">
        <v>211.41</v>
      </c>
      <c r="F1364" s="87">
        <v>0</v>
      </c>
      <c r="G1364" s="168">
        <v>0</v>
      </c>
      <c r="I1364" s="177">
        <f t="shared" si="65"/>
        <v>0</v>
      </c>
      <c r="J1364" s="174">
        <f t="shared" si="64"/>
        <v>3</v>
      </c>
      <c r="M1364" s="184"/>
    </row>
    <row r="1365" spans="1:13" ht="15" customHeight="1" x14ac:dyDescent="0.3">
      <c r="A1365" s="85" t="s">
        <v>7911</v>
      </c>
      <c r="B1365" s="85" t="s">
        <v>7912</v>
      </c>
      <c r="C1365" s="86" t="s">
        <v>28</v>
      </c>
      <c r="D1365" s="202">
        <v>180</v>
      </c>
      <c r="E1365" s="162">
        <v>7723.8</v>
      </c>
      <c r="F1365" s="161">
        <v>0</v>
      </c>
      <c r="G1365" s="171">
        <v>0</v>
      </c>
      <c r="I1365" s="177">
        <f t="shared" si="65"/>
        <v>0</v>
      </c>
      <c r="J1365" s="174">
        <f t="shared" si="64"/>
        <v>180</v>
      </c>
      <c r="M1365" s="184"/>
    </row>
    <row r="1366" spans="1:13" ht="15" customHeight="1" x14ac:dyDescent="0.3">
      <c r="A1366" s="85" t="s">
        <v>7913</v>
      </c>
      <c r="B1366" s="85" t="s">
        <v>7914</v>
      </c>
      <c r="C1366" s="86" t="s">
        <v>28</v>
      </c>
      <c r="D1366" s="202">
        <v>90</v>
      </c>
      <c r="E1366" s="162">
        <v>4131.8999999999996</v>
      </c>
      <c r="F1366" s="161">
        <v>0</v>
      </c>
      <c r="G1366" s="171">
        <v>0</v>
      </c>
      <c r="I1366" s="177">
        <f t="shared" si="65"/>
        <v>0</v>
      </c>
      <c r="J1366" s="174">
        <f t="shared" si="64"/>
        <v>90</v>
      </c>
      <c r="M1366" s="184"/>
    </row>
    <row r="1367" spans="1:13" ht="15" customHeight="1" x14ac:dyDescent="0.3">
      <c r="A1367" s="85" t="s">
        <v>7915</v>
      </c>
      <c r="B1367" s="85" t="s">
        <v>7916</v>
      </c>
      <c r="C1367" s="86" t="s">
        <v>28</v>
      </c>
      <c r="D1367" s="202">
        <v>20</v>
      </c>
      <c r="E1367" s="162">
        <v>938.2</v>
      </c>
      <c r="F1367" s="161">
        <v>0</v>
      </c>
      <c r="G1367" s="171">
        <v>0</v>
      </c>
      <c r="I1367" s="177">
        <f t="shared" si="65"/>
        <v>0</v>
      </c>
      <c r="J1367" s="174">
        <f t="shared" si="64"/>
        <v>20</v>
      </c>
      <c r="M1367" s="184"/>
    </row>
    <row r="1368" spans="1:13" ht="15" customHeight="1" x14ac:dyDescent="0.3">
      <c r="A1368" s="85" t="s">
        <v>7917</v>
      </c>
      <c r="B1368" s="85" t="s">
        <v>7918</v>
      </c>
      <c r="C1368" s="86" t="s">
        <v>28</v>
      </c>
      <c r="D1368" s="202">
        <v>280</v>
      </c>
      <c r="E1368" s="162">
        <v>13694.8</v>
      </c>
      <c r="F1368" s="161">
        <v>0</v>
      </c>
      <c r="G1368" s="171">
        <v>0</v>
      </c>
      <c r="I1368" s="177">
        <f t="shared" si="65"/>
        <v>0</v>
      </c>
      <c r="J1368" s="174">
        <f t="shared" si="64"/>
        <v>280</v>
      </c>
      <c r="M1368" s="184"/>
    </row>
    <row r="1369" spans="1:13" ht="15" customHeight="1" x14ac:dyDescent="0.3">
      <c r="A1369" s="85" t="s">
        <v>7919</v>
      </c>
      <c r="B1369" s="85" t="s">
        <v>7920</v>
      </c>
      <c r="C1369" s="86" t="s">
        <v>28</v>
      </c>
      <c r="D1369" s="202">
        <v>20</v>
      </c>
      <c r="E1369" s="162">
        <v>998.2</v>
      </c>
      <c r="F1369" s="161">
        <v>0</v>
      </c>
      <c r="G1369" s="171">
        <v>0</v>
      </c>
      <c r="I1369" s="177">
        <f t="shared" si="65"/>
        <v>0</v>
      </c>
      <c r="J1369" s="174">
        <f t="shared" si="64"/>
        <v>20</v>
      </c>
      <c r="M1369" s="184"/>
    </row>
    <row r="1370" spans="1:13" ht="15" customHeight="1" x14ac:dyDescent="0.3">
      <c r="A1370" s="85" t="s">
        <v>7921</v>
      </c>
      <c r="B1370" s="85" t="s">
        <v>7922</v>
      </c>
      <c r="C1370" s="86" t="s">
        <v>28</v>
      </c>
      <c r="D1370" s="202">
        <v>30</v>
      </c>
      <c r="E1370" s="162">
        <v>1536.3</v>
      </c>
      <c r="F1370" s="161">
        <v>0</v>
      </c>
      <c r="G1370" s="171">
        <v>0</v>
      </c>
      <c r="I1370" s="177">
        <f t="shared" si="65"/>
        <v>0</v>
      </c>
      <c r="J1370" s="174">
        <f t="shared" si="64"/>
        <v>30</v>
      </c>
      <c r="M1370" s="184"/>
    </row>
    <row r="1371" spans="1:13" ht="19.95" customHeight="1" x14ac:dyDescent="0.3">
      <c r="A1371" s="88" t="s">
        <v>6279</v>
      </c>
      <c r="B1371" s="88" t="s">
        <v>10250</v>
      </c>
      <c r="C1371" s="89"/>
      <c r="D1371" s="201"/>
      <c r="E1371" s="156">
        <v>266596.21999999997</v>
      </c>
      <c r="F1371" s="89"/>
      <c r="G1371" s="89">
        <v>0</v>
      </c>
      <c r="I1371" s="177"/>
      <c r="J1371" s="174">
        <f t="shared" si="64"/>
        <v>0</v>
      </c>
      <c r="M1371" s="184"/>
    </row>
    <row r="1372" spans="1:13" ht="15" customHeight="1" x14ac:dyDescent="0.3">
      <c r="A1372" s="85" t="s">
        <v>10251</v>
      </c>
      <c r="B1372" s="85" t="s">
        <v>10307</v>
      </c>
      <c r="C1372" s="86" t="s">
        <v>28</v>
      </c>
      <c r="D1372" s="203">
        <v>1793</v>
      </c>
      <c r="E1372" s="164">
        <v>18934.080000000002</v>
      </c>
      <c r="F1372" s="163">
        <v>0</v>
      </c>
      <c r="G1372" s="172">
        <v>0</v>
      </c>
      <c r="I1372" s="177">
        <f t="shared" ref="I1372:I1403" si="66">F1372/D1372</f>
        <v>0</v>
      </c>
      <c r="J1372" s="174">
        <f t="shared" si="64"/>
        <v>1793</v>
      </c>
      <c r="M1372" s="184"/>
    </row>
    <row r="1373" spans="1:13" ht="15" customHeight="1" x14ac:dyDescent="0.3">
      <c r="A1373" s="85" t="s">
        <v>10252</v>
      </c>
      <c r="B1373" s="85" t="s">
        <v>10308</v>
      </c>
      <c r="C1373" s="86" t="s">
        <v>28</v>
      </c>
      <c r="D1373" s="203">
        <v>339</v>
      </c>
      <c r="E1373" s="164">
        <v>4461.24</v>
      </c>
      <c r="F1373" s="163">
        <v>0</v>
      </c>
      <c r="G1373" s="172">
        <v>0</v>
      </c>
      <c r="I1373" s="177">
        <f t="shared" si="66"/>
        <v>0</v>
      </c>
      <c r="J1373" s="174">
        <f t="shared" si="64"/>
        <v>339</v>
      </c>
      <c r="M1373" s="184"/>
    </row>
    <row r="1374" spans="1:13" ht="15" customHeight="1" x14ac:dyDescent="0.3">
      <c r="A1374" s="85" t="s">
        <v>10253</v>
      </c>
      <c r="B1374" s="85" t="s">
        <v>10309</v>
      </c>
      <c r="C1374" s="86" t="s">
        <v>28</v>
      </c>
      <c r="D1374" s="203">
        <v>85</v>
      </c>
      <c r="E1374" s="164">
        <v>1847.9</v>
      </c>
      <c r="F1374" s="163">
        <v>0</v>
      </c>
      <c r="G1374" s="172">
        <v>0</v>
      </c>
      <c r="I1374" s="177">
        <f t="shared" si="66"/>
        <v>0</v>
      </c>
      <c r="J1374" s="174">
        <f t="shared" si="64"/>
        <v>85</v>
      </c>
      <c r="M1374" s="184"/>
    </row>
    <row r="1375" spans="1:13" ht="15" customHeight="1" x14ac:dyDescent="0.3">
      <c r="A1375" s="85" t="s">
        <v>10254</v>
      </c>
      <c r="B1375" s="85" t="s">
        <v>10310</v>
      </c>
      <c r="C1375" s="86" t="s">
        <v>28</v>
      </c>
      <c r="D1375" s="203">
        <v>1155</v>
      </c>
      <c r="E1375" s="164">
        <v>28632.45</v>
      </c>
      <c r="F1375" s="163">
        <v>0</v>
      </c>
      <c r="G1375" s="172">
        <v>0</v>
      </c>
      <c r="I1375" s="177">
        <f t="shared" si="66"/>
        <v>0</v>
      </c>
      <c r="J1375" s="174">
        <f t="shared" si="64"/>
        <v>1155</v>
      </c>
      <c r="M1375" s="184"/>
    </row>
    <row r="1376" spans="1:13" ht="15" customHeight="1" x14ac:dyDescent="0.3">
      <c r="A1376" s="85" t="s">
        <v>10255</v>
      </c>
      <c r="B1376" s="85" t="s">
        <v>10311</v>
      </c>
      <c r="C1376" s="86" t="s">
        <v>28</v>
      </c>
      <c r="D1376" s="203">
        <v>49</v>
      </c>
      <c r="E1376" s="164">
        <v>1689.03</v>
      </c>
      <c r="F1376" s="163">
        <v>0</v>
      </c>
      <c r="G1376" s="172">
        <v>0</v>
      </c>
      <c r="I1376" s="177">
        <f t="shared" si="66"/>
        <v>0</v>
      </c>
      <c r="J1376" s="174">
        <f t="shared" si="64"/>
        <v>49</v>
      </c>
      <c r="M1376" s="184"/>
    </row>
    <row r="1377" spans="1:13" ht="15" customHeight="1" x14ac:dyDescent="0.3">
      <c r="A1377" s="85" t="s">
        <v>10256</v>
      </c>
      <c r="B1377" s="85" t="s">
        <v>10312</v>
      </c>
      <c r="C1377" s="86" t="s">
        <v>28</v>
      </c>
      <c r="D1377" s="203">
        <v>64</v>
      </c>
      <c r="E1377" s="164">
        <v>4602.88</v>
      </c>
      <c r="F1377" s="163">
        <v>0</v>
      </c>
      <c r="G1377" s="172">
        <v>0</v>
      </c>
      <c r="I1377" s="177">
        <f t="shared" si="66"/>
        <v>0</v>
      </c>
      <c r="J1377" s="174">
        <f t="shared" si="64"/>
        <v>64</v>
      </c>
      <c r="M1377" s="184"/>
    </row>
    <row r="1378" spans="1:13" ht="15" customHeight="1" x14ac:dyDescent="0.3">
      <c r="A1378" s="85" t="s">
        <v>10257</v>
      </c>
      <c r="B1378" s="85" t="s">
        <v>10313</v>
      </c>
      <c r="C1378" s="86" t="s">
        <v>28</v>
      </c>
      <c r="D1378" s="203">
        <v>30</v>
      </c>
      <c r="E1378" s="164">
        <v>2750.1</v>
      </c>
      <c r="F1378" s="163">
        <v>0</v>
      </c>
      <c r="G1378" s="172">
        <v>0</v>
      </c>
      <c r="I1378" s="177">
        <f t="shared" si="66"/>
        <v>0</v>
      </c>
      <c r="J1378" s="174">
        <f t="shared" si="64"/>
        <v>30</v>
      </c>
      <c r="M1378" s="184"/>
    </row>
    <row r="1379" spans="1:13" ht="15" customHeight="1" x14ac:dyDescent="0.3">
      <c r="A1379" s="85" t="s">
        <v>10258</v>
      </c>
      <c r="B1379" s="85" t="s">
        <v>10314</v>
      </c>
      <c r="C1379" s="86" t="s">
        <v>28</v>
      </c>
      <c r="D1379" s="203">
        <v>17</v>
      </c>
      <c r="E1379" s="164">
        <v>1898.39</v>
      </c>
      <c r="F1379" s="163">
        <v>0</v>
      </c>
      <c r="G1379" s="172">
        <v>0</v>
      </c>
      <c r="I1379" s="177">
        <f t="shared" si="66"/>
        <v>0</v>
      </c>
      <c r="J1379" s="174">
        <f t="shared" si="64"/>
        <v>17</v>
      </c>
      <c r="M1379" s="184"/>
    </row>
    <row r="1380" spans="1:13" ht="15" customHeight="1" x14ac:dyDescent="0.3">
      <c r="A1380" s="85" t="s">
        <v>10259</v>
      </c>
      <c r="B1380" s="85" t="s">
        <v>10315</v>
      </c>
      <c r="C1380" s="86" t="s">
        <v>28</v>
      </c>
      <c r="D1380" s="203">
        <v>6</v>
      </c>
      <c r="E1380" s="164">
        <v>760.02</v>
      </c>
      <c r="F1380" s="163">
        <v>0</v>
      </c>
      <c r="G1380" s="172">
        <v>0</v>
      </c>
      <c r="I1380" s="177">
        <f t="shared" si="66"/>
        <v>0</v>
      </c>
      <c r="J1380" s="174">
        <f t="shared" si="64"/>
        <v>6</v>
      </c>
      <c r="M1380" s="184"/>
    </row>
    <row r="1381" spans="1:13" ht="15" customHeight="1" x14ac:dyDescent="0.3">
      <c r="A1381" s="85" t="s">
        <v>10260</v>
      </c>
      <c r="B1381" s="85" t="s">
        <v>10316</v>
      </c>
      <c r="C1381" s="86" t="s">
        <v>28</v>
      </c>
      <c r="D1381" s="203">
        <v>443</v>
      </c>
      <c r="E1381" s="164">
        <v>5324.86</v>
      </c>
      <c r="F1381" s="163">
        <v>0</v>
      </c>
      <c r="G1381" s="172">
        <v>0</v>
      </c>
      <c r="I1381" s="177">
        <f t="shared" si="66"/>
        <v>0</v>
      </c>
      <c r="J1381" s="174">
        <f t="shared" si="64"/>
        <v>443</v>
      </c>
      <c r="M1381" s="184"/>
    </row>
    <row r="1382" spans="1:13" ht="15" customHeight="1" x14ac:dyDescent="0.3">
      <c r="A1382" s="85" t="s">
        <v>10261</v>
      </c>
      <c r="B1382" s="85" t="s">
        <v>10317</v>
      </c>
      <c r="C1382" s="86" t="s">
        <v>28</v>
      </c>
      <c r="D1382" s="203">
        <v>87</v>
      </c>
      <c r="E1382" s="164">
        <v>1578.18</v>
      </c>
      <c r="F1382" s="163">
        <v>0</v>
      </c>
      <c r="G1382" s="172">
        <v>0</v>
      </c>
      <c r="I1382" s="177">
        <f t="shared" si="66"/>
        <v>0</v>
      </c>
      <c r="J1382" s="174">
        <f t="shared" si="64"/>
        <v>87</v>
      </c>
      <c r="M1382" s="184"/>
    </row>
    <row r="1383" spans="1:13" ht="15" customHeight="1" x14ac:dyDescent="0.3">
      <c r="A1383" s="85" t="s">
        <v>10262</v>
      </c>
      <c r="B1383" s="85" t="s">
        <v>10318</v>
      </c>
      <c r="C1383" s="86" t="s">
        <v>28</v>
      </c>
      <c r="D1383" s="203">
        <v>54</v>
      </c>
      <c r="E1383" s="164">
        <v>1537.38</v>
      </c>
      <c r="F1383" s="163">
        <v>0</v>
      </c>
      <c r="G1383" s="172">
        <v>0</v>
      </c>
      <c r="I1383" s="177">
        <f t="shared" si="66"/>
        <v>0</v>
      </c>
      <c r="J1383" s="174">
        <f t="shared" si="64"/>
        <v>54</v>
      </c>
      <c r="M1383" s="184"/>
    </row>
    <row r="1384" spans="1:13" ht="15" customHeight="1" x14ac:dyDescent="0.3">
      <c r="A1384" s="85" t="s">
        <v>10263</v>
      </c>
      <c r="B1384" s="85" t="s">
        <v>10319</v>
      </c>
      <c r="C1384" s="86" t="s">
        <v>28</v>
      </c>
      <c r="D1384" s="203">
        <v>424</v>
      </c>
      <c r="E1384" s="164">
        <v>19470.080000000002</v>
      </c>
      <c r="F1384" s="163">
        <v>0</v>
      </c>
      <c r="G1384" s="172">
        <v>0</v>
      </c>
      <c r="I1384" s="177">
        <f t="shared" si="66"/>
        <v>0</v>
      </c>
      <c r="J1384" s="174">
        <f t="shared" si="64"/>
        <v>424</v>
      </c>
      <c r="M1384" s="184"/>
    </row>
    <row r="1385" spans="1:13" ht="15" customHeight="1" x14ac:dyDescent="0.3">
      <c r="A1385" s="85" t="s">
        <v>10264</v>
      </c>
      <c r="B1385" s="85" t="s">
        <v>10320</v>
      </c>
      <c r="C1385" s="86" t="s">
        <v>28</v>
      </c>
      <c r="D1385" s="203">
        <v>63</v>
      </c>
      <c r="E1385" s="164">
        <v>2068.92</v>
      </c>
      <c r="F1385" s="163">
        <v>0</v>
      </c>
      <c r="G1385" s="172">
        <v>0</v>
      </c>
      <c r="I1385" s="177">
        <f t="shared" si="66"/>
        <v>0</v>
      </c>
      <c r="J1385" s="174">
        <f t="shared" si="64"/>
        <v>63</v>
      </c>
      <c r="M1385" s="184"/>
    </row>
    <row r="1386" spans="1:13" ht="15" customHeight="1" x14ac:dyDescent="0.3">
      <c r="A1386" s="85" t="s">
        <v>10265</v>
      </c>
      <c r="B1386" s="85" t="s">
        <v>10321</v>
      </c>
      <c r="C1386" s="86" t="s">
        <v>28</v>
      </c>
      <c r="D1386" s="203">
        <v>58</v>
      </c>
      <c r="E1386" s="164">
        <v>5582.5</v>
      </c>
      <c r="F1386" s="163">
        <v>0</v>
      </c>
      <c r="G1386" s="172">
        <v>0</v>
      </c>
      <c r="I1386" s="177">
        <f t="shared" si="66"/>
        <v>0</v>
      </c>
      <c r="J1386" s="174">
        <f t="shared" si="64"/>
        <v>58</v>
      </c>
      <c r="M1386" s="184"/>
    </row>
    <row r="1387" spans="1:13" ht="15" customHeight="1" x14ac:dyDescent="0.3">
      <c r="A1387" s="85" t="s">
        <v>10266</v>
      </c>
      <c r="B1387" s="85" t="s">
        <v>10322</v>
      </c>
      <c r="C1387" s="86" t="s">
        <v>28</v>
      </c>
      <c r="D1387" s="203">
        <v>25</v>
      </c>
      <c r="E1387" s="164">
        <v>3071</v>
      </c>
      <c r="F1387" s="163">
        <v>0</v>
      </c>
      <c r="G1387" s="172">
        <v>0</v>
      </c>
      <c r="I1387" s="177">
        <f t="shared" si="66"/>
        <v>0</v>
      </c>
      <c r="J1387" s="174">
        <f t="shared" si="64"/>
        <v>25</v>
      </c>
      <c r="M1387" s="184"/>
    </row>
    <row r="1388" spans="1:13" ht="15" customHeight="1" x14ac:dyDescent="0.3">
      <c r="A1388" s="85" t="s">
        <v>10267</v>
      </c>
      <c r="B1388" s="85" t="s">
        <v>10323</v>
      </c>
      <c r="C1388" s="86" t="s">
        <v>28</v>
      </c>
      <c r="D1388" s="203">
        <v>14</v>
      </c>
      <c r="E1388" s="164">
        <v>2209.7600000000002</v>
      </c>
      <c r="F1388" s="163">
        <v>0</v>
      </c>
      <c r="G1388" s="172">
        <v>0</v>
      </c>
      <c r="I1388" s="177">
        <f t="shared" si="66"/>
        <v>0</v>
      </c>
      <c r="J1388" s="174">
        <f t="shared" si="64"/>
        <v>14</v>
      </c>
      <c r="M1388" s="184"/>
    </row>
    <row r="1389" spans="1:13" ht="15" customHeight="1" x14ac:dyDescent="0.3">
      <c r="A1389" s="85" t="s">
        <v>10268</v>
      </c>
      <c r="B1389" s="85" t="s">
        <v>10324</v>
      </c>
      <c r="C1389" s="86" t="s">
        <v>28</v>
      </c>
      <c r="D1389" s="203">
        <v>11</v>
      </c>
      <c r="E1389" s="164">
        <v>2286.2399999999998</v>
      </c>
      <c r="F1389" s="163">
        <v>0</v>
      </c>
      <c r="G1389" s="172">
        <v>0</v>
      </c>
      <c r="I1389" s="177">
        <f t="shared" si="66"/>
        <v>0</v>
      </c>
      <c r="J1389" s="174">
        <f t="shared" si="64"/>
        <v>11</v>
      </c>
      <c r="M1389" s="184"/>
    </row>
    <row r="1390" spans="1:13" ht="15" customHeight="1" x14ac:dyDescent="0.3">
      <c r="A1390" s="85" t="s">
        <v>10269</v>
      </c>
      <c r="B1390" s="85" t="s">
        <v>10325</v>
      </c>
      <c r="C1390" s="86" t="s">
        <v>28</v>
      </c>
      <c r="D1390" s="203">
        <v>142</v>
      </c>
      <c r="E1390" s="164">
        <v>1912.74</v>
      </c>
      <c r="F1390" s="163">
        <v>0</v>
      </c>
      <c r="G1390" s="172">
        <v>0</v>
      </c>
      <c r="I1390" s="177">
        <f t="shared" si="66"/>
        <v>0</v>
      </c>
      <c r="J1390" s="174">
        <f t="shared" si="64"/>
        <v>142</v>
      </c>
      <c r="M1390" s="184"/>
    </row>
    <row r="1391" spans="1:13" ht="15" customHeight="1" x14ac:dyDescent="0.3">
      <c r="A1391" s="85" t="s">
        <v>10270</v>
      </c>
      <c r="B1391" s="85" t="s">
        <v>10326</v>
      </c>
      <c r="C1391" s="86" t="s">
        <v>28</v>
      </c>
      <c r="D1391" s="203">
        <v>14</v>
      </c>
      <c r="E1391" s="164">
        <v>230.86</v>
      </c>
      <c r="F1391" s="163">
        <v>0</v>
      </c>
      <c r="G1391" s="172">
        <v>0</v>
      </c>
      <c r="I1391" s="177">
        <f t="shared" si="66"/>
        <v>0</v>
      </c>
      <c r="J1391" s="174">
        <f t="shared" si="64"/>
        <v>14</v>
      </c>
      <c r="M1391" s="184"/>
    </row>
    <row r="1392" spans="1:13" ht="15" customHeight="1" x14ac:dyDescent="0.3">
      <c r="A1392" s="85" t="s">
        <v>10271</v>
      </c>
      <c r="B1392" s="85" t="s">
        <v>10327</v>
      </c>
      <c r="C1392" s="86" t="s">
        <v>28</v>
      </c>
      <c r="D1392" s="203">
        <v>18</v>
      </c>
      <c r="E1392" s="164">
        <v>408.06</v>
      </c>
      <c r="F1392" s="163">
        <v>0</v>
      </c>
      <c r="G1392" s="172">
        <v>0</v>
      </c>
      <c r="I1392" s="177">
        <f t="shared" si="66"/>
        <v>0</v>
      </c>
      <c r="J1392" s="174">
        <f t="shared" si="64"/>
        <v>18</v>
      </c>
      <c r="M1392" s="184"/>
    </row>
    <row r="1393" spans="1:13" ht="15" customHeight="1" x14ac:dyDescent="0.3">
      <c r="A1393" s="85" t="s">
        <v>10272</v>
      </c>
      <c r="B1393" s="85" t="s">
        <v>10328</v>
      </c>
      <c r="C1393" s="86" t="s">
        <v>28</v>
      </c>
      <c r="D1393" s="203">
        <v>258</v>
      </c>
      <c r="E1393" s="164">
        <v>7396.86</v>
      </c>
      <c r="F1393" s="163">
        <v>0</v>
      </c>
      <c r="G1393" s="172">
        <v>0</v>
      </c>
      <c r="I1393" s="177">
        <f t="shared" si="66"/>
        <v>0</v>
      </c>
      <c r="J1393" s="174">
        <f t="shared" si="64"/>
        <v>258</v>
      </c>
      <c r="M1393" s="184"/>
    </row>
    <row r="1394" spans="1:13" ht="15" customHeight="1" x14ac:dyDescent="0.3">
      <c r="A1394" s="85" t="s">
        <v>10273</v>
      </c>
      <c r="B1394" s="85" t="s">
        <v>10329</v>
      </c>
      <c r="C1394" s="86" t="s">
        <v>28</v>
      </c>
      <c r="D1394" s="203">
        <v>44</v>
      </c>
      <c r="E1394" s="164">
        <v>1657.48</v>
      </c>
      <c r="F1394" s="163">
        <v>0</v>
      </c>
      <c r="G1394" s="172">
        <v>0</v>
      </c>
      <c r="I1394" s="177">
        <f t="shared" si="66"/>
        <v>0</v>
      </c>
      <c r="J1394" s="174">
        <f t="shared" si="64"/>
        <v>44</v>
      </c>
      <c r="M1394" s="184"/>
    </row>
    <row r="1395" spans="1:13" ht="15" customHeight="1" x14ac:dyDescent="0.3">
      <c r="A1395" s="85" t="s">
        <v>10274</v>
      </c>
      <c r="B1395" s="85" t="s">
        <v>10330</v>
      </c>
      <c r="C1395" s="86" t="s">
        <v>28</v>
      </c>
      <c r="D1395" s="203">
        <v>44</v>
      </c>
      <c r="E1395" s="164">
        <v>1393.48</v>
      </c>
      <c r="F1395" s="163">
        <v>0</v>
      </c>
      <c r="G1395" s="172">
        <v>0</v>
      </c>
      <c r="I1395" s="177">
        <f t="shared" si="66"/>
        <v>0</v>
      </c>
      <c r="J1395" s="174">
        <f t="shared" si="64"/>
        <v>44</v>
      </c>
      <c r="M1395" s="184"/>
    </row>
    <row r="1396" spans="1:13" ht="15" customHeight="1" x14ac:dyDescent="0.3">
      <c r="A1396" s="85" t="s">
        <v>10275</v>
      </c>
      <c r="B1396" s="85" t="s">
        <v>10331</v>
      </c>
      <c r="C1396" s="86" t="s">
        <v>28</v>
      </c>
      <c r="D1396" s="203">
        <v>13</v>
      </c>
      <c r="E1396" s="164">
        <v>390.91</v>
      </c>
      <c r="F1396" s="163">
        <v>0</v>
      </c>
      <c r="G1396" s="172">
        <v>0</v>
      </c>
      <c r="I1396" s="177">
        <f t="shared" si="66"/>
        <v>0</v>
      </c>
      <c r="J1396" s="174">
        <f t="shared" si="64"/>
        <v>13</v>
      </c>
      <c r="M1396" s="184"/>
    </row>
    <row r="1397" spans="1:13" ht="15" customHeight="1" x14ac:dyDescent="0.3">
      <c r="A1397" s="85" t="s">
        <v>10276</v>
      </c>
      <c r="B1397" s="85" t="s">
        <v>10332</v>
      </c>
      <c r="C1397" s="86" t="s">
        <v>28</v>
      </c>
      <c r="D1397" s="203">
        <v>14</v>
      </c>
      <c r="E1397" s="164">
        <v>296.52</v>
      </c>
      <c r="F1397" s="163">
        <v>0</v>
      </c>
      <c r="G1397" s="172">
        <v>0</v>
      </c>
      <c r="I1397" s="177">
        <f t="shared" si="66"/>
        <v>0</v>
      </c>
      <c r="J1397" s="174">
        <f t="shared" si="64"/>
        <v>14</v>
      </c>
      <c r="M1397" s="184"/>
    </row>
    <row r="1398" spans="1:13" ht="15" customHeight="1" x14ac:dyDescent="0.3">
      <c r="A1398" s="85" t="s">
        <v>10277</v>
      </c>
      <c r="B1398" s="85" t="s">
        <v>10333</v>
      </c>
      <c r="C1398" s="86" t="s">
        <v>28</v>
      </c>
      <c r="D1398" s="203">
        <v>4</v>
      </c>
      <c r="E1398" s="164">
        <v>82.68</v>
      </c>
      <c r="F1398" s="163">
        <v>0</v>
      </c>
      <c r="G1398" s="172">
        <v>0</v>
      </c>
      <c r="I1398" s="177">
        <f t="shared" si="66"/>
        <v>0</v>
      </c>
      <c r="J1398" s="174">
        <f t="shared" si="64"/>
        <v>4</v>
      </c>
      <c r="M1398" s="184"/>
    </row>
    <row r="1399" spans="1:13" ht="15" customHeight="1" x14ac:dyDescent="0.3">
      <c r="A1399" s="85" t="s">
        <v>10278</v>
      </c>
      <c r="B1399" s="85" t="s">
        <v>10334</v>
      </c>
      <c r="C1399" s="86" t="s">
        <v>28</v>
      </c>
      <c r="D1399" s="203">
        <v>73</v>
      </c>
      <c r="E1399" s="164">
        <v>2667.42</v>
      </c>
      <c r="F1399" s="163">
        <v>0</v>
      </c>
      <c r="G1399" s="172">
        <v>0</v>
      </c>
      <c r="I1399" s="177">
        <f t="shared" si="66"/>
        <v>0</v>
      </c>
      <c r="J1399" s="174">
        <f t="shared" si="64"/>
        <v>73</v>
      </c>
      <c r="M1399" s="184"/>
    </row>
    <row r="1400" spans="1:13" ht="15" customHeight="1" x14ac:dyDescent="0.3">
      <c r="A1400" s="85" t="s">
        <v>10279</v>
      </c>
      <c r="B1400" s="85" t="s">
        <v>10335</v>
      </c>
      <c r="C1400" s="86" t="s">
        <v>28</v>
      </c>
      <c r="D1400" s="203">
        <v>10</v>
      </c>
      <c r="E1400" s="164">
        <v>203.2</v>
      </c>
      <c r="F1400" s="163">
        <v>0</v>
      </c>
      <c r="G1400" s="172">
        <v>0</v>
      </c>
      <c r="I1400" s="177">
        <f t="shared" si="66"/>
        <v>0</v>
      </c>
      <c r="J1400" s="174">
        <f t="shared" si="64"/>
        <v>10</v>
      </c>
      <c r="M1400" s="184"/>
    </row>
    <row r="1401" spans="1:13" ht="15" customHeight="1" x14ac:dyDescent="0.3">
      <c r="A1401" s="85" t="s">
        <v>10280</v>
      </c>
      <c r="B1401" s="85" t="s">
        <v>10336</v>
      </c>
      <c r="C1401" s="86" t="s">
        <v>28</v>
      </c>
      <c r="D1401" s="203">
        <v>3</v>
      </c>
      <c r="E1401" s="164">
        <v>116.01</v>
      </c>
      <c r="F1401" s="163">
        <v>0</v>
      </c>
      <c r="G1401" s="172">
        <v>0</v>
      </c>
      <c r="I1401" s="177">
        <f t="shared" si="66"/>
        <v>0</v>
      </c>
      <c r="J1401" s="174">
        <f t="shared" si="64"/>
        <v>3</v>
      </c>
      <c r="M1401" s="184"/>
    </row>
    <row r="1402" spans="1:13" ht="15" customHeight="1" x14ac:dyDescent="0.3">
      <c r="A1402" s="85" t="s">
        <v>10281</v>
      </c>
      <c r="B1402" s="85" t="s">
        <v>10337</v>
      </c>
      <c r="C1402" s="86" t="s">
        <v>28</v>
      </c>
      <c r="D1402" s="203">
        <v>39</v>
      </c>
      <c r="E1402" s="164">
        <v>1627.08</v>
      </c>
      <c r="F1402" s="163">
        <v>0</v>
      </c>
      <c r="G1402" s="172">
        <v>0</v>
      </c>
      <c r="I1402" s="177">
        <f t="shared" si="66"/>
        <v>0</v>
      </c>
      <c r="J1402" s="174">
        <f t="shared" si="64"/>
        <v>39</v>
      </c>
      <c r="M1402" s="184"/>
    </row>
    <row r="1403" spans="1:13" ht="15" customHeight="1" x14ac:dyDescent="0.3">
      <c r="A1403" s="85" t="s">
        <v>10282</v>
      </c>
      <c r="B1403" s="85" t="s">
        <v>10338</v>
      </c>
      <c r="C1403" s="86" t="s">
        <v>28</v>
      </c>
      <c r="D1403" s="203">
        <v>25</v>
      </c>
      <c r="E1403" s="164">
        <v>1214</v>
      </c>
      <c r="F1403" s="163">
        <v>0</v>
      </c>
      <c r="G1403" s="172">
        <v>0</v>
      </c>
      <c r="I1403" s="177">
        <f t="shared" si="66"/>
        <v>0</v>
      </c>
      <c r="J1403" s="174">
        <f t="shared" si="64"/>
        <v>25</v>
      </c>
      <c r="M1403" s="184"/>
    </row>
    <row r="1404" spans="1:13" ht="15" customHeight="1" x14ac:dyDescent="0.3">
      <c r="A1404" s="85" t="s">
        <v>10283</v>
      </c>
      <c r="B1404" s="85" t="s">
        <v>10339</v>
      </c>
      <c r="C1404" s="86" t="s">
        <v>28</v>
      </c>
      <c r="D1404" s="203">
        <v>21</v>
      </c>
      <c r="E1404" s="164">
        <v>784.35</v>
      </c>
      <c r="F1404" s="163">
        <v>0</v>
      </c>
      <c r="G1404" s="172">
        <v>0</v>
      </c>
      <c r="I1404" s="177">
        <f t="shared" ref="I1404:I1427" si="67">F1404/D1404</f>
        <v>0</v>
      </c>
      <c r="J1404" s="174">
        <f t="shared" si="64"/>
        <v>21</v>
      </c>
      <c r="M1404" s="184"/>
    </row>
    <row r="1405" spans="1:13" ht="15" customHeight="1" x14ac:dyDescent="0.3">
      <c r="A1405" s="85" t="s">
        <v>10284</v>
      </c>
      <c r="B1405" s="85" t="s">
        <v>10340</v>
      </c>
      <c r="C1405" s="86" t="s">
        <v>28</v>
      </c>
      <c r="D1405" s="203">
        <v>4</v>
      </c>
      <c r="E1405" s="164">
        <v>177.72</v>
      </c>
      <c r="F1405" s="163">
        <v>0</v>
      </c>
      <c r="G1405" s="172">
        <v>0</v>
      </c>
      <c r="I1405" s="177">
        <f t="shared" si="67"/>
        <v>0</v>
      </c>
      <c r="J1405" s="174">
        <f t="shared" si="64"/>
        <v>4</v>
      </c>
      <c r="M1405" s="184"/>
    </row>
    <row r="1406" spans="1:13" ht="15" customHeight="1" x14ac:dyDescent="0.3">
      <c r="A1406" s="85" t="s">
        <v>10285</v>
      </c>
      <c r="B1406" s="85" t="s">
        <v>10341</v>
      </c>
      <c r="C1406" s="86" t="s">
        <v>28</v>
      </c>
      <c r="D1406" s="203">
        <v>11</v>
      </c>
      <c r="E1406" s="164">
        <v>670.45</v>
      </c>
      <c r="F1406" s="163">
        <v>0</v>
      </c>
      <c r="G1406" s="172">
        <v>0</v>
      </c>
      <c r="I1406" s="177">
        <f t="shared" si="67"/>
        <v>0</v>
      </c>
      <c r="J1406" s="174">
        <f t="shared" si="64"/>
        <v>11</v>
      </c>
      <c r="M1406" s="184"/>
    </row>
    <row r="1407" spans="1:13" ht="15" customHeight="1" x14ac:dyDescent="0.3">
      <c r="A1407" s="85" t="s">
        <v>10286</v>
      </c>
      <c r="B1407" s="85" t="s">
        <v>10342</v>
      </c>
      <c r="C1407" s="86" t="s">
        <v>28</v>
      </c>
      <c r="D1407" s="203">
        <v>9</v>
      </c>
      <c r="E1407" s="164">
        <v>668.52</v>
      </c>
      <c r="F1407" s="163">
        <v>0</v>
      </c>
      <c r="G1407" s="172">
        <v>0</v>
      </c>
      <c r="I1407" s="177">
        <f t="shared" si="67"/>
        <v>0</v>
      </c>
      <c r="J1407" s="174">
        <f t="shared" si="64"/>
        <v>9</v>
      </c>
      <c r="M1407" s="184"/>
    </row>
    <row r="1408" spans="1:13" ht="15" customHeight="1" x14ac:dyDescent="0.3">
      <c r="A1408" s="85" t="s">
        <v>10287</v>
      </c>
      <c r="B1408" s="85" t="s">
        <v>10343</v>
      </c>
      <c r="C1408" s="86" t="s">
        <v>28</v>
      </c>
      <c r="D1408" s="203">
        <v>6</v>
      </c>
      <c r="E1408" s="164">
        <v>544.79999999999995</v>
      </c>
      <c r="F1408" s="163">
        <v>0</v>
      </c>
      <c r="G1408" s="172">
        <v>0</v>
      </c>
      <c r="I1408" s="177">
        <f t="shared" si="67"/>
        <v>0</v>
      </c>
      <c r="J1408" s="174">
        <f t="shared" si="64"/>
        <v>6</v>
      </c>
      <c r="M1408" s="184"/>
    </row>
    <row r="1409" spans="1:13" ht="15" customHeight="1" x14ac:dyDescent="0.3">
      <c r="A1409" s="85" t="s">
        <v>10288</v>
      </c>
      <c r="B1409" s="85" t="s">
        <v>10344</v>
      </c>
      <c r="C1409" s="86" t="s">
        <v>28</v>
      </c>
      <c r="D1409" s="203">
        <v>9</v>
      </c>
      <c r="E1409" s="164">
        <v>825.03</v>
      </c>
      <c r="F1409" s="163">
        <v>0</v>
      </c>
      <c r="G1409" s="172">
        <v>0</v>
      </c>
      <c r="I1409" s="177">
        <f t="shared" si="67"/>
        <v>0</v>
      </c>
      <c r="J1409" s="174">
        <f t="shared" si="64"/>
        <v>9</v>
      </c>
      <c r="M1409" s="184"/>
    </row>
    <row r="1410" spans="1:13" ht="15" customHeight="1" x14ac:dyDescent="0.3">
      <c r="A1410" s="85" t="s">
        <v>10289</v>
      </c>
      <c r="B1410" s="85" t="s">
        <v>10345</v>
      </c>
      <c r="C1410" s="86" t="s">
        <v>28</v>
      </c>
      <c r="D1410" s="203">
        <v>4</v>
      </c>
      <c r="E1410" s="164">
        <v>430.68</v>
      </c>
      <c r="F1410" s="163">
        <v>0</v>
      </c>
      <c r="G1410" s="172">
        <v>0</v>
      </c>
      <c r="I1410" s="177">
        <f t="shared" si="67"/>
        <v>0</v>
      </c>
      <c r="J1410" s="174">
        <f t="shared" si="64"/>
        <v>4</v>
      </c>
      <c r="M1410" s="184"/>
    </row>
    <row r="1411" spans="1:13" ht="15" customHeight="1" x14ac:dyDescent="0.3">
      <c r="A1411" s="85" t="s">
        <v>10290</v>
      </c>
      <c r="B1411" s="85" t="s">
        <v>10346</v>
      </c>
      <c r="C1411" s="86" t="s">
        <v>28</v>
      </c>
      <c r="D1411" s="203">
        <v>1</v>
      </c>
      <c r="E1411" s="164">
        <v>116.67</v>
      </c>
      <c r="F1411" s="163">
        <v>0</v>
      </c>
      <c r="G1411" s="172">
        <v>0</v>
      </c>
      <c r="I1411" s="177">
        <f t="shared" si="67"/>
        <v>0</v>
      </c>
      <c r="J1411" s="174">
        <f t="shared" si="64"/>
        <v>1</v>
      </c>
      <c r="M1411" s="184"/>
    </row>
    <row r="1412" spans="1:13" ht="15" customHeight="1" x14ac:dyDescent="0.3">
      <c r="A1412" s="85" t="s">
        <v>10291</v>
      </c>
      <c r="B1412" s="85" t="s">
        <v>10347</v>
      </c>
      <c r="C1412" s="86" t="s">
        <v>28</v>
      </c>
      <c r="D1412" s="203">
        <v>5</v>
      </c>
      <c r="E1412" s="164">
        <v>1191.5</v>
      </c>
      <c r="F1412" s="163">
        <v>0</v>
      </c>
      <c r="G1412" s="172">
        <v>0</v>
      </c>
      <c r="I1412" s="177">
        <f t="shared" si="67"/>
        <v>0</v>
      </c>
      <c r="J1412" s="174">
        <f t="shared" si="64"/>
        <v>5</v>
      </c>
      <c r="M1412" s="184"/>
    </row>
    <row r="1413" spans="1:13" ht="15" customHeight="1" x14ac:dyDescent="0.3">
      <c r="A1413" s="85" t="s">
        <v>10292</v>
      </c>
      <c r="B1413" s="85" t="s">
        <v>10348</v>
      </c>
      <c r="C1413" s="86" t="s">
        <v>28</v>
      </c>
      <c r="D1413" s="203">
        <v>40</v>
      </c>
      <c r="E1413" s="164">
        <v>556</v>
      </c>
      <c r="F1413" s="163">
        <v>0</v>
      </c>
      <c r="G1413" s="172">
        <v>0</v>
      </c>
      <c r="I1413" s="177">
        <f t="shared" si="67"/>
        <v>0</v>
      </c>
      <c r="J1413" s="174">
        <f t="shared" ref="J1413:J1476" si="68">D1413-F1413</f>
        <v>40</v>
      </c>
      <c r="M1413" s="184"/>
    </row>
    <row r="1414" spans="1:13" ht="15" customHeight="1" x14ac:dyDescent="0.3">
      <c r="A1414" s="85" t="s">
        <v>10293</v>
      </c>
      <c r="B1414" s="85" t="s">
        <v>10349</v>
      </c>
      <c r="C1414" s="86" t="s">
        <v>28</v>
      </c>
      <c r="D1414" s="203">
        <v>50</v>
      </c>
      <c r="E1414" s="164">
        <v>995</v>
      </c>
      <c r="F1414" s="163">
        <v>0</v>
      </c>
      <c r="G1414" s="172">
        <v>0</v>
      </c>
      <c r="I1414" s="177">
        <f t="shared" si="67"/>
        <v>0</v>
      </c>
      <c r="J1414" s="174">
        <f t="shared" si="68"/>
        <v>50</v>
      </c>
      <c r="M1414" s="184"/>
    </row>
    <row r="1415" spans="1:13" ht="15" customHeight="1" x14ac:dyDescent="0.3">
      <c r="A1415" s="85" t="s">
        <v>10294</v>
      </c>
      <c r="B1415" s="85" t="s">
        <v>10350</v>
      </c>
      <c r="C1415" s="86" t="s">
        <v>28</v>
      </c>
      <c r="D1415" s="203">
        <v>50</v>
      </c>
      <c r="E1415" s="164">
        <v>1295</v>
      </c>
      <c r="F1415" s="163">
        <v>0</v>
      </c>
      <c r="G1415" s="172">
        <v>0</v>
      </c>
      <c r="I1415" s="177">
        <f t="shared" si="67"/>
        <v>0</v>
      </c>
      <c r="J1415" s="174">
        <f t="shared" si="68"/>
        <v>50</v>
      </c>
      <c r="M1415" s="184"/>
    </row>
    <row r="1416" spans="1:13" ht="15" customHeight="1" x14ac:dyDescent="0.3">
      <c r="A1416" s="85" t="s">
        <v>10295</v>
      </c>
      <c r="B1416" s="85" t="s">
        <v>10351</v>
      </c>
      <c r="C1416" s="86" t="s">
        <v>28</v>
      </c>
      <c r="D1416" s="203">
        <v>55</v>
      </c>
      <c r="E1416" s="164">
        <v>1699.5</v>
      </c>
      <c r="F1416" s="163">
        <v>0</v>
      </c>
      <c r="G1416" s="172">
        <v>0</v>
      </c>
      <c r="I1416" s="177">
        <f t="shared" si="67"/>
        <v>0</v>
      </c>
      <c r="J1416" s="174">
        <f t="shared" si="68"/>
        <v>55</v>
      </c>
      <c r="M1416" s="184"/>
    </row>
    <row r="1417" spans="1:13" ht="15" customHeight="1" x14ac:dyDescent="0.3">
      <c r="A1417" s="85" t="s">
        <v>10296</v>
      </c>
      <c r="B1417" s="85" t="s">
        <v>10352</v>
      </c>
      <c r="C1417" s="86" t="s">
        <v>28</v>
      </c>
      <c r="D1417" s="203">
        <v>25</v>
      </c>
      <c r="E1417" s="164">
        <v>897.5</v>
      </c>
      <c r="F1417" s="163">
        <v>0</v>
      </c>
      <c r="G1417" s="172">
        <v>0</v>
      </c>
      <c r="I1417" s="177">
        <f t="shared" si="67"/>
        <v>0</v>
      </c>
      <c r="J1417" s="174">
        <f t="shared" si="68"/>
        <v>25</v>
      </c>
      <c r="M1417" s="184"/>
    </row>
    <row r="1418" spans="1:13" ht="15" customHeight="1" x14ac:dyDescent="0.3">
      <c r="A1418" s="85" t="s">
        <v>10297</v>
      </c>
      <c r="B1418" s="85" t="s">
        <v>10353</v>
      </c>
      <c r="C1418" s="86" t="s">
        <v>28</v>
      </c>
      <c r="D1418" s="203">
        <v>35</v>
      </c>
      <c r="E1418" s="164">
        <v>1781.5</v>
      </c>
      <c r="F1418" s="163">
        <v>0</v>
      </c>
      <c r="G1418" s="172">
        <v>0</v>
      </c>
      <c r="I1418" s="177">
        <f t="shared" si="67"/>
        <v>0</v>
      </c>
      <c r="J1418" s="174">
        <f t="shared" si="68"/>
        <v>35</v>
      </c>
      <c r="M1418" s="184"/>
    </row>
    <row r="1419" spans="1:13" ht="15" customHeight="1" x14ac:dyDescent="0.3">
      <c r="A1419" s="85" t="s">
        <v>10298</v>
      </c>
      <c r="B1419" s="85" t="s">
        <v>10354</v>
      </c>
      <c r="C1419" s="86" t="s">
        <v>28</v>
      </c>
      <c r="D1419" s="203">
        <v>22</v>
      </c>
      <c r="E1419" s="164">
        <v>1889.8</v>
      </c>
      <c r="F1419" s="163">
        <v>0</v>
      </c>
      <c r="G1419" s="172">
        <v>0</v>
      </c>
      <c r="I1419" s="177">
        <f t="shared" si="67"/>
        <v>0</v>
      </c>
      <c r="J1419" s="174">
        <f t="shared" si="68"/>
        <v>22</v>
      </c>
      <c r="M1419" s="184"/>
    </row>
    <row r="1420" spans="1:13" ht="15" customHeight="1" x14ac:dyDescent="0.3">
      <c r="A1420" s="85" t="s">
        <v>10299</v>
      </c>
      <c r="B1420" s="85" t="s">
        <v>10355</v>
      </c>
      <c r="C1420" s="86" t="s">
        <v>28</v>
      </c>
      <c r="D1420" s="203">
        <v>15</v>
      </c>
      <c r="E1420" s="164">
        <v>2938.5</v>
      </c>
      <c r="F1420" s="163">
        <v>0</v>
      </c>
      <c r="G1420" s="172">
        <v>0</v>
      </c>
      <c r="I1420" s="177">
        <f t="shared" si="67"/>
        <v>0</v>
      </c>
      <c r="J1420" s="174">
        <f t="shared" si="68"/>
        <v>15</v>
      </c>
      <c r="M1420" s="184"/>
    </row>
    <row r="1421" spans="1:13" ht="15" customHeight="1" x14ac:dyDescent="0.3">
      <c r="A1421" s="85" t="s">
        <v>10300</v>
      </c>
      <c r="B1421" s="85" t="s">
        <v>10356</v>
      </c>
      <c r="C1421" s="86" t="s">
        <v>28</v>
      </c>
      <c r="D1421" s="203">
        <v>15</v>
      </c>
      <c r="E1421" s="164">
        <v>4438.5</v>
      </c>
      <c r="F1421" s="163">
        <v>0</v>
      </c>
      <c r="G1421" s="172">
        <v>0</v>
      </c>
      <c r="I1421" s="177">
        <f t="shared" si="67"/>
        <v>0</v>
      </c>
      <c r="J1421" s="174">
        <f t="shared" si="68"/>
        <v>15</v>
      </c>
      <c r="M1421" s="184"/>
    </row>
    <row r="1422" spans="1:13" ht="15" customHeight="1" x14ac:dyDescent="0.3">
      <c r="A1422" s="85" t="s">
        <v>10301</v>
      </c>
      <c r="B1422" s="85" t="s">
        <v>10357</v>
      </c>
      <c r="C1422" s="86" t="s">
        <v>28</v>
      </c>
      <c r="D1422" s="203">
        <v>375</v>
      </c>
      <c r="E1422" s="164">
        <v>2962.5</v>
      </c>
      <c r="F1422" s="163">
        <v>0</v>
      </c>
      <c r="G1422" s="172">
        <v>0</v>
      </c>
      <c r="I1422" s="177">
        <f t="shared" si="67"/>
        <v>0</v>
      </c>
      <c r="J1422" s="174">
        <f t="shared" si="68"/>
        <v>375</v>
      </c>
      <c r="M1422" s="184"/>
    </row>
    <row r="1423" spans="1:13" ht="15" customHeight="1" x14ac:dyDescent="0.3">
      <c r="A1423" s="85" t="s">
        <v>10302</v>
      </c>
      <c r="B1423" s="85" t="s">
        <v>10358</v>
      </c>
      <c r="C1423" s="86" t="s">
        <v>28</v>
      </c>
      <c r="D1423" s="203">
        <v>10</v>
      </c>
      <c r="E1423" s="164">
        <v>84</v>
      </c>
      <c r="F1423" s="163">
        <v>0</v>
      </c>
      <c r="G1423" s="172">
        <v>0</v>
      </c>
      <c r="I1423" s="177">
        <f t="shared" si="67"/>
        <v>0</v>
      </c>
      <c r="J1423" s="174">
        <f t="shared" si="68"/>
        <v>10</v>
      </c>
      <c r="M1423" s="184"/>
    </row>
    <row r="1424" spans="1:13" ht="15" customHeight="1" x14ac:dyDescent="0.3">
      <c r="A1424" s="85" t="s">
        <v>10303</v>
      </c>
      <c r="B1424" s="85" t="s">
        <v>10359</v>
      </c>
      <c r="C1424" s="86" t="s">
        <v>28</v>
      </c>
      <c r="D1424" s="203">
        <v>31</v>
      </c>
      <c r="E1424" s="164">
        <v>458.8</v>
      </c>
      <c r="F1424" s="163">
        <v>0</v>
      </c>
      <c r="G1424" s="172">
        <v>0</v>
      </c>
      <c r="I1424" s="177">
        <f t="shared" si="67"/>
        <v>0</v>
      </c>
      <c r="J1424" s="174">
        <f t="shared" si="68"/>
        <v>31</v>
      </c>
      <c r="M1424" s="184"/>
    </row>
    <row r="1425" spans="1:13" ht="15" customHeight="1" x14ac:dyDescent="0.3">
      <c r="A1425" s="85" t="s">
        <v>10304</v>
      </c>
      <c r="B1425" s="85" t="s">
        <v>10360</v>
      </c>
      <c r="C1425" s="86" t="s">
        <v>28</v>
      </c>
      <c r="D1425" s="203">
        <v>129</v>
      </c>
      <c r="E1425" s="164">
        <v>2180.1</v>
      </c>
      <c r="F1425" s="163">
        <v>0</v>
      </c>
      <c r="G1425" s="172">
        <v>0</v>
      </c>
      <c r="I1425" s="177">
        <f t="shared" si="67"/>
        <v>0</v>
      </c>
      <c r="J1425" s="174">
        <f t="shared" si="68"/>
        <v>129</v>
      </c>
      <c r="M1425" s="184"/>
    </row>
    <row r="1426" spans="1:13" ht="15" customHeight="1" x14ac:dyDescent="0.3">
      <c r="A1426" s="85" t="s">
        <v>10305</v>
      </c>
      <c r="B1426" s="85" t="s">
        <v>10224</v>
      </c>
      <c r="C1426" s="86" t="s">
        <v>1337</v>
      </c>
      <c r="D1426" s="203">
        <v>11314</v>
      </c>
      <c r="E1426" s="164">
        <v>99336.92</v>
      </c>
      <c r="F1426" s="163">
        <v>0</v>
      </c>
      <c r="G1426" s="172">
        <v>0</v>
      </c>
      <c r="I1426" s="177">
        <f t="shared" si="67"/>
        <v>0</v>
      </c>
      <c r="J1426" s="174">
        <f t="shared" si="68"/>
        <v>11314</v>
      </c>
      <c r="M1426" s="184"/>
    </row>
    <row r="1427" spans="1:13" ht="15" customHeight="1" x14ac:dyDescent="0.3">
      <c r="A1427" s="85" t="s">
        <v>10306</v>
      </c>
      <c r="B1427" s="85" t="s">
        <v>10361</v>
      </c>
      <c r="C1427" s="86" t="s">
        <v>1337</v>
      </c>
      <c r="D1427" s="203">
        <v>5657</v>
      </c>
      <c r="E1427" s="164">
        <v>11370.57</v>
      </c>
      <c r="F1427" s="163">
        <v>0</v>
      </c>
      <c r="G1427" s="172">
        <v>0</v>
      </c>
      <c r="I1427" s="177">
        <f t="shared" si="67"/>
        <v>0</v>
      </c>
      <c r="J1427" s="174">
        <f t="shared" si="68"/>
        <v>5657</v>
      </c>
      <c r="M1427" s="184"/>
    </row>
    <row r="1428" spans="1:13" ht="25.2" customHeight="1" x14ac:dyDescent="0.3">
      <c r="A1428" s="83" t="s">
        <v>1496</v>
      </c>
      <c r="B1428" s="83" t="s">
        <v>1497</v>
      </c>
      <c r="C1428" s="84"/>
      <c r="D1428" s="198"/>
      <c r="E1428" s="154">
        <v>68398.170000000013</v>
      </c>
      <c r="F1428" s="84"/>
      <c r="G1428" s="84">
        <v>0</v>
      </c>
      <c r="I1428" s="177"/>
      <c r="J1428" s="174">
        <f t="shared" si="68"/>
        <v>0</v>
      </c>
      <c r="M1428" s="184"/>
    </row>
    <row r="1429" spans="1:13" ht="15" customHeight="1" x14ac:dyDescent="0.3">
      <c r="A1429" s="85" t="s">
        <v>1498</v>
      </c>
      <c r="B1429" s="85" t="s">
        <v>1499</v>
      </c>
      <c r="C1429" s="86" t="s">
        <v>28</v>
      </c>
      <c r="D1429" s="199">
        <v>0</v>
      </c>
      <c r="E1429" s="176">
        <v>0</v>
      </c>
      <c r="F1429" s="87">
        <v>0</v>
      </c>
      <c r="G1429" s="168">
        <v>0</v>
      </c>
      <c r="I1429" s="177" t="s">
        <v>9293</v>
      </c>
      <c r="J1429" s="174">
        <f t="shared" si="68"/>
        <v>0</v>
      </c>
      <c r="M1429" s="184"/>
    </row>
    <row r="1430" spans="1:13" ht="15" customHeight="1" x14ac:dyDescent="0.3">
      <c r="A1430" s="85" t="s">
        <v>1500</v>
      </c>
      <c r="B1430" s="85" t="s">
        <v>1501</v>
      </c>
      <c r="C1430" s="86" t="s">
        <v>28</v>
      </c>
      <c r="D1430" s="199">
        <v>0</v>
      </c>
      <c r="E1430" s="176">
        <v>0</v>
      </c>
      <c r="F1430" s="87">
        <v>0</v>
      </c>
      <c r="G1430" s="168">
        <v>0</v>
      </c>
      <c r="I1430" s="177" t="s">
        <v>9293</v>
      </c>
      <c r="J1430" s="174">
        <f t="shared" si="68"/>
        <v>0</v>
      </c>
      <c r="M1430" s="184"/>
    </row>
    <row r="1431" spans="1:13" ht="15" customHeight="1" x14ac:dyDescent="0.3">
      <c r="A1431" s="85" t="s">
        <v>1502</v>
      </c>
      <c r="B1431" s="85" t="s">
        <v>1503</v>
      </c>
      <c r="C1431" s="86" t="s">
        <v>28</v>
      </c>
      <c r="D1431" s="199">
        <v>0</v>
      </c>
      <c r="E1431" s="176">
        <v>0</v>
      </c>
      <c r="F1431" s="87">
        <v>0</v>
      </c>
      <c r="G1431" s="168">
        <v>0</v>
      </c>
      <c r="I1431" s="177" t="s">
        <v>9293</v>
      </c>
      <c r="J1431" s="174">
        <f t="shared" si="68"/>
        <v>0</v>
      </c>
      <c r="M1431" s="184"/>
    </row>
    <row r="1432" spans="1:13" ht="15" customHeight="1" x14ac:dyDescent="0.3">
      <c r="A1432" s="85" t="s">
        <v>1504</v>
      </c>
      <c r="B1432" s="85" t="s">
        <v>1505</v>
      </c>
      <c r="C1432" s="86" t="s">
        <v>28</v>
      </c>
      <c r="D1432" s="199">
        <v>0</v>
      </c>
      <c r="E1432" s="176">
        <v>0</v>
      </c>
      <c r="F1432" s="87">
        <v>0</v>
      </c>
      <c r="G1432" s="168">
        <v>0</v>
      </c>
      <c r="I1432" s="177" t="s">
        <v>9293</v>
      </c>
      <c r="J1432" s="174">
        <f t="shared" si="68"/>
        <v>0</v>
      </c>
      <c r="M1432" s="184"/>
    </row>
    <row r="1433" spans="1:13" ht="15" customHeight="1" x14ac:dyDescent="0.3">
      <c r="A1433" s="85" t="s">
        <v>1506</v>
      </c>
      <c r="B1433" s="85" t="s">
        <v>1507</v>
      </c>
      <c r="C1433" s="86" t="s">
        <v>28</v>
      </c>
      <c r="D1433" s="199">
        <v>0</v>
      </c>
      <c r="E1433" s="176">
        <v>0</v>
      </c>
      <c r="F1433" s="87">
        <v>0</v>
      </c>
      <c r="G1433" s="168">
        <v>0</v>
      </c>
      <c r="I1433" s="177" t="s">
        <v>9293</v>
      </c>
      <c r="J1433" s="174">
        <f t="shared" si="68"/>
        <v>0</v>
      </c>
      <c r="M1433" s="184"/>
    </row>
    <row r="1434" spans="1:13" ht="15" customHeight="1" x14ac:dyDescent="0.3">
      <c r="A1434" s="85" t="s">
        <v>1508</v>
      </c>
      <c r="B1434" s="85" t="s">
        <v>1509</v>
      </c>
      <c r="C1434" s="86" t="s">
        <v>28</v>
      </c>
      <c r="D1434" s="199">
        <v>0</v>
      </c>
      <c r="E1434" s="176">
        <v>0</v>
      </c>
      <c r="F1434" s="87">
        <v>0</v>
      </c>
      <c r="G1434" s="168">
        <v>0</v>
      </c>
      <c r="I1434" s="177" t="s">
        <v>9293</v>
      </c>
      <c r="J1434" s="174">
        <f t="shared" si="68"/>
        <v>0</v>
      </c>
      <c r="M1434" s="184"/>
    </row>
    <row r="1435" spans="1:13" ht="15" customHeight="1" x14ac:dyDescent="0.3">
      <c r="A1435" s="85" t="s">
        <v>1510</v>
      </c>
      <c r="B1435" s="85" t="s">
        <v>1511</v>
      </c>
      <c r="C1435" s="86" t="s">
        <v>28</v>
      </c>
      <c r="D1435" s="199">
        <v>0</v>
      </c>
      <c r="E1435" s="176">
        <v>0</v>
      </c>
      <c r="F1435" s="87">
        <v>0</v>
      </c>
      <c r="G1435" s="168">
        <v>0</v>
      </c>
      <c r="I1435" s="177" t="s">
        <v>9293</v>
      </c>
      <c r="J1435" s="174">
        <f t="shared" si="68"/>
        <v>0</v>
      </c>
      <c r="M1435" s="184"/>
    </row>
    <row r="1436" spans="1:13" ht="15" customHeight="1" x14ac:dyDescent="0.3">
      <c r="A1436" s="85" t="s">
        <v>1512</v>
      </c>
      <c r="B1436" s="85" t="s">
        <v>1513</v>
      </c>
      <c r="C1436" s="86" t="s">
        <v>28</v>
      </c>
      <c r="D1436" s="199">
        <v>0</v>
      </c>
      <c r="E1436" s="176">
        <v>0</v>
      </c>
      <c r="F1436" s="87">
        <v>0</v>
      </c>
      <c r="G1436" s="168">
        <v>0</v>
      </c>
      <c r="I1436" s="177" t="s">
        <v>9293</v>
      </c>
      <c r="J1436" s="174">
        <f t="shared" si="68"/>
        <v>0</v>
      </c>
      <c r="M1436" s="184"/>
    </row>
    <row r="1437" spans="1:13" ht="15" customHeight="1" x14ac:dyDescent="0.3">
      <c r="A1437" s="85" t="s">
        <v>1514</v>
      </c>
      <c r="B1437" s="85" t="s">
        <v>1515</v>
      </c>
      <c r="C1437" s="86" t="s">
        <v>28</v>
      </c>
      <c r="D1437" s="199">
        <v>0</v>
      </c>
      <c r="E1437" s="176">
        <v>0</v>
      </c>
      <c r="F1437" s="87">
        <v>0</v>
      </c>
      <c r="G1437" s="168">
        <v>0</v>
      </c>
      <c r="I1437" s="177" t="s">
        <v>9293</v>
      </c>
      <c r="J1437" s="174">
        <f t="shared" si="68"/>
        <v>0</v>
      </c>
      <c r="M1437" s="184"/>
    </row>
    <row r="1438" spans="1:13" ht="15" customHeight="1" x14ac:dyDescent="0.3">
      <c r="A1438" s="85" t="s">
        <v>1516</v>
      </c>
      <c r="B1438" s="85" t="s">
        <v>1517</v>
      </c>
      <c r="C1438" s="86" t="s">
        <v>28</v>
      </c>
      <c r="D1438" s="199">
        <v>1</v>
      </c>
      <c r="E1438" s="176">
        <v>237.06</v>
      </c>
      <c r="F1438" s="87">
        <v>0</v>
      </c>
      <c r="G1438" s="168">
        <v>0</v>
      </c>
      <c r="I1438" s="177">
        <f t="shared" ref="I1438:I1461" si="69">F1438/D1438</f>
        <v>0</v>
      </c>
      <c r="J1438" s="174">
        <f t="shared" si="68"/>
        <v>1</v>
      </c>
      <c r="M1438" s="184"/>
    </row>
    <row r="1439" spans="1:13" ht="15" customHeight="1" x14ac:dyDescent="0.3">
      <c r="A1439" s="85" t="s">
        <v>7923</v>
      </c>
      <c r="B1439" s="85" t="s">
        <v>1614</v>
      </c>
      <c r="C1439" s="86" t="s">
        <v>28</v>
      </c>
      <c r="D1439" s="202">
        <v>0</v>
      </c>
      <c r="E1439" s="162">
        <v>0</v>
      </c>
      <c r="F1439" s="161">
        <v>0</v>
      </c>
      <c r="G1439" s="171">
        <v>0</v>
      </c>
      <c r="I1439" s="177" t="e">
        <f t="shared" si="69"/>
        <v>#DIV/0!</v>
      </c>
      <c r="J1439" s="174">
        <f t="shared" si="68"/>
        <v>0</v>
      </c>
      <c r="M1439" s="184"/>
    </row>
    <row r="1440" spans="1:13" ht="15" customHeight="1" x14ac:dyDescent="0.3">
      <c r="A1440" s="85" t="s">
        <v>7924</v>
      </c>
      <c r="B1440" s="85" t="s">
        <v>1612</v>
      </c>
      <c r="C1440" s="86" t="s">
        <v>28</v>
      </c>
      <c r="D1440" s="202">
        <v>0</v>
      </c>
      <c r="E1440" s="162">
        <v>0</v>
      </c>
      <c r="F1440" s="161">
        <v>0</v>
      </c>
      <c r="G1440" s="171">
        <v>0</v>
      </c>
      <c r="I1440" s="177" t="e">
        <f t="shared" si="69"/>
        <v>#DIV/0!</v>
      </c>
      <c r="J1440" s="174">
        <f t="shared" si="68"/>
        <v>0</v>
      </c>
      <c r="M1440" s="184"/>
    </row>
    <row r="1441" spans="1:13" ht="15" customHeight="1" x14ac:dyDescent="0.3">
      <c r="A1441" s="85" t="s">
        <v>7925</v>
      </c>
      <c r="B1441" s="85" t="s">
        <v>7926</v>
      </c>
      <c r="C1441" s="86" t="s">
        <v>28</v>
      </c>
      <c r="D1441" s="202">
        <v>0</v>
      </c>
      <c r="E1441" s="162">
        <v>0</v>
      </c>
      <c r="F1441" s="161">
        <v>0</v>
      </c>
      <c r="G1441" s="171">
        <v>0</v>
      </c>
      <c r="I1441" s="177" t="e">
        <f t="shared" si="69"/>
        <v>#DIV/0!</v>
      </c>
      <c r="J1441" s="174">
        <f t="shared" si="68"/>
        <v>0</v>
      </c>
      <c r="M1441" s="184"/>
    </row>
    <row r="1442" spans="1:13" ht="15" customHeight="1" x14ac:dyDescent="0.3">
      <c r="A1442" s="85" t="s">
        <v>7927</v>
      </c>
      <c r="B1442" s="85" t="s">
        <v>7928</v>
      </c>
      <c r="C1442" s="86" t="s">
        <v>28</v>
      </c>
      <c r="D1442" s="202">
        <v>0</v>
      </c>
      <c r="E1442" s="162">
        <v>0</v>
      </c>
      <c r="F1442" s="161">
        <v>0</v>
      </c>
      <c r="G1442" s="171">
        <v>0</v>
      </c>
      <c r="I1442" s="177" t="e">
        <f t="shared" si="69"/>
        <v>#DIV/0!</v>
      </c>
      <c r="J1442" s="174">
        <f t="shared" si="68"/>
        <v>0</v>
      </c>
      <c r="M1442" s="184"/>
    </row>
    <row r="1443" spans="1:13" ht="15" customHeight="1" x14ac:dyDescent="0.3">
      <c r="A1443" s="85" t="s">
        <v>7929</v>
      </c>
      <c r="B1443" s="85" t="s">
        <v>7930</v>
      </c>
      <c r="C1443" s="86" t="s">
        <v>28</v>
      </c>
      <c r="D1443" s="202">
        <v>0</v>
      </c>
      <c r="E1443" s="162">
        <v>0</v>
      </c>
      <c r="F1443" s="161">
        <v>0</v>
      </c>
      <c r="G1443" s="171">
        <v>0</v>
      </c>
      <c r="I1443" s="177" t="e">
        <f t="shared" si="69"/>
        <v>#DIV/0!</v>
      </c>
      <c r="J1443" s="174">
        <f t="shared" si="68"/>
        <v>0</v>
      </c>
      <c r="M1443" s="184"/>
    </row>
    <row r="1444" spans="1:13" ht="15" customHeight="1" x14ac:dyDescent="0.3">
      <c r="A1444" s="85" t="s">
        <v>7931</v>
      </c>
      <c r="B1444" s="85" t="s">
        <v>7932</v>
      </c>
      <c r="C1444" s="86" t="s">
        <v>28</v>
      </c>
      <c r="D1444" s="202">
        <v>0</v>
      </c>
      <c r="E1444" s="162">
        <v>0</v>
      </c>
      <c r="F1444" s="161">
        <v>0</v>
      </c>
      <c r="G1444" s="171">
        <v>0</v>
      </c>
      <c r="I1444" s="177" t="e">
        <f t="shared" si="69"/>
        <v>#DIV/0!</v>
      </c>
      <c r="J1444" s="174">
        <f t="shared" si="68"/>
        <v>0</v>
      </c>
      <c r="M1444" s="184"/>
    </row>
    <row r="1445" spans="1:13" ht="15" customHeight="1" x14ac:dyDescent="0.3">
      <c r="A1445" s="85" t="s">
        <v>7933</v>
      </c>
      <c r="B1445" s="85" t="s">
        <v>7934</v>
      </c>
      <c r="C1445" s="86" t="s">
        <v>28</v>
      </c>
      <c r="D1445" s="202">
        <v>0</v>
      </c>
      <c r="E1445" s="162">
        <v>0</v>
      </c>
      <c r="F1445" s="161">
        <v>0</v>
      </c>
      <c r="G1445" s="171">
        <v>0</v>
      </c>
      <c r="I1445" s="177" t="e">
        <f t="shared" si="69"/>
        <v>#DIV/0!</v>
      </c>
      <c r="J1445" s="174">
        <f t="shared" si="68"/>
        <v>0</v>
      </c>
      <c r="M1445" s="184"/>
    </row>
    <row r="1446" spans="1:13" ht="15" customHeight="1" x14ac:dyDescent="0.3">
      <c r="A1446" s="85" t="s">
        <v>7935</v>
      </c>
      <c r="B1446" s="85" t="s">
        <v>7936</v>
      </c>
      <c r="C1446" s="86" t="s">
        <v>28</v>
      </c>
      <c r="D1446" s="202">
        <v>0</v>
      </c>
      <c r="E1446" s="162">
        <v>0</v>
      </c>
      <c r="F1446" s="161">
        <v>0</v>
      </c>
      <c r="G1446" s="171">
        <v>0</v>
      </c>
      <c r="I1446" s="177" t="e">
        <f t="shared" si="69"/>
        <v>#DIV/0!</v>
      </c>
      <c r="J1446" s="174">
        <f t="shared" si="68"/>
        <v>0</v>
      </c>
      <c r="M1446" s="184"/>
    </row>
    <row r="1447" spans="1:13" ht="15" customHeight="1" x14ac:dyDescent="0.3">
      <c r="A1447" s="85" t="s">
        <v>7937</v>
      </c>
      <c r="B1447" s="85" t="s">
        <v>7938</v>
      </c>
      <c r="C1447" s="86" t="s">
        <v>28</v>
      </c>
      <c r="D1447" s="202">
        <v>0</v>
      </c>
      <c r="E1447" s="162">
        <v>0</v>
      </c>
      <c r="F1447" s="161">
        <v>0</v>
      </c>
      <c r="G1447" s="171">
        <v>0</v>
      </c>
      <c r="I1447" s="177" t="e">
        <f t="shared" si="69"/>
        <v>#DIV/0!</v>
      </c>
      <c r="J1447" s="174">
        <f t="shared" si="68"/>
        <v>0</v>
      </c>
      <c r="M1447" s="184"/>
    </row>
    <row r="1448" spans="1:13" ht="15" customHeight="1" x14ac:dyDescent="0.3">
      <c r="A1448" s="85" t="s">
        <v>7939</v>
      </c>
      <c r="B1448" s="85" t="s">
        <v>7940</v>
      </c>
      <c r="C1448" s="86" t="s">
        <v>28</v>
      </c>
      <c r="D1448" s="202">
        <v>0</v>
      </c>
      <c r="E1448" s="162">
        <v>0</v>
      </c>
      <c r="F1448" s="161">
        <v>0</v>
      </c>
      <c r="G1448" s="171">
        <v>0</v>
      </c>
      <c r="I1448" s="177" t="e">
        <f t="shared" si="69"/>
        <v>#DIV/0!</v>
      </c>
      <c r="J1448" s="174">
        <f t="shared" si="68"/>
        <v>0</v>
      </c>
      <c r="M1448" s="184"/>
    </row>
    <row r="1449" spans="1:13" ht="15" customHeight="1" x14ac:dyDescent="0.3">
      <c r="A1449" s="85" t="s">
        <v>7941</v>
      </c>
      <c r="B1449" s="85" t="s">
        <v>7942</v>
      </c>
      <c r="C1449" s="86" t="s">
        <v>28</v>
      </c>
      <c r="D1449" s="202">
        <v>0</v>
      </c>
      <c r="E1449" s="162">
        <v>0</v>
      </c>
      <c r="F1449" s="161">
        <v>0</v>
      </c>
      <c r="G1449" s="171">
        <v>0</v>
      </c>
      <c r="I1449" s="177" t="e">
        <f t="shared" si="69"/>
        <v>#DIV/0!</v>
      </c>
      <c r="J1449" s="174">
        <f t="shared" si="68"/>
        <v>0</v>
      </c>
      <c r="M1449" s="184"/>
    </row>
    <row r="1450" spans="1:13" ht="15" customHeight="1" x14ac:dyDescent="0.3">
      <c r="A1450" s="85" t="s">
        <v>10362</v>
      </c>
      <c r="B1450" s="85" t="s">
        <v>10238</v>
      </c>
      <c r="C1450" s="86" t="s">
        <v>28</v>
      </c>
      <c r="D1450" s="203">
        <v>10</v>
      </c>
      <c r="E1450" s="164">
        <v>2603</v>
      </c>
      <c r="F1450" s="163">
        <v>0</v>
      </c>
      <c r="G1450" s="172">
        <v>0</v>
      </c>
      <c r="I1450" s="177">
        <f t="shared" si="69"/>
        <v>0</v>
      </c>
      <c r="J1450" s="174">
        <f t="shared" si="68"/>
        <v>10</v>
      </c>
      <c r="M1450" s="184"/>
    </row>
    <row r="1451" spans="1:13" ht="15" customHeight="1" x14ac:dyDescent="0.3">
      <c r="A1451" s="85" t="s">
        <v>10363</v>
      </c>
      <c r="B1451" s="85" t="s">
        <v>10239</v>
      </c>
      <c r="C1451" s="86" t="s">
        <v>28</v>
      </c>
      <c r="D1451" s="203">
        <v>30</v>
      </c>
      <c r="E1451" s="164">
        <v>6028.2</v>
      </c>
      <c r="F1451" s="163">
        <v>0</v>
      </c>
      <c r="G1451" s="172">
        <v>0</v>
      </c>
      <c r="I1451" s="177">
        <f t="shared" si="69"/>
        <v>0</v>
      </c>
      <c r="J1451" s="174">
        <f t="shared" si="68"/>
        <v>30</v>
      </c>
      <c r="M1451" s="184"/>
    </row>
    <row r="1452" spans="1:13" ht="15" customHeight="1" x14ac:dyDescent="0.3">
      <c r="A1452" s="85" t="s">
        <v>10364</v>
      </c>
      <c r="B1452" s="85" t="s">
        <v>10240</v>
      </c>
      <c r="C1452" s="86" t="s">
        <v>28</v>
      </c>
      <c r="D1452" s="203">
        <v>106</v>
      </c>
      <c r="E1452" s="164">
        <v>8272.24</v>
      </c>
      <c r="F1452" s="163">
        <v>0</v>
      </c>
      <c r="G1452" s="172">
        <v>0</v>
      </c>
      <c r="I1452" s="177">
        <f t="shared" si="69"/>
        <v>0</v>
      </c>
      <c r="J1452" s="174">
        <f t="shared" si="68"/>
        <v>106</v>
      </c>
      <c r="M1452" s="184"/>
    </row>
    <row r="1453" spans="1:13" ht="15" customHeight="1" x14ac:dyDescent="0.3">
      <c r="A1453" s="85" t="s">
        <v>10365</v>
      </c>
      <c r="B1453" s="85" t="s">
        <v>10241</v>
      </c>
      <c r="C1453" s="86" t="s">
        <v>28</v>
      </c>
      <c r="D1453" s="203">
        <v>52</v>
      </c>
      <c r="E1453" s="164">
        <v>5671.64</v>
      </c>
      <c r="F1453" s="163">
        <v>0</v>
      </c>
      <c r="G1453" s="172">
        <v>0</v>
      </c>
      <c r="I1453" s="177">
        <f t="shared" si="69"/>
        <v>0</v>
      </c>
      <c r="J1453" s="174">
        <f t="shared" si="68"/>
        <v>52</v>
      </c>
      <c r="M1453" s="184"/>
    </row>
    <row r="1454" spans="1:13" ht="15" customHeight="1" x14ac:dyDescent="0.3">
      <c r="A1454" s="85" t="s">
        <v>10366</v>
      </c>
      <c r="B1454" s="85" t="s">
        <v>10242</v>
      </c>
      <c r="C1454" s="86" t="s">
        <v>28</v>
      </c>
      <c r="D1454" s="203">
        <v>4</v>
      </c>
      <c r="E1454" s="164">
        <v>781.24</v>
      </c>
      <c r="F1454" s="163">
        <v>0</v>
      </c>
      <c r="G1454" s="172">
        <v>0</v>
      </c>
      <c r="I1454" s="177">
        <f t="shared" si="69"/>
        <v>0</v>
      </c>
      <c r="J1454" s="174">
        <f t="shared" si="68"/>
        <v>4</v>
      </c>
      <c r="M1454" s="184"/>
    </row>
    <row r="1455" spans="1:13" ht="15" customHeight="1" x14ac:dyDescent="0.3">
      <c r="A1455" s="85" t="s">
        <v>10367</v>
      </c>
      <c r="B1455" s="85" t="s">
        <v>10243</v>
      </c>
      <c r="C1455" s="86" t="s">
        <v>28</v>
      </c>
      <c r="D1455" s="203">
        <v>122</v>
      </c>
      <c r="E1455" s="164">
        <v>23047.02</v>
      </c>
      <c r="F1455" s="163">
        <v>0</v>
      </c>
      <c r="G1455" s="172">
        <v>0</v>
      </c>
      <c r="I1455" s="177">
        <f t="shared" si="69"/>
        <v>0</v>
      </c>
      <c r="J1455" s="174">
        <f t="shared" si="68"/>
        <v>122</v>
      </c>
      <c r="M1455" s="184"/>
    </row>
    <row r="1456" spans="1:13" ht="15" customHeight="1" x14ac:dyDescent="0.3">
      <c r="A1456" s="85" t="s">
        <v>10368</v>
      </c>
      <c r="B1456" s="85" t="s">
        <v>10244</v>
      </c>
      <c r="C1456" s="86" t="s">
        <v>28</v>
      </c>
      <c r="D1456" s="203">
        <v>7</v>
      </c>
      <c r="E1456" s="164">
        <v>1752.66</v>
      </c>
      <c r="F1456" s="163">
        <v>0</v>
      </c>
      <c r="G1456" s="172">
        <v>0</v>
      </c>
      <c r="I1456" s="177">
        <f t="shared" si="69"/>
        <v>0</v>
      </c>
      <c r="J1456" s="174">
        <f t="shared" si="68"/>
        <v>7</v>
      </c>
      <c r="M1456" s="184"/>
    </row>
    <row r="1457" spans="1:13" ht="15" customHeight="1" x14ac:dyDescent="0.3">
      <c r="A1457" s="85" t="s">
        <v>10369</v>
      </c>
      <c r="B1457" s="85" t="s">
        <v>10245</v>
      </c>
      <c r="C1457" s="86" t="s">
        <v>28</v>
      </c>
      <c r="D1457" s="203">
        <v>10</v>
      </c>
      <c r="E1457" s="164">
        <v>5660.3</v>
      </c>
      <c r="F1457" s="163">
        <v>0</v>
      </c>
      <c r="G1457" s="172">
        <v>0</v>
      </c>
      <c r="I1457" s="177">
        <f t="shared" si="69"/>
        <v>0</v>
      </c>
      <c r="J1457" s="174">
        <f t="shared" si="68"/>
        <v>10</v>
      </c>
      <c r="M1457" s="184"/>
    </row>
    <row r="1458" spans="1:13" ht="15" customHeight="1" x14ac:dyDescent="0.3">
      <c r="A1458" s="85" t="s">
        <v>10370</v>
      </c>
      <c r="B1458" s="85" t="s">
        <v>10246</v>
      </c>
      <c r="C1458" s="86" t="s">
        <v>28</v>
      </c>
      <c r="D1458" s="203">
        <v>2</v>
      </c>
      <c r="E1458" s="164">
        <v>2099.98</v>
      </c>
      <c r="F1458" s="163">
        <v>0</v>
      </c>
      <c r="G1458" s="172">
        <v>0</v>
      </c>
      <c r="I1458" s="177">
        <f t="shared" si="69"/>
        <v>0</v>
      </c>
      <c r="J1458" s="174">
        <f t="shared" si="68"/>
        <v>2</v>
      </c>
      <c r="M1458" s="184"/>
    </row>
    <row r="1459" spans="1:13" ht="15" customHeight="1" x14ac:dyDescent="0.3">
      <c r="A1459" s="85" t="s">
        <v>10371</v>
      </c>
      <c r="B1459" s="85" t="s">
        <v>10224</v>
      </c>
      <c r="C1459" s="86" t="s">
        <v>28</v>
      </c>
      <c r="D1459" s="203">
        <v>2</v>
      </c>
      <c r="E1459" s="164">
        <v>2923.98</v>
      </c>
      <c r="F1459" s="163">
        <v>0</v>
      </c>
      <c r="G1459" s="172">
        <v>0</v>
      </c>
      <c r="I1459" s="177">
        <f t="shared" si="69"/>
        <v>0</v>
      </c>
      <c r="J1459" s="174">
        <f t="shared" si="68"/>
        <v>2</v>
      </c>
      <c r="M1459" s="184"/>
    </row>
    <row r="1460" spans="1:13" ht="15" customHeight="1" x14ac:dyDescent="0.3">
      <c r="A1460" s="85" t="s">
        <v>10372</v>
      </c>
      <c r="B1460" s="85" t="s">
        <v>10247</v>
      </c>
      <c r="C1460" s="86" t="s">
        <v>28</v>
      </c>
      <c r="D1460" s="203">
        <v>3</v>
      </c>
      <c r="E1460" s="164">
        <v>6265.41</v>
      </c>
      <c r="F1460" s="163">
        <v>0</v>
      </c>
      <c r="G1460" s="172">
        <v>0</v>
      </c>
      <c r="I1460" s="177">
        <f t="shared" si="69"/>
        <v>0</v>
      </c>
      <c r="J1460" s="174">
        <f t="shared" si="68"/>
        <v>3</v>
      </c>
      <c r="M1460" s="184"/>
    </row>
    <row r="1461" spans="1:13" ht="15" customHeight="1" x14ac:dyDescent="0.3">
      <c r="A1461" s="85" t="s">
        <v>10373</v>
      </c>
      <c r="B1461" s="85" t="s">
        <v>10248</v>
      </c>
      <c r="C1461" s="86" t="s">
        <v>1337</v>
      </c>
      <c r="D1461" s="203">
        <v>348</v>
      </c>
      <c r="E1461" s="164">
        <v>3055.44</v>
      </c>
      <c r="F1461" s="163">
        <v>0</v>
      </c>
      <c r="G1461" s="172">
        <v>0</v>
      </c>
      <c r="I1461" s="177">
        <f t="shared" si="69"/>
        <v>0</v>
      </c>
      <c r="J1461" s="174">
        <f t="shared" si="68"/>
        <v>348</v>
      </c>
      <c r="M1461" s="184"/>
    </row>
    <row r="1462" spans="1:13" ht="25.2" customHeight="1" x14ac:dyDescent="0.3">
      <c r="A1462" s="83" t="s">
        <v>1518</v>
      </c>
      <c r="B1462" s="83" t="s">
        <v>1519</v>
      </c>
      <c r="C1462" s="84"/>
      <c r="D1462" s="198"/>
      <c r="E1462" s="154">
        <v>61084.42</v>
      </c>
      <c r="F1462" s="84"/>
      <c r="G1462" s="84">
        <v>0</v>
      </c>
      <c r="I1462" s="177"/>
      <c r="J1462" s="174">
        <f t="shared" si="68"/>
        <v>0</v>
      </c>
      <c r="M1462" s="184"/>
    </row>
    <row r="1463" spans="1:13" ht="15" customHeight="1" x14ac:dyDescent="0.3">
      <c r="A1463" s="85" t="s">
        <v>1520</v>
      </c>
      <c r="B1463" s="85" t="s">
        <v>1521</v>
      </c>
      <c r="C1463" s="86" t="s">
        <v>42</v>
      </c>
      <c r="D1463" s="199">
        <v>1</v>
      </c>
      <c r="E1463" s="176">
        <v>61084.42</v>
      </c>
      <c r="F1463" s="87">
        <v>0</v>
      </c>
      <c r="G1463" s="168">
        <v>0</v>
      </c>
      <c r="I1463" s="177">
        <f>F1463/D1463</f>
        <v>0</v>
      </c>
      <c r="J1463" s="174">
        <f t="shared" si="68"/>
        <v>1</v>
      </c>
      <c r="M1463" s="184"/>
    </row>
    <row r="1464" spans="1:13" ht="25.2" customHeight="1" x14ac:dyDescent="0.3">
      <c r="A1464" s="83" t="s">
        <v>1522</v>
      </c>
      <c r="B1464" s="83" t="s">
        <v>1523</v>
      </c>
      <c r="C1464" s="84"/>
      <c r="D1464" s="198"/>
      <c r="E1464" s="154">
        <v>22043.95</v>
      </c>
      <c r="F1464" s="84"/>
      <c r="G1464" s="84">
        <v>0</v>
      </c>
      <c r="I1464" s="177"/>
      <c r="J1464" s="174">
        <f t="shared" si="68"/>
        <v>0</v>
      </c>
      <c r="M1464" s="184"/>
    </row>
    <row r="1465" spans="1:13" ht="15" customHeight="1" x14ac:dyDescent="0.3">
      <c r="A1465" s="85" t="s">
        <v>1524</v>
      </c>
      <c r="B1465" s="85" t="s">
        <v>1525</v>
      </c>
      <c r="C1465" s="86" t="s">
        <v>25</v>
      </c>
      <c r="D1465" s="199">
        <v>4305.46</v>
      </c>
      <c r="E1465" s="176">
        <v>22043.95</v>
      </c>
      <c r="F1465" s="87">
        <v>0</v>
      </c>
      <c r="G1465" s="168">
        <v>0</v>
      </c>
      <c r="I1465" s="177">
        <f>F1465/D1465</f>
        <v>0</v>
      </c>
      <c r="J1465" s="174">
        <f t="shared" si="68"/>
        <v>4305.46</v>
      </c>
      <c r="M1465" s="184"/>
    </row>
    <row r="1466" spans="1:13" ht="25.2" customHeight="1" x14ac:dyDescent="0.3">
      <c r="A1466" s="83" t="s">
        <v>7943</v>
      </c>
      <c r="B1466" s="83" t="s">
        <v>7944</v>
      </c>
      <c r="C1466" s="84"/>
      <c r="D1466" s="198"/>
      <c r="E1466" s="154">
        <v>36696.92</v>
      </c>
      <c r="F1466" s="84"/>
      <c r="G1466" s="84">
        <v>0</v>
      </c>
      <c r="I1466" s="177"/>
      <c r="J1466" s="174">
        <f t="shared" si="68"/>
        <v>0</v>
      </c>
      <c r="M1466" s="184"/>
    </row>
    <row r="1467" spans="1:13" ht="15" customHeight="1" x14ac:dyDescent="0.3">
      <c r="A1467" s="85" t="s">
        <v>7945</v>
      </c>
      <c r="B1467" s="85" t="s">
        <v>7946</v>
      </c>
      <c r="C1467" s="86" t="s">
        <v>25</v>
      </c>
      <c r="D1467" s="202">
        <v>128.02000000000001</v>
      </c>
      <c r="E1467" s="162">
        <v>2538.64</v>
      </c>
      <c r="F1467" s="161">
        <v>0</v>
      </c>
      <c r="G1467" s="171">
        <v>0</v>
      </c>
      <c r="I1467" s="177">
        <f t="shared" ref="I1467:I1473" si="70">F1467/D1467</f>
        <v>0</v>
      </c>
      <c r="J1467" s="174">
        <f t="shared" si="68"/>
        <v>128.02000000000001</v>
      </c>
      <c r="M1467" s="184"/>
    </row>
    <row r="1468" spans="1:13" ht="15" customHeight="1" x14ac:dyDescent="0.3">
      <c r="A1468" s="85" t="s">
        <v>7947</v>
      </c>
      <c r="B1468" s="85" t="s">
        <v>7948</v>
      </c>
      <c r="C1468" s="86" t="s">
        <v>25</v>
      </c>
      <c r="D1468" s="202">
        <v>765.5</v>
      </c>
      <c r="E1468" s="162">
        <v>15945.37</v>
      </c>
      <c r="F1468" s="161">
        <v>0</v>
      </c>
      <c r="G1468" s="171">
        <v>0</v>
      </c>
      <c r="I1468" s="177">
        <f t="shared" si="70"/>
        <v>0</v>
      </c>
      <c r="J1468" s="174">
        <f t="shared" si="68"/>
        <v>765.5</v>
      </c>
      <c r="M1468" s="184"/>
    </row>
    <row r="1469" spans="1:13" ht="15" customHeight="1" x14ac:dyDescent="0.3">
      <c r="A1469" s="85" t="s">
        <v>7949</v>
      </c>
      <c r="B1469" s="85" t="s">
        <v>7950</v>
      </c>
      <c r="C1469" s="86" t="s">
        <v>25</v>
      </c>
      <c r="D1469" s="202">
        <v>240.07</v>
      </c>
      <c r="E1469" s="162">
        <v>5454.39</v>
      </c>
      <c r="F1469" s="161">
        <v>0</v>
      </c>
      <c r="G1469" s="171">
        <v>0</v>
      </c>
      <c r="I1469" s="177">
        <f t="shared" si="70"/>
        <v>0</v>
      </c>
      <c r="J1469" s="174">
        <f t="shared" si="68"/>
        <v>240.07</v>
      </c>
      <c r="M1469" s="184"/>
    </row>
    <row r="1470" spans="1:13" ht="15" customHeight="1" x14ac:dyDescent="0.3">
      <c r="A1470" s="85" t="s">
        <v>7951</v>
      </c>
      <c r="B1470" s="85" t="s">
        <v>7952</v>
      </c>
      <c r="C1470" s="86" t="s">
        <v>25</v>
      </c>
      <c r="D1470" s="202">
        <v>205.41</v>
      </c>
      <c r="E1470" s="162">
        <v>5077.74</v>
      </c>
      <c r="F1470" s="161">
        <v>0</v>
      </c>
      <c r="G1470" s="171">
        <v>0</v>
      </c>
      <c r="I1470" s="177">
        <f t="shared" si="70"/>
        <v>0</v>
      </c>
      <c r="J1470" s="174">
        <f t="shared" si="68"/>
        <v>205.41</v>
      </c>
      <c r="M1470" s="184"/>
    </row>
    <row r="1471" spans="1:13" ht="15" customHeight="1" x14ac:dyDescent="0.3">
      <c r="A1471" s="85" t="s">
        <v>7953</v>
      </c>
      <c r="B1471" s="85" t="s">
        <v>7954</v>
      </c>
      <c r="C1471" s="86" t="s">
        <v>25</v>
      </c>
      <c r="D1471" s="202">
        <v>122.64</v>
      </c>
      <c r="E1471" s="162">
        <v>3092.98</v>
      </c>
      <c r="F1471" s="161">
        <v>0</v>
      </c>
      <c r="G1471" s="171">
        <v>0</v>
      </c>
      <c r="I1471" s="177">
        <f t="shared" si="70"/>
        <v>0</v>
      </c>
      <c r="J1471" s="174">
        <f t="shared" si="68"/>
        <v>122.64</v>
      </c>
      <c r="M1471" s="184"/>
    </row>
    <row r="1472" spans="1:13" ht="15" customHeight="1" x14ac:dyDescent="0.3">
      <c r="A1472" s="85" t="s">
        <v>7955</v>
      </c>
      <c r="B1472" s="85" t="s">
        <v>7956</v>
      </c>
      <c r="C1472" s="86" t="s">
        <v>25</v>
      </c>
      <c r="D1472" s="202">
        <v>79.27</v>
      </c>
      <c r="E1472" s="162">
        <v>2118.09</v>
      </c>
      <c r="F1472" s="161">
        <v>0</v>
      </c>
      <c r="G1472" s="171">
        <v>0</v>
      </c>
      <c r="I1472" s="177">
        <f t="shared" si="70"/>
        <v>0</v>
      </c>
      <c r="J1472" s="174">
        <f t="shared" si="68"/>
        <v>79.27</v>
      </c>
      <c r="M1472" s="184"/>
    </row>
    <row r="1473" spans="1:13" ht="15" customHeight="1" x14ac:dyDescent="0.3">
      <c r="A1473" s="85" t="s">
        <v>7957</v>
      </c>
      <c r="B1473" s="85" t="s">
        <v>7958</v>
      </c>
      <c r="C1473" s="86" t="s">
        <v>25</v>
      </c>
      <c r="D1473" s="202">
        <v>75.48</v>
      </c>
      <c r="E1473" s="162">
        <v>2469.71</v>
      </c>
      <c r="F1473" s="161">
        <v>0</v>
      </c>
      <c r="G1473" s="171">
        <v>0</v>
      </c>
      <c r="I1473" s="177">
        <f t="shared" si="70"/>
        <v>0</v>
      </c>
      <c r="J1473" s="174">
        <f t="shared" si="68"/>
        <v>75.48</v>
      </c>
      <c r="M1473" s="184"/>
    </row>
    <row r="1474" spans="1:13" ht="25.2" customHeight="1" x14ac:dyDescent="0.3">
      <c r="A1474" s="83" t="s">
        <v>7959</v>
      </c>
      <c r="B1474" s="83" t="s">
        <v>7960</v>
      </c>
      <c r="C1474" s="84"/>
      <c r="D1474" s="198"/>
      <c r="E1474" s="154">
        <v>55497.38</v>
      </c>
      <c r="F1474" s="84"/>
      <c r="G1474" s="84">
        <v>0</v>
      </c>
      <c r="I1474" s="177"/>
      <c r="J1474" s="174">
        <f t="shared" si="68"/>
        <v>0</v>
      </c>
      <c r="M1474" s="184"/>
    </row>
    <row r="1475" spans="1:13" ht="15" customHeight="1" x14ac:dyDescent="0.3">
      <c r="A1475" s="85" t="s">
        <v>7961</v>
      </c>
      <c r="B1475" s="85" t="s">
        <v>7960</v>
      </c>
      <c r="C1475" s="86" t="s">
        <v>25</v>
      </c>
      <c r="D1475" s="202">
        <v>4305.46</v>
      </c>
      <c r="E1475" s="162">
        <v>55497.38</v>
      </c>
      <c r="F1475" s="161">
        <v>0</v>
      </c>
      <c r="G1475" s="171">
        <v>0</v>
      </c>
      <c r="I1475" s="177">
        <f>F1475/D1475</f>
        <v>0</v>
      </c>
      <c r="J1475" s="174">
        <f t="shared" si="68"/>
        <v>4305.46</v>
      </c>
      <c r="M1475" s="184"/>
    </row>
    <row r="1476" spans="1:13" ht="25.2" customHeight="1" x14ac:dyDescent="0.3">
      <c r="A1476" s="81" t="s">
        <v>1526</v>
      </c>
      <c r="B1476" s="81" t="s">
        <v>1527</v>
      </c>
      <c r="C1476" s="82"/>
      <c r="D1476" s="197"/>
      <c r="E1476" s="153">
        <v>725995.89999999991</v>
      </c>
      <c r="F1476" s="82"/>
      <c r="G1476" s="82">
        <v>91.82</v>
      </c>
      <c r="I1476" s="177"/>
      <c r="J1476" s="174">
        <f t="shared" si="68"/>
        <v>0</v>
      </c>
      <c r="M1476" s="184"/>
    </row>
    <row r="1477" spans="1:13" ht="25.2" customHeight="1" x14ac:dyDescent="0.3">
      <c r="A1477" s="83" t="s">
        <v>1528</v>
      </c>
      <c r="B1477" s="83" t="s">
        <v>1529</v>
      </c>
      <c r="C1477" s="84"/>
      <c r="D1477" s="198"/>
      <c r="E1477" s="154">
        <v>28906.29</v>
      </c>
      <c r="F1477" s="84"/>
      <c r="G1477" s="84">
        <v>0</v>
      </c>
      <c r="I1477" s="177"/>
      <c r="J1477" s="174">
        <f t="shared" ref="J1477:J1540" si="71">D1477-F1477</f>
        <v>0</v>
      </c>
      <c r="M1477" s="184"/>
    </row>
    <row r="1478" spans="1:13" ht="15" customHeight="1" x14ac:dyDescent="0.3">
      <c r="A1478" s="85" t="s">
        <v>1530</v>
      </c>
      <c r="B1478" s="85" t="s">
        <v>1531</v>
      </c>
      <c r="C1478" s="86" t="s">
        <v>1337</v>
      </c>
      <c r="D1478" s="199">
        <v>0</v>
      </c>
      <c r="E1478" s="176">
        <v>0</v>
      </c>
      <c r="F1478" s="87">
        <v>0</v>
      </c>
      <c r="G1478" s="168">
        <v>0</v>
      </c>
      <c r="I1478" s="177" t="s">
        <v>9293</v>
      </c>
      <c r="J1478" s="174">
        <f t="shared" si="71"/>
        <v>0</v>
      </c>
      <c r="M1478" s="184"/>
    </row>
    <row r="1479" spans="1:13" ht="15" customHeight="1" x14ac:dyDescent="0.3">
      <c r="A1479" s="85" t="s">
        <v>1532</v>
      </c>
      <c r="B1479" s="85" t="s">
        <v>1533</v>
      </c>
      <c r="C1479" s="86" t="s">
        <v>1337</v>
      </c>
      <c r="D1479" s="199">
        <v>0</v>
      </c>
      <c r="E1479" s="176">
        <v>0</v>
      </c>
      <c r="F1479" s="87">
        <v>0</v>
      </c>
      <c r="G1479" s="168">
        <v>0</v>
      </c>
      <c r="I1479" s="177" t="s">
        <v>9293</v>
      </c>
      <c r="J1479" s="174">
        <f t="shared" si="71"/>
        <v>0</v>
      </c>
      <c r="M1479" s="184"/>
    </row>
    <row r="1480" spans="1:13" ht="15" customHeight="1" x14ac:dyDescent="0.3">
      <c r="A1480" s="85" t="s">
        <v>7962</v>
      </c>
      <c r="B1480" s="85" t="s">
        <v>7963</v>
      </c>
      <c r="C1480" s="86" t="s">
        <v>1337</v>
      </c>
      <c r="D1480" s="202">
        <v>0</v>
      </c>
      <c r="E1480" s="162">
        <v>0</v>
      </c>
      <c r="F1480" s="161">
        <v>0</v>
      </c>
      <c r="G1480" s="171">
        <v>0</v>
      </c>
      <c r="I1480" s="177" t="e">
        <f>F1480/D1480</f>
        <v>#DIV/0!</v>
      </c>
      <c r="J1480" s="174">
        <f t="shared" si="71"/>
        <v>0</v>
      </c>
      <c r="M1480" s="184"/>
    </row>
    <row r="1481" spans="1:13" ht="15" customHeight="1" x14ac:dyDescent="0.3">
      <c r="A1481" s="85" t="s">
        <v>7964</v>
      </c>
      <c r="B1481" s="85" t="s">
        <v>7965</v>
      </c>
      <c r="C1481" s="86" t="s">
        <v>1337</v>
      </c>
      <c r="D1481" s="202">
        <v>0</v>
      </c>
      <c r="E1481" s="162">
        <v>0</v>
      </c>
      <c r="F1481" s="161">
        <v>0</v>
      </c>
      <c r="G1481" s="171">
        <v>0</v>
      </c>
      <c r="I1481" s="177" t="e">
        <f>F1481/D1481</f>
        <v>#DIV/0!</v>
      </c>
      <c r="J1481" s="174">
        <f t="shared" si="71"/>
        <v>0</v>
      </c>
      <c r="M1481" s="184"/>
    </row>
    <row r="1482" spans="1:13" ht="15" customHeight="1" x14ac:dyDescent="0.3">
      <c r="A1482" s="85" t="s">
        <v>10374</v>
      </c>
      <c r="B1482" s="85" t="s">
        <v>10377</v>
      </c>
      <c r="C1482" s="86" t="s">
        <v>1337</v>
      </c>
      <c r="D1482" s="203">
        <v>195</v>
      </c>
      <c r="E1482" s="164">
        <v>26147.55</v>
      </c>
      <c r="F1482" s="163">
        <v>0</v>
      </c>
      <c r="G1482" s="172">
        <v>0</v>
      </c>
      <c r="I1482" s="177">
        <f>F1482/D1482</f>
        <v>0</v>
      </c>
      <c r="J1482" s="174">
        <f t="shared" si="71"/>
        <v>195</v>
      </c>
      <c r="M1482" s="184"/>
    </row>
    <row r="1483" spans="1:13" ht="15" customHeight="1" x14ac:dyDescent="0.3">
      <c r="A1483" s="85" t="s">
        <v>10375</v>
      </c>
      <c r="B1483" s="85" t="s">
        <v>10378</v>
      </c>
      <c r="C1483" s="86" t="s">
        <v>1337</v>
      </c>
      <c r="D1483" s="203">
        <v>7</v>
      </c>
      <c r="E1483" s="164">
        <v>985.18</v>
      </c>
      <c r="F1483" s="163">
        <v>0</v>
      </c>
      <c r="G1483" s="172">
        <v>0</v>
      </c>
      <c r="I1483" s="177">
        <f>F1483/D1483</f>
        <v>0</v>
      </c>
      <c r="J1483" s="174">
        <f t="shared" si="71"/>
        <v>7</v>
      </c>
      <c r="M1483" s="184"/>
    </row>
    <row r="1484" spans="1:13" ht="15" customHeight="1" x14ac:dyDescent="0.3">
      <c r="A1484" s="85" t="s">
        <v>10376</v>
      </c>
      <c r="B1484" s="85" t="s">
        <v>10224</v>
      </c>
      <c r="C1484" s="86" t="s">
        <v>1337</v>
      </c>
      <c r="D1484" s="203">
        <v>202</v>
      </c>
      <c r="E1484" s="164">
        <v>1773.56</v>
      </c>
      <c r="F1484" s="163">
        <v>0</v>
      </c>
      <c r="G1484" s="172">
        <v>0</v>
      </c>
      <c r="I1484" s="177">
        <f>F1484/D1484</f>
        <v>0</v>
      </c>
      <c r="J1484" s="174">
        <f t="shared" si="71"/>
        <v>202</v>
      </c>
      <c r="M1484" s="184"/>
    </row>
    <row r="1485" spans="1:13" ht="25.2" customHeight="1" x14ac:dyDescent="0.3">
      <c r="A1485" s="83" t="s">
        <v>1534</v>
      </c>
      <c r="B1485" s="83" t="s">
        <v>1535</v>
      </c>
      <c r="C1485" s="84"/>
      <c r="D1485" s="198"/>
      <c r="E1485" s="154">
        <v>405201.26</v>
      </c>
      <c r="F1485" s="84"/>
      <c r="G1485" s="84">
        <v>0</v>
      </c>
      <c r="I1485" s="177"/>
      <c r="J1485" s="174">
        <f t="shared" si="71"/>
        <v>0</v>
      </c>
      <c r="M1485" s="184"/>
    </row>
    <row r="1486" spans="1:13" ht="15" customHeight="1" x14ac:dyDescent="0.3">
      <c r="A1486" s="85" t="s">
        <v>1536</v>
      </c>
      <c r="B1486" s="85" t="s">
        <v>1347</v>
      </c>
      <c r="C1486" s="86" t="s">
        <v>25</v>
      </c>
      <c r="D1486" s="199">
        <v>0</v>
      </c>
      <c r="E1486" s="176">
        <v>0</v>
      </c>
      <c r="F1486" s="87">
        <v>0</v>
      </c>
      <c r="G1486" s="168">
        <v>0</v>
      </c>
      <c r="I1486" s="177" t="s">
        <v>9293</v>
      </c>
      <c r="J1486" s="174">
        <f t="shared" si="71"/>
        <v>0</v>
      </c>
      <c r="M1486" s="184"/>
    </row>
    <row r="1487" spans="1:13" ht="15" customHeight="1" x14ac:dyDescent="0.3">
      <c r="A1487" s="85" t="s">
        <v>1537</v>
      </c>
      <c r="B1487" s="85" t="s">
        <v>1349</v>
      </c>
      <c r="C1487" s="86" t="s">
        <v>25</v>
      </c>
      <c r="D1487" s="199">
        <v>0</v>
      </c>
      <c r="E1487" s="176">
        <v>0</v>
      </c>
      <c r="F1487" s="87">
        <v>0</v>
      </c>
      <c r="G1487" s="168">
        <v>0</v>
      </c>
      <c r="I1487" s="177" t="s">
        <v>9293</v>
      </c>
      <c r="J1487" s="174">
        <f t="shared" si="71"/>
        <v>0</v>
      </c>
      <c r="M1487" s="184"/>
    </row>
    <row r="1488" spans="1:13" ht="15" customHeight="1" x14ac:dyDescent="0.3">
      <c r="A1488" s="85" t="s">
        <v>1538</v>
      </c>
      <c r="B1488" s="85" t="s">
        <v>1351</v>
      </c>
      <c r="C1488" s="86" t="s">
        <v>25</v>
      </c>
      <c r="D1488" s="199">
        <v>0</v>
      </c>
      <c r="E1488" s="176">
        <v>0</v>
      </c>
      <c r="F1488" s="87">
        <v>0</v>
      </c>
      <c r="G1488" s="168">
        <v>0</v>
      </c>
      <c r="I1488" s="177" t="s">
        <v>9293</v>
      </c>
      <c r="J1488" s="174">
        <f t="shared" si="71"/>
        <v>0</v>
      </c>
      <c r="M1488" s="184"/>
    </row>
    <row r="1489" spans="1:13" ht="15" customHeight="1" x14ac:dyDescent="0.3">
      <c r="A1489" s="85" t="s">
        <v>1539</v>
      </c>
      <c r="B1489" s="85" t="s">
        <v>1355</v>
      </c>
      <c r="C1489" s="86" t="s">
        <v>25</v>
      </c>
      <c r="D1489" s="199">
        <v>0</v>
      </c>
      <c r="E1489" s="176">
        <v>0</v>
      </c>
      <c r="F1489" s="87">
        <v>0</v>
      </c>
      <c r="G1489" s="168">
        <v>0</v>
      </c>
      <c r="I1489" s="177" t="s">
        <v>9293</v>
      </c>
      <c r="J1489" s="174">
        <f t="shared" si="71"/>
        <v>0</v>
      </c>
      <c r="M1489" s="184"/>
    </row>
    <row r="1490" spans="1:13" ht="15" customHeight="1" x14ac:dyDescent="0.3">
      <c r="A1490" s="85" t="s">
        <v>1540</v>
      </c>
      <c r="B1490" s="85" t="s">
        <v>1357</v>
      </c>
      <c r="C1490" s="86" t="s">
        <v>25</v>
      </c>
      <c r="D1490" s="199">
        <v>0</v>
      </c>
      <c r="E1490" s="176">
        <v>0</v>
      </c>
      <c r="F1490" s="87">
        <v>0</v>
      </c>
      <c r="G1490" s="168">
        <v>0</v>
      </c>
      <c r="I1490" s="177" t="s">
        <v>9293</v>
      </c>
      <c r="J1490" s="174">
        <f t="shared" si="71"/>
        <v>0</v>
      </c>
      <c r="M1490" s="184"/>
    </row>
    <row r="1491" spans="1:13" ht="15" customHeight="1" x14ac:dyDescent="0.3">
      <c r="A1491" s="85" t="s">
        <v>1541</v>
      </c>
      <c r="B1491" s="85" t="s">
        <v>1359</v>
      </c>
      <c r="C1491" s="86" t="s">
        <v>25</v>
      </c>
      <c r="D1491" s="199">
        <v>0</v>
      </c>
      <c r="E1491" s="176">
        <v>0</v>
      </c>
      <c r="F1491" s="87">
        <v>0</v>
      </c>
      <c r="G1491" s="168">
        <v>0</v>
      </c>
      <c r="I1491" s="177" t="s">
        <v>9293</v>
      </c>
      <c r="J1491" s="174">
        <f t="shared" si="71"/>
        <v>0</v>
      </c>
      <c r="M1491" s="184"/>
    </row>
    <row r="1492" spans="1:13" ht="15" customHeight="1" x14ac:dyDescent="0.3">
      <c r="A1492" s="85" t="s">
        <v>1542</v>
      </c>
      <c r="B1492" s="85" t="s">
        <v>1361</v>
      </c>
      <c r="C1492" s="86" t="s">
        <v>25</v>
      </c>
      <c r="D1492" s="199">
        <v>0</v>
      </c>
      <c r="E1492" s="176">
        <v>0</v>
      </c>
      <c r="F1492" s="87">
        <v>0</v>
      </c>
      <c r="G1492" s="168">
        <v>0</v>
      </c>
      <c r="I1492" s="177" t="s">
        <v>9293</v>
      </c>
      <c r="J1492" s="174">
        <f t="shared" si="71"/>
        <v>0</v>
      </c>
      <c r="M1492" s="184"/>
    </row>
    <row r="1493" spans="1:13" ht="15" customHeight="1" x14ac:dyDescent="0.3">
      <c r="A1493" s="85" t="s">
        <v>1543</v>
      </c>
      <c r="B1493" s="85" t="s">
        <v>1363</v>
      </c>
      <c r="C1493" s="86" t="s">
        <v>25</v>
      </c>
      <c r="D1493" s="199">
        <v>0</v>
      </c>
      <c r="E1493" s="176">
        <v>0</v>
      </c>
      <c r="F1493" s="87">
        <v>0</v>
      </c>
      <c r="G1493" s="168">
        <v>0</v>
      </c>
      <c r="I1493" s="177" t="s">
        <v>9293</v>
      </c>
      <c r="J1493" s="174">
        <f t="shared" si="71"/>
        <v>0</v>
      </c>
      <c r="M1493" s="184"/>
    </row>
    <row r="1494" spans="1:13" ht="15" customHeight="1" x14ac:dyDescent="0.3">
      <c r="A1494" s="85" t="s">
        <v>7966</v>
      </c>
      <c r="B1494" s="85" t="s">
        <v>7967</v>
      </c>
      <c r="C1494" s="86" t="s">
        <v>25</v>
      </c>
      <c r="D1494" s="202">
        <v>0</v>
      </c>
      <c r="E1494" s="162">
        <v>0</v>
      </c>
      <c r="F1494" s="161">
        <v>0</v>
      </c>
      <c r="G1494" s="171">
        <v>0</v>
      </c>
      <c r="I1494" s="177" t="e">
        <f t="shared" ref="I1494:I1510" si="72">F1494/D1494</f>
        <v>#DIV/0!</v>
      </c>
      <c r="J1494" s="174">
        <f t="shared" si="71"/>
        <v>0</v>
      </c>
      <c r="M1494" s="184"/>
    </row>
    <row r="1495" spans="1:13" ht="15" customHeight="1" x14ac:dyDescent="0.3">
      <c r="A1495" s="85" t="s">
        <v>7968</v>
      </c>
      <c r="B1495" s="85" t="s">
        <v>7969</v>
      </c>
      <c r="C1495" s="86" t="s">
        <v>25</v>
      </c>
      <c r="D1495" s="202">
        <v>0</v>
      </c>
      <c r="E1495" s="162">
        <v>0</v>
      </c>
      <c r="F1495" s="161">
        <v>0</v>
      </c>
      <c r="G1495" s="171">
        <v>0</v>
      </c>
      <c r="I1495" s="177" t="e">
        <f t="shared" si="72"/>
        <v>#DIV/0!</v>
      </c>
      <c r="J1495" s="174">
        <f t="shared" si="71"/>
        <v>0</v>
      </c>
      <c r="M1495" s="184"/>
    </row>
    <row r="1496" spans="1:13" ht="15" customHeight="1" x14ac:dyDescent="0.3">
      <c r="A1496" s="85" t="s">
        <v>7970</v>
      </c>
      <c r="B1496" s="85" t="s">
        <v>7971</v>
      </c>
      <c r="C1496" s="86" t="s">
        <v>25</v>
      </c>
      <c r="D1496" s="202">
        <v>0</v>
      </c>
      <c r="E1496" s="162">
        <v>0</v>
      </c>
      <c r="F1496" s="161">
        <v>0</v>
      </c>
      <c r="G1496" s="171">
        <v>0</v>
      </c>
      <c r="I1496" s="177" t="e">
        <f t="shared" si="72"/>
        <v>#DIV/0!</v>
      </c>
      <c r="J1496" s="174">
        <f t="shared" si="71"/>
        <v>0</v>
      </c>
      <c r="M1496" s="184"/>
    </row>
    <row r="1497" spans="1:13" ht="15" customHeight="1" x14ac:dyDescent="0.3">
      <c r="A1497" s="85" t="s">
        <v>7972</v>
      </c>
      <c r="B1497" s="85" t="s">
        <v>7973</v>
      </c>
      <c r="C1497" s="86" t="s">
        <v>25</v>
      </c>
      <c r="D1497" s="202">
        <v>0</v>
      </c>
      <c r="E1497" s="162">
        <v>0</v>
      </c>
      <c r="F1497" s="161">
        <v>0</v>
      </c>
      <c r="G1497" s="171">
        <v>0</v>
      </c>
      <c r="I1497" s="177" t="e">
        <f t="shared" si="72"/>
        <v>#DIV/0!</v>
      </c>
      <c r="J1497" s="174">
        <f t="shared" si="71"/>
        <v>0</v>
      </c>
      <c r="M1497" s="184"/>
    </row>
    <row r="1498" spans="1:13" ht="15" customHeight="1" x14ac:dyDescent="0.3">
      <c r="A1498" s="85" t="s">
        <v>7974</v>
      </c>
      <c r="B1498" s="85" t="s">
        <v>7975</v>
      </c>
      <c r="C1498" s="86" t="s">
        <v>25</v>
      </c>
      <c r="D1498" s="202">
        <v>0</v>
      </c>
      <c r="E1498" s="162">
        <v>0</v>
      </c>
      <c r="F1498" s="161">
        <v>0</v>
      </c>
      <c r="G1498" s="171">
        <v>0</v>
      </c>
      <c r="I1498" s="177" t="e">
        <f t="shared" si="72"/>
        <v>#DIV/0!</v>
      </c>
      <c r="J1498" s="174">
        <f t="shared" si="71"/>
        <v>0</v>
      </c>
      <c r="M1498" s="184"/>
    </row>
    <row r="1499" spans="1:13" ht="15" customHeight="1" x14ac:dyDescent="0.3">
      <c r="A1499" s="85" t="s">
        <v>7976</v>
      </c>
      <c r="B1499" s="85" t="s">
        <v>7977</v>
      </c>
      <c r="C1499" s="86" t="s">
        <v>25</v>
      </c>
      <c r="D1499" s="202">
        <v>0</v>
      </c>
      <c r="E1499" s="162">
        <v>0</v>
      </c>
      <c r="F1499" s="161">
        <v>0</v>
      </c>
      <c r="G1499" s="171">
        <v>0</v>
      </c>
      <c r="I1499" s="177" t="e">
        <f t="shared" si="72"/>
        <v>#DIV/0!</v>
      </c>
      <c r="J1499" s="174">
        <f t="shared" si="71"/>
        <v>0</v>
      </c>
      <c r="M1499" s="184"/>
    </row>
    <row r="1500" spans="1:13" ht="15" customHeight="1" x14ac:dyDescent="0.3">
      <c r="A1500" s="85" t="s">
        <v>7978</v>
      </c>
      <c r="B1500" s="85" t="s">
        <v>7979</v>
      </c>
      <c r="C1500" s="86" t="s">
        <v>25</v>
      </c>
      <c r="D1500" s="202">
        <v>0</v>
      </c>
      <c r="E1500" s="162">
        <v>0</v>
      </c>
      <c r="F1500" s="161">
        <v>0</v>
      </c>
      <c r="G1500" s="171">
        <v>0</v>
      </c>
      <c r="I1500" s="177" t="e">
        <f t="shared" si="72"/>
        <v>#DIV/0!</v>
      </c>
      <c r="J1500" s="174">
        <f t="shared" si="71"/>
        <v>0</v>
      </c>
      <c r="M1500" s="184"/>
    </row>
    <row r="1501" spans="1:13" ht="15" customHeight="1" x14ac:dyDescent="0.3">
      <c r="A1501" s="85" t="s">
        <v>10379</v>
      </c>
      <c r="B1501" s="85" t="s">
        <v>10389</v>
      </c>
      <c r="C1501" s="86" t="s">
        <v>25</v>
      </c>
      <c r="D1501" s="203">
        <v>2312.77</v>
      </c>
      <c r="E1501" s="164">
        <v>173989.69</v>
      </c>
      <c r="F1501" s="163">
        <v>0</v>
      </c>
      <c r="G1501" s="172">
        <v>0</v>
      </c>
      <c r="I1501" s="177">
        <f t="shared" si="72"/>
        <v>0</v>
      </c>
      <c r="J1501" s="174">
        <f t="shared" si="71"/>
        <v>2312.77</v>
      </c>
      <c r="M1501" s="184"/>
    </row>
    <row r="1502" spans="1:13" ht="15" customHeight="1" x14ac:dyDescent="0.3">
      <c r="A1502" s="85" t="s">
        <v>10380</v>
      </c>
      <c r="B1502" s="85" t="s">
        <v>10390</v>
      </c>
      <c r="C1502" s="86" t="s">
        <v>25</v>
      </c>
      <c r="D1502" s="203">
        <v>784.91</v>
      </c>
      <c r="E1502" s="164">
        <v>33327.279999999999</v>
      </c>
      <c r="F1502" s="163">
        <v>0</v>
      </c>
      <c r="G1502" s="172">
        <v>0</v>
      </c>
      <c r="I1502" s="177">
        <f t="shared" si="72"/>
        <v>0</v>
      </c>
      <c r="J1502" s="174">
        <f t="shared" si="71"/>
        <v>784.91</v>
      </c>
      <c r="M1502" s="184"/>
    </row>
    <row r="1503" spans="1:13" ht="15" customHeight="1" x14ac:dyDescent="0.3">
      <c r="A1503" s="85" t="s">
        <v>10381</v>
      </c>
      <c r="B1503" s="85" t="s">
        <v>10391</v>
      </c>
      <c r="C1503" s="86" t="s">
        <v>25</v>
      </c>
      <c r="D1503" s="203">
        <v>358.71</v>
      </c>
      <c r="E1503" s="164">
        <v>20884.099999999999</v>
      </c>
      <c r="F1503" s="163">
        <v>0</v>
      </c>
      <c r="G1503" s="172">
        <v>0</v>
      </c>
      <c r="I1503" s="177">
        <f t="shared" si="72"/>
        <v>0</v>
      </c>
      <c r="J1503" s="174">
        <f t="shared" si="71"/>
        <v>358.71</v>
      </c>
      <c r="M1503" s="184"/>
    </row>
    <row r="1504" spans="1:13" ht="15" customHeight="1" x14ac:dyDescent="0.3">
      <c r="A1504" s="85" t="s">
        <v>10382</v>
      </c>
      <c r="B1504" s="85" t="s">
        <v>10392</v>
      </c>
      <c r="C1504" s="86" t="s">
        <v>25</v>
      </c>
      <c r="D1504" s="203">
        <v>218.84</v>
      </c>
      <c r="E1504" s="164">
        <v>22982.58</v>
      </c>
      <c r="F1504" s="163">
        <v>0</v>
      </c>
      <c r="G1504" s="172">
        <v>0</v>
      </c>
      <c r="I1504" s="177">
        <f t="shared" si="72"/>
        <v>0</v>
      </c>
      <c r="J1504" s="174">
        <f t="shared" si="71"/>
        <v>218.84</v>
      </c>
      <c r="M1504" s="184"/>
    </row>
    <row r="1505" spans="1:13" ht="15" customHeight="1" x14ac:dyDescent="0.3">
      <c r="A1505" s="85" t="s">
        <v>10383</v>
      </c>
      <c r="B1505" s="85" t="s">
        <v>10393</v>
      </c>
      <c r="C1505" s="86" t="s">
        <v>25</v>
      </c>
      <c r="D1505" s="203">
        <v>85.55</v>
      </c>
      <c r="E1505" s="164">
        <v>17994.59</v>
      </c>
      <c r="F1505" s="163">
        <v>0</v>
      </c>
      <c r="G1505" s="172">
        <v>0</v>
      </c>
      <c r="I1505" s="177">
        <f t="shared" si="72"/>
        <v>0</v>
      </c>
      <c r="J1505" s="174">
        <f t="shared" si="71"/>
        <v>85.55</v>
      </c>
      <c r="M1505" s="184"/>
    </row>
    <row r="1506" spans="1:13" ht="15" customHeight="1" x14ac:dyDescent="0.3">
      <c r="A1506" s="85" t="s">
        <v>10384</v>
      </c>
      <c r="B1506" s="85" t="s">
        <v>10394</v>
      </c>
      <c r="C1506" s="86" t="s">
        <v>25</v>
      </c>
      <c r="D1506" s="203">
        <v>22.08</v>
      </c>
      <c r="E1506" s="164">
        <v>7466.13</v>
      </c>
      <c r="F1506" s="163">
        <v>0</v>
      </c>
      <c r="G1506" s="172">
        <v>0</v>
      </c>
      <c r="I1506" s="177">
        <f t="shared" si="72"/>
        <v>0</v>
      </c>
      <c r="J1506" s="174">
        <f t="shared" si="71"/>
        <v>22.08</v>
      </c>
      <c r="M1506" s="184"/>
    </row>
    <row r="1507" spans="1:13" ht="15" customHeight="1" x14ac:dyDescent="0.3">
      <c r="A1507" s="85" t="s">
        <v>10385</v>
      </c>
      <c r="B1507" s="85" t="s">
        <v>10395</v>
      </c>
      <c r="C1507" s="86" t="s">
        <v>25</v>
      </c>
      <c r="D1507" s="203">
        <v>64.599999999999994</v>
      </c>
      <c r="E1507" s="164">
        <v>34855.58</v>
      </c>
      <c r="F1507" s="163">
        <v>0</v>
      </c>
      <c r="G1507" s="172">
        <v>0</v>
      </c>
      <c r="I1507" s="177">
        <f t="shared" si="72"/>
        <v>0</v>
      </c>
      <c r="J1507" s="174">
        <f t="shared" si="71"/>
        <v>64.599999999999994</v>
      </c>
      <c r="M1507" s="184"/>
    </row>
    <row r="1508" spans="1:13" ht="15" customHeight="1" x14ac:dyDescent="0.3">
      <c r="A1508" s="85" t="s">
        <v>10386</v>
      </c>
      <c r="B1508" s="85" t="s">
        <v>10224</v>
      </c>
      <c r="C1508" s="86" t="s">
        <v>1337</v>
      </c>
      <c r="D1508" s="203">
        <v>770</v>
      </c>
      <c r="E1508" s="164">
        <v>6760.6</v>
      </c>
      <c r="F1508" s="163">
        <v>0</v>
      </c>
      <c r="G1508" s="172">
        <v>0</v>
      </c>
      <c r="I1508" s="177">
        <f t="shared" si="72"/>
        <v>0</v>
      </c>
      <c r="J1508" s="174">
        <f t="shared" si="71"/>
        <v>770</v>
      </c>
      <c r="M1508" s="184"/>
    </row>
    <row r="1509" spans="1:13" ht="15" customHeight="1" x14ac:dyDescent="0.3">
      <c r="A1509" s="85" t="s">
        <v>10387</v>
      </c>
      <c r="B1509" s="85" t="s">
        <v>10396</v>
      </c>
      <c r="C1509" s="86" t="s">
        <v>25</v>
      </c>
      <c r="D1509" s="203">
        <v>1450.8</v>
      </c>
      <c r="E1509" s="164">
        <v>47542.720000000001</v>
      </c>
      <c r="F1509" s="163">
        <v>0</v>
      </c>
      <c r="G1509" s="172">
        <v>0</v>
      </c>
      <c r="I1509" s="177">
        <f t="shared" si="72"/>
        <v>0</v>
      </c>
      <c r="J1509" s="174">
        <f t="shared" si="71"/>
        <v>1450.8</v>
      </c>
      <c r="M1509" s="184"/>
    </row>
    <row r="1510" spans="1:13" ht="15" customHeight="1" x14ac:dyDescent="0.3">
      <c r="A1510" s="85" t="s">
        <v>10388</v>
      </c>
      <c r="B1510" s="85" t="s">
        <v>10397</v>
      </c>
      <c r="C1510" s="86" t="s">
        <v>25</v>
      </c>
      <c r="D1510" s="203">
        <v>3847.46</v>
      </c>
      <c r="E1510" s="164">
        <v>39397.99</v>
      </c>
      <c r="F1510" s="163">
        <v>0</v>
      </c>
      <c r="G1510" s="172">
        <v>0</v>
      </c>
      <c r="I1510" s="177">
        <f t="shared" si="72"/>
        <v>0</v>
      </c>
      <c r="J1510" s="174">
        <f t="shared" si="71"/>
        <v>3847.46</v>
      </c>
      <c r="M1510" s="184"/>
    </row>
    <row r="1511" spans="1:13" ht="25.2" customHeight="1" x14ac:dyDescent="0.3">
      <c r="A1511" s="83" t="s">
        <v>1544</v>
      </c>
      <c r="B1511" s="83" t="s">
        <v>1545</v>
      </c>
      <c r="C1511" s="84"/>
      <c r="D1511" s="198"/>
      <c r="E1511" s="154">
        <v>129439.60999999999</v>
      </c>
      <c r="F1511" s="84"/>
      <c r="G1511" s="84">
        <v>91.82</v>
      </c>
      <c r="I1511" s="177"/>
      <c r="J1511" s="174">
        <f t="shared" si="71"/>
        <v>0</v>
      </c>
      <c r="M1511" s="184"/>
    </row>
    <row r="1512" spans="1:13" ht="19.95" customHeight="1" x14ac:dyDescent="0.3">
      <c r="A1512" s="88" t="s">
        <v>1546</v>
      </c>
      <c r="B1512" s="88" t="s">
        <v>1547</v>
      </c>
      <c r="C1512" s="89"/>
      <c r="D1512" s="201"/>
      <c r="E1512" s="156">
        <v>0</v>
      </c>
      <c r="F1512" s="89"/>
      <c r="G1512" s="89">
        <v>0</v>
      </c>
      <c r="I1512" s="177"/>
      <c r="J1512" s="174">
        <f t="shared" si="71"/>
        <v>0</v>
      </c>
      <c r="M1512" s="184"/>
    </row>
    <row r="1513" spans="1:13" ht="15" customHeight="1" x14ac:dyDescent="0.3">
      <c r="A1513" s="85" t="s">
        <v>1548</v>
      </c>
      <c r="B1513" s="85" t="s">
        <v>1387</v>
      </c>
      <c r="C1513" s="86" t="s">
        <v>28</v>
      </c>
      <c r="D1513" s="199">
        <v>0</v>
      </c>
      <c r="E1513" s="176">
        <v>0</v>
      </c>
      <c r="F1513" s="87">
        <v>0</v>
      </c>
      <c r="G1513" s="168">
        <v>0</v>
      </c>
      <c r="I1513" s="177" t="e">
        <f t="shared" ref="I1513:I1519" si="73">F1513/D1513</f>
        <v>#DIV/0!</v>
      </c>
      <c r="J1513" s="174">
        <f t="shared" si="71"/>
        <v>0</v>
      </c>
      <c r="M1513" s="184"/>
    </row>
    <row r="1514" spans="1:13" ht="15" customHeight="1" x14ac:dyDescent="0.3">
      <c r="A1514" s="85" t="s">
        <v>1549</v>
      </c>
      <c r="B1514" s="85" t="s">
        <v>1389</v>
      </c>
      <c r="C1514" s="86" t="s">
        <v>28</v>
      </c>
      <c r="D1514" s="199">
        <v>0</v>
      </c>
      <c r="E1514" s="176">
        <v>0</v>
      </c>
      <c r="F1514" s="87">
        <v>0</v>
      </c>
      <c r="G1514" s="168">
        <v>0</v>
      </c>
      <c r="I1514" s="177" t="e">
        <f t="shared" si="73"/>
        <v>#DIV/0!</v>
      </c>
      <c r="J1514" s="174">
        <f t="shared" si="71"/>
        <v>0</v>
      </c>
      <c r="M1514" s="184"/>
    </row>
    <row r="1515" spans="1:13" ht="15" customHeight="1" x14ac:dyDescent="0.3">
      <c r="A1515" s="85" t="s">
        <v>1550</v>
      </c>
      <c r="B1515" s="85" t="s">
        <v>1391</v>
      </c>
      <c r="C1515" s="86" t="s">
        <v>28</v>
      </c>
      <c r="D1515" s="199">
        <v>0</v>
      </c>
      <c r="E1515" s="176">
        <v>0</v>
      </c>
      <c r="F1515" s="87">
        <v>0</v>
      </c>
      <c r="G1515" s="168">
        <v>0</v>
      </c>
      <c r="I1515" s="177" t="e">
        <f t="shared" si="73"/>
        <v>#DIV/0!</v>
      </c>
      <c r="J1515" s="174">
        <f t="shared" si="71"/>
        <v>0</v>
      </c>
      <c r="M1515" s="184"/>
    </row>
    <row r="1516" spans="1:13" ht="15" customHeight="1" x14ac:dyDescent="0.3">
      <c r="A1516" s="85" t="s">
        <v>1551</v>
      </c>
      <c r="B1516" s="85" t="s">
        <v>1552</v>
      </c>
      <c r="C1516" s="86" t="s">
        <v>28</v>
      </c>
      <c r="D1516" s="199">
        <v>0</v>
      </c>
      <c r="E1516" s="176">
        <v>0</v>
      </c>
      <c r="F1516" s="87">
        <v>0</v>
      </c>
      <c r="G1516" s="168">
        <v>0</v>
      </c>
      <c r="I1516" s="177" t="e">
        <f t="shared" si="73"/>
        <v>#DIV/0!</v>
      </c>
      <c r="J1516" s="174">
        <f t="shared" si="71"/>
        <v>0</v>
      </c>
      <c r="M1516" s="184"/>
    </row>
    <row r="1517" spans="1:13" ht="15" customHeight="1" x14ac:dyDescent="0.3">
      <c r="A1517" s="85" t="s">
        <v>1553</v>
      </c>
      <c r="B1517" s="85" t="s">
        <v>1397</v>
      </c>
      <c r="C1517" s="86" t="s">
        <v>28</v>
      </c>
      <c r="D1517" s="199">
        <v>0</v>
      </c>
      <c r="E1517" s="176">
        <v>0</v>
      </c>
      <c r="F1517" s="87">
        <v>0</v>
      </c>
      <c r="G1517" s="168">
        <v>0</v>
      </c>
      <c r="I1517" s="177" t="e">
        <f t="shared" si="73"/>
        <v>#DIV/0!</v>
      </c>
      <c r="J1517" s="174">
        <f t="shared" si="71"/>
        <v>0</v>
      </c>
      <c r="M1517" s="184"/>
    </row>
    <row r="1518" spans="1:13" ht="15" customHeight="1" x14ac:dyDescent="0.3">
      <c r="A1518" s="85" t="s">
        <v>1554</v>
      </c>
      <c r="B1518" s="85" t="s">
        <v>1555</v>
      </c>
      <c r="C1518" s="86" t="s">
        <v>28</v>
      </c>
      <c r="D1518" s="199">
        <v>0</v>
      </c>
      <c r="E1518" s="176">
        <v>0</v>
      </c>
      <c r="F1518" s="87">
        <v>0</v>
      </c>
      <c r="G1518" s="168">
        <v>0</v>
      </c>
      <c r="I1518" s="177" t="e">
        <f t="shared" si="73"/>
        <v>#DIV/0!</v>
      </c>
      <c r="J1518" s="174">
        <f t="shared" si="71"/>
        <v>0</v>
      </c>
      <c r="M1518" s="184"/>
    </row>
    <row r="1519" spans="1:13" ht="15" customHeight="1" x14ac:dyDescent="0.3">
      <c r="A1519" s="85" t="s">
        <v>1556</v>
      </c>
      <c r="B1519" s="85" t="s">
        <v>1557</v>
      </c>
      <c r="C1519" s="86" t="s">
        <v>28</v>
      </c>
      <c r="D1519" s="199">
        <v>0</v>
      </c>
      <c r="E1519" s="176">
        <v>0</v>
      </c>
      <c r="F1519" s="87">
        <v>0</v>
      </c>
      <c r="G1519" s="168">
        <v>0</v>
      </c>
      <c r="I1519" s="177" t="e">
        <f t="shared" si="73"/>
        <v>#DIV/0!</v>
      </c>
      <c r="J1519" s="174">
        <f t="shared" si="71"/>
        <v>0</v>
      </c>
      <c r="M1519" s="184"/>
    </row>
    <row r="1520" spans="1:13" ht="15" customHeight="1" x14ac:dyDescent="0.3">
      <c r="A1520" s="85" t="s">
        <v>1558</v>
      </c>
      <c r="B1520" s="85" t="s">
        <v>1403</v>
      </c>
      <c r="C1520" s="86" t="s">
        <v>28</v>
      </c>
      <c r="D1520" s="199">
        <v>0</v>
      </c>
      <c r="E1520" s="176">
        <v>0</v>
      </c>
      <c r="F1520" s="87">
        <v>0</v>
      </c>
      <c r="G1520" s="168">
        <v>0</v>
      </c>
      <c r="I1520" s="177" t="s">
        <v>9293</v>
      </c>
      <c r="J1520" s="174">
        <f t="shared" si="71"/>
        <v>0</v>
      </c>
      <c r="M1520" s="184"/>
    </row>
    <row r="1521" spans="1:13" ht="15" customHeight="1" x14ac:dyDescent="0.3">
      <c r="A1521" s="85" t="s">
        <v>1559</v>
      </c>
      <c r="B1521" s="85" t="s">
        <v>1407</v>
      </c>
      <c r="C1521" s="86" t="s">
        <v>28</v>
      </c>
      <c r="D1521" s="199">
        <v>0</v>
      </c>
      <c r="E1521" s="176">
        <v>0</v>
      </c>
      <c r="F1521" s="87">
        <v>0</v>
      </c>
      <c r="G1521" s="168">
        <v>0</v>
      </c>
      <c r="I1521" s="177" t="e">
        <f t="shared" ref="I1521:I1540" si="74">F1521/D1521</f>
        <v>#DIV/0!</v>
      </c>
      <c r="J1521" s="174">
        <f t="shared" si="71"/>
        <v>0</v>
      </c>
      <c r="M1521" s="184"/>
    </row>
    <row r="1522" spans="1:13" ht="15" customHeight="1" x14ac:dyDescent="0.3">
      <c r="A1522" s="85" t="s">
        <v>1560</v>
      </c>
      <c r="B1522" s="85" t="s">
        <v>1409</v>
      </c>
      <c r="C1522" s="86" t="s">
        <v>28</v>
      </c>
      <c r="D1522" s="199">
        <v>0</v>
      </c>
      <c r="E1522" s="176">
        <v>0</v>
      </c>
      <c r="F1522" s="87">
        <v>0</v>
      </c>
      <c r="G1522" s="168">
        <v>0</v>
      </c>
      <c r="I1522" s="177" t="e">
        <f t="shared" si="74"/>
        <v>#DIV/0!</v>
      </c>
      <c r="J1522" s="174">
        <f t="shared" si="71"/>
        <v>0</v>
      </c>
      <c r="M1522" s="184"/>
    </row>
    <row r="1523" spans="1:13" ht="15" customHeight="1" x14ac:dyDescent="0.3">
      <c r="A1523" s="85" t="s">
        <v>1561</v>
      </c>
      <c r="B1523" s="85" t="s">
        <v>1411</v>
      </c>
      <c r="C1523" s="86" t="s">
        <v>28</v>
      </c>
      <c r="D1523" s="199">
        <v>0</v>
      </c>
      <c r="E1523" s="176">
        <v>0</v>
      </c>
      <c r="F1523" s="87">
        <v>0</v>
      </c>
      <c r="G1523" s="168">
        <v>0</v>
      </c>
      <c r="I1523" s="177" t="e">
        <f t="shared" si="74"/>
        <v>#DIV/0!</v>
      </c>
      <c r="J1523" s="174">
        <f t="shared" si="71"/>
        <v>0</v>
      </c>
      <c r="M1523" s="184"/>
    </row>
    <row r="1524" spans="1:13" ht="15" customHeight="1" x14ac:dyDescent="0.3">
      <c r="A1524" s="85" t="s">
        <v>1562</v>
      </c>
      <c r="B1524" s="85" t="s">
        <v>1415</v>
      </c>
      <c r="C1524" s="86" t="s">
        <v>28</v>
      </c>
      <c r="D1524" s="199">
        <v>0</v>
      </c>
      <c r="E1524" s="176">
        <v>0</v>
      </c>
      <c r="F1524" s="87">
        <v>0</v>
      </c>
      <c r="G1524" s="168">
        <v>0</v>
      </c>
      <c r="I1524" s="177" t="e">
        <f t="shared" si="74"/>
        <v>#DIV/0!</v>
      </c>
      <c r="J1524" s="174">
        <f t="shared" si="71"/>
        <v>0</v>
      </c>
      <c r="M1524" s="184"/>
    </row>
    <row r="1525" spans="1:13" ht="15" customHeight="1" x14ac:dyDescent="0.3">
      <c r="A1525" s="85" t="s">
        <v>1563</v>
      </c>
      <c r="B1525" s="85" t="s">
        <v>1417</v>
      </c>
      <c r="C1525" s="86" t="s">
        <v>28</v>
      </c>
      <c r="D1525" s="199">
        <v>0</v>
      </c>
      <c r="E1525" s="176">
        <v>0</v>
      </c>
      <c r="F1525" s="87">
        <v>0</v>
      </c>
      <c r="G1525" s="168">
        <v>0</v>
      </c>
      <c r="I1525" s="177" t="e">
        <f t="shared" si="74"/>
        <v>#DIV/0!</v>
      </c>
      <c r="J1525" s="174">
        <f t="shared" si="71"/>
        <v>0</v>
      </c>
      <c r="M1525" s="184"/>
    </row>
    <row r="1526" spans="1:13" ht="15" customHeight="1" x14ac:dyDescent="0.3">
      <c r="A1526" s="85" t="s">
        <v>1564</v>
      </c>
      <c r="B1526" s="85" t="s">
        <v>1419</v>
      </c>
      <c r="C1526" s="86" t="s">
        <v>28</v>
      </c>
      <c r="D1526" s="199">
        <v>0</v>
      </c>
      <c r="E1526" s="176">
        <v>0</v>
      </c>
      <c r="F1526" s="87">
        <v>0</v>
      </c>
      <c r="G1526" s="168">
        <v>0</v>
      </c>
      <c r="I1526" s="177" t="e">
        <f t="shared" si="74"/>
        <v>#DIV/0!</v>
      </c>
      <c r="J1526" s="174">
        <f t="shared" si="71"/>
        <v>0</v>
      </c>
      <c r="M1526" s="184"/>
    </row>
    <row r="1527" spans="1:13" ht="15" customHeight="1" x14ac:dyDescent="0.3">
      <c r="A1527" s="85" t="s">
        <v>1565</v>
      </c>
      <c r="B1527" s="85" t="s">
        <v>1421</v>
      </c>
      <c r="C1527" s="86" t="s">
        <v>28</v>
      </c>
      <c r="D1527" s="199">
        <v>0</v>
      </c>
      <c r="E1527" s="176">
        <v>0</v>
      </c>
      <c r="F1527" s="87">
        <v>0</v>
      </c>
      <c r="G1527" s="168">
        <v>0</v>
      </c>
      <c r="I1527" s="177" t="e">
        <f t="shared" si="74"/>
        <v>#DIV/0!</v>
      </c>
      <c r="J1527" s="174">
        <f t="shared" si="71"/>
        <v>0</v>
      </c>
      <c r="M1527" s="184"/>
    </row>
    <row r="1528" spans="1:13" ht="15" customHeight="1" x14ac:dyDescent="0.3">
      <c r="A1528" s="85" t="s">
        <v>1566</v>
      </c>
      <c r="B1528" s="85" t="s">
        <v>1423</v>
      </c>
      <c r="C1528" s="86" t="s">
        <v>28</v>
      </c>
      <c r="D1528" s="199">
        <v>0</v>
      </c>
      <c r="E1528" s="176">
        <v>0</v>
      </c>
      <c r="F1528" s="87">
        <v>0</v>
      </c>
      <c r="G1528" s="168">
        <v>0</v>
      </c>
      <c r="I1528" s="177" t="e">
        <f t="shared" si="74"/>
        <v>#DIV/0!</v>
      </c>
      <c r="J1528" s="174">
        <f t="shared" si="71"/>
        <v>0</v>
      </c>
      <c r="M1528" s="184"/>
    </row>
    <row r="1529" spans="1:13" ht="15" customHeight="1" x14ac:dyDescent="0.3">
      <c r="A1529" s="85" t="s">
        <v>1567</v>
      </c>
      <c r="B1529" s="85" t="s">
        <v>1427</v>
      </c>
      <c r="C1529" s="86" t="s">
        <v>28</v>
      </c>
      <c r="D1529" s="199">
        <v>0</v>
      </c>
      <c r="E1529" s="176">
        <v>0</v>
      </c>
      <c r="F1529" s="87">
        <v>0</v>
      </c>
      <c r="G1529" s="168">
        <v>0</v>
      </c>
      <c r="I1529" s="177" t="e">
        <f t="shared" si="74"/>
        <v>#DIV/0!</v>
      </c>
      <c r="J1529" s="174">
        <f t="shared" si="71"/>
        <v>0</v>
      </c>
      <c r="M1529" s="184"/>
    </row>
    <row r="1530" spans="1:13" ht="15" customHeight="1" x14ac:dyDescent="0.3">
      <c r="A1530" s="85" t="s">
        <v>1568</v>
      </c>
      <c r="B1530" s="85" t="s">
        <v>1429</v>
      </c>
      <c r="C1530" s="86" t="s">
        <v>28</v>
      </c>
      <c r="D1530" s="199">
        <v>0</v>
      </c>
      <c r="E1530" s="176">
        <v>0</v>
      </c>
      <c r="F1530" s="87">
        <v>0</v>
      </c>
      <c r="G1530" s="168">
        <v>0</v>
      </c>
      <c r="I1530" s="177" t="e">
        <f t="shared" si="74"/>
        <v>#DIV/0!</v>
      </c>
      <c r="J1530" s="174">
        <f t="shared" si="71"/>
        <v>0</v>
      </c>
      <c r="M1530" s="184"/>
    </row>
    <row r="1531" spans="1:13" ht="15" customHeight="1" x14ac:dyDescent="0.3">
      <c r="A1531" s="85" t="s">
        <v>1569</v>
      </c>
      <c r="B1531" s="85" t="s">
        <v>1431</v>
      </c>
      <c r="C1531" s="86" t="s">
        <v>28</v>
      </c>
      <c r="D1531" s="199">
        <v>0</v>
      </c>
      <c r="E1531" s="176">
        <v>0</v>
      </c>
      <c r="F1531" s="87">
        <v>0</v>
      </c>
      <c r="G1531" s="168">
        <v>0</v>
      </c>
      <c r="I1531" s="177" t="e">
        <f t="shared" si="74"/>
        <v>#DIV/0!</v>
      </c>
      <c r="J1531" s="174">
        <f t="shared" si="71"/>
        <v>0</v>
      </c>
      <c r="M1531" s="184"/>
    </row>
    <row r="1532" spans="1:13" ht="15" customHeight="1" x14ac:dyDescent="0.3">
      <c r="A1532" s="85" t="s">
        <v>1570</v>
      </c>
      <c r="B1532" s="85" t="s">
        <v>1439</v>
      </c>
      <c r="C1532" s="86" t="s">
        <v>28</v>
      </c>
      <c r="D1532" s="199">
        <v>0</v>
      </c>
      <c r="E1532" s="176">
        <v>0</v>
      </c>
      <c r="F1532" s="87">
        <v>0</v>
      </c>
      <c r="G1532" s="168">
        <v>0</v>
      </c>
      <c r="I1532" s="177" t="e">
        <f t="shared" si="74"/>
        <v>#DIV/0!</v>
      </c>
      <c r="J1532" s="174">
        <f t="shared" si="71"/>
        <v>0</v>
      </c>
      <c r="M1532" s="184"/>
    </row>
    <row r="1533" spans="1:13" ht="15" customHeight="1" x14ac:dyDescent="0.3">
      <c r="A1533" s="85" t="s">
        <v>1571</v>
      </c>
      <c r="B1533" s="85" t="s">
        <v>1441</v>
      </c>
      <c r="C1533" s="86" t="s">
        <v>28</v>
      </c>
      <c r="D1533" s="199">
        <v>0</v>
      </c>
      <c r="E1533" s="176">
        <v>0</v>
      </c>
      <c r="F1533" s="87">
        <v>0</v>
      </c>
      <c r="G1533" s="168">
        <v>0</v>
      </c>
      <c r="I1533" s="177" t="e">
        <f t="shared" si="74"/>
        <v>#DIV/0!</v>
      </c>
      <c r="J1533" s="174">
        <f t="shared" si="71"/>
        <v>0</v>
      </c>
      <c r="M1533" s="184"/>
    </row>
    <row r="1534" spans="1:13" ht="15" customHeight="1" x14ac:dyDescent="0.3">
      <c r="A1534" s="85" t="s">
        <v>1572</v>
      </c>
      <c r="B1534" s="85" t="s">
        <v>1443</v>
      </c>
      <c r="C1534" s="86" t="s">
        <v>28</v>
      </c>
      <c r="D1534" s="199">
        <v>0</v>
      </c>
      <c r="E1534" s="176">
        <v>0</v>
      </c>
      <c r="F1534" s="87">
        <v>0</v>
      </c>
      <c r="G1534" s="168">
        <v>0</v>
      </c>
      <c r="I1534" s="177" t="e">
        <f t="shared" si="74"/>
        <v>#DIV/0!</v>
      </c>
      <c r="J1534" s="174">
        <f t="shared" si="71"/>
        <v>0</v>
      </c>
      <c r="M1534" s="184"/>
    </row>
    <row r="1535" spans="1:13" ht="15" customHeight="1" x14ac:dyDescent="0.3">
      <c r="A1535" s="85" t="s">
        <v>1573</v>
      </c>
      <c r="B1535" s="85" t="s">
        <v>1447</v>
      </c>
      <c r="C1535" s="86" t="s">
        <v>28</v>
      </c>
      <c r="D1535" s="199">
        <v>0</v>
      </c>
      <c r="E1535" s="176">
        <v>0</v>
      </c>
      <c r="F1535" s="87">
        <v>0</v>
      </c>
      <c r="G1535" s="168">
        <v>0</v>
      </c>
      <c r="I1535" s="177" t="e">
        <f t="shared" si="74"/>
        <v>#DIV/0!</v>
      </c>
      <c r="J1535" s="174">
        <f t="shared" si="71"/>
        <v>0</v>
      </c>
      <c r="M1535" s="184"/>
    </row>
    <row r="1536" spans="1:13" ht="15" customHeight="1" x14ac:dyDescent="0.3">
      <c r="A1536" s="85" t="s">
        <v>1574</v>
      </c>
      <c r="B1536" s="85" t="s">
        <v>1449</v>
      </c>
      <c r="C1536" s="86" t="s">
        <v>28</v>
      </c>
      <c r="D1536" s="199">
        <v>0</v>
      </c>
      <c r="E1536" s="176">
        <v>0</v>
      </c>
      <c r="F1536" s="87">
        <v>0</v>
      </c>
      <c r="G1536" s="168">
        <v>0</v>
      </c>
      <c r="I1536" s="177" t="e">
        <f t="shared" si="74"/>
        <v>#DIV/0!</v>
      </c>
      <c r="J1536" s="174">
        <f t="shared" si="71"/>
        <v>0</v>
      </c>
      <c r="M1536" s="184"/>
    </row>
    <row r="1537" spans="1:13" ht="15" customHeight="1" x14ac:dyDescent="0.3">
      <c r="A1537" s="85" t="s">
        <v>1575</v>
      </c>
      <c r="B1537" s="85" t="s">
        <v>1453</v>
      </c>
      <c r="C1537" s="86" t="s">
        <v>28</v>
      </c>
      <c r="D1537" s="199">
        <v>0</v>
      </c>
      <c r="E1537" s="176">
        <v>0</v>
      </c>
      <c r="F1537" s="87">
        <v>0</v>
      </c>
      <c r="G1537" s="168">
        <v>0</v>
      </c>
      <c r="I1537" s="177" t="e">
        <f t="shared" si="74"/>
        <v>#DIV/0!</v>
      </c>
      <c r="J1537" s="174">
        <f t="shared" si="71"/>
        <v>0</v>
      </c>
      <c r="M1537" s="184"/>
    </row>
    <row r="1538" spans="1:13" ht="15" customHeight="1" x14ac:dyDescent="0.3">
      <c r="A1538" s="85" t="s">
        <v>1576</v>
      </c>
      <c r="B1538" s="85" t="s">
        <v>1459</v>
      </c>
      <c r="C1538" s="86" t="s">
        <v>28</v>
      </c>
      <c r="D1538" s="199">
        <v>0</v>
      </c>
      <c r="E1538" s="176">
        <v>0</v>
      </c>
      <c r="F1538" s="87">
        <v>0</v>
      </c>
      <c r="G1538" s="168">
        <v>0</v>
      </c>
      <c r="I1538" s="177" t="e">
        <f t="shared" si="74"/>
        <v>#DIV/0!</v>
      </c>
      <c r="J1538" s="174">
        <f t="shared" si="71"/>
        <v>0</v>
      </c>
      <c r="M1538" s="184"/>
    </row>
    <row r="1539" spans="1:13" ht="15" customHeight="1" x14ac:dyDescent="0.3">
      <c r="A1539" s="85" t="s">
        <v>1577</v>
      </c>
      <c r="B1539" s="85" t="s">
        <v>1461</v>
      </c>
      <c r="C1539" s="86" t="s">
        <v>28</v>
      </c>
      <c r="D1539" s="199">
        <v>0</v>
      </c>
      <c r="E1539" s="176">
        <v>0</v>
      </c>
      <c r="F1539" s="87">
        <v>0</v>
      </c>
      <c r="G1539" s="168">
        <v>0</v>
      </c>
      <c r="I1539" s="177" t="e">
        <f t="shared" si="74"/>
        <v>#DIV/0!</v>
      </c>
      <c r="J1539" s="174">
        <f t="shared" si="71"/>
        <v>0</v>
      </c>
      <c r="M1539" s="184"/>
    </row>
    <row r="1540" spans="1:13" ht="15" customHeight="1" x14ac:dyDescent="0.3">
      <c r="A1540" s="85" t="s">
        <v>1578</v>
      </c>
      <c r="B1540" s="85" t="s">
        <v>1465</v>
      </c>
      <c r="C1540" s="86" t="s">
        <v>28</v>
      </c>
      <c r="D1540" s="199">
        <v>0</v>
      </c>
      <c r="E1540" s="176">
        <v>0</v>
      </c>
      <c r="F1540" s="87">
        <v>0</v>
      </c>
      <c r="G1540" s="168">
        <v>0</v>
      </c>
      <c r="I1540" s="177" t="e">
        <f t="shared" si="74"/>
        <v>#DIV/0!</v>
      </c>
      <c r="J1540" s="174">
        <f t="shared" si="71"/>
        <v>0</v>
      </c>
      <c r="M1540" s="184"/>
    </row>
    <row r="1541" spans="1:13" ht="15" customHeight="1" x14ac:dyDescent="0.3">
      <c r="A1541" s="85" t="s">
        <v>1579</v>
      </c>
      <c r="B1541" s="85" t="s">
        <v>1580</v>
      </c>
      <c r="C1541" s="86" t="s">
        <v>28</v>
      </c>
      <c r="D1541" s="199">
        <v>0</v>
      </c>
      <c r="E1541" s="176">
        <v>0</v>
      </c>
      <c r="F1541" s="87">
        <v>0</v>
      </c>
      <c r="G1541" s="168">
        <v>0</v>
      </c>
      <c r="I1541" s="177" t="s">
        <v>9293</v>
      </c>
      <c r="J1541" s="174">
        <f t="shared" ref="J1541:J1604" si="75">D1541-F1541</f>
        <v>0</v>
      </c>
      <c r="M1541" s="184"/>
    </row>
    <row r="1542" spans="1:13" ht="15" customHeight="1" x14ac:dyDescent="0.3">
      <c r="A1542" s="85" t="s">
        <v>1581</v>
      </c>
      <c r="B1542" s="85" t="s">
        <v>1471</v>
      </c>
      <c r="C1542" s="86" t="s">
        <v>28</v>
      </c>
      <c r="D1542" s="199">
        <v>0</v>
      </c>
      <c r="E1542" s="176">
        <v>0</v>
      </c>
      <c r="F1542" s="87">
        <v>0</v>
      </c>
      <c r="G1542" s="168">
        <v>0</v>
      </c>
      <c r="I1542" s="177" t="s">
        <v>9293</v>
      </c>
      <c r="J1542" s="174">
        <f t="shared" si="75"/>
        <v>0</v>
      </c>
      <c r="M1542" s="184"/>
    </row>
    <row r="1543" spans="1:13" ht="15" customHeight="1" x14ac:dyDescent="0.3">
      <c r="A1543" s="85" t="s">
        <v>7980</v>
      </c>
      <c r="B1543" s="85" t="s">
        <v>7886</v>
      </c>
      <c r="C1543" s="86" t="s">
        <v>28</v>
      </c>
      <c r="D1543" s="202">
        <v>0</v>
      </c>
      <c r="E1543" s="162">
        <v>0</v>
      </c>
      <c r="F1543" s="161">
        <v>0</v>
      </c>
      <c r="G1543" s="171">
        <v>0</v>
      </c>
      <c r="I1543" s="177" t="e">
        <f t="shared" ref="I1543:I1551" si="76">F1543/D1543</f>
        <v>#DIV/0!</v>
      </c>
      <c r="J1543" s="174">
        <f t="shared" si="75"/>
        <v>0</v>
      </c>
      <c r="M1543" s="184"/>
    </row>
    <row r="1544" spans="1:13" ht="15" customHeight="1" x14ac:dyDescent="0.3">
      <c r="A1544" s="85" t="s">
        <v>7981</v>
      </c>
      <c r="B1544" s="85" t="s">
        <v>7888</v>
      </c>
      <c r="C1544" s="86" t="s">
        <v>28</v>
      </c>
      <c r="D1544" s="202">
        <v>0</v>
      </c>
      <c r="E1544" s="162">
        <v>0</v>
      </c>
      <c r="F1544" s="161">
        <v>0</v>
      </c>
      <c r="G1544" s="171">
        <v>0</v>
      </c>
      <c r="I1544" s="177" t="e">
        <f t="shared" si="76"/>
        <v>#DIV/0!</v>
      </c>
      <c r="J1544" s="174">
        <f t="shared" si="75"/>
        <v>0</v>
      </c>
      <c r="M1544" s="184"/>
    </row>
    <row r="1545" spans="1:13" ht="15" customHeight="1" x14ac:dyDescent="0.3">
      <c r="A1545" s="85" t="s">
        <v>7982</v>
      </c>
      <c r="B1545" s="85" t="s">
        <v>7890</v>
      </c>
      <c r="C1545" s="86" t="s">
        <v>28</v>
      </c>
      <c r="D1545" s="202">
        <v>0</v>
      </c>
      <c r="E1545" s="162">
        <v>0</v>
      </c>
      <c r="F1545" s="161">
        <v>0</v>
      </c>
      <c r="G1545" s="171">
        <v>0</v>
      </c>
      <c r="I1545" s="177" t="e">
        <f t="shared" si="76"/>
        <v>#DIV/0!</v>
      </c>
      <c r="J1545" s="174">
        <f t="shared" si="75"/>
        <v>0</v>
      </c>
      <c r="M1545" s="184"/>
    </row>
    <row r="1546" spans="1:13" ht="15" customHeight="1" x14ac:dyDescent="0.3">
      <c r="A1546" s="85" t="s">
        <v>7983</v>
      </c>
      <c r="B1546" s="85" t="s">
        <v>7892</v>
      </c>
      <c r="C1546" s="86" t="s">
        <v>28</v>
      </c>
      <c r="D1546" s="202">
        <v>0</v>
      </c>
      <c r="E1546" s="162">
        <v>0</v>
      </c>
      <c r="F1546" s="161">
        <v>0</v>
      </c>
      <c r="G1546" s="171">
        <v>0</v>
      </c>
      <c r="I1546" s="177" t="e">
        <f t="shared" si="76"/>
        <v>#DIV/0!</v>
      </c>
      <c r="J1546" s="174">
        <f t="shared" si="75"/>
        <v>0</v>
      </c>
      <c r="M1546" s="184"/>
    </row>
    <row r="1547" spans="1:13" ht="15" customHeight="1" x14ac:dyDescent="0.3">
      <c r="A1547" s="85" t="s">
        <v>7984</v>
      </c>
      <c r="B1547" s="85" t="s">
        <v>7894</v>
      </c>
      <c r="C1547" s="86" t="s">
        <v>28</v>
      </c>
      <c r="D1547" s="202">
        <v>0</v>
      </c>
      <c r="E1547" s="162">
        <v>0</v>
      </c>
      <c r="F1547" s="161">
        <v>0</v>
      </c>
      <c r="G1547" s="171">
        <v>0</v>
      </c>
      <c r="I1547" s="177" t="e">
        <f t="shared" si="76"/>
        <v>#DIV/0!</v>
      </c>
      <c r="J1547" s="174">
        <f t="shared" si="75"/>
        <v>0</v>
      </c>
      <c r="M1547" s="184"/>
    </row>
    <row r="1548" spans="1:13" ht="15" customHeight="1" x14ac:dyDescent="0.3">
      <c r="A1548" s="85" t="s">
        <v>7985</v>
      </c>
      <c r="B1548" s="85" t="s">
        <v>7896</v>
      </c>
      <c r="C1548" s="86" t="s">
        <v>28</v>
      </c>
      <c r="D1548" s="202">
        <v>0</v>
      </c>
      <c r="E1548" s="162">
        <v>0</v>
      </c>
      <c r="F1548" s="161">
        <v>0</v>
      </c>
      <c r="G1548" s="171">
        <v>0</v>
      </c>
      <c r="I1548" s="177" t="e">
        <f t="shared" si="76"/>
        <v>#DIV/0!</v>
      </c>
      <c r="J1548" s="174">
        <f t="shared" si="75"/>
        <v>0</v>
      </c>
      <c r="M1548" s="184"/>
    </row>
    <row r="1549" spans="1:13" ht="15" customHeight="1" x14ac:dyDescent="0.3">
      <c r="A1549" s="85" t="s">
        <v>7986</v>
      </c>
      <c r="B1549" s="85" t="s">
        <v>7898</v>
      </c>
      <c r="C1549" s="86" t="s">
        <v>28</v>
      </c>
      <c r="D1549" s="202">
        <v>0</v>
      </c>
      <c r="E1549" s="162">
        <v>0</v>
      </c>
      <c r="F1549" s="161">
        <v>0</v>
      </c>
      <c r="G1549" s="171">
        <v>0</v>
      </c>
      <c r="I1549" s="177" t="e">
        <f t="shared" si="76"/>
        <v>#DIV/0!</v>
      </c>
      <c r="J1549" s="174">
        <f t="shared" si="75"/>
        <v>0</v>
      </c>
      <c r="M1549" s="184"/>
    </row>
    <row r="1550" spans="1:13" ht="15" customHeight="1" x14ac:dyDescent="0.3">
      <c r="A1550" s="85" t="s">
        <v>7987</v>
      </c>
      <c r="B1550" s="85" t="s">
        <v>7900</v>
      </c>
      <c r="C1550" s="86" t="s">
        <v>28</v>
      </c>
      <c r="D1550" s="202">
        <v>0</v>
      </c>
      <c r="E1550" s="162">
        <v>0</v>
      </c>
      <c r="F1550" s="161">
        <v>0</v>
      </c>
      <c r="G1550" s="171">
        <v>0</v>
      </c>
      <c r="I1550" s="177" t="e">
        <f t="shared" si="76"/>
        <v>#DIV/0!</v>
      </c>
      <c r="J1550" s="174">
        <f t="shared" si="75"/>
        <v>0</v>
      </c>
      <c r="M1550" s="184"/>
    </row>
    <row r="1551" spans="1:13" ht="15" customHeight="1" x14ac:dyDescent="0.3">
      <c r="A1551" s="85" t="s">
        <v>7988</v>
      </c>
      <c r="B1551" s="85" t="s">
        <v>7904</v>
      </c>
      <c r="C1551" s="86" t="s">
        <v>28</v>
      </c>
      <c r="D1551" s="202">
        <v>0</v>
      </c>
      <c r="E1551" s="162">
        <v>0</v>
      </c>
      <c r="F1551" s="161">
        <v>0</v>
      </c>
      <c r="G1551" s="171">
        <v>0</v>
      </c>
      <c r="I1551" s="177" t="e">
        <f t="shared" si="76"/>
        <v>#DIV/0!</v>
      </c>
      <c r="J1551" s="174">
        <f t="shared" si="75"/>
        <v>0</v>
      </c>
      <c r="M1551" s="184"/>
    </row>
    <row r="1552" spans="1:13" ht="19.95" customHeight="1" x14ac:dyDescent="0.3">
      <c r="A1552" s="88" t="s">
        <v>1582</v>
      </c>
      <c r="B1552" s="88" t="s">
        <v>1473</v>
      </c>
      <c r="C1552" s="89"/>
      <c r="D1552" s="201"/>
      <c r="E1552" s="156">
        <v>24522.83</v>
      </c>
      <c r="F1552" s="89"/>
      <c r="G1552" s="89">
        <v>91.82</v>
      </c>
      <c r="I1552" s="177"/>
      <c r="J1552" s="174">
        <f t="shared" si="75"/>
        <v>0</v>
      </c>
      <c r="M1552" s="184"/>
    </row>
    <row r="1553" spans="1:13" ht="15" customHeight="1" x14ac:dyDescent="0.3">
      <c r="A1553" s="85" t="s">
        <v>1583</v>
      </c>
      <c r="B1553" s="85" t="s">
        <v>1475</v>
      </c>
      <c r="C1553" s="86" t="s">
        <v>28</v>
      </c>
      <c r="D1553" s="199">
        <v>211</v>
      </c>
      <c r="E1553" s="176">
        <v>11434.09</v>
      </c>
      <c r="F1553" s="87">
        <v>0</v>
      </c>
      <c r="G1553" s="168">
        <v>0</v>
      </c>
      <c r="I1553" s="177">
        <f>F1553/D1553</f>
        <v>0</v>
      </c>
      <c r="J1553" s="174">
        <f t="shared" si="75"/>
        <v>211</v>
      </c>
      <c r="M1553" s="184"/>
    </row>
    <row r="1554" spans="1:13" ht="15" customHeight="1" x14ac:dyDescent="0.3">
      <c r="A1554" s="85" t="s">
        <v>1584</v>
      </c>
      <c r="B1554" s="85" t="s">
        <v>1585</v>
      </c>
      <c r="C1554" s="86" t="s">
        <v>28</v>
      </c>
      <c r="D1554" s="199">
        <v>7</v>
      </c>
      <c r="E1554" s="176">
        <v>379.33</v>
      </c>
      <c r="F1554" s="87">
        <v>0</v>
      </c>
      <c r="G1554" s="168">
        <v>0</v>
      </c>
      <c r="I1554" s="177">
        <f>F1554/D1554</f>
        <v>0</v>
      </c>
      <c r="J1554" s="174">
        <f t="shared" si="75"/>
        <v>7</v>
      </c>
      <c r="M1554" s="184"/>
    </row>
    <row r="1555" spans="1:13" ht="15" customHeight="1" x14ac:dyDescent="0.3">
      <c r="A1555" s="85" t="s">
        <v>1586</v>
      </c>
      <c r="B1555" s="85" t="s">
        <v>1481</v>
      </c>
      <c r="C1555" s="86" t="s">
        <v>28</v>
      </c>
      <c r="D1555" s="199">
        <v>0</v>
      </c>
      <c r="E1555" s="176">
        <v>0</v>
      </c>
      <c r="F1555" s="87">
        <v>0</v>
      </c>
      <c r="G1555" s="168">
        <v>0</v>
      </c>
      <c r="I1555" s="177" t="s">
        <v>9293</v>
      </c>
      <c r="J1555" s="174">
        <f t="shared" si="75"/>
        <v>0</v>
      </c>
      <c r="M1555" s="184"/>
    </row>
    <row r="1556" spans="1:13" ht="15" customHeight="1" x14ac:dyDescent="0.3">
      <c r="A1556" s="85" t="s">
        <v>1587</v>
      </c>
      <c r="B1556" s="85" t="s">
        <v>1588</v>
      </c>
      <c r="C1556" s="86" t="s">
        <v>28</v>
      </c>
      <c r="D1556" s="199">
        <v>11</v>
      </c>
      <c r="E1556" s="176">
        <v>610.16999999999996</v>
      </c>
      <c r="F1556" s="87">
        <v>0</v>
      </c>
      <c r="G1556" s="168">
        <v>0</v>
      </c>
      <c r="I1556" s="177">
        <f t="shared" ref="I1556:I1565" si="77">F1556/D1556</f>
        <v>0</v>
      </c>
      <c r="J1556" s="174">
        <f t="shared" si="75"/>
        <v>11</v>
      </c>
      <c r="M1556" s="184"/>
    </row>
    <row r="1557" spans="1:13" ht="15" customHeight="1" x14ac:dyDescent="0.3">
      <c r="A1557" s="85" t="s">
        <v>1589</v>
      </c>
      <c r="B1557" s="85" t="s">
        <v>1487</v>
      </c>
      <c r="C1557" s="86" t="s">
        <v>28</v>
      </c>
      <c r="D1557" s="199">
        <v>8</v>
      </c>
      <c r="E1557" s="176">
        <v>459.76</v>
      </c>
      <c r="F1557" s="87">
        <v>0</v>
      </c>
      <c r="G1557" s="168">
        <v>0</v>
      </c>
      <c r="I1557" s="177">
        <f t="shared" si="77"/>
        <v>0</v>
      </c>
      <c r="J1557" s="174">
        <f t="shared" si="75"/>
        <v>8</v>
      </c>
      <c r="M1557" s="184"/>
    </row>
    <row r="1558" spans="1:13" ht="15" customHeight="1" x14ac:dyDescent="0.3">
      <c r="A1558" s="85" t="s">
        <v>1590</v>
      </c>
      <c r="B1558" s="85" t="s">
        <v>1591</v>
      </c>
      <c r="C1558" s="86" t="s">
        <v>28</v>
      </c>
      <c r="D1558" s="199">
        <v>4</v>
      </c>
      <c r="E1558" s="176">
        <v>265.88</v>
      </c>
      <c r="F1558" s="87">
        <v>0</v>
      </c>
      <c r="G1558" s="168">
        <v>0</v>
      </c>
      <c r="I1558" s="177">
        <f t="shared" si="77"/>
        <v>0</v>
      </c>
      <c r="J1558" s="174">
        <f t="shared" si="75"/>
        <v>4</v>
      </c>
      <c r="M1558" s="184"/>
    </row>
    <row r="1559" spans="1:13" ht="15" customHeight="1" x14ac:dyDescent="0.3">
      <c r="A1559" s="85" t="s">
        <v>1592</v>
      </c>
      <c r="B1559" s="85" t="s">
        <v>1491</v>
      </c>
      <c r="C1559" s="86" t="s">
        <v>28</v>
      </c>
      <c r="D1559" s="199">
        <v>6</v>
      </c>
      <c r="E1559" s="176">
        <v>374.82</v>
      </c>
      <c r="F1559" s="87">
        <v>0</v>
      </c>
      <c r="G1559" s="168">
        <v>0</v>
      </c>
      <c r="I1559" s="177">
        <f t="shared" si="77"/>
        <v>0</v>
      </c>
      <c r="J1559" s="174">
        <f t="shared" si="75"/>
        <v>6</v>
      </c>
      <c r="M1559" s="184"/>
    </row>
    <row r="1560" spans="1:13" ht="15" customHeight="1" x14ac:dyDescent="0.3">
      <c r="A1560" s="85" t="s">
        <v>1593</v>
      </c>
      <c r="B1560" s="85" t="s">
        <v>1594</v>
      </c>
      <c r="C1560" s="86" t="s">
        <v>28</v>
      </c>
      <c r="D1560" s="199">
        <v>4</v>
      </c>
      <c r="E1560" s="176">
        <v>273.88</v>
      </c>
      <c r="F1560" s="87">
        <v>0</v>
      </c>
      <c r="G1560" s="168">
        <v>0</v>
      </c>
      <c r="I1560" s="177">
        <f t="shared" si="77"/>
        <v>0</v>
      </c>
      <c r="J1560" s="174">
        <f t="shared" si="75"/>
        <v>4</v>
      </c>
      <c r="M1560" s="184"/>
    </row>
    <row r="1561" spans="1:13" ht="15" customHeight="1" x14ac:dyDescent="0.3">
      <c r="A1561" s="85" t="s">
        <v>1595</v>
      </c>
      <c r="B1561" s="85" t="s">
        <v>1596</v>
      </c>
      <c r="C1561" s="86" t="s">
        <v>28</v>
      </c>
      <c r="D1561" s="199">
        <v>2</v>
      </c>
      <c r="E1561" s="176">
        <v>130.94</v>
      </c>
      <c r="F1561" s="87">
        <v>0</v>
      </c>
      <c r="G1561" s="168">
        <v>0</v>
      </c>
      <c r="I1561" s="177">
        <f t="shared" si="77"/>
        <v>0</v>
      </c>
      <c r="J1561" s="174">
        <f t="shared" si="75"/>
        <v>2</v>
      </c>
      <c r="M1561" s="184"/>
    </row>
    <row r="1562" spans="1:13" ht="15" customHeight="1" x14ac:dyDescent="0.3">
      <c r="A1562" s="85" t="s">
        <v>1597</v>
      </c>
      <c r="B1562" s="85" t="s">
        <v>1493</v>
      </c>
      <c r="C1562" s="86" t="s">
        <v>28</v>
      </c>
      <c r="D1562" s="199">
        <v>2</v>
      </c>
      <c r="E1562" s="176">
        <v>394.66</v>
      </c>
      <c r="F1562" s="87">
        <v>0</v>
      </c>
      <c r="G1562" s="168">
        <v>0</v>
      </c>
      <c r="I1562" s="177">
        <f t="shared" si="77"/>
        <v>0</v>
      </c>
      <c r="J1562" s="174">
        <f t="shared" si="75"/>
        <v>2</v>
      </c>
      <c r="M1562" s="184"/>
    </row>
    <row r="1563" spans="1:13" ht="15" customHeight="1" x14ac:dyDescent="0.3">
      <c r="A1563" s="85" t="s">
        <v>7989</v>
      </c>
      <c r="B1563" s="85" t="s">
        <v>7912</v>
      </c>
      <c r="C1563" s="86" t="s">
        <v>28</v>
      </c>
      <c r="D1563" s="202">
        <v>140</v>
      </c>
      <c r="E1563" s="162">
        <v>6007.4</v>
      </c>
      <c r="F1563" s="161">
        <v>0</v>
      </c>
      <c r="G1563" s="171">
        <v>0</v>
      </c>
      <c r="I1563" s="177">
        <f t="shared" si="77"/>
        <v>0</v>
      </c>
      <c r="J1563" s="174">
        <f t="shared" si="75"/>
        <v>140</v>
      </c>
      <c r="M1563" s="184"/>
    </row>
    <row r="1564" spans="1:13" ht="15" customHeight="1" x14ac:dyDescent="0.3">
      <c r="A1564" s="85" t="s">
        <v>7990</v>
      </c>
      <c r="B1564" s="85" t="s">
        <v>7914</v>
      </c>
      <c r="C1564" s="86" t="s">
        <v>28</v>
      </c>
      <c r="D1564" s="202">
        <v>70</v>
      </c>
      <c r="E1564" s="162">
        <v>3213.7</v>
      </c>
      <c r="F1564" s="161">
        <v>2</v>
      </c>
      <c r="G1564" s="171">
        <v>91.82</v>
      </c>
      <c r="I1564" s="177">
        <f t="shared" si="77"/>
        <v>2.8571428571428571E-2</v>
      </c>
      <c r="J1564" s="174">
        <f t="shared" si="75"/>
        <v>68</v>
      </c>
      <c r="M1564" s="184"/>
    </row>
    <row r="1565" spans="1:13" ht="15" customHeight="1" x14ac:dyDescent="0.3">
      <c r="A1565" s="85" t="s">
        <v>7991</v>
      </c>
      <c r="B1565" s="85" t="s">
        <v>7918</v>
      </c>
      <c r="C1565" s="86" t="s">
        <v>28</v>
      </c>
      <c r="D1565" s="202">
        <v>20</v>
      </c>
      <c r="E1565" s="162">
        <v>978.2</v>
      </c>
      <c r="F1565" s="161">
        <v>0</v>
      </c>
      <c r="G1565" s="171">
        <v>0</v>
      </c>
      <c r="I1565" s="177">
        <f t="shared" si="77"/>
        <v>0</v>
      </c>
      <c r="J1565" s="174">
        <f t="shared" si="75"/>
        <v>20</v>
      </c>
      <c r="M1565" s="184"/>
    </row>
    <row r="1566" spans="1:13" ht="19.95" customHeight="1" x14ac:dyDescent="0.3">
      <c r="A1566" s="88" t="s">
        <v>10398</v>
      </c>
      <c r="B1566" s="88" t="s">
        <v>1545</v>
      </c>
      <c r="C1566" s="89"/>
      <c r="D1566" s="201"/>
      <c r="E1566" s="156">
        <v>104916.77999999997</v>
      </c>
      <c r="F1566" s="89"/>
      <c r="G1566" s="89">
        <v>0</v>
      </c>
      <c r="I1566" s="177"/>
      <c r="J1566" s="174">
        <f t="shared" si="75"/>
        <v>0</v>
      </c>
      <c r="M1566" s="184"/>
    </row>
    <row r="1567" spans="1:13" ht="15" customHeight="1" x14ac:dyDescent="0.3">
      <c r="A1567" s="85" t="s">
        <v>10399</v>
      </c>
      <c r="B1567" s="85" t="s">
        <v>10436</v>
      </c>
      <c r="C1567" s="86" t="s">
        <v>28</v>
      </c>
      <c r="D1567" s="203">
        <v>1463</v>
      </c>
      <c r="E1567" s="164">
        <v>15449.28</v>
      </c>
      <c r="F1567" s="163">
        <v>0</v>
      </c>
      <c r="G1567" s="172">
        <v>0</v>
      </c>
      <c r="I1567" s="177">
        <f t="shared" ref="I1567:I1603" si="78">F1567/D1567</f>
        <v>0</v>
      </c>
      <c r="J1567" s="174">
        <f t="shared" si="75"/>
        <v>1463</v>
      </c>
      <c r="M1567" s="184"/>
    </row>
    <row r="1568" spans="1:13" ht="15" customHeight="1" x14ac:dyDescent="0.3">
      <c r="A1568" s="85" t="s">
        <v>10400</v>
      </c>
      <c r="B1568" s="85" t="s">
        <v>10437</v>
      </c>
      <c r="C1568" s="86" t="s">
        <v>28</v>
      </c>
      <c r="D1568" s="203">
        <v>250</v>
      </c>
      <c r="E1568" s="164">
        <v>3290</v>
      </c>
      <c r="F1568" s="163">
        <v>0</v>
      </c>
      <c r="G1568" s="172">
        <v>0</v>
      </c>
      <c r="I1568" s="177">
        <f t="shared" si="78"/>
        <v>0</v>
      </c>
      <c r="J1568" s="174">
        <f t="shared" si="75"/>
        <v>250</v>
      </c>
      <c r="M1568" s="184"/>
    </row>
    <row r="1569" spans="1:13" ht="15" customHeight="1" x14ac:dyDescent="0.3">
      <c r="A1569" s="85" t="s">
        <v>10401</v>
      </c>
      <c r="B1569" s="85" t="s">
        <v>10438</v>
      </c>
      <c r="C1569" s="86" t="s">
        <v>28</v>
      </c>
      <c r="D1569" s="203">
        <v>100</v>
      </c>
      <c r="E1569" s="164">
        <v>2174</v>
      </c>
      <c r="F1569" s="163">
        <v>0</v>
      </c>
      <c r="G1569" s="172">
        <v>0</v>
      </c>
      <c r="I1569" s="177">
        <f t="shared" si="78"/>
        <v>0</v>
      </c>
      <c r="J1569" s="174">
        <f t="shared" si="75"/>
        <v>100</v>
      </c>
      <c r="M1569" s="184"/>
    </row>
    <row r="1570" spans="1:13" ht="15" customHeight="1" x14ac:dyDescent="0.3">
      <c r="A1570" s="85" t="s">
        <v>10402</v>
      </c>
      <c r="B1570" s="85" t="s">
        <v>10439</v>
      </c>
      <c r="C1570" s="86" t="s">
        <v>28</v>
      </c>
      <c r="D1570" s="203">
        <v>55</v>
      </c>
      <c r="E1570" s="164">
        <v>1895.85</v>
      </c>
      <c r="F1570" s="163">
        <v>0</v>
      </c>
      <c r="G1570" s="172">
        <v>0</v>
      </c>
      <c r="I1570" s="177">
        <f t="shared" si="78"/>
        <v>0</v>
      </c>
      <c r="J1570" s="174">
        <f t="shared" si="75"/>
        <v>55</v>
      </c>
      <c r="M1570" s="184"/>
    </row>
    <row r="1571" spans="1:13" ht="15" customHeight="1" x14ac:dyDescent="0.3">
      <c r="A1571" s="85" t="s">
        <v>10403</v>
      </c>
      <c r="B1571" s="85" t="s">
        <v>10440</v>
      </c>
      <c r="C1571" s="86" t="s">
        <v>28</v>
      </c>
      <c r="D1571" s="203">
        <v>32</v>
      </c>
      <c r="E1571" s="164">
        <v>2301.44</v>
      </c>
      <c r="F1571" s="163">
        <v>0</v>
      </c>
      <c r="G1571" s="172">
        <v>0</v>
      </c>
      <c r="I1571" s="177">
        <f t="shared" si="78"/>
        <v>0</v>
      </c>
      <c r="J1571" s="174">
        <f t="shared" si="75"/>
        <v>32</v>
      </c>
      <c r="M1571" s="184"/>
    </row>
    <row r="1572" spans="1:13" ht="15" customHeight="1" x14ac:dyDescent="0.3">
      <c r="A1572" s="85" t="s">
        <v>10404</v>
      </c>
      <c r="B1572" s="85" t="s">
        <v>10441</v>
      </c>
      <c r="C1572" s="86" t="s">
        <v>28</v>
      </c>
      <c r="D1572" s="203">
        <v>4</v>
      </c>
      <c r="E1572" s="164">
        <v>366.68</v>
      </c>
      <c r="F1572" s="163">
        <v>0</v>
      </c>
      <c r="G1572" s="172">
        <v>0</v>
      </c>
      <c r="I1572" s="177">
        <f t="shared" si="78"/>
        <v>0</v>
      </c>
      <c r="J1572" s="174">
        <f t="shared" si="75"/>
        <v>4</v>
      </c>
      <c r="M1572" s="184"/>
    </row>
    <row r="1573" spans="1:13" ht="15" customHeight="1" x14ac:dyDescent="0.3">
      <c r="A1573" s="85" t="s">
        <v>10405</v>
      </c>
      <c r="B1573" s="85" t="s">
        <v>10442</v>
      </c>
      <c r="C1573" s="86" t="s">
        <v>28</v>
      </c>
      <c r="D1573" s="203">
        <v>6</v>
      </c>
      <c r="E1573" s="164">
        <v>670.02</v>
      </c>
      <c r="F1573" s="163">
        <v>0</v>
      </c>
      <c r="G1573" s="172">
        <v>0</v>
      </c>
      <c r="I1573" s="177">
        <f t="shared" si="78"/>
        <v>0</v>
      </c>
      <c r="J1573" s="174">
        <f t="shared" si="75"/>
        <v>6</v>
      </c>
      <c r="M1573" s="184"/>
    </row>
    <row r="1574" spans="1:13" ht="15" customHeight="1" x14ac:dyDescent="0.3">
      <c r="A1574" s="85" t="s">
        <v>10406</v>
      </c>
      <c r="B1574" s="85" t="s">
        <v>10443</v>
      </c>
      <c r="C1574" s="86" t="s">
        <v>28</v>
      </c>
      <c r="D1574" s="203">
        <v>230</v>
      </c>
      <c r="E1574" s="164">
        <v>2764.6</v>
      </c>
      <c r="F1574" s="163">
        <v>0</v>
      </c>
      <c r="G1574" s="172">
        <v>0</v>
      </c>
      <c r="I1574" s="177">
        <f t="shared" si="78"/>
        <v>0</v>
      </c>
      <c r="J1574" s="174">
        <f t="shared" si="75"/>
        <v>230</v>
      </c>
      <c r="M1574" s="184"/>
    </row>
    <row r="1575" spans="1:13" ht="15" customHeight="1" x14ac:dyDescent="0.3">
      <c r="A1575" s="85" t="s">
        <v>10407</v>
      </c>
      <c r="B1575" s="85" t="s">
        <v>10444</v>
      </c>
      <c r="C1575" s="86" t="s">
        <v>28</v>
      </c>
      <c r="D1575" s="203">
        <v>130</v>
      </c>
      <c r="E1575" s="164">
        <v>2358.1999999999998</v>
      </c>
      <c r="F1575" s="163">
        <v>0</v>
      </c>
      <c r="G1575" s="172">
        <v>0</v>
      </c>
      <c r="I1575" s="177">
        <f t="shared" si="78"/>
        <v>0</v>
      </c>
      <c r="J1575" s="174">
        <f t="shared" si="75"/>
        <v>130</v>
      </c>
      <c r="M1575" s="184"/>
    </row>
    <row r="1576" spans="1:13" ht="15" customHeight="1" x14ac:dyDescent="0.3">
      <c r="A1576" s="85" t="s">
        <v>10408</v>
      </c>
      <c r="B1576" s="85" t="s">
        <v>10445</v>
      </c>
      <c r="C1576" s="86" t="s">
        <v>28</v>
      </c>
      <c r="D1576" s="203">
        <v>75</v>
      </c>
      <c r="E1576" s="164">
        <v>2135.25</v>
      </c>
      <c r="F1576" s="163">
        <v>0</v>
      </c>
      <c r="G1576" s="172">
        <v>0</v>
      </c>
      <c r="I1576" s="177">
        <f t="shared" si="78"/>
        <v>0</v>
      </c>
      <c r="J1576" s="174">
        <f t="shared" si="75"/>
        <v>75</v>
      </c>
      <c r="M1576" s="184"/>
    </row>
    <row r="1577" spans="1:13" ht="15" customHeight="1" x14ac:dyDescent="0.3">
      <c r="A1577" s="85" t="s">
        <v>10409</v>
      </c>
      <c r="B1577" s="85" t="s">
        <v>10446</v>
      </c>
      <c r="C1577" s="86" t="s">
        <v>28</v>
      </c>
      <c r="D1577" s="203">
        <v>36</v>
      </c>
      <c r="E1577" s="164">
        <v>1182.24</v>
      </c>
      <c r="F1577" s="163">
        <v>0</v>
      </c>
      <c r="G1577" s="172">
        <v>0</v>
      </c>
      <c r="I1577" s="177">
        <f t="shared" si="78"/>
        <v>0</v>
      </c>
      <c r="J1577" s="174">
        <f t="shared" si="75"/>
        <v>36</v>
      </c>
      <c r="M1577" s="184"/>
    </row>
    <row r="1578" spans="1:13" ht="15" customHeight="1" x14ac:dyDescent="0.3">
      <c r="A1578" s="85" t="s">
        <v>10410</v>
      </c>
      <c r="B1578" s="85" t="s">
        <v>10447</v>
      </c>
      <c r="C1578" s="86" t="s">
        <v>28</v>
      </c>
      <c r="D1578" s="203">
        <v>20</v>
      </c>
      <c r="E1578" s="164">
        <v>1925</v>
      </c>
      <c r="F1578" s="163">
        <v>0</v>
      </c>
      <c r="G1578" s="172">
        <v>0</v>
      </c>
      <c r="I1578" s="177">
        <f t="shared" si="78"/>
        <v>0</v>
      </c>
      <c r="J1578" s="174">
        <f t="shared" si="75"/>
        <v>20</v>
      </c>
      <c r="M1578" s="184"/>
    </row>
    <row r="1579" spans="1:13" ht="15" customHeight="1" x14ac:dyDescent="0.3">
      <c r="A1579" s="85" t="s">
        <v>10411</v>
      </c>
      <c r="B1579" s="85" t="s">
        <v>10448</v>
      </c>
      <c r="C1579" s="86" t="s">
        <v>28</v>
      </c>
      <c r="D1579" s="203">
        <v>3</v>
      </c>
      <c r="E1579" s="164">
        <v>293.52</v>
      </c>
      <c r="F1579" s="163">
        <v>0</v>
      </c>
      <c r="G1579" s="172">
        <v>0</v>
      </c>
      <c r="I1579" s="177">
        <f t="shared" si="78"/>
        <v>0</v>
      </c>
      <c r="J1579" s="174">
        <f t="shared" si="75"/>
        <v>3</v>
      </c>
      <c r="M1579" s="184"/>
    </row>
    <row r="1580" spans="1:13" ht="15" customHeight="1" x14ac:dyDescent="0.3">
      <c r="A1580" s="85" t="s">
        <v>10412</v>
      </c>
      <c r="B1580" s="85" t="s">
        <v>10449</v>
      </c>
      <c r="C1580" s="86" t="s">
        <v>28</v>
      </c>
      <c r="D1580" s="203">
        <v>5</v>
      </c>
      <c r="E1580" s="164">
        <v>789.2</v>
      </c>
      <c r="F1580" s="163">
        <v>0</v>
      </c>
      <c r="G1580" s="172">
        <v>0</v>
      </c>
      <c r="I1580" s="177">
        <f t="shared" si="78"/>
        <v>0</v>
      </c>
      <c r="J1580" s="174">
        <f t="shared" si="75"/>
        <v>5</v>
      </c>
      <c r="M1580" s="184"/>
    </row>
    <row r="1581" spans="1:13" ht="15" customHeight="1" x14ac:dyDescent="0.3">
      <c r="A1581" s="85" t="s">
        <v>10413</v>
      </c>
      <c r="B1581" s="85" t="s">
        <v>10450</v>
      </c>
      <c r="C1581" s="86" t="s">
        <v>28</v>
      </c>
      <c r="D1581" s="203">
        <v>4</v>
      </c>
      <c r="E1581" s="164">
        <v>831.36</v>
      </c>
      <c r="F1581" s="163">
        <v>0</v>
      </c>
      <c r="G1581" s="172">
        <v>0</v>
      </c>
      <c r="I1581" s="177">
        <f t="shared" si="78"/>
        <v>0</v>
      </c>
      <c r="J1581" s="174">
        <f t="shared" si="75"/>
        <v>4</v>
      </c>
      <c r="M1581" s="184"/>
    </row>
    <row r="1582" spans="1:13" ht="15" customHeight="1" x14ac:dyDescent="0.3">
      <c r="A1582" s="85" t="s">
        <v>10414</v>
      </c>
      <c r="B1582" s="85" t="s">
        <v>10451</v>
      </c>
      <c r="C1582" s="86" t="s">
        <v>28</v>
      </c>
      <c r="D1582" s="203">
        <v>170</v>
      </c>
      <c r="E1582" s="164">
        <v>2289.9</v>
      </c>
      <c r="F1582" s="163">
        <v>0</v>
      </c>
      <c r="G1582" s="172">
        <v>0</v>
      </c>
      <c r="I1582" s="177">
        <f t="shared" si="78"/>
        <v>0</v>
      </c>
      <c r="J1582" s="174">
        <f t="shared" si="75"/>
        <v>170</v>
      </c>
      <c r="M1582" s="184"/>
    </row>
    <row r="1583" spans="1:13" ht="15" customHeight="1" x14ac:dyDescent="0.3">
      <c r="A1583" s="85" t="s">
        <v>10415</v>
      </c>
      <c r="B1583" s="85" t="s">
        <v>10452</v>
      </c>
      <c r="C1583" s="86" t="s">
        <v>28</v>
      </c>
      <c r="D1583" s="203">
        <v>41</v>
      </c>
      <c r="E1583" s="164">
        <v>676.09</v>
      </c>
      <c r="F1583" s="163">
        <v>0</v>
      </c>
      <c r="G1583" s="172">
        <v>0</v>
      </c>
      <c r="I1583" s="177">
        <f t="shared" si="78"/>
        <v>0</v>
      </c>
      <c r="J1583" s="174">
        <f t="shared" si="75"/>
        <v>41</v>
      </c>
      <c r="M1583" s="184"/>
    </row>
    <row r="1584" spans="1:13" ht="15" customHeight="1" x14ac:dyDescent="0.3">
      <c r="A1584" s="85" t="s">
        <v>10416</v>
      </c>
      <c r="B1584" s="85" t="s">
        <v>10453</v>
      </c>
      <c r="C1584" s="86" t="s">
        <v>28</v>
      </c>
      <c r="D1584" s="203">
        <v>70</v>
      </c>
      <c r="E1584" s="164">
        <v>1586.9</v>
      </c>
      <c r="F1584" s="163">
        <v>0</v>
      </c>
      <c r="G1584" s="172">
        <v>0</v>
      </c>
      <c r="I1584" s="177">
        <f t="shared" si="78"/>
        <v>0</v>
      </c>
      <c r="J1584" s="174">
        <f t="shared" si="75"/>
        <v>70</v>
      </c>
      <c r="M1584" s="184"/>
    </row>
    <row r="1585" spans="1:13" ht="15" customHeight="1" x14ac:dyDescent="0.3">
      <c r="A1585" s="85" t="s">
        <v>10417</v>
      </c>
      <c r="B1585" s="85" t="s">
        <v>10454</v>
      </c>
      <c r="C1585" s="86" t="s">
        <v>28</v>
      </c>
      <c r="D1585" s="203">
        <v>20</v>
      </c>
      <c r="E1585" s="164">
        <v>601.4</v>
      </c>
      <c r="F1585" s="163">
        <v>0</v>
      </c>
      <c r="G1585" s="172">
        <v>0</v>
      </c>
      <c r="I1585" s="177">
        <f t="shared" si="78"/>
        <v>0</v>
      </c>
      <c r="J1585" s="174">
        <f t="shared" si="75"/>
        <v>20</v>
      </c>
      <c r="M1585" s="184"/>
    </row>
    <row r="1586" spans="1:13" ht="15" customHeight="1" x14ac:dyDescent="0.3">
      <c r="A1586" s="85" t="s">
        <v>10418</v>
      </c>
      <c r="B1586" s="85" t="s">
        <v>10455</v>
      </c>
      <c r="C1586" s="86" t="s">
        <v>28</v>
      </c>
      <c r="D1586" s="203">
        <v>13</v>
      </c>
      <c r="E1586" s="164">
        <v>275.33999999999997</v>
      </c>
      <c r="F1586" s="163">
        <v>0</v>
      </c>
      <c r="G1586" s="172">
        <v>0</v>
      </c>
      <c r="I1586" s="177">
        <f t="shared" si="78"/>
        <v>0</v>
      </c>
      <c r="J1586" s="174">
        <f t="shared" si="75"/>
        <v>13</v>
      </c>
      <c r="M1586" s="184"/>
    </row>
    <row r="1587" spans="1:13" ht="15" customHeight="1" x14ac:dyDescent="0.3">
      <c r="A1587" s="85" t="s">
        <v>10419</v>
      </c>
      <c r="B1587" s="85" t="s">
        <v>10456</v>
      </c>
      <c r="C1587" s="86" t="s">
        <v>28</v>
      </c>
      <c r="D1587" s="203">
        <v>22</v>
      </c>
      <c r="E1587" s="164">
        <v>454.74</v>
      </c>
      <c r="F1587" s="163">
        <v>0</v>
      </c>
      <c r="G1587" s="172">
        <v>0</v>
      </c>
      <c r="I1587" s="177">
        <f t="shared" si="78"/>
        <v>0</v>
      </c>
      <c r="J1587" s="174">
        <f t="shared" si="75"/>
        <v>22</v>
      </c>
      <c r="M1587" s="184"/>
    </row>
    <row r="1588" spans="1:13" ht="15" customHeight="1" x14ac:dyDescent="0.3">
      <c r="A1588" s="85" t="s">
        <v>10420</v>
      </c>
      <c r="B1588" s="85" t="s">
        <v>10457</v>
      </c>
      <c r="C1588" s="86" t="s">
        <v>28</v>
      </c>
      <c r="D1588" s="203">
        <v>4</v>
      </c>
      <c r="E1588" s="164">
        <v>81.28</v>
      </c>
      <c r="F1588" s="163">
        <v>0</v>
      </c>
      <c r="G1588" s="172">
        <v>0</v>
      </c>
      <c r="I1588" s="177">
        <f t="shared" si="78"/>
        <v>0</v>
      </c>
      <c r="J1588" s="174">
        <f t="shared" si="75"/>
        <v>4</v>
      </c>
      <c r="M1588" s="184"/>
    </row>
    <row r="1589" spans="1:13" ht="15" customHeight="1" x14ac:dyDescent="0.3">
      <c r="A1589" s="85" t="s">
        <v>10421</v>
      </c>
      <c r="B1589" s="85" t="s">
        <v>10458</v>
      </c>
      <c r="C1589" s="86" t="s">
        <v>28</v>
      </c>
      <c r="D1589" s="203">
        <v>9</v>
      </c>
      <c r="E1589" s="164">
        <v>240.03</v>
      </c>
      <c r="F1589" s="163">
        <v>0</v>
      </c>
      <c r="G1589" s="172">
        <v>0</v>
      </c>
      <c r="I1589" s="177">
        <f t="shared" si="78"/>
        <v>0</v>
      </c>
      <c r="J1589" s="174">
        <f t="shared" si="75"/>
        <v>9</v>
      </c>
      <c r="M1589" s="184"/>
    </row>
    <row r="1590" spans="1:13" ht="15" customHeight="1" x14ac:dyDescent="0.3">
      <c r="A1590" s="85" t="s">
        <v>10422</v>
      </c>
      <c r="B1590" s="85" t="s">
        <v>10459</v>
      </c>
      <c r="C1590" s="86" t="s">
        <v>28</v>
      </c>
      <c r="D1590" s="203">
        <v>11</v>
      </c>
      <c r="E1590" s="164">
        <v>326.37</v>
      </c>
      <c r="F1590" s="163">
        <v>0</v>
      </c>
      <c r="G1590" s="172">
        <v>0</v>
      </c>
      <c r="I1590" s="177">
        <f t="shared" si="78"/>
        <v>0</v>
      </c>
      <c r="J1590" s="174">
        <f t="shared" si="75"/>
        <v>11</v>
      </c>
      <c r="M1590" s="184"/>
    </row>
    <row r="1591" spans="1:13" ht="15" customHeight="1" x14ac:dyDescent="0.3">
      <c r="A1591" s="85" t="s">
        <v>10423</v>
      </c>
      <c r="B1591" s="85" t="s">
        <v>10460</v>
      </c>
      <c r="C1591" s="86" t="s">
        <v>28</v>
      </c>
      <c r="D1591" s="203">
        <v>10</v>
      </c>
      <c r="E1591" s="164">
        <v>326.7</v>
      </c>
      <c r="F1591" s="163">
        <v>0</v>
      </c>
      <c r="G1591" s="172">
        <v>0</v>
      </c>
      <c r="I1591" s="177">
        <f t="shared" si="78"/>
        <v>0</v>
      </c>
      <c r="J1591" s="174">
        <f t="shared" si="75"/>
        <v>10</v>
      </c>
      <c r="M1591" s="184"/>
    </row>
    <row r="1592" spans="1:13" ht="15" customHeight="1" x14ac:dyDescent="0.3">
      <c r="A1592" s="85" t="s">
        <v>10424</v>
      </c>
      <c r="B1592" s="85" t="s">
        <v>10461</v>
      </c>
      <c r="C1592" s="86" t="s">
        <v>28</v>
      </c>
      <c r="D1592" s="203">
        <v>3</v>
      </c>
      <c r="E1592" s="164">
        <v>110.01</v>
      </c>
      <c r="F1592" s="163">
        <v>0</v>
      </c>
      <c r="G1592" s="172">
        <v>0</v>
      </c>
      <c r="I1592" s="177">
        <f t="shared" si="78"/>
        <v>0</v>
      </c>
      <c r="J1592" s="174">
        <f t="shared" si="75"/>
        <v>3</v>
      </c>
      <c r="M1592" s="184"/>
    </row>
    <row r="1593" spans="1:13" ht="15" customHeight="1" x14ac:dyDescent="0.3">
      <c r="A1593" s="85" t="s">
        <v>10425</v>
      </c>
      <c r="B1593" s="85" t="s">
        <v>10462</v>
      </c>
      <c r="C1593" s="86" t="s">
        <v>28</v>
      </c>
      <c r="D1593" s="203">
        <v>4</v>
      </c>
      <c r="E1593" s="164">
        <v>158.68</v>
      </c>
      <c r="F1593" s="163">
        <v>0</v>
      </c>
      <c r="G1593" s="172">
        <v>0</v>
      </c>
      <c r="I1593" s="177">
        <f t="shared" si="78"/>
        <v>0</v>
      </c>
      <c r="J1593" s="174">
        <f t="shared" si="75"/>
        <v>4</v>
      </c>
      <c r="M1593" s="184"/>
    </row>
    <row r="1594" spans="1:13" ht="15" customHeight="1" x14ac:dyDescent="0.3">
      <c r="A1594" s="85" t="s">
        <v>10426</v>
      </c>
      <c r="B1594" s="85" t="s">
        <v>10463</v>
      </c>
      <c r="C1594" s="86" t="s">
        <v>28</v>
      </c>
      <c r="D1594" s="203">
        <v>25</v>
      </c>
      <c r="E1594" s="164">
        <v>347.5</v>
      </c>
      <c r="F1594" s="163">
        <v>0</v>
      </c>
      <c r="G1594" s="172">
        <v>0</v>
      </c>
      <c r="I1594" s="177">
        <f t="shared" si="78"/>
        <v>0</v>
      </c>
      <c r="J1594" s="174">
        <f t="shared" si="75"/>
        <v>25</v>
      </c>
      <c r="M1594" s="184"/>
    </row>
    <row r="1595" spans="1:13" ht="15" customHeight="1" x14ac:dyDescent="0.3">
      <c r="A1595" s="85" t="s">
        <v>10427</v>
      </c>
      <c r="B1595" s="85" t="s">
        <v>10464</v>
      </c>
      <c r="C1595" s="86" t="s">
        <v>28</v>
      </c>
      <c r="D1595" s="203">
        <v>40</v>
      </c>
      <c r="E1595" s="164">
        <v>796</v>
      </c>
      <c r="F1595" s="163">
        <v>0</v>
      </c>
      <c r="G1595" s="172">
        <v>0</v>
      </c>
      <c r="I1595" s="177">
        <f t="shared" si="78"/>
        <v>0</v>
      </c>
      <c r="J1595" s="174">
        <f t="shared" si="75"/>
        <v>40</v>
      </c>
      <c r="M1595" s="184"/>
    </row>
    <row r="1596" spans="1:13" ht="15" customHeight="1" x14ac:dyDescent="0.3">
      <c r="A1596" s="85" t="s">
        <v>10428</v>
      </c>
      <c r="B1596" s="85" t="s">
        <v>10465</v>
      </c>
      <c r="C1596" s="86" t="s">
        <v>28</v>
      </c>
      <c r="D1596" s="203">
        <v>10</v>
      </c>
      <c r="E1596" s="164">
        <v>259</v>
      </c>
      <c r="F1596" s="163">
        <v>0</v>
      </c>
      <c r="G1596" s="172">
        <v>0</v>
      </c>
      <c r="I1596" s="177">
        <f t="shared" si="78"/>
        <v>0</v>
      </c>
      <c r="J1596" s="174">
        <f t="shared" si="75"/>
        <v>10</v>
      </c>
      <c r="M1596" s="184"/>
    </row>
    <row r="1597" spans="1:13" ht="15" customHeight="1" x14ac:dyDescent="0.3">
      <c r="A1597" s="85" t="s">
        <v>10429</v>
      </c>
      <c r="B1597" s="85" t="s">
        <v>10466</v>
      </c>
      <c r="C1597" s="86" t="s">
        <v>28</v>
      </c>
      <c r="D1597" s="203">
        <v>8</v>
      </c>
      <c r="E1597" s="164">
        <v>247.2</v>
      </c>
      <c r="F1597" s="163">
        <v>0</v>
      </c>
      <c r="G1597" s="172">
        <v>0</v>
      </c>
      <c r="I1597" s="177">
        <f t="shared" si="78"/>
        <v>0</v>
      </c>
      <c r="J1597" s="174">
        <f t="shared" si="75"/>
        <v>8</v>
      </c>
      <c r="M1597" s="184"/>
    </row>
    <row r="1598" spans="1:13" ht="15" customHeight="1" x14ac:dyDescent="0.3">
      <c r="A1598" s="85" t="s">
        <v>10430</v>
      </c>
      <c r="B1598" s="85" t="s">
        <v>10467</v>
      </c>
      <c r="C1598" s="86" t="s">
        <v>28</v>
      </c>
      <c r="D1598" s="203">
        <v>13</v>
      </c>
      <c r="E1598" s="164">
        <v>466.7</v>
      </c>
      <c r="F1598" s="163">
        <v>0</v>
      </c>
      <c r="G1598" s="172">
        <v>0</v>
      </c>
      <c r="I1598" s="177">
        <f t="shared" si="78"/>
        <v>0</v>
      </c>
      <c r="J1598" s="174">
        <f t="shared" si="75"/>
        <v>13</v>
      </c>
      <c r="M1598" s="184"/>
    </row>
    <row r="1599" spans="1:13" ht="15" customHeight="1" x14ac:dyDescent="0.3">
      <c r="A1599" s="85" t="s">
        <v>10431</v>
      </c>
      <c r="B1599" s="85" t="s">
        <v>10468</v>
      </c>
      <c r="C1599" s="86" t="s">
        <v>28</v>
      </c>
      <c r="D1599" s="203">
        <v>5</v>
      </c>
      <c r="E1599" s="164">
        <v>254.5</v>
      </c>
      <c r="F1599" s="163">
        <v>0</v>
      </c>
      <c r="G1599" s="172">
        <v>0</v>
      </c>
      <c r="I1599" s="177">
        <f t="shared" si="78"/>
        <v>0</v>
      </c>
      <c r="J1599" s="174">
        <f t="shared" si="75"/>
        <v>5</v>
      </c>
      <c r="M1599" s="184"/>
    </row>
    <row r="1600" spans="1:13" ht="15" customHeight="1" x14ac:dyDescent="0.3">
      <c r="A1600" s="85" t="s">
        <v>10432</v>
      </c>
      <c r="B1600" s="85" t="s">
        <v>10469</v>
      </c>
      <c r="C1600" s="86" t="s">
        <v>28</v>
      </c>
      <c r="D1600" s="203">
        <v>6</v>
      </c>
      <c r="E1600" s="164">
        <v>515.4</v>
      </c>
      <c r="F1600" s="163">
        <v>0</v>
      </c>
      <c r="G1600" s="172">
        <v>0</v>
      </c>
      <c r="I1600" s="177">
        <f t="shared" si="78"/>
        <v>0</v>
      </c>
      <c r="J1600" s="174">
        <f t="shared" si="75"/>
        <v>6</v>
      </c>
      <c r="M1600" s="184"/>
    </row>
    <row r="1601" spans="1:13" ht="15" customHeight="1" x14ac:dyDescent="0.3">
      <c r="A1601" s="85" t="s">
        <v>10433</v>
      </c>
      <c r="B1601" s="85" t="s">
        <v>10470</v>
      </c>
      <c r="C1601" s="86" t="s">
        <v>28</v>
      </c>
      <c r="D1601" s="203">
        <v>3</v>
      </c>
      <c r="E1601" s="164">
        <v>587.70000000000005</v>
      </c>
      <c r="F1601" s="163">
        <v>0</v>
      </c>
      <c r="G1601" s="172">
        <v>0</v>
      </c>
      <c r="I1601" s="177">
        <f t="shared" si="78"/>
        <v>0</v>
      </c>
      <c r="J1601" s="174">
        <f t="shared" si="75"/>
        <v>3</v>
      </c>
      <c r="M1601" s="184"/>
    </row>
    <row r="1602" spans="1:13" ht="15" customHeight="1" x14ac:dyDescent="0.3">
      <c r="A1602" s="85" t="s">
        <v>10434</v>
      </c>
      <c r="B1602" s="85" t="s">
        <v>10471</v>
      </c>
      <c r="C1602" s="86" t="s">
        <v>28</v>
      </c>
      <c r="D1602" s="203">
        <v>195</v>
      </c>
      <c r="E1602" s="164">
        <v>1540.5</v>
      </c>
      <c r="F1602" s="163">
        <v>0</v>
      </c>
      <c r="G1602" s="172">
        <v>0</v>
      </c>
      <c r="I1602" s="177">
        <f t="shared" si="78"/>
        <v>0</v>
      </c>
      <c r="J1602" s="174">
        <f t="shared" si="75"/>
        <v>195</v>
      </c>
      <c r="M1602" s="184"/>
    </row>
    <row r="1603" spans="1:13" ht="15" customHeight="1" x14ac:dyDescent="0.3">
      <c r="A1603" s="85" t="s">
        <v>10435</v>
      </c>
      <c r="B1603" s="85" t="s">
        <v>10224</v>
      </c>
      <c r="C1603" s="86" t="s">
        <v>1337</v>
      </c>
      <c r="D1603" s="203">
        <v>6190</v>
      </c>
      <c r="E1603" s="164">
        <v>54348.2</v>
      </c>
      <c r="F1603" s="163">
        <v>0</v>
      </c>
      <c r="G1603" s="172">
        <v>0</v>
      </c>
      <c r="I1603" s="177">
        <f t="shared" si="78"/>
        <v>0</v>
      </c>
      <c r="J1603" s="174">
        <f t="shared" si="75"/>
        <v>6190</v>
      </c>
      <c r="M1603" s="184"/>
    </row>
    <row r="1604" spans="1:13" ht="25.2" customHeight="1" x14ac:dyDescent="0.3">
      <c r="A1604" s="83" t="s">
        <v>1598</v>
      </c>
      <c r="B1604" s="83" t="s">
        <v>1497</v>
      </c>
      <c r="C1604" s="84"/>
      <c r="D1604" s="198"/>
      <c r="E1604" s="154">
        <v>37829.289999999994</v>
      </c>
      <c r="F1604" s="84"/>
      <c r="G1604" s="84">
        <v>0</v>
      </c>
      <c r="I1604" s="177"/>
      <c r="J1604" s="174">
        <f t="shared" si="75"/>
        <v>0</v>
      </c>
      <c r="M1604" s="184"/>
    </row>
    <row r="1605" spans="1:13" ht="15" customHeight="1" x14ac:dyDescent="0.3">
      <c r="A1605" s="85" t="s">
        <v>1599</v>
      </c>
      <c r="B1605" s="85" t="s">
        <v>1600</v>
      </c>
      <c r="C1605" s="86" t="s">
        <v>28</v>
      </c>
      <c r="D1605" s="199">
        <v>0</v>
      </c>
      <c r="E1605" s="176">
        <v>0</v>
      </c>
      <c r="F1605" s="87">
        <v>0</v>
      </c>
      <c r="G1605" s="168">
        <v>0</v>
      </c>
      <c r="I1605" s="177" t="s">
        <v>9293</v>
      </c>
      <c r="J1605" s="174">
        <f t="shared" ref="J1605:J1668" si="79">D1605-F1605</f>
        <v>0</v>
      </c>
      <c r="M1605" s="184"/>
    </row>
    <row r="1606" spans="1:13" ht="15" customHeight="1" x14ac:dyDescent="0.3">
      <c r="A1606" s="85" t="s">
        <v>1601</v>
      </c>
      <c r="B1606" s="85" t="s">
        <v>1602</v>
      </c>
      <c r="C1606" s="86" t="s">
        <v>28</v>
      </c>
      <c r="D1606" s="199">
        <v>0</v>
      </c>
      <c r="E1606" s="176">
        <v>0</v>
      </c>
      <c r="F1606" s="87">
        <v>0</v>
      </c>
      <c r="G1606" s="168">
        <v>0</v>
      </c>
      <c r="I1606" s="177" t="s">
        <v>9293</v>
      </c>
      <c r="J1606" s="174">
        <f t="shared" si="79"/>
        <v>0</v>
      </c>
      <c r="M1606" s="184"/>
    </row>
    <row r="1607" spans="1:13" ht="15" customHeight="1" x14ac:dyDescent="0.3">
      <c r="A1607" s="85" t="s">
        <v>1603</v>
      </c>
      <c r="B1607" s="85" t="s">
        <v>1604</v>
      </c>
      <c r="C1607" s="86" t="s">
        <v>28</v>
      </c>
      <c r="D1607" s="199">
        <v>0</v>
      </c>
      <c r="E1607" s="176">
        <v>0</v>
      </c>
      <c r="F1607" s="87">
        <v>0</v>
      </c>
      <c r="G1607" s="168">
        <v>0</v>
      </c>
      <c r="I1607" s="177" t="s">
        <v>9293</v>
      </c>
      <c r="J1607" s="174">
        <f t="shared" si="79"/>
        <v>0</v>
      </c>
      <c r="M1607" s="184"/>
    </row>
    <row r="1608" spans="1:13" ht="15" customHeight="1" x14ac:dyDescent="0.3">
      <c r="A1608" s="85" t="s">
        <v>1605</v>
      </c>
      <c r="B1608" s="85" t="s">
        <v>1606</v>
      </c>
      <c r="C1608" s="86" t="s">
        <v>28</v>
      </c>
      <c r="D1608" s="199">
        <v>0</v>
      </c>
      <c r="E1608" s="176">
        <v>0</v>
      </c>
      <c r="F1608" s="87">
        <v>0</v>
      </c>
      <c r="G1608" s="168">
        <v>0</v>
      </c>
      <c r="I1608" s="177" t="s">
        <v>9293</v>
      </c>
      <c r="J1608" s="174">
        <f t="shared" si="79"/>
        <v>0</v>
      </c>
      <c r="M1608" s="184"/>
    </row>
    <row r="1609" spans="1:13" ht="15" customHeight="1" x14ac:dyDescent="0.3">
      <c r="A1609" s="85" t="s">
        <v>1607</v>
      </c>
      <c r="B1609" s="85" t="s">
        <v>1608</v>
      </c>
      <c r="C1609" s="86" t="s">
        <v>28</v>
      </c>
      <c r="D1609" s="199">
        <v>0</v>
      </c>
      <c r="E1609" s="176">
        <v>0</v>
      </c>
      <c r="F1609" s="87">
        <v>0</v>
      </c>
      <c r="G1609" s="168">
        <v>0</v>
      </c>
      <c r="I1609" s="177" t="s">
        <v>9293</v>
      </c>
      <c r="J1609" s="174">
        <f t="shared" si="79"/>
        <v>0</v>
      </c>
      <c r="M1609" s="184"/>
    </row>
    <row r="1610" spans="1:13" ht="15" customHeight="1" x14ac:dyDescent="0.3">
      <c r="A1610" s="85" t="s">
        <v>1609</v>
      </c>
      <c r="B1610" s="85" t="s">
        <v>1610</v>
      </c>
      <c r="C1610" s="86" t="s">
        <v>28</v>
      </c>
      <c r="D1610" s="199">
        <v>0</v>
      </c>
      <c r="E1610" s="176">
        <v>0</v>
      </c>
      <c r="F1610" s="87">
        <v>0</v>
      </c>
      <c r="G1610" s="168">
        <v>0</v>
      </c>
      <c r="I1610" s="177" t="s">
        <v>9293</v>
      </c>
      <c r="J1610" s="174">
        <f t="shared" si="79"/>
        <v>0</v>
      </c>
      <c r="M1610" s="184"/>
    </row>
    <row r="1611" spans="1:13" ht="15" customHeight="1" x14ac:dyDescent="0.3">
      <c r="A1611" s="85" t="s">
        <v>1611</v>
      </c>
      <c r="B1611" s="85" t="s">
        <v>1612</v>
      </c>
      <c r="C1611" s="86" t="s">
        <v>28</v>
      </c>
      <c r="D1611" s="199">
        <v>27</v>
      </c>
      <c r="E1611" s="176">
        <v>3700.62</v>
      </c>
      <c r="F1611" s="87">
        <v>0</v>
      </c>
      <c r="G1611" s="168">
        <v>0</v>
      </c>
      <c r="I1611" s="177">
        <f t="shared" ref="I1611:I1629" si="80">F1611/D1611</f>
        <v>0</v>
      </c>
      <c r="J1611" s="174">
        <f t="shared" si="79"/>
        <v>27</v>
      </c>
      <c r="M1611" s="184"/>
    </row>
    <row r="1612" spans="1:13" ht="15" customHeight="1" x14ac:dyDescent="0.3">
      <c r="A1612" s="85" t="s">
        <v>1613</v>
      </c>
      <c r="B1612" s="85" t="s">
        <v>1614</v>
      </c>
      <c r="C1612" s="86" t="s">
        <v>28</v>
      </c>
      <c r="D1612" s="199">
        <v>9</v>
      </c>
      <c r="E1612" s="176">
        <v>1503.54</v>
      </c>
      <c r="F1612" s="87">
        <v>0</v>
      </c>
      <c r="G1612" s="168">
        <v>0</v>
      </c>
      <c r="I1612" s="177">
        <f t="shared" si="80"/>
        <v>0</v>
      </c>
      <c r="J1612" s="174">
        <f t="shared" si="79"/>
        <v>9</v>
      </c>
      <c r="M1612" s="184"/>
    </row>
    <row r="1613" spans="1:13" ht="15" customHeight="1" x14ac:dyDescent="0.3">
      <c r="A1613" s="85" t="s">
        <v>7992</v>
      </c>
      <c r="B1613" s="85" t="s">
        <v>7926</v>
      </c>
      <c r="C1613" s="86" t="s">
        <v>28</v>
      </c>
      <c r="D1613" s="202">
        <v>0</v>
      </c>
      <c r="E1613" s="162">
        <v>0</v>
      </c>
      <c r="F1613" s="161">
        <v>0</v>
      </c>
      <c r="G1613" s="171">
        <v>0</v>
      </c>
      <c r="I1613" s="177" t="e">
        <f t="shared" si="80"/>
        <v>#DIV/0!</v>
      </c>
      <c r="J1613" s="174">
        <f t="shared" si="79"/>
        <v>0</v>
      </c>
      <c r="M1613" s="184"/>
    </row>
    <row r="1614" spans="1:13" ht="15" customHeight="1" x14ac:dyDescent="0.3">
      <c r="A1614" s="85" t="s">
        <v>7993</v>
      </c>
      <c r="B1614" s="85" t="s">
        <v>7928</v>
      </c>
      <c r="C1614" s="86" t="s">
        <v>28</v>
      </c>
      <c r="D1614" s="202">
        <v>0</v>
      </c>
      <c r="E1614" s="162">
        <v>0</v>
      </c>
      <c r="F1614" s="161">
        <v>0</v>
      </c>
      <c r="G1614" s="171">
        <v>0</v>
      </c>
      <c r="I1614" s="177" t="e">
        <f t="shared" si="80"/>
        <v>#DIV/0!</v>
      </c>
      <c r="J1614" s="174">
        <f t="shared" si="79"/>
        <v>0</v>
      </c>
      <c r="M1614" s="184"/>
    </row>
    <row r="1615" spans="1:13" ht="15" customHeight="1" x14ac:dyDescent="0.3">
      <c r="A1615" s="85" t="s">
        <v>7994</v>
      </c>
      <c r="B1615" s="85" t="s">
        <v>7930</v>
      </c>
      <c r="C1615" s="86" t="s">
        <v>28</v>
      </c>
      <c r="D1615" s="202">
        <v>0</v>
      </c>
      <c r="E1615" s="162">
        <v>0</v>
      </c>
      <c r="F1615" s="161">
        <v>0</v>
      </c>
      <c r="G1615" s="171">
        <v>0</v>
      </c>
      <c r="I1615" s="177" t="e">
        <f t="shared" si="80"/>
        <v>#DIV/0!</v>
      </c>
      <c r="J1615" s="174">
        <f t="shared" si="79"/>
        <v>0</v>
      </c>
      <c r="M1615" s="184"/>
    </row>
    <row r="1616" spans="1:13" ht="15" customHeight="1" x14ac:dyDescent="0.3">
      <c r="A1616" s="85" t="s">
        <v>7995</v>
      </c>
      <c r="B1616" s="85" t="s">
        <v>7932</v>
      </c>
      <c r="C1616" s="86" t="s">
        <v>28</v>
      </c>
      <c r="D1616" s="202">
        <v>0</v>
      </c>
      <c r="E1616" s="162">
        <v>0</v>
      </c>
      <c r="F1616" s="161">
        <v>0</v>
      </c>
      <c r="G1616" s="171">
        <v>0</v>
      </c>
      <c r="I1616" s="177" t="e">
        <f t="shared" si="80"/>
        <v>#DIV/0!</v>
      </c>
      <c r="J1616" s="174">
        <f t="shared" si="79"/>
        <v>0</v>
      </c>
      <c r="M1616" s="184"/>
    </row>
    <row r="1617" spans="1:13" ht="15" customHeight="1" x14ac:dyDescent="0.3">
      <c r="A1617" s="85" t="s">
        <v>7996</v>
      </c>
      <c r="B1617" s="85" t="s">
        <v>7934</v>
      </c>
      <c r="C1617" s="86" t="s">
        <v>28</v>
      </c>
      <c r="D1617" s="202">
        <v>0</v>
      </c>
      <c r="E1617" s="162">
        <v>0</v>
      </c>
      <c r="F1617" s="161">
        <v>0</v>
      </c>
      <c r="G1617" s="171">
        <v>0</v>
      </c>
      <c r="I1617" s="177" t="e">
        <f t="shared" si="80"/>
        <v>#DIV/0!</v>
      </c>
      <c r="J1617" s="174">
        <f t="shared" si="79"/>
        <v>0</v>
      </c>
      <c r="M1617" s="184"/>
    </row>
    <row r="1618" spans="1:13" ht="15" customHeight="1" x14ac:dyDescent="0.3">
      <c r="A1618" s="85" t="s">
        <v>7997</v>
      </c>
      <c r="B1618" s="85" t="s">
        <v>7936</v>
      </c>
      <c r="C1618" s="86" t="s">
        <v>28</v>
      </c>
      <c r="D1618" s="202">
        <v>0</v>
      </c>
      <c r="E1618" s="162">
        <v>0</v>
      </c>
      <c r="F1618" s="161">
        <v>0</v>
      </c>
      <c r="G1618" s="171">
        <v>0</v>
      </c>
      <c r="I1618" s="177" t="e">
        <f t="shared" si="80"/>
        <v>#DIV/0!</v>
      </c>
      <c r="J1618" s="174">
        <f t="shared" si="79"/>
        <v>0</v>
      </c>
      <c r="M1618" s="184"/>
    </row>
    <row r="1619" spans="1:13" ht="15" customHeight="1" x14ac:dyDescent="0.3">
      <c r="A1619" s="85" t="s">
        <v>7998</v>
      </c>
      <c r="B1619" s="85" t="s">
        <v>7938</v>
      </c>
      <c r="C1619" s="86" t="s">
        <v>28</v>
      </c>
      <c r="D1619" s="202">
        <v>0</v>
      </c>
      <c r="E1619" s="162">
        <v>0</v>
      </c>
      <c r="F1619" s="161">
        <v>0</v>
      </c>
      <c r="G1619" s="171">
        <v>0</v>
      </c>
      <c r="I1619" s="177" t="e">
        <f t="shared" si="80"/>
        <v>#DIV/0!</v>
      </c>
      <c r="J1619" s="174">
        <f t="shared" si="79"/>
        <v>0</v>
      </c>
      <c r="M1619" s="184"/>
    </row>
    <row r="1620" spans="1:13" ht="15" customHeight="1" x14ac:dyDescent="0.3">
      <c r="A1620" s="85" t="s">
        <v>7999</v>
      </c>
      <c r="B1620" s="85" t="s">
        <v>7940</v>
      </c>
      <c r="C1620" s="86" t="s">
        <v>28</v>
      </c>
      <c r="D1620" s="202">
        <v>0</v>
      </c>
      <c r="E1620" s="162">
        <v>0</v>
      </c>
      <c r="F1620" s="161">
        <v>0</v>
      </c>
      <c r="G1620" s="171">
        <v>0</v>
      </c>
      <c r="I1620" s="177" t="e">
        <f t="shared" si="80"/>
        <v>#DIV/0!</v>
      </c>
      <c r="J1620" s="174">
        <f t="shared" si="79"/>
        <v>0</v>
      </c>
      <c r="M1620" s="184"/>
    </row>
    <row r="1621" spans="1:13" ht="15" customHeight="1" x14ac:dyDescent="0.3">
      <c r="A1621" s="85" t="s">
        <v>10472</v>
      </c>
      <c r="B1621" s="85" t="s">
        <v>10481</v>
      </c>
      <c r="C1621" s="86" t="s">
        <v>28</v>
      </c>
      <c r="D1621" s="203">
        <v>185</v>
      </c>
      <c r="E1621" s="164">
        <v>14437.4</v>
      </c>
      <c r="F1621" s="163">
        <v>0</v>
      </c>
      <c r="G1621" s="172">
        <v>0</v>
      </c>
      <c r="I1621" s="177">
        <f t="shared" si="80"/>
        <v>0</v>
      </c>
      <c r="J1621" s="174">
        <f t="shared" si="79"/>
        <v>185</v>
      </c>
      <c r="M1621" s="184"/>
    </row>
    <row r="1622" spans="1:13" ht="15" customHeight="1" x14ac:dyDescent="0.3">
      <c r="A1622" s="85" t="s">
        <v>10473</v>
      </c>
      <c r="B1622" s="85" t="s">
        <v>10482</v>
      </c>
      <c r="C1622" s="86" t="s">
        <v>28</v>
      </c>
      <c r="D1622" s="203">
        <v>27</v>
      </c>
      <c r="E1622" s="164">
        <v>2944.89</v>
      </c>
      <c r="F1622" s="163">
        <v>0</v>
      </c>
      <c r="G1622" s="172">
        <v>0</v>
      </c>
      <c r="I1622" s="177">
        <f t="shared" si="80"/>
        <v>0</v>
      </c>
      <c r="J1622" s="174">
        <f t="shared" si="79"/>
        <v>27</v>
      </c>
      <c r="M1622" s="184"/>
    </row>
    <row r="1623" spans="1:13" ht="15" customHeight="1" x14ac:dyDescent="0.3">
      <c r="A1623" s="85" t="s">
        <v>10474</v>
      </c>
      <c r="B1623" s="85" t="s">
        <v>10483</v>
      </c>
      <c r="C1623" s="86" t="s">
        <v>28</v>
      </c>
      <c r="D1623" s="203">
        <v>16</v>
      </c>
      <c r="E1623" s="164">
        <v>3124.96</v>
      </c>
      <c r="F1623" s="163">
        <v>0</v>
      </c>
      <c r="G1623" s="172">
        <v>0</v>
      </c>
      <c r="I1623" s="177">
        <f t="shared" si="80"/>
        <v>0</v>
      </c>
      <c r="J1623" s="174">
        <f t="shared" si="79"/>
        <v>16</v>
      </c>
      <c r="M1623" s="184"/>
    </row>
    <row r="1624" spans="1:13" ht="15" customHeight="1" x14ac:dyDescent="0.3">
      <c r="A1624" s="85" t="s">
        <v>10475</v>
      </c>
      <c r="B1624" s="85" t="s">
        <v>10484</v>
      </c>
      <c r="C1624" s="86" t="s">
        <v>28</v>
      </c>
      <c r="D1624" s="203">
        <v>4</v>
      </c>
      <c r="E1624" s="164">
        <v>755.64</v>
      </c>
      <c r="F1624" s="163">
        <v>0</v>
      </c>
      <c r="G1624" s="172">
        <v>0</v>
      </c>
      <c r="I1624" s="177">
        <f t="shared" si="80"/>
        <v>0</v>
      </c>
      <c r="J1624" s="174">
        <f t="shared" si="79"/>
        <v>4</v>
      </c>
      <c r="M1624" s="184"/>
    </row>
    <row r="1625" spans="1:13" ht="15" customHeight="1" x14ac:dyDescent="0.3">
      <c r="A1625" s="85" t="s">
        <v>10476</v>
      </c>
      <c r="B1625" s="85" t="s">
        <v>10485</v>
      </c>
      <c r="C1625" s="86" t="s">
        <v>28</v>
      </c>
      <c r="D1625" s="203">
        <v>6</v>
      </c>
      <c r="E1625" s="164">
        <v>1502.28</v>
      </c>
      <c r="F1625" s="163">
        <v>0</v>
      </c>
      <c r="G1625" s="172">
        <v>0</v>
      </c>
      <c r="I1625" s="177">
        <f t="shared" si="80"/>
        <v>0</v>
      </c>
      <c r="J1625" s="174">
        <f t="shared" si="79"/>
        <v>6</v>
      </c>
      <c r="M1625" s="184"/>
    </row>
    <row r="1626" spans="1:13" ht="15" customHeight="1" x14ac:dyDescent="0.3">
      <c r="A1626" s="85" t="s">
        <v>10477</v>
      </c>
      <c r="B1626" s="85" t="s">
        <v>10486</v>
      </c>
      <c r="C1626" s="86" t="s">
        <v>28</v>
      </c>
      <c r="D1626" s="203">
        <v>4</v>
      </c>
      <c r="E1626" s="164">
        <v>2264.12</v>
      </c>
      <c r="F1626" s="163">
        <v>0</v>
      </c>
      <c r="G1626" s="172">
        <v>0</v>
      </c>
      <c r="I1626" s="177">
        <f t="shared" si="80"/>
        <v>0</v>
      </c>
      <c r="J1626" s="174">
        <f t="shared" si="79"/>
        <v>4</v>
      </c>
      <c r="M1626" s="184"/>
    </row>
    <row r="1627" spans="1:13" ht="15" customHeight="1" x14ac:dyDescent="0.3">
      <c r="A1627" s="85" t="s">
        <v>10478</v>
      </c>
      <c r="B1627" s="85" t="s">
        <v>10487</v>
      </c>
      <c r="C1627" s="86" t="s">
        <v>28</v>
      </c>
      <c r="D1627" s="203">
        <v>1</v>
      </c>
      <c r="E1627" s="164">
        <v>1049.99</v>
      </c>
      <c r="F1627" s="163">
        <v>0</v>
      </c>
      <c r="G1627" s="172">
        <v>0</v>
      </c>
      <c r="I1627" s="177">
        <f t="shared" si="80"/>
        <v>0</v>
      </c>
      <c r="J1627" s="174">
        <f t="shared" si="79"/>
        <v>1</v>
      </c>
      <c r="M1627" s="184"/>
    </row>
    <row r="1628" spans="1:13" ht="15" customHeight="1" x14ac:dyDescent="0.3">
      <c r="A1628" s="85" t="s">
        <v>10479</v>
      </c>
      <c r="B1628" s="85" t="s">
        <v>10488</v>
      </c>
      <c r="C1628" s="86" t="s">
        <v>28</v>
      </c>
      <c r="D1628" s="203">
        <v>3</v>
      </c>
      <c r="E1628" s="164">
        <v>4385.97</v>
      </c>
      <c r="F1628" s="163">
        <v>0</v>
      </c>
      <c r="G1628" s="172">
        <v>0</v>
      </c>
      <c r="I1628" s="177">
        <f t="shared" si="80"/>
        <v>0</v>
      </c>
      <c r="J1628" s="174">
        <f t="shared" si="79"/>
        <v>3</v>
      </c>
      <c r="M1628" s="184"/>
    </row>
    <row r="1629" spans="1:13" ht="15" customHeight="1" x14ac:dyDescent="0.3">
      <c r="A1629" s="85" t="s">
        <v>10480</v>
      </c>
      <c r="B1629" s="85" t="s">
        <v>10224</v>
      </c>
      <c r="C1629" s="86" t="s">
        <v>1337</v>
      </c>
      <c r="D1629" s="203">
        <v>246</v>
      </c>
      <c r="E1629" s="164">
        <v>2159.88</v>
      </c>
      <c r="F1629" s="163">
        <v>0</v>
      </c>
      <c r="G1629" s="172">
        <v>0</v>
      </c>
      <c r="I1629" s="177">
        <f t="shared" si="80"/>
        <v>0</v>
      </c>
      <c r="J1629" s="174">
        <f t="shared" si="79"/>
        <v>246</v>
      </c>
      <c r="M1629" s="184"/>
    </row>
    <row r="1630" spans="1:13" ht="25.2" customHeight="1" x14ac:dyDescent="0.3">
      <c r="A1630" s="83" t="s">
        <v>1615</v>
      </c>
      <c r="B1630" s="83" t="s">
        <v>1616</v>
      </c>
      <c r="C1630" s="84"/>
      <c r="D1630" s="198"/>
      <c r="E1630" s="154">
        <v>46465.49</v>
      </c>
      <c r="F1630" s="84"/>
      <c r="G1630" s="84">
        <v>0</v>
      </c>
      <c r="I1630" s="177"/>
      <c r="J1630" s="174">
        <f t="shared" si="79"/>
        <v>0</v>
      </c>
      <c r="M1630" s="184"/>
    </row>
    <row r="1631" spans="1:13" ht="15" customHeight="1" x14ac:dyDescent="0.3">
      <c r="A1631" s="85" t="s">
        <v>1617</v>
      </c>
      <c r="B1631" s="85" t="s">
        <v>1618</v>
      </c>
      <c r="C1631" s="86" t="s">
        <v>42</v>
      </c>
      <c r="D1631" s="199">
        <v>1</v>
      </c>
      <c r="E1631" s="176">
        <v>46465.49</v>
      </c>
      <c r="F1631" s="87">
        <v>0</v>
      </c>
      <c r="G1631" s="168">
        <v>0</v>
      </c>
      <c r="I1631" s="177">
        <f>F1631/D1631</f>
        <v>0</v>
      </c>
      <c r="J1631" s="174">
        <f t="shared" si="79"/>
        <v>1</v>
      </c>
      <c r="M1631" s="184"/>
    </row>
    <row r="1632" spans="1:13" ht="25.2" customHeight="1" x14ac:dyDescent="0.3">
      <c r="A1632" s="83" t="s">
        <v>1619</v>
      </c>
      <c r="B1632" s="83" t="s">
        <v>1523</v>
      </c>
      <c r="C1632" s="84"/>
      <c r="D1632" s="198"/>
      <c r="E1632" s="154">
        <v>14806.82</v>
      </c>
      <c r="F1632" s="84"/>
      <c r="G1632" s="84">
        <v>0</v>
      </c>
      <c r="I1632" s="177"/>
      <c r="J1632" s="174">
        <f t="shared" si="79"/>
        <v>0</v>
      </c>
      <c r="M1632" s="184"/>
    </row>
    <row r="1633" spans="1:13" ht="15" customHeight="1" x14ac:dyDescent="0.3">
      <c r="A1633" s="85" t="s">
        <v>1620</v>
      </c>
      <c r="B1633" s="85" t="s">
        <v>1621</v>
      </c>
      <c r="C1633" s="86" t="s">
        <v>25</v>
      </c>
      <c r="D1633" s="199">
        <v>3806.38</v>
      </c>
      <c r="E1633" s="176">
        <v>14806.82</v>
      </c>
      <c r="F1633" s="87">
        <v>0</v>
      </c>
      <c r="G1633" s="168">
        <v>0</v>
      </c>
      <c r="I1633" s="177">
        <f>F1633/D1633</f>
        <v>0</v>
      </c>
      <c r="J1633" s="174">
        <f t="shared" si="79"/>
        <v>3806.38</v>
      </c>
      <c r="M1633" s="184"/>
    </row>
    <row r="1634" spans="1:13" ht="25.2" customHeight="1" x14ac:dyDescent="0.3">
      <c r="A1634" s="83" t="s">
        <v>8000</v>
      </c>
      <c r="B1634" s="83" t="s">
        <v>8001</v>
      </c>
      <c r="C1634" s="84"/>
      <c r="D1634" s="198"/>
      <c r="E1634" s="154">
        <v>13753.380000000001</v>
      </c>
      <c r="F1634" s="84"/>
      <c r="G1634" s="84">
        <v>0</v>
      </c>
      <c r="I1634" s="177"/>
      <c r="J1634" s="174">
        <f t="shared" si="79"/>
        <v>0</v>
      </c>
      <c r="M1634" s="184"/>
    </row>
    <row r="1635" spans="1:13" ht="15" customHeight="1" x14ac:dyDescent="0.3">
      <c r="A1635" s="85" t="s">
        <v>8002</v>
      </c>
      <c r="B1635" s="85" t="s">
        <v>8357</v>
      </c>
      <c r="C1635" s="86" t="s">
        <v>25</v>
      </c>
      <c r="D1635" s="202">
        <v>251.1</v>
      </c>
      <c r="E1635" s="162">
        <v>4979.3100000000004</v>
      </c>
      <c r="F1635" s="161">
        <v>0</v>
      </c>
      <c r="G1635" s="171">
        <v>0</v>
      </c>
      <c r="I1635" s="177">
        <f>F1635/D1635</f>
        <v>0</v>
      </c>
      <c r="J1635" s="174">
        <f t="shared" si="79"/>
        <v>251.1</v>
      </c>
      <c r="M1635" s="184"/>
    </row>
    <row r="1636" spans="1:13" ht="15" customHeight="1" x14ac:dyDescent="0.3">
      <c r="A1636" s="85" t="s">
        <v>8003</v>
      </c>
      <c r="B1636" s="85" t="s">
        <v>8358</v>
      </c>
      <c r="C1636" s="86" t="s">
        <v>25</v>
      </c>
      <c r="D1636" s="202">
        <v>218.84</v>
      </c>
      <c r="E1636" s="162">
        <v>4558.4399999999996</v>
      </c>
      <c r="F1636" s="161">
        <v>0</v>
      </c>
      <c r="G1636" s="171">
        <v>0</v>
      </c>
      <c r="I1636" s="177">
        <f>F1636/D1636</f>
        <v>0</v>
      </c>
      <c r="J1636" s="174">
        <f t="shared" si="79"/>
        <v>218.84</v>
      </c>
      <c r="M1636" s="184"/>
    </row>
    <row r="1637" spans="1:13" ht="15" customHeight="1" x14ac:dyDescent="0.3">
      <c r="A1637" s="85" t="s">
        <v>8004</v>
      </c>
      <c r="B1637" s="85" t="s">
        <v>8359</v>
      </c>
      <c r="C1637" s="86" t="s">
        <v>25</v>
      </c>
      <c r="D1637" s="202">
        <v>85.55</v>
      </c>
      <c r="E1637" s="162">
        <v>1943.7</v>
      </c>
      <c r="F1637" s="161">
        <v>0</v>
      </c>
      <c r="G1637" s="171">
        <v>0</v>
      </c>
      <c r="I1637" s="177">
        <f>F1637/D1637</f>
        <v>0</v>
      </c>
      <c r="J1637" s="174">
        <f t="shared" si="79"/>
        <v>85.55</v>
      </c>
      <c r="M1637" s="184"/>
    </row>
    <row r="1638" spans="1:13" ht="15" customHeight="1" x14ac:dyDescent="0.3">
      <c r="A1638" s="85" t="s">
        <v>8005</v>
      </c>
      <c r="B1638" s="85" t="s">
        <v>8360</v>
      </c>
      <c r="C1638" s="86" t="s">
        <v>25</v>
      </c>
      <c r="D1638" s="202">
        <v>22.08</v>
      </c>
      <c r="E1638" s="162">
        <v>545.82000000000005</v>
      </c>
      <c r="F1638" s="161">
        <v>0</v>
      </c>
      <c r="G1638" s="171">
        <v>0</v>
      </c>
      <c r="I1638" s="177">
        <f>F1638/D1638</f>
        <v>0</v>
      </c>
      <c r="J1638" s="174">
        <f t="shared" si="79"/>
        <v>22.08</v>
      </c>
      <c r="M1638" s="184"/>
    </row>
    <row r="1639" spans="1:13" ht="15" customHeight="1" x14ac:dyDescent="0.3">
      <c r="A1639" s="85" t="s">
        <v>8006</v>
      </c>
      <c r="B1639" s="85" t="s">
        <v>8361</v>
      </c>
      <c r="C1639" s="86" t="s">
        <v>25</v>
      </c>
      <c r="D1639" s="202">
        <v>64.599999999999994</v>
      </c>
      <c r="E1639" s="162">
        <v>1726.11</v>
      </c>
      <c r="F1639" s="161">
        <v>0</v>
      </c>
      <c r="G1639" s="171">
        <v>0</v>
      </c>
      <c r="I1639" s="177">
        <f>F1639/D1639</f>
        <v>0</v>
      </c>
      <c r="J1639" s="174">
        <f t="shared" si="79"/>
        <v>64.599999999999994</v>
      </c>
      <c r="M1639" s="184"/>
    </row>
    <row r="1640" spans="1:13" ht="25.2" customHeight="1" x14ac:dyDescent="0.3">
      <c r="A1640" s="83" t="s">
        <v>8007</v>
      </c>
      <c r="B1640" s="83" t="s">
        <v>8008</v>
      </c>
      <c r="C1640" s="84"/>
      <c r="D1640" s="198"/>
      <c r="E1640" s="154">
        <v>49593.760000000002</v>
      </c>
      <c r="F1640" s="84"/>
      <c r="G1640" s="84">
        <v>0</v>
      </c>
      <c r="I1640" s="177"/>
      <c r="J1640" s="174">
        <f t="shared" si="79"/>
        <v>0</v>
      </c>
      <c r="M1640" s="184"/>
    </row>
    <row r="1641" spans="1:13" ht="15" customHeight="1" x14ac:dyDescent="0.3">
      <c r="A1641" s="85" t="s">
        <v>8009</v>
      </c>
      <c r="B1641" s="85" t="s">
        <v>8010</v>
      </c>
      <c r="C1641" s="86" t="s">
        <v>25</v>
      </c>
      <c r="D1641" s="202">
        <v>3847.46</v>
      </c>
      <c r="E1641" s="162">
        <v>49593.760000000002</v>
      </c>
      <c r="F1641" s="161">
        <v>0</v>
      </c>
      <c r="G1641" s="171">
        <v>0</v>
      </c>
      <c r="I1641" s="177">
        <f>F1641/D1641</f>
        <v>0</v>
      </c>
      <c r="J1641" s="174">
        <f t="shared" si="79"/>
        <v>3847.46</v>
      </c>
      <c r="M1641" s="184"/>
    </row>
    <row r="1642" spans="1:13" ht="25.2" customHeight="1" x14ac:dyDescent="0.3">
      <c r="A1642" s="81" t="s">
        <v>1622</v>
      </c>
      <c r="B1642" s="81" t="s">
        <v>1623</v>
      </c>
      <c r="C1642" s="82"/>
      <c r="D1642" s="197"/>
      <c r="E1642" s="82">
        <v>1575835.2200000002</v>
      </c>
      <c r="F1642" s="82"/>
      <c r="G1642" s="82">
        <v>0</v>
      </c>
      <c r="I1642" s="177"/>
      <c r="J1642" s="174">
        <f t="shared" si="79"/>
        <v>0</v>
      </c>
      <c r="M1642" s="184"/>
    </row>
    <row r="1643" spans="1:13" ht="25.2" customHeight="1" x14ac:dyDescent="0.3">
      <c r="A1643" s="83" t="s">
        <v>1624</v>
      </c>
      <c r="B1643" s="83" t="s">
        <v>1625</v>
      </c>
      <c r="C1643" s="84"/>
      <c r="D1643" s="198"/>
      <c r="E1643" s="154">
        <v>2431.44</v>
      </c>
      <c r="F1643" s="84"/>
      <c r="G1643" s="84">
        <v>0</v>
      </c>
      <c r="I1643" s="177"/>
      <c r="J1643" s="174">
        <f t="shared" si="79"/>
        <v>0</v>
      </c>
      <c r="M1643" s="184"/>
    </row>
    <row r="1644" spans="1:13" ht="15" customHeight="1" x14ac:dyDescent="0.3">
      <c r="A1644" s="85" t="s">
        <v>1626</v>
      </c>
      <c r="B1644" s="85" t="s">
        <v>1627</v>
      </c>
      <c r="C1644" s="86" t="s">
        <v>25</v>
      </c>
      <c r="D1644" s="199">
        <v>6</v>
      </c>
      <c r="E1644" s="176">
        <v>2431.44</v>
      </c>
      <c r="F1644" s="87">
        <v>0</v>
      </c>
      <c r="G1644" s="168">
        <v>0</v>
      </c>
      <c r="I1644" s="177">
        <f>F1644/D1644</f>
        <v>0</v>
      </c>
      <c r="J1644" s="174">
        <f t="shared" si="79"/>
        <v>6</v>
      </c>
      <c r="M1644" s="184"/>
    </row>
    <row r="1645" spans="1:13" ht="25.2" customHeight="1" x14ac:dyDescent="0.3">
      <c r="A1645" s="83" t="s">
        <v>1628</v>
      </c>
      <c r="B1645" s="83" t="s">
        <v>1629</v>
      </c>
      <c r="C1645" s="84"/>
      <c r="D1645" s="198"/>
      <c r="E1645" s="154">
        <v>146314.85000000003</v>
      </c>
      <c r="F1645" s="84"/>
      <c r="G1645" s="84">
        <v>0</v>
      </c>
      <c r="I1645" s="177"/>
      <c r="J1645" s="174">
        <f t="shared" si="79"/>
        <v>0</v>
      </c>
      <c r="M1645" s="184"/>
    </row>
    <row r="1646" spans="1:13" ht="15" customHeight="1" x14ac:dyDescent="0.3">
      <c r="A1646" s="85" t="s">
        <v>1630</v>
      </c>
      <c r="B1646" s="85" t="s">
        <v>1631</v>
      </c>
      <c r="C1646" s="86" t="s">
        <v>28</v>
      </c>
      <c r="D1646" s="199">
        <v>0</v>
      </c>
      <c r="E1646" s="176">
        <v>0</v>
      </c>
      <c r="F1646" s="87">
        <v>0</v>
      </c>
      <c r="G1646" s="168">
        <v>0</v>
      </c>
      <c r="I1646" s="177" t="s">
        <v>9293</v>
      </c>
      <c r="J1646" s="174">
        <f t="shared" si="79"/>
        <v>0</v>
      </c>
      <c r="M1646" s="184"/>
    </row>
    <row r="1647" spans="1:13" ht="15" customHeight="1" x14ac:dyDescent="0.3">
      <c r="A1647" s="85" t="s">
        <v>1632</v>
      </c>
      <c r="B1647" s="85" t="s">
        <v>1633</v>
      </c>
      <c r="C1647" s="86" t="s">
        <v>28</v>
      </c>
      <c r="D1647" s="199">
        <v>0</v>
      </c>
      <c r="E1647" s="176">
        <v>0</v>
      </c>
      <c r="F1647" s="87">
        <v>0</v>
      </c>
      <c r="G1647" s="168">
        <v>0</v>
      </c>
      <c r="I1647" s="177" t="s">
        <v>9293</v>
      </c>
      <c r="J1647" s="174">
        <f t="shared" si="79"/>
        <v>0</v>
      </c>
      <c r="M1647" s="184"/>
    </row>
    <row r="1648" spans="1:13" ht="15" customHeight="1" x14ac:dyDescent="0.3">
      <c r="A1648" s="85" t="s">
        <v>1634</v>
      </c>
      <c r="B1648" s="85" t="s">
        <v>1635</v>
      </c>
      <c r="C1648" s="86" t="s">
        <v>28</v>
      </c>
      <c r="D1648" s="199">
        <v>0</v>
      </c>
      <c r="E1648" s="176">
        <v>0</v>
      </c>
      <c r="F1648" s="87">
        <v>0</v>
      </c>
      <c r="G1648" s="168">
        <v>0</v>
      </c>
      <c r="I1648" s="177" t="s">
        <v>9293</v>
      </c>
      <c r="J1648" s="174">
        <f t="shared" si="79"/>
        <v>0</v>
      </c>
      <c r="M1648" s="184"/>
    </row>
    <row r="1649" spans="1:13" ht="15" customHeight="1" x14ac:dyDescent="0.3">
      <c r="A1649" s="85" t="s">
        <v>1636</v>
      </c>
      <c r="B1649" s="85" t="s">
        <v>1637</v>
      </c>
      <c r="C1649" s="86" t="s">
        <v>28</v>
      </c>
      <c r="D1649" s="199">
        <v>0</v>
      </c>
      <c r="E1649" s="176">
        <v>0</v>
      </c>
      <c r="F1649" s="87">
        <v>0</v>
      </c>
      <c r="G1649" s="168">
        <v>0</v>
      </c>
      <c r="I1649" s="177" t="s">
        <v>9293</v>
      </c>
      <c r="J1649" s="174">
        <f t="shared" si="79"/>
        <v>0</v>
      </c>
      <c r="M1649" s="184"/>
    </row>
    <row r="1650" spans="1:13" ht="15" customHeight="1" x14ac:dyDescent="0.3">
      <c r="A1650" s="85" t="s">
        <v>1638</v>
      </c>
      <c r="B1650" s="85" t="s">
        <v>1639</v>
      </c>
      <c r="C1650" s="86" t="s">
        <v>28</v>
      </c>
      <c r="D1650" s="199">
        <v>0</v>
      </c>
      <c r="E1650" s="176">
        <v>0</v>
      </c>
      <c r="F1650" s="87">
        <v>0</v>
      </c>
      <c r="G1650" s="168">
        <v>0</v>
      </c>
      <c r="I1650" s="177" t="s">
        <v>9293</v>
      </c>
      <c r="J1650" s="174">
        <f t="shared" si="79"/>
        <v>0</v>
      </c>
      <c r="M1650" s="184"/>
    </row>
    <row r="1651" spans="1:13" ht="15" customHeight="1" x14ac:dyDescent="0.3">
      <c r="A1651" s="85" t="s">
        <v>1640</v>
      </c>
      <c r="B1651" s="85" t="s">
        <v>1641</v>
      </c>
      <c r="C1651" s="86" t="s">
        <v>28</v>
      </c>
      <c r="D1651" s="199">
        <v>0</v>
      </c>
      <c r="E1651" s="176">
        <v>0</v>
      </c>
      <c r="F1651" s="87">
        <v>0</v>
      </c>
      <c r="G1651" s="168">
        <v>0</v>
      </c>
      <c r="I1651" s="177" t="s">
        <v>9293</v>
      </c>
      <c r="J1651" s="174">
        <f t="shared" si="79"/>
        <v>0</v>
      </c>
      <c r="M1651" s="184"/>
    </row>
    <row r="1652" spans="1:13" ht="15" customHeight="1" x14ac:dyDescent="0.3">
      <c r="A1652" s="85" t="s">
        <v>1642</v>
      </c>
      <c r="B1652" s="85" t="s">
        <v>1643</v>
      </c>
      <c r="C1652" s="86" t="s">
        <v>28</v>
      </c>
      <c r="D1652" s="199">
        <v>0</v>
      </c>
      <c r="E1652" s="176">
        <v>0</v>
      </c>
      <c r="F1652" s="87">
        <v>0</v>
      </c>
      <c r="G1652" s="168">
        <v>0</v>
      </c>
      <c r="I1652" s="177" t="s">
        <v>9293</v>
      </c>
      <c r="J1652" s="174">
        <f t="shared" si="79"/>
        <v>0</v>
      </c>
      <c r="M1652" s="184"/>
    </row>
    <row r="1653" spans="1:13" ht="15" customHeight="1" x14ac:dyDescent="0.3">
      <c r="A1653" s="85" t="s">
        <v>1644</v>
      </c>
      <c r="B1653" s="85" t="s">
        <v>1645</v>
      </c>
      <c r="C1653" s="86" t="s">
        <v>28</v>
      </c>
      <c r="D1653" s="199">
        <v>0</v>
      </c>
      <c r="E1653" s="176">
        <v>0</v>
      </c>
      <c r="F1653" s="87">
        <v>0</v>
      </c>
      <c r="G1653" s="168">
        <v>0</v>
      </c>
      <c r="I1653" s="177" t="s">
        <v>9293</v>
      </c>
      <c r="J1653" s="174">
        <f t="shared" si="79"/>
        <v>0</v>
      </c>
      <c r="M1653" s="184"/>
    </row>
    <row r="1654" spans="1:13" ht="15" customHeight="1" x14ac:dyDescent="0.3">
      <c r="A1654" s="85" t="s">
        <v>1646</v>
      </c>
      <c r="B1654" s="85" t="s">
        <v>1647</v>
      </c>
      <c r="C1654" s="86" t="s">
        <v>28</v>
      </c>
      <c r="D1654" s="199">
        <v>0</v>
      </c>
      <c r="E1654" s="176">
        <v>0</v>
      </c>
      <c r="F1654" s="87">
        <v>0</v>
      </c>
      <c r="G1654" s="168">
        <v>0</v>
      </c>
      <c r="I1654" s="177" t="s">
        <v>9293</v>
      </c>
      <c r="J1654" s="174">
        <f t="shared" si="79"/>
        <v>0</v>
      </c>
      <c r="M1654" s="184"/>
    </row>
    <row r="1655" spans="1:13" ht="15" customHeight="1" x14ac:dyDescent="0.3">
      <c r="A1655" s="85" t="s">
        <v>1648</v>
      </c>
      <c r="B1655" s="85" t="s">
        <v>1649</v>
      </c>
      <c r="C1655" s="86" t="s">
        <v>28</v>
      </c>
      <c r="D1655" s="199">
        <v>6</v>
      </c>
      <c r="E1655" s="176">
        <v>6428.88</v>
      </c>
      <c r="F1655" s="87">
        <v>0</v>
      </c>
      <c r="G1655" s="168">
        <v>0</v>
      </c>
      <c r="I1655" s="177">
        <f>F1655/D1655</f>
        <v>0</v>
      </c>
      <c r="J1655" s="174">
        <f t="shared" si="79"/>
        <v>6</v>
      </c>
      <c r="M1655" s="184"/>
    </row>
    <row r="1656" spans="1:13" ht="15" customHeight="1" x14ac:dyDescent="0.3">
      <c r="A1656" s="85" t="s">
        <v>1650</v>
      </c>
      <c r="B1656" s="85" t="s">
        <v>1651</v>
      </c>
      <c r="C1656" s="86" t="s">
        <v>28</v>
      </c>
      <c r="D1656" s="199">
        <v>0</v>
      </c>
      <c r="E1656" s="176">
        <v>0</v>
      </c>
      <c r="F1656" s="87">
        <v>0</v>
      </c>
      <c r="G1656" s="168">
        <v>0</v>
      </c>
      <c r="I1656" s="177" t="s">
        <v>9293</v>
      </c>
      <c r="J1656" s="174">
        <f t="shared" si="79"/>
        <v>0</v>
      </c>
      <c r="M1656" s="184"/>
    </row>
    <row r="1657" spans="1:13" ht="15" customHeight="1" x14ac:dyDescent="0.3">
      <c r="A1657" s="85" t="s">
        <v>1652</v>
      </c>
      <c r="B1657" s="85" t="s">
        <v>1653</v>
      </c>
      <c r="C1657" s="86" t="s">
        <v>28</v>
      </c>
      <c r="D1657" s="199">
        <v>0</v>
      </c>
      <c r="E1657" s="176">
        <v>0</v>
      </c>
      <c r="F1657" s="87">
        <v>0</v>
      </c>
      <c r="G1657" s="168">
        <v>0</v>
      </c>
      <c r="I1657" s="177" t="s">
        <v>9293</v>
      </c>
      <c r="J1657" s="174">
        <f t="shared" si="79"/>
        <v>0</v>
      </c>
      <c r="M1657" s="184"/>
    </row>
    <row r="1658" spans="1:13" ht="15" customHeight="1" x14ac:dyDescent="0.3">
      <c r="A1658" s="85" t="s">
        <v>1654</v>
      </c>
      <c r="B1658" s="85" t="s">
        <v>1655</v>
      </c>
      <c r="C1658" s="86" t="s">
        <v>28</v>
      </c>
      <c r="D1658" s="199">
        <v>0</v>
      </c>
      <c r="E1658" s="176">
        <v>0</v>
      </c>
      <c r="F1658" s="87">
        <v>0</v>
      </c>
      <c r="G1658" s="168">
        <v>0</v>
      </c>
      <c r="I1658" s="177" t="s">
        <v>9293</v>
      </c>
      <c r="J1658" s="174">
        <f t="shared" si="79"/>
        <v>0</v>
      </c>
      <c r="M1658" s="184"/>
    </row>
    <row r="1659" spans="1:13" ht="15" customHeight="1" x14ac:dyDescent="0.3">
      <c r="A1659" s="85" t="s">
        <v>1656</v>
      </c>
      <c r="B1659" s="85" t="s">
        <v>1657</v>
      </c>
      <c r="C1659" s="86" t="s">
        <v>28</v>
      </c>
      <c r="D1659" s="199">
        <v>0</v>
      </c>
      <c r="E1659" s="176">
        <v>0</v>
      </c>
      <c r="F1659" s="87">
        <v>0</v>
      </c>
      <c r="G1659" s="168">
        <v>0</v>
      </c>
      <c r="I1659" s="177" t="s">
        <v>9293</v>
      </c>
      <c r="J1659" s="174">
        <f t="shared" si="79"/>
        <v>0</v>
      </c>
      <c r="M1659" s="184"/>
    </row>
    <row r="1660" spans="1:13" ht="15" customHeight="1" x14ac:dyDescent="0.3">
      <c r="A1660" s="85" t="s">
        <v>1658</v>
      </c>
      <c r="B1660" s="85" t="s">
        <v>1659</v>
      </c>
      <c r="C1660" s="86" t="s">
        <v>28</v>
      </c>
      <c r="D1660" s="199">
        <v>0</v>
      </c>
      <c r="E1660" s="176">
        <v>0</v>
      </c>
      <c r="F1660" s="87">
        <v>0</v>
      </c>
      <c r="G1660" s="168">
        <v>0</v>
      </c>
      <c r="I1660" s="177" t="s">
        <v>9293</v>
      </c>
      <c r="J1660" s="174">
        <f t="shared" si="79"/>
        <v>0</v>
      </c>
      <c r="M1660" s="184"/>
    </row>
    <row r="1661" spans="1:13" ht="15" customHeight="1" x14ac:dyDescent="0.3">
      <c r="A1661" s="85" t="s">
        <v>1660</v>
      </c>
      <c r="B1661" s="85" t="s">
        <v>1661</v>
      </c>
      <c r="C1661" s="86" t="s">
        <v>28</v>
      </c>
      <c r="D1661" s="199">
        <v>0</v>
      </c>
      <c r="E1661" s="176">
        <v>0</v>
      </c>
      <c r="F1661" s="87">
        <v>0</v>
      </c>
      <c r="G1661" s="168">
        <v>0</v>
      </c>
      <c r="I1661" s="177" t="s">
        <v>9293</v>
      </c>
      <c r="J1661" s="174">
        <f t="shared" si="79"/>
        <v>0</v>
      </c>
      <c r="M1661" s="184"/>
    </row>
    <row r="1662" spans="1:13" ht="15" customHeight="1" x14ac:dyDescent="0.3">
      <c r="A1662" s="85" t="s">
        <v>1662</v>
      </c>
      <c r="B1662" s="85" t="s">
        <v>1663</v>
      </c>
      <c r="C1662" s="86" t="s">
        <v>28</v>
      </c>
      <c r="D1662" s="199">
        <v>0</v>
      </c>
      <c r="E1662" s="176">
        <v>0</v>
      </c>
      <c r="F1662" s="87">
        <v>0</v>
      </c>
      <c r="G1662" s="168">
        <v>0</v>
      </c>
      <c r="I1662" s="177" t="s">
        <v>9293</v>
      </c>
      <c r="J1662" s="174">
        <f t="shared" si="79"/>
        <v>0</v>
      </c>
      <c r="M1662" s="184"/>
    </row>
    <row r="1663" spans="1:13" ht="15" customHeight="1" x14ac:dyDescent="0.3">
      <c r="A1663" s="85" t="s">
        <v>1664</v>
      </c>
      <c r="B1663" s="85" t="s">
        <v>1665</v>
      </c>
      <c r="C1663" s="86" t="s">
        <v>28</v>
      </c>
      <c r="D1663" s="199">
        <v>0</v>
      </c>
      <c r="E1663" s="176">
        <v>0</v>
      </c>
      <c r="F1663" s="87">
        <v>0</v>
      </c>
      <c r="G1663" s="168">
        <v>0</v>
      </c>
      <c r="I1663" s="177" t="s">
        <v>9293</v>
      </c>
      <c r="J1663" s="174">
        <f t="shared" si="79"/>
        <v>0</v>
      </c>
      <c r="M1663" s="184"/>
    </row>
    <row r="1664" spans="1:13" ht="15" customHeight="1" x14ac:dyDescent="0.3">
      <c r="A1664" s="85" t="s">
        <v>1666</v>
      </c>
      <c r="B1664" s="85" t="s">
        <v>1667</v>
      </c>
      <c r="C1664" s="86" t="s">
        <v>28</v>
      </c>
      <c r="D1664" s="199">
        <v>0</v>
      </c>
      <c r="E1664" s="176">
        <v>0</v>
      </c>
      <c r="F1664" s="87">
        <v>0</v>
      </c>
      <c r="G1664" s="168">
        <v>0</v>
      </c>
      <c r="I1664" s="177" t="s">
        <v>9293</v>
      </c>
      <c r="J1664" s="174">
        <f t="shared" si="79"/>
        <v>0</v>
      </c>
      <c r="M1664" s="184"/>
    </row>
    <row r="1665" spans="1:13" ht="15" customHeight="1" x14ac:dyDescent="0.3">
      <c r="A1665" s="85" t="s">
        <v>1668</v>
      </c>
      <c r="B1665" s="85" t="s">
        <v>1669</v>
      </c>
      <c r="C1665" s="86" t="s">
        <v>28</v>
      </c>
      <c r="D1665" s="199">
        <v>1</v>
      </c>
      <c r="E1665" s="176">
        <v>486.81</v>
      </c>
      <c r="F1665" s="87">
        <v>0</v>
      </c>
      <c r="G1665" s="168">
        <v>0</v>
      </c>
      <c r="I1665" s="177">
        <f>F1665/D1665</f>
        <v>0</v>
      </c>
      <c r="J1665" s="174">
        <f t="shared" si="79"/>
        <v>1</v>
      </c>
      <c r="M1665" s="184"/>
    </row>
    <row r="1666" spans="1:13" ht="15" customHeight="1" x14ac:dyDescent="0.3">
      <c r="A1666" s="85" t="s">
        <v>1670</v>
      </c>
      <c r="B1666" s="85" t="s">
        <v>1671</v>
      </c>
      <c r="C1666" s="86" t="s">
        <v>28</v>
      </c>
      <c r="D1666" s="199">
        <v>0</v>
      </c>
      <c r="E1666" s="176">
        <v>0</v>
      </c>
      <c r="F1666" s="87">
        <v>0</v>
      </c>
      <c r="G1666" s="168">
        <v>0</v>
      </c>
      <c r="I1666" s="177" t="s">
        <v>9293</v>
      </c>
      <c r="J1666" s="174">
        <f t="shared" si="79"/>
        <v>0</v>
      </c>
      <c r="M1666" s="184"/>
    </row>
    <row r="1667" spans="1:13" ht="15" customHeight="1" x14ac:dyDescent="0.3">
      <c r="A1667" s="85" t="s">
        <v>1672</v>
      </c>
      <c r="B1667" s="85" t="s">
        <v>1673</v>
      </c>
      <c r="C1667" s="86" t="s">
        <v>28</v>
      </c>
      <c r="D1667" s="199">
        <v>0</v>
      </c>
      <c r="E1667" s="176">
        <v>0</v>
      </c>
      <c r="F1667" s="87">
        <v>0</v>
      </c>
      <c r="G1667" s="168">
        <v>0</v>
      </c>
      <c r="I1667" s="177" t="s">
        <v>9293</v>
      </c>
      <c r="J1667" s="174">
        <f t="shared" si="79"/>
        <v>0</v>
      </c>
      <c r="M1667" s="184"/>
    </row>
    <row r="1668" spans="1:13" ht="15" customHeight="1" x14ac:dyDescent="0.3">
      <c r="A1668" s="85" t="s">
        <v>1674</v>
      </c>
      <c r="B1668" s="85" t="s">
        <v>1675</v>
      </c>
      <c r="C1668" s="86" t="s">
        <v>28</v>
      </c>
      <c r="D1668" s="199">
        <v>0</v>
      </c>
      <c r="E1668" s="176">
        <v>0</v>
      </c>
      <c r="F1668" s="87">
        <v>0</v>
      </c>
      <c r="G1668" s="168">
        <v>0</v>
      </c>
      <c r="I1668" s="177" t="s">
        <v>9293</v>
      </c>
      <c r="J1668" s="174">
        <f t="shared" si="79"/>
        <v>0</v>
      </c>
      <c r="M1668" s="184"/>
    </row>
    <row r="1669" spans="1:13" ht="15" customHeight="1" x14ac:dyDescent="0.3">
      <c r="A1669" s="85" t="s">
        <v>1676</v>
      </c>
      <c r="B1669" s="85" t="s">
        <v>1677</v>
      </c>
      <c r="C1669" s="86" t="s">
        <v>28</v>
      </c>
      <c r="D1669" s="199">
        <v>0</v>
      </c>
      <c r="E1669" s="176">
        <v>0</v>
      </c>
      <c r="F1669" s="87">
        <v>0</v>
      </c>
      <c r="G1669" s="168">
        <v>0</v>
      </c>
      <c r="I1669" s="177" t="s">
        <v>9293</v>
      </c>
      <c r="J1669" s="174">
        <f t="shared" ref="J1669:J1732" si="81">D1669-F1669</f>
        <v>0</v>
      </c>
      <c r="M1669" s="184"/>
    </row>
    <row r="1670" spans="1:13" ht="15" customHeight="1" x14ac:dyDescent="0.3">
      <c r="A1670" s="85" t="s">
        <v>1678</v>
      </c>
      <c r="B1670" s="85" t="s">
        <v>1679</v>
      </c>
      <c r="C1670" s="86" t="s">
        <v>28</v>
      </c>
      <c r="D1670" s="199">
        <v>0</v>
      </c>
      <c r="E1670" s="176">
        <v>0</v>
      </c>
      <c r="F1670" s="87">
        <v>0</v>
      </c>
      <c r="G1670" s="168">
        <v>0</v>
      </c>
      <c r="I1670" s="177" t="s">
        <v>9293</v>
      </c>
      <c r="J1670" s="174">
        <f t="shared" si="81"/>
        <v>0</v>
      </c>
      <c r="M1670" s="184"/>
    </row>
    <row r="1671" spans="1:13" ht="15" customHeight="1" x14ac:dyDescent="0.3">
      <c r="A1671" s="85" t="s">
        <v>1680</v>
      </c>
      <c r="B1671" s="85" t="s">
        <v>1681</v>
      </c>
      <c r="C1671" s="86" t="s">
        <v>28</v>
      </c>
      <c r="D1671" s="199">
        <v>0</v>
      </c>
      <c r="E1671" s="176">
        <v>0</v>
      </c>
      <c r="F1671" s="87">
        <v>0</v>
      </c>
      <c r="G1671" s="168">
        <v>0</v>
      </c>
      <c r="I1671" s="177" t="s">
        <v>9293</v>
      </c>
      <c r="J1671" s="174">
        <f t="shared" si="81"/>
        <v>0</v>
      </c>
      <c r="M1671" s="184"/>
    </row>
    <row r="1672" spans="1:13" ht="15" customHeight="1" x14ac:dyDescent="0.3">
      <c r="A1672" s="85" t="s">
        <v>1682</v>
      </c>
      <c r="B1672" s="85" t="s">
        <v>1683</v>
      </c>
      <c r="C1672" s="86" t="s">
        <v>28</v>
      </c>
      <c r="D1672" s="199">
        <v>0</v>
      </c>
      <c r="E1672" s="176">
        <v>0</v>
      </c>
      <c r="F1672" s="87">
        <v>0</v>
      </c>
      <c r="G1672" s="168">
        <v>0</v>
      </c>
      <c r="I1672" s="177" t="s">
        <v>9293</v>
      </c>
      <c r="J1672" s="174">
        <f t="shared" si="81"/>
        <v>0</v>
      </c>
      <c r="M1672" s="184"/>
    </row>
    <row r="1673" spans="1:13" ht="15" customHeight="1" x14ac:dyDescent="0.3">
      <c r="A1673" s="85" t="s">
        <v>1684</v>
      </c>
      <c r="B1673" s="85" t="s">
        <v>1685</v>
      </c>
      <c r="C1673" s="86" t="s">
        <v>28</v>
      </c>
      <c r="D1673" s="199">
        <v>0</v>
      </c>
      <c r="E1673" s="176">
        <v>0</v>
      </c>
      <c r="F1673" s="87">
        <v>0</v>
      </c>
      <c r="G1673" s="168">
        <v>0</v>
      </c>
      <c r="I1673" s="177" t="s">
        <v>9293</v>
      </c>
      <c r="J1673" s="174">
        <f t="shared" si="81"/>
        <v>0</v>
      </c>
      <c r="M1673" s="184"/>
    </row>
    <row r="1674" spans="1:13" ht="15" customHeight="1" x14ac:dyDescent="0.3">
      <c r="A1674" s="85" t="s">
        <v>1686</v>
      </c>
      <c r="B1674" s="85" t="s">
        <v>1687</v>
      </c>
      <c r="C1674" s="86" t="s">
        <v>28</v>
      </c>
      <c r="D1674" s="199">
        <v>0</v>
      </c>
      <c r="E1674" s="176">
        <v>0</v>
      </c>
      <c r="F1674" s="87">
        <v>0</v>
      </c>
      <c r="G1674" s="168">
        <v>0</v>
      </c>
      <c r="I1674" s="177" t="s">
        <v>9293</v>
      </c>
      <c r="J1674" s="174">
        <f t="shared" si="81"/>
        <v>0</v>
      </c>
      <c r="M1674" s="184"/>
    </row>
    <row r="1675" spans="1:13" ht="15" customHeight="1" x14ac:dyDescent="0.3">
      <c r="A1675" s="85" t="s">
        <v>1688</v>
      </c>
      <c r="B1675" s="85" t="s">
        <v>1689</v>
      </c>
      <c r="C1675" s="86" t="s">
        <v>28</v>
      </c>
      <c r="D1675" s="199">
        <v>0</v>
      </c>
      <c r="E1675" s="176">
        <v>0</v>
      </c>
      <c r="F1675" s="87">
        <v>0</v>
      </c>
      <c r="G1675" s="168">
        <v>0</v>
      </c>
      <c r="I1675" s="177" t="s">
        <v>9293</v>
      </c>
      <c r="J1675" s="174">
        <f t="shared" si="81"/>
        <v>0</v>
      </c>
      <c r="M1675" s="184"/>
    </row>
    <row r="1676" spans="1:13" ht="15" customHeight="1" x14ac:dyDescent="0.3">
      <c r="A1676" s="85" t="s">
        <v>1690</v>
      </c>
      <c r="B1676" s="85" t="s">
        <v>1691</v>
      </c>
      <c r="C1676" s="86" t="s">
        <v>28</v>
      </c>
      <c r="D1676" s="199">
        <v>0</v>
      </c>
      <c r="E1676" s="176">
        <v>0</v>
      </c>
      <c r="F1676" s="87">
        <v>0</v>
      </c>
      <c r="G1676" s="168">
        <v>0</v>
      </c>
      <c r="I1676" s="177" t="s">
        <v>9293</v>
      </c>
      <c r="J1676" s="174">
        <f t="shared" si="81"/>
        <v>0</v>
      </c>
      <c r="M1676" s="184"/>
    </row>
    <row r="1677" spans="1:13" ht="15" customHeight="1" x14ac:dyDescent="0.3">
      <c r="A1677" s="85" t="s">
        <v>1692</v>
      </c>
      <c r="B1677" s="85" t="s">
        <v>1693</v>
      </c>
      <c r="C1677" s="86" t="s">
        <v>28</v>
      </c>
      <c r="D1677" s="199">
        <v>0</v>
      </c>
      <c r="E1677" s="176">
        <v>0</v>
      </c>
      <c r="F1677" s="87">
        <v>0</v>
      </c>
      <c r="G1677" s="168">
        <v>0</v>
      </c>
      <c r="I1677" s="177" t="s">
        <v>9293</v>
      </c>
      <c r="J1677" s="174">
        <f t="shared" si="81"/>
        <v>0</v>
      </c>
      <c r="M1677" s="184"/>
    </row>
    <row r="1678" spans="1:13" ht="15" customHeight="1" x14ac:dyDescent="0.3">
      <c r="A1678" s="85" t="s">
        <v>1694</v>
      </c>
      <c r="B1678" s="85" t="s">
        <v>1695</v>
      </c>
      <c r="C1678" s="86" t="s">
        <v>28</v>
      </c>
      <c r="D1678" s="199">
        <v>0</v>
      </c>
      <c r="E1678" s="176">
        <v>0</v>
      </c>
      <c r="F1678" s="87">
        <v>0</v>
      </c>
      <c r="G1678" s="168">
        <v>0</v>
      </c>
      <c r="I1678" s="177" t="s">
        <v>9293</v>
      </c>
      <c r="J1678" s="174">
        <f t="shared" si="81"/>
        <v>0</v>
      </c>
      <c r="M1678" s="184"/>
    </row>
    <row r="1679" spans="1:13" ht="15" customHeight="1" x14ac:dyDescent="0.3">
      <c r="A1679" s="85" t="s">
        <v>1696</v>
      </c>
      <c r="B1679" s="85" t="s">
        <v>1697</v>
      </c>
      <c r="C1679" s="86" t="s">
        <v>28</v>
      </c>
      <c r="D1679" s="199">
        <v>0</v>
      </c>
      <c r="E1679" s="176">
        <v>0</v>
      </c>
      <c r="F1679" s="87">
        <v>0</v>
      </c>
      <c r="G1679" s="168">
        <v>0</v>
      </c>
      <c r="I1679" s="177" t="s">
        <v>9293</v>
      </c>
      <c r="J1679" s="174">
        <f t="shared" si="81"/>
        <v>0</v>
      </c>
      <c r="M1679" s="184"/>
    </row>
    <row r="1680" spans="1:13" ht="15" customHeight="1" x14ac:dyDescent="0.3">
      <c r="A1680" s="85" t="s">
        <v>1698</v>
      </c>
      <c r="B1680" s="85" t="s">
        <v>1699</v>
      </c>
      <c r="C1680" s="86" t="s">
        <v>28</v>
      </c>
      <c r="D1680" s="199">
        <v>0</v>
      </c>
      <c r="E1680" s="176">
        <v>0</v>
      </c>
      <c r="F1680" s="87">
        <v>0</v>
      </c>
      <c r="G1680" s="168">
        <v>0</v>
      </c>
      <c r="I1680" s="177" t="s">
        <v>9293</v>
      </c>
      <c r="J1680" s="174">
        <f t="shared" si="81"/>
        <v>0</v>
      </c>
      <c r="M1680" s="184"/>
    </row>
    <row r="1681" spans="1:13" ht="15" customHeight="1" x14ac:dyDescent="0.3">
      <c r="A1681" s="85" t="s">
        <v>1700</v>
      </c>
      <c r="B1681" s="85" t="s">
        <v>1701</v>
      </c>
      <c r="C1681" s="86" t="s">
        <v>28</v>
      </c>
      <c r="D1681" s="199">
        <v>0</v>
      </c>
      <c r="E1681" s="176">
        <v>0</v>
      </c>
      <c r="F1681" s="87">
        <v>0</v>
      </c>
      <c r="G1681" s="168">
        <v>0</v>
      </c>
      <c r="I1681" s="177" t="s">
        <v>9293</v>
      </c>
      <c r="J1681" s="174">
        <f t="shared" si="81"/>
        <v>0</v>
      </c>
      <c r="M1681" s="184"/>
    </row>
    <row r="1682" spans="1:13" ht="15" customHeight="1" x14ac:dyDescent="0.3">
      <c r="A1682" s="85" t="s">
        <v>1702</v>
      </c>
      <c r="B1682" s="85" t="s">
        <v>1703</v>
      </c>
      <c r="C1682" s="86" t="s">
        <v>28</v>
      </c>
      <c r="D1682" s="199">
        <v>0</v>
      </c>
      <c r="E1682" s="176">
        <v>0</v>
      </c>
      <c r="F1682" s="87">
        <v>0</v>
      </c>
      <c r="G1682" s="168">
        <v>0</v>
      </c>
      <c r="I1682" s="177" t="s">
        <v>9293</v>
      </c>
      <c r="J1682" s="174">
        <f t="shared" si="81"/>
        <v>0</v>
      </c>
      <c r="M1682" s="184"/>
    </row>
    <row r="1683" spans="1:13" ht="15" customHeight="1" x14ac:dyDescent="0.3">
      <c r="A1683" s="85" t="s">
        <v>1704</v>
      </c>
      <c r="B1683" s="85" t="s">
        <v>1705</v>
      </c>
      <c r="C1683" s="86" t="s">
        <v>28</v>
      </c>
      <c r="D1683" s="199">
        <v>0</v>
      </c>
      <c r="E1683" s="176">
        <v>0</v>
      </c>
      <c r="F1683" s="87">
        <v>0</v>
      </c>
      <c r="G1683" s="168">
        <v>0</v>
      </c>
      <c r="I1683" s="177" t="s">
        <v>9293</v>
      </c>
      <c r="J1683" s="174">
        <f t="shared" si="81"/>
        <v>0</v>
      </c>
      <c r="M1683" s="184"/>
    </row>
    <row r="1684" spans="1:13" ht="15" customHeight="1" x14ac:dyDescent="0.3">
      <c r="A1684" s="85" t="s">
        <v>1706</v>
      </c>
      <c r="B1684" s="85" t="s">
        <v>1707</v>
      </c>
      <c r="C1684" s="86" t="s">
        <v>28</v>
      </c>
      <c r="D1684" s="199">
        <v>0</v>
      </c>
      <c r="E1684" s="176">
        <v>0</v>
      </c>
      <c r="F1684" s="87">
        <v>0</v>
      </c>
      <c r="G1684" s="168">
        <v>0</v>
      </c>
      <c r="I1684" s="177" t="s">
        <v>9293</v>
      </c>
      <c r="J1684" s="174">
        <f t="shared" si="81"/>
        <v>0</v>
      </c>
      <c r="M1684" s="184"/>
    </row>
    <row r="1685" spans="1:13" ht="15" customHeight="1" x14ac:dyDescent="0.3">
      <c r="A1685" s="85" t="s">
        <v>1708</v>
      </c>
      <c r="B1685" s="85" t="s">
        <v>1709</v>
      </c>
      <c r="C1685" s="86" t="s">
        <v>28</v>
      </c>
      <c r="D1685" s="199">
        <v>0</v>
      </c>
      <c r="E1685" s="176">
        <v>0</v>
      </c>
      <c r="F1685" s="87">
        <v>0</v>
      </c>
      <c r="G1685" s="168">
        <v>0</v>
      </c>
      <c r="I1685" s="177" t="s">
        <v>9293</v>
      </c>
      <c r="J1685" s="174">
        <f t="shared" si="81"/>
        <v>0</v>
      </c>
      <c r="M1685" s="184"/>
    </row>
    <row r="1686" spans="1:13" ht="15" customHeight="1" x14ac:dyDescent="0.3">
      <c r="A1686" s="85" t="s">
        <v>1710</v>
      </c>
      <c r="B1686" s="85" t="s">
        <v>1711</v>
      </c>
      <c r="C1686" s="86" t="s">
        <v>28</v>
      </c>
      <c r="D1686" s="199">
        <v>0</v>
      </c>
      <c r="E1686" s="176">
        <v>0</v>
      </c>
      <c r="F1686" s="87">
        <v>0</v>
      </c>
      <c r="G1686" s="168">
        <v>0</v>
      </c>
      <c r="I1686" s="177" t="s">
        <v>9293</v>
      </c>
      <c r="J1686" s="174">
        <f t="shared" si="81"/>
        <v>0</v>
      </c>
      <c r="M1686" s="184"/>
    </row>
    <row r="1687" spans="1:13" ht="15" customHeight="1" x14ac:dyDescent="0.3">
      <c r="A1687" s="85" t="s">
        <v>1712</v>
      </c>
      <c r="B1687" s="85" t="s">
        <v>1713</v>
      </c>
      <c r="C1687" s="86" t="s">
        <v>28</v>
      </c>
      <c r="D1687" s="199">
        <v>0</v>
      </c>
      <c r="E1687" s="176">
        <v>0</v>
      </c>
      <c r="F1687" s="87">
        <v>0</v>
      </c>
      <c r="G1687" s="168">
        <v>0</v>
      </c>
      <c r="I1687" s="177" t="s">
        <v>9293</v>
      </c>
      <c r="J1687" s="174">
        <f t="shared" si="81"/>
        <v>0</v>
      </c>
      <c r="M1687" s="184"/>
    </row>
    <row r="1688" spans="1:13" ht="15" customHeight="1" x14ac:dyDescent="0.3">
      <c r="A1688" s="85" t="s">
        <v>1714</v>
      </c>
      <c r="B1688" s="85" t="s">
        <v>1715</v>
      </c>
      <c r="C1688" s="86" t="s">
        <v>28</v>
      </c>
      <c r="D1688" s="199">
        <v>0</v>
      </c>
      <c r="E1688" s="176">
        <v>0</v>
      </c>
      <c r="F1688" s="87">
        <v>0</v>
      </c>
      <c r="G1688" s="168">
        <v>0</v>
      </c>
      <c r="I1688" s="177" t="s">
        <v>9293</v>
      </c>
      <c r="J1688" s="174">
        <f t="shared" si="81"/>
        <v>0</v>
      </c>
      <c r="M1688" s="184"/>
    </row>
    <row r="1689" spans="1:13" ht="15" customHeight="1" x14ac:dyDescent="0.3">
      <c r="A1689" s="85" t="s">
        <v>1716</v>
      </c>
      <c r="B1689" s="85" t="s">
        <v>1717</v>
      </c>
      <c r="C1689" s="86" t="s">
        <v>28</v>
      </c>
      <c r="D1689" s="199">
        <v>0</v>
      </c>
      <c r="E1689" s="176">
        <v>0</v>
      </c>
      <c r="F1689" s="87">
        <v>0</v>
      </c>
      <c r="G1689" s="168">
        <v>0</v>
      </c>
      <c r="I1689" s="177" t="s">
        <v>9293</v>
      </c>
      <c r="J1689" s="174">
        <f t="shared" si="81"/>
        <v>0</v>
      </c>
      <c r="M1689" s="184"/>
    </row>
    <row r="1690" spans="1:13" ht="15" customHeight="1" x14ac:dyDescent="0.3">
      <c r="A1690" s="85" t="s">
        <v>1718</v>
      </c>
      <c r="B1690" s="85" t="s">
        <v>1719</v>
      </c>
      <c r="C1690" s="86" t="s">
        <v>28</v>
      </c>
      <c r="D1690" s="199">
        <v>0</v>
      </c>
      <c r="E1690" s="176">
        <v>0</v>
      </c>
      <c r="F1690" s="87">
        <v>0</v>
      </c>
      <c r="G1690" s="168">
        <v>0</v>
      </c>
      <c r="I1690" s="177" t="s">
        <v>9293</v>
      </c>
      <c r="J1690" s="174">
        <f t="shared" si="81"/>
        <v>0</v>
      </c>
      <c r="M1690" s="184"/>
    </row>
    <row r="1691" spans="1:13" ht="15" customHeight="1" x14ac:dyDescent="0.3">
      <c r="A1691" s="85" t="s">
        <v>1720</v>
      </c>
      <c r="B1691" s="85" t="s">
        <v>1721</v>
      </c>
      <c r="C1691" s="86" t="s">
        <v>28</v>
      </c>
      <c r="D1691" s="199">
        <v>0</v>
      </c>
      <c r="E1691" s="176">
        <v>0</v>
      </c>
      <c r="F1691" s="87">
        <v>0</v>
      </c>
      <c r="G1691" s="168">
        <v>0</v>
      </c>
      <c r="I1691" s="177" t="s">
        <v>9293</v>
      </c>
      <c r="J1691" s="174">
        <f t="shared" si="81"/>
        <v>0</v>
      </c>
      <c r="M1691" s="184"/>
    </row>
    <row r="1692" spans="1:13" ht="15" customHeight="1" x14ac:dyDescent="0.3">
      <c r="A1692" s="85" t="s">
        <v>1722</v>
      </c>
      <c r="B1692" s="85" t="s">
        <v>1723</v>
      </c>
      <c r="C1692" s="86" t="s">
        <v>28</v>
      </c>
      <c r="D1692" s="199">
        <v>0</v>
      </c>
      <c r="E1692" s="176">
        <v>0</v>
      </c>
      <c r="F1692" s="87">
        <v>0</v>
      </c>
      <c r="G1692" s="168">
        <v>0</v>
      </c>
      <c r="I1692" s="177" t="s">
        <v>9293</v>
      </c>
      <c r="J1692" s="174">
        <f t="shared" si="81"/>
        <v>0</v>
      </c>
      <c r="M1692" s="184"/>
    </row>
    <row r="1693" spans="1:13" ht="15" customHeight="1" x14ac:dyDescent="0.3">
      <c r="A1693" s="85" t="s">
        <v>1724</v>
      </c>
      <c r="B1693" s="85" t="s">
        <v>1725</v>
      </c>
      <c r="C1693" s="86" t="s">
        <v>28</v>
      </c>
      <c r="D1693" s="199">
        <v>0</v>
      </c>
      <c r="E1693" s="176">
        <v>0</v>
      </c>
      <c r="F1693" s="87">
        <v>0</v>
      </c>
      <c r="G1693" s="168">
        <v>0</v>
      </c>
      <c r="I1693" s="177" t="s">
        <v>9293</v>
      </c>
      <c r="J1693" s="174">
        <f t="shared" si="81"/>
        <v>0</v>
      </c>
      <c r="M1693" s="184"/>
    </row>
    <row r="1694" spans="1:13" ht="15" customHeight="1" x14ac:dyDescent="0.3">
      <c r="A1694" s="85" t="s">
        <v>1726</v>
      </c>
      <c r="B1694" s="85" t="s">
        <v>1727</v>
      </c>
      <c r="C1694" s="86" t="s">
        <v>28</v>
      </c>
      <c r="D1694" s="199">
        <v>0</v>
      </c>
      <c r="E1694" s="176">
        <v>0</v>
      </c>
      <c r="F1694" s="87">
        <v>0</v>
      </c>
      <c r="G1694" s="168">
        <v>0</v>
      </c>
      <c r="I1694" s="177" t="s">
        <v>9293</v>
      </c>
      <c r="J1694" s="174">
        <f t="shared" si="81"/>
        <v>0</v>
      </c>
      <c r="M1694" s="184"/>
    </row>
    <row r="1695" spans="1:13" ht="15" customHeight="1" x14ac:dyDescent="0.3">
      <c r="A1695" s="85" t="s">
        <v>1728</v>
      </c>
      <c r="B1695" s="85" t="s">
        <v>1729</v>
      </c>
      <c r="C1695" s="86" t="s">
        <v>28</v>
      </c>
      <c r="D1695" s="199">
        <v>0</v>
      </c>
      <c r="E1695" s="176">
        <v>0</v>
      </c>
      <c r="F1695" s="87">
        <v>0</v>
      </c>
      <c r="G1695" s="168">
        <v>0</v>
      </c>
      <c r="I1695" s="177" t="s">
        <v>9293</v>
      </c>
      <c r="J1695" s="174">
        <f t="shared" si="81"/>
        <v>0</v>
      </c>
      <c r="M1695" s="184"/>
    </row>
    <row r="1696" spans="1:13" ht="15" customHeight="1" x14ac:dyDescent="0.3">
      <c r="A1696" s="85" t="s">
        <v>1730</v>
      </c>
      <c r="B1696" s="85" t="s">
        <v>1731</v>
      </c>
      <c r="C1696" s="86" t="s">
        <v>28</v>
      </c>
      <c r="D1696" s="199">
        <v>0</v>
      </c>
      <c r="E1696" s="176">
        <v>0</v>
      </c>
      <c r="F1696" s="87">
        <v>0</v>
      </c>
      <c r="G1696" s="168">
        <v>0</v>
      </c>
      <c r="I1696" s="177" t="s">
        <v>9293</v>
      </c>
      <c r="J1696" s="174">
        <f t="shared" si="81"/>
        <v>0</v>
      </c>
      <c r="M1696" s="184"/>
    </row>
    <row r="1697" spans="1:13" ht="15" customHeight="1" x14ac:dyDescent="0.3">
      <c r="A1697" s="85" t="s">
        <v>1732</v>
      </c>
      <c r="B1697" s="85" t="s">
        <v>1733</v>
      </c>
      <c r="C1697" s="86" t="s">
        <v>28</v>
      </c>
      <c r="D1697" s="199">
        <v>0</v>
      </c>
      <c r="E1697" s="176">
        <v>0</v>
      </c>
      <c r="F1697" s="87">
        <v>0</v>
      </c>
      <c r="G1697" s="168">
        <v>0</v>
      </c>
      <c r="I1697" s="177" t="s">
        <v>9293</v>
      </c>
      <c r="J1697" s="174">
        <f t="shared" si="81"/>
        <v>0</v>
      </c>
      <c r="M1697" s="184"/>
    </row>
    <row r="1698" spans="1:13" ht="15" customHeight="1" x14ac:dyDescent="0.3">
      <c r="A1698" s="85" t="s">
        <v>1734</v>
      </c>
      <c r="B1698" s="85" t="s">
        <v>1735</v>
      </c>
      <c r="C1698" s="86" t="s">
        <v>28</v>
      </c>
      <c r="D1698" s="199">
        <v>0</v>
      </c>
      <c r="E1698" s="176">
        <v>0</v>
      </c>
      <c r="F1698" s="87">
        <v>0</v>
      </c>
      <c r="G1698" s="168">
        <v>0</v>
      </c>
      <c r="I1698" s="177" t="s">
        <v>9293</v>
      </c>
      <c r="J1698" s="174">
        <f t="shared" si="81"/>
        <v>0</v>
      </c>
      <c r="M1698" s="184"/>
    </row>
    <row r="1699" spans="1:13" ht="15" customHeight="1" x14ac:dyDescent="0.3">
      <c r="A1699" s="85" t="s">
        <v>8011</v>
      </c>
      <c r="B1699" s="85" t="s">
        <v>8572</v>
      </c>
      <c r="C1699" s="86" t="s">
        <v>28</v>
      </c>
      <c r="D1699" s="202">
        <v>2781</v>
      </c>
      <c r="E1699" s="162">
        <v>21552.75</v>
      </c>
      <c r="F1699" s="161">
        <v>0</v>
      </c>
      <c r="G1699" s="171">
        <v>0</v>
      </c>
      <c r="I1699" s="177">
        <f t="shared" ref="I1699:I1746" si="82">F1699/D1699</f>
        <v>0</v>
      </c>
      <c r="J1699" s="174">
        <f t="shared" si="81"/>
        <v>2781</v>
      </c>
      <c r="M1699" s="184"/>
    </row>
    <row r="1700" spans="1:13" ht="15" customHeight="1" x14ac:dyDescent="0.3">
      <c r="A1700" s="85" t="s">
        <v>8012</v>
      </c>
      <c r="B1700" s="85" t="s">
        <v>8013</v>
      </c>
      <c r="C1700" s="86" t="s">
        <v>28</v>
      </c>
      <c r="D1700" s="202">
        <v>31</v>
      </c>
      <c r="E1700" s="162">
        <v>348.75</v>
      </c>
      <c r="F1700" s="161">
        <v>0</v>
      </c>
      <c r="G1700" s="171">
        <v>0</v>
      </c>
      <c r="I1700" s="177">
        <f t="shared" si="82"/>
        <v>0</v>
      </c>
      <c r="J1700" s="174">
        <f t="shared" si="81"/>
        <v>31</v>
      </c>
      <c r="M1700" s="184"/>
    </row>
    <row r="1701" spans="1:13" ht="15" customHeight="1" x14ac:dyDescent="0.3">
      <c r="A1701" s="85" t="s">
        <v>8014</v>
      </c>
      <c r="B1701" s="85" t="s">
        <v>8015</v>
      </c>
      <c r="C1701" s="86" t="s">
        <v>28</v>
      </c>
      <c r="D1701" s="202">
        <v>17</v>
      </c>
      <c r="E1701" s="162">
        <v>214.88</v>
      </c>
      <c r="F1701" s="161">
        <v>0</v>
      </c>
      <c r="G1701" s="171">
        <v>0</v>
      </c>
      <c r="I1701" s="177">
        <f t="shared" si="82"/>
        <v>0</v>
      </c>
      <c r="J1701" s="174">
        <f t="shared" si="81"/>
        <v>17</v>
      </c>
      <c r="M1701" s="184"/>
    </row>
    <row r="1702" spans="1:13" ht="15" customHeight="1" x14ac:dyDescent="0.3">
      <c r="A1702" s="85" t="s">
        <v>8016</v>
      </c>
      <c r="B1702" s="85" t="s">
        <v>8573</v>
      </c>
      <c r="C1702" s="86" t="s">
        <v>28</v>
      </c>
      <c r="D1702" s="202">
        <v>2</v>
      </c>
      <c r="E1702" s="162">
        <v>29.68</v>
      </c>
      <c r="F1702" s="161">
        <v>0</v>
      </c>
      <c r="G1702" s="171">
        <v>0</v>
      </c>
      <c r="I1702" s="177">
        <f t="shared" si="82"/>
        <v>0</v>
      </c>
      <c r="J1702" s="174">
        <f t="shared" si="81"/>
        <v>2</v>
      </c>
      <c r="M1702" s="184"/>
    </row>
    <row r="1703" spans="1:13" ht="15" customHeight="1" x14ac:dyDescent="0.3">
      <c r="A1703" s="85" t="s">
        <v>8017</v>
      </c>
      <c r="B1703" s="85" t="s">
        <v>8018</v>
      </c>
      <c r="C1703" s="86" t="s">
        <v>28</v>
      </c>
      <c r="D1703" s="202">
        <v>84</v>
      </c>
      <c r="E1703" s="162">
        <v>5380.2</v>
      </c>
      <c r="F1703" s="161">
        <v>0</v>
      </c>
      <c r="G1703" s="171">
        <v>0</v>
      </c>
      <c r="I1703" s="177">
        <f t="shared" si="82"/>
        <v>0</v>
      </c>
      <c r="J1703" s="174">
        <f t="shared" si="81"/>
        <v>84</v>
      </c>
      <c r="M1703" s="184"/>
    </row>
    <row r="1704" spans="1:13" ht="15" customHeight="1" x14ac:dyDescent="0.3">
      <c r="A1704" s="85" t="s">
        <v>8019</v>
      </c>
      <c r="B1704" s="85" t="s">
        <v>8020</v>
      </c>
      <c r="C1704" s="86" t="s">
        <v>28</v>
      </c>
      <c r="D1704" s="202">
        <v>37</v>
      </c>
      <c r="E1704" s="162">
        <v>2909.31</v>
      </c>
      <c r="F1704" s="161">
        <v>0</v>
      </c>
      <c r="G1704" s="171">
        <v>0</v>
      </c>
      <c r="I1704" s="177">
        <f t="shared" si="82"/>
        <v>0</v>
      </c>
      <c r="J1704" s="174">
        <f t="shared" si="81"/>
        <v>37</v>
      </c>
      <c r="M1704" s="184"/>
    </row>
    <row r="1705" spans="1:13" ht="15" customHeight="1" x14ac:dyDescent="0.3">
      <c r="A1705" s="85" t="s">
        <v>8021</v>
      </c>
      <c r="B1705" s="85" t="s">
        <v>8022</v>
      </c>
      <c r="C1705" s="86" t="s">
        <v>28</v>
      </c>
      <c r="D1705" s="202">
        <v>35</v>
      </c>
      <c r="E1705" s="162">
        <v>3615.85</v>
      </c>
      <c r="F1705" s="161">
        <v>0</v>
      </c>
      <c r="G1705" s="171">
        <v>0</v>
      </c>
      <c r="I1705" s="177">
        <f t="shared" si="82"/>
        <v>0</v>
      </c>
      <c r="J1705" s="174">
        <f t="shared" si="81"/>
        <v>35</v>
      </c>
      <c r="M1705" s="184"/>
    </row>
    <row r="1706" spans="1:13" ht="15" customHeight="1" x14ac:dyDescent="0.3">
      <c r="A1706" s="85" t="s">
        <v>8023</v>
      </c>
      <c r="B1706" s="85" t="s">
        <v>8024</v>
      </c>
      <c r="C1706" s="86" t="s">
        <v>28</v>
      </c>
      <c r="D1706" s="202">
        <v>16</v>
      </c>
      <c r="E1706" s="162">
        <v>2736.16</v>
      </c>
      <c r="F1706" s="161">
        <v>0</v>
      </c>
      <c r="G1706" s="171">
        <v>0</v>
      </c>
      <c r="I1706" s="177">
        <f t="shared" si="82"/>
        <v>0</v>
      </c>
      <c r="J1706" s="174">
        <f t="shared" si="81"/>
        <v>16</v>
      </c>
      <c r="M1706" s="184"/>
    </row>
    <row r="1707" spans="1:13" ht="15" customHeight="1" x14ac:dyDescent="0.3">
      <c r="A1707" s="85" t="s">
        <v>8025</v>
      </c>
      <c r="B1707" s="85" t="s">
        <v>8026</v>
      </c>
      <c r="C1707" s="86" t="s">
        <v>28</v>
      </c>
      <c r="D1707" s="202">
        <v>328</v>
      </c>
      <c r="E1707" s="162">
        <v>3627.68</v>
      </c>
      <c r="F1707" s="161">
        <v>0</v>
      </c>
      <c r="G1707" s="171">
        <v>0</v>
      </c>
      <c r="I1707" s="177">
        <f t="shared" si="82"/>
        <v>0</v>
      </c>
      <c r="J1707" s="174">
        <f t="shared" si="81"/>
        <v>328</v>
      </c>
      <c r="M1707" s="184"/>
    </row>
    <row r="1708" spans="1:13" ht="15" customHeight="1" x14ac:dyDescent="0.3">
      <c r="A1708" s="85" t="s">
        <v>8027</v>
      </c>
      <c r="B1708" s="85" t="s">
        <v>8028</v>
      </c>
      <c r="C1708" s="86" t="s">
        <v>28</v>
      </c>
      <c r="D1708" s="202">
        <v>197</v>
      </c>
      <c r="E1708" s="162">
        <v>2836.8</v>
      </c>
      <c r="F1708" s="161">
        <v>0</v>
      </c>
      <c r="G1708" s="171">
        <v>0</v>
      </c>
      <c r="I1708" s="177">
        <f t="shared" si="82"/>
        <v>0</v>
      </c>
      <c r="J1708" s="174">
        <f t="shared" si="81"/>
        <v>197</v>
      </c>
      <c r="M1708" s="184"/>
    </row>
    <row r="1709" spans="1:13" ht="15" customHeight="1" x14ac:dyDescent="0.3">
      <c r="A1709" s="85" t="s">
        <v>8029</v>
      </c>
      <c r="B1709" s="85" t="s">
        <v>8030</v>
      </c>
      <c r="C1709" s="86" t="s">
        <v>28</v>
      </c>
      <c r="D1709" s="202">
        <v>133</v>
      </c>
      <c r="E1709" s="162">
        <v>2868.81</v>
      </c>
      <c r="F1709" s="161">
        <v>0</v>
      </c>
      <c r="G1709" s="171">
        <v>0</v>
      </c>
      <c r="I1709" s="177">
        <f t="shared" si="82"/>
        <v>0</v>
      </c>
      <c r="J1709" s="174">
        <f t="shared" si="81"/>
        <v>133</v>
      </c>
      <c r="M1709" s="184"/>
    </row>
    <row r="1710" spans="1:13" ht="15" customHeight="1" x14ac:dyDescent="0.3">
      <c r="A1710" s="85" t="s">
        <v>8031</v>
      </c>
      <c r="B1710" s="85" t="s">
        <v>8032</v>
      </c>
      <c r="C1710" s="86" t="s">
        <v>28</v>
      </c>
      <c r="D1710" s="202">
        <v>82</v>
      </c>
      <c r="E1710" s="162">
        <v>2368.98</v>
      </c>
      <c r="F1710" s="161">
        <v>0</v>
      </c>
      <c r="G1710" s="171">
        <v>0</v>
      </c>
      <c r="I1710" s="177">
        <f t="shared" si="82"/>
        <v>0</v>
      </c>
      <c r="J1710" s="174">
        <f t="shared" si="81"/>
        <v>82</v>
      </c>
      <c r="M1710" s="184"/>
    </row>
    <row r="1711" spans="1:13" ht="15" customHeight="1" x14ac:dyDescent="0.3">
      <c r="A1711" s="85" t="s">
        <v>8033</v>
      </c>
      <c r="B1711" s="85" t="s">
        <v>8034</v>
      </c>
      <c r="C1711" s="86" t="s">
        <v>28</v>
      </c>
      <c r="D1711" s="202">
        <v>6</v>
      </c>
      <c r="E1711" s="162">
        <v>526.14</v>
      </c>
      <c r="F1711" s="161">
        <v>0</v>
      </c>
      <c r="G1711" s="171">
        <v>0</v>
      </c>
      <c r="I1711" s="177">
        <f t="shared" si="82"/>
        <v>0</v>
      </c>
      <c r="J1711" s="174">
        <f t="shared" si="81"/>
        <v>6</v>
      </c>
      <c r="M1711" s="184"/>
    </row>
    <row r="1712" spans="1:13" ht="15" customHeight="1" x14ac:dyDescent="0.3">
      <c r="A1712" s="85" t="s">
        <v>8035</v>
      </c>
      <c r="B1712" s="85" t="s">
        <v>8574</v>
      </c>
      <c r="C1712" s="86" t="s">
        <v>28</v>
      </c>
      <c r="D1712" s="202">
        <v>14</v>
      </c>
      <c r="E1712" s="162">
        <v>1520.4</v>
      </c>
      <c r="F1712" s="161">
        <v>0</v>
      </c>
      <c r="G1712" s="171">
        <v>0</v>
      </c>
      <c r="I1712" s="177">
        <f t="shared" si="82"/>
        <v>0</v>
      </c>
      <c r="J1712" s="174">
        <f t="shared" si="81"/>
        <v>14</v>
      </c>
      <c r="M1712" s="184"/>
    </row>
    <row r="1713" spans="1:13" ht="15" customHeight="1" x14ac:dyDescent="0.3">
      <c r="A1713" s="85" t="s">
        <v>8036</v>
      </c>
      <c r="B1713" s="85" t="s">
        <v>8037</v>
      </c>
      <c r="C1713" s="86" t="s">
        <v>28</v>
      </c>
      <c r="D1713" s="202">
        <v>72</v>
      </c>
      <c r="E1713" s="162">
        <v>10170</v>
      </c>
      <c r="F1713" s="161">
        <v>0</v>
      </c>
      <c r="G1713" s="171">
        <v>0</v>
      </c>
      <c r="I1713" s="177">
        <f t="shared" si="82"/>
        <v>0</v>
      </c>
      <c r="J1713" s="174">
        <f t="shared" si="81"/>
        <v>72</v>
      </c>
      <c r="M1713" s="184"/>
    </row>
    <row r="1714" spans="1:13" ht="15" customHeight="1" x14ac:dyDescent="0.3">
      <c r="A1714" s="85" t="s">
        <v>8038</v>
      </c>
      <c r="B1714" s="85" t="s">
        <v>8039</v>
      </c>
      <c r="C1714" s="86" t="s">
        <v>28</v>
      </c>
      <c r="D1714" s="202">
        <v>8</v>
      </c>
      <c r="E1714" s="162">
        <v>1931.52</v>
      </c>
      <c r="F1714" s="161">
        <v>0</v>
      </c>
      <c r="G1714" s="171">
        <v>0</v>
      </c>
      <c r="I1714" s="177">
        <f t="shared" si="82"/>
        <v>0</v>
      </c>
      <c r="J1714" s="174">
        <f t="shared" si="81"/>
        <v>8</v>
      </c>
      <c r="M1714" s="184"/>
    </row>
    <row r="1715" spans="1:13" ht="15" customHeight="1" x14ac:dyDescent="0.3">
      <c r="A1715" s="85" t="s">
        <v>8040</v>
      </c>
      <c r="B1715" s="85" t="s">
        <v>8575</v>
      </c>
      <c r="C1715" s="86" t="s">
        <v>28</v>
      </c>
      <c r="D1715" s="202">
        <v>2</v>
      </c>
      <c r="E1715" s="162">
        <v>49.28</v>
      </c>
      <c r="F1715" s="161">
        <v>0</v>
      </c>
      <c r="G1715" s="171">
        <v>0</v>
      </c>
      <c r="I1715" s="177">
        <f t="shared" si="82"/>
        <v>0</v>
      </c>
      <c r="J1715" s="174">
        <f t="shared" si="81"/>
        <v>2</v>
      </c>
      <c r="M1715" s="184"/>
    </row>
    <row r="1716" spans="1:13" ht="15" customHeight="1" x14ac:dyDescent="0.3">
      <c r="A1716" s="85" t="s">
        <v>8041</v>
      </c>
      <c r="B1716" s="85" t="s">
        <v>8576</v>
      </c>
      <c r="C1716" s="86" t="s">
        <v>28</v>
      </c>
      <c r="D1716" s="202">
        <v>16</v>
      </c>
      <c r="E1716" s="162">
        <v>711.36</v>
      </c>
      <c r="F1716" s="161">
        <v>0</v>
      </c>
      <c r="G1716" s="171">
        <v>0</v>
      </c>
      <c r="I1716" s="177">
        <f t="shared" si="82"/>
        <v>0</v>
      </c>
      <c r="J1716" s="174">
        <f t="shared" si="81"/>
        <v>16</v>
      </c>
      <c r="M1716" s="184"/>
    </row>
    <row r="1717" spans="1:13" ht="15" customHeight="1" x14ac:dyDescent="0.3">
      <c r="A1717" s="85" t="s">
        <v>8042</v>
      </c>
      <c r="B1717" s="85" t="s">
        <v>8577</v>
      </c>
      <c r="C1717" s="86" t="s">
        <v>28</v>
      </c>
      <c r="D1717" s="202">
        <v>17</v>
      </c>
      <c r="E1717" s="162">
        <v>1572.16</v>
      </c>
      <c r="F1717" s="161">
        <v>0</v>
      </c>
      <c r="G1717" s="171">
        <v>0</v>
      </c>
      <c r="I1717" s="177">
        <f t="shared" si="82"/>
        <v>0</v>
      </c>
      <c r="J1717" s="174">
        <f t="shared" si="81"/>
        <v>17</v>
      </c>
      <c r="M1717" s="184"/>
    </row>
    <row r="1718" spans="1:13" ht="15" customHeight="1" x14ac:dyDescent="0.3">
      <c r="A1718" s="85" t="s">
        <v>8043</v>
      </c>
      <c r="B1718" s="85" t="s">
        <v>8578</v>
      </c>
      <c r="C1718" s="86" t="s">
        <v>28</v>
      </c>
      <c r="D1718" s="202">
        <v>2</v>
      </c>
      <c r="E1718" s="162">
        <v>272.83999999999997</v>
      </c>
      <c r="F1718" s="161">
        <v>0</v>
      </c>
      <c r="G1718" s="171">
        <v>0</v>
      </c>
      <c r="I1718" s="177">
        <f t="shared" si="82"/>
        <v>0</v>
      </c>
      <c r="J1718" s="174">
        <f t="shared" si="81"/>
        <v>2</v>
      </c>
      <c r="M1718" s="184"/>
    </row>
    <row r="1719" spans="1:13" ht="15" customHeight="1" x14ac:dyDescent="0.3">
      <c r="A1719" s="85" t="s">
        <v>8044</v>
      </c>
      <c r="B1719" s="85" t="s">
        <v>8579</v>
      </c>
      <c r="C1719" s="86" t="s">
        <v>28</v>
      </c>
      <c r="D1719" s="202">
        <v>30</v>
      </c>
      <c r="E1719" s="162">
        <v>5385.9</v>
      </c>
      <c r="F1719" s="161">
        <v>0</v>
      </c>
      <c r="G1719" s="171">
        <v>0</v>
      </c>
      <c r="I1719" s="177">
        <f t="shared" si="82"/>
        <v>0</v>
      </c>
      <c r="J1719" s="174">
        <f t="shared" si="81"/>
        <v>30</v>
      </c>
      <c r="M1719" s="184"/>
    </row>
    <row r="1720" spans="1:13" ht="15" customHeight="1" x14ac:dyDescent="0.3">
      <c r="A1720" s="85" t="s">
        <v>8045</v>
      </c>
      <c r="B1720" s="85" t="s">
        <v>8046</v>
      </c>
      <c r="C1720" s="86" t="s">
        <v>28</v>
      </c>
      <c r="D1720" s="202">
        <v>3</v>
      </c>
      <c r="E1720" s="162">
        <v>648.15</v>
      </c>
      <c r="F1720" s="161">
        <v>0</v>
      </c>
      <c r="G1720" s="171">
        <v>0</v>
      </c>
      <c r="I1720" s="177">
        <f t="shared" si="82"/>
        <v>0</v>
      </c>
      <c r="J1720" s="174">
        <f t="shared" si="81"/>
        <v>3</v>
      </c>
      <c r="M1720" s="184"/>
    </row>
    <row r="1721" spans="1:13" ht="15" customHeight="1" x14ac:dyDescent="0.3">
      <c r="A1721" s="85" t="s">
        <v>8047</v>
      </c>
      <c r="B1721" s="85" t="s">
        <v>8580</v>
      </c>
      <c r="C1721" s="86" t="s">
        <v>28</v>
      </c>
      <c r="D1721" s="202">
        <v>1140</v>
      </c>
      <c r="E1721" s="162">
        <v>13406.4</v>
      </c>
      <c r="F1721" s="161">
        <v>0</v>
      </c>
      <c r="G1721" s="171">
        <v>0</v>
      </c>
      <c r="I1721" s="177">
        <f t="shared" si="82"/>
        <v>0</v>
      </c>
      <c r="J1721" s="174">
        <f t="shared" si="81"/>
        <v>1140</v>
      </c>
      <c r="M1721" s="184"/>
    </row>
    <row r="1722" spans="1:13" ht="15" customHeight="1" x14ac:dyDescent="0.3">
      <c r="A1722" s="85" t="s">
        <v>8048</v>
      </c>
      <c r="B1722" s="85" t="s">
        <v>8049</v>
      </c>
      <c r="C1722" s="86" t="s">
        <v>28</v>
      </c>
      <c r="D1722" s="202">
        <v>395</v>
      </c>
      <c r="E1722" s="162">
        <v>5913.15</v>
      </c>
      <c r="F1722" s="161">
        <v>0</v>
      </c>
      <c r="G1722" s="171">
        <v>0</v>
      </c>
      <c r="I1722" s="177">
        <f t="shared" si="82"/>
        <v>0</v>
      </c>
      <c r="J1722" s="174">
        <f t="shared" si="81"/>
        <v>395</v>
      </c>
      <c r="M1722" s="184"/>
    </row>
    <row r="1723" spans="1:13" ht="15" customHeight="1" x14ac:dyDescent="0.3">
      <c r="A1723" s="85" t="s">
        <v>8050</v>
      </c>
      <c r="B1723" s="85" t="s">
        <v>8051</v>
      </c>
      <c r="C1723" s="86" t="s">
        <v>28</v>
      </c>
      <c r="D1723" s="202">
        <v>198</v>
      </c>
      <c r="E1723" s="162">
        <v>3409.56</v>
      </c>
      <c r="F1723" s="161">
        <v>0</v>
      </c>
      <c r="G1723" s="171">
        <v>0</v>
      </c>
      <c r="I1723" s="177">
        <f t="shared" si="82"/>
        <v>0</v>
      </c>
      <c r="J1723" s="174">
        <f t="shared" si="81"/>
        <v>198</v>
      </c>
      <c r="M1723" s="184"/>
    </row>
    <row r="1724" spans="1:13" ht="15" customHeight="1" x14ac:dyDescent="0.3">
      <c r="A1724" s="85" t="s">
        <v>8052</v>
      </c>
      <c r="B1724" s="85" t="s">
        <v>8053</v>
      </c>
      <c r="C1724" s="86" t="s">
        <v>28</v>
      </c>
      <c r="D1724" s="202">
        <v>72</v>
      </c>
      <c r="E1724" s="162">
        <v>1481.76</v>
      </c>
      <c r="F1724" s="161">
        <v>0</v>
      </c>
      <c r="G1724" s="171">
        <v>0</v>
      </c>
      <c r="I1724" s="177">
        <f t="shared" si="82"/>
        <v>0</v>
      </c>
      <c r="J1724" s="174">
        <f t="shared" si="81"/>
        <v>72</v>
      </c>
      <c r="M1724" s="184"/>
    </row>
    <row r="1725" spans="1:13" ht="15" customHeight="1" x14ac:dyDescent="0.3">
      <c r="A1725" s="85" t="s">
        <v>8054</v>
      </c>
      <c r="B1725" s="85" t="s">
        <v>8055</v>
      </c>
      <c r="C1725" s="86" t="s">
        <v>28</v>
      </c>
      <c r="D1725" s="202">
        <v>85</v>
      </c>
      <c r="E1725" s="162">
        <v>1778.2</v>
      </c>
      <c r="F1725" s="161">
        <v>0</v>
      </c>
      <c r="G1725" s="171">
        <v>0</v>
      </c>
      <c r="I1725" s="177">
        <f t="shared" si="82"/>
        <v>0</v>
      </c>
      <c r="J1725" s="174">
        <f t="shared" si="81"/>
        <v>85</v>
      </c>
      <c r="M1725" s="184"/>
    </row>
    <row r="1726" spans="1:13" ht="15" customHeight="1" x14ac:dyDescent="0.3">
      <c r="A1726" s="85" t="s">
        <v>8056</v>
      </c>
      <c r="B1726" s="85" t="s">
        <v>8057</v>
      </c>
      <c r="C1726" s="86" t="s">
        <v>28</v>
      </c>
      <c r="D1726" s="202">
        <v>41</v>
      </c>
      <c r="E1726" s="162">
        <v>977.85</v>
      </c>
      <c r="F1726" s="161">
        <v>0</v>
      </c>
      <c r="G1726" s="171">
        <v>0</v>
      </c>
      <c r="I1726" s="177">
        <f t="shared" si="82"/>
        <v>0</v>
      </c>
      <c r="J1726" s="174">
        <f t="shared" si="81"/>
        <v>41</v>
      </c>
      <c r="M1726" s="184"/>
    </row>
    <row r="1727" spans="1:13" ht="15" customHeight="1" x14ac:dyDescent="0.3">
      <c r="A1727" s="85" t="s">
        <v>8058</v>
      </c>
      <c r="B1727" s="85" t="s">
        <v>8059</v>
      </c>
      <c r="C1727" s="86" t="s">
        <v>28</v>
      </c>
      <c r="D1727" s="202">
        <v>44</v>
      </c>
      <c r="E1727" s="162">
        <v>1065.68</v>
      </c>
      <c r="F1727" s="161">
        <v>0</v>
      </c>
      <c r="G1727" s="171">
        <v>0</v>
      </c>
      <c r="I1727" s="177">
        <f t="shared" si="82"/>
        <v>0</v>
      </c>
      <c r="J1727" s="174">
        <f t="shared" si="81"/>
        <v>44</v>
      </c>
      <c r="M1727" s="184"/>
    </row>
    <row r="1728" spans="1:13" ht="15" customHeight="1" x14ac:dyDescent="0.3">
      <c r="A1728" s="85" t="s">
        <v>8060</v>
      </c>
      <c r="B1728" s="85" t="s">
        <v>8061</v>
      </c>
      <c r="C1728" s="86" t="s">
        <v>28</v>
      </c>
      <c r="D1728" s="202">
        <v>81</v>
      </c>
      <c r="E1728" s="162">
        <v>4679.37</v>
      </c>
      <c r="F1728" s="161">
        <v>0</v>
      </c>
      <c r="G1728" s="171">
        <v>0</v>
      </c>
      <c r="I1728" s="177">
        <f t="shared" si="82"/>
        <v>0</v>
      </c>
      <c r="J1728" s="174">
        <f t="shared" si="81"/>
        <v>81</v>
      </c>
      <c r="M1728" s="184"/>
    </row>
    <row r="1729" spans="1:13" ht="15" customHeight="1" x14ac:dyDescent="0.3">
      <c r="A1729" s="85" t="s">
        <v>8062</v>
      </c>
      <c r="B1729" s="85" t="s">
        <v>8063</v>
      </c>
      <c r="C1729" s="86" t="s">
        <v>28</v>
      </c>
      <c r="D1729" s="202">
        <v>38</v>
      </c>
      <c r="E1729" s="162">
        <v>2186.14</v>
      </c>
      <c r="F1729" s="161">
        <v>0</v>
      </c>
      <c r="G1729" s="171">
        <v>0</v>
      </c>
      <c r="I1729" s="177">
        <f t="shared" si="82"/>
        <v>0</v>
      </c>
      <c r="J1729" s="174">
        <f t="shared" si="81"/>
        <v>38</v>
      </c>
      <c r="M1729" s="184"/>
    </row>
    <row r="1730" spans="1:13" ht="15" customHeight="1" x14ac:dyDescent="0.3">
      <c r="A1730" s="85" t="s">
        <v>8064</v>
      </c>
      <c r="B1730" s="85" t="s">
        <v>8065</v>
      </c>
      <c r="C1730" s="86" t="s">
        <v>28</v>
      </c>
      <c r="D1730" s="202">
        <v>46</v>
      </c>
      <c r="E1730" s="162">
        <v>2646.38</v>
      </c>
      <c r="F1730" s="161">
        <v>0</v>
      </c>
      <c r="G1730" s="171">
        <v>0</v>
      </c>
      <c r="I1730" s="177">
        <f t="shared" si="82"/>
        <v>0</v>
      </c>
      <c r="J1730" s="174">
        <f t="shared" si="81"/>
        <v>46</v>
      </c>
      <c r="M1730" s="184"/>
    </row>
    <row r="1731" spans="1:13" ht="15" customHeight="1" x14ac:dyDescent="0.3">
      <c r="A1731" s="85" t="s">
        <v>8066</v>
      </c>
      <c r="B1731" s="85" t="s">
        <v>8067</v>
      </c>
      <c r="C1731" s="86" t="s">
        <v>28</v>
      </c>
      <c r="D1731" s="202">
        <v>42</v>
      </c>
      <c r="E1731" s="162">
        <v>3213</v>
      </c>
      <c r="F1731" s="161">
        <v>0</v>
      </c>
      <c r="G1731" s="171">
        <v>0</v>
      </c>
      <c r="I1731" s="177">
        <f t="shared" si="82"/>
        <v>0</v>
      </c>
      <c r="J1731" s="174">
        <f t="shared" si="81"/>
        <v>42</v>
      </c>
      <c r="M1731" s="184"/>
    </row>
    <row r="1732" spans="1:13" ht="15" customHeight="1" x14ac:dyDescent="0.3">
      <c r="A1732" s="85" t="s">
        <v>8068</v>
      </c>
      <c r="B1732" s="85" t="s">
        <v>8069</v>
      </c>
      <c r="C1732" s="86" t="s">
        <v>28</v>
      </c>
      <c r="D1732" s="202">
        <v>72</v>
      </c>
      <c r="E1732" s="162">
        <v>4557.6000000000004</v>
      </c>
      <c r="F1732" s="161">
        <v>0</v>
      </c>
      <c r="G1732" s="171">
        <v>0</v>
      </c>
      <c r="I1732" s="177">
        <f t="shared" si="82"/>
        <v>0</v>
      </c>
      <c r="J1732" s="174">
        <f t="shared" si="81"/>
        <v>72</v>
      </c>
      <c r="M1732" s="184"/>
    </row>
    <row r="1733" spans="1:13" ht="15" customHeight="1" x14ac:dyDescent="0.3">
      <c r="A1733" s="85" t="s">
        <v>8070</v>
      </c>
      <c r="B1733" s="85" t="s">
        <v>8071</v>
      </c>
      <c r="C1733" s="86" t="s">
        <v>28</v>
      </c>
      <c r="D1733" s="202">
        <v>42</v>
      </c>
      <c r="E1733" s="162">
        <v>3172.26</v>
      </c>
      <c r="F1733" s="161">
        <v>0</v>
      </c>
      <c r="G1733" s="171">
        <v>0</v>
      </c>
      <c r="I1733" s="177">
        <f t="shared" si="82"/>
        <v>0</v>
      </c>
      <c r="J1733" s="174">
        <f t="shared" ref="J1733:J1796" si="83">D1733-F1733</f>
        <v>42</v>
      </c>
      <c r="M1733" s="184"/>
    </row>
    <row r="1734" spans="1:13" ht="15" customHeight="1" x14ac:dyDescent="0.3">
      <c r="A1734" s="85" t="s">
        <v>8072</v>
      </c>
      <c r="B1734" s="85" t="s">
        <v>8073</v>
      </c>
      <c r="C1734" s="86" t="s">
        <v>28</v>
      </c>
      <c r="D1734" s="202">
        <v>22</v>
      </c>
      <c r="E1734" s="162">
        <v>1424.06</v>
      </c>
      <c r="F1734" s="161">
        <v>0</v>
      </c>
      <c r="G1734" s="171">
        <v>0</v>
      </c>
      <c r="I1734" s="177">
        <f t="shared" si="82"/>
        <v>0</v>
      </c>
      <c r="J1734" s="174">
        <f t="shared" si="83"/>
        <v>22</v>
      </c>
      <c r="M1734" s="184"/>
    </row>
    <row r="1735" spans="1:13" ht="15" customHeight="1" x14ac:dyDescent="0.3">
      <c r="A1735" s="85" t="s">
        <v>8074</v>
      </c>
      <c r="B1735" s="85" t="s">
        <v>8075</v>
      </c>
      <c r="C1735" s="86" t="s">
        <v>28</v>
      </c>
      <c r="D1735" s="202">
        <v>6</v>
      </c>
      <c r="E1735" s="162">
        <v>526.74</v>
      </c>
      <c r="F1735" s="161">
        <v>0</v>
      </c>
      <c r="G1735" s="171">
        <v>0</v>
      </c>
      <c r="I1735" s="177">
        <f t="shared" si="82"/>
        <v>0</v>
      </c>
      <c r="J1735" s="174">
        <f t="shared" si="83"/>
        <v>6</v>
      </c>
      <c r="M1735" s="184"/>
    </row>
    <row r="1736" spans="1:13" ht="15" customHeight="1" x14ac:dyDescent="0.3">
      <c r="A1736" s="85" t="s">
        <v>8076</v>
      </c>
      <c r="B1736" s="85" t="s">
        <v>8077</v>
      </c>
      <c r="C1736" s="86" t="s">
        <v>28</v>
      </c>
      <c r="D1736" s="202">
        <v>32</v>
      </c>
      <c r="E1736" s="162">
        <v>2983.04</v>
      </c>
      <c r="F1736" s="161">
        <v>0</v>
      </c>
      <c r="G1736" s="171">
        <v>0</v>
      </c>
      <c r="I1736" s="177">
        <f t="shared" si="82"/>
        <v>0</v>
      </c>
      <c r="J1736" s="174">
        <f t="shared" si="83"/>
        <v>32</v>
      </c>
      <c r="M1736" s="184"/>
    </row>
    <row r="1737" spans="1:13" ht="15" customHeight="1" x14ac:dyDescent="0.3">
      <c r="A1737" s="85" t="s">
        <v>8078</v>
      </c>
      <c r="B1737" s="85" t="s">
        <v>8079</v>
      </c>
      <c r="C1737" s="86" t="s">
        <v>28</v>
      </c>
      <c r="D1737" s="202">
        <v>21</v>
      </c>
      <c r="E1737" s="162">
        <v>2080.89</v>
      </c>
      <c r="F1737" s="161">
        <v>0</v>
      </c>
      <c r="G1737" s="171">
        <v>0</v>
      </c>
      <c r="I1737" s="177">
        <f t="shared" si="82"/>
        <v>0</v>
      </c>
      <c r="J1737" s="174">
        <f t="shared" si="83"/>
        <v>21</v>
      </c>
      <c r="M1737" s="184"/>
    </row>
    <row r="1738" spans="1:13" ht="15" customHeight="1" x14ac:dyDescent="0.3">
      <c r="A1738" s="85" t="s">
        <v>8080</v>
      </c>
      <c r="B1738" s="85" t="s">
        <v>8081</v>
      </c>
      <c r="C1738" s="86" t="s">
        <v>28</v>
      </c>
      <c r="D1738" s="202">
        <v>21</v>
      </c>
      <c r="E1738" s="162">
        <v>2080.89</v>
      </c>
      <c r="F1738" s="161">
        <v>0</v>
      </c>
      <c r="G1738" s="171">
        <v>0</v>
      </c>
      <c r="I1738" s="177">
        <f t="shared" si="82"/>
        <v>0</v>
      </c>
      <c r="J1738" s="174">
        <f t="shared" si="83"/>
        <v>21</v>
      </c>
      <c r="M1738" s="184"/>
    </row>
    <row r="1739" spans="1:13" ht="15" customHeight="1" x14ac:dyDescent="0.3">
      <c r="A1739" s="85" t="s">
        <v>8082</v>
      </c>
      <c r="B1739" s="85" t="s">
        <v>8083</v>
      </c>
      <c r="C1739" s="86" t="s">
        <v>28</v>
      </c>
      <c r="D1739" s="202">
        <v>14</v>
      </c>
      <c r="E1739" s="162">
        <v>1387.26</v>
      </c>
      <c r="F1739" s="161">
        <v>0</v>
      </c>
      <c r="G1739" s="171">
        <v>0</v>
      </c>
      <c r="I1739" s="177">
        <f t="shared" si="82"/>
        <v>0</v>
      </c>
      <c r="J1739" s="174">
        <f t="shared" si="83"/>
        <v>14</v>
      </c>
      <c r="M1739" s="184"/>
    </row>
    <row r="1740" spans="1:13" ht="15" customHeight="1" x14ac:dyDescent="0.3">
      <c r="A1740" s="85" t="s">
        <v>8084</v>
      </c>
      <c r="B1740" s="85" t="s">
        <v>8085</v>
      </c>
      <c r="C1740" s="86" t="s">
        <v>28</v>
      </c>
      <c r="D1740" s="202">
        <v>4</v>
      </c>
      <c r="E1740" s="162">
        <v>412</v>
      </c>
      <c r="F1740" s="161">
        <v>0</v>
      </c>
      <c r="G1740" s="171">
        <v>0</v>
      </c>
      <c r="I1740" s="177">
        <f t="shared" si="82"/>
        <v>0</v>
      </c>
      <c r="J1740" s="174">
        <f t="shared" si="83"/>
        <v>4</v>
      </c>
      <c r="M1740" s="184"/>
    </row>
    <row r="1741" spans="1:13" ht="15" customHeight="1" x14ac:dyDescent="0.3">
      <c r="A1741" s="85" t="s">
        <v>8086</v>
      </c>
      <c r="B1741" s="85" t="s">
        <v>8087</v>
      </c>
      <c r="C1741" s="86" t="s">
        <v>28</v>
      </c>
      <c r="D1741" s="202">
        <v>47</v>
      </c>
      <c r="E1741" s="162">
        <v>4695.3</v>
      </c>
      <c r="F1741" s="161">
        <v>0</v>
      </c>
      <c r="G1741" s="171">
        <v>0</v>
      </c>
      <c r="I1741" s="177">
        <f t="shared" si="82"/>
        <v>0</v>
      </c>
      <c r="J1741" s="174">
        <f t="shared" si="83"/>
        <v>47</v>
      </c>
      <c r="M1741" s="184"/>
    </row>
    <row r="1742" spans="1:13" ht="15" customHeight="1" x14ac:dyDescent="0.3">
      <c r="A1742" s="85" t="s">
        <v>8088</v>
      </c>
      <c r="B1742" s="85" t="s">
        <v>8089</v>
      </c>
      <c r="C1742" s="86" t="s">
        <v>28</v>
      </c>
      <c r="D1742" s="202">
        <v>24</v>
      </c>
      <c r="E1742" s="162">
        <v>2552.64</v>
      </c>
      <c r="F1742" s="161">
        <v>0</v>
      </c>
      <c r="G1742" s="171">
        <v>0</v>
      </c>
      <c r="I1742" s="177">
        <f t="shared" si="82"/>
        <v>0</v>
      </c>
      <c r="J1742" s="174">
        <f t="shared" si="83"/>
        <v>24</v>
      </c>
      <c r="M1742" s="184"/>
    </row>
    <row r="1743" spans="1:13" ht="15" customHeight="1" x14ac:dyDescent="0.3">
      <c r="A1743" s="85" t="s">
        <v>8090</v>
      </c>
      <c r="B1743" s="85" t="s">
        <v>8091</v>
      </c>
      <c r="C1743" s="86" t="s">
        <v>28</v>
      </c>
      <c r="D1743" s="202">
        <v>1</v>
      </c>
      <c r="E1743" s="162">
        <v>107.41</v>
      </c>
      <c r="F1743" s="161">
        <v>0</v>
      </c>
      <c r="G1743" s="171">
        <v>0</v>
      </c>
      <c r="I1743" s="177">
        <f t="shared" si="82"/>
        <v>0</v>
      </c>
      <c r="J1743" s="174">
        <f t="shared" si="83"/>
        <v>1</v>
      </c>
      <c r="M1743" s="184"/>
    </row>
    <row r="1744" spans="1:13" ht="15" customHeight="1" x14ac:dyDescent="0.3">
      <c r="A1744" s="85" t="s">
        <v>8092</v>
      </c>
      <c r="B1744" s="85" t="s">
        <v>8093</v>
      </c>
      <c r="C1744" s="86" t="s">
        <v>28</v>
      </c>
      <c r="D1744" s="202">
        <v>2</v>
      </c>
      <c r="E1744" s="162">
        <v>242.5</v>
      </c>
      <c r="F1744" s="161">
        <v>0</v>
      </c>
      <c r="G1744" s="171">
        <v>0</v>
      </c>
      <c r="I1744" s="177">
        <f t="shared" si="82"/>
        <v>0</v>
      </c>
      <c r="J1744" s="174">
        <f t="shared" si="83"/>
        <v>2</v>
      </c>
      <c r="M1744" s="184"/>
    </row>
    <row r="1745" spans="1:13" ht="15" customHeight="1" x14ac:dyDescent="0.3">
      <c r="A1745" s="85" t="s">
        <v>8094</v>
      </c>
      <c r="B1745" s="85" t="s">
        <v>8095</v>
      </c>
      <c r="C1745" s="86" t="s">
        <v>28</v>
      </c>
      <c r="D1745" s="202">
        <v>2</v>
      </c>
      <c r="E1745" s="162">
        <v>275.2</v>
      </c>
      <c r="F1745" s="161">
        <v>0</v>
      </c>
      <c r="G1745" s="171">
        <v>0</v>
      </c>
      <c r="I1745" s="177">
        <f t="shared" si="82"/>
        <v>0</v>
      </c>
      <c r="J1745" s="174">
        <f t="shared" si="83"/>
        <v>2</v>
      </c>
      <c r="M1745" s="184"/>
    </row>
    <row r="1746" spans="1:13" ht="15" customHeight="1" x14ac:dyDescent="0.3">
      <c r="A1746" s="85" t="s">
        <v>8096</v>
      </c>
      <c r="B1746" s="85" t="s">
        <v>8097</v>
      </c>
      <c r="C1746" s="86" t="s">
        <v>28</v>
      </c>
      <c r="D1746" s="202">
        <v>6</v>
      </c>
      <c r="E1746" s="162">
        <v>866.28</v>
      </c>
      <c r="F1746" s="161">
        <v>0</v>
      </c>
      <c r="G1746" s="171">
        <v>0</v>
      </c>
      <c r="I1746" s="177">
        <f t="shared" si="82"/>
        <v>0</v>
      </c>
      <c r="J1746" s="174">
        <f t="shared" si="83"/>
        <v>6</v>
      </c>
      <c r="M1746" s="184"/>
    </row>
    <row r="1747" spans="1:13" ht="25.2" customHeight="1" x14ac:dyDescent="0.3">
      <c r="A1747" s="83" t="s">
        <v>1736</v>
      </c>
      <c r="B1747" s="83" t="s">
        <v>1737</v>
      </c>
      <c r="C1747" s="84"/>
      <c r="D1747" s="198"/>
      <c r="E1747" s="154">
        <v>24274.74</v>
      </c>
      <c r="F1747" s="84"/>
      <c r="G1747" s="84">
        <v>0</v>
      </c>
      <c r="I1747" s="177"/>
      <c r="J1747" s="174">
        <f t="shared" si="83"/>
        <v>0</v>
      </c>
      <c r="M1747" s="184"/>
    </row>
    <row r="1748" spans="1:13" ht="15" customHeight="1" x14ac:dyDescent="0.3">
      <c r="A1748" s="85" t="s">
        <v>1738</v>
      </c>
      <c r="B1748" s="85" t="s">
        <v>1739</v>
      </c>
      <c r="C1748" s="86" t="s">
        <v>28</v>
      </c>
      <c r="D1748" s="199">
        <v>21</v>
      </c>
      <c r="E1748" s="176">
        <v>24274.74</v>
      </c>
      <c r="F1748" s="87">
        <v>0</v>
      </c>
      <c r="G1748" s="168">
        <v>0</v>
      </c>
      <c r="I1748" s="177">
        <f>F1748/D1748</f>
        <v>0</v>
      </c>
      <c r="J1748" s="174">
        <f t="shared" si="83"/>
        <v>21</v>
      </c>
      <c r="M1748" s="184"/>
    </row>
    <row r="1749" spans="1:13" ht="25.2" customHeight="1" x14ac:dyDescent="0.3">
      <c r="A1749" s="83" t="s">
        <v>1740</v>
      </c>
      <c r="B1749" s="83" t="s">
        <v>1741</v>
      </c>
      <c r="C1749" s="84"/>
      <c r="D1749" s="198"/>
      <c r="E1749" s="154">
        <v>91107.17</v>
      </c>
      <c r="F1749" s="84"/>
      <c r="G1749" s="84">
        <v>0</v>
      </c>
      <c r="I1749" s="177"/>
      <c r="J1749" s="174">
        <f t="shared" si="83"/>
        <v>0</v>
      </c>
      <c r="M1749" s="184"/>
    </row>
    <row r="1750" spans="1:13" ht="15" customHeight="1" x14ac:dyDescent="0.3">
      <c r="A1750" s="85" t="s">
        <v>1742</v>
      </c>
      <c r="B1750" s="85" t="s">
        <v>1743</v>
      </c>
      <c r="C1750" s="86" t="s">
        <v>28</v>
      </c>
      <c r="D1750" s="199">
        <v>521</v>
      </c>
      <c r="E1750" s="176">
        <v>43675.43</v>
      </c>
      <c r="F1750" s="87">
        <v>0</v>
      </c>
      <c r="G1750" s="168">
        <v>0</v>
      </c>
      <c r="I1750" s="177">
        <f t="shared" ref="I1750:I1757" si="84">F1750/D1750</f>
        <v>0</v>
      </c>
      <c r="J1750" s="174">
        <f t="shared" si="83"/>
        <v>521</v>
      </c>
      <c r="M1750" s="184"/>
    </row>
    <row r="1751" spans="1:13" ht="15" customHeight="1" x14ac:dyDescent="0.3">
      <c r="A1751" s="85" t="s">
        <v>1744</v>
      </c>
      <c r="B1751" s="85" t="s">
        <v>1745</v>
      </c>
      <c r="C1751" s="86" t="s">
        <v>28</v>
      </c>
      <c r="D1751" s="199">
        <v>40</v>
      </c>
      <c r="E1751" s="176">
        <v>4393.2</v>
      </c>
      <c r="F1751" s="87">
        <v>0</v>
      </c>
      <c r="G1751" s="168">
        <v>0</v>
      </c>
      <c r="I1751" s="177">
        <f t="shared" si="84"/>
        <v>0</v>
      </c>
      <c r="J1751" s="174">
        <f t="shared" si="83"/>
        <v>40</v>
      </c>
      <c r="M1751" s="184"/>
    </row>
    <row r="1752" spans="1:13" ht="15" customHeight="1" x14ac:dyDescent="0.3">
      <c r="A1752" s="85" t="s">
        <v>8098</v>
      </c>
      <c r="B1752" s="85" t="s">
        <v>8099</v>
      </c>
      <c r="C1752" s="86" t="s">
        <v>28</v>
      </c>
      <c r="D1752" s="202">
        <v>3</v>
      </c>
      <c r="E1752" s="162">
        <v>1566.66</v>
      </c>
      <c r="F1752" s="161">
        <v>0</v>
      </c>
      <c r="G1752" s="171">
        <v>0</v>
      </c>
      <c r="I1752" s="177">
        <f t="shared" si="84"/>
        <v>0</v>
      </c>
      <c r="J1752" s="174">
        <f t="shared" si="83"/>
        <v>3</v>
      </c>
      <c r="M1752" s="184"/>
    </row>
    <row r="1753" spans="1:13" ht="15" customHeight="1" x14ac:dyDescent="0.3">
      <c r="A1753" s="85" t="s">
        <v>8100</v>
      </c>
      <c r="B1753" s="85" t="s">
        <v>8101</v>
      </c>
      <c r="C1753" s="86" t="s">
        <v>28</v>
      </c>
      <c r="D1753" s="202">
        <v>1</v>
      </c>
      <c r="E1753" s="162">
        <v>749.84</v>
      </c>
      <c r="F1753" s="161">
        <v>0</v>
      </c>
      <c r="G1753" s="171">
        <v>0</v>
      </c>
      <c r="I1753" s="177">
        <f t="shared" si="84"/>
        <v>0</v>
      </c>
      <c r="J1753" s="174">
        <f t="shared" si="83"/>
        <v>1</v>
      </c>
      <c r="M1753" s="184"/>
    </row>
    <row r="1754" spans="1:13" ht="15" customHeight="1" x14ac:dyDescent="0.3">
      <c r="A1754" s="85" t="s">
        <v>8102</v>
      </c>
      <c r="B1754" s="85" t="s">
        <v>8103</v>
      </c>
      <c r="C1754" s="86" t="s">
        <v>28</v>
      </c>
      <c r="D1754" s="202">
        <v>3</v>
      </c>
      <c r="E1754" s="162">
        <v>2802.75</v>
      </c>
      <c r="F1754" s="161">
        <v>0</v>
      </c>
      <c r="G1754" s="171">
        <v>0</v>
      </c>
      <c r="I1754" s="177">
        <f t="shared" si="84"/>
        <v>0</v>
      </c>
      <c r="J1754" s="174">
        <f t="shared" si="83"/>
        <v>3</v>
      </c>
      <c r="M1754" s="184"/>
    </row>
    <row r="1755" spans="1:13" ht="15" customHeight="1" x14ac:dyDescent="0.3">
      <c r="A1755" s="85" t="s">
        <v>8104</v>
      </c>
      <c r="B1755" s="85" t="s">
        <v>8105</v>
      </c>
      <c r="C1755" s="86" t="s">
        <v>28</v>
      </c>
      <c r="D1755" s="202">
        <v>1</v>
      </c>
      <c r="E1755" s="162">
        <v>1285.67</v>
      </c>
      <c r="F1755" s="161">
        <v>0</v>
      </c>
      <c r="G1755" s="171">
        <v>0</v>
      </c>
      <c r="I1755" s="177">
        <f t="shared" si="84"/>
        <v>0</v>
      </c>
      <c r="J1755" s="174">
        <f t="shared" si="83"/>
        <v>1</v>
      </c>
      <c r="M1755" s="184"/>
    </row>
    <row r="1756" spans="1:13" ht="15" customHeight="1" x14ac:dyDescent="0.3">
      <c r="A1756" s="85" t="s">
        <v>8106</v>
      </c>
      <c r="B1756" s="85" t="s">
        <v>8107</v>
      </c>
      <c r="C1756" s="86" t="s">
        <v>28</v>
      </c>
      <c r="D1756" s="202">
        <v>21</v>
      </c>
      <c r="E1756" s="162">
        <v>34012.230000000003</v>
      </c>
      <c r="F1756" s="161">
        <v>0</v>
      </c>
      <c r="G1756" s="171">
        <v>0</v>
      </c>
      <c r="I1756" s="177">
        <f t="shared" si="84"/>
        <v>0</v>
      </c>
      <c r="J1756" s="174">
        <f t="shared" si="83"/>
        <v>21</v>
      </c>
      <c r="M1756" s="184"/>
    </row>
    <row r="1757" spans="1:13" ht="15" customHeight="1" x14ac:dyDescent="0.3">
      <c r="A1757" s="85" t="s">
        <v>8108</v>
      </c>
      <c r="B1757" s="85" t="s">
        <v>8109</v>
      </c>
      <c r="C1757" s="86" t="s">
        <v>28</v>
      </c>
      <c r="D1757" s="202">
        <v>1</v>
      </c>
      <c r="E1757" s="162">
        <v>2621.39</v>
      </c>
      <c r="F1757" s="161">
        <v>0</v>
      </c>
      <c r="G1757" s="171">
        <v>0</v>
      </c>
      <c r="I1757" s="177">
        <f t="shared" si="84"/>
        <v>0</v>
      </c>
      <c r="J1757" s="174">
        <f t="shared" si="83"/>
        <v>1</v>
      </c>
      <c r="M1757" s="184"/>
    </row>
    <row r="1758" spans="1:13" ht="25.2" customHeight="1" x14ac:dyDescent="0.3">
      <c r="A1758" s="83" t="s">
        <v>1746</v>
      </c>
      <c r="B1758" s="83" t="s">
        <v>1747</v>
      </c>
      <c r="C1758" s="84"/>
      <c r="D1758" s="198"/>
      <c r="E1758" s="154">
        <v>98978.579999999987</v>
      </c>
      <c r="F1758" s="84"/>
      <c r="G1758" s="84">
        <v>0</v>
      </c>
      <c r="I1758" s="177"/>
      <c r="J1758" s="174">
        <f t="shared" si="83"/>
        <v>0</v>
      </c>
      <c r="M1758" s="184"/>
    </row>
    <row r="1759" spans="1:13" ht="15" customHeight="1" x14ac:dyDescent="0.3">
      <c r="A1759" s="85" t="s">
        <v>1748</v>
      </c>
      <c r="B1759" s="85" t="s">
        <v>1749</v>
      </c>
      <c r="C1759" s="86" t="s">
        <v>28</v>
      </c>
      <c r="D1759" s="199">
        <v>3</v>
      </c>
      <c r="E1759" s="176">
        <v>1024.4100000000001</v>
      </c>
      <c r="F1759" s="87">
        <v>0</v>
      </c>
      <c r="G1759" s="168">
        <v>0</v>
      </c>
      <c r="I1759" s="177">
        <f t="shared" ref="I1759:I1767" si="85">F1759/D1759</f>
        <v>0</v>
      </c>
      <c r="J1759" s="174">
        <f t="shared" si="83"/>
        <v>3</v>
      </c>
      <c r="M1759" s="184"/>
    </row>
    <row r="1760" spans="1:13" ht="15" customHeight="1" x14ac:dyDescent="0.3">
      <c r="A1760" s="85" t="s">
        <v>1750</v>
      </c>
      <c r="B1760" s="85" t="s">
        <v>1751</v>
      </c>
      <c r="C1760" s="86" t="s">
        <v>28</v>
      </c>
      <c r="D1760" s="199">
        <v>1</v>
      </c>
      <c r="E1760" s="176">
        <v>836.95</v>
      </c>
      <c r="F1760" s="87">
        <v>0</v>
      </c>
      <c r="G1760" s="168">
        <v>0</v>
      </c>
      <c r="I1760" s="177">
        <f t="shared" si="85"/>
        <v>0</v>
      </c>
      <c r="J1760" s="174">
        <f t="shared" si="83"/>
        <v>1</v>
      </c>
      <c r="M1760" s="184"/>
    </row>
    <row r="1761" spans="1:13" ht="15" customHeight="1" x14ac:dyDescent="0.3">
      <c r="A1761" s="85" t="s">
        <v>1752</v>
      </c>
      <c r="B1761" s="85" t="s">
        <v>1753</v>
      </c>
      <c r="C1761" s="86" t="s">
        <v>28</v>
      </c>
      <c r="D1761" s="199">
        <v>22</v>
      </c>
      <c r="E1761" s="176">
        <v>24696.76</v>
      </c>
      <c r="F1761" s="87">
        <v>0</v>
      </c>
      <c r="G1761" s="168">
        <v>0</v>
      </c>
      <c r="I1761" s="177">
        <f t="shared" si="85"/>
        <v>0</v>
      </c>
      <c r="J1761" s="174">
        <f t="shared" si="83"/>
        <v>22</v>
      </c>
      <c r="M1761" s="184"/>
    </row>
    <row r="1762" spans="1:13" ht="15" customHeight="1" x14ac:dyDescent="0.3">
      <c r="A1762" s="85" t="s">
        <v>1754</v>
      </c>
      <c r="B1762" s="85" t="s">
        <v>1755</v>
      </c>
      <c r="C1762" s="86" t="s">
        <v>28</v>
      </c>
      <c r="D1762" s="199">
        <v>8</v>
      </c>
      <c r="E1762" s="176">
        <v>22642.240000000002</v>
      </c>
      <c r="F1762" s="87">
        <v>0</v>
      </c>
      <c r="G1762" s="168">
        <v>0</v>
      </c>
      <c r="I1762" s="177">
        <f t="shared" si="85"/>
        <v>0</v>
      </c>
      <c r="J1762" s="174">
        <f t="shared" si="83"/>
        <v>8</v>
      </c>
      <c r="M1762" s="184"/>
    </row>
    <row r="1763" spans="1:13" ht="15" customHeight="1" x14ac:dyDescent="0.3">
      <c r="A1763" s="85" t="s">
        <v>1756</v>
      </c>
      <c r="B1763" s="85" t="s">
        <v>1757</v>
      </c>
      <c r="C1763" s="86" t="s">
        <v>28</v>
      </c>
      <c r="D1763" s="199">
        <v>23</v>
      </c>
      <c r="E1763" s="176">
        <v>25875</v>
      </c>
      <c r="F1763" s="87">
        <v>0</v>
      </c>
      <c r="G1763" s="168">
        <v>0</v>
      </c>
      <c r="I1763" s="177">
        <f t="shared" si="85"/>
        <v>0</v>
      </c>
      <c r="J1763" s="174">
        <f t="shared" si="83"/>
        <v>23</v>
      </c>
      <c r="M1763" s="184"/>
    </row>
    <row r="1764" spans="1:13" ht="15" customHeight="1" x14ac:dyDescent="0.3">
      <c r="A1764" s="85" t="s">
        <v>1758</v>
      </c>
      <c r="B1764" s="85" t="s">
        <v>1759</v>
      </c>
      <c r="C1764" s="86" t="s">
        <v>28</v>
      </c>
      <c r="D1764" s="199">
        <v>24</v>
      </c>
      <c r="E1764" s="176">
        <v>6895.92</v>
      </c>
      <c r="F1764" s="87">
        <v>0</v>
      </c>
      <c r="G1764" s="168">
        <v>0</v>
      </c>
      <c r="I1764" s="177">
        <f t="shared" si="85"/>
        <v>0</v>
      </c>
      <c r="J1764" s="174">
        <f t="shared" si="83"/>
        <v>24</v>
      </c>
      <c r="M1764" s="184"/>
    </row>
    <row r="1765" spans="1:13" ht="15" customHeight="1" x14ac:dyDescent="0.3">
      <c r="A1765" s="85" t="s">
        <v>8110</v>
      </c>
      <c r="B1765" s="85" t="s">
        <v>8111</v>
      </c>
      <c r="C1765" s="86" t="s">
        <v>28</v>
      </c>
      <c r="D1765" s="202">
        <v>1</v>
      </c>
      <c r="E1765" s="162">
        <v>931.76</v>
      </c>
      <c r="F1765" s="161">
        <v>0</v>
      </c>
      <c r="G1765" s="171">
        <v>0</v>
      </c>
      <c r="I1765" s="177">
        <f t="shared" si="85"/>
        <v>0</v>
      </c>
      <c r="J1765" s="174">
        <f t="shared" si="83"/>
        <v>1</v>
      </c>
      <c r="M1765" s="184"/>
    </row>
    <row r="1766" spans="1:13" ht="15" customHeight="1" x14ac:dyDescent="0.3">
      <c r="A1766" s="85" t="s">
        <v>8112</v>
      </c>
      <c r="B1766" s="85" t="s">
        <v>8113</v>
      </c>
      <c r="C1766" s="86" t="s">
        <v>28</v>
      </c>
      <c r="D1766" s="202">
        <v>1</v>
      </c>
      <c r="E1766" s="162">
        <v>1292.1400000000001</v>
      </c>
      <c r="F1766" s="161">
        <v>0</v>
      </c>
      <c r="G1766" s="171">
        <v>0</v>
      </c>
      <c r="I1766" s="177">
        <f t="shared" si="85"/>
        <v>0</v>
      </c>
      <c r="J1766" s="174">
        <f t="shared" si="83"/>
        <v>1</v>
      </c>
      <c r="M1766" s="184"/>
    </row>
    <row r="1767" spans="1:13" ht="15" customHeight="1" x14ac:dyDescent="0.3">
      <c r="A1767" s="85" t="s">
        <v>8114</v>
      </c>
      <c r="B1767" s="85" t="s">
        <v>8115</v>
      </c>
      <c r="C1767" s="86" t="s">
        <v>28</v>
      </c>
      <c r="D1767" s="202">
        <v>18</v>
      </c>
      <c r="E1767" s="162">
        <v>14783.4</v>
      </c>
      <c r="F1767" s="161">
        <v>0</v>
      </c>
      <c r="G1767" s="171">
        <v>0</v>
      </c>
      <c r="I1767" s="177">
        <f t="shared" si="85"/>
        <v>0</v>
      </c>
      <c r="J1767" s="174">
        <f t="shared" si="83"/>
        <v>18</v>
      </c>
      <c r="M1767" s="184"/>
    </row>
    <row r="1768" spans="1:13" ht="25.2" customHeight="1" x14ac:dyDescent="0.3">
      <c r="A1768" s="83" t="s">
        <v>1760</v>
      </c>
      <c r="B1768" s="83" t="s">
        <v>1616</v>
      </c>
      <c r="C1768" s="84"/>
      <c r="D1768" s="198"/>
      <c r="E1768" s="154">
        <v>211898.53</v>
      </c>
      <c r="F1768" s="84"/>
      <c r="G1768" s="84">
        <v>0</v>
      </c>
      <c r="I1768" s="177"/>
      <c r="J1768" s="174">
        <f t="shared" si="83"/>
        <v>0</v>
      </c>
      <c r="M1768" s="184"/>
    </row>
    <row r="1769" spans="1:13" ht="15" customHeight="1" x14ac:dyDescent="0.3">
      <c r="A1769" s="85" t="s">
        <v>1761</v>
      </c>
      <c r="B1769" s="85" t="s">
        <v>1762</v>
      </c>
      <c r="C1769" s="86" t="s">
        <v>31</v>
      </c>
      <c r="D1769" s="199">
        <v>0</v>
      </c>
      <c r="E1769" s="176">
        <v>0</v>
      </c>
      <c r="F1769" s="87">
        <v>0</v>
      </c>
      <c r="G1769" s="168">
        <v>0</v>
      </c>
      <c r="I1769" s="177" t="s">
        <v>9293</v>
      </c>
      <c r="J1769" s="174">
        <f t="shared" si="83"/>
        <v>0</v>
      </c>
      <c r="M1769" s="184"/>
    </row>
    <row r="1770" spans="1:13" ht="15" customHeight="1" x14ac:dyDescent="0.3">
      <c r="A1770" s="85" t="s">
        <v>1763</v>
      </c>
      <c r="B1770" s="85" t="s">
        <v>1764</v>
      </c>
      <c r="C1770" s="86" t="s">
        <v>28</v>
      </c>
      <c r="D1770" s="199">
        <v>2</v>
      </c>
      <c r="E1770" s="176">
        <v>7000</v>
      </c>
      <c r="F1770" s="87">
        <v>0</v>
      </c>
      <c r="G1770" s="168">
        <v>0</v>
      </c>
      <c r="I1770" s="177">
        <f>F1770/D1770</f>
        <v>0</v>
      </c>
      <c r="J1770" s="174">
        <f t="shared" si="83"/>
        <v>2</v>
      </c>
      <c r="M1770" s="184"/>
    </row>
    <row r="1771" spans="1:13" ht="15" customHeight="1" x14ac:dyDescent="0.3">
      <c r="A1771" s="85" t="s">
        <v>1765</v>
      </c>
      <c r="B1771" s="85" t="s">
        <v>1766</v>
      </c>
      <c r="C1771" s="86" t="s">
        <v>28</v>
      </c>
      <c r="D1771" s="199">
        <v>8</v>
      </c>
      <c r="E1771" s="176">
        <v>17600</v>
      </c>
      <c r="F1771" s="87">
        <v>0</v>
      </c>
      <c r="G1771" s="168">
        <v>0</v>
      </c>
      <c r="I1771" s="177">
        <f>F1771/D1771</f>
        <v>0</v>
      </c>
      <c r="J1771" s="174">
        <f t="shared" si="83"/>
        <v>8</v>
      </c>
      <c r="M1771" s="184"/>
    </row>
    <row r="1772" spans="1:13" ht="15" customHeight="1" x14ac:dyDescent="0.3">
      <c r="A1772" s="85" t="s">
        <v>1767</v>
      </c>
      <c r="B1772" s="85" t="s">
        <v>1768</v>
      </c>
      <c r="C1772" s="86" t="s">
        <v>28</v>
      </c>
      <c r="D1772" s="199">
        <v>1</v>
      </c>
      <c r="E1772" s="176">
        <v>39.42</v>
      </c>
      <c r="F1772" s="87">
        <v>0</v>
      </c>
      <c r="G1772" s="168">
        <v>0</v>
      </c>
      <c r="I1772" s="177">
        <f>F1772/D1772</f>
        <v>0</v>
      </c>
      <c r="J1772" s="174">
        <f t="shared" si="83"/>
        <v>1</v>
      </c>
      <c r="M1772" s="184"/>
    </row>
    <row r="1773" spans="1:13" ht="15" customHeight="1" x14ac:dyDescent="0.3">
      <c r="A1773" s="85" t="s">
        <v>1769</v>
      </c>
      <c r="B1773" s="85" t="s">
        <v>1770</v>
      </c>
      <c r="C1773" s="86" t="s">
        <v>28</v>
      </c>
      <c r="D1773" s="199">
        <v>4</v>
      </c>
      <c r="E1773" s="176">
        <v>177.68</v>
      </c>
      <c r="F1773" s="87">
        <v>0</v>
      </c>
      <c r="G1773" s="168">
        <v>0</v>
      </c>
      <c r="I1773" s="177">
        <f>F1773/D1773</f>
        <v>0</v>
      </c>
      <c r="J1773" s="174">
        <f t="shared" si="83"/>
        <v>4</v>
      </c>
      <c r="M1773" s="184"/>
    </row>
    <row r="1774" spans="1:13" ht="15" customHeight="1" x14ac:dyDescent="0.3">
      <c r="A1774" s="85" t="s">
        <v>8116</v>
      </c>
      <c r="B1774" s="85" t="s">
        <v>8581</v>
      </c>
      <c r="C1774" s="86" t="s">
        <v>31</v>
      </c>
      <c r="D1774" s="202">
        <v>1</v>
      </c>
      <c r="E1774" s="162">
        <v>187081.43</v>
      </c>
      <c r="F1774" s="161">
        <v>0</v>
      </c>
      <c r="G1774" s="171">
        <v>0</v>
      </c>
      <c r="I1774" s="177">
        <f>F1774/D1774</f>
        <v>0</v>
      </c>
      <c r="J1774" s="174">
        <f t="shared" si="83"/>
        <v>1</v>
      </c>
      <c r="M1774" s="184"/>
    </row>
    <row r="1775" spans="1:13" ht="25.2" customHeight="1" x14ac:dyDescent="0.3">
      <c r="A1775" s="83" t="s">
        <v>1771</v>
      </c>
      <c r="B1775" s="83" t="s">
        <v>1345</v>
      </c>
      <c r="C1775" s="84"/>
      <c r="D1775" s="198"/>
      <c r="E1775" s="154">
        <v>751762.91</v>
      </c>
      <c r="F1775" s="84"/>
      <c r="G1775" s="84">
        <v>0</v>
      </c>
      <c r="I1775" s="177"/>
      <c r="J1775" s="174">
        <f t="shared" si="83"/>
        <v>0</v>
      </c>
      <c r="M1775" s="184"/>
    </row>
    <row r="1776" spans="1:13" ht="15" customHeight="1" x14ac:dyDescent="0.3">
      <c r="A1776" s="85" t="s">
        <v>1772</v>
      </c>
      <c r="B1776" s="85" t="s">
        <v>1773</v>
      </c>
      <c r="C1776" s="86" t="s">
        <v>25</v>
      </c>
      <c r="D1776" s="199">
        <v>0</v>
      </c>
      <c r="E1776" s="176">
        <v>0</v>
      </c>
      <c r="F1776" s="87">
        <v>0</v>
      </c>
      <c r="G1776" s="168">
        <v>0</v>
      </c>
      <c r="I1776" s="177" t="s">
        <v>9293</v>
      </c>
      <c r="J1776" s="174">
        <f t="shared" si="83"/>
        <v>0</v>
      </c>
      <c r="M1776" s="184"/>
    </row>
    <row r="1777" spans="1:13" ht="15" customHeight="1" x14ac:dyDescent="0.3">
      <c r="A1777" s="85" t="s">
        <v>1774</v>
      </c>
      <c r="B1777" s="85" t="s">
        <v>1775</v>
      </c>
      <c r="C1777" s="86" t="s">
        <v>25</v>
      </c>
      <c r="D1777" s="199">
        <v>0</v>
      </c>
      <c r="E1777" s="176">
        <v>0</v>
      </c>
      <c r="F1777" s="87">
        <v>0</v>
      </c>
      <c r="G1777" s="168">
        <v>0</v>
      </c>
      <c r="I1777" s="177" t="s">
        <v>9293</v>
      </c>
      <c r="J1777" s="174">
        <f t="shared" si="83"/>
        <v>0</v>
      </c>
      <c r="M1777" s="184"/>
    </row>
    <row r="1778" spans="1:13" ht="15" customHeight="1" x14ac:dyDescent="0.3">
      <c r="A1778" s="85" t="s">
        <v>1776</v>
      </c>
      <c r="B1778" s="85" t="s">
        <v>1777</v>
      </c>
      <c r="C1778" s="86" t="s">
        <v>25</v>
      </c>
      <c r="D1778" s="199">
        <v>0</v>
      </c>
      <c r="E1778" s="176">
        <v>0</v>
      </c>
      <c r="F1778" s="87">
        <v>0</v>
      </c>
      <c r="G1778" s="168">
        <v>0</v>
      </c>
      <c r="I1778" s="177" t="s">
        <v>9293</v>
      </c>
      <c r="J1778" s="174">
        <f t="shared" si="83"/>
        <v>0</v>
      </c>
      <c r="M1778" s="184"/>
    </row>
    <row r="1779" spans="1:13" ht="15" customHeight="1" x14ac:dyDescent="0.3">
      <c r="A1779" s="85" t="s">
        <v>1778</v>
      </c>
      <c r="B1779" s="85" t="s">
        <v>1779</v>
      </c>
      <c r="C1779" s="86" t="s">
        <v>25</v>
      </c>
      <c r="D1779" s="199">
        <v>0</v>
      </c>
      <c r="E1779" s="176">
        <v>0</v>
      </c>
      <c r="F1779" s="87">
        <v>0</v>
      </c>
      <c r="G1779" s="168">
        <v>0</v>
      </c>
      <c r="I1779" s="177" t="s">
        <v>9293</v>
      </c>
      <c r="J1779" s="174">
        <f t="shared" si="83"/>
        <v>0</v>
      </c>
      <c r="M1779" s="184"/>
    </row>
    <row r="1780" spans="1:13" ht="15" customHeight="1" x14ac:dyDescent="0.3">
      <c r="A1780" s="85" t="s">
        <v>1780</v>
      </c>
      <c r="B1780" s="85" t="s">
        <v>1781</v>
      </c>
      <c r="C1780" s="86" t="s">
        <v>25</v>
      </c>
      <c r="D1780" s="199">
        <v>0</v>
      </c>
      <c r="E1780" s="176">
        <v>0</v>
      </c>
      <c r="F1780" s="87">
        <v>0</v>
      </c>
      <c r="G1780" s="168">
        <v>0</v>
      </c>
      <c r="I1780" s="177" t="s">
        <v>9293</v>
      </c>
      <c r="J1780" s="174">
        <f t="shared" si="83"/>
        <v>0</v>
      </c>
      <c r="M1780" s="184"/>
    </row>
    <row r="1781" spans="1:13" ht="15" customHeight="1" x14ac:dyDescent="0.3">
      <c r="A1781" s="85" t="s">
        <v>1782</v>
      </c>
      <c r="B1781" s="85" t="s">
        <v>1783</v>
      </c>
      <c r="C1781" s="86" t="s">
        <v>25</v>
      </c>
      <c r="D1781" s="199">
        <v>0</v>
      </c>
      <c r="E1781" s="176">
        <v>0</v>
      </c>
      <c r="F1781" s="87">
        <v>0</v>
      </c>
      <c r="G1781" s="168">
        <v>0</v>
      </c>
      <c r="I1781" s="177" t="s">
        <v>9293</v>
      </c>
      <c r="J1781" s="174">
        <f t="shared" si="83"/>
        <v>0</v>
      </c>
      <c r="M1781" s="184"/>
    </row>
    <row r="1782" spans="1:13" ht="15" customHeight="1" x14ac:dyDescent="0.3">
      <c r="A1782" s="85" t="s">
        <v>1784</v>
      </c>
      <c r="B1782" s="85" t="s">
        <v>1785</v>
      </c>
      <c r="C1782" s="86" t="s">
        <v>25</v>
      </c>
      <c r="D1782" s="199">
        <v>0</v>
      </c>
      <c r="E1782" s="176">
        <v>0</v>
      </c>
      <c r="F1782" s="87">
        <v>0</v>
      </c>
      <c r="G1782" s="168">
        <v>0</v>
      </c>
      <c r="I1782" s="177" t="s">
        <v>9293</v>
      </c>
      <c r="J1782" s="174">
        <f t="shared" si="83"/>
        <v>0</v>
      </c>
      <c r="M1782" s="184"/>
    </row>
    <row r="1783" spans="1:13" ht="15" customHeight="1" x14ac:dyDescent="0.3">
      <c r="A1783" s="85" t="s">
        <v>1786</v>
      </c>
      <c r="B1783" s="85" t="s">
        <v>1787</v>
      </c>
      <c r="C1783" s="86" t="s">
        <v>25</v>
      </c>
      <c r="D1783" s="199">
        <v>0</v>
      </c>
      <c r="E1783" s="176">
        <v>0</v>
      </c>
      <c r="F1783" s="87">
        <v>0</v>
      </c>
      <c r="G1783" s="168">
        <v>0</v>
      </c>
      <c r="I1783" s="177" t="s">
        <v>9293</v>
      </c>
      <c r="J1783" s="174">
        <f t="shared" si="83"/>
        <v>0</v>
      </c>
      <c r="M1783" s="184"/>
    </row>
    <row r="1784" spans="1:13" ht="15" customHeight="1" x14ac:dyDescent="0.3">
      <c r="A1784" s="85" t="s">
        <v>1788</v>
      </c>
      <c r="B1784" s="85" t="s">
        <v>1789</v>
      </c>
      <c r="C1784" s="86" t="s">
        <v>25</v>
      </c>
      <c r="D1784" s="199">
        <v>0</v>
      </c>
      <c r="E1784" s="176">
        <v>0</v>
      </c>
      <c r="F1784" s="87">
        <v>0</v>
      </c>
      <c r="G1784" s="168">
        <v>0</v>
      </c>
      <c r="I1784" s="177" t="s">
        <v>9293</v>
      </c>
      <c r="J1784" s="174">
        <f t="shared" si="83"/>
        <v>0</v>
      </c>
      <c r="M1784" s="184"/>
    </row>
    <row r="1785" spans="1:13" ht="15" customHeight="1" x14ac:dyDescent="0.3">
      <c r="A1785" s="85" t="s">
        <v>8117</v>
      </c>
      <c r="B1785" s="85" t="s">
        <v>8582</v>
      </c>
      <c r="C1785" s="86" t="s">
        <v>25</v>
      </c>
      <c r="D1785" s="202">
        <v>3534.63</v>
      </c>
      <c r="E1785" s="162">
        <v>281144.46999999997</v>
      </c>
      <c r="F1785" s="161">
        <v>0</v>
      </c>
      <c r="G1785" s="171">
        <v>0</v>
      </c>
      <c r="I1785" s="177">
        <f t="shared" ref="I1785:I1792" si="86">F1785/D1785</f>
        <v>0</v>
      </c>
      <c r="J1785" s="174">
        <f t="shared" si="83"/>
        <v>3534.63</v>
      </c>
      <c r="M1785" s="184"/>
    </row>
    <row r="1786" spans="1:13" ht="15" customHeight="1" x14ac:dyDescent="0.3">
      <c r="A1786" s="85" t="s">
        <v>8118</v>
      </c>
      <c r="B1786" s="85" t="s">
        <v>8583</v>
      </c>
      <c r="C1786" s="86" t="s">
        <v>25</v>
      </c>
      <c r="D1786" s="202">
        <v>410.53</v>
      </c>
      <c r="E1786" s="162">
        <v>34698</v>
      </c>
      <c r="F1786" s="161">
        <v>0</v>
      </c>
      <c r="G1786" s="171">
        <v>0</v>
      </c>
      <c r="I1786" s="177">
        <f t="shared" si="86"/>
        <v>0</v>
      </c>
      <c r="J1786" s="174">
        <f t="shared" si="83"/>
        <v>410.53</v>
      </c>
      <c r="M1786" s="184"/>
    </row>
    <row r="1787" spans="1:13" ht="15" customHeight="1" x14ac:dyDescent="0.3">
      <c r="A1787" s="85" t="s">
        <v>8119</v>
      </c>
      <c r="B1787" s="85" t="s">
        <v>8584</v>
      </c>
      <c r="C1787" s="86" t="s">
        <v>25</v>
      </c>
      <c r="D1787" s="202">
        <v>394.34</v>
      </c>
      <c r="E1787" s="162">
        <v>37900.019999999997</v>
      </c>
      <c r="F1787" s="161">
        <v>0</v>
      </c>
      <c r="G1787" s="171">
        <v>0</v>
      </c>
      <c r="I1787" s="177">
        <f t="shared" si="86"/>
        <v>0</v>
      </c>
      <c r="J1787" s="174">
        <f t="shared" si="83"/>
        <v>394.34</v>
      </c>
      <c r="M1787" s="184"/>
    </row>
    <row r="1788" spans="1:13" ht="15" customHeight="1" x14ac:dyDescent="0.3">
      <c r="A1788" s="85" t="s">
        <v>8120</v>
      </c>
      <c r="B1788" s="85" t="s">
        <v>8585</v>
      </c>
      <c r="C1788" s="86" t="s">
        <v>25</v>
      </c>
      <c r="D1788" s="202">
        <v>256.62</v>
      </c>
      <c r="E1788" s="162">
        <v>29711.46</v>
      </c>
      <c r="F1788" s="161">
        <v>0</v>
      </c>
      <c r="G1788" s="171">
        <v>0</v>
      </c>
      <c r="I1788" s="177">
        <f t="shared" si="86"/>
        <v>0</v>
      </c>
      <c r="J1788" s="174">
        <f t="shared" si="83"/>
        <v>256.62</v>
      </c>
      <c r="M1788" s="184"/>
    </row>
    <row r="1789" spans="1:13" ht="15" customHeight="1" x14ac:dyDescent="0.3">
      <c r="A1789" s="85" t="s">
        <v>8121</v>
      </c>
      <c r="B1789" s="85" t="s">
        <v>8586</v>
      </c>
      <c r="C1789" s="86" t="s">
        <v>25</v>
      </c>
      <c r="D1789" s="202">
        <v>447.32</v>
      </c>
      <c r="E1789" s="162">
        <v>78352.570000000007</v>
      </c>
      <c r="F1789" s="161">
        <v>0</v>
      </c>
      <c r="G1789" s="171">
        <v>0</v>
      </c>
      <c r="I1789" s="177">
        <f t="shared" si="86"/>
        <v>0</v>
      </c>
      <c r="J1789" s="174">
        <f t="shared" si="83"/>
        <v>447.32</v>
      </c>
      <c r="M1789" s="184"/>
    </row>
    <row r="1790" spans="1:13" ht="15" customHeight="1" x14ac:dyDescent="0.3">
      <c r="A1790" s="85" t="s">
        <v>8122</v>
      </c>
      <c r="B1790" s="85" t="s">
        <v>8587</v>
      </c>
      <c r="C1790" s="86" t="s">
        <v>25</v>
      </c>
      <c r="D1790" s="202">
        <v>260.61</v>
      </c>
      <c r="E1790" s="162">
        <v>55171.14</v>
      </c>
      <c r="F1790" s="161">
        <v>0</v>
      </c>
      <c r="G1790" s="171">
        <v>0</v>
      </c>
      <c r="I1790" s="177">
        <f t="shared" si="86"/>
        <v>0</v>
      </c>
      <c r="J1790" s="174">
        <f t="shared" si="83"/>
        <v>260.61</v>
      </c>
      <c r="M1790" s="184"/>
    </row>
    <row r="1791" spans="1:13" ht="15" customHeight="1" x14ac:dyDescent="0.3">
      <c r="A1791" s="85" t="s">
        <v>8123</v>
      </c>
      <c r="B1791" s="85" t="s">
        <v>8588</v>
      </c>
      <c r="C1791" s="86" t="s">
        <v>25</v>
      </c>
      <c r="D1791" s="202">
        <v>773.76</v>
      </c>
      <c r="E1791" s="162">
        <v>208984.84</v>
      </c>
      <c r="F1791" s="161">
        <v>0</v>
      </c>
      <c r="G1791" s="171">
        <v>0</v>
      </c>
      <c r="I1791" s="177">
        <f t="shared" si="86"/>
        <v>0</v>
      </c>
      <c r="J1791" s="174">
        <f t="shared" si="83"/>
        <v>773.76</v>
      </c>
      <c r="M1791" s="184"/>
    </row>
    <row r="1792" spans="1:13" ht="15" customHeight="1" x14ac:dyDescent="0.3">
      <c r="A1792" s="85" t="s">
        <v>8124</v>
      </c>
      <c r="B1792" s="85" t="s">
        <v>8589</v>
      </c>
      <c r="C1792" s="86" t="s">
        <v>25</v>
      </c>
      <c r="D1792" s="202">
        <v>81.739999999999995</v>
      </c>
      <c r="E1792" s="162">
        <v>25800.41</v>
      </c>
      <c r="F1792" s="161">
        <v>0</v>
      </c>
      <c r="G1792" s="171">
        <v>0</v>
      </c>
      <c r="I1792" s="177">
        <f t="shared" si="86"/>
        <v>0</v>
      </c>
      <c r="J1792" s="174">
        <f t="shared" si="83"/>
        <v>81.739999999999995</v>
      </c>
      <c r="M1792" s="184"/>
    </row>
    <row r="1793" spans="1:13" ht="25.2" customHeight="1" x14ac:dyDescent="0.3">
      <c r="A1793" s="83" t="s">
        <v>1790</v>
      </c>
      <c r="B1793" s="83" t="s">
        <v>1523</v>
      </c>
      <c r="C1793" s="84"/>
      <c r="D1793" s="198"/>
      <c r="E1793" s="154">
        <v>5298.48</v>
      </c>
      <c r="F1793" s="84"/>
      <c r="G1793" s="84">
        <v>0</v>
      </c>
      <c r="I1793" s="177"/>
      <c r="J1793" s="174">
        <f t="shared" si="83"/>
        <v>0</v>
      </c>
      <c r="M1793" s="184"/>
    </row>
    <row r="1794" spans="1:13" ht="15" customHeight="1" x14ac:dyDescent="0.3">
      <c r="A1794" s="85" t="s">
        <v>1791</v>
      </c>
      <c r="B1794" s="85" t="s">
        <v>1792</v>
      </c>
      <c r="C1794" s="86" t="s">
        <v>25</v>
      </c>
      <c r="D1794" s="199">
        <v>4490.24</v>
      </c>
      <c r="E1794" s="176">
        <v>5298.48</v>
      </c>
      <c r="F1794" s="87">
        <v>0</v>
      </c>
      <c r="G1794" s="168">
        <v>0</v>
      </c>
      <c r="I1794" s="177">
        <f>F1794/D1794</f>
        <v>0</v>
      </c>
      <c r="J1794" s="174">
        <f t="shared" si="83"/>
        <v>4490.24</v>
      </c>
      <c r="M1794" s="184"/>
    </row>
    <row r="1795" spans="1:13" ht="25.2" customHeight="1" x14ac:dyDescent="0.3">
      <c r="A1795" s="83" t="s">
        <v>8125</v>
      </c>
      <c r="B1795" s="83" t="s">
        <v>8126</v>
      </c>
      <c r="C1795" s="84"/>
      <c r="D1795" s="198"/>
      <c r="E1795" s="154">
        <v>108123.31</v>
      </c>
      <c r="F1795" s="84"/>
      <c r="G1795" s="84">
        <v>0</v>
      </c>
      <c r="I1795" s="177"/>
      <c r="J1795" s="174">
        <f t="shared" si="83"/>
        <v>0</v>
      </c>
      <c r="M1795" s="184"/>
    </row>
    <row r="1796" spans="1:13" ht="15" customHeight="1" x14ac:dyDescent="0.3">
      <c r="A1796" s="85" t="s">
        <v>8127</v>
      </c>
      <c r="B1796" s="85" t="s">
        <v>8362</v>
      </c>
      <c r="C1796" s="86" t="s">
        <v>28</v>
      </c>
      <c r="D1796" s="202">
        <v>985</v>
      </c>
      <c r="E1796" s="162">
        <v>94195.55</v>
      </c>
      <c r="F1796" s="161">
        <v>0</v>
      </c>
      <c r="G1796" s="171">
        <v>0</v>
      </c>
      <c r="I1796" s="177">
        <f>F1796/D1796</f>
        <v>0</v>
      </c>
      <c r="J1796" s="174">
        <f t="shared" si="83"/>
        <v>985</v>
      </c>
      <c r="M1796" s="184"/>
    </row>
    <row r="1797" spans="1:13" ht="15" customHeight="1" x14ac:dyDescent="0.3">
      <c r="A1797" s="85" t="s">
        <v>8128</v>
      </c>
      <c r="B1797" s="85" t="s">
        <v>8426</v>
      </c>
      <c r="C1797" s="86" t="s">
        <v>28</v>
      </c>
      <c r="D1797" s="202">
        <v>152</v>
      </c>
      <c r="E1797" s="162">
        <v>13927.76</v>
      </c>
      <c r="F1797" s="161">
        <v>0</v>
      </c>
      <c r="G1797" s="171">
        <v>0</v>
      </c>
      <c r="I1797" s="177">
        <f>F1797/D1797</f>
        <v>0</v>
      </c>
      <c r="J1797" s="174">
        <f t="shared" ref="J1797:J1860" si="87">D1797-F1797</f>
        <v>152</v>
      </c>
      <c r="M1797" s="184"/>
    </row>
    <row r="1798" spans="1:13" ht="25.2" customHeight="1" x14ac:dyDescent="0.3">
      <c r="A1798" s="83" t="s">
        <v>8129</v>
      </c>
      <c r="B1798" s="83" t="s">
        <v>8130</v>
      </c>
      <c r="C1798" s="84"/>
      <c r="D1798" s="198"/>
      <c r="E1798" s="154">
        <v>100841.95</v>
      </c>
      <c r="F1798" s="84"/>
      <c r="G1798" s="84">
        <v>0</v>
      </c>
      <c r="I1798" s="177"/>
      <c r="J1798" s="174">
        <f t="shared" si="87"/>
        <v>0</v>
      </c>
      <c r="M1798" s="184"/>
    </row>
    <row r="1799" spans="1:13" ht="15" customHeight="1" x14ac:dyDescent="0.3">
      <c r="A1799" s="85" t="s">
        <v>8131</v>
      </c>
      <c r="B1799" s="85" t="s">
        <v>8132</v>
      </c>
      <c r="C1799" s="86" t="s">
        <v>28</v>
      </c>
      <c r="D1799" s="202">
        <v>600</v>
      </c>
      <c r="E1799" s="162">
        <v>44070</v>
      </c>
      <c r="F1799" s="161">
        <v>0</v>
      </c>
      <c r="G1799" s="171">
        <v>0</v>
      </c>
      <c r="I1799" s="177">
        <f t="shared" ref="I1799:I1807" si="88">F1799/D1799</f>
        <v>0</v>
      </c>
      <c r="J1799" s="174">
        <f t="shared" si="87"/>
        <v>600</v>
      </c>
      <c r="M1799" s="184"/>
    </row>
    <row r="1800" spans="1:13" ht="15" customHeight="1" x14ac:dyDescent="0.3">
      <c r="A1800" s="85" t="s">
        <v>8133</v>
      </c>
      <c r="B1800" s="85" t="s">
        <v>8134</v>
      </c>
      <c r="C1800" s="86" t="s">
        <v>28</v>
      </c>
      <c r="D1800" s="202">
        <v>115</v>
      </c>
      <c r="E1800" s="162">
        <v>8676.75</v>
      </c>
      <c r="F1800" s="161">
        <v>0</v>
      </c>
      <c r="G1800" s="171">
        <v>0</v>
      </c>
      <c r="I1800" s="177">
        <f t="shared" si="88"/>
        <v>0</v>
      </c>
      <c r="J1800" s="174">
        <f t="shared" si="87"/>
        <v>115</v>
      </c>
      <c r="M1800" s="184"/>
    </row>
    <row r="1801" spans="1:13" ht="15" customHeight="1" x14ac:dyDescent="0.3">
      <c r="A1801" s="85" t="s">
        <v>8135</v>
      </c>
      <c r="B1801" s="85" t="s">
        <v>8136</v>
      </c>
      <c r="C1801" s="86" t="s">
        <v>28</v>
      </c>
      <c r="D1801" s="202">
        <v>70</v>
      </c>
      <c r="E1801" s="162">
        <v>5876.5</v>
      </c>
      <c r="F1801" s="161">
        <v>0</v>
      </c>
      <c r="G1801" s="171">
        <v>0</v>
      </c>
      <c r="I1801" s="177">
        <f t="shared" si="88"/>
        <v>0</v>
      </c>
      <c r="J1801" s="174">
        <f t="shared" si="87"/>
        <v>70</v>
      </c>
      <c r="M1801" s="184"/>
    </row>
    <row r="1802" spans="1:13" ht="15" customHeight="1" x14ac:dyDescent="0.3">
      <c r="A1802" s="85" t="s">
        <v>8137</v>
      </c>
      <c r="B1802" s="85" t="s">
        <v>8138</v>
      </c>
      <c r="C1802" s="86" t="s">
        <v>28</v>
      </c>
      <c r="D1802" s="202">
        <v>70</v>
      </c>
      <c r="E1802" s="162">
        <v>5967.5</v>
      </c>
      <c r="F1802" s="161">
        <v>0</v>
      </c>
      <c r="G1802" s="171">
        <v>0</v>
      </c>
      <c r="I1802" s="177">
        <f t="shared" si="88"/>
        <v>0</v>
      </c>
      <c r="J1802" s="174">
        <f t="shared" si="87"/>
        <v>70</v>
      </c>
      <c r="M1802" s="184"/>
    </row>
    <row r="1803" spans="1:13" ht="15" customHeight="1" x14ac:dyDescent="0.3">
      <c r="A1803" s="85" t="s">
        <v>8139</v>
      </c>
      <c r="B1803" s="85" t="s">
        <v>8140</v>
      </c>
      <c r="C1803" s="86" t="s">
        <v>28</v>
      </c>
      <c r="D1803" s="202">
        <v>90</v>
      </c>
      <c r="E1803" s="162">
        <v>7825.5</v>
      </c>
      <c r="F1803" s="161">
        <v>0</v>
      </c>
      <c r="G1803" s="171">
        <v>0</v>
      </c>
      <c r="I1803" s="177">
        <f t="shared" si="88"/>
        <v>0</v>
      </c>
      <c r="J1803" s="174">
        <f t="shared" si="87"/>
        <v>90</v>
      </c>
      <c r="M1803" s="184"/>
    </row>
    <row r="1804" spans="1:13" ht="15" customHeight="1" x14ac:dyDescent="0.3">
      <c r="A1804" s="85" t="s">
        <v>8141</v>
      </c>
      <c r="B1804" s="85" t="s">
        <v>8142</v>
      </c>
      <c r="C1804" s="86" t="s">
        <v>28</v>
      </c>
      <c r="D1804" s="202">
        <v>70</v>
      </c>
      <c r="E1804" s="162">
        <v>6184.5</v>
      </c>
      <c r="F1804" s="161">
        <v>0</v>
      </c>
      <c r="G1804" s="171">
        <v>0</v>
      </c>
      <c r="I1804" s="177">
        <f t="shared" si="88"/>
        <v>0</v>
      </c>
      <c r="J1804" s="174">
        <f t="shared" si="87"/>
        <v>70</v>
      </c>
      <c r="M1804" s="184"/>
    </row>
    <row r="1805" spans="1:13" ht="15" customHeight="1" x14ac:dyDescent="0.3">
      <c r="A1805" s="85" t="s">
        <v>8143</v>
      </c>
      <c r="B1805" s="85" t="s">
        <v>8144</v>
      </c>
      <c r="C1805" s="86" t="s">
        <v>28</v>
      </c>
      <c r="D1805" s="202">
        <v>170</v>
      </c>
      <c r="E1805" s="162">
        <v>18227.400000000001</v>
      </c>
      <c r="F1805" s="161">
        <v>0</v>
      </c>
      <c r="G1805" s="171">
        <v>0</v>
      </c>
      <c r="I1805" s="177">
        <f t="shared" si="88"/>
        <v>0</v>
      </c>
      <c r="J1805" s="174">
        <f t="shared" si="87"/>
        <v>170</v>
      </c>
      <c r="M1805" s="184"/>
    </row>
    <row r="1806" spans="1:13" ht="15" customHeight="1" x14ac:dyDescent="0.3">
      <c r="A1806" s="85" t="s">
        <v>8145</v>
      </c>
      <c r="B1806" s="85" t="s">
        <v>8146</v>
      </c>
      <c r="C1806" s="86" t="s">
        <v>28</v>
      </c>
      <c r="D1806" s="202">
        <v>20</v>
      </c>
      <c r="E1806" s="162">
        <v>2299</v>
      </c>
      <c r="F1806" s="161">
        <v>0</v>
      </c>
      <c r="G1806" s="171">
        <v>0</v>
      </c>
      <c r="I1806" s="177">
        <f t="shared" si="88"/>
        <v>0</v>
      </c>
      <c r="J1806" s="174">
        <f t="shared" si="87"/>
        <v>20</v>
      </c>
      <c r="M1806" s="184"/>
    </row>
    <row r="1807" spans="1:13" ht="15" customHeight="1" x14ac:dyDescent="0.3">
      <c r="A1807" s="85" t="s">
        <v>8147</v>
      </c>
      <c r="B1807" s="85" t="s">
        <v>8148</v>
      </c>
      <c r="C1807" s="86" t="s">
        <v>28</v>
      </c>
      <c r="D1807" s="202">
        <v>24</v>
      </c>
      <c r="E1807" s="162">
        <v>1714.8</v>
      </c>
      <c r="F1807" s="161">
        <v>0</v>
      </c>
      <c r="G1807" s="171">
        <v>0</v>
      </c>
      <c r="I1807" s="177">
        <f t="shared" si="88"/>
        <v>0</v>
      </c>
      <c r="J1807" s="174">
        <f t="shared" si="87"/>
        <v>24</v>
      </c>
      <c r="M1807" s="184"/>
    </row>
    <row r="1808" spans="1:13" ht="25.2" customHeight="1" x14ac:dyDescent="0.3">
      <c r="A1808" s="83" t="s">
        <v>10489</v>
      </c>
      <c r="B1808" s="83" t="s">
        <v>10589</v>
      </c>
      <c r="C1808" s="84"/>
      <c r="D1808" s="198"/>
      <c r="E1808" s="154">
        <v>34803.259999999995</v>
      </c>
      <c r="F1808" s="84"/>
      <c r="G1808" s="84">
        <v>0</v>
      </c>
      <c r="I1808" s="177"/>
      <c r="J1808" s="174">
        <f t="shared" si="87"/>
        <v>0</v>
      </c>
      <c r="M1808" s="184"/>
    </row>
    <row r="1809" spans="1:13" ht="15" customHeight="1" x14ac:dyDescent="0.3">
      <c r="A1809" s="85" t="s">
        <v>10490</v>
      </c>
      <c r="B1809" s="85" t="s">
        <v>10492</v>
      </c>
      <c r="C1809" s="86" t="s">
        <v>28</v>
      </c>
      <c r="D1809" s="203">
        <v>320.02999999999997</v>
      </c>
      <c r="E1809" s="164">
        <v>6762.23</v>
      </c>
      <c r="F1809" s="163">
        <v>0</v>
      </c>
      <c r="G1809" s="172">
        <v>0</v>
      </c>
      <c r="I1809" s="177">
        <f>F1809/D1809</f>
        <v>0</v>
      </c>
      <c r="J1809" s="174">
        <f t="shared" si="87"/>
        <v>320.02999999999997</v>
      </c>
      <c r="M1809" s="184"/>
    </row>
    <row r="1810" spans="1:13" ht="15" customHeight="1" x14ac:dyDescent="0.3">
      <c r="A1810" s="85" t="s">
        <v>10491</v>
      </c>
      <c r="B1810" s="85" t="s">
        <v>9601</v>
      </c>
      <c r="C1810" s="86" t="s">
        <v>28</v>
      </c>
      <c r="D1810" s="203">
        <v>320.02999999999997</v>
      </c>
      <c r="E1810" s="164">
        <v>28041.03</v>
      </c>
      <c r="F1810" s="163">
        <v>0</v>
      </c>
      <c r="G1810" s="172">
        <v>0</v>
      </c>
      <c r="I1810" s="177">
        <f>F1810/D1810</f>
        <v>0</v>
      </c>
      <c r="J1810" s="174">
        <f t="shared" si="87"/>
        <v>320.02999999999997</v>
      </c>
      <c r="M1810" s="184"/>
    </row>
    <row r="1811" spans="1:13" ht="25.2" customHeight="1" x14ac:dyDescent="0.3">
      <c r="A1811" s="81" t="s">
        <v>1793</v>
      </c>
      <c r="B1811" s="81" t="s">
        <v>1794</v>
      </c>
      <c r="C1811" s="82"/>
      <c r="D1811" s="197"/>
      <c r="E1811" s="153">
        <v>330067.63999999996</v>
      </c>
      <c r="F1811" s="82"/>
      <c r="G1811" s="82">
        <v>12176.053999999998</v>
      </c>
      <c r="I1811" s="177"/>
      <c r="J1811" s="174">
        <f t="shared" si="87"/>
        <v>0</v>
      </c>
      <c r="M1811" s="184"/>
    </row>
    <row r="1812" spans="1:13" ht="25.2" customHeight="1" x14ac:dyDescent="0.3">
      <c r="A1812" s="83" t="s">
        <v>1795</v>
      </c>
      <c r="B1812" s="83" t="s">
        <v>1796</v>
      </c>
      <c r="C1812" s="84"/>
      <c r="D1812" s="198"/>
      <c r="E1812" s="154">
        <v>158017.94999999995</v>
      </c>
      <c r="F1812" s="84"/>
      <c r="G1812" s="84">
        <v>5903.0279999999993</v>
      </c>
      <c r="I1812" s="177"/>
      <c r="J1812" s="174">
        <f t="shared" si="87"/>
        <v>0</v>
      </c>
      <c r="M1812" s="184"/>
    </row>
    <row r="1813" spans="1:13" ht="15" customHeight="1" x14ac:dyDescent="0.3">
      <c r="A1813" s="85" t="s">
        <v>1797</v>
      </c>
      <c r="B1813" s="85" t="s">
        <v>1798</v>
      </c>
      <c r="C1813" s="86" t="s">
        <v>25</v>
      </c>
      <c r="D1813" s="199">
        <v>627</v>
      </c>
      <c r="E1813" s="176">
        <v>1623.93</v>
      </c>
      <c r="F1813" s="87">
        <v>38</v>
      </c>
      <c r="G1813" s="168">
        <v>98.419999999999987</v>
      </c>
      <c r="I1813" s="177">
        <f t="shared" ref="I1813:I1823" si="89">F1813/D1813</f>
        <v>6.0606060606060608E-2</v>
      </c>
      <c r="J1813" s="174">
        <f t="shared" si="87"/>
        <v>589</v>
      </c>
      <c r="M1813" s="184"/>
    </row>
    <row r="1814" spans="1:13" ht="15" customHeight="1" x14ac:dyDescent="0.3">
      <c r="A1814" s="85" t="s">
        <v>1799</v>
      </c>
      <c r="B1814" s="85" t="s">
        <v>1800</v>
      </c>
      <c r="C1814" s="86" t="s">
        <v>78</v>
      </c>
      <c r="D1814" s="199">
        <v>195.36</v>
      </c>
      <c r="E1814" s="176">
        <v>10570.93</v>
      </c>
      <c r="F1814" s="87">
        <v>18.239999999999998</v>
      </c>
      <c r="G1814" s="168">
        <v>986.96639999999991</v>
      </c>
      <c r="I1814" s="177">
        <f t="shared" si="89"/>
        <v>9.3366093366093347E-2</v>
      </c>
      <c r="J1814" s="174">
        <f t="shared" si="87"/>
        <v>177.12</v>
      </c>
      <c r="M1814" s="184"/>
    </row>
    <row r="1815" spans="1:13" ht="15" customHeight="1" x14ac:dyDescent="0.3">
      <c r="A1815" s="85" t="s">
        <v>1801</v>
      </c>
      <c r="B1815" s="85" t="s">
        <v>1802</v>
      </c>
      <c r="C1815" s="86" t="s">
        <v>78</v>
      </c>
      <c r="D1815" s="199">
        <v>86.16</v>
      </c>
      <c r="E1815" s="176">
        <v>4662.12</v>
      </c>
      <c r="F1815" s="87">
        <v>0</v>
      </c>
      <c r="G1815" s="168">
        <v>0</v>
      </c>
      <c r="I1815" s="177">
        <f t="shared" si="89"/>
        <v>0</v>
      </c>
      <c r="J1815" s="174">
        <f t="shared" si="87"/>
        <v>86.16</v>
      </c>
      <c r="M1815" s="184"/>
    </row>
    <row r="1816" spans="1:13" ht="15" customHeight="1" x14ac:dyDescent="0.3">
      <c r="A1816" s="85" t="s">
        <v>1803</v>
      </c>
      <c r="B1816" s="85" t="s">
        <v>1804</v>
      </c>
      <c r="C1816" s="86" t="s">
        <v>14</v>
      </c>
      <c r="D1816" s="199">
        <v>1269.4000000000001</v>
      </c>
      <c r="E1816" s="176">
        <v>3503.54</v>
      </c>
      <c r="F1816" s="87">
        <v>83.6</v>
      </c>
      <c r="G1816" s="168">
        <v>230.73599999999996</v>
      </c>
      <c r="I1816" s="177">
        <f t="shared" si="89"/>
        <v>6.5857885615251285E-2</v>
      </c>
      <c r="J1816" s="174">
        <f t="shared" si="87"/>
        <v>1185.8000000000002</v>
      </c>
      <c r="M1816" s="184"/>
    </row>
    <row r="1817" spans="1:13" ht="15" customHeight="1" x14ac:dyDescent="0.3">
      <c r="A1817" s="85" t="s">
        <v>1805</v>
      </c>
      <c r="B1817" s="85" t="s">
        <v>1806</v>
      </c>
      <c r="C1817" s="86" t="s">
        <v>78</v>
      </c>
      <c r="D1817" s="199">
        <v>423.28</v>
      </c>
      <c r="E1817" s="176">
        <v>7627.51</v>
      </c>
      <c r="F1817" s="87">
        <v>2.2799999999999998</v>
      </c>
      <c r="G1817" s="168">
        <v>41.085599999999992</v>
      </c>
      <c r="I1817" s="177">
        <f t="shared" si="89"/>
        <v>5.3865053865053865E-3</v>
      </c>
      <c r="J1817" s="174">
        <f t="shared" si="87"/>
        <v>421</v>
      </c>
      <c r="M1817" s="184"/>
    </row>
    <row r="1818" spans="1:13" ht="15" customHeight="1" x14ac:dyDescent="0.3">
      <c r="A1818" s="85" t="s">
        <v>1807</v>
      </c>
      <c r="B1818" s="85" t="s">
        <v>1808</v>
      </c>
      <c r="C1818" s="86" t="s">
        <v>78</v>
      </c>
      <c r="D1818" s="199">
        <v>170</v>
      </c>
      <c r="E1818" s="176">
        <v>1174.7</v>
      </c>
      <c r="F1818" s="87">
        <v>0</v>
      </c>
      <c r="G1818" s="168">
        <v>0</v>
      </c>
      <c r="I1818" s="177">
        <f t="shared" si="89"/>
        <v>0</v>
      </c>
      <c r="J1818" s="174">
        <f t="shared" si="87"/>
        <v>170</v>
      </c>
      <c r="M1818" s="184"/>
    </row>
    <row r="1819" spans="1:13" ht="15" customHeight="1" x14ac:dyDescent="0.3">
      <c r="A1819" s="85" t="s">
        <v>1809</v>
      </c>
      <c r="B1819" s="85" t="s">
        <v>1810</v>
      </c>
      <c r="C1819" s="86" t="s">
        <v>78</v>
      </c>
      <c r="D1819" s="199">
        <v>253.11</v>
      </c>
      <c r="E1819" s="176">
        <v>5796.2199999999993</v>
      </c>
      <c r="F1819" s="87">
        <v>0</v>
      </c>
      <c r="G1819" s="168">
        <v>0</v>
      </c>
      <c r="I1819" s="177">
        <f t="shared" si="89"/>
        <v>0</v>
      </c>
      <c r="J1819" s="174">
        <f t="shared" si="87"/>
        <v>253.11</v>
      </c>
      <c r="M1819" s="184"/>
    </row>
    <row r="1820" spans="1:13" ht="15" customHeight="1" x14ac:dyDescent="0.3">
      <c r="A1820" s="85" t="s">
        <v>1811</v>
      </c>
      <c r="B1820" s="85" t="s">
        <v>1812</v>
      </c>
      <c r="C1820" s="86" t="s">
        <v>25</v>
      </c>
      <c r="D1820" s="199">
        <v>200</v>
      </c>
      <c r="E1820" s="176">
        <v>8578</v>
      </c>
      <c r="F1820" s="87">
        <v>0</v>
      </c>
      <c r="G1820" s="168">
        <v>0</v>
      </c>
      <c r="I1820" s="177">
        <f t="shared" si="89"/>
        <v>0</v>
      </c>
      <c r="J1820" s="174">
        <f t="shared" si="87"/>
        <v>200</v>
      </c>
      <c r="M1820" s="184"/>
    </row>
    <row r="1821" spans="1:13" ht="15" customHeight="1" x14ac:dyDescent="0.3">
      <c r="A1821" s="85" t="s">
        <v>1813</v>
      </c>
      <c r="B1821" s="85" t="s">
        <v>1814</v>
      </c>
      <c r="C1821" s="86" t="s">
        <v>25</v>
      </c>
      <c r="D1821" s="199">
        <v>150</v>
      </c>
      <c r="E1821" s="176">
        <v>9310.5</v>
      </c>
      <c r="F1821" s="87">
        <v>41</v>
      </c>
      <c r="G1821" s="168">
        <v>2544.87</v>
      </c>
      <c r="I1821" s="177">
        <f t="shared" si="89"/>
        <v>0.27333333333333332</v>
      </c>
      <c r="J1821" s="174">
        <f t="shared" si="87"/>
        <v>109</v>
      </c>
      <c r="M1821" s="184"/>
    </row>
    <row r="1822" spans="1:13" ht="15" customHeight="1" x14ac:dyDescent="0.3">
      <c r="A1822" s="85" t="s">
        <v>1815</v>
      </c>
      <c r="B1822" s="85" t="s">
        <v>1816</v>
      </c>
      <c r="C1822" s="86" t="s">
        <v>25</v>
      </c>
      <c r="D1822" s="199">
        <v>45</v>
      </c>
      <c r="E1822" s="176">
        <v>1998.45</v>
      </c>
      <c r="F1822" s="87">
        <v>14</v>
      </c>
      <c r="G1822" s="168">
        <v>621.74</v>
      </c>
      <c r="I1822" s="177">
        <f t="shared" si="89"/>
        <v>0.31111111111111112</v>
      </c>
      <c r="J1822" s="174">
        <f t="shared" si="87"/>
        <v>31</v>
      </c>
      <c r="M1822" s="184"/>
    </row>
    <row r="1823" spans="1:13" ht="15" customHeight="1" x14ac:dyDescent="0.3">
      <c r="A1823" s="85" t="s">
        <v>1817</v>
      </c>
      <c r="B1823" s="85" t="s">
        <v>1818</v>
      </c>
      <c r="C1823" s="86" t="s">
        <v>25</v>
      </c>
      <c r="D1823" s="199">
        <v>12</v>
      </c>
      <c r="E1823" s="176">
        <v>705.72</v>
      </c>
      <c r="F1823" s="87">
        <v>0</v>
      </c>
      <c r="G1823" s="168">
        <v>0</v>
      </c>
      <c r="I1823" s="177">
        <f t="shared" si="89"/>
        <v>0</v>
      </c>
      <c r="J1823" s="174">
        <f t="shared" si="87"/>
        <v>12</v>
      </c>
      <c r="M1823" s="184"/>
    </row>
    <row r="1824" spans="1:13" ht="19.95" customHeight="1" x14ac:dyDescent="0.3">
      <c r="A1824" s="88" t="s">
        <v>1819</v>
      </c>
      <c r="B1824" s="88" t="s">
        <v>1820</v>
      </c>
      <c r="C1824" s="89"/>
      <c r="D1824" s="201"/>
      <c r="E1824" s="156">
        <v>85999.22</v>
      </c>
      <c r="F1824" s="89"/>
      <c r="G1824" s="89">
        <v>0</v>
      </c>
      <c r="I1824" s="177"/>
      <c r="J1824" s="174">
        <f t="shared" si="87"/>
        <v>0</v>
      </c>
      <c r="M1824" s="184"/>
    </row>
    <row r="1825" spans="1:13" ht="15" customHeight="1" x14ac:dyDescent="0.3">
      <c r="A1825" s="85" t="s">
        <v>1821</v>
      </c>
      <c r="B1825" s="85" t="s">
        <v>1822</v>
      </c>
      <c r="C1825" s="86" t="s">
        <v>14</v>
      </c>
      <c r="D1825" s="199">
        <v>516.94000000000005</v>
      </c>
      <c r="E1825" s="176">
        <v>27501.21</v>
      </c>
      <c r="F1825" s="87">
        <v>0</v>
      </c>
      <c r="G1825" s="168">
        <v>0</v>
      </c>
      <c r="I1825" s="177">
        <f>F1825/D1825</f>
        <v>0</v>
      </c>
      <c r="J1825" s="174">
        <f t="shared" si="87"/>
        <v>516.94000000000005</v>
      </c>
      <c r="M1825" s="184"/>
    </row>
    <row r="1826" spans="1:13" ht="15" customHeight="1" x14ac:dyDescent="0.3">
      <c r="A1826" s="85" t="s">
        <v>1823</v>
      </c>
      <c r="B1826" s="85" t="s">
        <v>1824</v>
      </c>
      <c r="C1826" s="86" t="s">
        <v>78</v>
      </c>
      <c r="D1826" s="199">
        <v>0</v>
      </c>
      <c r="E1826" s="176">
        <v>0</v>
      </c>
      <c r="F1826" s="87">
        <v>0</v>
      </c>
      <c r="G1826" s="168">
        <v>0</v>
      </c>
      <c r="I1826" s="177" t="s">
        <v>9293</v>
      </c>
      <c r="J1826" s="174">
        <f t="shared" si="87"/>
        <v>0</v>
      </c>
      <c r="M1826" s="184"/>
    </row>
    <row r="1827" spans="1:13" ht="15" customHeight="1" x14ac:dyDescent="0.3">
      <c r="A1827" s="85" t="s">
        <v>1825</v>
      </c>
      <c r="B1827" s="85" t="s">
        <v>1826</v>
      </c>
      <c r="C1827" s="86" t="s">
        <v>14</v>
      </c>
      <c r="D1827" s="199">
        <v>373.35</v>
      </c>
      <c r="E1827" s="176">
        <v>429.34999999999997</v>
      </c>
      <c r="F1827" s="87">
        <v>0</v>
      </c>
      <c r="G1827" s="168">
        <v>0</v>
      </c>
      <c r="I1827" s="177">
        <f>F1827/D1827</f>
        <v>0</v>
      </c>
      <c r="J1827" s="174">
        <f t="shared" si="87"/>
        <v>373.35</v>
      </c>
      <c r="M1827" s="184"/>
    </row>
    <row r="1828" spans="1:13" ht="15" customHeight="1" x14ac:dyDescent="0.3">
      <c r="A1828" s="85" t="s">
        <v>1827</v>
      </c>
      <c r="B1828" s="85" t="s">
        <v>1828</v>
      </c>
      <c r="C1828" s="86" t="s">
        <v>14</v>
      </c>
      <c r="D1828" s="199">
        <v>506</v>
      </c>
      <c r="E1828" s="176">
        <v>18620.8</v>
      </c>
      <c r="F1828" s="87">
        <v>0</v>
      </c>
      <c r="G1828" s="168">
        <v>0</v>
      </c>
      <c r="I1828" s="177">
        <f>F1828/D1828</f>
        <v>0</v>
      </c>
      <c r="J1828" s="174">
        <f t="shared" si="87"/>
        <v>506</v>
      </c>
      <c r="M1828" s="184"/>
    </row>
    <row r="1829" spans="1:13" ht="15" customHeight="1" x14ac:dyDescent="0.3">
      <c r="A1829" s="85" t="s">
        <v>1829</v>
      </c>
      <c r="B1829" s="85" t="s">
        <v>1830</v>
      </c>
      <c r="C1829" s="86" t="s">
        <v>25</v>
      </c>
      <c r="D1829" s="199">
        <v>287.19</v>
      </c>
      <c r="E1829" s="176">
        <v>9118.2800000000007</v>
      </c>
      <c r="F1829" s="87">
        <v>0</v>
      </c>
      <c r="G1829" s="168">
        <v>0</v>
      </c>
      <c r="I1829" s="177">
        <f>F1829/D1829</f>
        <v>0</v>
      </c>
      <c r="J1829" s="174">
        <f t="shared" si="87"/>
        <v>287.19</v>
      </c>
      <c r="M1829" s="184"/>
    </row>
    <row r="1830" spans="1:13" ht="15" customHeight="1" x14ac:dyDescent="0.3">
      <c r="A1830" s="85" t="s">
        <v>8590</v>
      </c>
      <c r="B1830" s="85" t="s">
        <v>8363</v>
      </c>
      <c r="C1830" s="86" t="s">
        <v>78</v>
      </c>
      <c r="D1830" s="202">
        <v>37.33</v>
      </c>
      <c r="E1830" s="162">
        <v>23237.18</v>
      </c>
      <c r="F1830" s="161">
        <v>0</v>
      </c>
      <c r="G1830" s="171">
        <v>0</v>
      </c>
      <c r="I1830" s="177">
        <f>F1830/D1830</f>
        <v>0</v>
      </c>
      <c r="J1830" s="174">
        <f t="shared" si="87"/>
        <v>37.33</v>
      </c>
      <c r="M1830" s="184"/>
    </row>
    <row r="1831" spans="1:13" ht="15" customHeight="1" x14ac:dyDescent="0.3">
      <c r="A1831" s="85" t="s">
        <v>8591</v>
      </c>
      <c r="B1831" s="85" t="s">
        <v>8364</v>
      </c>
      <c r="C1831" s="86" t="s">
        <v>14</v>
      </c>
      <c r="D1831" s="202">
        <v>143.6</v>
      </c>
      <c r="E1831" s="162">
        <v>7092.4</v>
      </c>
      <c r="F1831" s="161">
        <v>0</v>
      </c>
      <c r="G1831" s="171">
        <v>0</v>
      </c>
      <c r="I1831" s="177">
        <f>F1831/D1831</f>
        <v>0</v>
      </c>
      <c r="J1831" s="174">
        <f t="shared" si="87"/>
        <v>143.6</v>
      </c>
      <c r="M1831" s="184"/>
    </row>
    <row r="1832" spans="1:13" ht="19.95" customHeight="1" x14ac:dyDescent="0.3">
      <c r="A1832" s="88" t="s">
        <v>8149</v>
      </c>
      <c r="B1832" s="88" t="s">
        <v>7718</v>
      </c>
      <c r="C1832" s="89"/>
      <c r="D1832" s="201"/>
      <c r="E1832" s="89">
        <v>16467.11</v>
      </c>
      <c r="F1832" s="89"/>
      <c r="G1832" s="89">
        <v>1379.21</v>
      </c>
      <c r="I1832" s="177"/>
      <c r="J1832" s="174">
        <f t="shared" si="87"/>
        <v>0</v>
      </c>
      <c r="M1832" s="184"/>
    </row>
    <row r="1833" spans="1:13" ht="15" customHeight="1" x14ac:dyDescent="0.3">
      <c r="A1833" s="85" t="s">
        <v>8150</v>
      </c>
      <c r="B1833" s="85" t="s">
        <v>8151</v>
      </c>
      <c r="C1833" s="86" t="s">
        <v>78</v>
      </c>
      <c r="D1833" s="202">
        <v>131.44999999999999</v>
      </c>
      <c r="E1833" s="162">
        <v>5845.58</v>
      </c>
      <c r="F1833" s="161">
        <v>0</v>
      </c>
      <c r="G1833" s="171">
        <v>0</v>
      </c>
      <c r="I1833" s="177">
        <f>F1833/D1833</f>
        <v>0</v>
      </c>
      <c r="J1833" s="174">
        <f t="shared" si="87"/>
        <v>131.44999999999999</v>
      </c>
      <c r="M1833" s="184"/>
    </row>
    <row r="1834" spans="1:13" ht="15" customHeight="1" x14ac:dyDescent="0.3">
      <c r="A1834" s="85" t="s">
        <v>9976</v>
      </c>
      <c r="B1834" s="85" t="s">
        <v>1927</v>
      </c>
      <c r="C1834" s="86" t="s">
        <v>25</v>
      </c>
      <c r="D1834" s="203">
        <v>19</v>
      </c>
      <c r="E1834" s="164">
        <v>1379.21</v>
      </c>
      <c r="F1834" s="163">
        <v>19</v>
      </c>
      <c r="G1834" s="172">
        <v>1379.21</v>
      </c>
      <c r="I1834" s="185">
        <f>F1834/D1834</f>
        <v>1</v>
      </c>
      <c r="J1834" s="186">
        <f t="shared" si="87"/>
        <v>0</v>
      </c>
      <c r="M1834" s="184"/>
    </row>
    <row r="1835" spans="1:13" ht="15" customHeight="1" x14ac:dyDescent="0.3">
      <c r="A1835" s="85" t="s">
        <v>9977</v>
      </c>
      <c r="B1835" s="85" t="s">
        <v>9340</v>
      </c>
      <c r="C1835" s="86" t="s">
        <v>78</v>
      </c>
      <c r="D1835" s="203">
        <v>58.7</v>
      </c>
      <c r="E1835" s="164">
        <v>9242.32</v>
      </c>
      <c r="F1835" s="163">
        <v>0</v>
      </c>
      <c r="G1835" s="172">
        <v>0</v>
      </c>
      <c r="I1835" s="185">
        <f>F1835/D1835</f>
        <v>0</v>
      </c>
      <c r="J1835" s="186">
        <f t="shared" si="87"/>
        <v>58.7</v>
      </c>
      <c r="M1835" s="184"/>
    </row>
    <row r="1836" spans="1:13" ht="25.2" customHeight="1" x14ac:dyDescent="0.3">
      <c r="A1836" s="83" t="s">
        <v>1831</v>
      </c>
      <c r="B1836" s="83" t="s">
        <v>1832</v>
      </c>
      <c r="C1836" s="84"/>
      <c r="D1836" s="198"/>
      <c r="E1836" s="154">
        <v>108256.95000000001</v>
      </c>
      <c r="F1836" s="84"/>
      <c r="G1836" s="84">
        <v>4636.6260000000002</v>
      </c>
      <c r="I1836" s="177"/>
      <c r="J1836" s="174">
        <f t="shared" si="87"/>
        <v>0</v>
      </c>
      <c r="M1836" s="184"/>
    </row>
    <row r="1837" spans="1:13" ht="15" customHeight="1" x14ac:dyDescent="0.3">
      <c r="A1837" s="85" t="s">
        <v>1833</v>
      </c>
      <c r="B1837" s="85" t="s">
        <v>1834</v>
      </c>
      <c r="C1837" s="86" t="s">
        <v>25</v>
      </c>
      <c r="D1837" s="199">
        <v>450</v>
      </c>
      <c r="E1837" s="176">
        <v>23193</v>
      </c>
      <c r="F1837" s="87">
        <v>0</v>
      </c>
      <c r="G1837" s="168">
        <v>0</v>
      </c>
      <c r="I1837" s="177">
        <f>F1837/D1837</f>
        <v>0</v>
      </c>
      <c r="J1837" s="174">
        <f t="shared" si="87"/>
        <v>450</v>
      </c>
      <c r="M1837" s="184"/>
    </row>
    <row r="1838" spans="1:13" ht="15" customHeight="1" x14ac:dyDescent="0.3">
      <c r="A1838" s="85" t="s">
        <v>1835</v>
      </c>
      <c r="B1838" s="85" t="s">
        <v>1836</v>
      </c>
      <c r="C1838" s="86" t="s">
        <v>28</v>
      </c>
      <c r="D1838" s="199">
        <v>0</v>
      </c>
      <c r="E1838" s="176">
        <v>0</v>
      </c>
      <c r="F1838" s="87">
        <v>0</v>
      </c>
      <c r="G1838" s="168">
        <v>0</v>
      </c>
      <c r="I1838" s="177" t="s">
        <v>9293</v>
      </c>
      <c r="J1838" s="174">
        <f t="shared" si="87"/>
        <v>0</v>
      </c>
      <c r="M1838" s="184"/>
    </row>
    <row r="1839" spans="1:13" ht="15" customHeight="1" x14ac:dyDescent="0.3">
      <c r="A1839" s="85" t="s">
        <v>1837</v>
      </c>
      <c r="B1839" s="85" t="s">
        <v>1838</v>
      </c>
      <c r="C1839" s="86" t="s">
        <v>28</v>
      </c>
      <c r="D1839" s="199">
        <v>0</v>
      </c>
      <c r="E1839" s="176">
        <v>0</v>
      </c>
      <c r="F1839" s="87">
        <v>0</v>
      </c>
      <c r="G1839" s="168">
        <v>0</v>
      </c>
      <c r="I1839" s="177" t="s">
        <v>9293</v>
      </c>
      <c r="J1839" s="174">
        <f t="shared" si="87"/>
        <v>0</v>
      </c>
      <c r="M1839" s="184"/>
    </row>
    <row r="1840" spans="1:13" ht="15" customHeight="1" x14ac:dyDescent="0.3">
      <c r="A1840" s="85" t="s">
        <v>1839</v>
      </c>
      <c r="B1840" s="85" t="s">
        <v>1840</v>
      </c>
      <c r="C1840" s="86" t="s">
        <v>28</v>
      </c>
      <c r="D1840" s="199">
        <v>0</v>
      </c>
      <c r="E1840" s="176">
        <v>0</v>
      </c>
      <c r="F1840" s="87">
        <v>0</v>
      </c>
      <c r="G1840" s="168">
        <v>0</v>
      </c>
      <c r="I1840" s="177" t="s">
        <v>9293</v>
      </c>
      <c r="J1840" s="174">
        <f t="shared" si="87"/>
        <v>0</v>
      </c>
      <c r="M1840" s="184"/>
    </row>
    <row r="1841" spans="1:13" ht="15" customHeight="1" x14ac:dyDescent="0.3">
      <c r="A1841" s="85" t="s">
        <v>1841</v>
      </c>
      <c r="B1841" s="85" t="s">
        <v>1842</v>
      </c>
      <c r="C1841" s="86" t="s">
        <v>28</v>
      </c>
      <c r="D1841" s="199">
        <v>24</v>
      </c>
      <c r="E1841" s="176">
        <v>371.76</v>
      </c>
      <c r="F1841" s="87">
        <v>22</v>
      </c>
      <c r="G1841" s="168">
        <v>340.78000000000003</v>
      </c>
      <c r="I1841" s="177">
        <f>F1841/D1841</f>
        <v>0.91666666666666663</v>
      </c>
      <c r="J1841" s="174">
        <f t="shared" si="87"/>
        <v>2</v>
      </c>
      <c r="M1841" s="184"/>
    </row>
    <row r="1842" spans="1:13" ht="15" customHeight="1" x14ac:dyDescent="0.3">
      <c r="A1842" s="85" t="s">
        <v>1843</v>
      </c>
      <c r="B1842" s="85" t="s">
        <v>1844</v>
      </c>
      <c r="C1842" s="86" t="s">
        <v>28</v>
      </c>
      <c r="D1842" s="199">
        <v>0</v>
      </c>
      <c r="E1842" s="176">
        <v>0</v>
      </c>
      <c r="F1842" s="87">
        <v>0</v>
      </c>
      <c r="G1842" s="168">
        <v>0</v>
      </c>
      <c r="I1842" s="177" t="s">
        <v>9293</v>
      </c>
      <c r="J1842" s="174">
        <f t="shared" si="87"/>
        <v>0</v>
      </c>
      <c r="M1842" s="184"/>
    </row>
    <row r="1843" spans="1:13" ht="15" customHeight="1" x14ac:dyDescent="0.3">
      <c r="A1843" s="85" t="s">
        <v>1845</v>
      </c>
      <c r="B1843" s="85" t="s">
        <v>1846</v>
      </c>
      <c r="C1843" s="86" t="s">
        <v>28</v>
      </c>
      <c r="D1843" s="199">
        <v>0</v>
      </c>
      <c r="E1843" s="176">
        <v>0</v>
      </c>
      <c r="F1843" s="87">
        <v>0</v>
      </c>
      <c r="G1843" s="168">
        <v>0</v>
      </c>
      <c r="I1843" s="177" t="s">
        <v>9293</v>
      </c>
      <c r="J1843" s="174">
        <f t="shared" si="87"/>
        <v>0</v>
      </c>
      <c r="M1843" s="184"/>
    </row>
    <row r="1844" spans="1:13" ht="15" customHeight="1" x14ac:dyDescent="0.3">
      <c r="A1844" s="85" t="s">
        <v>1847</v>
      </c>
      <c r="B1844" s="85" t="s">
        <v>1848</v>
      </c>
      <c r="C1844" s="86" t="s">
        <v>28</v>
      </c>
      <c r="D1844" s="199">
        <v>12</v>
      </c>
      <c r="E1844" s="176">
        <v>249.96</v>
      </c>
      <c r="F1844" s="87">
        <v>0</v>
      </c>
      <c r="G1844" s="168">
        <v>0</v>
      </c>
      <c r="I1844" s="177">
        <f>F1844/D1844</f>
        <v>0</v>
      </c>
      <c r="J1844" s="174">
        <f t="shared" si="87"/>
        <v>12</v>
      </c>
      <c r="M1844" s="184"/>
    </row>
    <row r="1845" spans="1:13" ht="15" customHeight="1" x14ac:dyDescent="0.3">
      <c r="A1845" s="85" t="s">
        <v>1849</v>
      </c>
      <c r="B1845" s="85" t="s">
        <v>1850</v>
      </c>
      <c r="C1845" s="86" t="s">
        <v>28</v>
      </c>
      <c r="D1845" s="199">
        <v>5</v>
      </c>
      <c r="E1845" s="176">
        <v>249.9</v>
      </c>
      <c r="F1845" s="87">
        <v>0</v>
      </c>
      <c r="G1845" s="168">
        <v>0</v>
      </c>
      <c r="I1845" s="177">
        <f>F1845/D1845</f>
        <v>0</v>
      </c>
      <c r="J1845" s="174">
        <f t="shared" si="87"/>
        <v>5</v>
      </c>
      <c r="M1845" s="184"/>
    </row>
    <row r="1846" spans="1:13" ht="15" customHeight="1" x14ac:dyDescent="0.3">
      <c r="A1846" s="85" t="s">
        <v>1851</v>
      </c>
      <c r="B1846" s="85" t="s">
        <v>1852</v>
      </c>
      <c r="C1846" s="86" t="s">
        <v>28</v>
      </c>
      <c r="D1846" s="199">
        <v>7</v>
      </c>
      <c r="E1846" s="176">
        <v>208.53</v>
      </c>
      <c r="F1846" s="87">
        <v>0</v>
      </c>
      <c r="G1846" s="168">
        <v>0</v>
      </c>
      <c r="I1846" s="177">
        <f>F1846/D1846</f>
        <v>0</v>
      </c>
      <c r="J1846" s="174">
        <f t="shared" si="87"/>
        <v>7</v>
      </c>
      <c r="M1846" s="184"/>
    </row>
    <row r="1847" spans="1:13" ht="19.95" customHeight="1" x14ac:dyDescent="0.3">
      <c r="A1847" s="88" t="s">
        <v>1853</v>
      </c>
      <c r="B1847" s="88" t="s">
        <v>1854</v>
      </c>
      <c r="C1847" s="89"/>
      <c r="D1847" s="201"/>
      <c r="E1847" s="156">
        <v>4063.29</v>
      </c>
      <c r="F1847" s="89"/>
      <c r="G1847" s="89">
        <v>0</v>
      </c>
      <c r="I1847" s="177"/>
      <c r="J1847" s="174">
        <f t="shared" si="87"/>
        <v>0</v>
      </c>
      <c r="M1847" s="184"/>
    </row>
    <row r="1848" spans="1:13" ht="15" customHeight="1" x14ac:dyDescent="0.3">
      <c r="A1848" s="85" t="s">
        <v>1855</v>
      </c>
      <c r="B1848" s="85" t="s">
        <v>1856</v>
      </c>
      <c r="C1848" s="86" t="s">
        <v>14</v>
      </c>
      <c r="D1848" s="199">
        <v>29.16</v>
      </c>
      <c r="E1848" s="176">
        <v>2053.16</v>
      </c>
      <c r="F1848" s="87">
        <v>0</v>
      </c>
      <c r="G1848" s="168">
        <v>0</v>
      </c>
      <c r="I1848" s="177">
        <f t="shared" ref="I1848:I1857" si="90">F1848/D1848</f>
        <v>0</v>
      </c>
      <c r="J1848" s="174">
        <f t="shared" si="87"/>
        <v>29.16</v>
      </c>
      <c r="M1848" s="184"/>
    </row>
    <row r="1849" spans="1:13" ht="15" customHeight="1" x14ac:dyDescent="0.3">
      <c r="A1849" s="85" t="s">
        <v>1857</v>
      </c>
      <c r="B1849" s="85" t="s">
        <v>1858</v>
      </c>
      <c r="C1849" s="86" t="s">
        <v>78</v>
      </c>
      <c r="D1849" s="199">
        <v>1.84</v>
      </c>
      <c r="E1849" s="176">
        <v>863.66</v>
      </c>
      <c r="F1849" s="87">
        <v>0</v>
      </c>
      <c r="G1849" s="168">
        <v>0</v>
      </c>
      <c r="I1849" s="177">
        <f t="shared" si="90"/>
        <v>0</v>
      </c>
      <c r="J1849" s="174">
        <f t="shared" si="87"/>
        <v>1.84</v>
      </c>
      <c r="M1849" s="184"/>
    </row>
    <row r="1850" spans="1:13" ht="15" customHeight="1" x14ac:dyDescent="0.3">
      <c r="A1850" s="85" t="s">
        <v>1859</v>
      </c>
      <c r="B1850" s="85" t="s">
        <v>1860</v>
      </c>
      <c r="C1850" s="86" t="s">
        <v>198</v>
      </c>
      <c r="D1850" s="199">
        <v>162</v>
      </c>
      <c r="E1850" s="176">
        <v>1112.94</v>
      </c>
      <c r="F1850" s="87">
        <v>0</v>
      </c>
      <c r="G1850" s="168">
        <v>0</v>
      </c>
      <c r="I1850" s="177">
        <f t="shared" si="90"/>
        <v>0</v>
      </c>
      <c r="J1850" s="174">
        <f t="shared" si="87"/>
        <v>162</v>
      </c>
      <c r="M1850" s="184"/>
    </row>
    <row r="1851" spans="1:13" ht="15" customHeight="1" x14ac:dyDescent="0.3">
      <c r="A1851" s="85" t="s">
        <v>1861</v>
      </c>
      <c r="B1851" s="85" t="s">
        <v>1862</v>
      </c>
      <c r="C1851" s="86" t="s">
        <v>14</v>
      </c>
      <c r="D1851" s="199">
        <v>29.16</v>
      </c>
      <c r="E1851" s="176">
        <v>33.53</v>
      </c>
      <c r="F1851" s="87">
        <v>0</v>
      </c>
      <c r="G1851" s="168">
        <v>0</v>
      </c>
      <c r="I1851" s="177">
        <f t="shared" si="90"/>
        <v>0</v>
      </c>
      <c r="J1851" s="174">
        <f t="shared" si="87"/>
        <v>29.16</v>
      </c>
      <c r="M1851" s="184"/>
    </row>
    <row r="1852" spans="1:13" ht="15" customHeight="1" x14ac:dyDescent="0.3">
      <c r="A1852" s="85" t="s">
        <v>8152</v>
      </c>
      <c r="B1852" s="85" t="s">
        <v>8592</v>
      </c>
      <c r="C1852" s="86" t="s">
        <v>25</v>
      </c>
      <c r="D1852" s="202">
        <v>624.83000000000004</v>
      </c>
      <c r="E1852" s="162">
        <v>34921.75</v>
      </c>
      <c r="F1852" s="161">
        <v>75.400000000000006</v>
      </c>
      <c r="G1852" s="171">
        <v>4214.1060000000007</v>
      </c>
      <c r="I1852" s="177">
        <f t="shared" si="90"/>
        <v>0.12067282300785814</v>
      </c>
      <c r="J1852" s="174">
        <f t="shared" si="87"/>
        <v>549.43000000000006</v>
      </c>
      <c r="M1852" s="184"/>
    </row>
    <row r="1853" spans="1:13" ht="15" customHeight="1" x14ac:dyDescent="0.3">
      <c r="A1853" s="85" t="s">
        <v>8153</v>
      </c>
      <c r="B1853" s="85" t="s">
        <v>8154</v>
      </c>
      <c r="C1853" s="86" t="s">
        <v>28</v>
      </c>
      <c r="D1853" s="202">
        <v>42</v>
      </c>
      <c r="E1853" s="162">
        <v>2585.1</v>
      </c>
      <c r="F1853" s="161">
        <v>0</v>
      </c>
      <c r="G1853" s="171">
        <v>0</v>
      </c>
      <c r="I1853" s="177">
        <f t="shared" si="90"/>
        <v>0</v>
      </c>
      <c r="J1853" s="174">
        <f t="shared" si="87"/>
        <v>42</v>
      </c>
      <c r="M1853" s="184"/>
    </row>
    <row r="1854" spans="1:13" ht="15" customHeight="1" x14ac:dyDescent="0.3">
      <c r="A1854" s="85" t="s">
        <v>8155</v>
      </c>
      <c r="B1854" s="85" t="s">
        <v>8156</v>
      </c>
      <c r="C1854" s="86" t="s">
        <v>28</v>
      </c>
      <c r="D1854" s="202">
        <v>2</v>
      </c>
      <c r="E1854" s="162">
        <v>81.739999999999995</v>
      </c>
      <c r="F1854" s="161">
        <v>2</v>
      </c>
      <c r="G1854" s="171">
        <v>81.739999999999995</v>
      </c>
      <c r="I1854" s="177">
        <f t="shared" si="90"/>
        <v>1</v>
      </c>
      <c r="J1854" s="174">
        <f t="shared" si="87"/>
        <v>0</v>
      </c>
      <c r="M1854" s="184"/>
    </row>
    <row r="1855" spans="1:13" ht="15" customHeight="1" x14ac:dyDescent="0.3">
      <c r="A1855" s="85" t="s">
        <v>8157</v>
      </c>
      <c r="B1855" s="85" t="s">
        <v>8365</v>
      </c>
      <c r="C1855" s="86" t="s">
        <v>28</v>
      </c>
      <c r="D1855" s="202">
        <v>13</v>
      </c>
      <c r="E1855" s="162">
        <v>755.56</v>
      </c>
      <c r="F1855" s="161">
        <v>0</v>
      </c>
      <c r="G1855" s="171">
        <v>0</v>
      </c>
      <c r="I1855" s="177">
        <f t="shared" si="90"/>
        <v>0</v>
      </c>
      <c r="J1855" s="174">
        <f t="shared" si="87"/>
        <v>13</v>
      </c>
      <c r="M1855" s="184"/>
    </row>
    <row r="1856" spans="1:13" ht="15" customHeight="1" x14ac:dyDescent="0.3">
      <c r="A1856" s="85" t="s">
        <v>9598</v>
      </c>
      <c r="B1856" s="85" t="s">
        <v>9600</v>
      </c>
      <c r="C1856" s="86" t="s">
        <v>25</v>
      </c>
      <c r="D1856" s="203">
        <v>136.65</v>
      </c>
      <c r="E1856" s="164">
        <v>13891.84</v>
      </c>
      <c r="F1856" s="163">
        <v>0</v>
      </c>
      <c r="G1856" s="172">
        <v>0</v>
      </c>
      <c r="I1856" s="185">
        <f t="shared" si="90"/>
        <v>0</v>
      </c>
      <c r="J1856" s="186">
        <f t="shared" si="87"/>
        <v>136.65</v>
      </c>
      <c r="M1856" s="184"/>
    </row>
    <row r="1857" spans="1:13" ht="15" customHeight="1" x14ac:dyDescent="0.3">
      <c r="A1857" s="85" t="s">
        <v>9599</v>
      </c>
      <c r="B1857" s="85" t="s">
        <v>9601</v>
      </c>
      <c r="C1857" s="86" t="s">
        <v>14</v>
      </c>
      <c r="D1857" s="203">
        <v>331.71</v>
      </c>
      <c r="E1857" s="164">
        <v>27684.52</v>
      </c>
      <c r="F1857" s="163">
        <v>0</v>
      </c>
      <c r="G1857" s="172">
        <v>0</v>
      </c>
      <c r="I1857" s="185">
        <f t="shared" si="90"/>
        <v>0</v>
      </c>
      <c r="J1857" s="186">
        <f t="shared" si="87"/>
        <v>331.71</v>
      </c>
      <c r="M1857" s="184"/>
    </row>
    <row r="1858" spans="1:13" ht="25.2" customHeight="1" x14ac:dyDescent="0.3">
      <c r="A1858" s="83" t="s">
        <v>1863</v>
      </c>
      <c r="B1858" s="83" t="s">
        <v>1523</v>
      </c>
      <c r="C1858" s="84"/>
      <c r="D1858" s="198"/>
      <c r="E1858" s="154">
        <v>23193</v>
      </c>
      <c r="F1858" s="84"/>
      <c r="G1858" s="84">
        <v>0</v>
      </c>
      <c r="I1858" s="177"/>
      <c r="J1858" s="174">
        <f t="shared" si="87"/>
        <v>0</v>
      </c>
      <c r="M1858" s="184"/>
    </row>
    <row r="1859" spans="1:13" ht="15" customHeight="1" x14ac:dyDescent="0.3">
      <c r="A1859" s="85" t="s">
        <v>1864</v>
      </c>
      <c r="B1859" s="85" t="s">
        <v>1834</v>
      </c>
      <c r="C1859" s="86" t="s">
        <v>25</v>
      </c>
      <c r="D1859" s="199">
        <v>450</v>
      </c>
      <c r="E1859" s="176">
        <v>23193</v>
      </c>
      <c r="F1859" s="87">
        <v>0</v>
      </c>
      <c r="G1859" s="168">
        <v>0</v>
      </c>
      <c r="I1859" s="177">
        <f>F1859/D1859</f>
        <v>0</v>
      </c>
      <c r="J1859" s="174">
        <f t="shared" si="87"/>
        <v>450</v>
      </c>
      <c r="M1859" s="184"/>
    </row>
    <row r="1860" spans="1:13" ht="25.2" customHeight="1" x14ac:dyDescent="0.3">
      <c r="A1860" s="83" t="s">
        <v>1865</v>
      </c>
      <c r="B1860" s="83" t="s">
        <v>1866</v>
      </c>
      <c r="C1860" s="84"/>
      <c r="D1860" s="198"/>
      <c r="E1860" s="154">
        <v>32001.96</v>
      </c>
      <c r="F1860" s="84"/>
      <c r="G1860" s="84">
        <v>0</v>
      </c>
      <c r="I1860" s="177"/>
      <c r="J1860" s="174">
        <f t="shared" si="87"/>
        <v>0</v>
      </c>
      <c r="M1860" s="184"/>
    </row>
    <row r="1861" spans="1:13" ht="15" customHeight="1" x14ac:dyDescent="0.3">
      <c r="A1861" s="85" t="s">
        <v>1867</v>
      </c>
      <c r="B1861" s="85" t="s">
        <v>1868</v>
      </c>
      <c r="C1861" s="86" t="s">
        <v>28</v>
      </c>
      <c r="D1861" s="199">
        <v>0</v>
      </c>
      <c r="E1861" s="176">
        <v>0</v>
      </c>
      <c r="F1861" s="87">
        <v>0</v>
      </c>
      <c r="G1861" s="168">
        <v>0</v>
      </c>
      <c r="I1861" s="177" t="s">
        <v>9293</v>
      </c>
      <c r="J1861" s="174">
        <f t="shared" ref="J1861:J1924" si="91">D1861-F1861</f>
        <v>0</v>
      </c>
      <c r="M1861" s="184"/>
    </row>
    <row r="1862" spans="1:13" ht="15" customHeight="1" x14ac:dyDescent="0.3">
      <c r="A1862" s="85" t="s">
        <v>1869</v>
      </c>
      <c r="B1862" s="85" t="s">
        <v>1870</v>
      </c>
      <c r="C1862" s="86" t="s">
        <v>28</v>
      </c>
      <c r="D1862" s="199">
        <v>0</v>
      </c>
      <c r="E1862" s="176">
        <v>0</v>
      </c>
      <c r="F1862" s="87">
        <v>0</v>
      </c>
      <c r="G1862" s="168">
        <v>0</v>
      </c>
      <c r="I1862" s="177" t="s">
        <v>9293</v>
      </c>
      <c r="J1862" s="174">
        <f t="shared" si="91"/>
        <v>0</v>
      </c>
      <c r="M1862" s="184"/>
    </row>
    <row r="1863" spans="1:13" ht="15" customHeight="1" x14ac:dyDescent="0.3">
      <c r="A1863" s="85" t="s">
        <v>1871</v>
      </c>
      <c r="B1863" s="85" t="s">
        <v>1872</v>
      </c>
      <c r="C1863" s="86" t="s">
        <v>28</v>
      </c>
      <c r="D1863" s="199">
        <v>0</v>
      </c>
      <c r="E1863" s="176">
        <v>0</v>
      </c>
      <c r="F1863" s="87">
        <v>0</v>
      </c>
      <c r="G1863" s="168">
        <v>0</v>
      </c>
      <c r="I1863" s="177" t="s">
        <v>9293</v>
      </c>
      <c r="J1863" s="174">
        <f t="shared" si="91"/>
        <v>0</v>
      </c>
      <c r="M1863" s="184"/>
    </row>
    <row r="1864" spans="1:13" ht="15" customHeight="1" x14ac:dyDescent="0.3">
      <c r="A1864" s="85" t="s">
        <v>1873</v>
      </c>
      <c r="B1864" s="85" t="s">
        <v>1874</v>
      </c>
      <c r="C1864" s="86" t="s">
        <v>28</v>
      </c>
      <c r="D1864" s="199">
        <v>2</v>
      </c>
      <c r="E1864" s="176">
        <v>11309.72</v>
      </c>
      <c r="F1864" s="87">
        <v>0</v>
      </c>
      <c r="G1864" s="168">
        <v>0</v>
      </c>
      <c r="I1864" s="177">
        <f>F1864/D1864</f>
        <v>0</v>
      </c>
      <c r="J1864" s="174">
        <f t="shared" si="91"/>
        <v>2</v>
      </c>
      <c r="M1864" s="184"/>
    </row>
    <row r="1865" spans="1:13" ht="15" customHeight="1" x14ac:dyDescent="0.3">
      <c r="A1865" s="85" t="s">
        <v>8158</v>
      </c>
      <c r="B1865" s="85" t="s">
        <v>8593</v>
      </c>
      <c r="C1865" s="86" t="s">
        <v>28</v>
      </c>
      <c r="D1865" s="202">
        <v>3</v>
      </c>
      <c r="E1865" s="162">
        <v>782.64</v>
      </c>
      <c r="F1865" s="161">
        <v>0</v>
      </c>
      <c r="G1865" s="171">
        <v>0</v>
      </c>
      <c r="I1865" s="177">
        <f>F1865/D1865</f>
        <v>0</v>
      </c>
      <c r="J1865" s="174">
        <f t="shared" si="91"/>
        <v>3</v>
      </c>
      <c r="M1865" s="184"/>
    </row>
    <row r="1866" spans="1:13" ht="15" customHeight="1" x14ac:dyDescent="0.3">
      <c r="A1866" s="85" t="s">
        <v>8159</v>
      </c>
      <c r="B1866" s="85" t="s">
        <v>8594</v>
      </c>
      <c r="C1866" s="86" t="s">
        <v>28</v>
      </c>
      <c r="D1866" s="202">
        <v>1</v>
      </c>
      <c r="E1866" s="162">
        <v>276.8</v>
      </c>
      <c r="F1866" s="161">
        <v>0</v>
      </c>
      <c r="G1866" s="171">
        <v>0</v>
      </c>
      <c r="I1866" s="177">
        <f>F1866/D1866</f>
        <v>0</v>
      </c>
      <c r="J1866" s="174">
        <f t="shared" si="91"/>
        <v>1</v>
      </c>
      <c r="M1866" s="184"/>
    </row>
    <row r="1867" spans="1:13" ht="15" customHeight="1" x14ac:dyDescent="0.3">
      <c r="A1867" s="85" t="s">
        <v>8160</v>
      </c>
      <c r="B1867" s="85" t="s">
        <v>8161</v>
      </c>
      <c r="C1867" s="86" t="s">
        <v>28</v>
      </c>
      <c r="D1867" s="202">
        <v>16</v>
      </c>
      <c r="E1867" s="162">
        <v>4922.88</v>
      </c>
      <c r="F1867" s="161">
        <v>0</v>
      </c>
      <c r="G1867" s="171">
        <v>0</v>
      </c>
      <c r="I1867" s="177">
        <f>F1867/D1867</f>
        <v>0</v>
      </c>
      <c r="J1867" s="174">
        <f t="shared" si="91"/>
        <v>16</v>
      </c>
      <c r="M1867" s="184"/>
    </row>
    <row r="1868" spans="1:13" ht="15" customHeight="1" x14ac:dyDescent="0.3">
      <c r="A1868" s="85" t="s">
        <v>9602</v>
      </c>
      <c r="B1868" s="85" t="s">
        <v>9603</v>
      </c>
      <c r="C1868" s="86" t="s">
        <v>28</v>
      </c>
      <c r="D1868" s="203">
        <v>2</v>
      </c>
      <c r="E1868" s="164">
        <v>14709.92</v>
      </c>
      <c r="F1868" s="163">
        <v>0</v>
      </c>
      <c r="G1868" s="172">
        <v>0</v>
      </c>
      <c r="I1868" s="177">
        <f>F1868/D1868</f>
        <v>0</v>
      </c>
      <c r="J1868" s="186">
        <f t="shared" si="91"/>
        <v>2</v>
      </c>
      <c r="M1868" s="184"/>
    </row>
    <row r="1869" spans="1:13" ht="25.2" customHeight="1" x14ac:dyDescent="0.3">
      <c r="A1869" s="83" t="s">
        <v>1875</v>
      </c>
      <c r="B1869" s="83" t="s">
        <v>1876</v>
      </c>
      <c r="C1869" s="84"/>
      <c r="D1869" s="198"/>
      <c r="E1869" s="154">
        <v>7704.8</v>
      </c>
      <c r="F1869" s="84"/>
      <c r="G1869" s="84">
        <v>770.48</v>
      </c>
      <c r="I1869" s="177"/>
      <c r="J1869" s="174">
        <f t="shared" si="91"/>
        <v>0</v>
      </c>
      <c r="M1869" s="184"/>
    </row>
    <row r="1870" spans="1:13" ht="15" customHeight="1" x14ac:dyDescent="0.3">
      <c r="A1870" s="85" t="s">
        <v>1877</v>
      </c>
      <c r="B1870" s="85" t="s">
        <v>1878</v>
      </c>
      <c r="C1870" s="86" t="s">
        <v>28</v>
      </c>
      <c r="D1870" s="199">
        <v>0</v>
      </c>
      <c r="E1870" s="176">
        <v>0</v>
      </c>
      <c r="F1870" s="87">
        <v>0</v>
      </c>
      <c r="G1870" s="168">
        <v>0</v>
      </c>
      <c r="I1870" s="177" t="s">
        <v>9293</v>
      </c>
      <c r="J1870" s="174">
        <f t="shared" si="91"/>
        <v>0</v>
      </c>
      <c r="M1870" s="184"/>
    </row>
    <row r="1871" spans="1:13" ht="15" customHeight="1" x14ac:dyDescent="0.3">
      <c r="A1871" s="85" t="s">
        <v>8162</v>
      </c>
      <c r="B1871" s="85" t="s">
        <v>8163</v>
      </c>
      <c r="C1871" s="86" t="s">
        <v>25</v>
      </c>
      <c r="D1871" s="202">
        <v>10</v>
      </c>
      <c r="E1871" s="162">
        <v>7704.8</v>
      </c>
      <c r="F1871" s="161">
        <v>1</v>
      </c>
      <c r="G1871" s="171">
        <v>770.48</v>
      </c>
      <c r="I1871" s="177">
        <f>F1871/D1871</f>
        <v>0.1</v>
      </c>
      <c r="J1871" s="174">
        <f t="shared" si="91"/>
        <v>9</v>
      </c>
      <c r="M1871" s="184"/>
    </row>
    <row r="1872" spans="1:13" ht="25.2" customHeight="1" x14ac:dyDescent="0.3">
      <c r="A1872" s="83" t="s">
        <v>8164</v>
      </c>
      <c r="B1872" s="83" t="s">
        <v>8165</v>
      </c>
      <c r="C1872" s="84"/>
      <c r="D1872" s="198"/>
      <c r="E1872" s="154">
        <v>892.98</v>
      </c>
      <c r="F1872" s="84"/>
      <c r="G1872" s="84">
        <v>865.92</v>
      </c>
      <c r="I1872" s="177"/>
      <c r="J1872" s="174">
        <f t="shared" si="91"/>
        <v>0</v>
      </c>
      <c r="M1872" s="184"/>
    </row>
    <row r="1873" spans="1:13" ht="15" customHeight="1" x14ac:dyDescent="0.3">
      <c r="A1873" s="85" t="s">
        <v>8166</v>
      </c>
      <c r="B1873" s="85" t="s">
        <v>8595</v>
      </c>
      <c r="C1873" s="86" t="s">
        <v>1337</v>
      </c>
      <c r="D1873" s="202">
        <v>33</v>
      </c>
      <c r="E1873" s="162">
        <v>892.98</v>
      </c>
      <c r="F1873" s="161">
        <v>32</v>
      </c>
      <c r="G1873" s="171">
        <v>865.92</v>
      </c>
      <c r="I1873" s="177">
        <f>F1873/D1873</f>
        <v>0.96969696969696972</v>
      </c>
      <c r="J1873" s="174">
        <f t="shared" si="91"/>
        <v>1</v>
      </c>
      <c r="M1873" s="184"/>
    </row>
    <row r="1874" spans="1:13" ht="25.2" customHeight="1" x14ac:dyDescent="0.3">
      <c r="A1874" s="81" t="s">
        <v>1879</v>
      </c>
      <c r="B1874" s="81" t="s">
        <v>1880</v>
      </c>
      <c r="C1874" s="82"/>
      <c r="D1874" s="197"/>
      <c r="E1874" s="82">
        <v>948503.67</v>
      </c>
      <c r="F1874" s="82"/>
      <c r="G1874" s="82">
        <v>307791.02450000006</v>
      </c>
      <c r="I1874" s="177"/>
      <c r="J1874" s="174">
        <f t="shared" si="91"/>
        <v>0</v>
      </c>
      <c r="M1874" s="184"/>
    </row>
    <row r="1875" spans="1:13" ht="25.2" customHeight="1" x14ac:dyDescent="0.3">
      <c r="A1875" s="83" t="s">
        <v>1881</v>
      </c>
      <c r="B1875" s="83" t="s">
        <v>1882</v>
      </c>
      <c r="C1875" s="84"/>
      <c r="D1875" s="198"/>
      <c r="E1875" s="154">
        <v>137066.61000000002</v>
      </c>
      <c r="F1875" s="84"/>
      <c r="G1875" s="84">
        <v>13447.68</v>
      </c>
      <c r="I1875" s="177"/>
      <c r="J1875" s="174">
        <f t="shared" si="91"/>
        <v>0</v>
      </c>
      <c r="M1875" s="184"/>
    </row>
    <row r="1876" spans="1:13" ht="15" customHeight="1" x14ac:dyDescent="0.3">
      <c r="A1876" s="85" t="s">
        <v>1883</v>
      </c>
      <c r="B1876" s="85" t="s">
        <v>1884</v>
      </c>
      <c r="C1876" s="86" t="s">
        <v>1337</v>
      </c>
      <c r="D1876" s="199">
        <v>608</v>
      </c>
      <c r="E1876" s="176">
        <v>56671.68</v>
      </c>
      <c r="F1876" s="87">
        <v>4</v>
      </c>
      <c r="G1876" s="168">
        <v>372.84</v>
      </c>
      <c r="I1876" s="177">
        <f t="shared" ref="I1876:I1882" si="92">F1876/D1876</f>
        <v>6.5789473684210523E-3</v>
      </c>
      <c r="J1876" s="174">
        <f t="shared" si="91"/>
        <v>604</v>
      </c>
      <c r="M1876" s="184"/>
    </row>
    <row r="1877" spans="1:13" ht="15" customHeight="1" x14ac:dyDescent="0.3">
      <c r="A1877" s="85" t="s">
        <v>1885</v>
      </c>
      <c r="B1877" s="85" t="s">
        <v>1886</v>
      </c>
      <c r="C1877" s="86" t="s">
        <v>1337</v>
      </c>
      <c r="D1877" s="199">
        <v>24</v>
      </c>
      <c r="E1877" s="176">
        <v>3199.68</v>
      </c>
      <c r="F1877" s="87">
        <v>0</v>
      </c>
      <c r="G1877" s="168">
        <v>0</v>
      </c>
      <c r="I1877" s="177">
        <f t="shared" si="92"/>
        <v>0</v>
      </c>
      <c r="J1877" s="174">
        <f t="shared" si="91"/>
        <v>24</v>
      </c>
      <c r="M1877" s="184"/>
    </row>
    <row r="1878" spans="1:13" ht="15" customHeight="1" x14ac:dyDescent="0.3">
      <c r="A1878" s="85" t="s">
        <v>1887</v>
      </c>
      <c r="B1878" s="85" t="s">
        <v>1888</v>
      </c>
      <c r="C1878" s="86" t="s">
        <v>1337</v>
      </c>
      <c r="D1878" s="199">
        <v>133</v>
      </c>
      <c r="E1878" s="176">
        <v>14608.72</v>
      </c>
      <c r="F1878" s="87">
        <v>0</v>
      </c>
      <c r="G1878" s="168">
        <v>0</v>
      </c>
      <c r="I1878" s="177">
        <f t="shared" si="92"/>
        <v>0</v>
      </c>
      <c r="J1878" s="174">
        <f t="shared" si="91"/>
        <v>133</v>
      </c>
      <c r="M1878" s="184"/>
    </row>
    <row r="1879" spans="1:13" ht="15" customHeight="1" x14ac:dyDescent="0.3">
      <c r="A1879" s="85" t="s">
        <v>1889</v>
      </c>
      <c r="B1879" s="85" t="s">
        <v>1890</v>
      </c>
      <c r="C1879" s="86" t="s">
        <v>1337</v>
      </c>
      <c r="D1879" s="199">
        <v>608</v>
      </c>
      <c r="E1879" s="176">
        <v>44858.239999999998</v>
      </c>
      <c r="F1879" s="87">
        <v>0</v>
      </c>
      <c r="G1879" s="168">
        <v>0</v>
      </c>
      <c r="I1879" s="177">
        <f t="shared" si="92"/>
        <v>0</v>
      </c>
      <c r="J1879" s="174">
        <f t="shared" si="91"/>
        <v>608</v>
      </c>
      <c r="M1879" s="184"/>
    </row>
    <row r="1880" spans="1:13" ht="15" customHeight="1" x14ac:dyDescent="0.3">
      <c r="A1880" s="85" t="s">
        <v>8167</v>
      </c>
      <c r="B1880" s="85" t="s">
        <v>8596</v>
      </c>
      <c r="C1880" s="86" t="s">
        <v>1337</v>
      </c>
      <c r="D1880" s="202">
        <v>774</v>
      </c>
      <c r="E1880" s="162">
        <v>8196.66</v>
      </c>
      <c r="F1880" s="161">
        <v>559</v>
      </c>
      <c r="G1880" s="171">
        <v>5919.8099999999995</v>
      </c>
      <c r="I1880" s="177">
        <f t="shared" si="92"/>
        <v>0.72222222222222221</v>
      </c>
      <c r="J1880" s="174">
        <f t="shared" si="91"/>
        <v>215</v>
      </c>
      <c r="M1880" s="184"/>
    </row>
    <row r="1881" spans="1:13" ht="15" customHeight="1" x14ac:dyDescent="0.3">
      <c r="A1881" s="85" t="s">
        <v>8168</v>
      </c>
      <c r="B1881" s="85" t="s">
        <v>8597</v>
      </c>
      <c r="C1881" s="86" t="s">
        <v>1337</v>
      </c>
      <c r="D1881" s="202">
        <v>39</v>
      </c>
      <c r="E1881" s="162">
        <v>520.65</v>
      </c>
      <c r="F1881" s="161">
        <v>13</v>
      </c>
      <c r="G1881" s="171">
        <v>173.54999999999998</v>
      </c>
      <c r="I1881" s="177">
        <f t="shared" si="92"/>
        <v>0.33333333333333331</v>
      </c>
      <c r="J1881" s="174">
        <f t="shared" si="91"/>
        <v>26</v>
      </c>
      <c r="M1881" s="184"/>
    </row>
    <row r="1882" spans="1:13" ht="15" customHeight="1" x14ac:dyDescent="0.3">
      <c r="A1882" s="85" t="s">
        <v>8169</v>
      </c>
      <c r="B1882" s="85" t="s">
        <v>8595</v>
      </c>
      <c r="C1882" s="86" t="s">
        <v>1337</v>
      </c>
      <c r="D1882" s="202">
        <v>333</v>
      </c>
      <c r="E1882" s="162">
        <v>9010.98</v>
      </c>
      <c r="F1882" s="161">
        <v>258</v>
      </c>
      <c r="G1882" s="171">
        <v>6981.48</v>
      </c>
      <c r="I1882" s="177">
        <f t="shared" si="92"/>
        <v>0.77477477477477474</v>
      </c>
      <c r="J1882" s="174">
        <f t="shared" si="91"/>
        <v>75</v>
      </c>
      <c r="M1882" s="184"/>
    </row>
    <row r="1883" spans="1:13" ht="25.2" customHeight="1" x14ac:dyDescent="0.3">
      <c r="A1883" s="83" t="s">
        <v>1891</v>
      </c>
      <c r="B1883" s="83" t="s">
        <v>1892</v>
      </c>
      <c r="C1883" s="84"/>
      <c r="D1883" s="198"/>
      <c r="E1883" s="154">
        <v>221618.49</v>
      </c>
      <c r="F1883" s="84"/>
      <c r="G1883" s="84">
        <v>125880.71979999999</v>
      </c>
      <c r="I1883" s="177"/>
      <c r="J1883" s="174">
        <f t="shared" si="91"/>
        <v>0</v>
      </c>
      <c r="M1883" s="184"/>
    </row>
    <row r="1884" spans="1:13" ht="15" customHeight="1" x14ac:dyDescent="0.3">
      <c r="A1884" s="85" t="s">
        <v>1893</v>
      </c>
      <c r="B1884" s="85" t="s">
        <v>1894</v>
      </c>
      <c r="C1884" s="86" t="s">
        <v>25</v>
      </c>
      <c r="D1884" s="199">
        <v>1935</v>
      </c>
      <c r="E1884" s="176">
        <v>67570.2</v>
      </c>
      <c r="F1884" s="87">
        <v>1318.59</v>
      </c>
      <c r="G1884" s="168">
        <v>46045.162799999998</v>
      </c>
      <c r="I1884" s="177">
        <f t="shared" ref="I1884:I1894" si="93">F1884/D1884</f>
        <v>0.68144186046511623</v>
      </c>
      <c r="J1884" s="174">
        <f t="shared" si="91"/>
        <v>616.41000000000008</v>
      </c>
      <c r="M1884" s="184"/>
    </row>
    <row r="1885" spans="1:13" ht="15" customHeight="1" x14ac:dyDescent="0.3">
      <c r="A1885" s="85" t="s">
        <v>1895</v>
      </c>
      <c r="B1885" s="85" t="s">
        <v>1896</v>
      </c>
      <c r="C1885" s="86" t="s">
        <v>25</v>
      </c>
      <c r="D1885" s="199">
        <v>120</v>
      </c>
      <c r="E1885" s="176">
        <v>5133.6000000000004</v>
      </c>
      <c r="F1885" s="87">
        <v>70.75</v>
      </c>
      <c r="G1885" s="168">
        <v>3026.6849999999999</v>
      </c>
      <c r="I1885" s="177">
        <f t="shared" si="93"/>
        <v>0.58958333333333335</v>
      </c>
      <c r="J1885" s="174">
        <f t="shared" si="91"/>
        <v>49.25</v>
      </c>
      <c r="M1885" s="184"/>
    </row>
    <row r="1886" spans="1:13" ht="15" customHeight="1" x14ac:dyDescent="0.3">
      <c r="A1886" s="85" t="s">
        <v>1897</v>
      </c>
      <c r="B1886" s="85" t="s">
        <v>1898</v>
      </c>
      <c r="C1886" s="86" t="s">
        <v>25</v>
      </c>
      <c r="D1886" s="199">
        <v>1155</v>
      </c>
      <c r="E1886" s="176">
        <v>48279</v>
      </c>
      <c r="F1886" s="87">
        <v>880.4</v>
      </c>
      <c r="G1886" s="168">
        <v>36800.719999999994</v>
      </c>
      <c r="I1886" s="177">
        <f t="shared" si="93"/>
        <v>0.76225108225108218</v>
      </c>
      <c r="J1886" s="174">
        <f t="shared" si="91"/>
        <v>274.60000000000002</v>
      </c>
      <c r="M1886" s="184"/>
    </row>
    <row r="1887" spans="1:13" ht="15" customHeight="1" x14ac:dyDescent="0.3">
      <c r="A1887" s="85" t="s">
        <v>1899</v>
      </c>
      <c r="B1887" s="85" t="s">
        <v>1900</v>
      </c>
      <c r="C1887" s="86" t="s">
        <v>25</v>
      </c>
      <c r="D1887" s="199">
        <v>6</v>
      </c>
      <c r="E1887" s="176">
        <v>370.2</v>
      </c>
      <c r="F1887" s="87">
        <v>0</v>
      </c>
      <c r="G1887" s="168">
        <v>0</v>
      </c>
      <c r="I1887" s="177">
        <f t="shared" si="93"/>
        <v>0</v>
      </c>
      <c r="J1887" s="174">
        <f t="shared" si="91"/>
        <v>6</v>
      </c>
      <c r="M1887" s="184"/>
    </row>
    <row r="1888" spans="1:13" ht="15" customHeight="1" x14ac:dyDescent="0.3">
      <c r="A1888" s="85" t="s">
        <v>1901</v>
      </c>
      <c r="B1888" s="85" t="s">
        <v>1902</v>
      </c>
      <c r="C1888" s="86" t="s">
        <v>25</v>
      </c>
      <c r="D1888" s="199">
        <v>6</v>
      </c>
      <c r="E1888" s="176">
        <v>400.2</v>
      </c>
      <c r="F1888" s="87">
        <v>0</v>
      </c>
      <c r="G1888" s="168">
        <v>0</v>
      </c>
      <c r="I1888" s="177">
        <f t="shared" si="93"/>
        <v>0</v>
      </c>
      <c r="J1888" s="174">
        <f t="shared" si="91"/>
        <v>6</v>
      </c>
      <c r="M1888" s="184"/>
    </row>
    <row r="1889" spans="1:13" ht="15" customHeight="1" x14ac:dyDescent="0.3">
      <c r="A1889" s="85" t="s">
        <v>1903</v>
      </c>
      <c r="B1889" s="85" t="s">
        <v>1904</v>
      </c>
      <c r="C1889" s="86" t="s">
        <v>25</v>
      </c>
      <c r="D1889" s="199">
        <v>160</v>
      </c>
      <c r="E1889" s="176">
        <v>12272</v>
      </c>
      <c r="F1889" s="87">
        <v>0</v>
      </c>
      <c r="G1889" s="168">
        <v>0</v>
      </c>
      <c r="I1889" s="177">
        <f t="shared" si="93"/>
        <v>0</v>
      </c>
      <c r="J1889" s="174">
        <f t="shared" si="91"/>
        <v>160</v>
      </c>
      <c r="M1889" s="184"/>
    </row>
    <row r="1890" spans="1:13" ht="15" customHeight="1" x14ac:dyDescent="0.3">
      <c r="A1890" s="85" t="s">
        <v>1905</v>
      </c>
      <c r="B1890" s="85" t="s">
        <v>1906</v>
      </c>
      <c r="C1890" s="86" t="s">
        <v>25</v>
      </c>
      <c r="D1890" s="199">
        <v>929</v>
      </c>
      <c r="E1890" s="176">
        <v>38311.96</v>
      </c>
      <c r="F1890" s="87">
        <v>155.19999999999999</v>
      </c>
      <c r="G1890" s="168">
        <v>6400.4479999999994</v>
      </c>
      <c r="I1890" s="177">
        <f t="shared" si="93"/>
        <v>0.16706135629709365</v>
      </c>
      <c r="J1890" s="174">
        <f t="shared" si="91"/>
        <v>773.8</v>
      </c>
      <c r="M1890" s="184"/>
    </row>
    <row r="1891" spans="1:13" ht="15" customHeight="1" x14ac:dyDescent="0.3">
      <c r="A1891" s="85" t="s">
        <v>1907</v>
      </c>
      <c r="B1891" s="85" t="s">
        <v>1908</v>
      </c>
      <c r="C1891" s="86" t="s">
        <v>25</v>
      </c>
      <c r="D1891" s="199">
        <v>92.1</v>
      </c>
      <c r="E1891" s="176">
        <v>3518.2200000000003</v>
      </c>
      <c r="F1891" s="87">
        <v>0</v>
      </c>
      <c r="G1891" s="168">
        <v>0</v>
      </c>
      <c r="I1891" s="177">
        <f t="shared" si="93"/>
        <v>0</v>
      </c>
      <c r="J1891" s="174">
        <f t="shared" si="91"/>
        <v>92.1</v>
      </c>
      <c r="M1891" s="184"/>
    </row>
    <row r="1892" spans="1:13" ht="15" customHeight="1" x14ac:dyDescent="0.3">
      <c r="A1892" s="85" t="s">
        <v>8170</v>
      </c>
      <c r="B1892" s="85" t="s">
        <v>8366</v>
      </c>
      <c r="C1892" s="86" t="s">
        <v>25</v>
      </c>
      <c r="D1892" s="202">
        <v>3065.7</v>
      </c>
      <c r="E1892" s="162">
        <v>31883.279999999999</v>
      </c>
      <c r="F1892" s="161">
        <v>3231.5099999999998</v>
      </c>
      <c r="G1892" s="171">
        <v>33607.703999999998</v>
      </c>
      <c r="I1892" s="177">
        <f t="shared" si="93"/>
        <v>1.054085526959585</v>
      </c>
      <c r="J1892" s="174">
        <f t="shared" si="91"/>
        <v>-165.80999999999995</v>
      </c>
      <c r="M1892" s="184"/>
    </row>
    <row r="1893" spans="1:13" ht="15" customHeight="1" x14ac:dyDescent="0.3">
      <c r="A1893" s="85" t="s">
        <v>9604</v>
      </c>
      <c r="B1893" s="85" t="s">
        <v>9606</v>
      </c>
      <c r="C1893" s="86" t="s">
        <v>25</v>
      </c>
      <c r="D1893" s="203">
        <v>3643</v>
      </c>
      <c r="E1893" s="164">
        <v>8051.03</v>
      </c>
      <c r="F1893" s="163">
        <v>0</v>
      </c>
      <c r="G1893" s="172">
        <v>0</v>
      </c>
      <c r="I1893" s="185">
        <f t="shared" si="93"/>
        <v>0</v>
      </c>
      <c r="J1893" s="186">
        <f t="shared" si="91"/>
        <v>3643</v>
      </c>
      <c r="M1893" s="184"/>
    </row>
    <row r="1894" spans="1:13" ht="15" customHeight="1" x14ac:dyDescent="0.3">
      <c r="A1894" s="85" t="s">
        <v>9605</v>
      </c>
      <c r="B1894" s="85" t="s">
        <v>9607</v>
      </c>
      <c r="C1894" s="86" t="s">
        <v>25</v>
      </c>
      <c r="D1894" s="203">
        <v>3643</v>
      </c>
      <c r="E1894" s="164">
        <v>5828.8</v>
      </c>
      <c r="F1894" s="163">
        <v>0</v>
      </c>
      <c r="G1894" s="172">
        <v>0</v>
      </c>
      <c r="I1894" s="185">
        <f t="shared" si="93"/>
        <v>0</v>
      </c>
      <c r="J1894" s="186">
        <f t="shared" si="91"/>
        <v>3643</v>
      </c>
      <c r="M1894" s="184"/>
    </row>
    <row r="1895" spans="1:13" ht="25.2" customHeight="1" x14ac:dyDescent="0.3">
      <c r="A1895" s="83" t="s">
        <v>1909</v>
      </c>
      <c r="B1895" s="83" t="s">
        <v>1910</v>
      </c>
      <c r="C1895" s="84"/>
      <c r="D1895" s="198"/>
      <c r="E1895" s="154">
        <v>108613.94000000002</v>
      </c>
      <c r="F1895" s="84"/>
      <c r="G1895" s="84">
        <v>24338.370699999996</v>
      </c>
      <c r="I1895" s="177"/>
      <c r="J1895" s="174">
        <f t="shared" si="91"/>
        <v>0</v>
      </c>
      <c r="M1895" s="184"/>
    </row>
    <row r="1896" spans="1:13" ht="19.95" customHeight="1" x14ac:dyDescent="0.3">
      <c r="A1896" s="88" t="s">
        <v>1911</v>
      </c>
      <c r="B1896" s="88" t="s">
        <v>1912</v>
      </c>
      <c r="C1896" s="89"/>
      <c r="D1896" s="201"/>
      <c r="E1896" s="156">
        <v>102740.5</v>
      </c>
      <c r="F1896" s="89"/>
      <c r="G1896" s="89">
        <v>22191.065699999999</v>
      </c>
      <c r="I1896" s="177"/>
      <c r="J1896" s="174">
        <f t="shared" si="91"/>
        <v>0</v>
      </c>
      <c r="M1896" s="184"/>
    </row>
    <row r="1897" spans="1:13" ht="15" customHeight="1" x14ac:dyDescent="0.3">
      <c r="A1897" s="85" t="s">
        <v>1913</v>
      </c>
      <c r="B1897" s="85" t="s">
        <v>1798</v>
      </c>
      <c r="C1897" s="86" t="s">
        <v>25</v>
      </c>
      <c r="D1897" s="199">
        <v>585</v>
      </c>
      <c r="E1897" s="176">
        <v>1515.15</v>
      </c>
      <c r="F1897" s="87">
        <v>203.2</v>
      </c>
      <c r="G1897" s="168">
        <v>526.2879999999999</v>
      </c>
      <c r="I1897" s="177">
        <f t="shared" ref="I1897:I1910" si="94">F1897/D1897</f>
        <v>0.34735042735042732</v>
      </c>
      <c r="J1897" s="174">
        <f t="shared" si="91"/>
        <v>381.8</v>
      </c>
      <c r="M1897" s="184"/>
    </row>
    <row r="1898" spans="1:13" ht="15" customHeight="1" x14ac:dyDescent="0.3">
      <c r="A1898" s="85" t="s">
        <v>1914</v>
      </c>
      <c r="B1898" s="85" t="s">
        <v>1915</v>
      </c>
      <c r="C1898" s="86" t="s">
        <v>78</v>
      </c>
      <c r="D1898" s="199">
        <v>421.2</v>
      </c>
      <c r="E1898" s="176">
        <v>22791.13</v>
      </c>
      <c r="F1898" s="87">
        <v>160.87</v>
      </c>
      <c r="G1898" s="168">
        <v>8704.6756999999998</v>
      </c>
      <c r="I1898" s="177">
        <f t="shared" si="94"/>
        <v>0.38193257359924027</v>
      </c>
      <c r="J1898" s="174">
        <f t="shared" si="91"/>
        <v>260.33</v>
      </c>
      <c r="M1898" s="184"/>
    </row>
    <row r="1899" spans="1:13" ht="15" customHeight="1" x14ac:dyDescent="0.3">
      <c r="A1899" s="85" t="s">
        <v>1916</v>
      </c>
      <c r="B1899" s="85" t="s">
        <v>1917</v>
      </c>
      <c r="C1899" s="86" t="s">
        <v>14</v>
      </c>
      <c r="D1899" s="199">
        <v>351</v>
      </c>
      <c r="E1899" s="176">
        <v>968.76</v>
      </c>
      <c r="F1899" s="87">
        <v>177.88</v>
      </c>
      <c r="G1899" s="168">
        <v>490.94879999999995</v>
      </c>
      <c r="I1899" s="177">
        <f t="shared" si="94"/>
        <v>0.50678062678062674</v>
      </c>
      <c r="J1899" s="174">
        <f t="shared" si="91"/>
        <v>173.12</v>
      </c>
      <c r="M1899" s="184"/>
    </row>
    <row r="1900" spans="1:13" ht="15" customHeight="1" x14ac:dyDescent="0.3">
      <c r="A1900" s="85" t="s">
        <v>1918</v>
      </c>
      <c r="B1900" s="85" t="s">
        <v>1919</v>
      </c>
      <c r="C1900" s="86" t="s">
        <v>78</v>
      </c>
      <c r="D1900" s="199">
        <v>45.63</v>
      </c>
      <c r="E1900" s="176">
        <v>822.25</v>
      </c>
      <c r="F1900" s="87">
        <v>24.34</v>
      </c>
      <c r="G1900" s="168">
        <v>438.60679999999996</v>
      </c>
      <c r="I1900" s="177">
        <f t="shared" si="94"/>
        <v>0.5334209949594565</v>
      </c>
      <c r="J1900" s="174">
        <f t="shared" si="91"/>
        <v>21.290000000000003</v>
      </c>
      <c r="M1900" s="184"/>
    </row>
    <row r="1901" spans="1:13" ht="15" customHeight="1" x14ac:dyDescent="0.3">
      <c r="A1901" s="85" t="s">
        <v>1920</v>
      </c>
      <c r="B1901" s="85" t="s">
        <v>1921</v>
      </c>
      <c r="C1901" s="86" t="s">
        <v>78</v>
      </c>
      <c r="D1901" s="199">
        <v>421.2</v>
      </c>
      <c r="E1901" s="176">
        <v>2910.49</v>
      </c>
      <c r="F1901" s="87">
        <v>42.47</v>
      </c>
      <c r="G1901" s="168">
        <v>293.46769999999998</v>
      </c>
      <c r="I1901" s="177">
        <f t="shared" si="94"/>
        <v>0.10083095916429249</v>
      </c>
      <c r="J1901" s="174">
        <f t="shared" si="91"/>
        <v>378.73</v>
      </c>
      <c r="M1901" s="184"/>
    </row>
    <row r="1902" spans="1:13" ht="15" customHeight="1" x14ac:dyDescent="0.3">
      <c r="A1902" s="85" t="s">
        <v>1922</v>
      </c>
      <c r="B1902" s="85" t="s">
        <v>1810</v>
      </c>
      <c r="C1902" s="86" t="s">
        <v>78</v>
      </c>
      <c r="D1902" s="199">
        <v>159.68</v>
      </c>
      <c r="E1902" s="176">
        <v>3765.26</v>
      </c>
      <c r="F1902" s="87">
        <v>47.940000000000005</v>
      </c>
      <c r="G1902" s="168">
        <v>1130.4252000000001</v>
      </c>
      <c r="I1902" s="177">
        <f t="shared" si="94"/>
        <v>0.30022545090180364</v>
      </c>
      <c r="J1902" s="174">
        <f t="shared" si="91"/>
        <v>111.74000000000001</v>
      </c>
      <c r="M1902" s="184"/>
    </row>
    <row r="1903" spans="1:13" ht="15" customHeight="1" x14ac:dyDescent="0.3">
      <c r="A1903" s="85" t="s">
        <v>1923</v>
      </c>
      <c r="B1903" s="85" t="s">
        <v>1812</v>
      </c>
      <c r="C1903" s="86" t="s">
        <v>25</v>
      </c>
      <c r="D1903" s="199">
        <v>295</v>
      </c>
      <c r="E1903" s="176">
        <v>12331</v>
      </c>
      <c r="F1903" s="87">
        <v>73.180000000000007</v>
      </c>
      <c r="G1903" s="168">
        <v>3058.924</v>
      </c>
      <c r="I1903" s="177">
        <f t="shared" si="94"/>
        <v>0.24806779661016951</v>
      </c>
      <c r="J1903" s="174">
        <f t="shared" si="91"/>
        <v>221.82</v>
      </c>
      <c r="M1903" s="184"/>
    </row>
    <row r="1904" spans="1:13" ht="15" customHeight="1" x14ac:dyDescent="0.3">
      <c r="A1904" s="85" t="s">
        <v>1924</v>
      </c>
      <c r="B1904" s="85" t="s">
        <v>1814</v>
      </c>
      <c r="C1904" s="86" t="s">
        <v>25</v>
      </c>
      <c r="D1904" s="199">
        <v>180</v>
      </c>
      <c r="E1904" s="176">
        <v>17332.2</v>
      </c>
      <c r="F1904" s="87">
        <v>13</v>
      </c>
      <c r="G1904" s="168">
        <v>1251.77</v>
      </c>
      <c r="I1904" s="177">
        <f t="shared" si="94"/>
        <v>7.2222222222222215E-2</v>
      </c>
      <c r="J1904" s="174">
        <f t="shared" si="91"/>
        <v>167</v>
      </c>
      <c r="M1904" s="184"/>
    </row>
    <row r="1905" spans="1:13" ht="15" customHeight="1" x14ac:dyDescent="0.3">
      <c r="A1905" s="85" t="s">
        <v>1925</v>
      </c>
      <c r="B1905" s="85" t="s">
        <v>1816</v>
      </c>
      <c r="C1905" s="86" t="s">
        <v>25</v>
      </c>
      <c r="D1905" s="199">
        <v>117.37</v>
      </c>
      <c r="E1905" s="176">
        <v>5212.3999999999996</v>
      </c>
      <c r="F1905" s="87">
        <v>18</v>
      </c>
      <c r="G1905" s="168">
        <v>799.37999999999988</v>
      </c>
      <c r="I1905" s="177">
        <f t="shared" si="94"/>
        <v>0.15336116554485812</v>
      </c>
      <c r="J1905" s="174">
        <f t="shared" si="91"/>
        <v>99.37</v>
      </c>
      <c r="M1905" s="184"/>
    </row>
    <row r="1906" spans="1:13" ht="15" customHeight="1" x14ac:dyDescent="0.3">
      <c r="A1906" s="85" t="s">
        <v>1926</v>
      </c>
      <c r="B1906" s="85" t="s">
        <v>1927</v>
      </c>
      <c r="C1906" s="86" t="s">
        <v>25</v>
      </c>
      <c r="D1906" s="199">
        <v>20</v>
      </c>
      <c r="E1906" s="176">
        <v>996.2</v>
      </c>
      <c r="F1906" s="87">
        <v>0</v>
      </c>
      <c r="G1906" s="168">
        <v>0</v>
      </c>
      <c r="I1906" s="177">
        <f t="shared" si="94"/>
        <v>0</v>
      </c>
      <c r="J1906" s="174">
        <f t="shared" si="91"/>
        <v>20</v>
      </c>
      <c r="M1906" s="184"/>
    </row>
    <row r="1907" spans="1:13" ht="15" customHeight="1" x14ac:dyDescent="0.3">
      <c r="A1907" s="85" t="s">
        <v>8171</v>
      </c>
      <c r="B1907" s="85" t="s">
        <v>8172</v>
      </c>
      <c r="C1907" s="86" t="s">
        <v>78</v>
      </c>
      <c r="D1907" s="202">
        <v>109.12</v>
      </c>
      <c r="E1907" s="162">
        <v>6699.97</v>
      </c>
      <c r="F1907" s="161">
        <v>0</v>
      </c>
      <c r="G1907" s="171">
        <v>0</v>
      </c>
      <c r="I1907" s="177">
        <f t="shared" si="94"/>
        <v>0</v>
      </c>
      <c r="J1907" s="174">
        <f t="shared" si="91"/>
        <v>109.12</v>
      </c>
      <c r="M1907" s="184"/>
    </row>
    <row r="1908" spans="1:13" ht="15" customHeight="1" x14ac:dyDescent="0.3">
      <c r="A1908" s="85" t="s">
        <v>8173</v>
      </c>
      <c r="B1908" s="85" t="s">
        <v>8367</v>
      </c>
      <c r="C1908" s="86" t="s">
        <v>78</v>
      </c>
      <c r="D1908" s="202">
        <v>278.20999999999998</v>
      </c>
      <c r="E1908" s="162">
        <v>13317.91</v>
      </c>
      <c r="F1908" s="161">
        <v>0</v>
      </c>
      <c r="G1908" s="171">
        <v>0</v>
      </c>
      <c r="I1908" s="177">
        <f t="shared" si="94"/>
        <v>0</v>
      </c>
      <c r="J1908" s="174">
        <f t="shared" si="91"/>
        <v>278.20999999999998</v>
      </c>
      <c r="M1908" s="184"/>
    </row>
    <row r="1909" spans="1:13" ht="15" customHeight="1" x14ac:dyDescent="0.3">
      <c r="A1909" s="85" t="s">
        <v>8174</v>
      </c>
      <c r="B1909" s="85" t="s">
        <v>8368</v>
      </c>
      <c r="C1909" s="86" t="s">
        <v>78</v>
      </c>
      <c r="D1909" s="202">
        <v>41.96</v>
      </c>
      <c r="E1909" s="162">
        <v>1865.96</v>
      </c>
      <c r="F1909" s="161">
        <v>0</v>
      </c>
      <c r="G1909" s="171">
        <v>0</v>
      </c>
      <c r="I1909" s="177">
        <f t="shared" si="94"/>
        <v>0</v>
      </c>
      <c r="J1909" s="174">
        <f t="shared" si="91"/>
        <v>41.96</v>
      </c>
      <c r="M1909" s="184"/>
    </row>
    <row r="1910" spans="1:13" ht="15" customHeight="1" x14ac:dyDescent="0.3">
      <c r="A1910" s="85" t="s">
        <v>9339</v>
      </c>
      <c r="B1910" s="85" t="s">
        <v>9340</v>
      </c>
      <c r="C1910" s="86" t="s">
        <v>78</v>
      </c>
      <c r="D1910" s="203">
        <v>77.56</v>
      </c>
      <c r="E1910" s="164">
        <v>12211.82</v>
      </c>
      <c r="F1910" s="163">
        <v>34.909999999999997</v>
      </c>
      <c r="G1910" s="172">
        <v>5496.5794999999989</v>
      </c>
      <c r="I1910" s="177">
        <f t="shared" si="94"/>
        <v>0.45010314595152134</v>
      </c>
      <c r="J1910" s="174">
        <f t="shared" si="91"/>
        <v>42.650000000000006</v>
      </c>
      <c r="M1910" s="184"/>
    </row>
    <row r="1911" spans="1:13" ht="19.95" customHeight="1" x14ac:dyDescent="0.3">
      <c r="A1911" s="88" t="s">
        <v>1928</v>
      </c>
      <c r="B1911" s="88" t="s">
        <v>1523</v>
      </c>
      <c r="C1911" s="89"/>
      <c r="D1911" s="201"/>
      <c r="E1911" s="156">
        <v>5873.44</v>
      </c>
      <c r="F1911" s="89"/>
      <c r="G1911" s="89">
        <v>2147.3049999999998</v>
      </c>
      <c r="I1911" s="177"/>
      <c r="J1911" s="174">
        <f t="shared" si="91"/>
        <v>0</v>
      </c>
      <c r="M1911" s="184"/>
    </row>
    <row r="1912" spans="1:13" ht="15" customHeight="1" x14ac:dyDescent="0.3">
      <c r="A1912" s="85" t="s">
        <v>1929</v>
      </c>
      <c r="B1912" s="85" t="s">
        <v>1930</v>
      </c>
      <c r="C1912" s="86" t="s">
        <v>25</v>
      </c>
      <c r="D1912" s="199">
        <v>4977.49</v>
      </c>
      <c r="E1912" s="176">
        <v>5873.44</v>
      </c>
      <c r="F1912" s="87">
        <v>1819.75</v>
      </c>
      <c r="G1912" s="168">
        <v>2147.3049999999998</v>
      </c>
      <c r="I1912" s="177">
        <f>F1912/D1912</f>
        <v>0.365595912799423</v>
      </c>
      <c r="J1912" s="174">
        <f t="shared" si="91"/>
        <v>3157.74</v>
      </c>
      <c r="M1912" s="184"/>
    </row>
    <row r="1913" spans="1:13" ht="25.2" customHeight="1" x14ac:dyDescent="0.3">
      <c r="A1913" s="83" t="s">
        <v>1931</v>
      </c>
      <c r="B1913" s="83" t="s">
        <v>1932</v>
      </c>
      <c r="C1913" s="84"/>
      <c r="D1913" s="198"/>
      <c r="E1913" s="154">
        <v>386699.5</v>
      </c>
      <c r="F1913" s="84"/>
      <c r="G1913" s="84">
        <v>144124.25400000007</v>
      </c>
      <c r="I1913" s="177"/>
      <c r="J1913" s="174">
        <f t="shared" si="91"/>
        <v>0</v>
      </c>
      <c r="M1913" s="184"/>
    </row>
    <row r="1914" spans="1:13" ht="19.95" customHeight="1" x14ac:dyDescent="0.3">
      <c r="A1914" s="88" t="s">
        <v>1933</v>
      </c>
      <c r="B1914" s="88" t="s">
        <v>1629</v>
      </c>
      <c r="C1914" s="89"/>
      <c r="D1914" s="201"/>
      <c r="E1914" s="156">
        <v>361236.43</v>
      </c>
      <c r="F1914" s="89"/>
      <c r="G1914" s="89">
        <v>144124.25400000004</v>
      </c>
      <c r="I1914" s="177"/>
      <c r="J1914" s="174">
        <f t="shared" si="91"/>
        <v>0</v>
      </c>
      <c r="M1914" s="184"/>
    </row>
    <row r="1915" spans="1:13" ht="15" customHeight="1" x14ac:dyDescent="0.3">
      <c r="A1915" s="85" t="s">
        <v>1934</v>
      </c>
      <c r="B1915" s="85" t="s">
        <v>1935</v>
      </c>
      <c r="C1915" s="86" t="s">
        <v>28</v>
      </c>
      <c r="D1915" s="199">
        <v>1056</v>
      </c>
      <c r="E1915" s="176">
        <v>38744.639999999999</v>
      </c>
      <c r="F1915" s="87">
        <v>707</v>
      </c>
      <c r="G1915" s="168">
        <v>25939.829999999998</v>
      </c>
      <c r="I1915" s="177">
        <f t="shared" ref="I1915:I1920" si="95">F1915/D1915</f>
        <v>0.6695075757575758</v>
      </c>
      <c r="J1915" s="174">
        <f t="shared" si="91"/>
        <v>349</v>
      </c>
      <c r="M1915" s="184"/>
    </row>
    <row r="1916" spans="1:13" ht="15" customHeight="1" x14ac:dyDescent="0.3">
      <c r="A1916" s="85" t="s">
        <v>1936</v>
      </c>
      <c r="B1916" s="85" t="s">
        <v>1937</v>
      </c>
      <c r="C1916" s="86" t="s">
        <v>28</v>
      </c>
      <c r="D1916" s="199">
        <v>69</v>
      </c>
      <c r="E1916" s="176">
        <v>4229.01</v>
      </c>
      <c r="F1916" s="87">
        <v>30</v>
      </c>
      <c r="G1916" s="168">
        <v>1838.7</v>
      </c>
      <c r="I1916" s="177">
        <f t="shared" si="95"/>
        <v>0.43478260869565216</v>
      </c>
      <c r="J1916" s="174">
        <f t="shared" si="91"/>
        <v>39</v>
      </c>
      <c r="M1916" s="184"/>
    </row>
    <row r="1917" spans="1:13" ht="15" customHeight="1" x14ac:dyDescent="0.3">
      <c r="A1917" s="85" t="s">
        <v>1938</v>
      </c>
      <c r="B1917" s="85" t="s">
        <v>1939</v>
      </c>
      <c r="C1917" s="86" t="s">
        <v>28</v>
      </c>
      <c r="D1917" s="199">
        <v>61</v>
      </c>
      <c r="E1917" s="176">
        <v>1247.4499999999998</v>
      </c>
      <c r="F1917" s="87">
        <v>53</v>
      </c>
      <c r="G1917" s="168">
        <v>1083.8499999999999</v>
      </c>
      <c r="I1917" s="177">
        <f t="shared" si="95"/>
        <v>0.86885245901639341</v>
      </c>
      <c r="J1917" s="174">
        <f t="shared" si="91"/>
        <v>8</v>
      </c>
      <c r="M1917" s="184"/>
    </row>
    <row r="1918" spans="1:13" ht="15" customHeight="1" x14ac:dyDescent="0.3">
      <c r="A1918" s="85" t="s">
        <v>1940</v>
      </c>
      <c r="B1918" s="85" t="s">
        <v>1941</v>
      </c>
      <c r="C1918" s="86" t="s">
        <v>28</v>
      </c>
      <c r="D1918" s="199">
        <v>379</v>
      </c>
      <c r="E1918" s="176">
        <v>11358.630000000001</v>
      </c>
      <c r="F1918" s="87">
        <v>277</v>
      </c>
      <c r="G1918" s="168">
        <v>8301.69</v>
      </c>
      <c r="I1918" s="177">
        <f t="shared" si="95"/>
        <v>0.73087071240105539</v>
      </c>
      <c r="J1918" s="174">
        <f t="shared" si="91"/>
        <v>102</v>
      </c>
      <c r="M1918" s="184"/>
    </row>
    <row r="1919" spans="1:13" ht="15" customHeight="1" x14ac:dyDescent="0.3">
      <c r="A1919" s="85" t="s">
        <v>1942</v>
      </c>
      <c r="B1919" s="85" t="s">
        <v>1943</v>
      </c>
      <c r="C1919" s="86" t="s">
        <v>28</v>
      </c>
      <c r="D1919" s="199">
        <v>30</v>
      </c>
      <c r="E1919" s="176">
        <v>899.1</v>
      </c>
      <c r="F1919" s="87">
        <v>9</v>
      </c>
      <c r="G1919" s="168">
        <v>269.73</v>
      </c>
      <c r="I1919" s="177">
        <f t="shared" si="95"/>
        <v>0.3</v>
      </c>
      <c r="J1919" s="174">
        <f t="shared" si="91"/>
        <v>21</v>
      </c>
      <c r="M1919" s="184"/>
    </row>
    <row r="1920" spans="1:13" ht="15" customHeight="1" x14ac:dyDescent="0.3">
      <c r="A1920" s="85" t="s">
        <v>1944</v>
      </c>
      <c r="B1920" s="85" t="s">
        <v>1945</v>
      </c>
      <c r="C1920" s="86" t="s">
        <v>28</v>
      </c>
      <c r="D1920" s="199">
        <v>330</v>
      </c>
      <c r="E1920" s="176">
        <v>5111.7</v>
      </c>
      <c r="F1920" s="87">
        <v>371</v>
      </c>
      <c r="G1920" s="168">
        <v>5746.79</v>
      </c>
      <c r="I1920" s="177">
        <f t="shared" si="95"/>
        <v>1.1242424242424243</v>
      </c>
      <c r="J1920" s="174">
        <f t="shared" si="91"/>
        <v>-41</v>
      </c>
      <c r="M1920" s="184"/>
    </row>
    <row r="1921" spans="1:13" ht="15" customHeight="1" x14ac:dyDescent="0.3">
      <c r="A1921" s="85" t="s">
        <v>1946</v>
      </c>
      <c r="B1921" s="85" t="s">
        <v>1947</v>
      </c>
      <c r="C1921" s="86" t="s">
        <v>28</v>
      </c>
      <c r="D1921" s="199">
        <v>0</v>
      </c>
      <c r="E1921" s="176">
        <v>0</v>
      </c>
      <c r="F1921" s="87">
        <v>0</v>
      </c>
      <c r="G1921" s="168">
        <v>0</v>
      </c>
      <c r="I1921" s="177" t="s">
        <v>9293</v>
      </c>
      <c r="J1921" s="174">
        <f t="shared" si="91"/>
        <v>0</v>
      </c>
      <c r="M1921" s="184"/>
    </row>
    <row r="1922" spans="1:13" ht="15" customHeight="1" x14ac:dyDescent="0.3">
      <c r="A1922" s="85" t="s">
        <v>1948</v>
      </c>
      <c r="B1922" s="85" t="s">
        <v>1949</v>
      </c>
      <c r="C1922" s="86" t="s">
        <v>28</v>
      </c>
      <c r="D1922" s="199">
        <v>231</v>
      </c>
      <c r="E1922" s="176">
        <v>7759.29</v>
      </c>
      <c r="F1922" s="87">
        <v>89</v>
      </c>
      <c r="G1922" s="168">
        <v>2989.51</v>
      </c>
      <c r="I1922" s="177">
        <f>F1922/D1922</f>
        <v>0.38528138528138528</v>
      </c>
      <c r="J1922" s="174">
        <f t="shared" si="91"/>
        <v>142</v>
      </c>
      <c r="M1922" s="184"/>
    </row>
    <row r="1923" spans="1:13" ht="15" customHeight="1" x14ac:dyDescent="0.3">
      <c r="A1923" s="85" t="s">
        <v>1950</v>
      </c>
      <c r="B1923" s="85" t="s">
        <v>1951</v>
      </c>
      <c r="C1923" s="86" t="s">
        <v>28</v>
      </c>
      <c r="D1923" s="199">
        <v>0</v>
      </c>
      <c r="E1923" s="176">
        <v>0</v>
      </c>
      <c r="F1923" s="87">
        <v>0</v>
      </c>
      <c r="G1923" s="168">
        <v>0</v>
      </c>
      <c r="I1923" s="177" t="s">
        <v>9293</v>
      </c>
      <c r="J1923" s="174">
        <f t="shared" si="91"/>
        <v>0</v>
      </c>
      <c r="M1923" s="184"/>
    </row>
    <row r="1924" spans="1:13" ht="15" customHeight="1" x14ac:dyDescent="0.3">
      <c r="A1924" s="85" t="s">
        <v>1952</v>
      </c>
      <c r="B1924" s="85" t="s">
        <v>1844</v>
      </c>
      <c r="C1924" s="86" t="s">
        <v>28</v>
      </c>
      <c r="D1924" s="199">
        <v>114</v>
      </c>
      <c r="E1924" s="176">
        <v>4660.32</v>
      </c>
      <c r="F1924" s="87">
        <v>68</v>
      </c>
      <c r="G1924" s="168">
        <v>2779.84</v>
      </c>
      <c r="I1924" s="177">
        <f t="shared" ref="I1924:I1929" si="96">F1924/D1924</f>
        <v>0.59649122807017541</v>
      </c>
      <c r="J1924" s="174">
        <f t="shared" si="91"/>
        <v>46</v>
      </c>
      <c r="M1924" s="184"/>
    </row>
    <row r="1925" spans="1:13" ht="15" customHeight="1" x14ac:dyDescent="0.3">
      <c r="A1925" s="85" t="s">
        <v>1953</v>
      </c>
      <c r="B1925" s="85" t="s">
        <v>1954</v>
      </c>
      <c r="C1925" s="86" t="s">
        <v>28</v>
      </c>
      <c r="D1925" s="199">
        <v>25</v>
      </c>
      <c r="E1925" s="176">
        <v>872.25</v>
      </c>
      <c r="F1925" s="87">
        <v>32</v>
      </c>
      <c r="G1925" s="168">
        <v>1116.48</v>
      </c>
      <c r="I1925" s="177">
        <f t="shared" si="96"/>
        <v>1.28</v>
      </c>
      <c r="J1925" s="174">
        <f t="shared" ref="J1925:J1988" si="97">D1925-F1925</f>
        <v>-7</v>
      </c>
      <c r="M1925" s="184"/>
    </row>
    <row r="1926" spans="1:13" ht="15" customHeight="1" x14ac:dyDescent="0.3">
      <c r="A1926" s="85" t="s">
        <v>1955</v>
      </c>
      <c r="B1926" s="85" t="s">
        <v>1956</v>
      </c>
      <c r="C1926" s="86" t="s">
        <v>28</v>
      </c>
      <c r="D1926" s="199">
        <v>30</v>
      </c>
      <c r="E1926" s="176">
        <v>1193.7</v>
      </c>
      <c r="F1926" s="87">
        <v>0</v>
      </c>
      <c r="G1926" s="168">
        <v>0</v>
      </c>
      <c r="I1926" s="177">
        <f t="shared" si="96"/>
        <v>0</v>
      </c>
      <c r="J1926" s="174">
        <f t="shared" si="97"/>
        <v>30</v>
      </c>
      <c r="M1926" s="184"/>
    </row>
    <row r="1927" spans="1:13" ht="15" customHeight="1" x14ac:dyDescent="0.3">
      <c r="A1927" s="85" t="s">
        <v>1957</v>
      </c>
      <c r="B1927" s="85" t="s">
        <v>1846</v>
      </c>
      <c r="C1927" s="86" t="s">
        <v>28</v>
      </c>
      <c r="D1927" s="199">
        <v>144</v>
      </c>
      <c r="E1927" s="176">
        <v>6824.16</v>
      </c>
      <c r="F1927" s="87">
        <v>67</v>
      </c>
      <c r="G1927" s="168">
        <v>3175.13</v>
      </c>
      <c r="I1927" s="177">
        <f t="shared" si="96"/>
        <v>0.46527777777777779</v>
      </c>
      <c r="J1927" s="174">
        <f t="shared" si="97"/>
        <v>77</v>
      </c>
      <c r="M1927" s="184"/>
    </row>
    <row r="1928" spans="1:13" ht="15" customHeight="1" x14ac:dyDescent="0.3">
      <c r="A1928" s="85" t="s">
        <v>1958</v>
      </c>
      <c r="B1928" s="85" t="s">
        <v>1959</v>
      </c>
      <c r="C1928" s="86" t="s">
        <v>28</v>
      </c>
      <c r="D1928" s="199">
        <v>237</v>
      </c>
      <c r="E1928" s="176">
        <v>8249.9700000000012</v>
      </c>
      <c r="F1928" s="87">
        <v>78</v>
      </c>
      <c r="G1928" s="168">
        <v>2715.1800000000003</v>
      </c>
      <c r="I1928" s="177">
        <f t="shared" si="96"/>
        <v>0.32911392405063289</v>
      </c>
      <c r="J1928" s="174">
        <f t="shared" si="97"/>
        <v>159</v>
      </c>
      <c r="M1928" s="184"/>
    </row>
    <row r="1929" spans="1:13" ht="15" customHeight="1" x14ac:dyDescent="0.3">
      <c r="A1929" s="85" t="s">
        <v>1960</v>
      </c>
      <c r="B1929" s="85" t="s">
        <v>1961</v>
      </c>
      <c r="C1929" s="86" t="s">
        <v>28</v>
      </c>
      <c r="D1929" s="199">
        <v>63</v>
      </c>
      <c r="E1929" s="176">
        <v>2475.9</v>
      </c>
      <c r="F1929" s="87">
        <v>10</v>
      </c>
      <c r="G1929" s="168">
        <v>393</v>
      </c>
      <c r="I1929" s="177">
        <f t="shared" si="96"/>
        <v>0.15873015873015872</v>
      </c>
      <c r="J1929" s="174">
        <f t="shared" si="97"/>
        <v>53</v>
      </c>
      <c r="M1929" s="184"/>
    </row>
    <row r="1930" spans="1:13" ht="15" customHeight="1" x14ac:dyDescent="0.3">
      <c r="A1930" s="85" t="s">
        <v>1962</v>
      </c>
      <c r="B1930" s="85" t="s">
        <v>1848</v>
      </c>
      <c r="C1930" s="86" t="s">
        <v>28</v>
      </c>
      <c r="D1930" s="199">
        <v>0</v>
      </c>
      <c r="E1930" s="176">
        <v>0</v>
      </c>
      <c r="F1930" s="87">
        <v>0</v>
      </c>
      <c r="G1930" s="168">
        <v>0</v>
      </c>
      <c r="I1930" s="177" t="s">
        <v>9293</v>
      </c>
      <c r="J1930" s="174">
        <f t="shared" si="97"/>
        <v>0</v>
      </c>
      <c r="M1930" s="184"/>
    </row>
    <row r="1931" spans="1:13" ht="15" customHeight="1" x14ac:dyDescent="0.3">
      <c r="A1931" s="85" t="s">
        <v>1963</v>
      </c>
      <c r="B1931" s="85" t="s">
        <v>1964</v>
      </c>
      <c r="C1931" s="86" t="s">
        <v>28</v>
      </c>
      <c r="D1931" s="199">
        <v>51</v>
      </c>
      <c r="E1931" s="176">
        <v>2202.69</v>
      </c>
      <c r="F1931" s="87">
        <v>26</v>
      </c>
      <c r="G1931" s="168">
        <v>1122.94</v>
      </c>
      <c r="I1931" s="177">
        <f t="shared" ref="I1931:I1943" si="98">F1931/D1931</f>
        <v>0.50980392156862742</v>
      </c>
      <c r="J1931" s="174">
        <f t="shared" si="97"/>
        <v>25</v>
      </c>
      <c r="M1931" s="184"/>
    </row>
    <row r="1932" spans="1:13" ht="15" customHeight="1" x14ac:dyDescent="0.3">
      <c r="A1932" s="85" t="s">
        <v>1965</v>
      </c>
      <c r="B1932" s="85" t="s">
        <v>1966</v>
      </c>
      <c r="C1932" s="86" t="s">
        <v>28</v>
      </c>
      <c r="D1932" s="199">
        <v>633</v>
      </c>
      <c r="E1932" s="176">
        <v>25750.440000000002</v>
      </c>
      <c r="F1932" s="87">
        <v>294</v>
      </c>
      <c r="G1932" s="168">
        <v>11959.92</v>
      </c>
      <c r="I1932" s="177">
        <f t="shared" si="98"/>
        <v>0.46445497630331756</v>
      </c>
      <c r="J1932" s="174">
        <f t="shared" si="97"/>
        <v>339</v>
      </c>
      <c r="M1932" s="184"/>
    </row>
    <row r="1933" spans="1:13" ht="15" customHeight="1" x14ac:dyDescent="0.3">
      <c r="A1933" s="85" t="s">
        <v>1967</v>
      </c>
      <c r="B1933" s="85" t="s">
        <v>1968</v>
      </c>
      <c r="C1933" s="86" t="s">
        <v>28</v>
      </c>
      <c r="D1933" s="199">
        <v>18</v>
      </c>
      <c r="E1933" s="176">
        <v>876.24</v>
      </c>
      <c r="F1933" s="87">
        <v>6</v>
      </c>
      <c r="G1933" s="168">
        <v>292.08</v>
      </c>
      <c r="I1933" s="177">
        <f t="shared" si="98"/>
        <v>0.33333333333333331</v>
      </c>
      <c r="J1933" s="174">
        <f t="shared" si="97"/>
        <v>12</v>
      </c>
      <c r="M1933" s="184"/>
    </row>
    <row r="1934" spans="1:13" ht="15" customHeight="1" x14ac:dyDescent="0.3">
      <c r="A1934" s="85" t="s">
        <v>1969</v>
      </c>
      <c r="B1934" s="85" t="s">
        <v>1970</v>
      </c>
      <c r="C1934" s="86" t="s">
        <v>28</v>
      </c>
      <c r="D1934" s="199">
        <v>22</v>
      </c>
      <c r="E1934" s="176">
        <v>734.58</v>
      </c>
      <c r="F1934" s="87">
        <v>1</v>
      </c>
      <c r="G1934" s="168">
        <v>33.39</v>
      </c>
      <c r="I1934" s="177">
        <f t="shared" si="98"/>
        <v>4.5454545454545456E-2</v>
      </c>
      <c r="J1934" s="174">
        <f t="shared" si="97"/>
        <v>21</v>
      </c>
      <c r="M1934" s="184"/>
    </row>
    <row r="1935" spans="1:13" ht="15" customHeight="1" x14ac:dyDescent="0.3">
      <c r="A1935" s="85" t="s">
        <v>1971</v>
      </c>
      <c r="B1935" s="85" t="s">
        <v>1972</v>
      </c>
      <c r="C1935" s="86" t="s">
        <v>28</v>
      </c>
      <c r="D1935" s="199">
        <v>106</v>
      </c>
      <c r="E1935" s="176">
        <v>3752.4</v>
      </c>
      <c r="F1935" s="87">
        <v>9</v>
      </c>
      <c r="G1935" s="168">
        <v>318.59999999999997</v>
      </c>
      <c r="I1935" s="177">
        <f t="shared" si="98"/>
        <v>8.4905660377358486E-2</v>
      </c>
      <c r="J1935" s="174">
        <f t="shared" si="97"/>
        <v>97</v>
      </c>
      <c r="M1935" s="184"/>
    </row>
    <row r="1936" spans="1:13" ht="15" customHeight="1" x14ac:dyDescent="0.3">
      <c r="A1936" s="85" t="s">
        <v>1973</v>
      </c>
      <c r="B1936" s="85" t="s">
        <v>1974</v>
      </c>
      <c r="C1936" s="86" t="s">
        <v>28</v>
      </c>
      <c r="D1936" s="199">
        <v>24</v>
      </c>
      <c r="E1936" s="176">
        <v>880.8</v>
      </c>
      <c r="F1936" s="87">
        <v>0</v>
      </c>
      <c r="G1936" s="168">
        <v>0</v>
      </c>
      <c r="I1936" s="177">
        <f t="shared" si="98"/>
        <v>0</v>
      </c>
      <c r="J1936" s="174">
        <f t="shared" si="97"/>
        <v>24</v>
      </c>
      <c r="M1936" s="184"/>
    </row>
    <row r="1937" spans="1:13" ht="15" customHeight="1" x14ac:dyDescent="0.3">
      <c r="A1937" s="85" t="s">
        <v>1975</v>
      </c>
      <c r="B1937" s="85" t="s">
        <v>1976</v>
      </c>
      <c r="C1937" s="86" t="s">
        <v>28</v>
      </c>
      <c r="D1937" s="199">
        <v>12</v>
      </c>
      <c r="E1937" s="176">
        <v>963.48</v>
      </c>
      <c r="F1937" s="87">
        <v>0</v>
      </c>
      <c r="G1937" s="168">
        <v>0</v>
      </c>
      <c r="I1937" s="177">
        <f t="shared" si="98"/>
        <v>0</v>
      </c>
      <c r="J1937" s="174">
        <f t="shared" si="97"/>
        <v>12</v>
      </c>
      <c r="M1937" s="184"/>
    </row>
    <row r="1938" spans="1:13" ht="15" customHeight="1" x14ac:dyDescent="0.3">
      <c r="A1938" s="85" t="s">
        <v>1977</v>
      </c>
      <c r="B1938" s="85" t="s">
        <v>1978</v>
      </c>
      <c r="C1938" s="86" t="s">
        <v>28</v>
      </c>
      <c r="D1938" s="199">
        <v>73</v>
      </c>
      <c r="E1938" s="176">
        <v>13526.17</v>
      </c>
      <c r="F1938" s="87">
        <v>0</v>
      </c>
      <c r="G1938" s="168">
        <v>0</v>
      </c>
      <c r="I1938" s="177">
        <f t="shared" si="98"/>
        <v>0</v>
      </c>
      <c r="J1938" s="174">
        <f t="shared" si="97"/>
        <v>73</v>
      </c>
      <c r="M1938" s="184"/>
    </row>
    <row r="1939" spans="1:13" ht="15" customHeight="1" x14ac:dyDescent="0.3">
      <c r="A1939" s="85" t="s">
        <v>1979</v>
      </c>
      <c r="B1939" s="85" t="s">
        <v>1980</v>
      </c>
      <c r="C1939" s="86" t="s">
        <v>28</v>
      </c>
      <c r="D1939" s="199">
        <v>79</v>
      </c>
      <c r="E1939" s="176">
        <v>10668.16</v>
      </c>
      <c r="F1939" s="87">
        <v>0</v>
      </c>
      <c r="G1939" s="168">
        <v>0</v>
      </c>
      <c r="I1939" s="177">
        <f t="shared" si="98"/>
        <v>0</v>
      </c>
      <c r="J1939" s="174">
        <f t="shared" si="97"/>
        <v>79</v>
      </c>
      <c r="M1939" s="184"/>
    </row>
    <row r="1940" spans="1:13" ht="15" customHeight="1" x14ac:dyDescent="0.3">
      <c r="A1940" s="85" t="s">
        <v>1981</v>
      </c>
      <c r="B1940" s="85" t="s">
        <v>1982</v>
      </c>
      <c r="C1940" s="86" t="s">
        <v>28</v>
      </c>
      <c r="D1940" s="199">
        <v>4</v>
      </c>
      <c r="E1940" s="176">
        <v>300.16000000000003</v>
      </c>
      <c r="F1940" s="87">
        <v>0</v>
      </c>
      <c r="G1940" s="168">
        <v>0</v>
      </c>
      <c r="I1940" s="177">
        <f t="shared" si="98"/>
        <v>0</v>
      </c>
      <c r="J1940" s="174">
        <f t="shared" si="97"/>
        <v>4</v>
      </c>
      <c r="M1940" s="184"/>
    </row>
    <row r="1941" spans="1:13" ht="15" customHeight="1" x14ac:dyDescent="0.3">
      <c r="A1941" s="85" t="s">
        <v>1983</v>
      </c>
      <c r="B1941" s="85" t="s">
        <v>1984</v>
      </c>
      <c r="C1941" s="86" t="s">
        <v>28</v>
      </c>
      <c r="D1941" s="199">
        <v>4</v>
      </c>
      <c r="E1941" s="176">
        <v>320.16000000000003</v>
      </c>
      <c r="F1941" s="87">
        <v>0</v>
      </c>
      <c r="G1941" s="168">
        <v>0</v>
      </c>
      <c r="I1941" s="177">
        <f t="shared" si="98"/>
        <v>0</v>
      </c>
      <c r="J1941" s="174">
        <f t="shared" si="97"/>
        <v>4</v>
      </c>
      <c r="M1941" s="184"/>
    </row>
    <row r="1942" spans="1:13" ht="15" customHeight="1" x14ac:dyDescent="0.3">
      <c r="A1942" s="85" t="s">
        <v>1985</v>
      </c>
      <c r="B1942" s="85" t="s">
        <v>1986</v>
      </c>
      <c r="C1942" s="86" t="s">
        <v>28</v>
      </c>
      <c r="D1942" s="199">
        <v>20</v>
      </c>
      <c r="E1942" s="176">
        <v>1700.8</v>
      </c>
      <c r="F1942" s="87">
        <v>0</v>
      </c>
      <c r="G1942" s="168">
        <v>0</v>
      </c>
      <c r="I1942" s="177">
        <f t="shared" si="98"/>
        <v>0</v>
      </c>
      <c r="J1942" s="174">
        <f t="shared" si="97"/>
        <v>20</v>
      </c>
      <c r="M1942" s="184"/>
    </row>
    <row r="1943" spans="1:13" ht="15" customHeight="1" x14ac:dyDescent="0.3">
      <c r="A1943" s="85" t="s">
        <v>1987</v>
      </c>
      <c r="B1943" s="85" t="s">
        <v>1988</v>
      </c>
      <c r="C1943" s="86" t="s">
        <v>28</v>
      </c>
      <c r="D1943" s="199">
        <v>40</v>
      </c>
      <c r="E1943" s="176">
        <v>8689.6</v>
      </c>
      <c r="F1943" s="87">
        <v>0</v>
      </c>
      <c r="G1943" s="168">
        <v>0</v>
      </c>
      <c r="I1943" s="177">
        <f t="shared" si="98"/>
        <v>0</v>
      </c>
      <c r="J1943" s="174">
        <f t="shared" si="97"/>
        <v>40</v>
      </c>
      <c r="M1943" s="184"/>
    </row>
    <row r="1944" spans="1:13" ht="15" customHeight="1" x14ac:dyDescent="0.3">
      <c r="A1944" s="85" t="s">
        <v>1989</v>
      </c>
      <c r="B1944" s="85" t="s">
        <v>1990</v>
      </c>
      <c r="C1944" s="86" t="s">
        <v>28</v>
      </c>
      <c r="D1944" s="199">
        <v>0</v>
      </c>
      <c r="E1944" s="176">
        <v>0</v>
      </c>
      <c r="F1944" s="87">
        <v>0</v>
      </c>
      <c r="G1944" s="168">
        <v>0</v>
      </c>
      <c r="I1944" s="177" t="s">
        <v>9293</v>
      </c>
      <c r="J1944" s="174">
        <f t="shared" si="97"/>
        <v>0</v>
      </c>
      <c r="M1944" s="184"/>
    </row>
    <row r="1945" spans="1:13" ht="15" customHeight="1" x14ac:dyDescent="0.3">
      <c r="A1945" s="85" t="s">
        <v>1991</v>
      </c>
      <c r="B1945" s="85" t="s">
        <v>1992</v>
      </c>
      <c r="C1945" s="86" t="s">
        <v>28</v>
      </c>
      <c r="D1945" s="199">
        <v>8</v>
      </c>
      <c r="E1945" s="176">
        <v>995.44</v>
      </c>
      <c r="F1945" s="87">
        <v>0</v>
      </c>
      <c r="G1945" s="168">
        <v>0</v>
      </c>
      <c r="I1945" s="177">
        <f>F1945/D1945</f>
        <v>0</v>
      </c>
      <c r="J1945" s="174">
        <f t="shared" si="97"/>
        <v>8</v>
      </c>
      <c r="M1945" s="184"/>
    </row>
    <row r="1946" spans="1:13" ht="15" customHeight="1" x14ac:dyDescent="0.3">
      <c r="A1946" s="85" t="s">
        <v>1993</v>
      </c>
      <c r="B1946" s="85" t="s">
        <v>1994</v>
      </c>
      <c r="C1946" s="86" t="s">
        <v>28</v>
      </c>
      <c r="D1946" s="199">
        <v>0</v>
      </c>
      <c r="E1946" s="176">
        <v>0</v>
      </c>
      <c r="F1946" s="87">
        <v>0</v>
      </c>
      <c r="G1946" s="168">
        <v>0</v>
      </c>
      <c r="I1946" s="177" t="s">
        <v>9293</v>
      </c>
      <c r="J1946" s="174">
        <f t="shared" si="97"/>
        <v>0</v>
      </c>
      <c r="M1946" s="184"/>
    </row>
    <row r="1947" spans="1:13" ht="15" customHeight="1" x14ac:dyDescent="0.3">
      <c r="A1947" s="85" t="s">
        <v>1995</v>
      </c>
      <c r="B1947" s="85" t="s">
        <v>1996</v>
      </c>
      <c r="C1947" s="86" t="s">
        <v>28</v>
      </c>
      <c r="D1947" s="199">
        <v>6</v>
      </c>
      <c r="E1947" s="176">
        <v>1138.92</v>
      </c>
      <c r="F1947" s="87">
        <v>0</v>
      </c>
      <c r="G1947" s="168">
        <v>0</v>
      </c>
      <c r="I1947" s="177">
        <f>F1947/D1947</f>
        <v>0</v>
      </c>
      <c r="J1947" s="174">
        <f t="shared" si="97"/>
        <v>6</v>
      </c>
      <c r="M1947" s="184"/>
    </row>
    <row r="1948" spans="1:13" ht="15" customHeight="1" x14ac:dyDescent="0.3">
      <c r="A1948" s="85" t="s">
        <v>1997</v>
      </c>
      <c r="B1948" s="85" t="s">
        <v>1998</v>
      </c>
      <c r="C1948" s="86" t="s">
        <v>28</v>
      </c>
      <c r="D1948" s="199">
        <v>0</v>
      </c>
      <c r="E1948" s="176">
        <v>0</v>
      </c>
      <c r="F1948" s="87">
        <v>0</v>
      </c>
      <c r="G1948" s="168">
        <v>0</v>
      </c>
      <c r="I1948" s="177" t="s">
        <v>9293</v>
      </c>
      <c r="J1948" s="174">
        <f t="shared" si="97"/>
        <v>0</v>
      </c>
      <c r="M1948" s="184"/>
    </row>
    <row r="1949" spans="1:13" ht="15" customHeight="1" x14ac:dyDescent="0.3">
      <c r="A1949" s="85" t="s">
        <v>1999</v>
      </c>
      <c r="B1949" s="85" t="s">
        <v>2000</v>
      </c>
      <c r="C1949" s="86" t="s">
        <v>28</v>
      </c>
      <c r="D1949" s="199">
        <v>0</v>
      </c>
      <c r="E1949" s="176">
        <v>0</v>
      </c>
      <c r="F1949" s="87">
        <v>0</v>
      </c>
      <c r="G1949" s="168">
        <v>0</v>
      </c>
      <c r="I1949" s="177" t="s">
        <v>9293</v>
      </c>
      <c r="J1949" s="174">
        <f t="shared" si="97"/>
        <v>0</v>
      </c>
      <c r="M1949" s="184"/>
    </row>
    <row r="1950" spans="1:13" ht="15" customHeight="1" x14ac:dyDescent="0.3">
      <c r="A1950" s="85" t="s">
        <v>2001</v>
      </c>
      <c r="B1950" s="85" t="s">
        <v>2002</v>
      </c>
      <c r="C1950" s="86" t="s">
        <v>28</v>
      </c>
      <c r="D1950" s="199">
        <v>0</v>
      </c>
      <c r="E1950" s="176">
        <v>0</v>
      </c>
      <c r="F1950" s="87">
        <v>0</v>
      </c>
      <c r="G1950" s="168">
        <v>0</v>
      </c>
      <c r="I1950" s="177" t="s">
        <v>9293</v>
      </c>
      <c r="J1950" s="174">
        <f t="shared" si="97"/>
        <v>0</v>
      </c>
      <c r="M1950" s="184"/>
    </row>
    <row r="1951" spans="1:13" ht="15" customHeight="1" x14ac:dyDescent="0.3">
      <c r="A1951" s="85" t="s">
        <v>8175</v>
      </c>
      <c r="B1951" s="85" t="s">
        <v>8369</v>
      </c>
      <c r="C1951" s="86" t="s">
        <v>25</v>
      </c>
      <c r="D1951" s="202">
        <v>3418.44</v>
      </c>
      <c r="E1951" s="162">
        <v>18151.919999999998</v>
      </c>
      <c r="F1951" s="161">
        <v>502.4</v>
      </c>
      <c r="G1951" s="171">
        <v>2667.7439999999997</v>
      </c>
      <c r="I1951" s="177">
        <f t="shared" ref="I1951:I1964" si="99">F1951/D1951</f>
        <v>0.14696762265828855</v>
      </c>
      <c r="J1951" s="174">
        <f t="shared" si="97"/>
        <v>2916.04</v>
      </c>
      <c r="M1951" s="184"/>
    </row>
    <row r="1952" spans="1:13" ht="15" customHeight="1" x14ac:dyDescent="0.3">
      <c r="A1952" s="85" t="s">
        <v>8176</v>
      </c>
      <c r="B1952" s="85" t="s">
        <v>7922</v>
      </c>
      <c r="C1952" s="86" t="s">
        <v>28</v>
      </c>
      <c r="D1952" s="202">
        <v>1200</v>
      </c>
      <c r="E1952" s="162">
        <v>57876</v>
      </c>
      <c r="F1952" s="161">
        <v>559</v>
      </c>
      <c r="G1952" s="171">
        <v>26960.57</v>
      </c>
      <c r="I1952" s="177">
        <f t="shared" si="99"/>
        <v>0.46583333333333332</v>
      </c>
      <c r="J1952" s="174">
        <f t="shared" si="97"/>
        <v>641</v>
      </c>
      <c r="M1952" s="184"/>
    </row>
    <row r="1953" spans="1:13" ht="15" customHeight="1" x14ac:dyDescent="0.3">
      <c r="A1953" s="85" t="s">
        <v>8177</v>
      </c>
      <c r="B1953" s="85" t="s">
        <v>8178</v>
      </c>
      <c r="C1953" s="86" t="s">
        <v>28</v>
      </c>
      <c r="D1953" s="202">
        <v>50</v>
      </c>
      <c r="E1953" s="162">
        <v>2566.5</v>
      </c>
      <c r="F1953" s="161">
        <v>37</v>
      </c>
      <c r="G1953" s="171">
        <v>1899.21</v>
      </c>
      <c r="I1953" s="177">
        <f t="shared" si="99"/>
        <v>0.74</v>
      </c>
      <c r="J1953" s="174">
        <f t="shared" si="97"/>
        <v>13</v>
      </c>
      <c r="M1953" s="184"/>
    </row>
    <row r="1954" spans="1:13" ht="15" customHeight="1" x14ac:dyDescent="0.3">
      <c r="A1954" s="85" t="s">
        <v>8179</v>
      </c>
      <c r="B1954" s="85" t="s">
        <v>8180</v>
      </c>
      <c r="C1954" s="86" t="s">
        <v>28</v>
      </c>
      <c r="D1954" s="202">
        <v>690</v>
      </c>
      <c r="E1954" s="162">
        <v>38453.700000000004</v>
      </c>
      <c r="F1954" s="161">
        <v>564</v>
      </c>
      <c r="G1954" s="171">
        <v>31431.719999999998</v>
      </c>
      <c r="I1954" s="177">
        <f t="shared" si="99"/>
        <v>0.81739130434782614</v>
      </c>
      <c r="J1954" s="174">
        <f t="shared" si="97"/>
        <v>126</v>
      </c>
      <c r="M1954" s="184"/>
    </row>
    <row r="1955" spans="1:13" ht="15" customHeight="1" x14ac:dyDescent="0.3">
      <c r="A1955" s="85" t="s">
        <v>8181</v>
      </c>
      <c r="B1955" s="85" t="s">
        <v>8182</v>
      </c>
      <c r="C1955" s="86" t="s">
        <v>28</v>
      </c>
      <c r="D1955" s="202">
        <v>1</v>
      </c>
      <c r="E1955" s="162">
        <v>38.93</v>
      </c>
      <c r="F1955" s="161">
        <v>0</v>
      </c>
      <c r="G1955" s="171">
        <v>0</v>
      </c>
      <c r="I1955" s="177">
        <f t="shared" si="99"/>
        <v>0</v>
      </c>
      <c r="J1955" s="174">
        <f t="shared" si="97"/>
        <v>1</v>
      </c>
      <c r="M1955" s="184"/>
    </row>
    <row r="1956" spans="1:13" ht="15" customHeight="1" x14ac:dyDescent="0.3">
      <c r="A1956" s="85" t="s">
        <v>8183</v>
      </c>
      <c r="B1956" s="85" t="s">
        <v>8184</v>
      </c>
      <c r="C1956" s="86" t="s">
        <v>28</v>
      </c>
      <c r="D1956" s="202">
        <v>2</v>
      </c>
      <c r="E1956" s="162">
        <v>1017.26</v>
      </c>
      <c r="F1956" s="161">
        <v>0</v>
      </c>
      <c r="G1956" s="171">
        <v>0</v>
      </c>
      <c r="I1956" s="177">
        <f t="shared" si="99"/>
        <v>0</v>
      </c>
      <c r="J1956" s="174">
        <f t="shared" si="97"/>
        <v>2</v>
      </c>
      <c r="M1956" s="184"/>
    </row>
    <row r="1957" spans="1:13" ht="15" customHeight="1" x14ac:dyDescent="0.3">
      <c r="A1957" s="85" t="s">
        <v>8185</v>
      </c>
      <c r="B1957" s="85" t="s">
        <v>8186</v>
      </c>
      <c r="C1957" s="86" t="s">
        <v>28</v>
      </c>
      <c r="D1957" s="202">
        <v>1</v>
      </c>
      <c r="E1957" s="162">
        <v>398.63</v>
      </c>
      <c r="F1957" s="161">
        <v>0</v>
      </c>
      <c r="G1957" s="171">
        <v>0</v>
      </c>
      <c r="I1957" s="177">
        <f t="shared" si="99"/>
        <v>0</v>
      </c>
      <c r="J1957" s="174">
        <f t="shared" si="97"/>
        <v>1</v>
      </c>
      <c r="M1957" s="184"/>
    </row>
    <row r="1958" spans="1:13" ht="15" customHeight="1" x14ac:dyDescent="0.3">
      <c r="A1958" s="85" t="s">
        <v>8187</v>
      </c>
      <c r="B1958" s="85" t="s">
        <v>8598</v>
      </c>
      <c r="C1958" s="86" t="s">
        <v>28</v>
      </c>
      <c r="D1958" s="202">
        <v>24</v>
      </c>
      <c r="E1958" s="162">
        <v>14367.12</v>
      </c>
      <c r="F1958" s="161">
        <v>0</v>
      </c>
      <c r="G1958" s="171">
        <v>0</v>
      </c>
      <c r="I1958" s="177">
        <f t="shared" si="99"/>
        <v>0</v>
      </c>
      <c r="J1958" s="174">
        <f t="shared" si="97"/>
        <v>24</v>
      </c>
      <c r="M1958" s="184"/>
    </row>
    <row r="1959" spans="1:13" ht="15" customHeight="1" x14ac:dyDescent="0.3">
      <c r="A1959" s="85" t="s">
        <v>8188</v>
      </c>
      <c r="B1959" s="85" t="s">
        <v>8189</v>
      </c>
      <c r="C1959" s="86" t="s">
        <v>28</v>
      </c>
      <c r="D1959" s="202">
        <v>211</v>
      </c>
      <c r="E1959" s="162">
        <v>8777.6</v>
      </c>
      <c r="F1959" s="161">
        <v>157</v>
      </c>
      <c r="G1959" s="171">
        <v>6531.2</v>
      </c>
      <c r="I1959" s="177">
        <f t="shared" si="99"/>
        <v>0.74407582938388628</v>
      </c>
      <c r="J1959" s="174">
        <f t="shared" si="97"/>
        <v>54</v>
      </c>
      <c r="M1959" s="184"/>
    </row>
    <row r="1960" spans="1:13" ht="15" customHeight="1" x14ac:dyDescent="0.3">
      <c r="A1960" s="85" t="s">
        <v>8726</v>
      </c>
      <c r="B1960" s="85" t="s">
        <v>8727</v>
      </c>
      <c r="C1960" s="86" t="s">
        <v>28</v>
      </c>
      <c r="D1960" s="203">
        <v>150</v>
      </c>
      <c r="E1960" s="164">
        <v>2550</v>
      </c>
      <c r="F1960" s="163">
        <v>93</v>
      </c>
      <c r="G1960" s="172">
        <v>1581</v>
      </c>
      <c r="I1960" s="177">
        <f t="shared" si="99"/>
        <v>0.62</v>
      </c>
      <c r="J1960" s="174">
        <f t="shared" si="97"/>
        <v>57</v>
      </c>
      <c r="M1960" s="184"/>
    </row>
    <row r="1961" spans="1:13" ht="15" customHeight="1" x14ac:dyDescent="0.3">
      <c r="A1961" s="85" t="s">
        <v>8728</v>
      </c>
      <c r="B1961" s="85" t="s">
        <v>9037</v>
      </c>
      <c r="C1961" s="86" t="s">
        <v>28</v>
      </c>
      <c r="D1961" s="203">
        <v>590</v>
      </c>
      <c r="E1961" s="164">
        <v>10425.299999999999</v>
      </c>
      <c r="F1961" s="163">
        <v>53</v>
      </c>
      <c r="G1961" s="172">
        <v>936.5100000000001</v>
      </c>
      <c r="I1961" s="177">
        <f t="shared" si="99"/>
        <v>8.9830508474576271E-2</v>
      </c>
      <c r="J1961" s="174">
        <f t="shared" si="97"/>
        <v>537</v>
      </c>
      <c r="M1961" s="184"/>
    </row>
    <row r="1962" spans="1:13" ht="15" customHeight="1" x14ac:dyDescent="0.3">
      <c r="A1962" s="85" t="s">
        <v>8729</v>
      </c>
      <c r="B1962" s="85" t="s">
        <v>9038</v>
      </c>
      <c r="C1962" s="86" t="s">
        <v>28</v>
      </c>
      <c r="D1962" s="203">
        <v>50</v>
      </c>
      <c r="E1962" s="164">
        <v>943.5</v>
      </c>
      <c r="F1962" s="163">
        <v>0</v>
      </c>
      <c r="G1962" s="172">
        <v>0</v>
      </c>
      <c r="I1962" s="177">
        <f t="shared" si="99"/>
        <v>0</v>
      </c>
      <c r="J1962" s="174">
        <f t="shared" si="97"/>
        <v>50</v>
      </c>
      <c r="M1962" s="184"/>
    </row>
    <row r="1963" spans="1:13" ht="15" customHeight="1" x14ac:dyDescent="0.3">
      <c r="A1963" s="85" t="s">
        <v>8730</v>
      </c>
      <c r="B1963" s="85" t="s">
        <v>9039</v>
      </c>
      <c r="C1963" s="86" t="s">
        <v>28</v>
      </c>
      <c r="D1963" s="203">
        <v>615</v>
      </c>
      <c r="E1963" s="164">
        <v>13634.55</v>
      </c>
      <c r="F1963" s="163">
        <v>92</v>
      </c>
      <c r="G1963" s="172">
        <v>2039.64</v>
      </c>
      <c r="I1963" s="177">
        <f t="shared" si="99"/>
        <v>0.14959349593495935</v>
      </c>
      <c r="J1963" s="174">
        <f t="shared" si="97"/>
        <v>523</v>
      </c>
      <c r="M1963" s="184"/>
    </row>
    <row r="1964" spans="1:13" ht="15" customHeight="1" x14ac:dyDescent="0.3">
      <c r="A1964" s="85" t="s">
        <v>10493</v>
      </c>
      <c r="B1964" s="85" t="s">
        <v>10494</v>
      </c>
      <c r="C1964" s="86" t="s">
        <v>28</v>
      </c>
      <c r="D1964" s="203">
        <v>177</v>
      </c>
      <c r="E1964" s="164">
        <v>25909.26</v>
      </c>
      <c r="F1964" s="163">
        <v>0</v>
      </c>
      <c r="G1964" s="172">
        <v>0</v>
      </c>
      <c r="I1964" s="177">
        <f t="shared" si="99"/>
        <v>0</v>
      </c>
      <c r="J1964" s="174">
        <f t="shared" si="97"/>
        <v>177</v>
      </c>
      <c r="M1964" s="184"/>
    </row>
    <row r="1965" spans="1:13" ht="19.95" customHeight="1" x14ac:dyDescent="0.3">
      <c r="A1965" s="88" t="s">
        <v>2003</v>
      </c>
      <c r="B1965" s="88" t="s">
        <v>2004</v>
      </c>
      <c r="C1965" s="89"/>
      <c r="D1965" s="201"/>
      <c r="E1965" s="156">
        <v>25463.07</v>
      </c>
      <c r="F1965" s="89"/>
      <c r="G1965" s="89">
        <v>0</v>
      </c>
      <c r="I1965" s="177"/>
      <c r="J1965" s="174">
        <f t="shared" si="97"/>
        <v>0</v>
      </c>
      <c r="M1965" s="184"/>
    </row>
    <row r="1966" spans="1:13" ht="15" customHeight="1" x14ac:dyDescent="0.3">
      <c r="A1966" s="85" t="s">
        <v>2005</v>
      </c>
      <c r="B1966" s="85" t="s">
        <v>2006</v>
      </c>
      <c r="C1966" s="86" t="s">
        <v>28</v>
      </c>
      <c r="D1966" s="199">
        <v>157</v>
      </c>
      <c r="E1966" s="176">
        <v>5367.83</v>
      </c>
      <c r="F1966" s="87">
        <v>0</v>
      </c>
      <c r="G1966" s="168">
        <v>0</v>
      </c>
      <c r="I1966" s="177">
        <f t="shared" ref="I1966:I1971" si="100">F1966/D1966</f>
        <v>0</v>
      </c>
      <c r="J1966" s="174">
        <f t="shared" si="97"/>
        <v>157</v>
      </c>
      <c r="M1966" s="184"/>
    </row>
    <row r="1967" spans="1:13" ht="15" customHeight="1" x14ac:dyDescent="0.3">
      <c r="A1967" s="85" t="s">
        <v>2007</v>
      </c>
      <c r="B1967" s="85" t="s">
        <v>2008</v>
      </c>
      <c r="C1967" s="86" t="s">
        <v>28</v>
      </c>
      <c r="D1967" s="199">
        <v>24</v>
      </c>
      <c r="E1967" s="176">
        <v>1083.3599999999999</v>
      </c>
      <c r="F1967" s="87">
        <v>0</v>
      </c>
      <c r="G1967" s="168">
        <v>0</v>
      </c>
      <c r="I1967" s="177">
        <f t="shared" si="100"/>
        <v>0</v>
      </c>
      <c r="J1967" s="174">
        <f t="shared" si="97"/>
        <v>24</v>
      </c>
      <c r="M1967" s="184"/>
    </row>
    <row r="1968" spans="1:13" ht="15" customHeight="1" x14ac:dyDescent="0.3">
      <c r="A1968" s="85" t="s">
        <v>2009</v>
      </c>
      <c r="B1968" s="85" t="s">
        <v>1850</v>
      </c>
      <c r="C1968" s="86" t="s">
        <v>28</v>
      </c>
      <c r="D1968" s="199">
        <v>31</v>
      </c>
      <c r="E1968" s="176">
        <v>1549.38</v>
      </c>
      <c r="F1968" s="87">
        <v>0</v>
      </c>
      <c r="G1968" s="168">
        <v>0</v>
      </c>
      <c r="I1968" s="177">
        <f t="shared" si="100"/>
        <v>0</v>
      </c>
      <c r="J1968" s="174">
        <f t="shared" si="97"/>
        <v>31</v>
      </c>
      <c r="M1968" s="184"/>
    </row>
    <row r="1969" spans="1:13" ht="15" customHeight="1" x14ac:dyDescent="0.3">
      <c r="A1969" s="85" t="s">
        <v>2010</v>
      </c>
      <c r="B1969" s="85" t="s">
        <v>2011</v>
      </c>
      <c r="C1969" s="86" t="s">
        <v>28</v>
      </c>
      <c r="D1969" s="199">
        <v>46</v>
      </c>
      <c r="E1969" s="176">
        <v>1108.1400000000001</v>
      </c>
      <c r="F1969" s="87">
        <v>0</v>
      </c>
      <c r="G1969" s="168">
        <v>0</v>
      </c>
      <c r="I1969" s="177">
        <f t="shared" si="100"/>
        <v>0</v>
      </c>
      <c r="J1969" s="174">
        <f t="shared" si="97"/>
        <v>46</v>
      </c>
      <c r="M1969" s="184"/>
    </row>
    <row r="1970" spans="1:13" ht="15" customHeight="1" x14ac:dyDescent="0.3">
      <c r="A1970" s="85" t="s">
        <v>2012</v>
      </c>
      <c r="B1970" s="85" t="s">
        <v>2013</v>
      </c>
      <c r="C1970" s="86" t="s">
        <v>28</v>
      </c>
      <c r="D1970" s="199">
        <v>28</v>
      </c>
      <c r="E1970" s="176">
        <v>780.92</v>
      </c>
      <c r="F1970" s="87">
        <v>0</v>
      </c>
      <c r="G1970" s="168">
        <v>0</v>
      </c>
      <c r="I1970" s="177">
        <f t="shared" si="100"/>
        <v>0</v>
      </c>
      <c r="J1970" s="174">
        <f t="shared" si="97"/>
        <v>28</v>
      </c>
      <c r="M1970" s="184"/>
    </row>
    <row r="1971" spans="1:13" ht="15" customHeight="1" x14ac:dyDescent="0.3">
      <c r="A1971" s="85" t="s">
        <v>2014</v>
      </c>
      <c r="B1971" s="85" t="s">
        <v>1852</v>
      </c>
      <c r="C1971" s="86" t="s">
        <v>28</v>
      </c>
      <c r="D1971" s="199">
        <v>265</v>
      </c>
      <c r="E1971" s="176">
        <v>7894.35</v>
      </c>
      <c r="F1971" s="87">
        <v>0</v>
      </c>
      <c r="G1971" s="168">
        <v>0</v>
      </c>
      <c r="I1971" s="177">
        <f t="shared" si="100"/>
        <v>0</v>
      </c>
      <c r="J1971" s="174">
        <f t="shared" si="97"/>
        <v>265</v>
      </c>
      <c r="M1971" s="184"/>
    </row>
    <row r="1972" spans="1:13" ht="15" customHeight="1" x14ac:dyDescent="0.3">
      <c r="A1972" s="85" t="s">
        <v>2015</v>
      </c>
      <c r="B1972" s="85" t="s">
        <v>2016</v>
      </c>
      <c r="C1972" s="86" t="s">
        <v>28</v>
      </c>
      <c r="D1972" s="199">
        <v>0</v>
      </c>
      <c r="E1972" s="176">
        <v>0</v>
      </c>
      <c r="F1972" s="87">
        <v>0</v>
      </c>
      <c r="G1972" s="168">
        <v>0</v>
      </c>
      <c r="I1972" s="177" t="s">
        <v>9293</v>
      </c>
      <c r="J1972" s="174">
        <f t="shared" si="97"/>
        <v>0</v>
      </c>
      <c r="M1972" s="184"/>
    </row>
    <row r="1973" spans="1:13" ht="15" customHeight="1" x14ac:dyDescent="0.3">
      <c r="A1973" s="85" t="s">
        <v>2017</v>
      </c>
      <c r="B1973" s="85" t="s">
        <v>2018</v>
      </c>
      <c r="C1973" s="86" t="s">
        <v>28</v>
      </c>
      <c r="D1973" s="199">
        <v>6</v>
      </c>
      <c r="E1973" s="176">
        <v>118.32</v>
      </c>
      <c r="F1973" s="87">
        <v>0</v>
      </c>
      <c r="G1973" s="168">
        <v>0</v>
      </c>
      <c r="I1973" s="177">
        <f>F1973/D1973</f>
        <v>0</v>
      </c>
      <c r="J1973" s="174">
        <f t="shared" si="97"/>
        <v>6</v>
      </c>
      <c r="M1973" s="184"/>
    </row>
    <row r="1974" spans="1:13" ht="15" customHeight="1" x14ac:dyDescent="0.3">
      <c r="A1974" s="85" t="s">
        <v>2019</v>
      </c>
      <c r="B1974" s="85" t="s">
        <v>2020</v>
      </c>
      <c r="C1974" s="86" t="s">
        <v>28</v>
      </c>
      <c r="D1974" s="199">
        <v>0</v>
      </c>
      <c r="E1974" s="176">
        <v>0</v>
      </c>
      <c r="F1974" s="87">
        <v>0</v>
      </c>
      <c r="G1974" s="168">
        <v>0</v>
      </c>
      <c r="I1974" s="177" t="s">
        <v>9293</v>
      </c>
      <c r="J1974" s="174">
        <f t="shared" si="97"/>
        <v>0</v>
      </c>
      <c r="M1974" s="184"/>
    </row>
    <row r="1975" spans="1:13" ht="15" customHeight="1" x14ac:dyDescent="0.3">
      <c r="A1975" s="85" t="s">
        <v>2021</v>
      </c>
      <c r="B1975" s="85" t="s">
        <v>2022</v>
      </c>
      <c r="C1975" s="86" t="s">
        <v>28</v>
      </c>
      <c r="D1975" s="199">
        <v>61</v>
      </c>
      <c r="E1975" s="176">
        <v>1794.6200000000001</v>
      </c>
      <c r="F1975" s="87">
        <v>0</v>
      </c>
      <c r="G1975" s="168">
        <v>0</v>
      </c>
      <c r="I1975" s="177">
        <f>F1975/D1975</f>
        <v>0</v>
      </c>
      <c r="J1975" s="174">
        <f t="shared" si="97"/>
        <v>61</v>
      </c>
      <c r="M1975" s="184"/>
    </row>
    <row r="1976" spans="1:13" ht="15" customHeight="1" x14ac:dyDescent="0.3">
      <c r="A1976" s="85" t="s">
        <v>8190</v>
      </c>
      <c r="B1976" s="85" t="s">
        <v>8191</v>
      </c>
      <c r="C1976" s="86" t="s">
        <v>28</v>
      </c>
      <c r="D1976" s="202">
        <v>14</v>
      </c>
      <c r="E1976" s="162">
        <v>550.05999999999995</v>
      </c>
      <c r="F1976" s="161">
        <v>0</v>
      </c>
      <c r="G1976" s="171">
        <v>0</v>
      </c>
      <c r="I1976" s="177">
        <f>F1976/D1976</f>
        <v>0</v>
      </c>
      <c r="J1976" s="174">
        <f t="shared" si="97"/>
        <v>14</v>
      </c>
      <c r="M1976" s="184"/>
    </row>
    <row r="1977" spans="1:13" ht="15" customHeight="1" x14ac:dyDescent="0.3">
      <c r="A1977" s="85" t="s">
        <v>8192</v>
      </c>
      <c r="B1977" s="85" t="s">
        <v>8193</v>
      </c>
      <c r="C1977" s="86" t="s">
        <v>28</v>
      </c>
      <c r="D1977" s="202">
        <v>11</v>
      </c>
      <c r="E1977" s="162">
        <v>454.19</v>
      </c>
      <c r="F1977" s="161">
        <v>0</v>
      </c>
      <c r="G1977" s="171">
        <v>0</v>
      </c>
      <c r="I1977" s="177">
        <f>F1977/D1977</f>
        <v>0</v>
      </c>
      <c r="J1977" s="174">
        <f t="shared" si="97"/>
        <v>11</v>
      </c>
      <c r="M1977" s="184"/>
    </row>
    <row r="1978" spans="1:13" ht="15" customHeight="1" x14ac:dyDescent="0.3">
      <c r="A1978" s="85" t="s">
        <v>8194</v>
      </c>
      <c r="B1978" s="85" t="s">
        <v>8195</v>
      </c>
      <c r="C1978" s="86" t="s">
        <v>28</v>
      </c>
      <c r="D1978" s="202">
        <v>110</v>
      </c>
      <c r="E1978" s="162">
        <v>4761.8999999999996</v>
      </c>
      <c r="F1978" s="161">
        <v>0</v>
      </c>
      <c r="G1978" s="171">
        <v>0</v>
      </c>
      <c r="I1978" s="177">
        <f>F1978/D1978</f>
        <v>0</v>
      </c>
      <c r="J1978" s="174">
        <f t="shared" si="97"/>
        <v>110</v>
      </c>
      <c r="M1978" s="184"/>
    </row>
    <row r="1979" spans="1:13" ht="25.2" customHeight="1" x14ac:dyDescent="0.3">
      <c r="A1979" s="83" t="s">
        <v>2023</v>
      </c>
      <c r="B1979" s="83" t="s">
        <v>1866</v>
      </c>
      <c r="C1979" s="84"/>
      <c r="D1979" s="198"/>
      <c r="E1979" s="84">
        <v>83953.2</v>
      </c>
      <c r="F1979" s="84"/>
      <c r="G1979" s="84">
        <v>0</v>
      </c>
      <c r="I1979" s="177"/>
      <c r="J1979" s="174">
        <f t="shared" si="97"/>
        <v>0</v>
      </c>
      <c r="M1979" s="184"/>
    </row>
    <row r="1980" spans="1:13" ht="19.95" customHeight="1" x14ac:dyDescent="0.3">
      <c r="A1980" s="88" t="s">
        <v>2024</v>
      </c>
      <c r="B1980" s="88" t="s">
        <v>2025</v>
      </c>
      <c r="C1980" s="89"/>
      <c r="D1980" s="201"/>
      <c r="E1980" s="156">
        <v>12792.53</v>
      </c>
      <c r="F1980" s="89"/>
      <c r="G1980" s="89">
        <v>0</v>
      </c>
      <c r="I1980" s="177"/>
      <c r="J1980" s="174">
        <f t="shared" si="97"/>
        <v>0</v>
      </c>
      <c r="M1980" s="184"/>
    </row>
    <row r="1981" spans="1:13" ht="15" customHeight="1" x14ac:dyDescent="0.3">
      <c r="A1981" s="85" t="s">
        <v>2026</v>
      </c>
      <c r="B1981" s="85" t="s">
        <v>2027</v>
      </c>
      <c r="C1981" s="86" t="s">
        <v>28</v>
      </c>
      <c r="D1981" s="199">
        <v>0</v>
      </c>
      <c r="E1981" s="176">
        <v>0</v>
      </c>
      <c r="F1981" s="87">
        <v>0</v>
      </c>
      <c r="G1981" s="168">
        <v>0</v>
      </c>
      <c r="I1981" s="177" t="s">
        <v>9293</v>
      </c>
      <c r="J1981" s="174">
        <f t="shared" si="97"/>
        <v>0</v>
      </c>
      <c r="M1981" s="184"/>
    </row>
    <row r="1982" spans="1:13" ht="15" customHeight="1" x14ac:dyDescent="0.3">
      <c r="A1982" s="85" t="s">
        <v>2028</v>
      </c>
      <c r="B1982" s="85" t="s">
        <v>2029</v>
      </c>
      <c r="C1982" s="86" t="s">
        <v>28</v>
      </c>
      <c r="D1982" s="199">
        <v>0</v>
      </c>
      <c r="E1982" s="176">
        <v>0</v>
      </c>
      <c r="F1982" s="87">
        <v>0</v>
      </c>
      <c r="G1982" s="168">
        <v>0</v>
      </c>
      <c r="I1982" s="177" t="s">
        <v>9293</v>
      </c>
      <c r="J1982" s="174">
        <f t="shared" si="97"/>
        <v>0</v>
      </c>
      <c r="M1982" s="184"/>
    </row>
    <row r="1983" spans="1:13" ht="15" customHeight="1" x14ac:dyDescent="0.3">
      <c r="A1983" s="85" t="s">
        <v>2030</v>
      </c>
      <c r="B1983" s="85" t="s">
        <v>2031</v>
      </c>
      <c r="C1983" s="86" t="s">
        <v>28</v>
      </c>
      <c r="D1983" s="199">
        <v>0</v>
      </c>
      <c r="E1983" s="176">
        <v>0</v>
      </c>
      <c r="F1983" s="87">
        <v>0</v>
      </c>
      <c r="G1983" s="168">
        <v>0</v>
      </c>
      <c r="I1983" s="177" t="s">
        <v>9293</v>
      </c>
      <c r="J1983" s="174">
        <f t="shared" si="97"/>
        <v>0</v>
      </c>
      <c r="M1983" s="184"/>
    </row>
    <row r="1984" spans="1:13" ht="15" customHeight="1" x14ac:dyDescent="0.3">
      <c r="A1984" s="85" t="s">
        <v>2032</v>
      </c>
      <c r="B1984" s="85" t="s">
        <v>1874</v>
      </c>
      <c r="C1984" s="86" t="s">
        <v>28</v>
      </c>
      <c r="D1984" s="199">
        <v>0</v>
      </c>
      <c r="E1984" s="176">
        <v>0</v>
      </c>
      <c r="F1984" s="87">
        <v>0</v>
      </c>
      <c r="G1984" s="168">
        <v>0</v>
      </c>
      <c r="I1984" s="177" t="s">
        <v>9293</v>
      </c>
      <c r="J1984" s="174">
        <f t="shared" si="97"/>
        <v>0</v>
      </c>
      <c r="M1984" s="184"/>
    </row>
    <row r="1985" spans="1:13" ht="15" customHeight="1" x14ac:dyDescent="0.3">
      <c r="A1985" s="85" t="s">
        <v>2033</v>
      </c>
      <c r="B1985" s="85" t="s">
        <v>2034</v>
      </c>
      <c r="C1985" s="86" t="s">
        <v>28</v>
      </c>
      <c r="D1985" s="199">
        <v>0</v>
      </c>
      <c r="E1985" s="176">
        <v>0</v>
      </c>
      <c r="F1985" s="87">
        <v>0</v>
      </c>
      <c r="G1985" s="168">
        <v>0</v>
      </c>
      <c r="I1985" s="177" t="s">
        <v>9293</v>
      </c>
      <c r="J1985" s="174">
        <f t="shared" si="97"/>
        <v>0</v>
      </c>
      <c r="M1985" s="184"/>
    </row>
    <row r="1986" spans="1:13" ht="15" customHeight="1" x14ac:dyDescent="0.3">
      <c r="A1986" s="85" t="s">
        <v>2035</v>
      </c>
      <c r="B1986" s="85" t="s">
        <v>2036</v>
      </c>
      <c r="C1986" s="86" t="s">
        <v>28</v>
      </c>
      <c r="D1986" s="199">
        <v>0</v>
      </c>
      <c r="E1986" s="176">
        <v>0</v>
      </c>
      <c r="F1986" s="87">
        <v>0</v>
      </c>
      <c r="G1986" s="168">
        <v>0</v>
      </c>
      <c r="I1986" s="177" t="s">
        <v>9293</v>
      </c>
      <c r="J1986" s="174">
        <f t="shared" si="97"/>
        <v>0</v>
      </c>
      <c r="M1986" s="184"/>
    </row>
    <row r="1987" spans="1:13" ht="15" customHeight="1" x14ac:dyDescent="0.3">
      <c r="A1987" s="85" t="s">
        <v>2037</v>
      </c>
      <c r="B1987" s="85" t="s">
        <v>2038</v>
      </c>
      <c r="C1987" s="86" t="s">
        <v>28</v>
      </c>
      <c r="D1987" s="199">
        <v>0</v>
      </c>
      <c r="E1987" s="176">
        <v>0</v>
      </c>
      <c r="F1987" s="87">
        <v>0</v>
      </c>
      <c r="G1987" s="168">
        <v>0</v>
      </c>
      <c r="I1987" s="177" t="s">
        <v>9293</v>
      </c>
      <c r="J1987" s="174">
        <f t="shared" si="97"/>
        <v>0</v>
      </c>
      <c r="M1987" s="184"/>
    </row>
    <row r="1988" spans="1:13" ht="15" customHeight="1" x14ac:dyDescent="0.3">
      <c r="A1988" s="85" t="s">
        <v>2039</v>
      </c>
      <c r="B1988" s="85" t="s">
        <v>2040</v>
      </c>
      <c r="C1988" s="86" t="s">
        <v>28</v>
      </c>
      <c r="D1988" s="199">
        <v>0</v>
      </c>
      <c r="E1988" s="176">
        <v>0</v>
      </c>
      <c r="F1988" s="87">
        <v>0</v>
      </c>
      <c r="G1988" s="168">
        <v>0</v>
      </c>
      <c r="I1988" s="177" t="s">
        <v>9293</v>
      </c>
      <c r="J1988" s="174">
        <f t="shared" si="97"/>
        <v>0</v>
      </c>
      <c r="M1988" s="184"/>
    </row>
    <row r="1989" spans="1:13" ht="15" customHeight="1" x14ac:dyDescent="0.3">
      <c r="A1989" s="85" t="s">
        <v>8196</v>
      </c>
      <c r="B1989" s="85" t="s">
        <v>8593</v>
      </c>
      <c r="C1989" s="86" t="s">
        <v>28</v>
      </c>
      <c r="D1989" s="202">
        <v>50</v>
      </c>
      <c r="E1989" s="162">
        <v>9270.5</v>
      </c>
      <c r="F1989" s="161">
        <v>0</v>
      </c>
      <c r="G1989" s="171">
        <v>0</v>
      </c>
      <c r="I1989" s="177">
        <f>F1989/D1989</f>
        <v>0</v>
      </c>
      <c r="J1989" s="174">
        <f t="shared" ref="J1989:J2052" si="101">D1989-F1989</f>
        <v>50</v>
      </c>
      <c r="M1989" s="184"/>
    </row>
    <row r="1990" spans="1:13" ht="15" customHeight="1" x14ac:dyDescent="0.3">
      <c r="A1990" s="85" t="s">
        <v>8197</v>
      </c>
      <c r="B1990" s="85" t="s">
        <v>8594</v>
      </c>
      <c r="C1990" s="86" t="s">
        <v>28</v>
      </c>
      <c r="D1990" s="202">
        <v>1</v>
      </c>
      <c r="E1990" s="162">
        <v>225.17</v>
      </c>
      <c r="F1990" s="161">
        <v>0</v>
      </c>
      <c r="G1990" s="171">
        <v>0</v>
      </c>
      <c r="I1990" s="177">
        <f>F1990/D1990</f>
        <v>0</v>
      </c>
      <c r="J1990" s="174">
        <f t="shared" si="101"/>
        <v>1</v>
      </c>
      <c r="M1990" s="184"/>
    </row>
    <row r="1991" spans="1:13" ht="15" customHeight="1" x14ac:dyDescent="0.3">
      <c r="A1991" s="85" t="s">
        <v>8198</v>
      </c>
      <c r="B1991" s="85" t="s">
        <v>8161</v>
      </c>
      <c r="C1991" s="86" t="s">
        <v>28</v>
      </c>
      <c r="D1991" s="202">
        <v>14</v>
      </c>
      <c r="E1991" s="162">
        <v>3296.86</v>
      </c>
      <c r="F1991" s="161">
        <v>0</v>
      </c>
      <c r="G1991" s="171">
        <v>0</v>
      </c>
      <c r="I1991" s="177">
        <f>F1991/D1991</f>
        <v>0</v>
      </c>
      <c r="J1991" s="174">
        <f t="shared" si="101"/>
        <v>14</v>
      </c>
      <c r="M1991" s="184"/>
    </row>
    <row r="1992" spans="1:13" ht="19.95" customHeight="1" x14ac:dyDescent="0.3">
      <c r="A1992" s="88" t="s">
        <v>2041</v>
      </c>
      <c r="B1992" s="88" t="s">
        <v>2042</v>
      </c>
      <c r="C1992" s="89"/>
      <c r="D1992" s="201"/>
      <c r="E1992" s="156">
        <v>45238.879999999997</v>
      </c>
      <c r="F1992" s="89"/>
      <c r="G1992" s="89">
        <v>0</v>
      </c>
      <c r="I1992" s="177"/>
      <c r="J1992" s="174">
        <f t="shared" si="101"/>
        <v>0</v>
      </c>
      <c r="M1992" s="184"/>
    </row>
    <row r="1993" spans="1:13" ht="15" customHeight="1" x14ac:dyDescent="0.3">
      <c r="A1993" s="85" t="s">
        <v>2043</v>
      </c>
      <c r="B1993" s="85" t="s">
        <v>1874</v>
      </c>
      <c r="C1993" s="86" t="s">
        <v>28</v>
      </c>
      <c r="D1993" s="199">
        <v>8</v>
      </c>
      <c r="E1993" s="176">
        <v>45238.879999999997</v>
      </c>
      <c r="F1993" s="87">
        <v>0</v>
      </c>
      <c r="G1993" s="168">
        <v>0</v>
      </c>
      <c r="I1993" s="177">
        <f>F1993/D1993</f>
        <v>0</v>
      </c>
      <c r="J1993" s="174">
        <f t="shared" si="101"/>
        <v>8</v>
      </c>
      <c r="M1993" s="184"/>
    </row>
    <row r="1994" spans="1:13" ht="19.95" customHeight="1" x14ac:dyDescent="0.3">
      <c r="A1994" s="88" t="s">
        <v>9608</v>
      </c>
      <c r="B1994" s="88" t="s">
        <v>9613</v>
      </c>
      <c r="C1994" s="89"/>
      <c r="D1994" s="201"/>
      <c r="E1994" s="89">
        <v>25921.79</v>
      </c>
      <c r="F1994" s="89"/>
      <c r="G1994" s="89">
        <v>0</v>
      </c>
      <c r="I1994" s="177"/>
      <c r="J1994" s="174">
        <f t="shared" si="101"/>
        <v>0</v>
      </c>
      <c r="M1994" s="184"/>
    </row>
    <row r="1995" spans="1:13" ht="15" customHeight="1" x14ac:dyDescent="0.3">
      <c r="A1995" s="85" t="s">
        <v>9609</v>
      </c>
      <c r="B1995" s="85" t="s">
        <v>10172</v>
      </c>
      <c r="C1995" s="86" t="s">
        <v>28</v>
      </c>
      <c r="D1995" s="203">
        <v>1</v>
      </c>
      <c r="E1995" s="164">
        <v>4008.07</v>
      </c>
      <c r="F1995" s="163">
        <v>0</v>
      </c>
      <c r="G1995" s="172">
        <v>0</v>
      </c>
      <c r="I1995" s="177">
        <f>F1995/D1995</f>
        <v>0</v>
      </c>
      <c r="J1995" s="174">
        <f t="shared" si="101"/>
        <v>1</v>
      </c>
      <c r="M1995" s="184"/>
    </row>
    <row r="1996" spans="1:13" ht="15" customHeight="1" x14ac:dyDescent="0.3">
      <c r="A1996" s="85" t="s">
        <v>9610</v>
      </c>
      <c r="B1996" s="85" t="s">
        <v>10173</v>
      </c>
      <c r="C1996" s="86" t="s">
        <v>28</v>
      </c>
      <c r="D1996" s="203">
        <v>1</v>
      </c>
      <c r="E1996" s="164">
        <v>6245.53</v>
      </c>
      <c r="F1996" s="163">
        <v>0</v>
      </c>
      <c r="G1996" s="172">
        <v>0</v>
      </c>
      <c r="I1996" s="177">
        <f>F1996/D1996</f>
        <v>0</v>
      </c>
      <c r="J1996" s="174">
        <f t="shared" si="101"/>
        <v>1</v>
      </c>
      <c r="M1996" s="184"/>
    </row>
    <row r="1997" spans="1:13" ht="15" customHeight="1" x14ac:dyDescent="0.3">
      <c r="A1997" s="85" t="s">
        <v>9611</v>
      </c>
      <c r="B1997" s="85" t="s">
        <v>9614</v>
      </c>
      <c r="C1997" s="86" t="s">
        <v>28</v>
      </c>
      <c r="D1997" s="203">
        <v>1</v>
      </c>
      <c r="E1997" s="164">
        <v>8039.11</v>
      </c>
      <c r="F1997" s="163">
        <v>0</v>
      </c>
      <c r="G1997" s="172">
        <v>0</v>
      </c>
      <c r="I1997" s="177">
        <f>F1997/D1997</f>
        <v>0</v>
      </c>
      <c r="J1997" s="174">
        <f t="shared" si="101"/>
        <v>1</v>
      </c>
      <c r="M1997" s="184"/>
    </row>
    <row r="1998" spans="1:13" ht="15" customHeight="1" x14ac:dyDescent="0.3">
      <c r="A1998" s="85" t="s">
        <v>9612</v>
      </c>
      <c r="B1998" s="85" t="s">
        <v>9615</v>
      </c>
      <c r="C1998" s="86" t="s">
        <v>28</v>
      </c>
      <c r="D1998" s="203">
        <v>1</v>
      </c>
      <c r="E1998" s="164">
        <v>7629.08</v>
      </c>
      <c r="F1998" s="163">
        <v>0</v>
      </c>
      <c r="G1998" s="172">
        <v>0</v>
      </c>
      <c r="I1998" s="177">
        <f>F1998/D1998</f>
        <v>0</v>
      </c>
      <c r="J1998" s="174">
        <f t="shared" si="101"/>
        <v>1</v>
      </c>
      <c r="M1998" s="184"/>
    </row>
    <row r="1999" spans="1:13" ht="25.2" customHeight="1" x14ac:dyDescent="0.3">
      <c r="A1999" s="83" t="s">
        <v>2044</v>
      </c>
      <c r="B1999" s="83" t="s">
        <v>1876</v>
      </c>
      <c r="C1999" s="84"/>
      <c r="D1999" s="198"/>
      <c r="E1999" s="154">
        <v>160.05000000000001</v>
      </c>
      <c r="F1999" s="84"/>
      <c r="G1999" s="84">
        <v>0</v>
      </c>
      <c r="I1999" s="177"/>
      <c r="J1999" s="174">
        <f t="shared" si="101"/>
        <v>0</v>
      </c>
      <c r="M1999" s="184"/>
    </row>
    <row r="2000" spans="1:13" ht="15" customHeight="1" x14ac:dyDescent="0.3">
      <c r="A2000" s="85" t="s">
        <v>2045</v>
      </c>
      <c r="B2000" s="85" t="s">
        <v>2046</v>
      </c>
      <c r="C2000" s="86" t="s">
        <v>28</v>
      </c>
      <c r="D2000" s="199">
        <v>3</v>
      </c>
      <c r="E2000" s="176">
        <v>160.05000000000001</v>
      </c>
      <c r="F2000" s="87">
        <v>0</v>
      </c>
      <c r="G2000" s="168">
        <v>0</v>
      </c>
      <c r="I2000" s="177">
        <f>F2000/D2000</f>
        <v>0</v>
      </c>
      <c r="J2000" s="174">
        <f t="shared" si="101"/>
        <v>3</v>
      </c>
      <c r="M2000" s="184"/>
    </row>
    <row r="2001" spans="1:13" ht="25.2" customHeight="1" x14ac:dyDescent="0.3">
      <c r="A2001" s="83" t="s">
        <v>7176</v>
      </c>
      <c r="B2001" s="83" t="s">
        <v>10495</v>
      </c>
      <c r="C2001" s="84"/>
      <c r="D2001" s="198"/>
      <c r="E2001" s="154">
        <v>10391.880000000001</v>
      </c>
      <c r="F2001" s="84"/>
      <c r="G2001" s="84">
        <v>0</v>
      </c>
      <c r="I2001" s="177"/>
      <c r="J2001" s="174">
        <f t="shared" si="101"/>
        <v>0</v>
      </c>
      <c r="M2001" s="184"/>
    </row>
    <row r="2002" spans="1:13" ht="15" customHeight="1" x14ac:dyDescent="0.3">
      <c r="A2002" s="85" t="s">
        <v>7177</v>
      </c>
      <c r="B2002" s="85" t="s">
        <v>1894</v>
      </c>
      <c r="C2002" s="86" t="s">
        <v>25</v>
      </c>
      <c r="D2002" s="203">
        <v>211.04</v>
      </c>
      <c r="E2002" s="164">
        <v>8722.2800000000007</v>
      </c>
      <c r="F2002" s="163">
        <v>0</v>
      </c>
      <c r="G2002" s="172">
        <v>0</v>
      </c>
      <c r="I2002" s="177">
        <f>F2002/D2002</f>
        <v>0</v>
      </c>
      <c r="J2002" s="174">
        <f t="shared" si="101"/>
        <v>211.04</v>
      </c>
      <c r="M2002" s="184"/>
    </row>
    <row r="2003" spans="1:13" ht="15" customHeight="1" x14ac:dyDescent="0.3">
      <c r="A2003" s="85" t="s">
        <v>10496</v>
      </c>
      <c r="B2003" s="85" t="s">
        <v>1846</v>
      </c>
      <c r="C2003" s="86" t="s">
        <v>28</v>
      </c>
      <c r="D2003" s="203">
        <v>20</v>
      </c>
      <c r="E2003" s="164">
        <v>1669.6</v>
      </c>
      <c r="F2003" s="163">
        <v>0</v>
      </c>
      <c r="G2003" s="172">
        <v>0</v>
      </c>
      <c r="I2003" s="177">
        <f>F2003/D2003</f>
        <v>0</v>
      </c>
      <c r="J2003" s="174">
        <f t="shared" si="101"/>
        <v>20</v>
      </c>
      <c r="M2003" s="184"/>
    </row>
    <row r="2004" spans="1:13" ht="25.2" customHeight="1" x14ac:dyDescent="0.3">
      <c r="A2004" s="81" t="s">
        <v>2047</v>
      </c>
      <c r="B2004" s="81" t="s">
        <v>2048</v>
      </c>
      <c r="C2004" s="82"/>
      <c r="D2004" s="197"/>
      <c r="E2004" s="153">
        <v>344977.13</v>
      </c>
      <c r="F2004" s="82"/>
      <c r="G2004" s="82">
        <v>0</v>
      </c>
      <c r="I2004" s="177"/>
      <c r="J2004" s="174">
        <f t="shared" si="101"/>
        <v>0</v>
      </c>
      <c r="M2004" s="184"/>
    </row>
    <row r="2005" spans="1:13" ht="25.2" customHeight="1" x14ac:dyDescent="0.3">
      <c r="A2005" s="83" t="s">
        <v>2049</v>
      </c>
      <c r="B2005" s="83" t="s">
        <v>2050</v>
      </c>
      <c r="C2005" s="84"/>
      <c r="D2005" s="198"/>
      <c r="E2005" s="154">
        <v>8478.5999999999985</v>
      </c>
      <c r="F2005" s="84"/>
      <c r="G2005" s="84">
        <v>0</v>
      </c>
      <c r="I2005" s="177"/>
      <c r="J2005" s="174">
        <f t="shared" si="101"/>
        <v>0</v>
      </c>
      <c r="M2005" s="184"/>
    </row>
    <row r="2006" spans="1:13" ht="15" customHeight="1" x14ac:dyDescent="0.3">
      <c r="A2006" s="85" t="s">
        <v>2051</v>
      </c>
      <c r="B2006" s="85" t="s">
        <v>2052</v>
      </c>
      <c r="C2006" s="86" t="s">
        <v>1337</v>
      </c>
      <c r="D2006" s="199">
        <v>0</v>
      </c>
      <c r="E2006" s="176">
        <v>0</v>
      </c>
      <c r="F2006" s="87">
        <v>0</v>
      </c>
      <c r="G2006" s="168">
        <v>0</v>
      </c>
      <c r="I2006" s="177" t="s">
        <v>9293</v>
      </c>
      <c r="J2006" s="174">
        <f t="shared" si="101"/>
        <v>0</v>
      </c>
      <c r="M2006" s="184"/>
    </row>
    <row r="2007" spans="1:13" ht="15" customHeight="1" x14ac:dyDescent="0.3">
      <c r="A2007" s="85" t="s">
        <v>2053</v>
      </c>
      <c r="B2007" s="85" t="s">
        <v>2054</v>
      </c>
      <c r="C2007" s="86" t="s">
        <v>1337</v>
      </c>
      <c r="D2007" s="199">
        <v>0</v>
      </c>
      <c r="E2007" s="176">
        <v>0</v>
      </c>
      <c r="F2007" s="87">
        <v>0</v>
      </c>
      <c r="G2007" s="168">
        <v>0</v>
      </c>
      <c r="I2007" s="177" t="s">
        <v>9293</v>
      </c>
      <c r="J2007" s="174">
        <f t="shared" si="101"/>
        <v>0</v>
      </c>
      <c r="M2007" s="184"/>
    </row>
    <row r="2008" spans="1:13" ht="15" customHeight="1" x14ac:dyDescent="0.3">
      <c r="A2008" s="85" t="s">
        <v>8199</v>
      </c>
      <c r="B2008" s="85" t="s">
        <v>8370</v>
      </c>
      <c r="C2008" s="86" t="s">
        <v>1337</v>
      </c>
      <c r="D2008" s="202">
        <v>0</v>
      </c>
      <c r="E2008" s="162">
        <v>0</v>
      </c>
      <c r="F2008" s="161">
        <v>0</v>
      </c>
      <c r="G2008" s="171">
        <v>0</v>
      </c>
      <c r="I2008" s="177" t="e">
        <f>F2008/D2008</f>
        <v>#DIV/0!</v>
      </c>
      <c r="J2008" s="174">
        <f t="shared" si="101"/>
        <v>0</v>
      </c>
      <c r="M2008" s="184"/>
    </row>
    <row r="2009" spans="1:13" ht="15" customHeight="1" x14ac:dyDescent="0.3">
      <c r="A2009" s="85" t="s">
        <v>8200</v>
      </c>
      <c r="B2009" s="85" t="s">
        <v>8371</v>
      </c>
      <c r="C2009" s="86" t="s">
        <v>1337</v>
      </c>
      <c r="D2009" s="202">
        <v>0</v>
      </c>
      <c r="E2009" s="162">
        <v>0</v>
      </c>
      <c r="F2009" s="161">
        <v>0</v>
      </c>
      <c r="G2009" s="171">
        <v>0</v>
      </c>
      <c r="I2009" s="177" t="e">
        <f>F2009/D2009</f>
        <v>#DIV/0!</v>
      </c>
      <c r="J2009" s="174">
        <f t="shared" si="101"/>
        <v>0</v>
      </c>
      <c r="M2009" s="184"/>
    </row>
    <row r="2010" spans="1:13" ht="15" customHeight="1" x14ac:dyDescent="0.3">
      <c r="A2010" s="85" t="s">
        <v>10497</v>
      </c>
      <c r="B2010" s="85" t="s">
        <v>10500</v>
      </c>
      <c r="C2010" s="86" t="s">
        <v>1337</v>
      </c>
      <c r="D2010" s="203">
        <v>45</v>
      </c>
      <c r="E2010" s="164">
        <v>7335.9</v>
      </c>
      <c r="F2010" s="163">
        <v>0</v>
      </c>
      <c r="G2010" s="172">
        <v>0</v>
      </c>
      <c r="I2010" s="177">
        <f>F2010/D2010</f>
        <v>0</v>
      </c>
      <c r="J2010" s="174">
        <f t="shared" si="101"/>
        <v>45</v>
      </c>
      <c r="M2010" s="184"/>
    </row>
    <row r="2011" spans="1:13" ht="15" customHeight="1" x14ac:dyDescent="0.3">
      <c r="A2011" s="85" t="s">
        <v>10498</v>
      </c>
      <c r="B2011" s="85" t="s">
        <v>10501</v>
      </c>
      <c r="C2011" s="86" t="s">
        <v>1337</v>
      </c>
      <c r="D2011" s="203">
        <v>5</v>
      </c>
      <c r="E2011" s="164">
        <v>703.7</v>
      </c>
      <c r="F2011" s="163">
        <v>0</v>
      </c>
      <c r="G2011" s="172">
        <v>0</v>
      </c>
      <c r="I2011" s="177">
        <f>F2011/D2011</f>
        <v>0</v>
      </c>
      <c r="J2011" s="174">
        <f t="shared" si="101"/>
        <v>5</v>
      </c>
      <c r="M2011" s="184"/>
    </row>
    <row r="2012" spans="1:13" ht="15" customHeight="1" x14ac:dyDescent="0.3">
      <c r="A2012" s="85" t="s">
        <v>10499</v>
      </c>
      <c r="B2012" s="85" t="s">
        <v>10224</v>
      </c>
      <c r="C2012" s="86" t="s">
        <v>1337</v>
      </c>
      <c r="D2012" s="203">
        <v>50</v>
      </c>
      <c r="E2012" s="164">
        <v>439</v>
      </c>
      <c r="F2012" s="163">
        <v>0</v>
      </c>
      <c r="G2012" s="172">
        <v>0</v>
      </c>
      <c r="I2012" s="177">
        <f>F2012/D2012</f>
        <v>0</v>
      </c>
      <c r="J2012" s="174">
        <f t="shared" si="101"/>
        <v>50</v>
      </c>
      <c r="M2012" s="184"/>
    </row>
    <row r="2013" spans="1:13" ht="25.2" customHeight="1" x14ac:dyDescent="0.3">
      <c r="A2013" s="83" t="s">
        <v>2055</v>
      </c>
      <c r="B2013" s="83" t="s">
        <v>1345</v>
      </c>
      <c r="C2013" s="84"/>
      <c r="D2013" s="198"/>
      <c r="E2013" s="154">
        <v>120157.25</v>
      </c>
      <c r="F2013" s="84"/>
      <c r="G2013" s="84">
        <v>0</v>
      </c>
      <c r="I2013" s="177"/>
      <c r="J2013" s="174">
        <f t="shared" si="101"/>
        <v>0</v>
      </c>
      <c r="M2013" s="184"/>
    </row>
    <row r="2014" spans="1:13" ht="15" customHeight="1" x14ac:dyDescent="0.3">
      <c r="A2014" s="85" t="s">
        <v>2056</v>
      </c>
      <c r="B2014" s="85" t="s">
        <v>1347</v>
      </c>
      <c r="C2014" s="86" t="s">
        <v>25</v>
      </c>
      <c r="D2014" s="199">
        <v>0</v>
      </c>
      <c r="E2014" s="176">
        <v>0</v>
      </c>
      <c r="F2014" s="87">
        <v>0</v>
      </c>
      <c r="G2014" s="168">
        <v>0</v>
      </c>
      <c r="I2014" s="177" t="s">
        <v>9293</v>
      </c>
      <c r="J2014" s="174">
        <f t="shared" si="101"/>
        <v>0</v>
      </c>
      <c r="M2014" s="184"/>
    </row>
    <row r="2015" spans="1:13" ht="15" customHeight="1" x14ac:dyDescent="0.3">
      <c r="A2015" s="85" t="s">
        <v>2057</v>
      </c>
      <c r="B2015" s="85" t="s">
        <v>1349</v>
      </c>
      <c r="C2015" s="86" t="s">
        <v>25</v>
      </c>
      <c r="D2015" s="199">
        <v>0</v>
      </c>
      <c r="E2015" s="176">
        <v>0</v>
      </c>
      <c r="F2015" s="87">
        <v>0</v>
      </c>
      <c r="G2015" s="168">
        <v>0</v>
      </c>
      <c r="I2015" s="177" t="s">
        <v>9293</v>
      </c>
      <c r="J2015" s="174">
        <f t="shared" si="101"/>
        <v>0</v>
      </c>
      <c r="M2015" s="184"/>
    </row>
    <row r="2016" spans="1:13" ht="15" customHeight="1" x14ac:dyDescent="0.3">
      <c r="A2016" s="85" t="s">
        <v>2058</v>
      </c>
      <c r="B2016" s="85" t="s">
        <v>1351</v>
      </c>
      <c r="C2016" s="86" t="s">
        <v>25</v>
      </c>
      <c r="D2016" s="199">
        <v>0</v>
      </c>
      <c r="E2016" s="176">
        <v>0</v>
      </c>
      <c r="F2016" s="87">
        <v>0</v>
      </c>
      <c r="G2016" s="168">
        <v>0</v>
      </c>
      <c r="I2016" s="177" t="s">
        <v>9293</v>
      </c>
      <c r="J2016" s="174">
        <f t="shared" si="101"/>
        <v>0</v>
      </c>
      <c r="M2016" s="184"/>
    </row>
    <row r="2017" spans="1:13" ht="15" customHeight="1" x14ac:dyDescent="0.3">
      <c r="A2017" s="85" t="s">
        <v>2059</v>
      </c>
      <c r="B2017" s="85" t="s">
        <v>1355</v>
      </c>
      <c r="C2017" s="86" t="s">
        <v>25</v>
      </c>
      <c r="D2017" s="199">
        <v>0</v>
      </c>
      <c r="E2017" s="176">
        <v>0</v>
      </c>
      <c r="F2017" s="87">
        <v>0</v>
      </c>
      <c r="G2017" s="168">
        <v>0</v>
      </c>
      <c r="I2017" s="177" t="s">
        <v>9293</v>
      </c>
      <c r="J2017" s="174">
        <f t="shared" si="101"/>
        <v>0</v>
      </c>
      <c r="M2017" s="184"/>
    </row>
    <row r="2018" spans="1:13" ht="15" customHeight="1" x14ac:dyDescent="0.3">
      <c r="A2018" s="85" t="s">
        <v>2060</v>
      </c>
      <c r="B2018" s="85" t="s">
        <v>1357</v>
      </c>
      <c r="C2018" s="86" t="s">
        <v>25</v>
      </c>
      <c r="D2018" s="199">
        <v>0</v>
      </c>
      <c r="E2018" s="176">
        <v>0</v>
      </c>
      <c r="F2018" s="87">
        <v>0</v>
      </c>
      <c r="G2018" s="168">
        <v>0</v>
      </c>
      <c r="I2018" s="177" t="s">
        <v>9293</v>
      </c>
      <c r="J2018" s="174">
        <f t="shared" si="101"/>
        <v>0</v>
      </c>
      <c r="M2018" s="184"/>
    </row>
    <row r="2019" spans="1:13" ht="15" customHeight="1" x14ac:dyDescent="0.3">
      <c r="A2019" s="85" t="s">
        <v>2061</v>
      </c>
      <c r="B2019" s="85" t="s">
        <v>1359</v>
      </c>
      <c r="C2019" s="86" t="s">
        <v>25</v>
      </c>
      <c r="D2019" s="199">
        <v>0</v>
      </c>
      <c r="E2019" s="176">
        <v>0</v>
      </c>
      <c r="F2019" s="87">
        <v>0</v>
      </c>
      <c r="G2019" s="168">
        <v>0</v>
      </c>
      <c r="I2019" s="177" t="s">
        <v>9293</v>
      </c>
      <c r="J2019" s="174">
        <f t="shared" si="101"/>
        <v>0</v>
      </c>
      <c r="M2019" s="184"/>
    </row>
    <row r="2020" spans="1:13" ht="15" customHeight="1" x14ac:dyDescent="0.3">
      <c r="A2020" s="85" t="s">
        <v>2062</v>
      </c>
      <c r="B2020" s="85" t="s">
        <v>1361</v>
      </c>
      <c r="C2020" s="86" t="s">
        <v>25</v>
      </c>
      <c r="D2020" s="199">
        <v>0</v>
      </c>
      <c r="E2020" s="176">
        <v>0</v>
      </c>
      <c r="F2020" s="87">
        <v>0</v>
      </c>
      <c r="G2020" s="168">
        <v>0</v>
      </c>
      <c r="I2020" s="177" t="s">
        <v>9293</v>
      </c>
      <c r="J2020" s="174">
        <f t="shared" si="101"/>
        <v>0</v>
      </c>
      <c r="M2020" s="184"/>
    </row>
    <row r="2021" spans="1:13" ht="15" customHeight="1" x14ac:dyDescent="0.3">
      <c r="A2021" s="85" t="s">
        <v>2063</v>
      </c>
      <c r="B2021" s="85" t="s">
        <v>1363</v>
      </c>
      <c r="C2021" s="86" t="s">
        <v>25</v>
      </c>
      <c r="D2021" s="199">
        <v>0</v>
      </c>
      <c r="E2021" s="176">
        <v>0</v>
      </c>
      <c r="F2021" s="87">
        <v>0</v>
      </c>
      <c r="G2021" s="168">
        <v>0</v>
      </c>
      <c r="I2021" s="177" t="s">
        <v>9293</v>
      </c>
      <c r="J2021" s="174">
        <f t="shared" si="101"/>
        <v>0</v>
      </c>
      <c r="M2021" s="184"/>
    </row>
    <row r="2022" spans="1:13" ht="15" customHeight="1" x14ac:dyDescent="0.3">
      <c r="A2022" s="85" t="s">
        <v>8201</v>
      </c>
      <c r="B2022" s="85" t="s">
        <v>8372</v>
      </c>
      <c r="C2022" s="86" t="s">
        <v>25</v>
      </c>
      <c r="D2022" s="202">
        <v>0</v>
      </c>
      <c r="E2022" s="162">
        <v>0</v>
      </c>
      <c r="F2022" s="161">
        <v>0</v>
      </c>
      <c r="G2022" s="171">
        <v>0</v>
      </c>
      <c r="I2022" s="177" t="e">
        <f t="shared" ref="I2022:I2037" si="102">F2022/D2022</f>
        <v>#DIV/0!</v>
      </c>
      <c r="J2022" s="174">
        <f t="shared" si="101"/>
        <v>0</v>
      </c>
      <c r="M2022" s="184"/>
    </row>
    <row r="2023" spans="1:13" ht="15" customHeight="1" x14ac:dyDescent="0.3">
      <c r="A2023" s="85" t="s">
        <v>8202</v>
      </c>
      <c r="B2023" s="85" t="s">
        <v>8373</v>
      </c>
      <c r="C2023" s="86" t="s">
        <v>25</v>
      </c>
      <c r="D2023" s="202">
        <v>0</v>
      </c>
      <c r="E2023" s="162">
        <v>0</v>
      </c>
      <c r="F2023" s="161">
        <v>0</v>
      </c>
      <c r="G2023" s="171">
        <v>0</v>
      </c>
      <c r="I2023" s="177" t="e">
        <f t="shared" si="102"/>
        <v>#DIV/0!</v>
      </c>
      <c r="J2023" s="174">
        <f t="shared" si="101"/>
        <v>0</v>
      </c>
      <c r="M2023" s="184"/>
    </row>
    <row r="2024" spans="1:13" ht="15" customHeight="1" x14ac:dyDescent="0.3">
      <c r="A2024" s="85" t="s">
        <v>8203</v>
      </c>
      <c r="B2024" s="85" t="s">
        <v>8374</v>
      </c>
      <c r="C2024" s="86" t="s">
        <v>25</v>
      </c>
      <c r="D2024" s="202">
        <v>0</v>
      </c>
      <c r="E2024" s="162">
        <v>0</v>
      </c>
      <c r="F2024" s="161">
        <v>0</v>
      </c>
      <c r="G2024" s="171">
        <v>0</v>
      </c>
      <c r="I2024" s="177" t="e">
        <f t="shared" si="102"/>
        <v>#DIV/0!</v>
      </c>
      <c r="J2024" s="174">
        <f t="shared" si="101"/>
        <v>0</v>
      </c>
      <c r="M2024" s="184"/>
    </row>
    <row r="2025" spans="1:13" ht="15" customHeight="1" x14ac:dyDescent="0.3">
      <c r="A2025" s="85" t="s">
        <v>8204</v>
      </c>
      <c r="B2025" s="85" t="s">
        <v>8375</v>
      </c>
      <c r="C2025" s="86" t="s">
        <v>25</v>
      </c>
      <c r="D2025" s="202">
        <v>0</v>
      </c>
      <c r="E2025" s="162">
        <v>0</v>
      </c>
      <c r="F2025" s="161">
        <v>0</v>
      </c>
      <c r="G2025" s="171">
        <v>0</v>
      </c>
      <c r="I2025" s="177" t="e">
        <f t="shared" si="102"/>
        <v>#DIV/0!</v>
      </c>
      <c r="J2025" s="174">
        <f t="shared" si="101"/>
        <v>0</v>
      </c>
      <c r="M2025" s="184"/>
    </row>
    <row r="2026" spans="1:13" ht="15" customHeight="1" x14ac:dyDescent="0.3">
      <c r="A2026" s="85" t="s">
        <v>8205</v>
      </c>
      <c r="B2026" s="85" t="s">
        <v>8376</v>
      </c>
      <c r="C2026" s="86" t="s">
        <v>25</v>
      </c>
      <c r="D2026" s="202">
        <v>0</v>
      </c>
      <c r="E2026" s="162">
        <v>0</v>
      </c>
      <c r="F2026" s="161">
        <v>0</v>
      </c>
      <c r="G2026" s="171">
        <v>0</v>
      </c>
      <c r="I2026" s="177" t="e">
        <f t="shared" si="102"/>
        <v>#DIV/0!</v>
      </c>
      <c r="J2026" s="174">
        <f t="shared" si="101"/>
        <v>0</v>
      </c>
      <c r="M2026" s="184"/>
    </row>
    <row r="2027" spans="1:13" ht="15" customHeight="1" x14ac:dyDescent="0.3">
      <c r="A2027" s="85" t="s">
        <v>8206</v>
      </c>
      <c r="B2027" s="85" t="s">
        <v>8377</v>
      </c>
      <c r="C2027" s="86" t="s">
        <v>25</v>
      </c>
      <c r="D2027" s="202">
        <v>0</v>
      </c>
      <c r="E2027" s="162">
        <v>0</v>
      </c>
      <c r="F2027" s="161">
        <v>0</v>
      </c>
      <c r="G2027" s="171">
        <v>0</v>
      </c>
      <c r="I2027" s="177" t="e">
        <f t="shared" si="102"/>
        <v>#DIV/0!</v>
      </c>
      <c r="J2027" s="174">
        <f t="shared" si="101"/>
        <v>0</v>
      </c>
      <c r="M2027" s="184"/>
    </row>
    <row r="2028" spans="1:13" ht="15" customHeight="1" x14ac:dyDescent="0.3">
      <c r="A2028" s="85" t="s">
        <v>8207</v>
      </c>
      <c r="B2028" s="85" t="s">
        <v>8378</v>
      </c>
      <c r="C2028" s="86" t="s">
        <v>25</v>
      </c>
      <c r="D2028" s="202">
        <v>0</v>
      </c>
      <c r="E2028" s="162">
        <v>0</v>
      </c>
      <c r="F2028" s="161">
        <v>0</v>
      </c>
      <c r="G2028" s="171">
        <v>0</v>
      </c>
      <c r="I2028" s="177" t="e">
        <f t="shared" si="102"/>
        <v>#DIV/0!</v>
      </c>
      <c r="J2028" s="174">
        <f t="shared" si="101"/>
        <v>0</v>
      </c>
      <c r="M2028" s="184"/>
    </row>
    <row r="2029" spans="1:13" ht="15" customHeight="1" x14ac:dyDescent="0.3">
      <c r="A2029" s="85" t="s">
        <v>10502</v>
      </c>
      <c r="B2029" s="85" t="s">
        <v>10511</v>
      </c>
      <c r="C2029" s="86" t="s">
        <v>25</v>
      </c>
      <c r="D2029" s="203">
        <v>510</v>
      </c>
      <c r="E2029" s="164">
        <v>39570.9</v>
      </c>
      <c r="F2029" s="163">
        <v>0</v>
      </c>
      <c r="G2029" s="172">
        <v>0</v>
      </c>
      <c r="I2029" s="177">
        <f t="shared" si="102"/>
        <v>0</v>
      </c>
      <c r="J2029" s="174">
        <f t="shared" si="101"/>
        <v>510</v>
      </c>
      <c r="M2029" s="184"/>
    </row>
    <row r="2030" spans="1:13" ht="15" customHeight="1" x14ac:dyDescent="0.3">
      <c r="A2030" s="85" t="s">
        <v>10503</v>
      </c>
      <c r="B2030" s="85" t="s">
        <v>10512</v>
      </c>
      <c r="C2030" s="86" t="s">
        <v>25</v>
      </c>
      <c r="D2030" s="203">
        <v>227</v>
      </c>
      <c r="E2030" s="164">
        <v>10666.73</v>
      </c>
      <c r="F2030" s="163">
        <v>0</v>
      </c>
      <c r="G2030" s="172">
        <v>0</v>
      </c>
      <c r="I2030" s="177">
        <f t="shared" si="102"/>
        <v>0</v>
      </c>
      <c r="J2030" s="174">
        <f t="shared" si="101"/>
        <v>227</v>
      </c>
      <c r="M2030" s="184"/>
    </row>
    <row r="2031" spans="1:13" ht="15" customHeight="1" x14ac:dyDescent="0.3">
      <c r="A2031" s="85" t="s">
        <v>10504</v>
      </c>
      <c r="B2031" s="85" t="s">
        <v>10513</v>
      </c>
      <c r="C2031" s="86" t="s">
        <v>25</v>
      </c>
      <c r="D2031" s="203">
        <v>306</v>
      </c>
      <c r="E2031" s="164">
        <v>19278</v>
      </c>
      <c r="F2031" s="163">
        <v>0</v>
      </c>
      <c r="G2031" s="172">
        <v>0</v>
      </c>
      <c r="I2031" s="177">
        <f t="shared" si="102"/>
        <v>0</v>
      </c>
      <c r="J2031" s="174">
        <f t="shared" si="101"/>
        <v>306</v>
      </c>
      <c r="M2031" s="184"/>
    </row>
    <row r="2032" spans="1:13" ht="15" customHeight="1" x14ac:dyDescent="0.3">
      <c r="A2032" s="85" t="s">
        <v>10505</v>
      </c>
      <c r="B2032" s="85" t="s">
        <v>10514</v>
      </c>
      <c r="C2032" s="86" t="s">
        <v>25</v>
      </c>
      <c r="D2032" s="203">
        <v>28.16</v>
      </c>
      <c r="E2032" s="164">
        <v>3162.37</v>
      </c>
      <c r="F2032" s="163">
        <v>0</v>
      </c>
      <c r="G2032" s="172">
        <v>0</v>
      </c>
      <c r="I2032" s="177">
        <f t="shared" si="102"/>
        <v>0</v>
      </c>
      <c r="J2032" s="174">
        <f t="shared" si="101"/>
        <v>28.16</v>
      </c>
      <c r="M2032" s="184"/>
    </row>
    <row r="2033" spans="1:13" ht="15" customHeight="1" x14ac:dyDescent="0.3">
      <c r="A2033" s="85" t="s">
        <v>10506</v>
      </c>
      <c r="B2033" s="85" t="s">
        <v>10515</v>
      </c>
      <c r="C2033" s="86" t="s">
        <v>25</v>
      </c>
      <c r="D2033" s="203">
        <v>67.11</v>
      </c>
      <c r="E2033" s="164">
        <v>15114.51</v>
      </c>
      <c r="F2033" s="163">
        <v>0</v>
      </c>
      <c r="G2033" s="172">
        <v>0</v>
      </c>
      <c r="I2033" s="177">
        <f t="shared" si="102"/>
        <v>0</v>
      </c>
      <c r="J2033" s="174">
        <f t="shared" si="101"/>
        <v>67.11</v>
      </c>
      <c r="M2033" s="184"/>
    </row>
    <row r="2034" spans="1:13" ht="15" customHeight="1" x14ac:dyDescent="0.3">
      <c r="A2034" s="85" t="s">
        <v>10507</v>
      </c>
      <c r="B2034" s="85" t="s">
        <v>10516</v>
      </c>
      <c r="C2034" s="86" t="s">
        <v>25</v>
      </c>
      <c r="D2034" s="203">
        <v>14.22</v>
      </c>
      <c r="E2034" s="164">
        <v>5019.9399999999996</v>
      </c>
      <c r="F2034" s="163">
        <v>0</v>
      </c>
      <c r="G2034" s="172">
        <v>0</v>
      </c>
      <c r="I2034" s="177">
        <f t="shared" si="102"/>
        <v>0</v>
      </c>
      <c r="J2034" s="174">
        <f t="shared" si="101"/>
        <v>14.22</v>
      </c>
      <c r="M2034" s="184"/>
    </row>
    <row r="2035" spans="1:13" ht="15" customHeight="1" x14ac:dyDescent="0.3">
      <c r="A2035" s="85" t="s">
        <v>10508</v>
      </c>
      <c r="B2035" s="85" t="s">
        <v>10517</v>
      </c>
      <c r="C2035" s="86" t="s">
        <v>25</v>
      </c>
      <c r="D2035" s="203">
        <v>22</v>
      </c>
      <c r="E2035" s="164">
        <v>12197.68</v>
      </c>
      <c r="F2035" s="163">
        <v>0</v>
      </c>
      <c r="G2035" s="172">
        <v>0</v>
      </c>
      <c r="I2035" s="177">
        <f t="shared" si="102"/>
        <v>0</v>
      </c>
      <c r="J2035" s="174">
        <f t="shared" si="101"/>
        <v>22</v>
      </c>
      <c r="M2035" s="184"/>
    </row>
    <row r="2036" spans="1:13" ht="15" customHeight="1" x14ac:dyDescent="0.3">
      <c r="A2036" s="85" t="s">
        <v>10509</v>
      </c>
      <c r="B2036" s="85" t="s">
        <v>10224</v>
      </c>
      <c r="C2036" s="86" t="s">
        <v>1337</v>
      </c>
      <c r="D2036" s="203">
        <v>235</v>
      </c>
      <c r="E2036" s="164">
        <v>2063.3000000000002</v>
      </c>
      <c r="F2036" s="163">
        <v>0</v>
      </c>
      <c r="G2036" s="172">
        <v>0</v>
      </c>
      <c r="I2036" s="177">
        <f t="shared" si="102"/>
        <v>0</v>
      </c>
      <c r="J2036" s="174">
        <f t="shared" si="101"/>
        <v>235</v>
      </c>
      <c r="M2036" s="184"/>
    </row>
    <row r="2037" spans="1:13" ht="15" customHeight="1" x14ac:dyDescent="0.3">
      <c r="A2037" s="85" t="s">
        <v>10510</v>
      </c>
      <c r="B2037" s="85" t="s">
        <v>10518</v>
      </c>
      <c r="C2037" s="86" t="s">
        <v>25</v>
      </c>
      <c r="D2037" s="203">
        <v>1174.49</v>
      </c>
      <c r="E2037" s="164">
        <v>13083.82</v>
      </c>
      <c r="F2037" s="163">
        <v>0</v>
      </c>
      <c r="G2037" s="172">
        <v>0</v>
      </c>
      <c r="I2037" s="177">
        <f t="shared" si="102"/>
        <v>0</v>
      </c>
      <c r="J2037" s="174">
        <f t="shared" si="101"/>
        <v>1174.49</v>
      </c>
      <c r="M2037" s="184"/>
    </row>
    <row r="2038" spans="1:13" ht="25.2" customHeight="1" x14ac:dyDescent="0.3">
      <c r="A2038" s="83" t="s">
        <v>2064</v>
      </c>
      <c r="B2038" s="83" t="s">
        <v>2065</v>
      </c>
      <c r="C2038" s="84"/>
      <c r="D2038" s="198"/>
      <c r="E2038" s="154">
        <v>33605.72</v>
      </c>
      <c r="F2038" s="84"/>
      <c r="G2038" s="84">
        <v>0</v>
      </c>
      <c r="I2038" s="177"/>
      <c r="J2038" s="174">
        <f t="shared" si="101"/>
        <v>0</v>
      </c>
      <c r="M2038" s="184"/>
    </row>
    <row r="2039" spans="1:13" ht="15" customHeight="1" x14ac:dyDescent="0.3">
      <c r="A2039" s="85" t="s">
        <v>2066</v>
      </c>
      <c r="B2039" s="85" t="s">
        <v>1387</v>
      </c>
      <c r="C2039" s="86" t="s">
        <v>28</v>
      </c>
      <c r="D2039" s="199">
        <v>0</v>
      </c>
      <c r="E2039" s="176">
        <v>0</v>
      </c>
      <c r="F2039" s="87">
        <v>0</v>
      </c>
      <c r="G2039" s="168">
        <v>0</v>
      </c>
      <c r="I2039" s="177" t="e">
        <f t="shared" ref="I2039:I2070" si="103">F2039/D2039</f>
        <v>#DIV/0!</v>
      </c>
      <c r="J2039" s="174">
        <f t="shared" si="101"/>
        <v>0</v>
      </c>
      <c r="M2039" s="184"/>
    </row>
    <row r="2040" spans="1:13" ht="15" customHeight="1" x14ac:dyDescent="0.3">
      <c r="A2040" s="85" t="s">
        <v>2067</v>
      </c>
      <c r="B2040" s="85" t="s">
        <v>1389</v>
      </c>
      <c r="C2040" s="86" t="s">
        <v>28</v>
      </c>
      <c r="D2040" s="199">
        <v>0</v>
      </c>
      <c r="E2040" s="176">
        <v>0</v>
      </c>
      <c r="F2040" s="87">
        <v>0</v>
      </c>
      <c r="G2040" s="168">
        <v>0</v>
      </c>
      <c r="I2040" s="177" t="e">
        <f t="shared" si="103"/>
        <v>#DIV/0!</v>
      </c>
      <c r="J2040" s="174">
        <f t="shared" si="101"/>
        <v>0</v>
      </c>
      <c r="M2040" s="184"/>
    </row>
    <row r="2041" spans="1:13" ht="15" customHeight="1" x14ac:dyDescent="0.3">
      <c r="A2041" s="85" t="s">
        <v>2068</v>
      </c>
      <c r="B2041" s="85" t="s">
        <v>1391</v>
      </c>
      <c r="C2041" s="86" t="s">
        <v>28</v>
      </c>
      <c r="D2041" s="199">
        <v>0</v>
      </c>
      <c r="E2041" s="176">
        <v>0</v>
      </c>
      <c r="F2041" s="87">
        <v>0</v>
      </c>
      <c r="G2041" s="168">
        <v>0</v>
      </c>
      <c r="I2041" s="177" t="e">
        <f t="shared" si="103"/>
        <v>#DIV/0!</v>
      </c>
      <c r="J2041" s="174">
        <f t="shared" si="101"/>
        <v>0</v>
      </c>
      <c r="M2041" s="184"/>
    </row>
    <row r="2042" spans="1:13" ht="15" customHeight="1" x14ac:dyDescent="0.3">
      <c r="A2042" s="85" t="s">
        <v>2069</v>
      </c>
      <c r="B2042" s="85" t="s">
        <v>1552</v>
      </c>
      <c r="C2042" s="86" t="s">
        <v>28</v>
      </c>
      <c r="D2042" s="199">
        <v>0</v>
      </c>
      <c r="E2042" s="176">
        <v>0</v>
      </c>
      <c r="F2042" s="87">
        <v>0</v>
      </c>
      <c r="G2042" s="168">
        <v>0</v>
      </c>
      <c r="I2042" s="177" t="e">
        <f t="shared" si="103"/>
        <v>#DIV/0!</v>
      </c>
      <c r="J2042" s="174">
        <f t="shared" si="101"/>
        <v>0</v>
      </c>
      <c r="M2042" s="184"/>
    </row>
    <row r="2043" spans="1:13" ht="15" customHeight="1" x14ac:dyDescent="0.3">
      <c r="A2043" s="85" t="s">
        <v>2070</v>
      </c>
      <c r="B2043" s="85" t="s">
        <v>2071</v>
      </c>
      <c r="C2043" s="86" t="s">
        <v>28</v>
      </c>
      <c r="D2043" s="199">
        <v>0</v>
      </c>
      <c r="E2043" s="176">
        <v>0</v>
      </c>
      <c r="F2043" s="87">
        <v>0</v>
      </c>
      <c r="G2043" s="168">
        <v>0</v>
      </c>
      <c r="I2043" s="177" t="e">
        <f t="shared" si="103"/>
        <v>#DIV/0!</v>
      </c>
      <c r="J2043" s="174">
        <f t="shared" si="101"/>
        <v>0</v>
      </c>
      <c r="M2043" s="184"/>
    </row>
    <row r="2044" spans="1:13" ht="15" customHeight="1" x14ac:dyDescent="0.3">
      <c r="A2044" s="85" t="s">
        <v>2072</v>
      </c>
      <c r="B2044" s="85" t="s">
        <v>1555</v>
      </c>
      <c r="C2044" s="86" t="s">
        <v>28</v>
      </c>
      <c r="D2044" s="199">
        <v>0</v>
      </c>
      <c r="E2044" s="176">
        <v>0</v>
      </c>
      <c r="F2044" s="87">
        <v>0</v>
      </c>
      <c r="G2044" s="168">
        <v>0</v>
      </c>
      <c r="I2044" s="177" t="e">
        <f t="shared" si="103"/>
        <v>#DIV/0!</v>
      </c>
      <c r="J2044" s="174">
        <f t="shared" si="101"/>
        <v>0</v>
      </c>
      <c r="M2044" s="184"/>
    </row>
    <row r="2045" spans="1:13" ht="15" customHeight="1" x14ac:dyDescent="0.3">
      <c r="A2045" s="85" t="s">
        <v>2073</v>
      </c>
      <c r="B2045" s="85" t="s">
        <v>1557</v>
      </c>
      <c r="C2045" s="86" t="s">
        <v>28</v>
      </c>
      <c r="D2045" s="199">
        <v>0</v>
      </c>
      <c r="E2045" s="176">
        <v>0</v>
      </c>
      <c r="F2045" s="87">
        <v>0</v>
      </c>
      <c r="G2045" s="168">
        <v>0</v>
      </c>
      <c r="I2045" s="177" t="e">
        <f t="shared" si="103"/>
        <v>#DIV/0!</v>
      </c>
      <c r="J2045" s="174">
        <f t="shared" si="101"/>
        <v>0</v>
      </c>
      <c r="M2045" s="184"/>
    </row>
    <row r="2046" spans="1:13" ht="15" customHeight="1" x14ac:dyDescent="0.3">
      <c r="A2046" s="85" t="s">
        <v>2074</v>
      </c>
      <c r="B2046" s="85" t="s">
        <v>1403</v>
      </c>
      <c r="C2046" s="86" t="s">
        <v>28</v>
      </c>
      <c r="D2046" s="199">
        <v>0</v>
      </c>
      <c r="E2046" s="176">
        <v>0</v>
      </c>
      <c r="F2046" s="87">
        <v>0</v>
      </c>
      <c r="G2046" s="168">
        <v>0</v>
      </c>
      <c r="I2046" s="177" t="e">
        <f t="shared" si="103"/>
        <v>#DIV/0!</v>
      </c>
      <c r="J2046" s="174">
        <f t="shared" si="101"/>
        <v>0</v>
      </c>
      <c r="M2046" s="184"/>
    </row>
    <row r="2047" spans="1:13" ht="15" customHeight="1" x14ac:dyDescent="0.3">
      <c r="A2047" s="85" t="s">
        <v>2075</v>
      </c>
      <c r="B2047" s="85" t="s">
        <v>1407</v>
      </c>
      <c r="C2047" s="86" t="s">
        <v>28</v>
      </c>
      <c r="D2047" s="199">
        <v>0</v>
      </c>
      <c r="E2047" s="176">
        <v>0</v>
      </c>
      <c r="F2047" s="87">
        <v>0</v>
      </c>
      <c r="G2047" s="168">
        <v>0</v>
      </c>
      <c r="I2047" s="177" t="e">
        <f t="shared" si="103"/>
        <v>#DIV/0!</v>
      </c>
      <c r="J2047" s="174">
        <f t="shared" si="101"/>
        <v>0</v>
      </c>
      <c r="M2047" s="184"/>
    </row>
    <row r="2048" spans="1:13" ht="15" customHeight="1" x14ac:dyDescent="0.3">
      <c r="A2048" s="85" t="s">
        <v>2076</v>
      </c>
      <c r="B2048" s="85" t="s">
        <v>1409</v>
      </c>
      <c r="C2048" s="86" t="s">
        <v>28</v>
      </c>
      <c r="D2048" s="199">
        <v>0</v>
      </c>
      <c r="E2048" s="176">
        <v>0</v>
      </c>
      <c r="F2048" s="87">
        <v>0</v>
      </c>
      <c r="G2048" s="168">
        <v>0</v>
      </c>
      <c r="I2048" s="177" t="e">
        <f t="shared" si="103"/>
        <v>#DIV/0!</v>
      </c>
      <c r="J2048" s="174">
        <f t="shared" si="101"/>
        <v>0</v>
      </c>
      <c r="M2048" s="184"/>
    </row>
    <row r="2049" spans="1:13" ht="15" customHeight="1" x14ac:dyDescent="0.3">
      <c r="A2049" s="85" t="s">
        <v>2077</v>
      </c>
      <c r="B2049" s="85" t="s">
        <v>1411</v>
      </c>
      <c r="C2049" s="86" t="s">
        <v>28</v>
      </c>
      <c r="D2049" s="199">
        <v>0</v>
      </c>
      <c r="E2049" s="176">
        <v>0</v>
      </c>
      <c r="F2049" s="87">
        <v>0</v>
      </c>
      <c r="G2049" s="168">
        <v>0</v>
      </c>
      <c r="I2049" s="177" t="e">
        <f t="shared" si="103"/>
        <v>#DIV/0!</v>
      </c>
      <c r="J2049" s="174">
        <f t="shared" si="101"/>
        <v>0</v>
      </c>
      <c r="M2049" s="184"/>
    </row>
    <row r="2050" spans="1:13" ht="15" customHeight="1" x14ac:dyDescent="0.3">
      <c r="A2050" s="85" t="s">
        <v>2078</v>
      </c>
      <c r="B2050" s="85" t="s">
        <v>1415</v>
      </c>
      <c r="C2050" s="86" t="s">
        <v>28</v>
      </c>
      <c r="D2050" s="199">
        <v>0</v>
      </c>
      <c r="E2050" s="176">
        <v>0</v>
      </c>
      <c r="F2050" s="87">
        <v>0</v>
      </c>
      <c r="G2050" s="168">
        <v>0</v>
      </c>
      <c r="I2050" s="177" t="e">
        <f t="shared" si="103"/>
        <v>#DIV/0!</v>
      </c>
      <c r="J2050" s="174">
        <f t="shared" si="101"/>
        <v>0</v>
      </c>
      <c r="M2050" s="184"/>
    </row>
    <row r="2051" spans="1:13" ht="15" customHeight="1" x14ac:dyDescent="0.3">
      <c r="A2051" s="85" t="s">
        <v>2079</v>
      </c>
      <c r="B2051" s="85" t="s">
        <v>1417</v>
      </c>
      <c r="C2051" s="86" t="s">
        <v>28</v>
      </c>
      <c r="D2051" s="199">
        <v>0</v>
      </c>
      <c r="E2051" s="176">
        <v>0</v>
      </c>
      <c r="F2051" s="87">
        <v>0</v>
      </c>
      <c r="G2051" s="168">
        <v>0</v>
      </c>
      <c r="I2051" s="177" t="e">
        <f t="shared" si="103"/>
        <v>#DIV/0!</v>
      </c>
      <c r="J2051" s="174">
        <f t="shared" si="101"/>
        <v>0</v>
      </c>
      <c r="M2051" s="184"/>
    </row>
    <row r="2052" spans="1:13" ht="15" customHeight="1" x14ac:dyDescent="0.3">
      <c r="A2052" s="85" t="s">
        <v>2080</v>
      </c>
      <c r="B2052" s="85" t="s">
        <v>1419</v>
      </c>
      <c r="C2052" s="86" t="s">
        <v>28</v>
      </c>
      <c r="D2052" s="199">
        <v>0</v>
      </c>
      <c r="E2052" s="176">
        <v>0</v>
      </c>
      <c r="F2052" s="87">
        <v>0</v>
      </c>
      <c r="G2052" s="168">
        <v>0</v>
      </c>
      <c r="I2052" s="177" t="e">
        <f t="shared" si="103"/>
        <v>#DIV/0!</v>
      </c>
      <c r="J2052" s="174">
        <f t="shared" si="101"/>
        <v>0</v>
      </c>
      <c r="M2052" s="184"/>
    </row>
    <row r="2053" spans="1:13" ht="15" customHeight="1" x14ac:dyDescent="0.3">
      <c r="A2053" s="85" t="s">
        <v>2081</v>
      </c>
      <c r="B2053" s="85" t="s">
        <v>1427</v>
      </c>
      <c r="C2053" s="86" t="s">
        <v>28</v>
      </c>
      <c r="D2053" s="199">
        <v>0</v>
      </c>
      <c r="E2053" s="176">
        <v>0</v>
      </c>
      <c r="F2053" s="87">
        <v>0</v>
      </c>
      <c r="G2053" s="168">
        <v>0</v>
      </c>
      <c r="I2053" s="177" t="e">
        <f t="shared" si="103"/>
        <v>#DIV/0!</v>
      </c>
      <c r="J2053" s="174">
        <f t="shared" ref="J2053:J2116" si="104">D2053-F2053</f>
        <v>0</v>
      </c>
      <c r="M2053" s="184"/>
    </row>
    <row r="2054" spans="1:13" ht="15" customHeight="1" x14ac:dyDescent="0.3">
      <c r="A2054" s="85" t="s">
        <v>2082</v>
      </c>
      <c r="B2054" s="85" t="s">
        <v>1429</v>
      </c>
      <c r="C2054" s="86" t="s">
        <v>28</v>
      </c>
      <c r="D2054" s="199">
        <v>0</v>
      </c>
      <c r="E2054" s="176">
        <v>0</v>
      </c>
      <c r="F2054" s="87">
        <v>0</v>
      </c>
      <c r="G2054" s="168">
        <v>0</v>
      </c>
      <c r="I2054" s="177" t="e">
        <f t="shared" si="103"/>
        <v>#DIV/0!</v>
      </c>
      <c r="J2054" s="174">
        <f t="shared" si="104"/>
        <v>0</v>
      </c>
      <c r="M2054" s="184"/>
    </row>
    <row r="2055" spans="1:13" ht="15" customHeight="1" x14ac:dyDescent="0.3">
      <c r="A2055" s="85" t="s">
        <v>2083</v>
      </c>
      <c r="B2055" s="85" t="s">
        <v>1431</v>
      </c>
      <c r="C2055" s="86" t="s">
        <v>28</v>
      </c>
      <c r="D2055" s="199">
        <v>0</v>
      </c>
      <c r="E2055" s="176">
        <v>0</v>
      </c>
      <c r="F2055" s="87">
        <v>0</v>
      </c>
      <c r="G2055" s="168">
        <v>0</v>
      </c>
      <c r="I2055" s="177" t="e">
        <f t="shared" si="103"/>
        <v>#DIV/0!</v>
      </c>
      <c r="J2055" s="174">
        <f t="shared" si="104"/>
        <v>0</v>
      </c>
      <c r="M2055" s="184"/>
    </row>
    <row r="2056" spans="1:13" ht="15" customHeight="1" x14ac:dyDescent="0.3">
      <c r="A2056" s="85" t="s">
        <v>2084</v>
      </c>
      <c r="B2056" s="85" t="s">
        <v>1443</v>
      </c>
      <c r="C2056" s="86" t="s">
        <v>28</v>
      </c>
      <c r="D2056" s="199">
        <v>0</v>
      </c>
      <c r="E2056" s="176">
        <v>0</v>
      </c>
      <c r="F2056" s="87">
        <v>0</v>
      </c>
      <c r="G2056" s="168">
        <v>0</v>
      </c>
      <c r="I2056" s="177" t="e">
        <f t="shared" si="103"/>
        <v>#DIV/0!</v>
      </c>
      <c r="J2056" s="174">
        <f t="shared" si="104"/>
        <v>0</v>
      </c>
      <c r="M2056" s="184"/>
    </row>
    <row r="2057" spans="1:13" ht="15" customHeight="1" x14ac:dyDescent="0.3">
      <c r="A2057" s="85" t="s">
        <v>2085</v>
      </c>
      <c r="B2057" s="85" t="s">
        <v>1449</v>
      </c>
      <c r="C2057" s="86" t="s">
        <v>28</v>
      </c>
      <c r="D2057" s="199">
        <v>0</v>
      </c>
      <c r="E2057" s="176">
        <v>0</v>
      </c>
      <c r="F2057" s="87">
        <v>0</v>
      </c>
      <c r="G2057" s="168">
        <v>0</v>
      </c>
      <c r="I2057" s="177" t="e">
        <f t="shared" si="103"/>
        <v>#DIV/0!</v>
      </c>
      <c r="J2057" s="174">
        <f t="shared" si="104"/>
        <v>0</v>
      </c>
      <c r="M2057" s="184"/>
    </row>
    <row r="2058" spans="1:13" ht="15" customHeight="1" x14ac:dyDescent="0.3">
      <c r="A2058" s="85" t="s">
        <v>2086</v>
      </c>
      <c r="B2058" s="85" t="s">
        <v>1453</v>
      </c>
      <c r="C2058" s="86" t="s">
        <v>28</v>
      </c>
      <c r="D2058" s="199">
        <v>0</v>
      </c>
      <c r="E2058" s="176">
        <v>0</v>
      </c>
      <c r="F2058" s="87">
        <v>0</v>
      </c>
      <c r="G2058" s="168">
        <v>0</v>
      </c>
      <c r="I2058" s="177" t="e">
        <f t="shared" si="103"/>
        <v>#DIV/0!</v>
      </c>
      <c r="J2058" s="174">
        <f t="shared" si="104"/>
        <v>0</v>
      </c>
      <c r="M2058" s="184"/>
    </row>
    <row r="2059" spans="1:13" ht="15" customHeight="1" x14ac:dyDescent="0.3">
      <c r="A2059" s="85" t="s">
        <v>2087</v>
      </c>
      <c r="B2059" s="85" t="s">
        <v>2088</v>
      </c>
      <c r="C2059" s="86" t="s">
        <v>28</v>
      </c>
      <c r="D2059" s="199">
        <v>0</v>
      </c>
      <c r="E2059" s="176">
        <v>0</v>
      </c>
      <c r="F2059" s="87">
        <v>0</v>
      </c>
      <c r="G2059" s="168">
        <v>0</v>
      </c>
      <c r="I2059" s="177" t="e">
        <f t="shared" si="103"/>
        <v>#DIV/0!</v>
      </c>
      <c r="J2059" s="174">
        <f t="shared" si="104"/>
        <v>0</v>
      </c>
      <c r="M2059" s="184"/>
    </row>
    <row r="2060" spans="1:13" ht="15" customHeight="1" x14ac:dyDescent="0.3">
      <c r="A2060" s="85" t="s">
        <v>8208</v>
      </c>
      <c r="B2060" s="85" t="s">
        <v>7886</v>
      </c>
      <c r="C2060" s="86" t="s">
        <v>28</v>
      </c>
      <c r="D2060" s="202">
        <v>0</v>
      </c>
      <c r="E2060" s="162">
        <v>0</v>
      </c>
      <c r="F2060" s="161">
        <v>0</v>
      </c>
      <c r="G2060" s="171">
        <v>0</v>
      </c>
      <c r="I2060" s="177" t="e">
        <f t="shared" si="103"/>
        <v>#DIV/0!</v>
      </c>
      <c r="J2060" s="174">
        <f t="shared" si="104"/>
        <v>0</v>
      </c>
      <c r="M2060" s="184"/>
    </row>
    <row r="2061" spans="1:13" ht="15" customHeight="1" x14ac:dyDescent="0.3">
      <c r="A2061" s="85" t="s">
        <v>8209</v>
      </c>
      <c r="B2061" s="85" t="s">
        <v>7888</v>
      </c>
      <c r="C2061" s="86" t="s">
        <v>28</v>
      </c>
      <c r="D2061" s="202">
        <v>0</v>
      </c>
      <c r="E2061" s="162">
        <v>0</v>
      </c>
      <c r="F2061" s="161">
        <v>0</v>
      </c>
      <c r="G2061" s="171">
        <v>0</v>
      </c>
      <c r="I2061" s="177" t="e">
        <f t="shared" si="103"/>
        <v>#DIV/0!</v>
      </c>
      <c r="J2061" s="174">
        <f t="shared" si="104"/>
        <v>0</v>
      </c>
      <c r="M2061" s="184"/>
    </row>
    <row r="2062" spans="1:13" ht="15" customHeight="1" x14ac:dyDescent="0.3">
      <c r="A2062" s="85" t="s">
        <v>8210</v>
      </c>
      <c r="B2062" s="85" t="s">
        <v>7890</v>
      </c>
      <c r="C2062" s="86" t="s">
        <v>28</v>
      </c>
      <c r="D2062" s="202">
        <v>0</v>
      </c>
      <c r="E2062" s="162">
        <v>0</v>
      </c>
      <c r="F2062" s="161">
        <v>0</v>
      </c>
      <c r="G2062" s="171">
        <v>0</v>
      </c>
      <c r="I2062" s="177" t="e">
        <f t="shared" si="103"/>
        <v>#DIV/0!</v>
      </c>
      <c r="J2062" s="174">
        <f t="shared" si="104"/>
        <v>0</v>
      </c>
      <c r="M2062" s="184"/>
    </row>
    <row r="2063" spans="1:13" ht="15" customHeight="1" x14ac:dyDescent="0.3">
      <c r="A2063" s="85" t="s">
        <v>8211</v>
      </c>
      <c r="B2063" s="85" t="s">
        <v>7892</v>
      </c>
      <c r="C2063" s="86" t="s">
        <v>28</v>
      </c>
      <c r="D2063" s="202">
        <v>0</v>
      </c>
      <c r="E2063" s="162">
        <v>0</v>
      </c>
      <c r="F2063" s="161">
        <v>0</v>
      </c>
      <c r="G2063" s="171">
        <v>0</v>
      </c>
      <c r="I2063" s="177" t="e">
        <f t="shared" si="103"/>
        <v>#DIV/0!</v>
      </c>
      <c r="J2063" s="174">
        <f t="shared" si="104"/>
        <v>0</v>
      </c>
      <c r="M2063" s="184"/>
    </row>
    <row r="2064" spans="1:13" ht="15" customHeight="1" x14ac:dyDescent="0.3">
      <c r="A2064" s="85" t="s">
        <v>8212</v>
      </c>
      <c r="B2064" s="85" t="s">
        <v>7894</v>
      </c>
      <c r="C2064" s="86" t="s">
        <v>28</v>
      </c>
      <c r="D2064" s="202">
        <v>0</v>
      </c>
      <c r="E2064" s="162">
        <v>0</v>
      </c>
      <c r="F2064" s="161">
        <v>0</v>
      </c>
      <c r="G2064" s="171">
        <v>0</v>
      </c>
      <c r="I2064" s="177" t="e">
        <f t="shared" si="103"/>
        <v>#DIV/0!</v>
      </c>
      <c r="J2064" s="174">
        <f t="shared" si="104"/>
        <v>0</v>
      </c>
      <c r="M2064" s="184"/>
    </row>
    <row r="2065" spans="1:13" ht="15" customHeight="1" x14ac:dyDescent="0.3">
      <c r="A2065" s="85" t="s">
        <v>8213</v>
      </c>
      <c r="B2065" s="85" t="s">
        <v>7896</v>
      </c>
      <c r="C2065" s="86" t="s">
        <v>28</v>
      </c>
      <c r="D2065" s="202">
        <v>0</v>
      </c>
      <c r="E2065" s="162">
        <v>0</v>
      </c>
      <c r="F2065" s="161">
        <v>0</v>
      </c>
      <c r="G2065" s="171">
        <v>0</v>
      </c>
      <c r="I2065" s="177" t="e">
        <f t="shared" si="103"/>
        <v>#DIV/0!</v>
      </c>
      <c r="J2065" s="174">
        <f t="shared" si="104"/>
        <v>0</v>
      </c>
      <c r="M2065" s="184"/>
    </row>
    <row r="2066" spans="1:13" ht="15" customHeight="1" x14ac:dyDescent="0.3">
      <c r="A2066" s="85" t="s">
        <v>8214</v>
      </c>
      <c r="B2066" s="85" t="s">
        <v>7898</v>
      </c>
      <c r="C2066" s="86" t="s">
        <v>28</v>
      </c>
      <c r="D2066" s="202">
        <v>0</v>
      </c>
      <c r="E2066" s="162">
        <v>0</v>
      </c>
      <c r="F2066" s="161">
        <v>0</v>
      </c>
      <c r="G2066" s="171">
        <v>0</v>
      </c>
      <c r="I2066" s="177" t="e">
        <f t="shared" si="103"/>
        <v>#DIV/0!</v>
      </c>
      <c r="J2066" s="174">
        <f t="shared" si="104"/>
        <v>0</v>
      </c>
      <c r="M2066" s="184"/>
    </row>
    <row r="2067" spans="1:13" ht="15" customHeight="1" x14ac:dyDescent="0.3">
      <c r="A2067" s="85" t="s">
        <v>8215</v>
      </c>
      <c r="B2067" s="85" t="s">
        <v>7904</v>
      </c>
      <c r="C2067" s="86" t="s">
        <v>28</v>
      </c>
      <c r="D2067" s="202">
        <v>0</v>
      </c>
      <c r="E2067" s="162">
        <v>0</v>
      </c>
      <c r="F2067" s="161">
        <v>0</v>
      </c>
      <c r="G2067" s="171">
        <v>0</v>
      </c>
      <c r="I2067" s="177" t="e">
        <f t="shared" si="103"/>
        <v>#DIV/0!</v>
      </c>
      <c r="J2067" s="174">
        <f t="shared" si="104"/>
        <v>0</v>
      </c>
      <c r="M2067" s="184"/>
    </row>
    <row r="2068" spans="1:13" ht="15" customHeight="1" x14ac:dyDescent="0.3">
      <c r="A2068" s="85" t="s">
        <v>10519</v>
      </c>
      <c r="B2068" s="85" t="s">
        <v>10549</v>
      </c>
      <c r="C2068" s="86" t="s">
        <v>28</v>
      </c>
      <c r="D2068" s="203">
        <v>326</v>
      </c>
      <c r="E2068" s="164">
        <v>3442.56</v>
      </c>
      <c r="F2068" s="163">
        <v>0</v>
      </c>
      <c r="G2068" s="172">
        <v>0</v>
      </c>
      <c r="I2068" s="177">
        <f t="shared" si="103"/>
        <v>0</v>
      </c>
      <c r="J2068" s="174">
        <f t="shared" si="104"/>
        <v>326</v>
      </c>
      <c r="M2068" s="184"/>
    </row>
    <row r="2069" spans="1:13" ht="15" customHeight="1" x14ac:dyDescent="0.3">
      <c r="A2069" s="85" t="s">
        <v>10520</v>
      </c>
      <c r="B2069" s="85" t="s">
        <v>10550</v>
      </c>
      <c r="C2069" s="86" t="s">
        <v>28</v>
      </c>
      <c r="D2069" s="203">
        <v>125</v>
      </c>
      <c r="E2069" s="164">
        <v>1645</v>
      </c>
      <c r="F2069" s="163">
        <v>0</v>
      </c>
      <c r="G2069" s="172">
        <v>0</v>
      </c>
      <c r="I2069" s="177">
        <f t="shared" si="103"/>
        <v>0</v>
      </c>
      <c r="J2069" s="174">
        <f t="shared" si="104"/>
        <v>125</v>
      </c>
      <c r="M2069" s="184"/>
    </row>
    <row r="2070" spans="1:13" ht="15" customHeight="1" x14ac:dyDescent="0.3">
      <c r="A2070" s="85" t="s">
        <v>10521</v>
      </c>
      <c r="B2070" s="85" t="s">
        <v>10551</v>
      </c>
      <c r="C2070" s="86" t="s">
        <v>28</v>
      </c>
      <c r="D2070" s="203">
        <v>62</v>
      </c>
      <c r="E2070" s="164">
        <v>1347.88</v>
      </c>
      <c r="F2070" s="163">
        <v>0</v>
      </c>
      <c r="G2070" s="172">
        <v>0</v>
      </c>
      <c r="I2070" s="177">
        <f t="shared" si="103"/>
        <v>0</v>
      </c>
      <c r="J2070" s="174">
        <f t="shared" si="104"/>
        <v>62</v>
      </c>
      <c r="M2070" s="184"/>
    </row>
    <row r="2071" spans="1:13" ht="15" customHeight="1" x14ac:dyDescent="0.3">
      <c r="A2071" s="85" t="s">
        <v>10522</v>
      </c>
      <c r="B2071" s="85" t="s">
        <v>10552</v>
      </c>
      <c r="C2071" s="86" t="s">
        <v>28</v>
      </c>
      <c r="D2071" s="203">
        <v>4</v>
      </c>
      <c r="E2071" s="164">
        <v>137.88</v>
      </c>
      <c r="F2071" s="163">
        <v>0</v>
      </c>
      <c r="G2071" s="172">
        <v>0</v>
      </c>
      <c r="I2071" s="177">
        <f t="shared" ref="I2071:I2097" si="105">F2071/D2071</f>
        <v>0</v>
      </c>
      <c r="J2071" s="174">
        <f t="shared" si="104"/>
        <v>4</v>
      </c>
      <c r="M2071" s="184"/>
    </row>
    <row r="2072" spans="1:13" ht="15" customHeight="1" x14ac:dyDescent="0.3">
      <c r="A2072" s="85" t="s">
        <v>10523</v>
      </c>
      <c r="B2072" s="85" t="s">
        <v>10553</v>
      </c>
      <c r="C2072" s="86" t="s">
        <v>28</v>
      </c>
      <c r="D2072" s="203">
        <v>21</v>
      </c>
      <c r="E2072" s="164">
        <v>1510.32</v>
      </c>
      <c r="F2072" s="163">
        <v>0</v>
      </c>
      <c r="G2072" s="172">
        <v>0</v>
      </c>
      <c r="I2072" s="177">
        <f t="shared" si="105"/>
        <v>0</v>
      </c>
      <c r="J2072" s="174">
        <f t="shared" si="104"/>
        <v>21</v>
      </c>
      <c r="M2072" s="184"/>
    </row>
    <row r="2073" spans="1:13" ht="15" customHeight="1" x14ac:dyDescent="0.3">
      <c r="A2073" s="85" t="s">
        <v>10524</v>
      </c>
      <c r="B2073" s="85" t="s">
        <v>10554</v>
      </c>
      <c r="C2073" s="86" t="s">
        <v>28</v>
      </c>
      <c r="D2073" s="203">
        <v>3</v>
      </c>
      <c r="E2073" s="164">
        <v>275.01</v>
      </c>
      <c r="F2073" s="163">
        <v>0</v>
      </c>
      <c r="G2073" s="172">
        <v>0</v>
      </c>
      <c r="I2073" s="177">
        <f t="shared" si="105"/>
        <v>0</v>
      </c>
      <c r="J2073" s="174">
        <f t="shared" si="104"/>
        <v>3</v>
      </c>
      <c r="M2073" s="184"/>
    </row>
    <row r="2074" spans="1:13" ht="15" customHeight="1" x14ac:dyDescent="0.3">
      <c r="A2074" s="85" t="s">
        <v>10525</v>
      </c>
      <c r="B2074" s="85" t="s">
        <v>10555</v>
      </c>
      <c r="C2074" s="86" t="s">
        <v>28</v>
      </c>
      <c r="D2074" s="203">
        <v>8</v>
      </c>
      <c r="E2074" s="164">
        <v>893.36</v>
      </c>
      <c r="F2074" s="163">
        <v>0</v>
      </c>
      <c r="G2074" s="172">
        <v>0</v>
      </c>
      <c r="I2074" s="177">
        <f t="shared" si="105"/>
        <v>0</v>
      </c>
      <c r="J2074" s="174">
        <f t="shared" si="104"/>
        <v>8</v>
      </c>
      <c r="M2074" s="184"/>
    </row>
    <row r="2075" spans="1:13" ht="15" customHeight="1" x14ac:dyDescent="0.3">
      <c r="A2075" s="85" t="s">
        <v>10526</v>
      </c>
      <c r="B2075" s="85" t="s">
        <v>10556</v>
      </c>
      <c r="C2075" s="86" t="s">
        <v>28</v>
      </c>
      <c r="D2075" s="203">
        <v>11</v>
      </c>
      <c r="E2075" s="164">
        <v>1393.37</v>
      </c>
      <c r="F2075" s="163">
        <v>0</v>
      </c>
      <c r="G2075" s="172">
        <v>0</v>
      </c>
      <c r="I2075" s="177">
        <f t="shared" si="105"/>
        <v>0</v>
      </c>
      <c r="J2075" s="174">
        <f t="shared" si="104"/>
        <v>11</v>
      </c>
      <c r="M2075" s="184"/>
    </row>
    <row r="2076" spans="1:13" ht="15" customHeight="1" x14ac:dyDescent="0.3">
      <c r="A2076" s="85" t="s">
        <v>10527</v>
      </c>
      <c r="B2076" s="85" t="s">
        <v>10557</v>
      </c>
      <c r="C2076" s="86" t="s">
        <v>28</v>
      </c>
      <c r="D2076" s="203">
        <v>47</v>
      </c>
      <c r="E2076" s="164">
        <v>564.94000000000005</v>
      </c>
      <c r="F2076" s="163">
        <v>0</v>
      </c>
      <c r="G2076" s="172">
        <v>0</v>
      </c>
      <c r="I2076" s="177">
        <f t="shared" si="105"/>
        <v>0</v>
      </c>
      <c r="J2076" s="174">
        <f t="shared" si="104"/>
        <v>47</v>
      </c>
      <c r="M2076" s="184"/>
    </row>
    <row r="2077" spans="1:13" ht="15" customHeight="1" x14ac:dyDescent="0.3">
      <c r="A2077" s="85" t="s">
        <v>10528</v>
      </c>
      <c r="B2077" s="85" t="s">
        <v>10558</v>
      </c>
      <c r="C2077" s="86" t="s">
        <v>28</v>
      </c>
      <c r="D2077" s="203">
        <v>34</v>
      </c>
      <c r="E2077" s="164">
        <v>616.76</v>
      </c>
      <c r="F2077" s="163">
        <v>0</v>
      </c>
      <c r="G2077" s="172">
        <v>0</v>
      </c>
      <c r="I2077" s="177">
        <f t="shared" si="105"/>
        <v>0</v>
      </c>
      <c r="J2077" s="174">
        <f t="shared" si="104"/>
        <v>34</v>
      </c>
      <c r="M2077" s="184"/>
    </row>
    <row r="2078" spans="1:13" ht="15" customHeight="1" x14ac:dyDescent="0.3">
      <c r="A2078" s="85" t="s">
        <v>10529</v>
      </c>
      <c r="B2078" s="85" t="s">
        <v>10559</v>
      </c>
      <c r="C2078" s="86" t="s">
        <v>28</v>
      </c>
      <c r="D2078" s="203">
        <v>32</v>
      </c>
      <c r="E2078" s="164">
        <v>911.04</v>
      </c>
      <c r="F2078" s="163">
        <v>0</v>
      </c>
      <c r="G2078" s="172">
        <v>0</v>
      </c>
      <c r="I2078" s="177">
        <f t="shared" si="105"/>
        <v>0</v>
      </c>
      <c r="J2078" s="174">
        <f t="shared" si="104"/>
        <v>32</v>
      </c>
      <c r="M2078" s="184"/>
    </row>
    <row r="2079" spans="1:13" ht="15" customHeight="1" x14ac:dyDescent="0.3">
      <c r="A2079" s="85" t="s">
        <v>10530</v>
      </c>
      <c r="B2079" s="85" t="s">
        <v>10560</v>
      </c>
      <c r="C2079" s="86" t="s">
        <v>28</v>
      </c>
      <c r="D2079" s="203">
        <v>4</v>
      </c>
      <c r="E2079" s="164">
        <v>131.36000000000001</v>
      </c>
      <c r="F2079" s="163">
        <v>0</v>
      </c>
      <c r="G2079" s="172">
        <v>0</v>
      </c>
      <c r="I2079" s="177">
        <f t="shared" si="105"/>
        <v>0</v>
      </c>
      <c r="J2079" s="174">
        <f t="shared" si="104"/>
        <v>4</v>
      </c>
      <c r="M2079" s="184"/>
    </row>
    <row r="2080" spans="1:13" ht="15" customHeight="1" x14ac:dyDescent="0.3">
      <c r="A2080" s="85" t="s">
        <v>10531</v>
      </c>
      <c r="B2080" s="85" t="s">
        <v>10561</v>
      </c>
      <c r="C2080" s="86" t="s">
        <v>28</v>
      </c>
      <c r="D2080" s="203">
        <v>3</v>
      </c>
      <c r="E2080" s="164">
        <v>288.75</v>
      </c>
      <c r="F2080" s="163">
        <v>0</v>
      </c>
      <c r="G2080" s="172">
        <v>0</v>
      </c>
      <c r="I2080" s="177">
        <f t="shared" si="105"/>
        <v>0</v>
      </c>
      <c r="J2080" s="174">
        <f t="shared" si="104"/>
        <v>3</v>
      </c>
      <c r="M2080" s="184"/>
    </row>
    <row r="2081" spans="1:13" ht="15" customHeight="1" x14ac:dyDescent="0.3">
      <c r="A2081" s="85" t="s">
        <v>10532</v>
      </c>
      <c r="B2081" s="85" t="s">
        <v>10562</v>
      </c>
      <c r="C2081" s="86" t="s">
        <v>28</v>
      </c>
      <c r="D2081" s="203">
        <v>2</v>
      </c>
      <c r="E2081" s="164">
        <v>195.68</v>
      </c>
      <c r="F2081" s="163">
        <v>0</v>
      </c>
      <c r="G2081" s="172">
        <v>0</v>
      </c>
      <c r="I2081" s="177">
        <f t="shared" si="105"/>
        <v>0</v>
      </c>
      <c r="J2081" s="174">
        <f t="shared" si="104"/>
        <v>2</v>
      </c>
      <c r="M2081" s="184"/>
    </row>
    <row r="2082" spans="1:13" ht="15" customHeight="1" x14ac:dyDescent="0.3">
      <c r="A2082" s="85" t="s">
        <v>10533</v>
      </c>
      <c r="B2082" s="85" t="s">
        <v>10563</v>
      </c>
      <c r="C2082" s="86" t="s">
        <v>28</v>
      </c>
      <c r="D2082" s="203">
        <v>35</v>
      </c>
      <c r="E2082" s="164">
        <v>471.45</v>
      </c>
      <c r="F2082" s="163">
        <v>0</v>
      </c>
      <c r="G2082" s="172">
        <v>0</v>
      </c>
      <c r="I2082" s="177">
        <f t="shared" si="105"/>
        <v>0</v>
      </c>
      <c r="J2082" s="174">
        <f t="shared" si="104"/>
        <v>35</v>
      </c>
      <c r="M2082" s="184"/>
    </row>
    <row r="2083" spans="1:13" ht="15" customHeight="1" x14ac:dyDescent="0.3">
      <c r="A2083" s="85" t="s">
        <v>10534</v>
      </c>
      <c r="B2083" s="85" t="s">
        <v>10564</v>
      </c>
      <c r="C2083" s="86" t="s">
        <v>28</v>
      </c>
      <c r="D2083" s="203">
        <v>15</v>
      </c>
      <c r="E2083" s="164">
        <v>247.35</v>
      </c>
      <c r="F2083" s="163">
        <v>0</v>
      </c>
      <c r="G2083" s="172">
        <v>0</v>
      </c>
      <c r="I2083" s="177">
        <f t="shared" si="105"/>
        <v>0</v>
      </c>
      <c r="J2083" s="174">
        <f t="shared" si="104"/>
        <v>15</v>
      </c>
      <c r="M2083" s="184"/>
    </row>
    <row r="2084" spans="1:13" ht="15" customHeight="1" x14ac:dyDescent="0.3">
      <c r="A2084" s="85" t="s">
        <v>10535</v>
      </c>
      <c r="B2084" s="85" t="s">
        <v>10565</v>
      </c>
      <c r="C2084" s="86" t="s">
        <v>28</v>
      </c>
      <c r="D2084" s="203">
        <v>28</v>
      </c>
      <c r="E2084" s="164">
        <v>634.76</v>
      </c>
      <c r="F2084" s="163">
        <v>0</v>
      </c>
      <c r="G2084" s="172">
        <v>0</v>
      </c>
      <c r="I2084" s="177">
        <f t="shared" si="105"/>
        <v>0</v>
      </c>
      <c r="J2084" s="174">
        <f t="shared" si="104"/>
        <v>28</v>
      </c>
      <c r="M2084" s="184"/>
    </row>
    <row r="2085" spans="1:13" ht="15" customHeight="1" x14ac:dyDescent="0.3">
      <c r="A2085" s="85" t="s">
        <v>10536</v>
      </c>
      <c r="B2085" s="85" t="s">
        <v>10566</v>
      </c>
      <c r="C2085" s="86" t="s">
        <v>28</v>
      </c>
      <c r="D2085" s="203">
        <v>7</v>
      </c>
      <c r="E2085" s="164">
        <v>144.69</v>
      </c>
      <c r="F2085" s="163">
        <v>0</v>
      </c>
      <c r="G2085" s="172">
        <v>0</v>
      </c>
      <c r="I2085" s="177">
        <f t="shared" si="105"/>
        <v>0</v>
      </c>
      <c r="J2085" s="174">
        <f t="shared" si="104"/>
        <v>7</v>
      </c>
      <c r="M2085" s="184"/>
    </row>
    <row r="2086" spans="1:13" ht="15" customHeight="1" x14ac:dyDescent="0.3">
      <c r="A2086" s="85" t="s">
        <v>10537</v>
      </c>
      <c r="B2086" s="85" t="s">
        <v>10567</v>
      </c>
      <c r="C2086" s="86" t="s">
        <v>28</v>
      </c>
      <c r="D2086" s="203">
        <v>3</v>
      </c>
      <c r="E2086" s="164">
        <v>116.01</v>
      </c>
      <c r="F2086" s="163">
        <v>0</v>
      </c>
      <c r="G2086" s="172">
        <v>0</v>
      </c>
      <c r="I2086" s="177">
        <f t="shared" si="105"/>
        <v>0</v>
      </c>
      <c r="J2086" s="174">
        <f t="shared" si="104"/>
        <v>3</v>
      </c>
      <c r="M2086" s="184"/>
    </row>
    <row r="2087" spans="1:13" ht="15" customHeight="1" x14ac:dyDescent="0.3">
      <c r="A2087" s="85" t="s">
        <v>10538</v>
      </c>
      <c r="B2087" s="85" t="s">
        <v>10568</v>
      </c>
      <c r="C2087" s="86" t="s">
        <v>28</v>
      </c>
      <c r="D2087" s="203">
        <v>3</v>
      </c>
      <c r="E2087" s="164">
        <v>145.68</v>
      </c>
      <c r="F2087" s="163">
        <v>0</v>
      </c>
      <c r="G2087" s="172">
        <v>0</v>
      </c>
      <c r="I2087" s="177">
        <f t="shared" si="105"/>
        <v>0</v>
      </c>
      <c r="J2087" s="174">
        <f t="shared" si="104"/>
        <v>3</v>
      </c>
      <c r="M2087" s="184"/>
    </row>
    <row r="2088" spans="1:13" ht="15" customHeight="1" x14ac:dyDescent="0.3">
      <c r="A2088" s="85" t="s">
        <v>10539</v>
      </c>
      <c r="B2088" s="85" t="s">
        <v>10569</v>
      </c>
      <c r="C2088" s="86" t="s">
        <v>28</v>
      </c>
      <c r="D2088" s="203">
        <v>3</v>
      </c>
      <c r="E2088" s="164">
        <v>98.01</v>
      </c>
      <c r="F2088" s="163">
        <v>0</v>
      </c>
      <c r="G2088" s="172">
        <v>0</v>
      </c>
      <c r="I2088" s="177">
        <f t="shared" si="105"/>
        <v>0</v>
      </c>
      <c r="J2088" s="174">
        <f t="shared" si="104"/>
        <v>3</v>
      </c>
      <c r="M2088" s="184"/>
    </row>
    <row r="2089" spans="1:13" ht="15" customHeight="1" x14ac:dyDescent="0.3">
      <c r="A2089" s="85" t="s">
        <v>10540</v>
      </c>
      <c r="B2089" s="85" t="s">
        <v>10570</v>
      </c>
      <c r="C2089" s="86" t="s">
        <v>28</v>
      </c>
      <c r="D2089" s="203">
        <v>15</v>
      </c>
      <c r="E2089" s="164">
        <v>293.55</v>
      </c>
      <c r="F2089" s="163">
        <v>0</v>
      </c>
      <c r="G2089" s="172">
        <v>0</v>
      </c>
      <c r="I2089" s="177">
        <f t="shared" si="105"/>
        <v>0</v>
      </c>
      <c r="J2089" s="174">
        <f t="shared" si="104"/>
        <v>15</v>
      </c>
      <c r="M2089" s="184"/>
    </row>
    <row r="2090" spans="1:13" ht="15" customHeight="1" x14ac:dyDescent="0.3">
      <c r="A2090" s="85" t="s">
        <v>10541</v>
      </c>
      <c r="B2090" s="85" t="s">
        <v>10571</v>
      </c>
      <c r="C2090" s="86" t="s">
        <v>28</v>
      </c>
      <c r="D2090" s="203">
        <v>30</v>
      </c>
      <c r="E2090" s="164">
        <v>767.1</v>
      </c>
      <c r="F2090" s="163">
        <v>0</v>
      </c>
      <c r="G2090" s="172">
        <v>0</v>
      </c>
      <c r="I2090" s="177">
        <f t="shared" si="105"/>
        <v>0</v>
      </c>
      <c r="J2090" s="174">
        <f t="shared" si="104"/>
        <v>30</v>
      </c>
      <c r="M2090" s="184"/>
    </row>
    <row r="2091" spans="1:13" ht="15" customHeight="1" x14ac:dyDescent="0.3">
      <c r="A2091" s="85" t="s">
        <v>10542</v>
      </c>
      <c r="B2091" s="85" t="s">
        <v>10572</v>
      </c>
      <c r="C2091" s="86" t="s">
        <v>28</v>
      </c>
      <c r="D2091" s="203">
        <v>5</v>
      </c>
      <c r="E2091" s="164">
        <v>157.85</v>
      </c>
      <c r="F2091" s="163">
        <v>0</v>
      </c>
      <c r="G2091" s="172">
        <v>0</v>
      </c>
      <c r="I2091" s="177">
        <f t="shared" si="105"/>
        <v>0</v>
      </c>
      <c r="J2091" s="174">
        <f t="shared" si="104"/>
        <v>5</v>
      </c>
      <c r="M2091" s="184"/>
    </row>
    <row r="2092" spans="1:13" ht="15" customHeight="1" x14ac:dyDescent="0.3">
      <c r="A2092" s="85" t="s">
        <v>10543</v>
      </c>
      <c r="B2092" s="85" t="s">
        <v>10573</v>
      </c>
      <c r="C2092" s="86" t="s">
        <v>28</v>
      </c>
      <c r="D2092" s="203">
        <v>7</v>
      </c>
      <c r="E2092" s="164">
        <v>255.99</v>
      </c>
      <c r="F2092" s="163">
        <v>0</v>
      </c>
      <c r="G2092" s="172">
        <v>0</v>
      </c>
      <c r="I2092" s="177">
        <f t="shared" si="105"/>
        <v>0</v>
      </c>
      <c r="J2092" s="174">
        <f t="shared" si="104"/>
        <v>7</v>
      </c>
      <c r="M2092" s="184"/>
    </row>
    <row r="2093" spans="1:13" ht="15" customHeight="1" x14ac:dyDescent="0.3">
      <c r="A2093" s="85" t="s">
        <v>10544</v>
      </c>
      <c r="B2093" s="85" t="s">
        <v>10574</v>
      </c>
      <c r="C2093" s="86" t="s">
        <v>28</v>
      </c>
      <c r="D2093" s="203">
        <v>2</v>
      </c>
      <c r="E2093" s="164">
        <v>83.14</v>
      </c>
      <c r="F2093" s="163">
        <v>0</v>
      </c>
      <c r="G2093" s="172">
        <v>0</v>
      </c>
      <c r="I2093" s="177">
        <f t="shared" si="105"/>
        <v>0</v>
      </c>
      <c r="J2093" s="174">
        <f t="shared" si="104"/>
        <v>2</v>
      </c>
      <c r="M2093" s="184"/>
    </row>
    <row r="2094" spans="1:13" ht="15" customHeight="1" x14ac:dyDescent="0.3">
      <c r="A2094" s="85" t="s">
        <v>10545</v>
      </c>
      <c r="B2094" s="85" t="s">
        <v>10575</v>
      </c>
      <c r="C2094" s="86" t="s">
        <v>28</v>
      </c>
      <c r="D2094" s="203">
        <v>10</v>
      </c>
      <c r="E2094" s="164">
        <v>565.70000000000005</v>
      </c>
      <c r="F2094" s="163">
        <v>0</v>
      </c>
      <c r="G2094" s="172">
        <v>0</v>
      </c>
      <c r="I2094" s="177">
        <f t="shared" si="105"/>
        <v>0</v>
      </c>
      <c r="J2094" s="174">
        <f t="shared" si="104"/>
        <v>10</v>
      </c>
      <c r="M2094" s="184"/>
    </row>
    <row r="2095" spans="1:13" ht="15" customHeight="1" x14ac:dyDescent="0.3">
      <c r="A2095" s="85" t="s">
        <v>10546</v>
      </c>
      <c r="B2095" s="85" t="s">
        <v>10576</v>
      </c>
      <c r="C2095" s="86" t="s">
        <v>28</v>
      </c>
      <c r="D2095" s="203">
        <v>2</v>
      </c>
      <c r="E2095" s="164">
        <v>183.14</v>
      </c>
      <c r="F2095" s="163">
        <v>0</v>
      </c>
      <c r="G2095" s="172">
        <v>0</v>
      </c>
      <c r="I2095" s="177">
        <f t="shared" si="105"/>
        <v>0</v>
      </c>
      <c r="J2095" s="174">
        <f t="shared" si="104"/>
        <v>2</v>
      </c>
      <c r="M2095" s="184"/>
    </row>
    <row r="2096" spans="1:13" ht="15" customHeight="1" x14ac:dyDescent="0.3">
      <c r="A2096" s="85" t="s">
        <v>10547</v>
      </c>
      <c r="B2096" s="85" t="s">
        <v>10577</v>
      </c>
      <c r="C2096" s="86" t="s">
        <v>28</v>
      </c>
      <c r="D2096" s="203">
        <v>39</v>
      </c>
      <c r="E2096" s="164">
        <v>529.23</v>
      </c>
      <c r="F2096" s="163">
        <v>0</v>
      </c>
      <c r="G2096" s="172">
        <v>0</v>
      </c>
      <c r="I2096" s="177">
        <f t="shared" si="105"/>
        <v>0</v>
      </c>
      <c r="J2096" s="174">
        <f t="shared" si="104"/>
        <v>39</v>
      </c>
      <c r="M2096" s="184"/>
    </row>
    <row r="2097" spans="1:13" ht="15" customHeight="1" x14ac:dyDescent="0.3">
      <c r="A2097" s="85" t="s">
        <v>10548</v>
      </c>
      <c r="B2097" s="85" t="s">
        <v>10224</v>
      </c>
      <c r="C2097" s="86" t="s">
        <v>1337</v>
      </c>
      <c r="D2097" s="203">
        <v>1772</v>
      </c>
      <c r="E2097" s="164">
        <v>15558.16</v>
      </c>
      <c r="F2097" s="163">
        <v>0</v>
      </c>
      <c r="G2097" s="172">
        <v>0</v>
      </c>
      <c r="I2097" s="177">
        <f t="shared" si="105"/>
        <v>0</v>
      </c>
      <c r="J2097" s="174">
        <f t="shared" si="104"/>
        <v>1772</v>
      </c>
      <c r="M2097" s="184"/>
    </row>
    <row r="2098" spans="1:13" ht="25.2" customHeight="1" x14ac:dyDescent="0.3">
      <c r="A2098" s="83" t="s">
        <v>2089</v>
      </c>
      <c r="B2098" s="83" t="s">
        <v>1747</v>
      </c>
      <c r="C2098" s="84"/>
      <c r="D2098" s="198"/>
      <c r="E2098" s="154">
        <v>10325.64</v>
      </c>
      <c r="F2098" s="84"/>
      <c r="G2098" s="84">
        <v>0</v>
      </c>
      <c r="I2098" s="177"/>
      <c r="J2098" s="174">
        <f t="shared" si="104"/>
        <v>0</v>
      </c>
      <c r="M2098" s="184"/>
    </row>
    <row r="2099" spans="1:13" ht="15" customHeight="1" x14ac:dyDescent="0.3">
      <c r="A2099" s="85" t="s">
        <v>2090</v>
      </c>
      <c r="B2099" s="85" t="s">
        <v>1600</v>
      </c>
      <c r="C2099" s="86" t="s">
        <v>28</v>
      </c>
      <c r="D2099" s="199">
        <v>0</v>
      </c>
      <c r="E2099" s="176">
        <v>0</v>
      </c>
      <c r="F2099" s="87">
        <v>0</v>
      </c>
      <c r="G2099" s="168">
        <v>0</v>
      </c>
      <c r="I2099" s="177" t="s">
        <v>9293</v>
      </c>
      <c r="J2099" s="174">
        <f t="shared" si="104"/>
        <v>0</v>
      </c>
      <c r="M2099" s="184"/>
    </row>
    <row r="2100" spans="1:13" ht="15" customHeight="1" x14ac:dyDescent="0.3">
      <c r="A2100" s="85" t="s">
        <v>2091</v>
      </c>
      <c r="B2100" s="85" t="s">
        <v>1602</v>
      </c>
      <c r="C2100" s="86" t="s">
        <v>28</v>
      </c>
      <c r="D2100" s="199">
        <v>0</v>
      </c>
      <c r="E2100" s="176">
        <v>0</v>
      </c>
      <c r="F2100" s="87">
        <v>0</v>
      </c>
      <c r="G2100" s="168">
        <v>0</v>
      </c>
      <c r="I2100" s="177" t="s">
        <v>9293</v>
      </c>
      <c r="J2100" s="174">
        <f t="shared" si="104"/>
        <v>0</v>
      </c>
      <c r="M2100" s="184"/>
    </row>
    <row r="2101" spans="1:13" ht="15" customHeight="1" x14ac:dyDescent="0.3">
      <c r="A2101" s="85" t="s">
        <v>2092</v>
      </c>
      <c r="B2101" s="85" t="s">
        <v>1604</v>
      </c>
      <c r="C2101" s="86" t="s">
        <v>28</v>
      </c>
      <c r="D2101" s="199">
        <v>0</v>
      </c>
      <c r="E2101" s="176">
        <v>0</v>
      </c>
      <c r="F2101" s="87">
        <v>0</v>
      </c>
      <c r="G2101" s="168">
        <v>0</v>
      </c>
      <c r="I2101" s="177" t="s">
        <v>9293</v>
      </c>
      <c r="J2101" s="174">
        <f t="shared" si="104"/>
        <v>0</v>
      </c>
      <c r="M2101" s="184"/>
    </row>
    <row r="2102" spans="1:13" ht="15" customHeight="1" x14ac:dyDescent="0.3">
      <c r="A2102" s="85" t="s">
        <v>2093</v>
      </c>
      <c r="B2102" s="85" t="s">
        <v>1606</v>
      </c>
      <c r="C2102" s="86" t="s">
        <v>28</v>
      </c>
      <c r="D2102" s="199">
        <v>0</v>
      </c>
      <c r="E2102" s="176">
        <v>0</v>
      </c>
      <c r="F2102" s="87">
        <v>0</v>
      </c>
      <c r="G2102" s="168">
        <v>0</v>
      </c>
      <c r="I2102" s="177" t="s">
        <v>9293</v>
      </c>
      <c r="J2102" s="174">
        <f t="shared" si="104"/>
        <v>0</v>
      </c>
      <c r="M2102" s="184"/>
    </row>
    <row r="2103" spans="1:13" ht="15" customHeight="1" x14ac:dyDescent="0.3">
      <c r="A2103" s="85" t="s">
        <v>2094</v>
      </c>
      <c r="B2103" s="85" t="s">
        <v>1608</v>
      </c>
      <c r="C2103" s="86" t="s">
        <v>28</v>
      </c>
      <c r="D2103" s="199">
        <v>0</v>
      </c>
      <c r="E2103" s="176">
        <v>0</v>
      </c>
      <c r="F2103" s="87">
        <v>0</v>
      </c>
      <c r="G2103" s="168">
        <v>0</v>
      </c>
      <c r="I2103" s="177" t="s">
        <v>9293</v>
      </c>
      <c r="J2103" s="174">
        <f t="shared" si="104"/>
        <v>0</v>
      </c>
      <c r="M2103" s="184"/>
    </row>
    <row r="2104" spans="1:13" ht="15" customHeight="1" x14ac:dyDescent="0.3">
      <c r="A2104" s="85" t="s">
        <v>2095</v>
      </c>
      <c r="B2104" s="85" t="s">
        <v>2096</v>
      </c>
      <c r="C2104" s="86" t="s">
        <v>28</v>
      </c>
      <c r="D2104" s="199">
        <v>0</v>
      </c>
      <c r="E2104" s="176">
        <v>0</v>
      </c>
      <c r="F2104" s="87">
        <v>0</v>
      </c>
      <c r="G2104" s="168">
        <v>0</v>
      </c>
      <c r="I2104" s="177" t="s">
        <v>9293</v>
      </c>
      <c r="J2104" s="174">
        <f t="shared" si="104"/>
        <v>0</v>
      </c>
      <c r="M2104" s="184"/>
    </row>
    <row r="2105" spans="1:13" ht="15" customHeight="1" x14ac:dyDescent="0.3">
      <c r="A2105" s="85" t="s">
        <v>8216</v>
      </c>
      <c r="B2105" s="85" t="s">
        <v>7926</v>
      </c>
      <c r="C2105" s="86" t="s">
        <v>28</v>
      </c>
      <c r="D2105" s="202">
        <v>0</v>
      </c>
      <c r="E2105" s="162">
        <v>0</v>
      </c>
      <c r="F2105" s="161">
        <v>0</v>
      </c>
      <c r="G2105" s="171">
        <v>0</v>
      </c>
      <c r="I2105" s="177" t="e">
        <f t="shared" ref="I2105:I2117" si="106">F2105/D2105</f>
        <v>#DIV/0!</v>
      </c>
      <c r="J2105" s="174">
        <f t="shared" si="104"/>
        <v>0</v>
      </c>
      <c r="M2105" s="184"/>
    </row>
    <row r="2106" spans="1:13" ht="15" customHeight="1" x14ac:dyDescent="0.3">
      <c r="A2106" s="85" t="s">
        <v>8217</v>
      </c>
      <c r="B2106" s="85" t="s">
        <v>7928</v>
      </c>
      <c r="C2106" s="86" t="s">
        <v>28</v>
      </c>
      <c r="D2106" s="202">
        <v>0</v>
      </c>
      <c r="E2106" s="162">
        <v>0</v>
      </c>
      <c r="F2106" s="161">
        <v>0</v>
      </c>
      <c r="G2106" s="171">
        <v>0</v>
      </c>
      <c r="I2106" s="177" t="e">
        <f t="shared" si="106"/>
        <v>#DIV/0!</v>
      </c>
      <c r="J2106" s="174">
        <f t="shared" si="104"/>
        <v>0</v>
      </c>
      <c r="M2106" s="184"/>
    </row>
    <row r="2107" spans="1:13" ht="15" customHeight="1" x14ac:dyDescent="0.3">
      <c r="A2107" s="85" t="s">
        <v>8218</v>
      </c>
      <c r="B2107" s="85" t="s">
        <v>7930</v>
      </c>
      <c r="C2107" s="86" t="s">
        <v>28</v>
      </c>
      <c r="D2107" s="202">
        <v>0</v>
      </c>
      <c r="E2107" s="162">
        <v>0</v>
      </c>
      <c r="F2107" s="161">
        <v>0</v>
      </c>
      <c r="G2107" s="171">
        <v>0</v>
      </c>
      <c r="I2107" s="177" t="e">
        <f t="shared" si="106"/>
        <v>#DIV/0!</v>
      </c>
      <c r="J2107" s="174">
        <f t="shared" si="104"/>
        <v>0</v>
      </c>
      <c r="M2107" s="184"/>
    </row>
    <row r="2108" spans="1:13" ht="15" customHeight="1" x14ac:dyDescent="0.3">
      <c r="A2108" s="85" t="s">
        <v>8219</v>
      </c>
      <c r="B2108" s="85" t="s">
        <v>7934</v>
      </c>
      <c r="C2108" s="86" t="s">
        <v>28</v>
      </c>
      <c r="D2108" s="202">
        <v>0</v>
      </c>
      <c r="E2108" s="162">
        <v>0</v>
      </c>
      <c r="F2108" s="161">
        <v>0</v>
      </c>
      <c r="G2108" s="171">
        <v>0</v>
      </c>
      <c r="I2108" s="177" t="e">
        <f t="shared" si="106"/>
        <v>#DIV/0!</v>
      </c>
      <c r="J2108" s="174">
        <f t="shared" si="104"/>
        <v>0</v>
      </c>
      <c r="M2108" s="184"/>
    </row>
    <row r="2109" spans="1:13" ht="15" customHeight="1" x14ac:dyDescent="0.3">
      <c r="A2109" s="85" t="s">
        <v>8220</v>
      </c>
      <c r="B2109" s="85" t="s">
        <v>7936</v>
      </c>
      <c r="C2109" s="86" t="s">
        <v>28</v>
      </c>
      <c r="D2109" s="202">
        <v>0</v>
      </c>
      <c r="E2109" s="162">
        <v>0</v>
      </c>
      <c r="F2109" s="161">
        <v>0</v>
      </c>
      <c r="G2109" s="171">
        <v>0</v>
      </c>
      <c r="I2109" s="177" t="e">
        <f t="shared" si="106"/>
        <v>#DIV/0!</v>
      </c>
      <c r="J2109" s="174">
        <f t="shared" si="104"/>
        <v>0</v>
      </c>
      <c r="M2109" s="184"/>
    </row>
    <row r="2110" spans="1:13" ht="15" customHeight="1" x14ac:dyDescent="0.3">
      <c r="A2110" s="85" t="s">
        <v>8221</v>
      </c>
      <c r="B2110" s="85" t="s">
        <v>7938</v>
      </c>
      <c r="C2110" s="86" t="s">
        <v>28</v>
      </c>
      <c r="D2110" s="202">
        <v>0</v>
      </c>
      <c r="E2110" s="162">
        <v>0</v>
      </c>
      <c r="F2110" s="161">
        <v>0</v>
      </c>
      <c r="G2110" s="171">
        <v>0</v>
      </c>
      <c r="I2110" s="177" t="e">
        <f t="shared" si="106"/>
        <v>#DIV/0!</v>
      </c>
      <c r="J2110" s="174">
        <f t="shared" si="104"/>
        <v>0</v>
      </c>
      <c r="M2110" s="184"/>
    </row>
    <row r="2111" spans="1:13" ht="15" customHeight="1" x14ac:dyDescent="0.3">
      <c r="A2111" s="85" t="s">
        <v>10578</v>
      </c>
      <c r="B2111" s="85" t="s">
        <v>7926</v>
      </c>
      <c r="C2111" s="86" t="s">
        <v>28</v>
      </c>
      <c r="D2111" s="203">
        <v>43</v>
      </c>
      <c r="E2111" s="164">
        <v>3355.72</v>
      </c>
      <c r="F2111" s="163">
        <v>0</v>
      </c>
      <c r="G2111" s="172">
        <v>0</v>
      </c>
      <c r="I2111" s="177">
        <f t="shared" si="106"/>
        <v>0</v>
      </c>
      <c r="J2111" s="174">
        <f t="shared" si="104"/>
        <v>43</v>
      </c>
      <c r="M2111" s="184"/>
    </row>
    <row r="2112" spans="1:13" ht="15" customHeight="1" x14ac:dyDescent="0.3">
      <c r="A2112" s="85" t="s">
        <v>10579</v>
      </c>
      <c r="B2112" s="85" t="s">
        <v>7928</v>
      </c>
      <c r="C2112" s="86" t="s">
        <v>28</v>
      </c>
      <c r="D2112" s="203">
        <v>16</v>
      </c>
      <c r="E2112" s="164">
        <v>1745.12</v>
      </c>
      <c r="F2112" s="163">
        <v>0</v>
      </c>
      <c r="G2112" s="172">
        <v>0</v>
      </c>
      <c r="I2112" s="177">
        <f t="shared" si="106"/>
        <v>0</v>
      </c>
      <c r="J2112" s="174">
        <f t="shared" si="104"/>
        <v>16</v>
      </c>
      <c r="M2112" s="184"/>
    </row>
    <row r="2113" spans="1:13" ht="15" customHeight="1" x14ac:dyDescent="0.3">
      <c r="A2113" s="85" t="s">
        <v>10580</v>
      </c>
      <c r="B2113" s="85" t="s">
        <v>7930</v>
      </c>
      <c r="C2113" s="86" t="s">
        <v>28</v>
      </c>
      <c r="D2113" s="203">
        <v>11</v>
      </c>
      <c r="E2113" s="164">
        <v>2148.41</v>
      </c>
      <c r="F2113" s="163">
        <v>0</v>
      </c>
      <c r="G2113" s="172">
        <v>0</v>
      </c>
      <c r="I2113" s="177">
        <f t="shared" si="106"/>
        <v>0</v>
      </c>
      <c r="J2113" s="174">
        <f t="shared" si="104"/>
        <v>11</v>
      </c>
      <c r="M2113" s="184"/>
    </row>
    <row r="2114" spans="1:13" ht="15" customHeight="1" x14ac:dyDescent="0.3">
      <c r="A2114" s="85" t="s">
        <v>10581</v>
      </c>
      <c r="B2114" s="85" t="s">
        <v>7934</v>
      </c>
      <c r="C2114" s="86" t="s">
        <v>28</v>
      </c>
      <c r="D2114" s="203">
        <v>1</v>
      </c>
      <c r="E2114" s="164">
        <v>250.38</v>
      </c>
      <c r="F2114" s="163">
        <v>0</v>
      </c>
      <c r="G2114" s="172">
        <v>0</v>
      </c>
      <c r="I2114" s="177">
        <f t="shared" si="106"/>
        <v>0</v>
      </c>
      <c r="J2114" s="174">
        <f t="shared" si="104"/>
        <v>1</v>
      </c>
      <c r="M2114" s="184"/>
    </row>
    <row r="2115" spans="1:13" ht="15" customHeight="1" x14ac:dyDescent="0.3">
      <c r="A2115" s="85" t="s">
        <v>10582</v>
      </c>
      <c r="B2115" s="85" t="s">
        <v>7936</v>
      </c>
      <c r="C2115" s="86" t="s">
        <v>28</v>
      </c>
      <c r="D2115" s="203">
        <v>2</v>
      </c>
      <c r="E2115" s="164">
        <v>1132.06</v>
      </c>
      <c r="F2115" s="163">
        <v>0</v>
      </c>
      <c r="G2115" s="172">
        <v>0</v>
      </c>
      <c r="I2115" s="177">
        <f t="shared" si="106"/>
        <v>0</v>
      </c>
      <c r="J2115" s="174">
        <f t="shared" si="104"/>
        <v>2</v>
      </c>
      <c r="M2115" s="184"/>
    </row>
    <row r="2116" spans="1:13" ht="15" customHeight="1" x14ac:dyDescent="0.3">
      <c r="A2116" s="85" t="s">
        <v>10583</v>
      </c>
      <c r="B2116" s="85" t="s">
        <v>7938</v>
      </c>
      <c r="C2116" s="86" t="s">
        <v>28</v>
      </c>
      <c r="D2116" s="203">
        <v>1</v>
      </c>
      <c r="E2116" s="164">
        <v>1044.23</v>
      </c>
      <c r="F2116" s="163">
        <v>0</v>
      </c>
      <c r="G2116" s="172">
        <v>0</v>
      </c>
      <c r="I2116" s="177">
        <f t="shared" si="106"/>
        <v>0</v>
      </c>
      <c r="J2116" s="174">
        <f t="shared" si="104"/>
        <v>1</v>
      </c>
      <c r="M2116" s="184"/>
    </row>
    <row r="2117" spans="1:13" ht="15" customHeight="1" x14ac:dyDescent="0.3">
      <c r="A2117" s="85" t="s">
        <v>10584</v>
      </c>
      <c r="B2117" s="85" t="s">
        <v>10224</v>
      </c>
      <c r="C2117" s="86" t="s">
        <v>1337</v>
      </c>
      <c r="D2117" s="203">
        <v>74</v>
      </c>
      <c r="E2117" s="164">
        <v>649.72</v>
      </c>
      <c r="F2117" s="163">
        <v>0</v>
      </c>
      <c r="G2117" s="172">
        <v>0</v>
      </c>
      <c r="I2117" s="177">
        <f t="shared" si="106"/>
        <v>0</v>
      </c>
      <c r="J2117" s="174">
        <f t="shared" ref="J2117:J2180" si="107">D2117-F2117</f>
        <v>74</v>
      </c>
      <c r="M2117" s="184"/>
    </row>
    <row r="2118" spans="1:13" ht="25.2" customHeight="1" x14ac:dyDescent="0.3">
      <c r="A2118" s="83" t="s">
        <v>2097</v>
      </c>
      <c r="B2118" s="83" t="s">
        <v>1473</v>
      </c>
      <c r="C2118" s="84"/>
      <c r="D2118" s="198"/>
      <c r="E2118" s="154">
        <v>11253.71</v>
      </c>
      <c r="F2118" s="84"/>
      <c r="G2118" s="84">
        <v>0</v>
      </c>
      <c r="I2118" s="177"/>
      <c r="J2118" s="174">
        <f t="shared" si="107"/>
        <v>0</v>
      </c>
      <c r="M2118" s="184"/>
    </row>
    <row r="2119" spans="1:13" ht="15" customHeight="1" x14ac:dyDescent="0.3">
      <c r="A2119" s="85" t="s">
        <v>2098</v>
      </c>
      <c r="B2119" s="85" t="s">
        <v>1475</v>
      </c>
      <c r="C2119" s="86" t="s">
        <v>28</v>
      </c>
      <c r="D2119" s="199">
        <v>48</v>
      </c>
      <c r="E2119" s="176">
        <v>2601.12</v>
      </c>
      <c r="F2119" s="87">
        <v>0</v>
      </c>
      <c r="G2119" s="168">
        <v>0</v>
      </c>
      <c r="I2119" s="177">
        <f t="shared" ref="I2119:I2126" si="108">F2119/D2119</f>
        <v>0</v>
      </c>
      <c r="J2119" s="174">
        <f t="shared" si="107"/>
        <v>48</v>
      </c>
      <c r="M2119" s="184"/>
    </row>
    <row r="2120" spans="1:13" ht="15" customHeight="1" x14ac:dyDescent="0.3">
      <c r="A2120" s="85" t="s">
        <v>2099</v>
      </c>
      <c r="B2120" s="85" t="s">
        <v>1477</v>
      </c>
      <c r="C2120" s="86" t="s">
        <v>28</v>
      </c>
      <c r="D2120" s="199">
        <v>12</v>
      </c>
      <c r="E2120" s="176">
        <v>820.2</v>
      </c>
      <c r="F2120" s="87">
        <v>0</v>
      </c>
      <c r="G2120" s="168">
        <v>0</v>
      </c>
      <c r="I2120" s="177">
        <f t="shared" si="108"/>
        <v>0</v>
      </c>
      <c r="J2120" s="174">
        <f t="shared" si="107"/>
        <v>12</v>
      </c>
      <c r="M2120" s="184"/>
    </row>
    <row r="2121" spans="1:13" ht="15" customHeight="1" x14ac:dyDescent="0.3">
      <c r="A2121" s="85" t="s">
        <v>2100</v>
      </c>
      <c r="B2121" s="85" t="s">
        <v>1481</v>
      </c>
      <c r="C2121" s="86" t="s">
        <v>28</v>
      </c>
      <c r="D2121" s="199">
        <v>76</v>
      </c>
      <c r="E2121" s="176">
        <v>1972.96</v>
      </c>
      <c r="F2121" s="87">
        <v>0</v>
      </c>
      <c r="G2121" s="168">
        <v>0</v>
      </c>
      <c r="I2121" s="177">
        <f t="shared" si="108"/>
        <v>0</v>
      </c>
      <c r="J2121" s="174">
        <f t="shared" si="107"/>
        <v>76</v>
      </c>
      <c r="M2121" s="184"/>
    </row>
    <row r="2122" spans="1:13" ht="15" customHeight="1" x14ac:dyDescent="0.3">
      <c r="A2122" s="85" t="s">
        <v>2101</v>
      </c>
      <c r="B2122" s="85" t="s">
        <v>1591</v>
      </c>
      <c r="C2122" s="86" t="s">
        <v>28</v>
      </c>
      <c r="D2122" s="199">
        <v>5</v>
      </c>
      <c r="E2122" s="176">
        <v>332.35</v>
      </c>
      <c r="F2122" s="87">
        <v>0</v>
      </c>
      <c r="G2122" s="168">
        <v>0</v>
      </c>
      <c r="I2122" s="177">
        <f t="shared" si="108"/>
        <v>0</v>
      </c>
      <c r="J2122" s="174">
        <f t="shared" si="107"/>
        <v>5</v>
      </c>
      <c r="M2122" s="184"/>
    </row>
    <row r="2123" spans="1:13" ht="15" customHeight="1" x14ac:dyDescent="0.3">
      <c r="A2123" s="85" t="s">
        <v>2102</v>
      </c>
      <c r="B2123" s="85" t="s">
        <v>1491</v>
      </c>
      <c r="C2123" s="86" t="s">
        <v>28</v>
      </c>
      <c r="D2123" s="199">
        <v>2</v>
      </c>
      <c r="E2123" s="176">
        <v>120.94</v>
      </c>
      <c r="F2123" s="87">
        <v>0</v>
      </c>
      <c r="G2123" s="168">
        <v>0</v>
      </c>
      <c r="I2123" s="177">
        <f t="shared" si="108"/>
        <v>0</v>
      </c>
      <c r="J2123" s="174">
        <f t="shared" si="107"/>
        <v>2</v>
      </c>
      <c r="M2123" s="184"/>
    </row>
    <row r="2124" spans="1:13" ht="15" customHeight="1" x14ac:dyDescent="0.3">
      <c r="A2124" s="85" t="s">
        <v>2103</v>
      </c>
      <c r="B2124" s="85" t="s">
        <v>1594</v>
      </c>
      <c r="C2124" s="86" t="s">
        <v>28</v>
      </c>
      <c r="D2124" s="199">
        <v>2</v>
      </c>
      <c r="E2124" s="176">
        <v>136.94</v>
      </c>
      <c r="F2124" s="87">
        <v>0</v>
      </c>
      <c r="G2124" s="168">
        <v>0</v>
      </c>
      <c r="I2124" s="177">
        <f t="shared" si="108"/>
        <v>0</v>
      </c>
      <c r="J2124" s="174">
        <f t="shared" si="107"/>
        <v>2</v>
      </c>
      <c r="M2124" s="184"/>
    </row>
    <row r="2125" spans="1:13" ht="15" customHeight="1" x14ac:dyDescent="0.3">
      <c r="A2125" s="85" t="s">
        <v>8222</v>
      </c>
      <c r="B2125" s="85" t="s">
        <v>7912</v>
      </c>
      <c r="C2125" s="86" t="s">
        <v>28</v>
      </c>
      <c r="D2125" s="202">
        <v>80</v>
      </c>
      <c r="E2125" s="162">
        <v>3432.8</v>
      </c>
      <c r="F2125" s="161">
        <v>0</v>
      </c>
      <c r="G2125" s="171">
        <v>0</v>
      </c>
      <c r="I2125" s="177">
        <f t="shared" si="108"/>
        <v>0</v>
      </c>
      <c r="J2125" s="174">
        <f t="shared" si="107"/>
        <v>80</v>
      </c>
      <c r="M2125" s="184"/>
    </row>
    <row r="2126" spans="1:13" ht="15" customHeight="1" x14ac:dyDescent="0.3">
      <c r="A2126" s="85" t="s">
        <v>8223</v>
      </c>
      <c r="B2126" s="85" t="s">
        <v>7914</v>
      </c>
      <c r="C2126" s="86" t="s">
        <v>28</v>
      </c>
      <c r="D2126" s="202">
        <v>40</v>
      </c>
      <c r="E2126" s="162">
        <v>1836.4</v>
      </c>
      <c r="F2126" s="161">
        <v>0</v>
      </c>
      <c r="G2126" s="171">
        <v>0</v>
      </c>
      <c r="I2126" s="177">
        <f t="shared" si="108"/>
        <v>0</v>
      </c>
      <c r="J2126" s="174">
        <f t="shared" si="107"/>
        <v>40</v>
      </c>
      <c r="M2126" s="184"/>
    </row>
    <row r="2127" spans="1:13" ht="25.2" customHeight="1" x14ac:dyDescent="0.3">
      <c r="A2127" s="83" t="s">
        <v>2104</v>
      </c>
      <c r="B2127" s="83" t="s">
        <v>1616</v>
      </c>
      <c r="C2127" s="84"/>
      <c r="D2127" s="198"/>
      <c r="E2127" s="154">
        <v>137745.1</v>
      </c>
      <c r="F2127" s="84"/>
      <c r="G2127" s="84">
        <v>0</v>
      </c>
      <c r="I2127" s="177"/>
      <c r="J2127" s="174">
        <f t="shared" si="107"/>
        <v>0</v>
      </c>
      <c r="M2127" s="184"/>
    </row>
    <row r="2128" spans="1:13" ht="15" customHeight="1" x14ac:dyDescent="0.3">
      <c r="A2128" s="85" t="s">
        <v>2105</v>
      </c>
      <c r="B2128" s="85" t="s">
        <v>2106</v>
      </c>
      <c r="C2128" s="86" t="s">
        <v>42</v>
      </c>
      <c r="D2128" s="199">
        <v>1</v>
      </c>
      <c r="E2128" s="176">
        <v>137745.1</v>
      </c>
      <c r="F2128" s="87">
        <v>0</v>
      </c>
      <c r="G2128" s="168">
        <v>0</v>
      </c>
      <c r="I2128" s="177">
        <f>F2128/D2128</f>
        <v>0</v>
      </c>
      <c r="J2128" s="174">
        <f t="shared" si="107"/>
        <v>1</v>
      </c>
      <c r="M2128" s="184"/>
    </row>
    <row r="2129" spans="1:14" ht="25.2" customHeight="1" x14ac:dyDescent="0.3">
      <c r="A2129" s="83" t="s">
        <v>2107</v>
      </c>
      <c r="B2129" s="83" t="s">
        <v>1523</v>
      </c>
      <c r="C2129" s="84"/>
      <c r="D2129" s="198"/>
      <c r="E2129" s="154">
        <v>1385.91</v>
      </c>
      <c r="F2129" s="84"/>
      <c r="G2129" s="84">
        <v>0</v>
      </c>
      <c r="I2129" s="177"/>
      <c r="J2129" s="174">
        <f t="shared" si="107"/>
        <v>0</v>
      </c>
      <c r="M2129" s="184"/>
    </row>
    <row r="2130" spans="1:14" ht="15" customHeight="1" x14ac:dyDescent="0.3">
      <c r="A2130" s="85" t="s">
        <v>2108</v>
      </c>
      <c r="B2130" s="85" t="s">
        <v>2109</v>
      </c>
      <c r="C2130" s="86" t="s">
        <v>25</v>
      </c>
      <c r="D2130" s="199">
        <v>1174.5</v>
      </c>
      <c r="E2130" s="176">
        <v>1385.91</v>
      </c>
      <c r="F2130" s="87">
        <v>0</v>
      </c>
      <c r="G2130" s="168">
        <v>0</v>
      </c>
      <c r="I2130" s="177">
        <f>F2130/D2130</f>
        <v>0</v>
      </c>
      <c r="J2130" s="174">
        <f t="shared" si="107"/>
        <v>1174.5</v>
      </c>
      <c r="M2130" s="184"/>
    </row>
    <row r="2131" spans="1:14" ht="25.2" customHeight="1" x14ac:dyDescent="0.3">
      <c r="A2131" s="83" t="s">
        <v>8224</v>
      </c>
      <c r="B2131" s="83" t="s">
        <v>7944</v>
      </c>
      <c r="C2131" s="84"/>
      <c r="D2131" s="198"/>
      <c r="E2131" s="154">
        <v>6886.02</v>
      </c>
      <c r="F2131" s="84"/>
      <c r="G2131" s="84">
        <v>0</v>
      </c>
      <c r="I2131" s="177"/>
      <c r="J2131" s="174">
        <f t="shared" si="107"/>
        <v>0</v>
      </c>
      <c r="M2131" s="184"/>
    </row>
    <row r="2132" spans="1:14" ht="15" customHeight="1" x14ac:dyDescent="0.3">
      <c r="A2132" s="85" t="s">
        <v>8225</v>
      </c>
      <c r="B2132" s="85" t="s">
        <v>8379</v>
      </c>
      <c r="C2132" s="86" t="s">
        <v>25</v>
      </c>
      <c r="D2132" s="202">
        <v>183.6</v>
      </c>
      <c r="E2132" s="162">
        <v>3640.79</v>
      </c>
      <c r="F2132" s="161">
        <v>0</v>
      </c>
      <c r="G2132" s="171">
        <v>0</v>
      </c>
      <c r="I2132" s="177">
        <f>F2132/D2132</f>
        <v>0</v>
      </c>
      <c r="J2132" s="174">
        <f t="shared" si="107"/>
        <v>183.6</v>
      </c>
      <c r="M2132" s="184"/>
    </row>
    <row r="2133" spans="1:14" ht="15" customHeight="1" x14ac:dyDescent="0.3">
      <c r="A2133" s="85" t="s">
        <v>8226</v>
      </c>
      <c r="B2133" s="85" t="s">
        <v>8380</v>
      </c>
      <c r="C2133" s="86" t="s">
        <v>25</v>
      </c>
      <c r="D2133" s="202">
        <v>28.16</v>
      </c>
      <c r="E2133" s="162">
        <v>639.79999999999995</v>
      </c>
      <c r="F2133" s="161">
        <v>0</v>
      </c>
      <c r="G2133" s="171">
        <v>0</v>
      </c>
      <c r="I2133" s="177">
        <f>F2133/D2133</f>
        <v>0</v>
      </c>
      <c r="J2133" s="174">
        <f t="shared" si="107"/>
        <v>28.16</v>
      </c>
      <c r="M2133" s="184"/>
    </row>
    <row r="2134" spans="1:14" ht="15" customHeight="1" x14ac:dyDescent="0.3">
      <c r="A2134" s="85" t="s">
        <v>8227</v>
      </c>
      <c r="B2134" s="85" t="s">
        <v>8381</v>
      </c>
      <c r="C2134" s="86" t="s">
        <v>25</v>
      </c>
      <c r="D2134" s="202">
        <v>67.11</v>
      </c>
      <c r="E2134" s="162">
        <v>1658.96</v>
      </c>
      <c r="F2134" s="161">
        <v>0</v>
      </c>
      <c r="G2134" s="171">
        <v>0</v>
      </c>
      <c r="I2134" s="177">
        <f>F2134/D2134</f>
        <v>0</v>
      </c>
      <c r="J2134" s="174">
        <f t="shared" si="107"/>
        <v>67.11</v>
      </c>
      <c r="M2134" s="184"/>
    </row>
    <row r="2135" spans="1:14" ht="15" customHeight="1" x14ac:dyDescent="0.3">
      <c r="A2135" s="85" t="s">
        <v>8228</v>
      </c>
      <c r="B2135" s="85" t="s">
        <v>8382</v>
      </c>
      <c r="C2135" s="86" t="s">
        <v>25</v>
      </c>
      <c r="D2135" s="202">
        <v>14.22</v>
      </c>
      <c r="E2135" s="162">
        <v>358.63</v>
      </c>
      <c r="F2135" s="161">
        <v>0</v>
      </c>
      <c r="G2135" s="171">
        <v>0</v>
      </c>
      <c r="I2135" s="177">
        <f>F2135/D2135</f>
        <v>0</v>
      </c>
      <c r="J2135" s="174">
        <f t="shared" si="107"/>
        <v>14.22</v>
      </c>
      <c r="M2135" s="184"/>
    </row>
    <row r="2136" spans="1:14" ht="15" customHeight="1" x14ac:dyDescent="0.3">
      <c r="A2136" s="85" t="s">
        <v>8229</v>
      </c>
      <c r="B2136" s="85" t="s">
        <v>8383</v>
      </c>
      <c r="C2136" s="86" t="s">
        <v>25</v>
      </c>
      <c r="D2136" s="202">
        <v>22</v>
      </c>
      <c r="E2136" s="162">
        <v>587.84</v>
      </c>
      <c r="F2136" s="161">
        <v>0</v>
      </c>
      <c r="G2136" s="171">
        <v>0</v>
      </c>
      <c r="I2136" s="177">
        <f>F2136/D2136</f>
        <v>0</v>
      </c>
      <c r="J2136" s="174">
        <f t="shared" si="107"/>
        <v>22</v>
      </c>
      <c r="M2136" s="184"/>
    </row>
    <row r="2137" spans="1:14" ht="25.2" customHeight="1" x14ac:dyDescent="0.3">
      <c r="A2137" s="83" t="s">
        <v>8230</v>
      </c>
      <c r="B2137" s="83" t="s">
        <v>8231</v>
      </c>
      <c r="C2137" s="84"/>
      <c r="D2137" s="198"/>
      <c r="E2137" s="154">
        <v>15139.18</v>
      </c>
      <c r="F2137" s="84"/>
      <c r="G2137" s="84">
        <v>0</v>
      </c>
      <c r="I2137" s="177"/>
      <c r="J2137" s="174">
        <f t="shared" si="107"/>
        <v>0</v>
      </c>
      <c r="M2137" s="184"/>
    </row>
    <row r="2138" spans="1:14" ht="15" customHeight="1" x14ac:dyDescent="0.3">
      <c r="A2138" s="85" t="s">
        <v>8232</v>
      </c>
      <c r="B2138" s="85" t="s">
        <v>8384</v>
      </c>
      <c r="C2138" s="86" t="s">
        <v>25</v>
      </c>
      <c r="D2138" s="202">
        <v>1174.49</v>
      </c>
      <c r="E2138" s="162">
        <v>15139.18</v>
      </c>
      <c r="F2138" s="161">
        <v>0</v>
      </c>
      <c r="G2138" s="171">
        <v>0</v>
      </c>
      <c r="I2138" s="177">
        <f>F2138/D2138</f>
        <v>0</v>
      </c>
      <c r="J2138" s="174">
        <f t="shared" si="107"/>
        <v>1174.49</v>
      </c>
      <c r="M2138" s="184"/>
    </row>
    <row r="2139" spans="1:14" ht="25.2" customHeight="1" x14ac:dyDescent="0.3">
      <c r="A2139" s="81" t="s">
        <v>2110</v>
      </c>
      <c r="B2139" s="81" t="s">
        <v>2111</v>
      </c>
      <c r="C2139" s="82"/>
      <c r="D2139" s="197"/>
      <c r="E2139" s="153">
        <v>60525.779999999992</v>
      </c>
      <c r="F2139" s="82"/>
      <c r="G2139" s="82">
        <v>3628.5783999999999</v>
      </c>
      <c r="I2139" s="177"/>
      <c r="J2139" s="174">
        <f t="shared" si="107"/>
        <v>0</v>
      </c>
      <c r="M2139" s="184"/>
    </row>
    <row r="2140" spans="1:14" ht="25.2" customHeight="1" x14ac:dyDescent="0.3">
      <c r="A2140" s="83" t="s">
        <v>2112</v>
      </c>
      <c r="B2140" s="83" t="s">
        <v>2113</v>
      </c>
      <c r="C2140" s="84"/>
      <c r="D2140" s="198"/>
      <c r="E2140" s="154">
        <v>7687.74</v>
      </c>
      <c r="F2140" s="84"/>
      <c r="G2140" s="84">
        <v>0</v>
      </c>
      <c r="I2140" s="177"/>
      <c r="J2140" s="174">
        <f t="shared" si="107"/>
        <v>0</v>
      </c>
      <c r="M2140" s="184"/>
    </row>
    <row r="2141" spans="1:14" ht="15" customHeight="1" x14ac:dyDescent="0.3">
      <c r="A2141" s="85" t="s">
        <v>2114</v>
      </c>
      <c r="B2141" s="85" t="s">
        <v>2115</v>
      </c>
      <c r="C2141" s="86" t="s">
        <v>1337</v>
      </c>
      <c r="D2141" s="199">
        <v>102</v>
      </c>
      <c r="E2141" s="176">
        <v>7687.74</v>
      </c>
      <c r="F2141" s="87">
        <v>0</v>
      </c>
      <c r="G2141" s="168">
        <v>0</v>
      </c>
      <c r="I2141" s="177">
        <f>F2141/D2141</f>
        <v>0</v>
      </c>
      <c r="J2141" s="174">
        <f t="shared" si="107"/>
        <v>102</v>
      </c>
      <c r="M2141" s="184"/>
    </row>
    <row r="2142" spans="1:14" ht="25.2" customHeight="1" x14ac:dyDescent="0.3">
      <c r="A2142" s="83" t="s">
        <v>2116</v>
      </c>
      <c r="B2142" s="83" t="s">
        <v>1892</v>
      </c>
      <c r="C2142" s="84"/>
      <c r="D2142" s="198"/>
      <c r="E2142" s="154">
        <v>26317.360000000001</v>
      </c>
      <c r="F2142" s="84"/>
      <c r="G2142" s="84">
        <v>1510.9884000000002</v>
      </c>
      <c r="I2142" s="177"/>
      <c r="J2142" s="174">
        <f t="shared" si="107"/>
        <v>0</v>
      </c>
      <c r="M2142" s="184"/>
    </row>
    <row r="2143" spans="1:14" ht="15" customHeight="1" x14ac:dyDescent="0.3">
      <c r="A2143" s="85" t="s">
        <v>2117</v>
      </c>
      <c r="B2143" s="85" t="s">
        <v>2118</v>
      </c>
      <c r="C2143" s="86" t="s">
        <v>25</v>
      </c>
      <c r="D2143" s="199">
        <v>384.92</v>
      </c>
      <c r="E2143" s="176">
        <v>13441.4</v>
      </c>
      <c r="F2143" s="87">
        <v>43.27</v>
      </c>
      <c r="G2143" s="168">
        <v>1510.9884000000002</v>
      </c>
      <c r="I2143" s="177">
        <f>F2143/D2143</f>
        <v>0.11241296892860854</v>
      </c>
      <c r="J2143" s="174">
        <f t="shared" si="107"/>
        <v>341.65000000000003</v>
      </c>
      <c r="M2143" s="184"/>
      <c r="N2143" s="1" t="s">
        <v>5881</v>
      </c>
    </row>
    <row r="2144" spans="1:14" ht="15" customHeight="1" x14ac:dyDescent="0.3">
      <c r="A2144" s="85" t="s">
        <v>2119</v>
      </c>
      <c r="B2144" s="85" t="s">
        <v>2120</v>
      </c>
      <c r="C2144" s="86" t="s">
        <v>25</v>
      </c>
      <c r="D2144" s="199">
        <v>373</v>
      </c>
      <c r="E2144" s="176">
        <v>12875.96</v>
      </c>
      <c r="F2144" s="87">
        <v>0</v>
      </c>
      <c r="G2144" s="168">
        <v>0</v>
      </c>
      <c r="I2144" s="177">
        <f>F2144/D2144</f>
        <v>0</v>
      </c>
      <c r="J2144" s="174">
        <f t="shared" si="107"/>
        <v>373</v>
      </c>
      <c r="M2144" s="184"/>
    </row>
    <row r="2145" spans="1:13" ht="25.2" customHeight="1" x14ac:dyDescent="0.3">
      <c r="A2145" s="83" t="s">
        <v>2121</v>
      </c>
      <c r="B2145" s="83" t="s">
        <v>2122</v>
      </c>
      <c r="C2145" s="84"/>
      <c r="D2145" s="198"/>
      <c r="E2145" s="154">
        <v>22976.489999999998</v>
      </c>
      <c r="F2145" s="84"/>
      <c r="G2145" s="84">
        <v>1725.7599999999998</v>
      </c>
      <c r="I2145" s="177"/>
      <c r="J2145" s="174">
        <f t="shared" si="107"/>
        <v>0</v>
      </c>
      <c r="M2145" s="184"/>
    </row>
    <row r="2146" spans="1:13" ht="15" customHeight="1" x14ac:dyDescent="0.3">
      <c r="A2146" s="85" t="s">
        <v>2123</v>
      </c>
      <c r="B2146" s="85" t="s">
        <v>2124</v>
      </c>
      <c r="C2146" s="86" t="s">
        <v>28</v>
      </c>
      <c r="D2146" s="199">
        <v>207</v>
      </c>
      <c r="E2146" s="176">
        <v>7594.83</v>
      </c>
      <c r="F2146" s="87">
        <v>25</v>
      </c>
      <c r="G2146" s="168">
        <v>917.25</v>
      </c>
      <c r="I2146" s="177">
        <f t="shared" ref="I2146:I2151" si="109">F2146/D2146</f>
        <v>0.12077294685990338</v>
      </c>
      <c r="J2146" s="174">
        <f t="shared" si="107"/>
        <v>182</v>
      </c>
      <c r="M2146" s="184"/>
    </row>
    <row r="2147" spans="1:13" ht="15" customHeight="1" x14ac:dyDescent="0.3">
      <c r="A2147" s="85" t="s">
        <v>2125</v>
      </c>
      <c r="B2147" s="85" t="s">
        <v>2126</v>
      </c>
      <c r="C2147" s="86" t="s">
        <v>28</v>
      </c>
      <c r="D2147" s="199">
        <v>77</v>
      </c>
      <c r="E2147" s="176">
        <v>2307.69</v>
      </c>
      <c r="F2147" s="87">
        <v>12</v>
      </c>
      <c r="G2147" s="168">
        <v>359.64</v>
      </c>
      <c r="I2147" s="177">
        <f t="shared" si="109"/>
        <v>0.15584415584415584</v>
      </c>
      <c r="J2147" s="174">
        <f t="shared" si="107"/>
        <v>65</v>
      </c>
      <c r="M2147" s="184"/>
    </row>
    <row r="2148" spans="1:13" ht="15" customHeight="1" x14ac:dyDescent="0.3">
      <c r="A2148" s="85" t="s">
        <v>2127</v>
      </c>
      <c r="B2148" s="85" t="s">
        <v>1949</v>
      </c>
      <c r="C2148" s="86" t="s">
        <v>28</v>
      </c>
      <c r="D2148" s="199">
        <v>11</v>
      </c>
      <c r="E2148" s="176">
        <v>369.49</v>
      </c>
      <c r="F2148" s="87">
        <v>3</v>
      </c>
      <c r="G2148" s="168">
        <v>100.77000000000001</v>
      </c>
      <c r="I2148" s="177">
        <f t="shared" si="109"/>
        <v>0.27272727272727271</v>
      </c>
      <c r="J2148" s="174">
        <f t="shared" si="107"/>
        <v>8</v>
      </c>
      <c r="M2148" s="184"/>
    </row>
    <row r="2149" spans="1:13" ht="15" customHeight="1" x14ac:dyDescent="0.3">
      <c r="A2149" s="85" t="s">
        <v>2128</v>
      </c>
      <c r="B2149" s="85" t="s">
        <v>1959</v>
      </c>
      <c r="C2149" s="86" t="s">
        <v>28</v>
      </c>
      <c r="D2149" s="199">
        <v>84</v>
      </c>
      <c r="E2149" s="176">
        <v>2924.04</v>
      </c>
      <c r="F2149" s="87">
        <v>10</v>
      </c>
      <c r="G2149" s="168">
        <v>348.1</v>
      </c>
      <c r="I2149" s="177">
        <f t="shared" si="109"/>
        <v>0.11904761904761904</v>
      </c>
      <c r="J2149" s="174">
        <f t="shared" si="107"/>
        <v>74</v>
      </c>
      <c r="M2149" s="184"/>
    </row>
    <row r="2150" spans="1:13" ht="15" customHeight="1" x14ac:dyDescent="0.3">
      <c r="A2150" s="85" t="s">
        <v>2129</v>
      </c>
      <c r="B2150" s="85" t="s">
        <v>2130</v>
      </c>
      <c r="C2150" s="86" t="s">
        <v>28</v>
      </c>
      <c r="D2150" s="199">
        <v>122</v>
      </c>
      <c r="E2150" s="176">
        <v>4126.04</v>
      </c>
      <c r="F2150" s="87">
        <v>0</v>
      </c>
      <c r="G2150" s="168">
        <v>0</v>
      </c>
      <c r="I2150" s="177">
        <f t="shared" si="109"/>
        <v>0</v>
      </c>
      <c r="J2150" s="174">
        <f t="shared" si="107"/>
        <v>122</v>
      </c>
      <c r="M2150" s="184"/>
    </row>
    <row r="2151" spans="1:13" ht="15" customHeight="1" x14ac:dyDescent="0.3">
      <c r="A2151" s="85" t="s">
        <v>8731</v>
      </c>
      <c r="B2151" s="85" t="s">
        <v>9037</v>
      </c>
      <c r="C2151" s="86" t="s">
        <v>28</v>
      </c>
      <c r="D2151" s="203">
        <v>320</v>
      </c>
      <c r="E2151" s="164">
        <v>5654.4</v>
      </c>
      <c r="F2151" s="163">
        <v>0</v>
      </c>
      <c r="G2151" s="172">
        <v>0</v>
      </c>
      <c r="I2151" s="177">
        <f t="shared" si="109"/>
        <v>0</v>
      </c>
      <c r="J2151" s="174">
        <f t="shared" si="107"/>
        <v>320</v>
      </c>
      <c r="M2151" s="184"/>
    </row>
    <row r="2152" spans="1:13" ht="25.2" customHeight="1" x14ac:dyDescent="0.3">
      <c r="A2152" s="83" t="s">
        <v>2131</v>
      </c>
      <c r="B2152" s="83" t="s">
        <v>611</v>
      </c>
      <c r="C2152" s="84"/>
      <c r="D2152" s="198"/>
      <c r="E2152" s="154">
        <v>2543.46</v>
      </c>
      <c r="F2152" s="84"/>
      <c r="G2152" s="84">
        <v>0</v>
      </c>
      <c r="I2152" s="177"/>
      <c r="J2152" s="174">
        <f t="shared" si="107"/>
        <v>0</v>
      </c>
      <c r="M2152" s="184"/>
    </row>
    <row r="2153" spans="1:13" ht="15" customHeight="1" x14ac:dyDescent="0.3">
      <c r="A2153" s="85" t="s">
        <v>2132</v>
      </c>
      <c r="B2153" s="85" t="s">
        <v>2011</v>
      </c>
      <c r="C2153" s="86" t="s">
        <v>28</v>
      </c>
      <c r="D2153" s="199">
        <v>32</v>
      </c>
      <c r="E2153" s="176">
        <v>770.88</v>
      </c>
      <c r="F2153" s="87">
        <v>0</v>
      </c>
      <c r="G2153" s="168">
        <v>0</v>
      </c>
      <c r="I2153" s="177">
        <f>F2153/D2153</f>
        <v>0</v>
      </c>
      <c r="J2153" s="174">
        <f t="shared" si="107"/>
        <v>32</v>
      </c>
      <c r="M2153" s="184"/>
    </row>
    <row r="2154" spans="1:13" ht="15" customHeight="1" x14ac:dyDescent="0.3">
      <c r="A2154" s="85" t="s">
        <v>2133</v>
      </c>
      <c r="B2154" s="85" t="s">
        <v>1998</v>
      </c>
      <c r="C2154" s="86" t="s">
        <v>28</v>
      </c>
      <c r="D2154" s="199">
        <v>163</v>
      </c>
      <c r="E2154" s="176">
        <v>1476.78</v>
      </c>
      <c r="F2154" s="87">
        <v>0</v>
      </c>
      <c r="G2154" s="168">
        <v>0</v>
      </c>
      <c r="I2154" s="177">
        <f>F2154/D2154</f>
        <v>0</v>
      </c>
      <c r="J2154" s="174">
        <f t="shared" si="107"/>
        <v>163</v>
      </c>
      <c r="M2154" s="184"/>
    </row>
    <row r="2155" spans="1:13" ht="15" customHeight="1" x14ac:dyDescent="0.3">
      <c r="A2155" s="85" t="s">
        <v>2134</v>
      </c>
      <c r="B2155" s="85" t="s">
        <v>2135</v>
      </c>
      <c r="C2155" s="86" t="s">
        <v>28</v>
      </c>
      <c r="D2155" s="199">
        <v>15</v>
      </c>
      <c r="E2155" s="176">
        <v>295.79999999999995</v>
      </c>
      <c r="F2155" s="87">
        <v>0</v>
      </c>
      <c r="G2155" s="168">
        <v>0</v>
      </c>
      <c r="I2155" s="177">
        <f>F2155/D2155</f>
        <v>0</v>
      </c>
      <c r="J2155" s="174">
        <f t="shared" si="107"/>
        <v>15</v>
      </c>
      <c r="M2155" s="184"/>
    </row>
    <row r="2156" spans="1:13" ht="25.2" customHeight="1" x14ac:dyDescent="0.3">
      <c r="A2156" s="83" t="s">
        <v>8233</v>
      </c>
      <c r="B2156" s="83" t="s">
        <v>8234</v>
      </c>
      <c r="C2156" s="84"/>
      <c r="D2156" s="198"/>
      <c r="E2156" s="154">
        <v>291.2</v>
      </c>
      <c r="F2156" s="84"/>
      <c r="G2156" s="84">
        <v>0</v>
      </c>
      <c r="I2156" s="177"/>
      <c r="J2156" s="174">
        <f t="shared" si="107"/>
        <v>0</v>
      </c>
      <c r="M2156" s="184"/>
    </row>
    <row r="2157" spans="1:13" ht="15" customHeight="1" x14ac:dyDescent="0.3">
      <c r="A2157" s="85" t="s">
        <v>8235</v>
      </c>
      <c r="B2157" s="85" t="s">
        <v>8385</v>
      </c>
      <c r="C2157" s="86" t="s">
        <v>25</v>
      </c>
      <c r="D2157" s="202">
        <v>28</v>
      </c>
      <c r="E2157" s="162">
        <v>291.2</v>
      </c>
      <c r="F2157" s="161">
        <v>0</v>
      </c>
      <c r="G2157" s="171">
        <v>0</v>
      </c>
      <c r="I2157" s="177">
        <f>F2157/D2157</f>
        <v>0</v>
      </c>
      <c r="J2157" s="174">
        <f t="shared" si="107"/>
        <v>28</v>
      </c>
      <c r="M2157" s="184"/>
    </row>
    <row r="2158" spans="1:13" ht="25.2" customHeight="1" x14ac:dyDescent="0.3">
      <c r="A2158" s="83" t="s">
        <v>8236</v>
      </c>
      <c r="B2158" s="83" t="s">
        <v>8237</v>
      </c>
      <c r="C2158" s="84"/>
      <c r="D2158" s="198"/>
      <c r="E2158" s="154">
        <v>709.53</v>
      </c>
      <c r="F2158" s="84"/>
      <c r="G2158" s="84">
        <v>391.83</v>
      </c>
      <c r="I2158" s="177"/>
      <c r="J2158" s="174">
        <f t="shared" si="107"/>
        <v>0</v>
      </c>
      <c r="M2158" s="184"/>
    </row>
    <row r="2159" spans="1:13" ht="15" customHeight="1" x14ac:dyDescent="0.3">
      <c r="A2159" s="85" t="s">
        <v>8238</v>
      </c>
      <c r="B2159" s="85" t="s">
        <v>8597</v>
      </c>
      <c r="C2159" s="86" t="s">
        <v>1337</v>
      </c>
      <c r="D2159" s="202">
        <v>67</v>
      </c>
      <c r="E2159" s="162">
        <v>709.53</v>
      </c>
      <c r="F2159" s="161">
        <v>37</v>
      </c>
      <c r="G2159" s="171">
        <v>391.83</v>
      </c>
      <c r="I2159" s="177">
        <f>F2159/D2159</f>
        <v>0.55223880597014929</v>
      </c>
      <c r="J2159" s="174">
        <f t="shared" si="107"/>
        <v>30</v>
      </c>
      <c r="M2159" s="184"/>
    </row>
    <row r="2160" spans="1:13" ht="25.2" customHeight="1" x14ac:dyDescent="0.3">
      <c r="A2160" s="81" t="s">
        <v>2136</v>
      </c>
      <c r="B2160" s="81" t="s">
        <v>2137</v>
      </c>
      <c r="C2160" s="82"/>
      <c r="D2160" s="197"/>
      <c r="E2160" s="153">
        <v>358107.27999999991</v>
      </c>
      <c r="F2160" s="82"/>
      <c r="G2160" s="82">
        <v>175009.90919999999</v>
      </c>
      <c r="I2160" s="177"/>
      <c r="J2160" s="174">
        <f t="shared" si="107"/>
        <v>0</v>
      </c>
      <c r="M2160" s="184"/>
    </row>
    <row r="2161" spans="1:14" ht="15" customHeight="1" x14ac:dyDescent="0.3">
      <c r="A2161" s="85" t="s">
        <v>2138</v>
      </c>
      <c r="B2161" s="85" t="s">
        <v>1798</v>
      </c>
      <c r="C2161" s="86" t="s">
        <v>25</v>
      </c>
      <c r="D2161" s="199">
        <v>532.22</v>
      </c>
      <c r="E2161" s="176">
        <v>1378.45</v>
      </c>
      <c r="F2161" s="87">
        <v>431.85999999999996</v>
      </c>
      <c r="G2161" s="168">
        <v>1118.5173999999997</v>
      </c>
      <c r="I2161" s="177">
        <f>F2161/D2161</f>
        <v>0.81143136297020013</v>
      </c>
      <c r="J2161" s="174">
        <f t="shared" si="107"/>
        <v>100.36000000000007</v>
      </c>
      <c r="M2161" s="184"/>
    </row>
    <row r="2162" spans="1:14" ht="15" customHeight="1" x14ac:dyDescent="0.3">
      <c r="A2162" s="85" t="s">
        <v>2139</v>
      </c>
      <c r="B2162" s="85" t="s">
        <v>1915</v>
      </c>
      <c r="C2162" s="86" t="s">
        <v>78</v>
      </c>
      <c r="D2162" s="199">
        <v>519.31999999999994</v>
      </c>
      <c r="E2162" s="176">
        <v>28100.409999999996</v>
      </c>
      <c r="F2162" s="87">
        <v>301.64</v>
      </c>
      <c r="G2162" s="168">
        <v>16321.740399999999</v>
      </c>
      <c r="I2162" s="177">
        <f>F2162/D2162</f>
        <v>0.58083647847184783</v>
      </c>
      <c r="J2162" s="174">
        <f t="shared" si="107"/>
        <v>217.67999999999995</v>
      </c>
      <c r="M2162" s="184"/>
    </row>
    <row r="2163" spans="1:14" ht="15" customHeight="1" x14ac:dyDescent="0.3">
      <c r="A2163" s="85" t="s">
        <v>2140</v>
      </c>
      <c r="B2163" s="85" t="s">
        <v>2141</v>
      </c>
      <c r="C2163" s="86" t="s">
        <v>14</v>
      </c>
      <c r="D2163" s="199">
        <v>583</v>
      </c>
      <c r="E2163" s="176">
        <v>24544.3</v>
      </c>
      <c r="F2163" s="87">
        <v>510.7</v>
      </c>
      <c r="G2163" s="168">
        <v>21500.47</v>
      </c>
      <c r="I2163" s="177">
        <f>F2163/D2163</f>
        <v>0.87598627787307026</v>
      </c>
      <c r="J2163" s="174">
        <f t="shared" si="107"/>
        <v>72.300000000000011</v>
      </c>
      <c r="M2163" s="184"/>
    </row>
    <row r="2164" spans="1:14" ht="15" customHeight="1" x14ac:dyDescent="0.3">
      <c r="A2164" s="85" t="s">
        <v>2142</v>
      </c>
      <c r="B2164" s="85" t="s">
        <v>2143</v>
      </c>
      <c r="C2164" s="86" t="s">
        <v>78</v>
      </c>
      <c r="D2164" s="199">
        <v>0</v>
      </c>
      <c r="E2164" s="176">
        <v>0</v>
      </c>
      <c r="F2164" s="87">
        <v>0</v>
      </c>
      <c r="G2164" s="168">
        <v>0</v>
      </c>
      <c r="I2164" s="177" t="s">
        <v>9293</v>
      </c>
      <c r="J2164" s="174">
        <f t="shared" si="107"/>
        <v>0</v>
      </c>
      <c r="M2164" s="184"/>
    </row>
    <row r="2165" spans="1:14" ht="15" customHeight="1" x14ac:dyDescent="0.3">
      <c r="A2165" s="85" t="s">
        <v>2144</v>
      </c>
      <c r="B2165" s="85" t="s">
        <v>2145</v>
      </c>
      <c r="C2165" s="86" t="s">
        <v>78</v>
      </c>
      <c r="D2165" s="199">
        <v>276.42999999999995</v>
      </c>
      <c r="E2165" s="176">
        <v>24383.89</v>
      </c>
      <c r="F2165" s="87">
        <v>213.67000000000002</v>
      </c>
      <c r="G2165" s="168">
        <v>18847.830699999999</v>
      </c>
      <c r="I2165" s="177">
        <f>F2165/D2165</f>
        <v>0.77296241363093754</v>
      </c>
      <c r="J2165" s="174">
        <f t="shared" si="107"/>
        <v>62.759999999999934</v>
      </c>
      <c r="M2165" s="184"/>
    </row>
    <row r="2166" spans="1:14" ht="15" customHeight="1" x14ac:dyDescent="0.3">
      <c r="A2166" s="85" t="s">
        <v>2146</v>
      </c>
      <c r="B2166" s="85" t="s">
        <v>2147</v>
      </c>
      <c r="C2166" s="86" t="s">
        <v>78</v>
      </c>
      <c r="D2166" s="199">
        <v>0</v>
      </c>
      <c r="E2166" s="176">
        <v>0</v>
      </c>
      <c r="F2166" s="87">
        <v>0</v>
      </c>
      <c r="G2166" s="168">
        <v>0</v>
      </c>
      <c r="I2166" s="177" t="s">
        <v>9293</v>
      </c>
      <c r="J2166" s="174">
        <f t="shared" si="107"/>
        <v>0</v>
      </c>
      <c r="M2166" s="184"/>
    </row>
    <row r="2167" spans="1:14" ht="15" customHeight="1" x14ac:dyDescent="0.3">
      <c r="A2167" s="85" t="s">
        <v>2148</v>
      </c>
      <c r="B2167" s="85" t="s">
        <v>2149</v>
      </c>
      <c r="C2167" s="86" t="s">
        <v>78</v>
      </c>
      <c r="D2167" s="199">
        <v>180.18</v>
      </c>
      <c r="E2167" s="176">
        <v>18272.05</v>
      </c>
      <c r="F2167" s="87">
        <v>54.84</v>
      </c>
      <c r="G2167" s="168">
        <v>5561.3244000000004</v>
      </c>
      <c r="I2167" s="177">
        <f>F2167/D2167</f>
        <v>0.30436230436230438</v>
      </c>
      <c r="J2167" s="174">
        <f t="shared" si="107"/>
        <v>125.34</v>
      </c>
      <c r="M2167" s="184"/>
    </row>
    <row r="2168" spans="1:14" ht="15" customHeight="1" x14ac:dyDescent="0.3">
      <c r="A2168" s="85" t="s">
        <v>2150</v>
      </c>
      <c r="B2168" s="85" t="s">
        <v>2151</v>
      </c>
      <c r="C2168" s="86" t="s">
        <v>78</v>
      </c>
      <c r="D2168" s="199">
        <v>0</v>
      </c>
      <c r="E2168" s="176">
        <v>0</v>
      </c>
      <c r="F2168" s="87">
        <v>0</v>
      </c>
      <c r="G2168" s="168">
        <v>0</v>
      </c>
      <c r="I2168" s="177" t="s">
        <v>9293</v>
      </c>
      <c r="J2168" s="174">
        <f t="shared" si="107"/>
        <v>0</v>
      </c>
      <c r="M2168" s="184"/>
    </row>
    <row r="2169" spans="1:14" ht="15" customHeight="1" x14ac:dyDescent="0.3">
      <c r="A2169" s="85" t="s">
        <v>2152</v>
      </c>
      <c r="B2169" s="85" t="s">
        <v>2153</v>
      </c>
      <c r="C2169" s="86" t="s">
        <v>14</v>
      </c>
      <c r="D2169" s="199">
        <v>2033.99</v>
      </c>
      <c r="E2169" s="176">
        <v>12814.14</v>
      </c>
      <c r="F2169" s="87">
        <v>1474.8799999999999</v>
      </c>
      <c r="G2169" s="168">
        <v>9291.7439999999988</v>
      </c>
      <c r="I2169" s="177">
        <f>F2169/D2169</f>
        <v>0.72511664265802678</v>
      </c>
      <c r="J2169" s="174">
        <f t="shared" si="107"/>
        <v>559.11000000000013</v>
      </c>
      <c r="M2169" s="184"/>
    </row>
    <row r="2170" spans="1:14" ht="15" customHeight="1" x14ac:dyDescent="0.3">
      <c r="A2170" s="85" t="s">
        <v>2154</v>
      </c>
      <c r="B2170" s="85" t="s">
        <v>2155</v>
      </c>
      <c r="C2170" s="86" t="s">
        <v>25</v>
      </c>
      <c r="D2170" s="199">
        <v>1001.9399999999999</v>
      </c>
      <c r="E2170" s="176">
        <v>26862.02</v>
      </c>
      <c r="F2170" s="87">
        <v>610.13</v>
      </c>
      <c r="G2170" s="168">
        <v>16357.585299999999</v>
      </c>
      <c r="I2170" s="177">
        <f>F2170/D2170</f>
        <v>0.60894863963910018</v>
      </c>
      <c r="J2170" s="174">
        <f t="shared" si="107"/>
        <v>391.80999999999995</v>
      </c>
      <c r="M2170" s="184"/>
      <c r="N2170" s="1" t="s">
        <v>5881</v>
      </c>
    </row>
    <row r="2171" spans="1:14" ht="15" customHeight="1" x14ac:dyDescent="0.3">
      <c r="A2171" s="85" t="s">
        <v>5615</v>
      </c>
      <c r="B2171" s="85" t="s">
        <v>5723</v>
      </c>
      <c r="C2171" s="86" t="s">
        <v>25</v>
      </c>
      <c r="D2171" s="200">
        <v>74.069999999999993</v>
      </c>
      <c r="E2171" s="160">
        <v>3965.71</v>
      </c>
      <c r="F2171" s="159">
        <v>22.4</v>
      </c>
      <c r="G2171" s="169">
        <v>1199.2959999999998</v>
      </c>
      <c r="I2171" s="177">
        <f>F2171/D2171</f>
        <v>0.3024166329148103</v>
      </c>
      <c r="J2171" s="174">
        <f t="shared" si="107"/>
        <v>51.669999999999995</v>
      </c>
      <c r="M2171" s="184"/>
    </row>
    <row r="2172" spans="1:14" ht="15" customHeight="1" x14ac:dyDescent="0.3">
      <c r="A2172" s="85" t="s">
        <v>5648</v>
      </c>
      <c r="B2172" s="85" t="s">
        <v>5786</v>
      </c>
      <c r="C2172" s="86" t="s">
        <v>78</v>
      </c>
      <c r="D2172" s="200">
        <v>39.229999999999997</v>
      </c>
      <c r="E2172" s="160">
        <v>4255.67</v>
      </c>
      <c r="F2172" s="159">
        <v>28.9</v>
      </c>
      <c r="G2172" s="169">
        <v>3135.0720000000001</v>
      </c>
      <c r="I2172" s="177">
        <f>F2172/D2172</f>
        <v>0.73668111139434111</v>
      </c>
      <c r="J2172" s="174">
        <f t="shared" si="107"/>
        <v>10.329999999999998</v>
      </c>
      <c r="M2172" s="184"/>
    </row>
    <row r="2173" spans="1:14" ht="25.2" customHeight="1" x14ac:dyDescent="0.3">
      <c r="A2173" s="83" t="s">
        <v>5753</v>
      </c>
      <c r="B2173" s="83" t="s">
        <v>5616</v>
      </c>
      <c r="C2173" s="84"/>
      <c r="D2173" s="198"/>
      <c r="E2173" s="154">
        <v>131082.45000000001</v>
      </c>
      <c r="F2173" s="84"/>
      <c r="G2173" s="84">
        <v>15126.7955</v>
      </c>
      <c r="I2173" s="179"/>
      <c r="J2173" s="174">
        <f t="shared" si="107"/>
        <v>0</v>
      </c>
      <c r="M2173" s="184"/>
    </row>
    <row r="2174" spans="1:14" ht="15" customHeight="1" x14ac:dyDescent="0.3">
      <c r="A2174" s="85" t="s">
        <v>5754</v>
      </c>
      <c r="B2174" s="85" t="s">
        <v>5724</v>
      </c>
      <c r="C2174" s="86" t="s">
        <v>14</v>
      </c>
      <c r="D2174" s="200">
        <v>31.5</v>
      </c>
      <c r="E2174" s="160">
        <v>425.25</v>
      </c>
      <c r="F2174" s="159">
        <v>2.68</v>
      </c>
      <c r="G2174" s="169">
        <v>36.18</v>
      </c>
      <c r="I2174" s="177">
        <f t="shared" ref="I2174:I2183" si="110">F2174/D2174</f>
        <v>8.5079365079365088E-2</v>
      </c>
      <c r="J2174" s="174">
        <f t="shared" si="107"/>
        <v>28.82</v>
      </c>
      <c r="M2174" s="184"/>
    </row>
    <row r="2175" spans="1:14" ht="15" customHeight="1" x14ac:dyDescent="0.3">
      <c r="A2175" s="85" t="s">
        <v>5755</v>
      </c>
      <c r="B2175" s="85" t="s">
        <v>5787</v>
      </c>
      <c r="C2175" s="86" t="s">
        <v>78</v>
      </c>
      <c r="D2175" s="200">
        <v>34.65</v>
      </c>
      <c r="E2175" s="160">
        <v>1848.92</v>
      </c>
      <c r="F2175" s="159">
        <v>8.66</v>
      </c>
      <c r="G2175" s="169">
        <v>462.0976</v>
      </c>
      <c r="I2175" s="177">
        <f t="shared" si="110"/>
        <v>0.24992784992784994</v>
      </c>
      <c r="J2175" s="174">
        <f t="shared" si="107"/>
        <v>25.99</v>
      </c>
      <c r="M2175" s="184"/>
    </row>
    <row r="2176" spans="1:14" ht="15" customHeight="1" x14ac:dyDescent="0.3">
      <c r="A2176" s="85" t="s">
        <v>5756</v>
      </c>
      <c r="B2176" s="85" t="s">
        <v>5725</v>
      </c>
      <c r="C2176" s="86" t="s">
        <v>78</v>
      </c>
      <c r="D2176" s="200">
        <v>45.05</v>
      </c>
      <c r="E2176" s="160">
        <v>1497.01</v>
      </c>
      <c r="F2176" s="159">
        <v>8.66</v>
      </c>
      <c r="G2176" s="169">
        <v>287.77179999999998</v>
      </c>
      <c r="I2176" s="177">
        <f t="shared" si="110"/>
        <v>0.19223085460599335</v>
      </c>
      <c r="J2176" s="174">
        <f t="shared" si="107"/>
        <v>36.39</v>
      </c>
      <c r="M2176" s="184"/>
    </row>
    <row r="2177" spans="1:13" ht="15" customHeight="1" x14ac:dyDescent="0.3">
      <c r="A2177" s="85" t="s">
        <v>5757</v>
      </c>
      <c r="B2177" s="85" t="s">
        <v>5720</v>
      </c>
      <c r="C2177" s="86" t="s">
        <v>14</v>
      </c>
      <c r="D2177" s="200">
        <v>31.5</v>
      </c>
      <c r="E2177" s="160">
        <v>1521.77</v>
      </c>
      <c r="F2177" s="159">
        <v>5.24</v>
      </c>
      <c r="G2177" s="169">
        <v>253.14440000000002</v>
      </c>
      <c r="I2177" s="177">
        <f t="shared" si="110"/>
        <v>0.16634920634920636</v>
      </c>
      <c r="J2177" s="174">
        <f t="shared" si="107"/>
        <v>26.259999999999998</v>
      </c>
      <c r="M2177" s="184"/>
    </row>
    <row r="2178" spans="1:13" ht="15" customHeight="1" x14ac:dyDescent="0.3">
      <c r="A2178" s="85" t="s">
        <v>5758</v>
      </c>
      <c r="B2178" s="85" t="s">
        <v>5726</v>
      </c>
      <c r="C2178" s="86" t="s">
        <v>78</v>
      </c>
      <c r="D2178" s="200">
        <v>54.28</v>
      </c>
      <c r="E2178" s="160">
        <v>33751.85</v>
      </c>
      <c r="F2178" s="159">
        <v>8.2100000000000009</v>
      </c>
      <c r="G2178" s="169">
        <v>5105.0600999999997</v>
      </c>
      <c r="I2178" s="177">
        <f t="shared" si="110"/>
        <v>0.15125276344878411</v>
      </c>
      <c r="J2178" s="174">
        <f t="shared" si="107"/>
        <v>46.07</v>
      </c>
      <c r="M2178" s="184"/>
    </row>
    <row r="2179" spans="1:13" ht="15" customHeight="1" x14ac:dyDescent="0.3">
      <c r="A2179" s="85" t="s">
        <v>5759</v>
      </c>
      <c r="B2179" s="85" t="s">
        <v>5721</v>
      </c>
      <c r="C2179" s="86" t="s">
        <v>14</v>
      </c>
      <c r="D2179" s="200">
        <v>656.57</v>
      </c>
      <c r="E2179" s="160">
        <v>40149.26</v>
      </c>
      <c r="F2179" s="159">
        <v>56.74</v>
      </c>
      <c r="G2179" s="169">
        <v>3469.6509999999998</v>
      </c>
      <c r="I2179" s="177">
        <f t="shared" si="110"/>
        <v>8.6418812921699131E-2</v>
      </c>
      <c r="J2179" s="174">
        <f t="shared" si="107"/>
        <v>599.83000000000004</v>
      </c>
      <c r="M2179" s="184"/>
    </row>
    <row r="2180" spans="1:13" ht="15" customHeight="1" x14ac:dyDescent="0.3">
      <c r="A2180" s="85" t="s">
        <v>5760</v>
      </c>
      <c r="B2180" s="85" t="s">
        <v>5727</v>
      </c>
      <c r="C2180" s="86" t="s">
        <v>198</v>
      </c>
      <c r="D2180" s="200">
        <v>3811.44</v>
      </c>
      <c r="E2180" s="160">
        <v>22068.240000000002</v>
      </c>
      <c r="F2180" s="159">
        <v>952.14</v>
      </c>
      <c r="G2180" s="169">
        <v>5512.8905999999997</v>
      </c>
      <c r="I2180" s="177">
        <f t="shared" si="110"/>
        <v>0.24981109501920534</v>
      </c>
      <c r="J2180" s="174">
        <f t="shared" si="107"/>
        <v>2859.3</v>
      </c>
      <c r="M2180" s="184"/>
    </row>
    <row r="2181" spans="1:13" ht="15" customHeight="1" x14ac:dyDescent="0.3">
      <c r="A2181" s="85" t="s">
        <v>5761</v>
      </c>
      <c r="B2181" s="85" t="s">
        <v>5788</v>
      </c>
      <c r="C2181" s="86" t="s">
        <v>28</v>
      </c>
      <c r="D2181" s="200">
        <v>14</v>
      </c>
      <c r="E2181" s="160">
        <v>8237.32</v>
      </c>
      <c r="F2181" s="159">
        <v>0</v>
      </c>
      <c r="G2181" s="169">
        <v>0</v>
      </c>
      <c r="I2181" s="177">
        <f t="shared" si="110"/>
        <v>0</v>
      </c>
      <c r="J2181" s="174">
        <f t="shared" ref="J2181:J2244" si="111">D2181-F2181</f>
        <v>14</v>
      </c>
      <c r="M2181" s="184"/>
    </row>
    <row r="2182" spans="1:13" ht="15" customHeight="1" x14ac:dyDescent="0.3">
      <c r="A2182" s="85" t="s">
        <v>5762</v>
      </c>
      <c r="B2182" s="85" t="s">
        <v>5789</v>
      </c>
      <c r="C2182" s="86" t="s">
        <v>14</v>
      </c>
      <c r="D2182" s="200">
        <v>345.01</v>
      </c>
      <c r="E2182" s="160">
        <v>13182.83</v>
      </c>
      <c r="F2182" s="159">
        <v>0</v>
      </c>
      <c r="G2182" s="169">
        <v>0</v>
      </c>
      <c r="I2182" s="177">
        <f t="shared" si="110"/>
        <v>0</v>
      </c>
      <c r="J2182" s="174">
        <f t="shared" si="111"/>
        <v>345.01</v>
      </c>
      <c r="M2182" s="184"/>
    </row>
    <row r="2183" spans="1:13" ht="15" customHeight="1" x14ac:dyDescent="0.3">
      <c r="A2183" s="85" t="s">
        <v>5763</v>
      </c>
      <c r="B2183" s="85" t="s">
        <v>5790</v>
      </c>
      <c r="C2183" s="86" t="s">
        <v>28</v>
      </c>
      <c r="D2183" s="200">
        <v>14</v>
      </c>
      <c r="E2183" s="160">
        <v>8400</v>
      </c>
      <c r="F2183" s="159">
        <v>0</v>
      </c>
      <c r="G2183" s="169">
        <v>0</v>
      </c>
      <c r="I2183" s="177">
        <f t="shared" si="110"/>
        <v>0</v>
      </c>
      <c r="J2183" s="174">
        <f t="shared" si="111"/>
        <v>14</v>
      </c>
      <c r="M2183" s="184"/>
    </row>
    <row r="2184" spans="1:13" ht="25.2" customHeight="1" x14ac:dyDescent="0.3">
      <c r="A2184" s="83" t="s">
        <v>8732</v>
      </c>
      <c r="B2184" s="83" t="s">
        <v>8733</v>
      </c>
      <c r="C2184" s="84"/>
      <c r="D2184" s="198"/>
      <c r="E2184" s="154">
        <v>82448.19</v>
      </c>
      <c r="F2184" s="84"/>
      <c r="G2184" s="84">
        <v>66549.53349999999</v>
      </c>
      <c r="I2184" s="177"/>
      <c r="J2184" s="174">
        <f t="shared" si="111"/>
        <v>0</v>
      </c>
      <c r="M2184" s="184"/>
    </row>
    <row r="2185" spans="1:13" ht="15" customHeight="1" x14ac:dyDescent="0.3">
      <c r="A2185" s="85" t="s">
        <v>8734</v>
      </c>
      <c r="B2185" s="85" t="s">
        <v>9950</v>
      </c>
      <c r="C2185" s="86" t="s">
        <v>14</v>
      </c>
      <c r="D2185" s="203">
        <v>20.38</v>
      </c>
      <c r="E2185" s="164">
        <v>1336.72</v>
      </c>
      <c r="F2185" s="163">
        <v>20.38</v>
      </c>
      <c r="G2185" s="172">
        <v>1336.7242000000001</v>
      </c>
      <c r="I2185" s="177">
        <f>F2185/D2185</f>
        <v>1</v>
      </c>
      <c r="J2185" s="174">
        <f t="shared" si="111"/>
        <v>0</v>
      </c>
      <c r="M2185" s="184"/>
    </row>
    <row r="2186" spans="1:13" ht="15" customHeight="1" x14ac:dyDescent="0.3">
      <c r="A2186" s="85" t="s">
        <v>8735</v>
      </c>
      <c r="B2186" s="85" t="s">
        <v>8736</v>
      </c>
      <c r="C2186" s="86" t="s">
        <v>14</v>
      </c>
      <c r="D2186" s="203">
        <v>15.29</v>
      </c>
      <c r="E2186" s="164">
        <v>761.29</v>
      </c>
      <c r="F2186" s="163">
        <v>14.52</v>
      </c>
      <c r="G2186" s="172">
        <v>722.95079999999996</v>
      </c>
      <c r="I2186" s="177">
        <f>F2186/D2186</f>
        <v>0.94964028776978415</v>
      </c>
      <c r="J2186" s="174">
        <f t="shared" si="111"/>
        <v>0.76999999999999957</v>
      </c>
      <c r="M2186" s="184"/>
    </row>
    <row r="2187" spans="1:13" ht="15" customHeight="1" x14ac:dyDescent="0.3">
      <c r="A2187" s="85" t="s">
        <v>8737</v>
      </c>
      <c r="B2187" s="85" t="s">
        <v>8738</v>
      </c>
      <c r="C2187" s="86" t="s">
        <v>14</v>
      </c>
      <c r="D2187" s="203">
        <v>61.15</v>
      </c>
      <c r="E2187" s="164">
        <v>4010.83</v>
      </c>
      <c r="F2187" s="163">
        <v>61.15</v>
      </c>
      <c r="G2187" s="172">
        <v>4010.8285000000001</v>
      </c>
      <c r="I2187" s="177">
        <f>F2187/D2187</f>
        <v>1</v>
      </c>
      <c r="J2187" s="174">
        <f t="shared" si="111"/>
        <v>0</v>
      </c>
      <c r="M2187" s="184"/>
    </row>
    <row r="2188" spans="1:13" ht="15" customHeight="1" x14ac:dyDescent="0.3">
      <c r="A2188" s="85" t="s">
        <v>8739</v>
      </c>
      <c r="B2188" s="85" t="s">
        <v>8740</v>
      </c>
      <c r="C2188" s="86" t="s">
        <v>14</v>
      </c>
      <c r="D2188" s="203">
        <v>1320.75</v>
      </c>
      <c r="E2188" s="164">
        <v>76339.350000000006</v>
      </c>
      <c r="F2188" s="163">
        <v>1046.3499999999999</v>
      </c>
      <c r="G2188" s="172">
        <v>60479.029999999992</v>
      </c>
      <c r="I2188" s="177">
        <f>F2188/D2188</f>
        <v>0.79223925799734995</v>
      </c>
      <c r="J2188" s="174">
        <f t="shared" si="111"/>
        <v>274.40000000000009</v>
      </c>
      <c r="M2188" s="184"/>
    </row>
    <row r="2189" spans="1:13" ht="25.2" customHeight="1" x14ac:dyDescent="0.3">
      <c r="A2189" s="81" t="s">
        <v>5617</v>
      </c>
      <c r="B2189" s="81" t="s">
        <v>5499</v>
      </c>
      <c r="C2189" s="82"/>
      <c r="D2189" s="197"/>
      <c r="E2189" s="153">
        <v>104098.79</v>
      </c>
      <c r="F2189" s="82"/>
      <c r="G2189" s="82">
        <v>68238.06</v>
      </c>
      <c r="I2189" s="177"/>
      <c r="J2189" s="174">
        <f t="shared" si="111"/>
        <v>0</v>
      </c>
      <c r="M2189" s="184"/>
    </row>
    <row r="2190" spans="1:13" ht="25.2" customHeight="1" x14ac:dyDescent="0.3">
      <c r="A2190" s="83" t="s">
        <v>5618</v>
      </c>
      <c r="B2190" s="83" t="s">
        <v>5500</v>
      </c>
      <c r="C2190" s="84"/>
      <c r="D2190" s="198"/>
      <c r="E2190" s="154">
        <v>34000</v>
      </c>
      <c r="F2190" s="84"/>
      <c r="G2190" s="84">
        <v>34000</v>
      </c>
      <c r="I2190" s="177"/>
      <c r="J2190" s="174">
        <f t="shared" si="111"/>
        <v>0</v>
      </c>
      <c r="M2190" s="184"/>
    </row>
    <row r="2191" spans="1:13" ht="15" customHeight="1" x14ac:dyDescent="0.3">
      <c r="A2191" s="85" t="s">
        <v>5764</v>
      </c>
      <c r="B2191" s="85" t="s">
        <v>5722</v>
      </c>
      <c r="C2191" s="86" t="s">
        <v>42</v>
      </c>
      <c r="D2191" s="200">
        <v>1</v>
      </c>
      <c r="E2191" s="160">
        <v>34000</v>
      </c>
      <c r="F2191" s="159">
        <v>1</v>
      </c>
      <c r="G2191" s="169">
        <v>34000</v>
      </c>
      <c r="I2191" s="177">
        <f>F2191/D2191</f>
        <v>1</v>
      </c>
      <c r="J2191" s="174">
        <f t="shared" si="111"/>
        <v>0</v>
      </c>
      <c r="M2191" s="184"/>
    </row>
    <row r="2192" spans="1:13" ht="25.2" customHeight="1" x14ac:dyDescent="0.3">
      <c r="A2192" s="83" t="s">
        <v>5619</v>
      </c>
      <c r="B2192" s="83" t="s">
        <v>5501</v>
      </c>
      <c r="C2192" s="84"/>
      <c r="D2192" s="198"/>
      <c r="E2192" s="154">
        <v>70098.789999999994</v>
      </c>
      <c r="F2192" s="84"/>
      <c r="G2192" s="84">
        <v>34238.06</v>
      </c>
      <c r="I2192" s="177"/>
      <c r="J2192" s="174">
        <f t="shared" si="111"/>
        <v>0</v>
      </c>
      <c r="M2192" s="184"/>
    </row>
    <row r="2193" spans="1:13" ht="15" customHeight="1" x14ac:dyDescent="0.3">
      <c r="A2193" s="85" t="s">
        <v>5765</v>
      </c>
      <c r="B2193" s="85" t="s">
        <v>5791</v>
      </c>
      <c r="C2193" s="86" t="s">
        <v>28</v>
      </c>
      <c r="D2193" s="200">
        <v>2</v>
      </c>
      <c r="E2193" s="160">
        <v>4944.04</v>
      </c>
      <c r="F2193" s="159">
        <v>2</v>
      </c>
      <c r="G2193" s="169">
        <v>4944.04</v>
      </c>
      <c r="I2193" s="177">
        <f t="shared" ref="I2193:I2198" si="112">F2193/D2193</f>
        <v>1</v>
      </c>
      <c r="J2193" s="174">
        <f t="shared" si="111"/>
        <v>0</v>
      </c>
      <c r="M2193" s="184"/>
    </row>
    <row r="2194" spans="1:13" ht="15" customHeight="1" x14ac:dyDescent="0.3">
      <c r="A2194" s="85" t="s">
        <v>5766</v>
      </c>
      <c r="B2194" s="85" t="s">
        <v>5792</v>
      </c>
      <c r="C2194" s="86" t="s">
        <v>25</v>
      </c>
      <c r="D2194" s="200">
        <v>75</v>
      </c>
      <c r="E2194" s="160">
        <v>987</v>
      </c>
      <c r="F2194" s="159">
        <v>75</v>
      </c>
      <c r="G2194" s="169">
        <v>987</v>
      </c>
      <c r="I2194" s="177">
        <f t="shared" si="112"/>
        <v>1</v>
      </c>
      <c r="J2194" s="174">
        <f t="shared" si="111"/>
        <v>0</v>
      </c>
      <c r="M2194" s="184"/>
    </row>
    <row r="2195" spans="1:13" ht="15" customHeight="1" x14ac:dyDescent="0.3">
      <c r="A2195" s="85" t="s">
        <v>5767</v>
      </c>
      <c r="B2195" s="85" t="s">
        <v>5793</v>
      </c>
      <c r="C2195" s="86" t="s">
        <v>28</v>
      </c>
      <c r="D2195" s="200">
        <v>1</v>
      </c>
      <c r="E2195" s="160">
        <v>28307.02</v>
      </c>
      <c r="F2195" s="159">
        <v>1</v>
      </c>
      <c r="G2195" s="169">
        <v>28307.02</v>
      </c>
      <c r="I2195" s="177">
        <f t="shared" si="112"/>
        <v>1</v>
      </c>
      <c r="J2195" s="174">
        <f t="shared" si="111"/>
        <v>0</v>
      </c>
      <c r="M2195" s="184"/>
    </row>
    <row r="2196" spans="1:13" ht="15" customHeight="1" x14ac:dyDescent="0.3">
      <c r="A2196" s="85" t="s">
        <v>8741</v>
      </c>
      <c r="B2196" s="85" t="s">
        <v>8742</v>
      </c>
      <c r="C2196" s="86" t="s">
        <v>28</v>
      </c>
      <c r="D2196" s="203">
        <v>4</v>
      </c>
      <c r="E2196" s="164">
        <v>14400.96</v>
      </c>
      <c r="F2196" s="163">
        <v>0</v>
      </c>
      <c r="G2196" s="172">
        <v>0</v>
      </c>
      <c r="I2196" s="177">
        <f t="shared" si="112"/>
        <v>0</v>
      </c>
      <c r="J2196" s="174">
        <f t="shared" si="111"/>
        <v>4</v>
      </c>
      <c r="M2196" s="184"/>
    </row>
    <row r="2197" spans="1:13" ht="15" customHeight="1" x14ac:dyDescent="0.3">
      <c r="A2197" s="85" t="s">
        <v>10585</v>
      </c>
      <c r="B2197" s="85" t="s">
        <v>10587</v>
      </c>
      <c r="C2197" s="86" t="s">
        <v>47</v>
      </c>
      <c r="D2197" s="203">
        <v>6</v>
      </c>
      <c r="E2197" s="164">
        <v>20008.8</v>
      </c>
      <c r="F2197" s="163">
        <v>0</v>
      </c>
      <c r="G2197" s="172">
        <v>0</v>
      </c>
      <c r="I2197" s="177">
        <f t="shared" si="112"/>
        <v>0</v>
      </c>
      <c r="J2197" s="174">
        <f t="shared" si="111"/>
        <v>6</v>
      </c>
      <c r="M2197" s="184"/>
    </row>
    <row r="2198" spans="1:13" ht="15" customHeight="1" x14ac:dyDescent="0.3">
      <c r="A2198" s="85" t="s">
        <v>10586</v>
      </c>
      <c r="B2198" s="85" t="s">
        <v>10588</v>
      </c>
      <c r="C2198" s="86" t="s">
        <v>28</v>
      </c>
      <c r="D2198" s="203">
        <v>1</v>
      </c>
      <c r="E2198" s="164">
        <v>1450.97</v>
      </c>
      <c r="F2198" s="163">
        <v>0</v>
      </c>
      <c r="G2198" s="172">
        <v>0</v>
      </c>
      <c r="I2198" s="177">
        <f t="shared" si="112"/>
        <v>0</v>
      </c>
      <c r="J2198" s="174">
        <f t="shared" si="111"/>
        <v>1</v>
      </c>
      <c r="M2198" s="184"/>
    </row>
    <row r="2199" spans="1:13" ht="25.2" customHeight="1" x14ac:dyDescent="0.3">
      <c r="A2199" s="81" t="s">
        <v>5647</v>
      </c>
      <c r="B2199" s="81" t="s">
        <v>5649</v>
      </c>
      <c r="C2199" s="82"/>
      <c r="D2199" s="197"/>
      <c r="E2199" s="153">
        <v>10590.49</v>
      </c>
      <c r="F2199" s="82"/>
      <c r="G2199" s="82">
        <v>4144.6050999999998</v>
      </c>
      <c r="I2199" s="177"/>
      <c r="J2199" s="174">
        <f t="shared" si="111"/>
        <v>0</v>
      </c>
      <c r="M2199" s="184"/>
    </row>
    <row r="2200" spans="1:13" ht="15" customHeight="1" x14ac:dyDescent="0.3">
      <c r="A2200" s="85" t="s">
        <v>5650</v>
      </c>
      <c r="B2200" s="85" t="s">
        <v>5728</v>
      </c>
      <c r="C2200" s="86" t="s">
        <v>25</v>
      </c>
      <c r="D2200" s="200">
        <v>55.809999999999995</v>
      </c>
      <c r="E2200" s="160">
        <v>2639.25</v>
      </c>
      <c r="F2200" s="159">
        <v>24.43</v>
      </c>
      <c r="G2200" s="169">
        <v>1155.2946999999999</v>
      </c>
      <c r="I2200" s="177">
        <f>F2200/D2200</f>
        <v>0.437735172908081</v>
      </c>
      <c r="J2200" s="174">
        <f t="shared" si="111"/>
        <v>31.379999999999995</v>
      </c>
      <c r="M2200" s="184"/>
    </row>
    <row r="2201" spans="1:13" ht="15" customHeight="1" x14ac:dyDescent="0.3">
      <c r="A2201" s="85" t="s">
        <v>5651</v>
      </c>
      <c r="B2201" s="85" t="s">
        <v>5729</v>
      </c>
      <c r="C2201" s="86" t="s">
        <v>78</v>
      </c>
      <c r="D2201" s="200">
        <v>26</v>
      </c>
      <c r="E2201" s="160">
        <v>577.98</v>
      </c>
      <c r="F2201" s="159">
        <v>26</v>
      </c>
      <c r="G2201" s="169">
        <v>577.98</v>
      </c>
      <c r="I2201" s="177">
        <f>F2201/D2201</f>
        <v>1</v>
      </c>
      <c r="J2201" s="174">
        <f t="shared" si="111"/>
        <v>0</v>
      </c>
      <c r="M2201" s="184"/>
    </row>
    <row r="2202" spans="1:13" ht="15" customHeight="1" x14ac:dyDescent="0.3">
      <c r="A2202" s="85" t="s">
        <v>5768</v>
      </c>
      <c r="B2202" s="85" t="s">
        <v>5794</v>
      </c>
      <c r="C2202" s="86" t="s">
        <v>78</v>
      </c>
      <c r="D2202" s="200">
        <v>3.91</v>
      </c>
      <c r="E2202" s="160">
        <v>4931.17</v>
      </c>
      <c r="F2202" s="159">
        <v>0</v>
      </c>
      <c r="G2202" s="169">
        <v>0</v>
      </c>
      <c r="I2202" s="177">
        <f>F2202/D2202</f>
        <v>0</v>
      </c>
      <c r="J2202" s="174">
        <f t="shared" si="111"/>
        <v>3.91</v>
      </c>
      <c r="M2202" s="184"/>
    </row>
    <row r="2203" spans="1:13" ht="15" customHeight="1" x14ac:dyDescent="0.3">
      <c r="A2203" s="85" t="s">
        <v>5769</v>
      </c>
      <c r="B2203" s="85" t="s">
        <v>5730</v>
      </c>
      <c r="C2203" s="86" t="s">
        <v>42</v>
      </c>
      <c r="D2203" s="200">
        <v>1</v>
      </c>
      <c r="E2203" s="160">
        <v>970</v>
      </c>
      <c r="F2203" s="159">
        <v>1</v>
      </c>
      <c r="G2203" s="169">
        <v>970</v>
      </c>
      <c r="I2203" s="177">
        <f>F2203/D2203</f>
        <v>1</v>
      </c>
      <c r="J2203" s="174">
        <f t="shared" si="111"/>
        <v>0</v>
      </c>
      <c r="M2203" s="184"/>
    </row>
    <row r="2204" spans="1:13" ht="15" customHeight="1" x14ac:dyDescent="0.3">
      <c r="A2204" s="85" t="s">
        <v>9616</v>
      </c>
      <c r="B2204" s="85" t="s">
        <v>9617</v>
      </c>
      <c r="C2204" s="86" t="s">
        <v>78</v>
      </c>
      <c r="D2204" s="203">
        <v>3.35</v>
      </c>
      <c r="E2204" s="164">
        <v>1472.09</v>
      </c>
      <c r="F2204" s="163">
        <v>3.28</v>
      </c>
      <c r="G2204" s="172">
        <v>1441.3303999999998</v>
      </c>
      <c r="I2204" s="177">
        <f>F2204/D2204</f>
        <v>0.97910447761194019</v>
      </c>
      <c r="J2204" s="174">
        <f t="shared" si="111"/>
        <v>7.0000000000000284E-2</v>
      </c>
      <c r="M2204" s="184"/>
    </row>
    <row r="2205" spans="1:13" ht="25.2" customHeight="1" x14ac:dyDescent="0.3">
      <c r="A2205" s="81" t="s">
        <v>9972</v>
      </c>
      <c r="B2205" s="81" t="s">
        <v>9973</v>
      </c>
      <c r="C2205" s="82"/>
      <c r="D2205" s="197"/>
      <c r="E2205" s="153">
        <v>37512.44</v>
      </c>
      <c r="F2205" s="82"/>
      <c r="G2205" s="82">
        <v>0</v>
      </c>
      <c r="I2205" s="177"/>
      <c r="J2205" s="174">
        <f t="shared" si="111"/>
        <v>0</v>
      </c>
      <c r="M2205" s="184"/>
    </row>
    <row r="2206" spans="1:13" ht="15" customHeight="1" x14ac:dyDescent="0.3">
      <c r="A2206" s="85" t="s">
        <v>9974</v>
      </c>
      <c r="B2206" s="85" t="s">
        <v>10135</v>
      </c>
      <c r="C2206" s="86" t="s">
        <v>78</v>
      </c>
      <c r="D2206" s="203">
        <v>121165.62</v>
      </c>
      <c r="E2206" s="164">
        <v>18174.84</v>
      </c>
      <c r="F2206" s="163">
        <v>0</v>
      </c>
      <c r="G2206" s="172">
        <v>0</v>
      </c>
      <c r="I2206" s="177">
        <f>F2206/D2206</f>
        <v>0</v>
      </c>
      <c r="J2206" s="174">
        <f t="shared" si="111"/>
        <v>121165.62</v>
      </c>
      <c r="M2206" s="184"/>
    </row>
    <row r="2207" spans="1:13" ht="15" customHeight="1" x14ac:dyDescent="0.3">
      <c r="A2207" s="85" t="s">
        <v>9975</v>
      </c>
      <c r="B2207" s="85" t="s">
        <v>10136</v>
      </c>
      <c r="C2207" s="86" t="s">
        <v>78</v>
      </c>
      <c r="D2207" s="203">
        <v>96687.99</v>
      </c>
      <c r="E2207" s="164">
        <v>19337.599999999999</v>
      </c>
      <c r="F2207" s="163">
        <v>0</v>
      </c>
      <c r="G2207" s="172">
        <v>0</v>
      </c>
      <c r="I2207" s="177">
        <f>F2207/D2207</f>
        <v>0</v>
      </c>
      <c r="J2207" s="174">
        <f t="shared" si="111"/>
        <v>96687.99</v>
      </c>
      <c r="M2207" s="184"/>
    </row>
    <row r="2208" spans="1:13" ht="30" customHeight="1" x14ac:dyDescent="0.3">
      <c r="A2208" s="79" t="s">
        <v>2156</v>
      </c>
      <c r="B2208" s="79" t="s">
        <v>4</v>
      </c>
      <c r="C2208" s="80"/>
      <c r="D2208" s="196"/>
      <c r="E2208" s="152">
        <v>31702938.850000016</v>
      </c>
      <c r="F2208" s="80"/>
      <c r="G2208" s="80">
        <v>1665663.8803000001</v>
      </c>
      <c r="I2208" s="177"/>
      <c r="J2208" s="174">
        <f t="shared" si="111"/>
        <v>0</v>
      </c>
      <c r="M2208" s="184"/>
    </row>
    <row r="2209" spans="1:13" ht="25.2" customHeight="1" x14ac:dyDescent="0.3">
      <c r="A2209" s="81" t="s">
        <v>2157</v>
      </c>
      <c r="B2209" s="81" t="s">
        <v>2158</v>
      </c>
      <c r="C2209" s="82"/>
      <c r="D2209" s="197"/>
      <c r="E2209" s="153">
        <v>531894</v>
      </c>
      <c r="F2209" s="82"/>
      <c r="G2209" s="82">
        <v>0</v>
      </c>
      <c r="I2209" s="177"/>
      <c r="J2209" s="174">
        <f t="shared" si="111"/>
        <v>0</v>
      </c>
      <c r="M2209" s="184"/>
    </row>
    <row r="2210" spans="1:13" ht="15" customHeight="1" x14ac:dyDescent="0.3">
      <c r="A2210" s="85" t="s">
        <v>2159</v>
      </c>
      <c r="B2210" s="85" t="s">
        <v>2160</v>
      </c>
      <c r="C2210" s="86" t="s">
        <v>28</v>
      </c>
      <c r="D2210" s="199">
        <v>1</v>
      </c>
      <c r="E2210" s="176">
        <v>531894</v>
      </c>
      <c r="F2210" s="87">
        <v>0</v>
      </c>
      <c r="G2210" s="168">
        <v>0</v>
      </c>
      <c r="I2210" s="177">
        <f>F2210/D2210</f>
        <v>0</v>
      </c>
      <c r="J2210" s="174">
        <f t="shared" si="111"/>
        <v>1</v>
      </c>
      <c r="M2210" s="184"/>
    </row>
    <row r="2211" spans="1:13" ht="25.2" customHeight="1" x14ac:dyDescent="0.3">
      <c r="A2211" s="81" t="s">
        <v>2161</v>
      </c>
      <c r="B2211" s="81" t="s">
        <v>2162</v>
      </c>
      <c r="C2211" s="82"/>
      <c r="D2211" s="197"/>
      <c r="E2211" s="153">
        <v>6948492.3199999994</v>
      </c>
      <c r="F2211" s="82"/>
      <c r="G2211" s="82">
        <v>636583.74839999992</v>
      </c>
      <c r="I2211" s="177"/>
      <c r="J2211" s="174">
        <f t="shared" si="111"/>
        <v>0</v>
      </c>
      <c r="L2211" s="192" t="s">
        <v>9511</v>
      </c>
      <c r="M2211" s="193" t="s">
        <v>9512</v>
      </c>
    </row>
    <row r="2212" spans="1:13" ht="25.2" customHeight="1" x14ac:dyDescent="0.3">
      <c r="A2212" s="83" t="s">
        <v>2163</v>
      </c>
      <c r="B2212" s="83" t="s">
        <v>2164</v>
      </c>
      <c r="C2212" s="84"/>
      <c r="D2212" s="198"/>
      <c r="E2212" s="84">
        <v>354085.1399999999</v>
      </c>
      <c r="F2212" s="84"/>
      <c r="G2212" s="84">
        <v>35550.43</v>
      </c>
      <c r="I2212" s="177"/>
      <c r="J2212" s="174">
        <f t="shared" si="111"/>
        <v>0</v>
      </c>
      <c r="L2212" s="192" t="s">
        <v>10197</v>
      </c>
      <c r="M2212" s="184" t="s">
        <v>9513</v>
      </c>
    </row>
    <row r="2213" spans="1:13" ht="15" customHeight="1" x14ac:dyDescent="0.3">
      <c r="A2213" s="85" t="s">
        <v>2165</v>
      </c>
      <c r="B2213" s="85" t="s">
        <v>2166</v>
      </c>
      <c r="C2213" s="86" t="s">
        <v>1337</v>
      </c>
      <c r="D2213" s="199">
        <v>3962</v>
      </c>
      <c r="E2213" s="176">
        <v>153963.32</v>
      </c>
      <c r="F2213" s="87">
        <v>0</v>
      </c>
      <c r="G2213" s="168">
        <v>0</v>
      </c>
      <c r="I2213" s="177">
        <f t="shared" ref="I2213:I2232" si="113">F2213/D2213</f>
        <v>0</v>
      </c>
      <c r="J2213" s="174">
        <f t="shared" si="111"/>
        <v>3962</v>
      </c>
      <c r="L2213" s="194" t="s">
        <v>9514</v>
      </c>
      <c r="M2213" s="184"/>
    </row>
    <row r="2214" spans="1:13" ht="15" customHeight="1" x14ac:dyDescent="0.3">
      <c r="A2214" s="85" t="s">
        <v>2167</v>
      </c>
      <c r="B2214" s="85" t="s">
        <v>2168</v>
      </c>
      <c r="C2214" s="86" t="s">
        <v>28</v>
      </c>
      <c r="D2214" s="199">
        <v>0</v>
      </c>
      <c r="E2214" s="176">
        <v>0</v>
      </c>
      <c r="F2214" s="87">
        <v>0</v>
      </c>
      <c r="G2214" s="168">
        <v>0</v>
      </c>
      <c r="I2214" s="177" t="e">
        <f t="shared" si="113"/>
        <v>#DIV/0!</v>
      </c>
      <c r="J2214" s="174">
        <f t="shared" si="111"/>
        <v>0</v>
      </c>
      <c r="L2214" s="192" t="s">
        <v>9515</v>
      </c>
      <c r="M2214" s="184"/>
    </row>
    <row r="2215" spans="1:13" ht="15" customHeight="1" x14ac:dyDescent="0.3">
      <c r="A2215" s="85" t="s">
        <v>2169</v>
      </c>
      <c r="B2215" s="85" t="s">
        <v>2170</v>
      </c>
      <c r="C2215" s="86" t="s">
        <v>1337</v>
      </c>
      <c r="D2215" s="199">
        <v>0</v>
      </c>
      <c r="E2215" s="176">
        <v>0</v>
      </c>
      <c r="F2215" s="87">
        <v>25</v>
      </c>
      <c r="G2215" s="168">
        <v>885.24999999999989</v>
      </c>
      <c r="I2215" s="177" t="e">
        <f t="shared" si="113"/>
        <v>#DIV/0!</v>
      </c>
      <c r="J2215" s="174">
        <f t="shared" si="111"/>
        <v>-25</v>
      </c>
      <c r="M2215" s="184"/>
    </row>
    <row r="2216" spans="1:13" ht="15" customHeight="1" x14ac:dyDescent="0.3">
      <c r="A2216" s="85" t="s">
        <v>2171</v>
      </c>
      <c r="B2216" s="85" t="s">
        <v>2172</v>
      </c>
      <c r="C2216" s="86" t="s">
        <v>28</v>
      </c>
      <c r="D2216" s="199">
        <v>0</v>
      </c>
      <c r="E2216" s="176">
        <v>0</v>
      </c>
      <c r="F2216" s="87">
        <v>0</v>
      </c>
      <c r="G2216" s="168">
        <v>0</v>
      </c>
      <c r="I2216" s="177" t="e">
        <f t="shared" si="113"/>
        <v>#DIV/0!</v>
      </c>
      <c r="J2216" s="174">
        <f t="shared" si="111"/>
        <v>0</v>
      </c>
      <c r="M2216" s="184"/>
    </row>
    <row r="2217" spans="1:13" ht="15" customHeight="1" x14ac:dyDescent="0.3">
      <c r="A2217" s="85" t="s">
        <v>2173</v>
      </c>
      <c r="B2217" s="85" t="s">
        <v>2174</v>
      </c>
      <c r="C2217" s="86" t="s">
        <v>28</v>
      </c>
      <c r="D2217" s="199">
        <v>0</v>
      </c>
      <c r="E2217" s="176">
        <v>0</v>
      </c>
      <c r="F2217" s="87">
        <v>0</v>
      </c>
      <c r="G2217" s="168">
        <v>0</v>
      </c>
      <c r="I2217" s="177" t="e">
        <f t="shared" si="113"/>
        <v>#DIV/0!</v>
      </c>
      <c r="J2217" s="174">
        <f t="shared" si="111"/>
        <v>0</v>
      </c>
      <c r="M2217" s="184"/>
    </row>
    <row r="2218" spans="1:13" ht="15" customHeight="1" x14ac:dyDescent="0.3">
      <c r="A2218" s="85" t="s">
        <v>2175</v>
      </c>
      <c r="B2218" s="85" t="s">
        <v>2176</v>
      </c>
      <c r="C2218" s="86" t="s">
        <v>28</v>
      </c>
      <c r="D2218" s="199">
        <v>0</v>
      </c>
      <c r="E2218" s="176">
        <v>0</v>
      </c>
      <c r="F2218" s="87">
        <v>0</v>
      </c>
      <c r="G2218" s="168">
        <v>0</v>
      </c>
      <c r="I2218" s="177" t="e">
        <f t="shared" si="113"/>
        <v>#DIV/0!</v>
      </c>
      <c r="J2218" s="174">
        <f t="shared" si="111"/>
        <v>0</v>
      </c>
      <c r="M2218" s="184"/>
    </row>
    <row r="2219" spans="1:13" ht="15" customHeight="1" x14ac:dyDescent="0.3">
      <c r="A2219" s="85" t="s">
        <v>2177</v>
      </c>
      <c r="B2219" s="85" t="s">
        <v>2178</v>
      </c>
      <c r="C2219" s="86" t="s">
        <v>28</v>
      </c>
      <c r="D2219" s="199">
        <v>0</v>
      </c>
      <c r="E2219" s="176">
        <v>0</v>
      </c>
      <c r="F2219" s="87">
        <v>0</v>
      </c>
      <c r="G2219" s="168">
        <v>0</v>
      </c>
      <c r="I2219" s="177" t="e">
        <f t="shared" si="113"/>
        <v>#DIV/0!</v>
      </c>
      <c r="J2219" s="174">
        <f t="shared" si="111"/>
        <v>0</v>
      </c>
      <c r="M2219" s="184"/>
    </row>
    <row r="2220" spans="1:13" ht="15" customHeight="1" x14ac:dyDescent="0.3">
      <c r="A2220" s="85" t="s">
        <v>2179</v>
      </c>
      <c r="B2220" s="85" t="s">
        <v>2180</v>
      </c>
      <c r="C2220" s="86" t="s">
        <v>28</v>
      </c>
      <c r="D2220" s="199">
        <v>0</v>
      </c>
      <c r="E2220" s="176">
        <v>0</v>
      </c>
      <c r="F2220" s="87">
        <v>0</v>
      </c>
      <c r="G2220" s="168">
        <v>0</v>
      </c>
      <c r="I2220" s="177" t="e">
        <f t="shared" si="113"/>
        <v>#DIV/0!</v>
      </c>
      <c r="J2220" s="174">
        <f t="shared" si="111"/>
        <v>0</v>
      </c>
      <c r="M2220" s="184"/>
    </row>
    <row r="2221" spans="1:13" ht="15" customHeight="1" x14ac:dyDescent="0.3">
      <c r="A2221" s="85" t="s">
        <v>2181</v>
      </c>
      <c r="B2221" s="85" t="s">
        <v>2182</v>
      </c>
      <c r="C2221" s="86" t="s">
        <v>28</v>
      </c>
      <c r="D2221" s="199">
        <v>0</v>
      </c>
      <c r="E2221" s="176">
        <v>0</v>
      </c>
      <c r="F2221" s="87">
        <v>0</v>
      </c>
      <c r="G2221" s="168">
        <v>0</v>
      </c>
      <c r="I2221" s="177" t="e">
        <f t="shared" si="113"/>
        <v>#DIV/0!</v>
      </c>
      <c r="J2221" s="174">
        <f t="shared" si="111"/>
        <v>0</v>
      </c>
      <c r="M2221" s="184"/>
    </row>
    <row r="2222" spans="1:13" ht="15" customHeight="1" x14ac:dyDescent="0.3">
      <c r="A2222" s="85" t="s">
        <v>2183</v>
      </c>
      <c r="B2222" s="85" t="s">
        <v>2184</v>
      </c>
      <c r="C2222" s="86" t="s">
        <v>28</v>
      </c>
      <c r="D2222" s="199">
        <v>0</v>
      </c>
      <c r="E2222" s="176">
        <v>0</v>
      </c>
      <c r="F2222" s="87">
        <v>0</v>
      </c>
      <c r="G2222" s="168">
        <v>0</v>
      </c>
      <c r="I2222" s="177" t="e">
        <f t="shared" si="113"/>
        <v>#DIV/0!</v>
      </c>
      <c r="J2222" s="174">
        <f t="shared" si="111"/>
        <v>0</v>
      </c>
      <c r="M2222" s="184"/>
    </row>
    <row r="2223" spans="1:13" ht="15" customHeight="1" x14ac:dyDescent="0.3">
      <c r="A2223" s="85" t="s">
        <v>2185</v>
      </c>
      <c r="B2223" s="85" t="s">
        <v>2186</v>
      </c>
      <c r="C2223" s="86" t="s">
        <v>28</v>
      </c>
      <c r="D2223" s="199">
        <v>0</v>
      </c>
      <c r="E2223" s="176">
        <v>0</v>
      </c>
      <c r="F2223" s="87">
        <v>0</v>
      </c>
      <c r="G2223" s="168">
        <v>0</v>
      </c>
      <c r="I2223" s="177" t="e">
        <f t="shared" si="113"/>
        <v>#DIV/0!</v>
      </c>
      <c r="J2223" s="174">
        <f t="shared" si="111"/>
        <v>0</v>
      </c>
      <c r="M2223" s="184"/>
    </row>
    <row r="2224" spans="1:13" ht="15" customHeight="1" x14ac:dyDescent="0.3">
      <c r="A2224" s="85" t="s">
        <v>2187</v>
      </c>
      <c r="B2224" s="85" t="s">
        <v>2188</v>
      </c>
      <c r="C2224" s="86" t="s">
        <v>28</v>
      </c>
      <c r="D2224" s="199">
        <v>0</v>
      </c>
      <c r="E2224" s="176">
        <v>0</v>
      </c>
      <c r="F2224" s="87">
        <v>0</v>
      </c>
      <c r="G2224" s="168">
        <v>0</v>
      </c>
      <c r="I2224" s="177" t="e">
        <f t="shared" si="113"/>
        <v>#DIV/0!</v>
      </c>
      <c r="J2224" s="174">
        <f t="shared" si="111"/>
        <v>0</v>
      </c>
      <c r="M2224" s="184"/>
    </row>
    <row r="2225" spans="1:13" ht="15" customHeight="1" x14ac:dyDescent="0.3">
      <c r="A2225" s="85" t="s">
        <v>2189</v>
      </c>
      <c r="B2225" s="85" t="s">
        <v>2190</v>
      </c>
      <c r="C2225" s="86" t="s">
        <v>28</v>
      </c>
      <c r="D2225" s="199">
        <v>0</v>
      </c>
      <c r="E2225" s="176">
        <v>0</v>
      </c>
      <c r="F2225" s="87">
        <v>0</v>
      </c>
      <c r="G2225" s="168">
        <v>0</v>
      </c>
      <c r="I2225" s="177" t="e">
        <f t="shared" si="113"/>
        <v>#DIV/0!</v>
      </c>
      <c r="J2225" s="174">
        <f t="shared" si="111"/>
        <v>0</v>
      </c>
      <c r="M2225" s="184"/>
    </row>
    <row r="2226" spans="1:13" ht="15" customHeight="1" x14ac:dyDescent="0.3">
      <c r="A2226" s="85" t="s">
        <v>2191</v>
      </c>
      <c r="B2226" s="85" t="s">
        <v>2192</v>
      </c>
      <c r="C2226" s="86" t="s">
        <v>28</v>
      </c>
      <c r="D2226" s="199">
        <v>0</v>
      </c>
      <c r="E2226" s="176">
        <v>0</v>
      </c>
      <c r="F2226" s="87">
        <v>0</v>
      </c>
      <c r="G2226" s="168">
        <v>0</v>
      </c>
      <c r="I2226" s="177" t="e">
        <f t="shared" si="113"/>
        <v>#DIV/0!</v>
      </c>
      <c r="J2226" s="174">
        <f t="shared" si="111"/>
        <v>0</v>
      </c>
      <c r="M2226" s="184"/>
    </row>
    <row r="2227" spans="1:13" ht="15" customHeight="1" x14ac:dyDescent="0.3">
      <c r="A2227" s="85" t="s">
        <v>2193</v>
      </c>
      <c r="B2227" s="85" t="s">
        <v>2194</v>
      </c>
      <c r="C2227" s="86" t="s">
        <v>28</v>
      </c>
      <c r="D2227" s="199">
        <v>0</v>
      </c>
      <c r="E2227" s="176">
        <v>0</v>
      </c>
      <c r="F2227" s="87">
        <v>0</v>
      </c>
      <c r="G2227" s="168">
        <v>0</v>
      </c>
      <c r="I2227" s="177" t="e">
        <f t="shared" si="113"/>
        <v>#DIV/0!</v>
      </c>
      <c r="J2227" s="174">
        <f t="shared" si="111"/>
        <v>0</v>
      </c>
      <c r="M2227" s="184"/>
    </row>
    <row r="2228" spans="1:13" ht="15" customHeight="1" x14ac:dyDescent="0.3">
      <c r="A2228" s="85" t="s">
        <v>2195</v>
      </c>
      <c r="B2228" s="85" t="s">
        <v>2196</v>
      </c>
      <c r="C2228" s="86" t="s">
        <v>1337</v>
      </c>
      <c r="D2228" s="199">
        <v>0</v>
      </c>
      <c r="E2228" s="176">
        <v>0</v>
      </c>
      <c r="F2228" s="87">
        <v>0</v>
      </c>
      <c r="G2228" s="168">
        <v>0</v>
      </c>
      <c r="I2228" s="177" t="e">
        <f t="shared" si="113"/>
        <v>#DIV/0!</v>
      </c>
      <c r="J2228" s="174">
        <f t="shared" si="111"/>
        <v>0</v>
      </c>
      <c r="M2228" s="184"/>
    </row>
    <row r="2229" spans="1:13" ht="15" customHeight="1" x14ac:dyDescent="0.3">
      <c r="A2229" s="85" t="s">
        <v>2197</v>
      </c>
      <c r="B2229" s="85" t="s">
        <v>2198</v>
      </c>
      <c r="C2229" s="86" t="s">
        <v>1337</v>
      </c>
      <c r="D2229" s="199">
        <v>0</v>
      </c>
      <c r="E2229" s="176">
        <v>0</v>
      </c>
      <c r="F2229" s="87">
        <v>0</v>
      </c>
      <c r="G2229" s="168">
        <v>0</v>
      </c>
      <c r="I2229" s="177" t="e">
        <f t="shared" si="113"/>
        <v>#DIV/0!</v>
      </c>
      <c r="J2229" s="174">
        <f t="shared" si="111"/>
        <v>0</v>
      </c>
      <c r="M2229" s="184"/>
    </row>
    <row r="2230" spans="1:13" ht="15" customHeight="1" x14ac:dyDescent="0.3">
      <c r="A2230" s="85" t="s">
        <v>2199</v>
      </c>
      <c r="B2230" s="85" t="s">
        <v>2200</v>
      </c>
      <c r="C2230" s="86" t="s">
        <v>1337</v>
      </c>
      <c r="D2230" s="199">
        <v>0</v>
      </c>
      <c r="E2230" s="176">
        <v>0</v>
      </c>
      <c r="F2230" s="87">
        <v>0</v>
      </c>
      <c r="G2230" s="168">
        <v>0</v>
      </c>
      <c r="I2230" s="177" t="e">
        <f t="shared" si="113"/>
        <v>#DIV/0!</v>
      </c>
      <c r="J2230" s="174">
        <f t="shared" si="111"/>
        <v>0</v>
      </c>
      <c r="M2230" s="184"/>
    </row>
    <row r="2231" spans="1:13" ht="15" customHeight="1" x14ac:dyDescent="0.3">
      <c r="A2231" s="85" t="s">
        <v>2201</v>
      </c>
      <c r="B2231" s="85" t="s">
        <v>2202</v>
      </c>
      <c r="C2231" s="86" t="s">
        <v>1337</v>
      </c>
      <c r="D2231" s="199">
        <v>0</v>
      </c>
      <c r="E2231" s="176">
        <v>0</v>
      </c>
      <c r="F2231" s="87">
        <v>0</v>
      </c>
      <c r="G2231" s="168">
        <v>0</v>
      </c>
      <c r="I2231" s="177" t="e">
        <f t="shared" si="113"/>
        <v>#DIV/0!</v>
      </c>
      <c r="J2231" s="174">
        <f t="shared" si="111"/>
        <v>0</v>
      </c>
      <c r="M2231" s="184"/>
    </row>
    <row r="2232" spans="1:13" ht="15" customHeight="1" x14ac:dyDescent="0.3">
      <c r="A2232" s="85" t="s">
        <v>2203</v>
      </c>
      <c r="B2232" s="85" t="s">
        <v>2204</v>
      </c>
      <c r="C2232" s="86" t="s">
        <v>1337</v>
      </c>
      <c r="D2232" s="199">
        <v>0</v>
      </c>
      <c r="E2232" s="176">
        <v>0</v>
      </c>
      <c r="F2232" s="87">
        <v>0</v>
      </c>
      <c r="G2232" s="168">
        <v>0</v>
      </c>
      <c r="I2232" s="177" t="e">
        <f t="shared" si="113"/>
        <v>#DIV/0!</v>
      </c>
      <c r="J2232" s="174">
        <f t="shared" si="111"/>
        <v>0</v>
      </c>
      <c r="M2232" s="184"/>
    </row>
    <row r="2233" spans="1:13" ht="19.95" customHeight="1" x14ac:dyDescent="0.3">
      <c r="A2233" s="88" t="s">
        <v>8743</v>
      </c>
      <c r="B2233" s="88" t="s">
        <v>2164</v>
      </c>
      <c r="C2233" s="89"/>
      <c r="D2233" s="201"/>
      <c r="E2233" s="89">
        <v>74395.170000000013</v>
      </c>
      <c r="F2233" s="89"/>
      <c r="G2233" s="89">
        <v>34665.18</v>
      </c>
      <c r="I2233" s="177"/>
      <c r="J2233" s="174">
        <f t="shared" si="111"/>
        <v>0</v>
      </c>
      <c r="M2233" s="184"/>
    </row>
    <row r="2234" spans="1:13" ht="15" customHeight="1" x14ac:dyDescent="0.3">
      <c r="A2234" s="85" t="s">
        <v>9516</v>
      </c>
      <c r="B2234" s="85" t="s">
        <v>9968</v>
      </c>
      <c r="C2234" s="86" t="s">
        <v>1337</v>
      </c>
      <c r="D2234" s="203">
        <v>1764</v>
      </c>
      <c r="E2234" s="164">
        <v>52443.72</v>
      </c>
      <c r="F2234" s="163">
        <v>1166</v>
      </c>
      <c r="G2234" s="172">
        <v>34665.18</v>
      </c>
      <c r="I2234" s="177">
        <f>F2234/D2234</f>
        <v>0.66099773242630389</v>
      </c>
      <c r="J2234" s="174">
        <f t="shared" si="111"/>
        <v>598</v>
      </c>
      <c r="M2234" s="184"/>
    </row>
    <row r="2235" spans="1:13" ht="15" customHeight="1" x14ac:dyDescent="0.3">
      <c r="A2235" s="85" t="s">
        <v>9964</v>
      </c>
      <c r="B2235" s="85" t="s">
        <v>9970</v>
      </c>
      <c r="C2235" s="86" t="s">
        <v>1337</v>
      </c>
      <c r="D2235" s="203">
        <v>468</v>
      </c>
      <c r="E2235" s="164">
        <v>17615.52</v>
      </c>
      <c r="F2235" s="163">
        <v>0</v>
      </c>
      <c r="G2235" s="172">
        <v>0</v>
      </c>
      <c r="I2235" s="177">
        <f>F2235/D2235</f>
        <v>0</v>
      </c>
      <c r="J2235" s="174">
        <f t="shared" si="111"/>
        <v>468</v>
      </c>
      <c r="M2235" s="184"/>
    </row>
    <row r="2236" spans="1:13" ht="15" customHeight="1" x14ac:dyDescent="0.3">
      <c r="A2236" s="85" t="s">
        <v>9965</v>
      </c>
      <c r="B2236" s="85" t="s">
        <v>9971</v>
      </c>
      <c r="C2236" s="86" t="s">
        <v>1337</v>
      </c>
      <c r="D2236" s="203">
        <v>21</v>
      </c>
      <c r="E2236" s="164">
        <v>624.33000000000004</v>
      </c>
      <c r="F2236" s="163">
        <v>0</v>
      </c>
      <c r="G2236" s="172">
        <v>0</v>
      </c>
      <c r="I2236" s="177">
        <f>F2236/D2236</f>
        <v>0</v>
      </c>
      <c r="J2236" s="174">
        <f t="shared" si="111"/>
        <v>21</v>
      </c>
      <c r="M2236" s="184"/>
    </row>
    <row r="2237" spans="1:13" ht="15" customHeight="1" x14ac:dyDescent="0.3">
      <c r="A2237" s="85" t="s">
        <v>9966</v>
      </c>
      <c r="B2237" s="85" t="s">
        <v>9969</v>
      </c>
      <c r="C2237" s="86" t="s">
        <v>1337</v>
      </c>
      <c r="D2237" s="203">
        <v>48</v>
      </c>
      <c r="E2237" s="164">
        <v>2046.72</v>
      </c>
      <c r="F2237" s="163">
        <v>0</v>
      </c>
      <c r="G2237" s="172">
        <v>0</v>
      </c>
      <c r="I2237" s="177">
        <f>F2237/D2237</f>
        <v>0</v>
      </c>
      <c r="J2237" s="174">
        <f t="shared" si="111"/>
        <v>48</v>
      </c>
      <c r="M2237" s="184"/>
    </row>
    <row r="2238" spans="1:13" ht="15" customHeight="1" x14ac:dyDescent="0.3">
      <c r="A2238" s="85" t="s">
        <v>9967</v>
      </c>
      <c r="B2238" s="85" t="s">
        <v>10137</v>
      </c>
      <c r="C2238" s="86" t="s">
        <v>1337</v>
      </c>
      <c r="D2238" s="203">
        <v>56</v>
      </c>
      <c r="E2238" s="164">
        <v>1664.88</v>
      </c>
      <c r="F2238" s="163">
        <v>0</v>
      </c>
      <c r="G2238" s="172">
        <v>0</v>
      </c>
      <c r="I2238" s="177">
        <f>F2238/D2238</f>
        <v>0</v>
      </c>
      <c r="J2238" s="174">
        <f t="shared" si="111"/>
        <v>56</v>
      </c>
      <c r="M2238" s="184"/>
    </row>
    <row r="2239" spans="1:13" ht="19.95" customHeight="1" x14ac:dyDescent="0.3">
      <c r="A2239" s="88" t="s">
        <v>10017</v>
      </c>
      <c r="B2239" s="88" t="s">
        <v>10018</v>
      </c>
      <c r="C2239" s="89"/>
      <c r="D2239" s="201"/>
      <c r="E2239" s="89">
        <v>49905.15</v>
      </c>
      <c r="F2239" s="89"/>
      <c r="G2239" s="89">
        <v>0</v>
      </c>
      <c r="I2239" s="177"/>
      <c r="J2239" s="174">
        <f t="shared" si="111"/>
        <v>0</v>
      </c>
      <c r="M2239" s="184"/>
    </row>
    <row r="2240" spans="1:13" ht="15" customHeight="1" x14ac:dyDescent="0.3">
      <c r="A2240" s="85" t="s">
        <v>10027</v>
      </c>
      <c r="B2240" s="85" t="s">
        <v>10019</v>
      </c>
      <c r="C2240" s="86" t="s">
        <v>1337</v>
      </c>
      <c r="D2240" s="203">
        <v>868</v>
      </c>
      <c r="E2240" s="164">
        <v>38495.800000000003</v>
      </c>
      <c r="F2240" s="163">
        <v>0</v>
      </c>
      <c r="G2240" s="172">
        <v>0</v>
      </c>
      <c r="I2240" s="177">
        <f t="shared" ref="I2240:I2247" si="114">F2240/D2240</f>
        <v>0</v>
      </c>
      <c r="J2240" s="174">
        <f t="shared" si="111"/>
        <v>868</v>
      </c>
      <c r="M2240" s="184"/>
    </row>
    <row r="2241" spans="1:13" ht="15" customHeight="1" x14ac:dyDescent="0.3">
      <c r="A2241" s="85" t="s">
        <v>10028</v>
      </c>
      <c r="B2241" s="85" t="s">
        <v>10020</v>
      </c>
      <c r="C2241" s="86" t="s">
        <v>1337</v>
      </c>
      <c r="D2241" s="203">
        <v>5</v>
      </c>
      <c r="E2241" s="164">
        <v>221.75</v>
      </c>
      <c r="F2241" s="163">
        <v>0</v>
      </c>
      <c r="G2241" s="172">
        <v>0</v>
      </c>
      <c r="I2241" s="177">
        <f t="shared" si="114"/>
        <v>0</v>
      </c>
      <c r="J2241" s="174">
        <f t="shared" si="111"/>
        <v>5</v>
      </c>
      <c r="M2241" s="184"/>
    </row>
    <row r="2242" spans="1:13" ht="15" customHeight="1" x14ac:dyDescent="0.3">
      <c r="A2242" s="85" t="s">
        <v>10029</v>
      </c>
      <c r="B2242" s="85" t="s">
        <v>10021</v>
      </c>
      <c r="C2242" s="86" t="s">
        <v>1337</v>
      </c>
      <c r="D2242" s="203">
        <v>12</v>
      </c>
      <c r="E2242" s="164">
        <v>532.20000000000005</v>
      </c>
      <c r="F2242" s="163">
        <v>0</v>
      </c>
      <c r="G2242" s="172">
        <v>0</v>
      </c>
      <c r="I2242" s="177">
        <f t="shared" si="114"/>
        <v>0</v>
      </c>
      <c r="J2242" s="174">
        <f t="shared" si="111"/>
        <v>12</v>
      </c>
      <c r="M2242" s="184"/>
    </row>
    <row r="2243" spans="1:13" ht="15" customHeight="1" x14ac:dyDescent="0.3">
      <c r="A2243" s="85" t="s">
        <v>10030</v>
      </c>
      <c r="B2243" s="85" t="s">
        <v>10022</v>
      </c>
      <c r="C2243" s="86" t="s">
        <v>1337</v>
      </c>
      <c r="D2243" s="203">
        <v>62</v>
      </c>
      <c r="E2243" s="164">
        <v>2749.7</v>
      </c>
      <c r="F2243" s="163">
        <v>0</v>
      </c>
      <c r="G2243" s="172">
        <v>0</v>
      </c>
      <c r="I2243" s="177">
        <f t="shared" si="114"/>
        <v>0</v>
      </c>
      <c r="J2243" s="174">
        <f t="shared" si="111"/>
        <v>62</v>
      </c>
      <c r="M2243" s="184"/>
    </row>
    <row r="2244" spans="1:13" ht="15" customHeight="1" x14ac:dyDescent="0.3">
      <c r="A2244" s="85" t="s">
        <v>10031</v>
      </c>
      <c r="B2244" s="85" t="s">
        <v>10023</v>
      </c>
      <c r="C2244" s="86" t="s">
        <v>1337</v>
      </c>
      <c r="D2244" s="203">
        <v>10</v>
      </c>
      <c r="E2244" s="164">
        <v>443.5</v>
      </c>
      <c r="F2244" s="163">
        <v>0</v>
      </c>
      <c r="G2244" s="172">
        <v>0</v>
      </c>
      <c r="I2244" s="177">
        <f t="shared" si="114"/>
        <v>0</v>
      </c>
      <c r="J2244" s="174">
        <f t="shared" si="111"/>
        <v>10</v>
      </c>
      <c r="M2244" s="184"/>
    </row>
    <row r="2245" spans="1:13" ht="15" customHeight="1" x14ac:dyDescent="0.3">
      <c r="A2245" s="85" t="s">
        <v>10032</v>
      </c>
      <c r="B2245" s="85" t="s">
        <v>10024</v>
      </c>
      <c r="C2245" s="86" t="s">
        <v>1337</v>
      </c>
      <c r="D2245" s="203">
        <v>34</v>
      </c>
      <c r="E2245" s="164">
        <v>1507.9</v>
      </c>
      <c r="F2245" s="163">
        <v>0</v>
      </c>
      <c r="G2245" s="172">
        <v>0</v>
      </c>
      <c r="I2245" s="177">
        <f t="shared" si="114"/>
        <v>0</v>
      </c>
      <c r="J2245" s="174">
        <f t="shared" ref="J2245:J2308" si="115">D2245-F2245</f>
        <v>34</v>
      </c>
      <c r="M2245" s="184"/>
    </row>
    <row r="2246" spans="1:13" ht="15" customHeight="1" x14ac:dyDescent="0.3">
      <c r="A2246" s="85" t="s">
        <v>10033</v>
      </c>
      <c r="B2246" s="85" t="s">
        <v>10025</v>
      </c>
      <c r="C2246" s="86" t="s">
        <v>1337</v>
      </c>
      <c r="D2246" s="203">
        <v>15</v>
      </c>
      <c r="E2246" s="164">
        <v>665.25</v>
      </c>
      <c r="F2246" s="163">
        <v>0</v>
      </c>
      <c r="G2246" s="172">
        <v>0</v>
      </c>
      <c r="I2246" s="177">
        <f t="shared" si="114"/>
        <v>0</v>
      </c>
      <c r="J2246" s="174">
        <f t="shared" si="115"/>
        <v>15</v>
      </c>
      <c r="M2246" s="184"/>
    </row>
    <row r="2247" spans="1:13" ht="15" customHeight="1" x14ac:dyDescent="0.3">
      <c r="A2247" s="85" t="s">
        <v>10034</v>
      </c>
      <c r="B2247" s="85" t="s">
        <v>10026</v>
      </c>
      <c r="C2247" s="86" t="s">
        <v>1337</v>
      </c>
      <c r="D2247" s="203">
        <v>103</v>
      </c>
      <c r="E2247" s="164">
        <v>5289.05</v>
      </c>
      <c r="F2247" s="163">
        <v>0</v>
      </c>
      <c r="G2247" s="172">
        <v>0</v>
      </c>
      <c r="I2247" s="177">
        <f t="shared" si="114"/>
        <v>0</v>
      </c>
      <c r="J2247" s="174">
        <f t="shared" si="115"/>
        <v>103</v>
      </c>
      <c r="M2247" s="184"/>
    </row>
    <row r="2248" spans="1:13" ht="19.95" customHeight="1" x14ac:dyDescent="0.3">
      <c r="A2248" s="88" t="s">
        <v>10035</v>
      </c>
      <c r="B2248" s="88" t="s">
        <v>10036</v>
      </c>
      <c r="C2248" s="89"/>
      <c r="D2248" s="201"/>
      <c r="E2248" s="89">
        <v>41051.1</v>
      </c>
      <c r="F2248" s="89"/>
      <c r="G2248" s="89">
        <v>0</v>
      </c>
      <c r="I2248" s="177"/>
      <c r="J2248" s="174">
        <f t="shared" si="115"/>
        <v>0</v>
      </c>
      <c r="M2248" s="184"/>
    </row>
    <row r="2249" spans="1:13" ht="15" customHeight="1" x14ac:dyDescent="0.3">
      <c r="A2249" s="85" t="s">
        <v>10045</v>
      </c>
      <c r="B2249" s="85" t="s">
        <v>10038</v>
      </c>
      <c r="C2249" s="86" t="s">
        <v>1337</v>
      </c>
      <c r="D2249" s="203">
        <v>334</v>
      </c>
      <c r="E2249" s="164">
        <v>14812.9</v>
      </c>
      <c r="F2249" s="163">
        <v>0</v>
      </c>
      <c r="G2249" s="172">
        <v>0</v>
      </c>
      <c r="I2249" s="177">
        <f>F2249/D2249</f>
        <v>0</v>
      </c>
      <c r="J2249" s="174">
        <f t="shared" si="115"/>
        <v>334</v>
      </c>
      <c r="M2249" s="184"/>
    </row>
    <row r="2250" spans="1:13" ht="15" customHeight="1" x14ac:dyDescent="0.3">
      <c r="A2250" s="85" t="s">
        <v>10046</v>
      </c>
      <c r="B2250" s="85" t="s">
        <v>10039</v>
      </c>
      <c r="C2250" s="86" t="s">
        <v>1337</v>
      </c>
      <c r="D2250" s="203">
        <v>251</v>
      </c>
      <c r="E2250" s="164">
        <v>12888.85</v>
      </c>
      <c r="F2250" s="163">
        <v>0</v>
      </c>
      <c r="G2250" s="172">
        <v>0</v>
      </c>
      <c r="I2250" s="177">
        <f>F2250/D2250</f>
        <v>0</v>
      </c>
      <c r="J2250" s="174">
        <f t="shared" si="115"/>
        <v>251</v>
      </c>
      <c r="M2250" s="184"/>
    </row>
    <row r="2251" spans="1:13" ht="15" customHeight="1" x14ac:dyDescent="0.3">
      <c r="A2251" s="85" t="s">
        <v>10047</v>
      </c>
      <c r="B2251" s="85" t="s">
        <v>10040</v>
      </c>
      <c r="C2251" s="86" t="s">
        <v>1337</v>
      </c>
      <c r="D2251" s="203">
        <v>301</v>
      </c>
      <c r="E2251" s="164">
        <v>13349.35</v>
      </c>
      <c r="F2251" s="163">
        <v>0</v>
      </c>
      <c r="G2251" s="172">
        <v>0</v>
      </c>
      <c r="I2251" s="177">
        <f>F2251/D2251</f>
        <v>0</v>
      </c>
      <c r="J2251" s="174">
        <f t="shared" si="115"/>
        <v>301</v>
      </c>
      <c r="M2251" s="184"/>
    </row>
    <row r="2252" spans="1:13" ht="19.95" customHeight="1" x14ac:dyDescent="0.3">
      <c r="A2252" s="88" t="s">
        <v>10037</v>
      </c>
      <c r="B2252" s="88" t="s">
        <v>6426</v>
      </c>
      <c r="C2252" s="89"/>
      <c r="D2252" s="201"/>
      <c r="E2252" s="89">
        <v>34770.399999999994</v>
      </c>
      <c r="F2252" s="89"/>
      <c r="G2252" s="89">
        <v>0</v>
      </c>
      <c r="I2252" s="177"/>
      <c r="J2252" s="174">
        <f t="shared" si="115"/>
        <v>0</v>
      </c>
      <c r="M2252" s="184"/>
    </row>
    <row r="2253" spans="1:13" ht="15" customHeight="1" x14ac:dyDescent="0.3">
      <c r="A2253" s="85" t="s">
        <v>10048</v>
      </c>
      <c r="B2253" s="85" t="s">
        <v>10041</v>
      </c>
      <c r="C2253" s="86" t="s">
        <v>1337</v>
      </c>
      <c r="D2253" s="203">
        <v>387</v>
      </c>
      <c r="E2253" s="164">
        <v>17163.45</v>
      </c>
      <c r="F2253" s="163">
        <v>0</v>
      </c>
      <c r="G2253" s="172">
        <v>0</v>
      </c>
      <c r="I2253" s="177">
        <f>F2253/D2253</f>
        <v>0</v>
      </c>
      <c r="J2253" s="174">
        <f t="shared" si="115"/>
        <v>387</v>
      </c>
      <c r="M2253" s="184"/>
    </row>
    <row r="2254" spans="1:13" ht="15" customHeight="1" x14ac:dyDescent="0.3">
      <c r="A2254" s="85" t="s">
        <v>10049</v>
      </c>
      <c r="B2254" s="85" t="s">
        <v>10042</v>
      </c>
      <c r="C2254" s="86" t="s">
        <v>1337</v>
      </c>
      <c r="D2254" s="203">
        <v>229</v>
      </c>
      <c r="E2254" s="164">
        <v>10156.15</v>
      </c>
      <c r="F2254" s="163">
        <v>0</v>
      </c>
      <c r="G2254" s="172">
        <v>0</v>
      </c>
      <c r="I2254" s="177">
        <f>F2254/D2254</f>
        <v>0</v>
      </c>
      <c r="J2254" s="174">
        <f t="shared" si="115"/>
        <v>229</v>
      </c>
      <c r="M2254" s="184"/>
    </row>
    <row r="2255" spans="1:13" ht="15" customHeight="1" x14ac:dyDescent="0.3">
      <c r="A2255" s="85" t="s">
        <v>10050</v>
      </c>
      <c r="B2255" s="85" t="s">
        <v>10043</v>
      </c>
      <c r="C2255" s="86" t="s">
        <v>1337</v>
      </c>
      <c r="D2255" s="203">
        <v>36</v>
      </c>
      <c r="E2255" s="164">
        <v>1596.6</v>
      </c>
      <c r="F2255" s="163">
        <v>0</v>
      </c>
      <c r="G2255" s="172">
        <v>0</v>
      </c>
      <c r="I2255" s="177">
        <f>F2255/D2255</f>
        <v>0</v>
      </c>
      <c r="J2255" s="174">
        <f t="shared" si="115"/>
        <v>36</v>
      </c>
      <c r="M2255" s="184"/>
    </row>
    <row r="2256" spans="1:13" ht="15" customHeight="1" x14ac:dyDescent="0.3">
      <c r="A2256" s="85" t="s">
        <v>10051</v>
      </c>
      <c r="B2256" s="85" t="s">
        <v>10044</v>
      </c>
      <c r="C2256" s="86" t="s">
        <v>1337</v>
      </c>
      <c r="D2256" s="203">
        <v>132</v>
      </c>
      <c r="E2256" s="164">
        <v>5854.2</v>
      </c>
      <c r="F2256" s="163">
        <v>0</v>
      </c>
      <c r="G2256" s="172">
        <v>0</v>
      </c>
      <c r="I2256" s="177">
        <f>F2256/D2256</f>
        <v>0</v>
      </c>
      <c r="J2256" s="174">
        <f t="shared" si="115"/>
        <v>132</v>
      </c>
      <c r="M2256" s="184"/>
    </row>
    <row r="2257" spans="1:13" ht="25.2" customHeight="1" x14ac:dyDescent="0.3">
      <c r="A2257" s="83" t="s">
        <v>2205</v>
      </c>
      <c r="B2257" s="83" t="s">
        <v>2206</v>
      </c>
      <c r="C2257" s="84"/>
      <c r="D2257" s="198"/>
      <c r="E2257" s="154">
        <v>111878.8</v>
      </c>
      <c r="F2257" s="84"/>
      <c r="G2257" s="84">
        <v>78053.599999999991</v>
      </c>
      <c r="I2257" s="177"/>
      <c r="J2257" s="174">
        <f t="shared" si="115"/>
        <v>0</v>
      </c>
      <c r="M2257" s="184"/>
    </row>
    <row r="2258" spans="1:13" ht="15" customHeight="1" x14ac:dyDescent="0.3">
      <c r="A2258" s="85" t="s">
        <v>2207</v>
      </c>
      <c r="B2258" s="85" t="s">
        <v>2208</v>
      </c>
      <c r="C2258" s="86" t="s">
        <v>28</v>
      </c>
      <c r="D2258" s="199">
        <v>0</v>
      </c>
      <c r="E2258" s="176">
        <v>0</v>
      </c>
      <c r="F2258" s="87">
        <v>0</v>
      </c>
      <c r="G2258" s="168">
        <v>0</v>
      </c>
      <c r="I2258" s="177" t="e">
        <f t="shared" ref="I2258:I2265" si="116">F2258/D2258</f>
        <v>#DIV/0!</v>
      </c>
      <c r="J2258" s="174">
        <f t="shared" si="115"/>
        <v>0</v>
      </c>
      <c r="L2258" s="192" t="s">
        <v>9517</v>
      </c>
      <c r="M2258" s="184"/>
    </row>
    <row r="2259" spans="1:13" ht="15" customHeight="1" x14ac:dyDescent="0.3">
      <c r="A2259" s="85" t="s">
        <v>2209</v>
      </c>
      <c r="B2259" s="85" t="s">
        <v>2210</v>
      </c>
      <c r="C2259" s="86" t="s">
        <v>28</v>
      </c>
      <c r="D2259" s="199">
        <v>0</v>
      </c>
      <c r="E2259" s="176">
        <v>0</v>
      </c>
      <c r="F2259" s="87">
        <v>0</v>
      </c>
      <c r="G2259" s="168">
        <v>0</v>
      </c>
      <c r="I2259" s="177" t="e">
        <f t="shared" si="116"/>
        <v>#DIV/0!</v>
      </c>
      <c r="J2259" s="174">
        <f t="shared" si="115"/>
        <v>0</v>
      </c>
      <c r="M2259" s="184"/>
    </row>
    <row r="2260" spans="1:13" ht="15" customHeight="1" x14ac:dyDescent="0.3">
      <c r="A2260" s="85" t="s">
        <v>2211</v>
      </c>
      <c r="B2260" s="85" t="s">
        <v>2212</v>
      </c>
      <c r="C2260" s="86" t="s">
        <v>28</v>
      </c>
      <c r="D2260" s="199">
        <v>0</v>
      </c>
      <c r="E2260" s="176">
        <v>0</v>
      </c>
      <c r="F2260" s="87">
        <v>0</v>
      </c>
      <c r="G2260" s="168">
        <v>0</v>
      </c>
      <c r="I2260" s="177" t="e">
        <f t="shared" si="116"/>
        <v>#DIV/0!</v>
      </c>
      <c r="J2260" s="174">
        <f t="shared" si="115"/>
        <v>0</v>
      </c>
      <c r="M2260" s="184"/>
    </row>
    <row r="2261" spans="1:13" ht="15" customHeight="1" x14ac:dyDescent="0.3">
      <c r="A2261" s="85" t="s">
        <v>2213</v>
      </c>
      <c r="B2261" s="85" t="s">
        <v>2214</v>
      </c>
      <c r="C2261" s="86" t="s">
        <v>28</v>
      </c>
      <c r="D2261" s="199">
        <v>0</v>
      </c>
      <c r="E2261" s="176">
        <v>0</v>
      </c>
      <c r="F2261" s="87">
        <v>0</v>
      </c>
      <c r="G2261" s="168">
        <v>0</v>
      </c>
      <c r="I2261" s="177" t="e">
        <f t="shared" si="116"/>
        <v>#DIV/0!</v>
      </c>
      <c r="J2261" s="174">
        <f t="shared" si="115"/>
        <v>0</v>
      </c>
      <c r="M2261" s="184"/>
    </row>
    <row r="2262" spans="1:13" ht="15" customHeight="1" x14ac:dyDescent="0.3">
      <c r="A2262" s="85" t="s">
        <v>2215</v>
      </c>
      <c r="B2262" s="85" t="s">
        <v>2216</v>
      </c>
      <c r="C2262" s="86" t="s">
        <v>28</v>
      </c>
      <c r="D2262" s="199">
        <v>0</v>
      </c>
      <c r="E2262" s="176">
        <v>0</v>
      </c>
      <c r="F2262" s="87">
        <v>0</v>
      </c>
      <c r="G2262" s="168">
        <v>0</v>
      </c>
      <c r="I2262" s="177" t="e">
        <f t="shared" si="116"/>
        <v>#DIV/0!</v>
      </c>
      <c r="J2262" s="174">
        <f t="shared" si="115"/>
        <v>0</v>
      </c>
      <c r="M2262" s="184"/>
    </row>
    <row r="2263" spans="1:13" ht="15" customHeight="1" x14ac:dyDescent="0.3">
      <c r="A2263" s="85" t="s">
        <v>2217</v>
      </c>
      <c r="B2263" s="85" t="s">
        <v>2218</v>
      </c>
      <c r="C2263" s="86" t="s">
        <v>1337</v>
      </c>
      <c r="D2263" s="199">
        <v>0</v>
      </c>
      <c r="E2263" s="176">
        <v>0</v>
      </c>
      <c r="F2263" s="87">
        <v>0</v>
      </c>
      <c r="G2263" s="168">
        <v>0</v>
      </c>
      <c r="I2263" s="177" t="e">
        <f t="shared" si="116"/>
        <v>#DIV/0!</v>
      </c>
      <c r="J2263" s="174">
        <f t="shared" si="115"/>
        <v>0</v>
      </c>
      <c r="M2263" s="184"/>
    </row>
    <row r="2264" spans="1:13" ht="15" customHeight="1" x14ac:dyDescent="0.3">
      <c r="A2264" s="85" t="s">
        <v>6444</v>
      </c>
      <c r="B2264" s="85" t="s">
        <v>8745</v>
      </c>
      <c r="C2264" s="86" t="s">
        <v>28</v>
      </c>
      <c r="D2264" s="203">
        <v>4328</v>
      </c>
      <c r="E2264" s="164">
        <v>8266.48</v>
      </c>
      <c r="F2264" s="163">
        <v>2098</v>
      </c>
      <c r="G2264" s="172">
        <v>4007.18</v>
      </c>
      <c r="I2264" s="177">
        <f t="shared" si="116"/>
        <v>0.48475046210720885</v>
      </c>
      <c r="J2264" s="174">
        <f t="shared" si="115"/>
        <v>2230</v>
      </c>
      <c r="M2264" s="184"/>
    </row>
    <row r="2265" spans="1:13" ht="15" customHeight="1" x14ac:dyDescent="0.3">
      <c r="A2265" s="85" t="s">
        <v>6445</v>
      </c>
      <c r="B2265" s="85" t="s">
        <v>8744</v>
      </c>
      <c r="C2265" s="86" t="s">
        <v>1337</v>
      </c>
      <c r="D2265" s="203">
        <v>4328</v>
      </c>
      <c r="E2265" s="164">
        <v>103612.32</v>
      </c>
      <c r="F2265" s="163">
        <v>3093</v>
      </c>
      <c r="G2265" s="172">
        <v>74046.42</v>
      </c>
      <c r="I2265" s="177">
        <f t="shared" si="116"/>
        <v>0.71464879852125696</v>
      </c>
      <c r="J2265" s="174">
        <f t="shared" si="115"/>
        <v>1235</v>
      </c>
      <c r="M2265" s="184"/>
    </row>
    <row r="2266" spans="1:13" ht="25.2" customHeight="1" x14ac:dyDescent="0.3">
      <c r="A2266" s="83" t="s">
        <v>2219</v>
      </c>
      <c r="B2266" s="83" t="s">
        <v>2220</v>
      </c>
      <c r="C2266" s="84"/>
      <c r="D2266" s="198"/>
      <c r="E2266" s="154">
        <v>1853670.9400000002</v>
      </c>
      <c r="F2266" s="84"/>
      <c r="G2266" s="84">
        <v>250509.1648</v>
      </c>
      <c r="I2266" s="177"/>
      <c r="J2266" s="174">
        <f t="shared" si="115"/>
        <v>0</v>
      </c>
      <c r="L2266" s="192" t="s">
        <v>9518</v>
      </c>
      <c r="M2266" s="184"/>
    </row>
    <row r="2267" spans="1:13" ht="15" customHeight="1" x14ac:dyDescent="0.3">
      <c r="A2267" s="85" t="s">
        <v>2221</v>
      </c>
      <c r="B2267" s="85" t="s">
        <v>2222</v>
      </c>
      <c r="C2267" s="86" t="s">
        <v>25</v>
      </c>
      <c r="D2267" s="199">
        <v>0</v>
      </c>
      <c r="E2267" s="176">
        <v>0</v>
      </c>
      <c r="F2267" s="87">
        <v>220</v>
      </c>
      <c r="G2267" s="168">
        <v>4892.7999999999993</v>
      </c>
      <c r="I2267" s="177" t="e">
        <f t="shared" ref="I2267:I2298" si="117">F2267/D2267</f>
        <v>#DIV/0!</v>
      </c>
      <c r="J2267" s="174">
        <f t="shared" si="115"/>
        <v>-220</v>
      </c>
      <c r="M2267" s="184"/>
    </row>
    <row r="2268" spans="1:13" ht="15" customHeight="1" x14ac:dyDescent="0.3">
      <c r="A2268" s="85" t="s">
        <v>2223</v>
      </c>
      <c r="B2268" s="85" t="s">
        <v>2224</v>
      </c>
      <c r="C2268" s="86" t="s">
        <v>25</v>
      </c>
      <c r="D2268" s="199">
        <v>0</v>
      </c>
      <c r="E2268" s="176">
        <v>0</v>
      </c>
      <c r="F2268" s="87">
        <v>137</v>
      </c>
      <c r="G2268" s="168">
        <v>1965.95</v>
      </c>
      <c r="I2268" s="177" t="e">
        <f t="shared" si="117"/>
        <v>#DIV/0!</v>
      </c>
      <c r="J2268" s="174">
        <f t="shared" si="115"/>
        <v>-137</v>
      </c>
      <c r="M2268" s="184"/>
    </row>
    <row r="2269" spans="1:13" ht="15" customHeight="1" x14ac:dyDescent="0.3">
      <c r="A2269" s="85" t="s">
        <v>2225</v>
      </c>
      <c r="B2269" s="85" t="s">
        <v>2226</v>
      </c>
      <c r="C2269" s="86" t="s">
        <v>25</v>
      </c>
      <c r="D2269" s="199">
        <v>86.6</v>
      </c>
      <c r="E2269" s="176">
        <v>1231.45</v>
      </c>
      <c r="F2269" s="87">
        <v>0</v>
      </c>
      <c r="G2269" s="168">
        <v>0</v>
      </c>
      <c r="I2269" s="177">
        <f t="shared" si="117"/>
        <v>0</v>
      </c>
      <c r="J2269" s="174">
        <f t="shared" si="115"/>
        <v>86.6</v>
      </c>
      <c r="M2269" s="184"/>
    </row>
    <row r="2270" spans="1:13" ht="15" customHeight="1" x14ac:dyDescent="0.3">
      <c r="A2270" s="85" t="s">
        <v>2227</v>
      </c>
      <c r="B2270" s="85" t="s">
        <v>2228</v>
      </c>
      <c r="C2270" s="86" t="s">
        <v>25</v>
      </c>
      <c r="D2270" s="199">
        <v>66</v>
      </c>
      <c r="E2270" s="176">
        <v>905.52</v>
      </c>
      <c r="F2270" s="87">
        <v>0</v>
      </c>
      <c r="G2270" s="168">
        <v>0</v>
      </c>
      <c r="I2270" s="177">
        <f t="shared" si="117"/>
        <v>0</v>
      </c>
      <c r="J2270" s="174">
        <f t="shared" si="115"/>
        <v>66</v>
      </c>
      <c r="M2270" s="184"/>
    </row>
    <row r="2271" spans="1:13" ht="15" customHeight="1" x14ac:dyDescent="0.3">
      <c r="A2271" s="85" t="s">
        <v>2229</v>
      </c>
      <c r="B2271" s="85" t="s">
        <v>2230</v>
      </c>
      <c r="C2271" s="86" t="s">
        <v>25</v>
      </c>
      <c r="D2271" s="199">
        <v>1050</v>
      </c>
      <c r="E2271" s="176">
        <v>14217</v>
      </c>
      <c r="F2271" s="87">
        <v>0</v>
      </c>
      <c r="G2271" s="168">
        <v>0</v>
      </c>
      <c r="I2271" s="177">
        <f t="shared" si="117"/>
        <v>0</v>
      </c>
      <c r="J2271" s="174">
        <f t="shared" si="115"/>
        <v>1050</v>
      </c>
      <c r="M2271" s="184"/>
    </row>
    <row r="2272" spans="1:13" ht="15" customHeight="1" x14ac:dyDescent="0.3">
      <c r="A2272" s="85" t="s">
        <v>2231</v>
      </c>
      <c r="B2272" s="85" t="s">
        <v>2232</v>
      </c>
      <c r="C2272" s="86" t="s">
        <v>25</v>
      </c>
      <c r="D2272" s="199">
        <v>0</v>
      </c>
      <c r="E2272" s="176">
        <v>0</v>
      </c>
      <c r="F2272" s="87">
        <v>49</v>
      </c>
      <c r="G2272" s="168">
        <v>339.57</v>
      </c>
      <c r="I2272" s="177" t="e">
        <f t="shared" si="117"/>
        <v>#DIV/0!</v>
      </c>
      <c r="J2272" s="174">
        <f t="shared" si="115"/>
        <v>-49</v>
      </c>
      <c r="M2272" s="184"/>
    </row>
    <row r="2273" spans="1:13" ht="15" customHeight="1" x14ac:dyDescent="0.3">
      <c r="A2273" s="85" t="s">
        <v>2233</v>
      </c>
      <c r="B2273" s="85" t="s">
        <v>2234</v>
      </c>
      <c r="C2273" s="86" t="s">
        <v>28</v>
      </c>
      <c r="D2273" s="199">
        <v>0</v>
      </c>
      <c r="E2273" s="176">
        <v>0</v>
      </c>
      <c r="F2273" s="87">
        <v>0</v>
      </c>
      <c r="G2273" s="168">
        <v>0</v>
      </c>
      <c r="I2273" s="177" t="e">
        <f t="shared" si="117"/>
        <v>#DIV/0!</v>
      </c>
      <c r="J2273" s="174">
        <f t="shared" si="115"/>
        <v>0</v>
      </c>
      <c r="M2273" s="184"/>
    </row>
    <row r="2274" spans="1:13" ht="15" customHeight="1" x14ac:dyDescent="0.3">
      <c r="A2274" s="85" t="s">
        <v>2235</v>
      </c>
      <c r="B2274" s="85" t="s">
        <v>2236</v>
      </c>
      <c r="C2274" s="86" t="s">
        <v>28</v>
      </c>
      <c r="D2274" s="199">
        <v>0</v>
      </c>
      <c r="E2274" s="176">
        <v>0</v>
      </c>
      <c r="F2274" s="87">
        <v>0</v>
      </c>
      <c r="G2274" s="168">
        <v>0</v>
      </c>
      <c r="I2274" s="177" t="e">
        <f t="shared" si="117"/>
        <v>#DIV/0!</v>
      </c>
      <c r="J2274" s="174">
        <f t="shared" si="115"/>
        <v>0</v>
      </c>
      <c r="M2274" s="184"/>
    </row>
    <row r="2275" spans="1:13" ht="15" customHeight="1" x14ac:dyDescent="0.3">
      <c r="A2275" s="85" t="s">
        <v>2237</v>
      </c>
      <c r="B2275" s="85" t="s">
        <v>2238</v>
      </c>
      <c r="C2275" s="86" t="s">
        <v>28</v>
      </c>
      <c r="D2275" s="199">
        <v>4</v>
      </c>
      <c r="E2275" s="176">
        <v>21.4</v>
      </c>
      <c r="F2275" s="87">
        <v>0</v>
      </c>
      <c r="G2275" s="168">
        <v>0</v>
      </c>
      <c r="I2275" s="177">
        <f t="shared" si="117"/>
        <v>0</v>
      </c>
      <c r="J2275" s="174">
        <f t="shared" si="115"/>
        <v>4</v>
      </c>
      <c r="M2275" s="184"/>
    </row>
    <row r="2276" spans="1:13" ht="15" customHeight="1" x14ac:dyDescent="0.3">
      <c r="A2276" s="85" t="s">
        <v>2239</v>
      </c>
      <c r="B2276" s="85" t="s">
        <v>2240</v>
      </c>
      <c r="C2276" s="86" t="s">
        <v>28</v>
      </c>
      <c r="D2276" s="199">
        <v>4</v>
      </c>
      <c r="E2276" s="176">
        <v>26.56</v>
      </c>
      <c r="F2276" s="87">
        <v>0</v>
      </c>
      <c r="G2276" s="168">
        <v>0</v>
      </c>
      <c r="I2276" s="177">
        <f t="shared" si="117"/>
        <v>0</v>
      </c>
      <c r="J2276" s="174">
        <f t="shared" si="115"/>
        <v>4</v>
      </c>
      <c r="M2276" s="184"/>
    </row>
    <row r="2277" spans="1:13" ht="15" customHeight="1" x14ac:dyDescent="0.3">
      <c r="A2277" s="85" t="s">
        <v>2241</v>
      </c>
      <c r="B2277" s="85" t="s">
        <v>2242</v>
      </c>
      <c r="C2277" s="86" t="s">
        <v>28</v>
      </c>
      <c r="D2277" s="199">
        <v>50</v>
      </c>
      <c r="E2277" s="176">
        <v>232.5</v>
      </c>
      <c r="F2277" s="87">
        <v>0</v>
      </c>
      <c r="G2277" s="168">
        <v>0</v>
      </c>
      <c r="I2277" s="177">
        <f t="shared" si="117"/>
        <v>0</v>
      </c>
      <c r="J2277" s="174">
        <f t="shared" si="115"/>
        <v>50</v>
      </c>
      <c r="M2277" s="184"/>
    </row>
    <row r="2278" spans="1:13" ht="15" customHeight="1" x14ac:dyDescent="0.3">
      <c r="A2278" s="85" t="s">
        <v>2243</v>
      </c>
      <c r="B2278" s="85" t="s">
        <v>2244</v>
      </c>
      <c r="C2278" s="86" t="s">
        <v>28</v>
      </c>
      <c r="D2278" s="199">
        <v>0</v>
      </c>
      <c r="E2278" s="176">
        <v>0</v>
      </c>
      <c r="F2278" s="87">
        <v>0</v>
      </c>
      <c r="G2278" s="168">
        <v>0</v>
      </c>
      <c r="I2278" s="177" t="e">
        <f t="shared" si="117"/>
        <v>#DIV/0!</v>
      </c>
      <c r="J2278" s="174">
        <f t="shared" si="115"/>
        <v>0</v>
      </c>
      <c r="M2278" s="184"/>
    </row>
    <row r="2279" spans="1:13" ht="15" customHeight="1" x14ac:dyDescent="0.3">
      <c r="A2279" s="85" t="s">
        <v>2245</v>
      </c>
      <c r="B2279" s="85" t="s">
        <v>2246</v>
      </c>
      <c r="C2279" s="86" t="s">
        <v>28</v>
      </c>
      <c r="D2279" s="199">
        <v>0</v>
      </c>
      <c r="E2279" s="176">
        <v>0</v>
      </c>
      <c r="F2279" s="87">
        <v>0</v>
      </c>
      <c r="G2279" s="168">
        <v>0</v>
      </c>
      <c r="I2279" s="177" t="e">
        <f t="shared" si="117"/>
        <v>#DIV/0!</v>
      </c>
      <c r="J2279" s="174">
        <f t="shared" si="115"/>
        <v>0</v>
      </c>
      <c r="M2279" s="184"/>
    </row>
    <row r="2280" spans="1:13" ht="15" customHeight="1" x14ac:dyDescent="0.3">
      <c r="A2280" s="85" t="s">
        <v>2247</v>
      </c>
      <c r="B2280" s="85" t="s">
        <v>2248</v>
      </c>
      <c r="C2280" s="86" t="s">
        <v>28</v>
      </c>
      <c r="D2280" s="199">
        <v>0</v>
      </c>
      <c r="E2280" s="176">
        <v>0</v>
      </c>
      <c r="F2280" s="87">
        <v>0</v>
      </c>
      <c r="G2280" s="168">
        <v>0</v>
      </c>
      <c r="I2280" s="177" t="e">
        <f t="shared" si="117"/>
        <v>#DIV/0!</v>
      </c>
      <c r="J2280" s="174">
        <f t="shared" si="115"/>
        <v>0</v>
      </c>
      <c r="M2280" s="184"/>
    </row>
    <row r="2281" spans="1:13" ht="15" customHeight="1" x14ac:dyDescent="0.3">
      <c r="A2281" s="85" t="s">
        <v>2249</v>
      </c>
      <c r="B2281" s="85" t="s">
        <v>2250</v>
      </c>
      <c r="C2281" s="86" t="s">
        <v>28</v>
      </c>
      <c r="D2281" s="199">
        <v>4</v>
      </c>
      <c r="E2281" s="176">
        <v>40.479999999999997</v>
      </c>
      <c r="F2281" s="87">
        <v>0</v>
      </c>
      <c r="G2281" s="168">
        <v>0</v>
      </c>
      <c r="I2281" s="177">
        <f t="shared" si="117"/>
        <v>0</v>
      </c>
      <c r="J2281" s="174">
        <f t="shared" si="115"/>
        <v>4</v>
      </c>
      <c r="M2281" s="184"/>
    </row>
    <row r="2282" spans="1:13" ht="15" customHeight="1" x14ac:dyDescent="0.3">
      <c r="A2282" s="85" t="s">
        <v>2251</v>
      </c>
      <c r="B2282" s="85" t="s">
        <v>2252</v>
      </c>
      <c r="C2282" s="86" t="s">
        <v>28</v>
      </c>
      <c r="D2282" s="199">
        <v>4</v>
      </c>
      <c r="E2282" s="176">
        <v>33.24</v>
      </c>
      <c r="F2282" s="87">
        <v>0</v>
      </c>
      <c r="G2282" s="168">
        <v>0</v>
      </c>
      <c r="I2282" s="177">
        <f t="shared" si="117"/>
        <v>0</v>
      </c>
      <c r="J2282" s="174">
        <f t="shared" si="115"/>
        <v>4</v>
      </c>
      <c r="M2282" s="184"/>
    </row>
    <row r="2283" spans="1:13" ht="15" customHeight="1" x14ac:dyDescent="0.3">
      <c r="A2283" s="85" t="s">
        <v>2253</v>
      </c>
      <c r="B2283" s="85" t="s">
        <v>2254</v>
      </c>
      <c r="C2283" s="86" t="s">
        <v>28</v>
      </c>
      <c r="D2283" s="199">
        <v>50</v>
      </c>
      <c r="E2283" s="176">
        <v>321.5</v>
      </c>
      <c r="F2283" s="87">
        <v>0</v>
      </c>
      <c r="G2283" s="168">
        <v>0</v>
      </c>
      <c r="I2283" s="177">
        <f t="shared" si="117"/>
        <v>0</v>
      </c>
      <c r="J2283" s="174">
        <f t="shared" si="115"/>
        <v>50</v>
      </c>
      <c r="M2283" s="184"/>
    </row>
    <row r="2284" spans="1:13" ht="15" customHeight="1" x14ac:dyDescent="0.3">
      <c r="A2284" s="85" t="s">
        <v>2255</v>
      </c>
      <c r="B2284" s="85" t="s">
        <v>2256</v>
      </c>
      <c r="C2284" s="86" t="s">
        <v>28</v>
      </c>
      <c r="D2284" s="199">
        <v>0</v>
      </c>
      <c r="E2284" s="176">
        <v>0</v>
      </c>
      <c r="F2284" s="87">
        <v>28</v>
      </c>
      <c r="G2284" s="168">
        <v>136.91999999999999</v>
      </c>
      <c r="I2284" s="177" t="e">
        <f t="shared" si="117"/>
        <v>#DIV/0!</v>
      </c>
      <c r="J2284" s="174">
        <f t="shared" si="115"/>
        <v>-28</v>
      </c>
      <c r="M2284" s="184"/>
    </row>
    <row r="2285" spans="1:13" ht="15" customHeight="1" x14ac:dyDescent="0.3">
      <c r="A2285" s="85" t="s">
        <v>2257</v>
      </c>
      <c r="B2285" s="85" t="s">
        <v>2258</v>
      </c>
      <c r="C2285" s="86" t="s">
        <v>28</v>
      </c>
      <c r="D2285" s="199">
        <v>0</v>
      </c>
      <c r="E2285" s="176">
        <v>0</v>
      </c>
      <c r="F2285" s="87">
        <v>34</v>
      </c>
      <c r="G2285" s="168">
        <v>248.88</v>
      </c>
      <c r="I2285" s="177" t="e">
        <f t="shared" si="117"/>
        <v>#DIV/0!</v>
      </c>
      <c r="J2285" s="174">
        <f t="shared" si="115"/>
        <v>-34</v>
      </c>
      <c r="M2285" s="184"/>
    </row>
    <row r="2286" spans="1:13" ht="15" customHeight="1" x14ac:dyDescent="0.3">
      <c r="A2286" s="85" t="s">
        <v>2259</v>
      </c>
      <c r="B2286" s="85" t="s">
        <v>2260</v>
      </c>
      <c r="C2286" s="86" t="s">
        <v>28</v>
      </c>
      <c r="D2286" s="199">
        <v>0</v>
      </c>
      <c r="E2286" s="176">
        <v>0</v>
      </c>
      <c r="F2286" s="87">
        <v>38</v>
      </c>
      <c r="G2286" s="168">
        <v>247.38</v>
      </c>
      <c r="I2286" s="177" t="e">
        <f t="shared" si="117"/>
        <v>#DIV/0!</v>
      </c>
      <c r="J2286" s="174">
        <f t="shared" si="115"/>
        <v>-38</v>
      </c>
      <c r="M2286" s="184"/>
    </row>
    <row r="2287" spans="1:13" ht="15" customHeight="1" x14ac:dyDescent="0.3">
      <c r="A2287" s="85" t="s">
        <v>2261</v>
      </c>
      <c r="B2287" s="85" t="s">
        <v>2262</v>
      </c>
      <c r="C2287" s="86" t="s">
        <v>28</v>
      </c>
      <c r="D2287" s="199">
        <v>4</v>
      </c>
      <c r="E2287" s="176">
        <v>20.04</v>
      </c>
      <c r="F2287" s="87">
        <v>0</v>
      </c>
      <c r="G2287" s="168">
        <v>0</v>
      </c>
      <c r="I2287" s="177">
        <f t="shared" si="117"/>
        <v>0</v>
      </c>
      <c r="J2287" s="174">
        <f t="shared" si="115"/>
        <v>4</v>
      </c>
      <c r="M2287" s="184"/>
    </row>
    <row r="2288" spans="1:13" ht="15" customHeight="1" x14ac:dyDescent="0.3">
      <c r="A2288" s="85" t="s">
        <v>2263</v>
      </c>
      <c r="B2288" s="85" t="s">
        <v>2264</v>
      </c>
      <c r="C2288" s="86" t="s">
        <v>28</v>
      </c>
      <c r="D2288" s="199">
        <v>4</v>
      </c>
      <c r="E2288" s="176">
        <v>22.48</v>
      </c>
      <c r="F2288" s="87">
        <v>0</v>
      </c>
      <c r="G2288" s="168">
        <v>0</v>
      </c>
      <c r="I2288" s="177">
        <f t="shared" si="117"/>
        <v>0</v>
      </c>
      <c r="J2288" s="174">
        <f t="shared" si="115"/>
        <v>4</v>
      </c>
      <c r="M2288" s="184"/>
    </row>
    <row r="2289" spans="1:13" ht="15" customHeight="1" x14ac:dyDescent="0.3">
      <c r="A2289" s="85" t="s">
        <v>2265</v>
      </c>
      <c r="B2289" s="85" t="s">
        <v>2266</v>
      </c>
      <c r="C2289" s="86" t="s">
        <v>28</v>
      </c>
      <c r="D2289" s="199">
        <v>50</v>
      </c>
      <c r="E2289" s="176">
        <v>207</v>
      </c>
      <c r="F2289" s="87">
        <v>0</v>
      </c>
      <c r="G2289" s="168">
        <v>0</v>
      </c>
      <c r="I2289" s="177">
        <f t="shared" si="117"/>
        <v>0</v>
      </c>
      <c r="J2289" s="174">
        <f t="shared" si="115"/>
        <v>50</v>
      </c>
      <c r="M2289" s="184"/>
    </row>
    <row r="2290" spans="1:13" ht="15" customHeight="1" x14ac:dyDescent="0.3">
      <c r="A2290" s="85" t="s">
        <v>2267</v>
      </c>
      <c r="B2290" s="85" t="s">
        <v>2268</v>
      </c>
      <c r="C2290" s="86" t="s">
        <v>28</v>
      </c>
      <c r="D2290" s="199">
        <v>0</v>
      </c>
      <c r="E2290" s="176">
        <v>0</v>
      </c>
      <c r="F2290" s="87">
        <v>27</v>
      </c>
      <c r="G2290" s="168">
        <v>104.75999999999999</v>
      </c>
      <c r="I2290" s="177" t="e">
        <f t="shared" si="117"/>
        <v>#DIV/0!</v>
      </c>
      <c r="J2290" s="174">
        <f t="shared" si="115"/>
        <v>-27</v>
      </c>
      <c r="M2290" s="184"/>
    </row>
    <row r="2291" spans="1:13" ht="15" customHeight="1" x14ac:dyDescent="0.3">
      <c r="A2291" s="85" t="s">
        <v>2269</v>
      </c>
      <c r="B2291" s="85" t="s">
        <v>2270</v>
      </c>
      <c r="C2291" s="86" t="s">
        <v>25</v>
      </c>
      <c r="D2291" s="199">
        <v>46.2</v>
      </c>
      <c r="E2291" s="176">
        <v>947.56</v>
      </c>
      <c r="F2291" s="87">
        <v>0</v>
      </c>
      <c r="G2291" s="168">
        <v>0</v>
      </c>
      <c r="I2291" s="177">
        <f t="shared" si="117"/>
        <v>0</v>
      </c>
      <c r="J2291" s="174">
        <f t="shared" si="115"/>
        <v>46.2</v>
      </c>
      <c r="M2291" s="184"/>
    </row>
    <row r="2292" spans="1:13" ht="15" customHeight="1" x14ac:dyDescent="0.3">
      <c r="A2292" s="85" t="s">
        <v>2271</v>
      </c>
      <c r="B2292" s="85" t="s">
        <v>2272</v>
      </c>
      <c r="C2292" s="86" t="s">
        <v>25</v>
      </c>
      <c r="D2292" s="199">
        <v>117.6</v>
      </c>
      <c r="E2292" s="176">
        <v>2410.8000000000002</v>
      </c>
      <c r="F2292" s="87">
        <v>0</v>
      </c>
      <c r="G2292" s="168">
        <v>0</v>
      </c>
      <c r="I2292" s="177">
        <f t="shared" si="117"/>
        <v>0</v>
      </c>
      <c r="J2292" s="174">
        <f t="shared" si="115"/>
        <v>117.6</v>
      </c>
      <c r="M2292" s="184"/>
    </row>
    <row r="2293" spans="1:13" ht="15" customHeight="1" x14ac:dyDescent="0.3">
      <c r="A2293" s="85" t="s">
        <v>2273</v>
      </c>
      <c r="B2293" s="85" t="s">
        <v>2274</v>
      </c>
      <c r="C2293" s="86" t="s">
        <v>25</v>
      </c>
      <c r="D2293" s="199">
        <v>375.9</v>
      </c>
      <c r="E2293" s="176">
        <v>7581.9</v>
      </c>
      <c r="F2293" s="87">
        <v>0</v>
      </c>
      <c r="G2293" s="168">
        <v>0</v>
      </c>
      <c r="I2293" s="177">
        <f t="shared" si="117"/>
        <v>0</v>
      </c>
      <c r="J2293" s="174">
        <f t="shared" si="115"/>
        <v>375.9</v>
      </c>
      <c r="M2293" s="184"/>
    </row>
    <row r="2294" spans="1:13" ht="15" customHeight="1" x14ac:dyDescent="0.3">
      <c r="A2294" s="85" t="s">
        <v>2275</v>
      </c>
      <c r="B2294" s="85" t="s">
        <v>2276</v>
      </c>
      <c r="C2294" s="86" t="s">
        <v>25</v>
      </c>
      <c r="D2294" s="199">
        <v>0</v>
      </c>
      <c r="E2294" s="176">
        <v>0</v>
      </c>
      <c r="F2294" s="87">
        <v>0</v>
      </c>
      <c r="G2294" s="168">
        <v>0</v>
      </c>
      <c r="I2294" s="177" t="e">
        <f t="shared" si="117"/>
        <v>#DIV/0!</v>
      </c>
      <c r="J2294" s="174">
        <f t="shared" si="115"/>
        <v>0</v>
      </c>
      <c r="M2294" s="184"/>
    </row>
    <row r="2295" spans="1:13" ht="15" customHeight="1" x14ac:dyDescent="0.3">
      <c r="A2295" s="85" t="s">
        <v>2277</v>
      </c>
      <c r="B2295" s="85" t="s">
        <v>2278</v>
      </c>
      <c r="C2295" s="86" t="s">
        <v>25</v>
      </c>
      <c r="D2295" s="199">
        <v>0</v>
      </c>
      <c r="E2295" s="176">
        <v>0</v>
      </c>
      <c r="F2295" s="87">
        <v>7509.4400000000005</v>
      </c>
      <c r="G2295" s="168">
        <v>121427.64480000002</v>
      </c>
      <c r="I2295" s="177" t="e">
        <f t="shared" si="117"/>
        <v>#DIV/0!</v>
      </c>
      <c r="J2295" s="174">
        <f t="shared" si="115"/>
        <v>-7509.4400000000005</v>
      </c>
      <c r="M2295" s="184"/>
    </row>
    <row r="2296" spans="1:13" ht="15" customHeight="1" x14ac:dyDescent="0.3">
      <c r="A2296" s="85" t="s">
        <v>2279</v>
      </c>
      <c r="B2296" s="85" t="s">
        <v>2280</v>
      </c>
      <c r="C2296" s="86" t="s">
        <v>25</v>
      </c>
      <c r="D2296" s="199">
        <v>2672.26</v>
      </c>
      <c r="E2296" s="176">
        <v>35835.01</v>
      </c>
      <c r="F2296" s="87">
        <v>0</v>
      </c>
      <c r="G2296" s="168">
        <v>0</v>
      </c>
      <c r="I2296" s="177">
        <f t="shared" si="117"/>
        <v>0</v>
      </c>
      <c r="J2296" s="174">
        <f t="shared" si="115"/>
        <v>2672.26</v>
      </c>
      <c r="M2296" s="184"/>
    </row>
    <row r="2297" spans="1:13" ht="15" customHeight="1" x14ac:dyDescent="0.3">
      <c r="A2297" s="85" t="s">
        <v>2281</v>
      </c>
      <c r="B2297" s="85" t="s">
        <v>2282</v>
      </c>
      <c r="C2297" s="86" t="s">
        <v>28</v>
      </c>
      <c r="D2297" s="199">
        <v>44</v>
      </c>
      <c r="E2297" s="176">
        <v>1004.08</v>
      </c>
      <c r="F2297" s="87">
        <v>0</v>
      </c>
      <c r="G2297" s="168">
        <v>0</v>
      </c>
      <c r="I2297" s="177">
        <f t="shared" si="117"/>
        <v>0</v>
      </c>
      <c r="J2297" s="174">
        <f t="shared" si="115"/>
        <v>44</v>
      </c>
      <c r="M2297" s="184"/>
    </row>
    <row r="2298" spans="1:13" ht="15" customHeight="1" x14ac:dyDescent="0.3">
      <c r="A2298" s="85" t="s">
        <v>2283</v>
      </c>
      <c r="B2298" s="85" t="s">
        <v>2284</v>
      </c>
      <c r="C2298" s="86" t="s">
        <v>28</v>
      </c>
      <c r="D2298" s="199">
        <v>112</v>
      </c>
      <c r="E2298" s="176">
        <v>2555.84</v>
      </c>
      <c r="F2298" s="87">
        <v>0</v>
      </c>
      <c r="G2298" s="168">
        <v>0</v>
      </c>
      <c r="I2298" s="177">
        <f t="shared" si="117"/>
        <v>0</v>
      </c>
      <c r="J2298" s="174">
        <f t="shared" si="115"/>
        <v>112</v>
      </c>
      <c r="M2298" s="184"/>
    </row>
    <row r="2299" spans="1:13" ht="15" customHeight="1" x14ac:dyDescent="0.3">
      <c r="A2299" s="85" t="s">
        <v>2285</v>
      </c>
      <c r="B2299" s="85" t="s">
        <v>2286</v>
      </c>
      <c r="C2299" s="86" t="s">
        <v>28</v>
      </c>
      <c r="D2299" s="199">
        <v>358</v>
      </c>
      <c r="E2299" s="176">
        <v>8169.56</v>
      </c>
      <c r="F2299" s="87">
        <v>0</v>
      </c>
      <c r="G2299" s="168">
        <v>0</v>
      </c>
      <c r="I2299" s="177">
        <f t="shared" ref="I2299:I2317" si="118">F2299/D2299</f>
        <v>0</v>
      </c>
      <c r="J2299" s="174">
        <f t="shared" si="115"/>
        <v>358</v>
      </c>
      <c r="M2299" s="184"/>
    </row>
    <row r="2300" spans="1:13" ht="15" customHeight="1" x14ac:dyDescent="0.3">
      <c r="A2300" s="85" t="s">
        <v>2287</v>
      </c>
      <c r="B2300" s="85" t="s">
        <v>2288</v>
      </c>
      <c r="C2300" s="86" t="s">
        <v>28</v>
      </c>
      <c r="D2300" s="199">
        <v>0</v>
      </c>
      <c r="E2300" s="176">
        <v>0</v>
      </c>
      <c r="F2300" s="87">
        <v>0</v>
      </c>
      <c r="G2300" s="168">
        <v>0</v>
      </c>
      <c r="I2300" s="177" t="e">
        <f t="shared" si="118"/>
        <v>#DIV/0!</v>
      </c>
      <c r="J2300" s="174">
        <f t="shared" si="115"/>
        <v>0</v>
      </c>
      <c r="M2300" s="184"/>
    </row>
    <row r="2301" spans="1:13" ht="15" customHeight="1" x14ac:dyDescent="0.3">
      <c r="A2301" s="85" t="s">
        <v>2289</v>
      </c>
      <c r="B2301" s="85" t="s">
        <v>2290</v>
      </c>
      <c r="C2301" s="86" t="s">
        <v>28</v>
      </c>
      <c r="D2301" s="199">
        <v>0</v>
      </c>
      <c r="E2301" s="176">
        <v>0</v>
      </c>
      <c r="F2301" s="87">
        <v>374</v>
      </c>
      <c r="G2301" s="168">
        <v>8534.68</v>
      </c>
      <c r="I2301" s="177" t="e">
        <f t="shared" si="118"/>
        <v>#DIV/0!</v>
      </c>
      <c r="J2301" s="174">
        <f t="shared" si="115"/>
        <v>-374</v>
      </c>
      <c r="M2301" s="184"/>
    </row>
    <row r="2302" spans="1:13" ht="15" customHeight="1" x14ac:dyDescent="0.3">
      <c r="A2302" s="85" t="s">
        <v>2291</v>
      </c>
      <c r="B2302" s="85" t="s">
        <v>2292</v>
      </c>
      <c r="C2302" s="86" t="s">
        <v>28</v>
      </c>
      <c r="D2302" s="199">
        <v>22</v>
      </c>
      <c r="E2302" s="176">
        <v>144.97999999999999</v>
      </c>
      <c r="F2302" s="87">
        <v>0</v>
      </c>
      <c r="G2302" s="168">
        <v>0</v>
      </c>
      <c r="I2302" s="177">
        <f t="shared" si="118"/>
        <v>0</v>
      </c>
      <c r="J2302" s="174">
        <f t="shared" si="115"/>
        <v>22</v>
      </c>
      <c r="M2302" s="184"/>
    </row>
    <row r="2303" spans="1:13" ht="15" customHeight="1" x14ac:dyDescent="0.3">
      <c r="A2303" s="85" t="s">
        <v>2293</v>
      </c>
      <c r="B2303" s="85" t="s">
        <v>2294</v>
      </c>
      <c r="C2303" s="86" t="s">
        <v>28</v>
      </c>
      <c r="D2303" s="199">
        <v>56</v>
      </c>
      <c r="E2303" s="176">
        <v>369.04</v>
      </c>
      <c r="F2303" s="87">
        <v>0</v>
      </c>
      <c r="G2303" s="168">
        <v>0</v>
      </c>
      <c r="I2303" s="177">
        <f t="shared" si="118"/>
        <v>0</v>
      </c>
      <c r="J2303" s="174">
        <f t="shared" si="115"/>
        <v>56</v>
      </c>
      <c r="M2303" s="184"/>
    </row>
    <row r="2304" spans="1:13" ht="15" customHeight="1" x14ac:dyDescent="0.3">
      <c r="A2304" s="85" t="s">
        <v>2295</v>
      </c>
      <c r="B2304" s="85" t="s">
        <v>2296</v>
      </c>
      <c r="C2304" s="86" t="s">
        <v>28</v>
      </c>
      <c r="D2304" s="199">
        <v>179</v>
      </c>
      <c r="E2304" s="176">
        <v>1179.6099999999999</v>
      </c>
      <c r="F2304" s="87">
        <v>0</v>
      </c>
      <c r="G2304" s="168">
        <v>0</v>
      </c>
      <c r="I2304" s="177">
        <f t="shared" si="118"/>
        <v>0</v>
      </c>
      <c r="J2304" s="174">
        <f t="shared" si="115"/>
        <v>179</v>
      </c>
      <c r="M2304" s="184"/>
    </row>
    <row r="2305" spans="1:13" ht="15" customHeight="1" x14ac:dyDescent="0.3">
      <c r="A2305" s="85" t="s">
        <v>2297</v>
      </c>
      <c r="B2305" s="85" t="s">
        <v>2298</v>
      </c>
      <c r="C2305" s="86" t="s">
        <v>28</v>
      </c>
      <c r="D2305" s="199">
        <v>0</v>
      </c>
      <c r="E2305" s="176">
        <v>0</v>
      </c>
      <c r="F2305" s="87">
        <v>0</v>
      </c>
      <c r="G2305" s="168">
        <v>0</v>
      </c>
      <c r="I2305" s="177" t="e">
        <f t="shared" si="118"/>
        <v>#DIV/0!</v>
      </c>
      <c r="J2305" s="174">
        <f t="shared" si="115"/>
        <v>0</v>
      </c>
      <c r="M2305" s="184"/>
    </row>
    <row r="2306" spans="1:13" ht="15" customHeight="1" x14ac:dyDescent="0.3">
      <c r="A2306" s="85" t="s">
        <v>2299</v>
      </c>
      <c r="B2306" s="85" t="s">
        <v>2300</v>
      </c>
      <c r="C2306" s="86" t="s">
        <v>28</v>
      </c>
      <c r="D2306" s="199">
        <v>0</v>
      </c>
      <c r="E2306" s="176">
        <v>0</v>
      </c>
      <c r="F2306" s="87">
        <v>8</v>
      </c>
      <c r="G2306" s="168">
        <v>52.72</v>
      </c>
      <c r="I2306" s="177" t="e">
        <f t="shared" si="118"/>
        <v>#DIV/0!</v>
      </c>
      <c r="J2306" s="174">
        <f t="shared" si="115"/>
        <v>-8</v>
      </c>
      <c r="M2306" s="184"/>
    </row>
    <row r="2307" spans="1:13" ht="15" customHeight="1" x14ac:dyDescent="0.3">
      <c r="A2307" s="85" t="s">
        <v>2301</v>
      </c>
      <c r="B2307" s="85" t="s">
        <v>2302</v>
      </c>
      <c r="C2307" s="86" t="s">
        <v>28</v>
      </c>
      <c r="D2307" s="199">
        <v>44</v>
      </c>
      <c r="E2307" s="176">
        <v>289.95999999999998</v>
      </c>
      <c r="F2307" s="87">
        <v>0</v>
      </c>
      <c r="G2307" s="168">
        <v>0</v>
      </c>
      <c r="I2307" s="177">
        <f t="shared" si="118"/>
        <v>0</v>
      </c>
      <c r="J2307" s="174">
        <f t="shared" si="115"/>
        <v>44</v>
      </c>
      <c r="M2307" s="184"/>
    </row>
    <row r="2308" spans="1:13" ht="15" customHeight="1" x14ac:dyDescent="0.3">
      <c r="A2308" s="85" t="s">
        <v>2303</v>
      </c>
      <c r="B2308" s="85" t="s">
        <v>2304</v>
      </c>
      <c r="C2308" s="86" t="s">
        <v>28</v>
      </c>
      <c r="D2308" s="199">
        <v>112</v>
      </c>
      <c r="E2308" s="176">
        <v>1697.92</v>
      </c>
      <c r="F2308" s="87">
        <v>0</v>
      </c>
      <c r="G2308" s="168">
        <v>0</v>
      </c>
      <c r="I2308" s="177">
        <f t="shared" si="118"/>
        <v>0</v>
      </c>
      <c r="J2308" s="174">
        <f t="shared" si="115"/>
        <v>112</v>
      </c>
      <c r="M2308" s="184"/>
    </row>
    <row r="2309" spans="1:13" ht="15" customHeight="1" x14ac:dyDescent="0.3">
      <c r="A2309" s="85" t="s">
        <v>2305</v>
      </c>
      <c r="B2309" s="85" t="s">
        <v>2306</v>
      </c>
      <c r="C2309" s="86" t="s">
        <v>28</v>
      </c>
      <c r="D2309" s="199">
        <v>358</v>
      </c>
      <c r="E2309" s="176">
        <v>5122.9799999999996</v>
      </c>
      <c r="F2309" s="87">
        <v>0</v>
      </c>
      <c r="G2309" s="168">
        <v>0</v>
      </c>
      <c r="I2309" s="177">
        <f t="shared" si="118"/>
        <v>0</v>
      </c>
      <c r="J2309" s="174">
        <f t="shared" ref="J2309:J2372" si="119">D2309-F2309</f>
        <v>358</v>
      </c>
      <c r="M2309" s="184"/>
    </row>
    <row r="2310" spans="1:13" ht="15" customHeight="1" x14ac:dyDescent="0.3">
      <c r="A2310" s="85" t="s">
        <v>2307</v>
      </c>
      <c r="B2310" s="85" t="s">
        <v>2308</v>
      </c>
      <c r="C2310" s="86" t="s">
        <v>28</v>
      </c>
      <c r="D2310" s="199">
        <v>0</v>
      </c>
      <c r="E2310" s="176">
        <v>0</v>
      </c>
      <c r="F2310" s="87">
        <v>0</v>
      </c>
      <c r="G2310" s="168">
        <v>0</v>
      </c>
      <c r="I2310" s="177" t="e">
        <f t="shared" si="118"/>
        <v>#DIV/0!</v>
      </c>
      <c r="J2310" s="174">
        <f t="shared" si="119"/>
        <v>0</v>
      </c>
      <c r="M2310" s="184"/>
    </row>
    <row r="2311" spans="1:13" ht="15" customHeight="1" x14ac:dyDescent="0.3">
      <c r="A2311" s="85" t="s">
        <v>2309</v>
      </c>
      <c r="B2311" s="85" t="s">
        <v>2310</v>
      </c>
      <c r="C2311" s="86" t="s">
        <v>28</v>
      </c>
      <c r="D2311" s="199">
        <v>0</v>
      </c>
      <c r="E2311" s="176">
        <v>0</v>
      </c>
      <c r="F2311" s="87">
        <v>12095</v>
      </c>
      <c r="G2311" s="168">
        <v>100509.45000000001</v>
      </c>
      <c r="I2311" s="177" t="e">
        <f t="shared" si="118"/>
        <v>#DIV/0!</v>
      </c>
      <c r="J2311" s="174">
        <f t="shared" si="119"/>
        <v>-12095</v>
      </c>
      <c r="M2311" s="184"/>
    </row>
    <row r="2312" spans="1:13" ht="15" customHeight="1" x14ac:dyDescent="0.3">
      <c r="A2312" s="85" t="s">
        <v>2311</v>
      </c>
      <c r="B2312" s="85" t="s">
        <v>2312</v>
      </c>
      <c r="C2312" s="86" t="s">
        <v>28</v>
      </c>
      <c r="D2312" s="199">
        <v>44</v>
      </c>
      <c r="E2312" s="176">
        <v>2684.44</v>
      </c>
      <c r="F2312" s="87">
        <v>0</v>
      </c>
      <c r="G2312" s="168">
        <v>0</v>
      </c>
      <c r="I2312" s="177">
        <f t="shared" si="118"/>
        <v>0</v>
      </c>
      <c r="J2312" s="174">
        <f t="shared" si="119"/>
        <v>44</v>
      </c>
      <c r="M2312" s="184"/>
    </row>
    <row r="2313" spans="1:13" ht="15" customHeight="1" x14ac:dyDescent="0.3">
      <c r="A2313" s="85" t="s">
        <v>2313</v>
      </c>
      <c r="B2313" s="85" t="s">
        <v>2314</v>
      </c>
      <c r="C2313" s="86" t="s">
        <v>28</v>
      </c>
      <c r="D2313" s="199">
        <v>112</v>
      </c>
      <c r="E2313" s="176">
        <v>5881.12</v>
      </c>
      <c r="F2313" s="87">
        <v>0</v>
      </c>
      <c r="G2313" s="168">
        <v>0</v>
      </c>
      <c r="I2313" s="177">
        <f t="shared" si="118"/>
        <v>0</v>
      </c>
      <c r="J2313" s="174">
        <f t="shared" si="119"/>
        <v>112</v>
      </c>
      <c r="M2313" s="184"/>
    </row>
    <row r="2314" spans="1:13" ht="15" customHeight="1" x14ac:dyDescent="0.3">
      <c r="A2314" s="85" t="s">
        <v>2315</v>
      </c>
      <c r="B2314" s="85" t="s">
        <v>2316</v>
      </c>
      <c r="C2314" s="86" t="s">
        <v>28</v>
      </c>
      <c r="D2314" s="199">
        <v>358</v>
      </c>
      <c r="E2314" s="176">
        <v>15218.58</v>
      </c>
      <c r="F2314" s="87">
        <v>0</v>
      </c>
      <c r="G2314" s="168">
        <v>0</v>
      </c>
      <c r="I2314" s="177">
        <f t="shared" si="118"/>
        <v>0</v>
      </c>
      <c r="J2314" s="174">
        <f t="shared" si="119"/>
        <v>358</v>
      </c>
      <c r="M2314" s="184"/>
    </row>
    <row r="2315" spans="1:13" ht="15" customHeight="1" x14ac:dyDescent="0.3">
      <c r="A2315" s="85" t="s">
        <v>2317</v>
      </c>
      <c r="B2315" s="85" t="s">
        <v>2318</v>
      </c>
      <c r="C2315" s="86" t="s">
        <v>28</v>
      </c>
      <c r="D2315" s="199">
        <v>66</v>
      </c>
      <c r="E2315" s="176">
        <v>2508.66</v>
      </c>
      <c r="F2315" s="87">
        <v>0</v>
      </c>
      <c r="G2315" s="168">
        <v>0</v>
      </c>
      <c r="I2315" s="177">
        <f t="shared" si="118"/>
        <v>0</v>
      </c>
      <c r="J2315" s="174">
        <f t="shared" si="119"/>
        <v>66</v>
      </c>
      <c r="M2315" s="184"/>
    </row>
    <row r="2316" spans="1:13" ht="15" customHeight="1" x14ac:dyDescent="0.3">
      <c r="A2316" s="85" t="s">
        <v>2319</v>
      </c>
      <c r="B2316" s="85" t="s">
        <v>2320</v>
      </c>
      <c r="C2316" s="86" t="s">
        <v>28</v>
      </c>
      <c r="D2316" s="199">
        <v>80</v>
      </c>
      <c r="E2316" s="176">
        <v>2640.8</v>
      </c>
      <c r="F2316" s="87">
        <v>0</v>
      </c>
      <c r="G2316" s="168">
        <v>0</v>
      </c>
      <c r="I2316" s="177">
        <f t="shared" si="118"/>
        <v>0</v>
      </c>
      <c r="J2316" s="174">
        <f t="shared" si="119"/>
        <v>80</v>
      </c>
      <c r="M2316" s="184"/>
    </row>
    <row r="2317" spans="1:13" ht="15" customHeight="1" x14ac:dyDescent="0.3">
      <c r="A2317" s="85" t="s">
        <v>2321</v>
      </c>
      <c r="B2317" s="85" t="s">
        <v>2322</v>
      </c>
      <c r="C2317" s="86" t="s">
        <v>28</v>
      </c>
      <c r="D2317" s="199">
        <v>5640</v>
      </c>
      <c r="E2317" s="176">
        <v>130340.4</v>
      </c>
      <c r="F2317" s="87">
        <v>0</v>
      </c>
      <c r="G2317" s="168">
        <v>0</v>
      </c>
      <c r="I2317" s="177">
        <f t="shared" si="118"/>
        <v>0</v>
      </c>
      <c r="J2317" s="174">
        <f t="shared" si="119"/>
        <v>5640</v>
      </c>
      <c r="M2317" s="184"/>
    </row>
    <row r="2318" spans="1:13" ht="19.95" customHeight="1" x14ac:dyDescent="0.3">
      <c r="A2318" s="88" t="s">
        <v>8746</v>
      </c>
      <c r="B2318" s="88" t="s">
        <v>9497</v>
      </c>
      <c r="C2318" s="89"/>
      <c r="D2318" s="201"/>
      <c r="E2318" s="89">
        <v>206077.00000000003</v>
      </c>
      <c r="F2318" s="89"/>
      <c r="G2318" s="89">
        <v>0</v>
      </c>
      <c r="I2318" s="177"/>
      <c r="J2318" s="174">
        <f t="shared" si="119"/>
        <v>0</v>
      </c>
      <c r="M2318" s="184"/>
    </row>
    <row r="2319" spans="1:13" ht="15" customHeight="1" x14ac:dyDescent="0.3">
      <c r="A2319" s="85" t="s">
        <v>9498</v>
      </c>
      <c r="B2319" s="85" t="s">
        <v>10199</v>
      </c>
      <c r="C2319" s="86" t="s">
        <v>25</v>
      </c>
      <c r="D2319" s="203">
        <v>153.6</v>
      </c>
      <c r="E2319" s="164">
        <v>582.14</v>
      </c>
      <c r="F2319" s="163">
        <v>0</v>
      </c>
      <c r="G2319" s="172">
        <v>0</v>
      </c>
      <c r="I2319" s="177">
        <f>F2319/D2319</f>
        <v>0</v>
      </c>
      <c r="J2319" s="174">
        <f t="shared" si="119"/>
        <v>153.6</v>
      </c>
      <c r="M2319" s="184"/>
    </row>
    <row r="2320" spans="1:13" ht="15" customHeight="1" x14ac:dyDescent="0.3">
      <c r="A2320" s="85" t="s">
        <v>9499</v>
      </c>
      <c r="B2320" s="85" t="s">
        <v>9190</v>
      </c>
      <c r="C2320" s="86" t="s">
        <v>25</v>
      </c>
      <c r="D2320" s="203">
        <v>28296.02</v>
      </c>
      <c r="E2320" s="164">
        <v>191281.1</v>
      </c>
      <c r="F2320" s="163">
        <v>0</v>
      </c>
      <c r="G2320" s="172">
        <v>0</v>
      </c>
      <c r="I2320" s="177">
        <f>F2320/D2320</f>
        <v>0</v>
      </c>
      <c r="J2320" s="174">
        <f t="shared" si="119"/>
        <v>28296.02</v>
      </c>
      <c r="M2320" s="184"/>
    </row>
    <row r="2321" spans="1:13" ht="15" customHeight="1" x14ac:dyDescent="0.3">
      <c r="A2321" s="85" t="s">
        <v>9500</v>
      </c>
      <c r="B2321" s="85" t="s">
        <v>9192</v>
      </c>
      <c r="C2321" s="86" t="s">
        <v>25</v>
      </c>
      <c r="D2321" s="203">
        <v>1138.19</v>
      </c>
      <c r="E2321" s="164">
        <v>14193.23</v>
      </c>
      <c r="F2321" s="163">
        <v>0</v>
      </c>
      <c r="G2321" s="172">
        <v>0</v>
      </c>
      <c r="I2321" s="177">
        <f>F2321/D2321</f>
        <v>0</v>
      </c>
      <c r="J2321" s="174">
        <f t="shared" si="119"/>
        <v>1138.19</v>
      </c>
      <c r="M2321" s="184"/>
    </row>
    <row r="2322" spans="1:13" ht="15" customHeight="1" x14ac:dyDescent="0.3">
      <c r="A2322" s="85" t="s">
        <v>10198</v>
      </c>
      <c r="B2322" s="85" t="s">
        <v>9040</v>
      </c>
      <c r="C2322" s="86" t="s">
        <v>25</v>
      </c>
      <c r="D2322" s="203">
        <v>0.9</v>
      </c>
      <c r="E2322" s="164">
        <v>20.53</v>
      </c>
      <c r="F2322" s="163">
        <v>0</v>
      </c>
      <c r="G2322" s="172">
        <v>0</v>
      </c>
      <c r="I2322" s="177">
        <f>F2322/D2322</f>
        <v>0</v>
      </c>
      <c r="J2322" s="174">
        <f t="shared" si="119"/>
        <v>0.9</v>
      </c>
      <c r="M2322" s="184"/>
    </row>
    <row r="2323" spans="1:13" ht="19.95" customHeight="1" x14ac:dyDescent="0.3">
      <c r="A2323" s="88" t="s">
        <v>8747</v>
      </c>
      <c r="B2323" s="88" t="s">
        <v>9501</v>
      </c>
      <c r="C2323" s="89"/>
      <c r="D2323" s="201"/>
      <c r="E2323" s="89">
        <v>25831.160000000003</v>
      </c>
      <c r="F2323" s="89"/>
      <c r="G2323" s="89">
        <v>0</v>
      </c>
      <c r="I2323" s="177"/>
      <c r="J2323" s="174">
        <f t="shared" si="119"/>
        <v>0</v>
      </c>
      <c r="M2323" s="184"/>
    </row>
    <row r="2324" spans="1:13" ht="15" customHeight="1" x14ac:dyDescent="0.3">
      <c r="A2324" s="85" t="s">
        <v>9502</v>
      </c>
      <c r="B2324" s="85" t="s">
        <v>8749</v>
      </c>
      <c r="C2324" s="86" t="s">
        <v>78</v>
      </c>
      <c r="D2324" s="203">
        <v>115.2</v>
      </c>
      <c r="E2324" s="164">
        <v>2536.6999999999998</v>
      </c>
      <c r="F2324" s="163">
        <v>0</v>
      </c>
      <c r="G2324" s="172">
        <v>0</v>
      </c>
      <c r="I2324" s="177">
        <f t="shared" ref="I2324:I2329" si="120">F2324/D2324</f>
        <v>0</v>
      </c>
      <c r="J2324" s="174">
        <f t="shared" si="119"/>
        <v>115.2</v>
      </c>
      <c r="M2324" s="184"/>
    </row>
    <row r="2325" spans="1:13" ht="15" customHeight="1" x14ac:dyDescent="0.3">
      <c r="A2325" s="85" t="s">
        <v>9503</v>
      </c>
      <c r="B2325" s="85" t="s">
        <v>10202</v>
      </c>
      <c r="C2325" s="86" t="s">
        <v>25</v>
      </c>
      <c r="D2325" s="203">
        <v>30.72</v>
      </c>
      <c r="E2325" s="164">
        <v>5836.19</v>
      </c>
      <c r="F2325" s="163">
        <v>0</v>
      </c>
      <c r="G2325" s="172">
        <v>0</v>
      </c>
      <c r="I2325" s="177">
        <f t="shared" si="120"/>
        <v>0</v>
      </c>
      <c r="J2325" s="174">
        <f t="shared" si="119"/>
        <v>30.72</v>
      </c>
      <c r="M2325" s="184"/>
    </row>
    <row r="2326" spans="1:13" ht="15" customHeight="1" x14ac:dyDescent="0.3">
      <c r="A2326" s="85" t="s">
        <v>9504</v>
      </c>
      <c r="B2326" s="85" t="s">
        <v>8750</v>
      </c>
      <c r="C2326" s="86" t="s">
        <v>78</v>
      </c>
      <c r="D2326" s="203">
        <v>84.48</v>
      </c>
      <c r="E2326" s="164">
        <v>2912.87</v>
      </c>
      <c r="F2326" s="163">
        <v>0</v>
      </c>
      <c r="G2326" s="172">
        <v>0</v>
      </c>
      <c r="I2326" s="177">
        <f t="shared" si="120"/>
        <v>0</v>
      </c>
      <c r="J2326" s="174">
        <f t="shared" si="119"/>
        <v>84.48</v>
      </c>
      <c r="M2326" s="184"/>
    </row>
    <row r="2327" spans="1:13" ht="15" customHeight="1" x14ac:dyDescent="0.3">
      <c r="A2327" s="85" t="s">
        <v>9505</v>
      </c>
      <c r="B2327" s="85" t="s">
        <v>10203</v>
      </c>
      <c r="C2327" s="86" t="s">
        <v>78</v>
      </c>
      <c r="D2327" s="203">
        <v>256</v>
      </c>
      <c r="E2327" s="164">
        <v>5598.72</v>
      </c>
      <c r="F2327" s="163">
        <v>0</v>
      </c>
      <c r="G2327" s="172">
        <v>0</v>
      </c>
      <c r="I2327" s="177">
        <f t="shared" si="120"/>
        <v>0</v>
      </c>
      <c r="J2327" s="174">
        <f t="shared" si="119"/>
        <v>256</v>
      </c>
      <c r="M2327" s="184"/>
    </row>
    <row r="2328" spans="1:13" ht="15" customHeight="1" x14ac:dyDescent="0.3">
      <c r="A2328" s="85" t="s">
        <v>10200</v>
      </c>
      <c r="B2328" s="85" t="s">
        <v>9506</v>
      </c>
      <c r="C2328" s="86" t="s">
        <v>78</v>
      </c>
      <c r="D2328" s="203">
        <v>256</v>
      </c>
      <c r="E2328" s="164">
        <v>750.08</v>
      </c>
      <c r="F2328" s="163">
        <v>0</v>
      </c>
      <c r="G2328" s="172">
        <v>0</v>
      </c>
      <c r="I2328" s="177">
        <f t="shared" si="120"/>
        <v>0</v>
      </c>
      <c r="J2328" s="174">
        <f t="shared" si="119"/>
        <v>256</v>
      </c>
      <c r="M2328" s="184"/>
    </row>
    <row r="2329" spans="1:13" ht="15" customHeight="1" x14ac:dyDescent="0.3">
      <c r="A2329" s="85" t="s">
        <v>10201</v>
      </c>
      <c r="B2329" s="85" t="s">
        <v>9191</v>
      </c>
      <c r="C2329" s="86" t="s">
        <v>78</v>
      </c>
      <c r="D2329" s="203">
        <v>221.41</v>
      </c>
      <c r="E2329" s="164">
        <v>8196.6</v>
      </c>
      <c r="F2329" s="163">
        <v>0</v>
      </c>
      <c r="G2329" s="172">
        <v>0</v>
      </c>
      <c r="I2329" s="177">
        <f t="shared" si="120"/>
        <v>0</v>
      </c>
      <c r="J2329" s="174">
        <f t="shared" si="119"/>
        <v>221.41</v>
      </c>
      <c r="M2329" s="184"/>
    </row>
    <row r="2330" spans="1:13" ht="19.95" customHeight="1" x14ac:dyDescent="0.3">
      <c r="A2330" s="88" t="s">
        <v>8748</v>
      </c>
      <c r="B2330" s="88" t="s">
        <v>9528</v>
      </c>
      <c r="C2330" s="89"/>
      <c r="D2330" s="201"/>
      <c r="E2330" s="89">
        <v>1377900.37</v>
      </c>
      <c r="F2330" s="89"/>
      <c r="G2330" s="89">
        <v>12048.41</v>
      </c>
      <c r="I2330" s="177"/>
      <c r="J2330" s="174">
        <f t="shared" si="119"/>
        <v>0</v>
      </c>
      <c r="M2330" s="184"/>
    </row>
    <row r="2331" spans="1:13" ht="15" customHeight="1" x14ac:dyDescent="0.3">
      <c r="A2331" s="85" t="s">
        <v>9529</v>
      </c>
      <c r="B2331" s="85" t="s">
        <v>10071</v>
      </c>
      <c r="C2331" s="86" t="s">
        <v>25</v>
      </c>
      <c r="D2331" s="203">
        <v>1022.64</v>
      </c>
      <c r="E2331" s="164">
        <v>56971.27</v>
      </c>
      <c r="F2331" s="163">
        <v>0</v>
      </c>
      <c r="G2331" s="172">
        <v>0</v>
      </c>
      <c r="I2331" s="177">
        <f t="shared" ref="I2331:I2353" si="121">F2331/D2331</f>
        <v>0</v>
      </c>
      <c r="J2331" s="174">
        <f t="shared" si="119"/>
        <v>1022.64</v>
      </c>
      <c r="M2331" s="184"/>
    </row>
    <row r="2332" spans="1:13" ht="15" customHeight="1" x14ac:dyDescent="0.3">
      <c r="A2332" s="85" t="s">
        <v>9530</v>
      </c>
      <c r="B2332" s="85" t="s">
        <v>10072</v>
      </c>
      <c r="C2332" s="86" t="s">
        <v>28</v>
      </c>
      <c r="D2332" s="203">
        <v>826.6</v>
      </c>
      <c r="E2332" s="164">
        <v>39263.5</v>
      </c>
      <c r="F2332" s="163">
        <v>0</v>
      </c>
      <c r="G2332" s="172">
        <v>0</v>
      </c>
      <c r="I2332" s="177">
        <f t="shared" si="121"/>
        <v>0</v>
      </c>
      <c r="J2332" s="174">
        <f t="shared" si="119"/>
        <v>826.6</v>
      </c>
      <c r="M2332" s="184"/>
    </row>
    <row r="2333" spans="1:13" ht="15" customHeight="1" x14ac:dyDescent="0.3">
      <c r="A2333" s="85" t="s">
        <v>10052</v>
      </c>
      <c r="B2333" s="85" t="s">
        <v>10073</v>
      </c>
      <c r="C2333" s="86" t="s">
        <v>28</v>
      </c>
      <c r="D2333" s="203">
        <v>1909.52</v>
      </c>
      <c r="E2333" s="164">
        <v>60703.64</v>
      </c>
      <c r="F2333" s="163">
        <v>379</v>
      </c>
      <c r="G2333" s="172">
        <v>12048.41</v>
      </c>
      <c r="I2333" s="177">
        <f t="shared" si="121"/>
        <v>0.19847919896099545</v>
      </c>
      <c r="J2333" s="174">
        <f t="shared" si="119"/>
        <v>1530.52</v>
      </c>
      <c r="M2333" s="184"/>
    </row>
    <row r="2334" spans="1:13" ht="15" customHeight="1" x14ac:dyDescent="0.3">
      <c r="A2334" s="85" t="s">
        <v>10053</v>
      </c>
      <c r="B2334" s="85" t="s">
        <v>10074</v>
      </c>
      <c r="C2334" s="86" t="s">
        <v>28</v>
      </c>
      <c r="D2334" s="203">
        <v>256</v>
      </c>
      <c r="E2334" s="164">
        <v>6300.16</v>
      </c>
      <c r="F2334" s="163">
        <v>0</v>
      </c>
      <c r="G2334" s="172">
        <v>0</v>
      </c>
      <c r="I2334" s="177">
        <f t="shared" si="121"/>
        <v>0</v>
      </c>
      <c r="J2334" s="174">
        <f t="shared" si="119"/>
        <v>256</v>
      </c>
      <c r="M2334" s="184"/>
    </row>
    <row r="2335" spans="1:13" ht="15" customHeight="1" x14ac:dyDescent="0.3">
      <c r="A2335" s="85" t="s">
        <v>10054</v>
      </c>
      <c r="B2335" s="85" t="s">
        <v>10075</v>
      </c>
      <c r="C2335" s="86" t="s">
        <v>28</v>
      </c>
      <c r="D2335" s="203">
        <v>207</v>
      </c>
      <c r="E2335" s="164">
        <v>3966.12</v>
      </c>
      <c r="F2335" s="163">
        <v>0</v>
      </c>
      <c r="G2335" s="172">
        <v>0</v>
      </c>
      <c r="I2335" s="177">
        <f t="shared" si="121"/>
        <v>0</v>
      </c>
      <c r="J2335" s="174">
        <f t="shared" si="119"/>
        <v>207</v>
      </c>
      <c r="M2335" s="184"/>
    </row>
    <row r="2336" spans="1:13" ht="15" customHeight="1" x14ac:dyDescent="0.3">
      <c r="A2336" s="85" t="s">
        <v>10055</v>
      </c>
      <c r="B2336" s="85" t="s">
        <v>10076</v>
      </c>
      <c r="C2336" s="86" t="s">
        <v>28</v>
      </c>
      <c r="D2336" s="203">
        <v>477</v>
      </c>
      <c r="E2336" s="164">
        <v>6105.6</v>
      </c>
      <c r="F2336" s="163">
        <v>0</v>
      </c>
      <c r="G2336" s="172">
        <v>0</v>
      </c>
      <c r="I2336" s="177">
        <f t="shared" si="121"/>
        <v>0</v>
      </c>
      <c r="J2336" s="174">
        <f t="shared" si="119"/>
        <v>477</v>
      </c>
      <c r="M2336" s="184"/>
    </row>
    <row r="2337" spans="1:13" ht="15" customHeight="1" x14ac:dyDescent="0.3">
      <c r="A2337" s="85" t="s">
        <v>10056</v>
      </c>
      <c r="B2337" s="85" t="s">
        <v>10077</v>
      </c>
      <c r="C2337" s="86" t="s">
        <v>28</v>
      </c>
      <c r="D2337" s="203">
        <v>170</v>
      </c>
      <c r="E2337" s="164">
        <v>13919.6</v>
      </c>
      <c r="F2337" s="163">
        <v>0</v>
      </c>
      <c r="G2337" s="172">
        <v>0</v>
      </c>
      <c r="I2337" s="177">
        <f t="shared" si="121"/>
        <v>0</v>
      </c>
      <c r="J2337" s="174">
        <f t="shared" si="119"/>
        <v>170</v>
      </c>
      <c r="M2337" s="184"/>
    </row>
    <row r="2338" spans="1:13" ht="15" customHeight="1" x14ac:dyDescent="0.3">
      <c r="A2338" s="85" t="s">
        <v>10057</v>
      </c>
      <c r="B2338" s="85" t="s">
        <v>10078</v>
      </c>
      <c r="C2338" s="86" t="s">
        <v>28</v>
      </c>
      <c r="D2338" s="203">
        <v>138</v>
      </c>
      <c r="E2338" s="164">
        <v>7842.54</v>
      </c>
      <c r="F2338" s="163">
        <v>0</v>
      </c>
      <c r="G2338" s="172">
        <v>0</v>
      </c>
      <c r="I2338" s="177">
        <f t="shared" si="121"/>
        <v>0</v>
      </c>
      <c r="J2338" s="174">
        <f t="shared" si="119"/>
        <v>138</v>
      </c>
      <c r="M2338" s="184"/>
    </row>
    <row r="2339" spans="1:13" ht="15" customHeight="1" x14ac:dyDescent="0.3">
      <c r="A2339" s="85" t="s">
        <v>10058</v>
      </c>
      <c r="B2339" s="85" t="s">
        <v>10079</v>
      </c>
      <c r="C2339" s="86" t="s">
        <v>28</v>
      </c>
      <c r="D2339" s="203">
        <v>170</v>
      </c>
      <c r="E2339" s="164">
        <v>3010.7</v>
      </c>
      <c r="F2339" s="163">
        <v>0</v>
      </c>
      <c r="G2339" s="172">
        <v>0</v>
      </c>
      <c r="I2339" s="177">
        <f t="shared" si="121"/>
        <v>0</v>
      </c>
      <c r="J2339" s="174">
        <f t="shared" si="119"/>
        <v>170</v>
      </c>
      <c r="M2339" s="184"/>
    </row>
    <row r="2340" spans="1:13" ht="15" customHeight="1" x14ac:dyDescent="0.3">
      <c r="A2340" s="85" t="s">
        <v>10059</v>
      </c>
      <c r="B2340" s="85" t="s">
        <v>10080</v>
      </c>
      <c r="C2340" s="86" t="s">
        <v>28</v>
      </c>
      <c r="D2340" s="203">
        <v>138</v>
      </c>
      <c r="E2340" s="164">
        <v>2087.94</v>
      </c>
      <c r="F2340" s="163">
        <v>0</v>
      </c>
      <c r="G2340" s="172">
        <v>0</v>
      </c>
      <c r="I2340" s="177">
        <f t="shared" si="121"/>
        <v>0</v>
      </c>
      <c r="J2340" s="174">
        <f t="shared" si="119"/>
        <v>138</v>
      </c>
      <c r="M2340" s="184"/>
    </row>
    <row r="2341" spans="1:13" ht="15" customHeight="1" x14ac:dyDescent="0.3">
      <c r="A2341" s="85" t="s">
        <v>10060</v>
      </c>
      <c r="B2341" s="85" t="s">
        <v>10081</v>
      </c>
      <c r="C2341" s="86" t="s">
        <v>28</v>
      </c>
      <c r="D2341" s="203">
        <v>3044</v>
      </c>
      <c r="E2341" s="164">
        <v>24534.639999999999</v>
      </c>
      <c r="F2341" s="163">
        <v>0</v>
      </c>
      <c r="G2341" s="172">
        <v>0</v>
      </c>
      <c r="I2341" s="177">
        <f t="shared" si="121"/>
        <v>0</v>
      </c>
      <c r="J2341" s="174">
        <f t="shared" si="119"/>
        <v>3044</v>
      </c>
      <c r="M2341" s="184"/>
    </row>
    <row r="2342" spans="1:13" ht="15" customHeight="1" x14ac:dyDescent="0.3">
      <c r="A2342" s="85" t="s">
        <v>10061</v>
      </c>
      <c r="B2342" s="85" t="s">
        <v>10082</v>
      </c>
      <c r="C2342" s="86" t="s">
        <v>28</v>
      </c>
      <c r="D2342" s="203">
        <v>28296.02</v>
      </c>
      <c r="E2342" s="164">
        <v>672313.44</v>
      </c>
      <c r="F2342" s="163">
        <v>0</v>
      </c>
      <c r="G2342" s="172">
        <v>0</v>
      </c>
      <c r="I2342" s="177">
        <f t="shared" si="121"/>
        <v>0</v>
      </c>
      <c r="J2342" s="174">
        <f t="shared" si="119"/>
        <v>28296.02</v>
      </c>
      <c r="M2342" s="184"/>
    </row>
    <row r="2343" spans="1:13" ht="15" customHeight="1" x14ac:dyDescent="0.3">
      <c r="A2343" s="85" t="s">
        <v>10062</v>
      </c>
      <c r="B2343" s="85" t="s">
        <v>10083</v>
      </c>
      <c r="C2343" s="86" t="s">
        <v>28</v>
      </c>
      <c r="D2343" s="203">
        <v>2092.7399999999998</v>
      </c>
      <c r="E2343" s="164">
        <v>56964.38</v>
      </c>
      <c r="F2343" s="163">
        <v>0</v>
      </c>
      <c r="G2343" s="172">
        <v>0</v>
      </c>
      <c r="I2343" s="177">
        <f t="shared" si="121"/>
        <v>0</v>
      </c>
      <c r="J2343" s="174">
        <f t="shared" si="119"/>
        <v>2092.7399999999998</v>
      </c>
      <c r="M2343" s="184"/>
    </row>
    <row r="2344" spans="1:13" ht="15" customHeight="1" x14ac:dyDescent="0.3">
      <c r="A2344" s="85" t="s">
        <v>10063</v>
      </c>
      <c r="B2344" s="85" t="s">
        <v>10084</v>
      </c>
      <c r="C2344" s="86" t="s">
        <v>28</v>
      </c>
      <c r="D2344" s="203">
        <v>9432</v>
      </c>
      <c r="E2344" s="164">
        <v>84982.32</v>
      </c>
      <c r="F2344" s="163">
        <v>0</v>
      </c>
      <c r="G2344" s="172">
        <v>0</v>
      </c>
      <c r="I2344" s="177">
        <f t="shared" si="121"/>
        <v>0</v>
      </c>
      <c r="J2344" s="174">
        <f t="shared" si="119"/>
        <v>9432</v>
      </c>
      <c r="M2344" s="184"/>
    </row>
    <row r="2345" spans="1:13" ht="15" customHeight="1" x14ac:dyDescent="0.3">
      <c r="A2345" s="85" t="s">
        <v>10064</v>
      </c>
      <c r="B2345" s="85" t="s">
        <v>10085</v>
      </c>
      <c r="C2345" s="86" t="s">
        <v>28</v>
      </c>
      <c r="D2345" s="203">
        <v>697</v>
      </c>
      <c r="E2345" s="164">
        <v>6496.04</v>
      </c>
      <c r="F2345" s="163">
        <v>0</v>
      </c>
      <c r="G2345" s="172">
        <v>0</v>
      </c>
      <c r="I2345" s="177">
        <f t="shared" si="121"/>
        <v>0</v>
      </c>
      <c r="J2345" s="174">
        <f t="shared" si="119"/>
        <v>697</v>
      </c>
      <c r="M2345" s="184"/>
    </row>
    <row r="2346" spans="1:13" ht="15" customHeight="1" x14ac:dyDescent="0.3">
      <c r="A2346" s="85" t="s">
        <v>10065</v>
      </c>
      <c r="B2346" s="85" t="s">
        <v>10086</v>
      </c>
      <c r="C2346" s="86" t="s">
        <v>28</v>
      </c>
      <c r="D2346" s="203">
        <v>250</v>
      </c>
      <c r="E2346" s="164">
        <v>2455</v>
      </c>
      <c r="F2346" s="163">
        <v>0</v>
      </c>
      <c r="G2346" s="172">
        <v>0</v>
      </c>
      <c r="I2346" s="177">
        <f t="shared" si="121"/>
        <v>0</v>
      </c>
      <c r="J2346" s="174">
        <f t="shared" si="119"/>
        <v>250</v>
      </c>
      <c r="M2346" s="184"/>
    </row>
    <row r="2347" spans="1:13" ht="15" customHeight="1" x14ac:dyDescent="0.3">
      <c r="A2347" s="85" t="s">
        <v>10066</v>
      </c>
      <c r="B2347" s="85" t="s">
        <v>10087</v>
      </c>
      <c r="C2347" s="86" t="s">
        <v>28</v>
      </c>
      <c r="D2347" s="203">
        <v>60</v>
      </c>
      <c r="E2347" s="164">
        <v>703.2</v>
      </c>
      <c r="F2347" s="163">
        <v>0</v>
      </c>
      <c r="G2347" s="172">
        <v>0</v>
      </c>
      <c r="I2347" s="177">
        <f t="shared" si="121"/>
        <v>0</v>
      </c>
      <c r="J2347" s="174">
        <f t="shared" si="119"/>
        <v>60</v>
      </c>
      <c r="M2347" s="184"/>
    </row>
    <row r="2348" spans="1:13" ht="15" customHeight="1" x14ac:dyDescent="0.3">
      <c r="A2348" s="85" t="s">
        <v>10067</v>
      </c>
      <c r="B2348" s="85" t="s">
        <v>10088</v>
      </c>
      <c r="C2348" s="86" t="s">
        <v>28</v>
      </c>
      <c r="D2348" s="203">
        <v>21324</v>
      </c>
      <c r="E2348" s="164">
        <v>192129.24</v>
      </c>
      <c r="F2348" s="163">
        <v>0</v>
      </c>
      <c r="G2348" s="172">
        <v>0</v>
      </c>
      <c r="I2348" s="177">
        <f t="shared" si="121"/>
        <v>0</v>
      </c>
      <c r="J2348" s="174">
        <f t="shared" si="119"/>
        <v>21324</v>
      </c>
      <c r="M2348" s="184"/>
    </row>
    <row r="2349" spans="1:13" ht="15" customHeight="1" x14ac:dyDescent="0.3">
      <c r="A2349" s="85" t="s">
        <v>10068</v>
      </c>
      <c r="B2349" s="85" t="s">
        <v>10089</v>
      </c>
      <c r="C2349" s="86" t="s">
        <v>28</v>
      </c>
      <c r="D2349" s="203">
        <v>360</v>
      </c>
      <c r="E2349" s="164">
        <v>3315.6</v>
      </c>
      <c r="F2349" s="163">
        <v>0</v>
      </c>
      <c r="G2349" s="172">
        <v>0</v>
      </c>
      <c r="I2349" s="177">
        <f t="shared" si="121"/>
        <v>0</v>
      </c>
      <c r="J2349" s="174">
        <f t="shared" si="119"/>
        <v>360</v>
      </c>
      <c r="M2349" s="184"/>
    </row>
    <row r="2350" spans="1:13" ht="15" customHeight="1" x14ac:dyDescent="0.3">
      <c r="A2350" s="85" t="s">
        <v>10069</v>
      </c>
      <c r="B2350" s="85" t="s">
        <v>10206</v>
      </c>
      <c r="C2350" s="86" t="s">
        <v>28</v>
      </c>
      <c r="D2350" s="203">
        <v>3312</v>
      </c>
      <c r="E2350" s="164">
        <v>78030.720000000001</v>
      </c>
      <c r="F2350" s="163">
        <v>0</v>
      </c>
      <c r="G2350" s="172">
        <v>0</v>
      </c>
      <c r="I2350" s="177">
        <f t="shared" si="121"/>
        <v>0</v>
      </c>
      <c r="J2350" s="174">
        <f t="shared" si="119"/>
        <v>3312</v>
      </c>
      <c r="M2350" s="184"/>
    </row>
    <row r="2351" spans="1:13" ht="15" customHeight="1" x14ac:dyDescent="0.3">
      <c r="A2351" s="85" t="s">
        <v>10070</v>
      </c>
      <c r="B2351" s="85" t="s">
        <v>10208</v>
      </c>
      <c r="C2351" s="86" t="s">
        <v>28</v>
      </c>
      <c r="D2351" s="203">
        <v>177</v>
      </c>
      <c r="E2351" s="164">
        <v>5940.12</v>
      </c>
      <c r="F2351" s="163">
        <v>0</v>
      </c>
      <c r="G2351" s="172">
        <v>0</v>
      </c>
      <c r="I2351" s="177">
        <f t="shared" si="121"/>
        <v>0</v>
      </c>
      <c r="J2351" s="174">
        <f t="shared" si="119"/>
        <v>177</v>
      </c>
      <c r="M2351" s="184"/>
    </row>
    <row r="2352" spans="1:13" ht="15" customHeight="1" x14ac:dyDescent="0.3">
      <c r="A2352" s="85" t="s">
        <v>10204</v>
      </c>
      <c r="B2352" s="85" t="s">
        <v>10207</v>
      </c>
      <c r="C2352" s="86" t="s">
        <v>28</v>
      </c>
      <c r="D2352" s="203">
        <v>1738.8</v>
      </c>
      <c r="E2352" s="164">
        <v>47225.81</v>
      </c>
      <c r="F2352" s="163">
        <v>0</v>
      </c>
      <c r="G2352" s="172">
        <v>0</v>
      </c>
      <c r="I2352" s="177">
        <f t="shared" si="121"/>
        <v>0</v>
      </c>
      <c r="J2352" s="174">
        <f t="shared" si="119"/>
        <v>1738.8</v>
      </c>
      <c r="M2352" s="184"/>
    </row>
    <row r="2353" spans="1:13" ht="15" customHeight="1" x14ac:dyDescent="0.3">
      <c r="A2353" s="85" t="s">
        <v>10205</v>
      </c>
      <c r="B2353" s="85" t="s">
        <v>10209</v>
      </c>
      <c r="C2353" s="86" t="s">
        <v>28</v>
      </c>
      <c r="D2353" s="203">
        <v>88.55</v>
      </c>
      <c r="E2353" s="164">
        <v>2638.79</v>
      </c>
      <c r="F2353" s="163">
        <v>0</v>
      </c>
      <c r="G2353" s="172">
        <v>0</v>
      </c>
      <c r="I2353" s="177">
        <f t="shared" si="121"/>
        <v>0</v>
      </c>
      <c r="J2353" s="174">
        <f t="shared" si="119"/>
        <v>88.55</v>
      </c>
      <c r="M2353" s="184"/>
    </row>
    <row r="2354" spans="1:13" ht="25.2" customHeight="1" x14ac:dyDescent="0.3">
      <c r="A2354" s="83" t="s">
        <v>2323</v>
      </c>
      <c r="B2354" s="83" t="s">
        <v>2324</v>
      </c>
      <c r="C2354" s="84"/>
      <c r="D2354" s="198"/>
      <c r="E2354" s="154">
        <v>401598.28</v>
      </c>
      <c r="F2354" s="84"/>
      <c r="G2354" s="84">
        <v>0</v>
      </c>
      <c r="I2354" s="177"/>
      <c r="J2354" s="174">
        <f t="shared" si="119"/>
        <v>0</v>
      </c>
      <c r="M2354" s="184"/>
    </row>
    <row r="2355" spans="1:13" ht="15" customHeight="1" x14ac:dyDescent="0.3">
      <c r="A2355" s="85" t="s">
        <v>2325</v>
      </c>
      <c r="B2355" s="85" t="s">
        <v>2326</v>
      </c>
      <c r="C2355" s="86" t="s">
        <v>25</v>
      </c>
      <c r="D2355" s="199">
        <v>0</v>
      </c>
      <c r="E2355" s="176">
        <v>0</v>
      </c>
      <c r="F2355" s="87">
        <v>0</v>
      </c>
      <c r="G2355" s="168">
        <v>0</v>
      </c>
      <c r="I2355" s="177" t="s">
        <v>9293</v>
      </c>
      <c r="J2355" s="174">
        <f t="shared" si="119"/>
        <v>0</v>
      </c>
      <c r="M2355" s="184"/>
    </row>
    <row r="2356" spans="1:13" ht="15" customHeight="1" x14ac:dyDescent="0.3">
      <c r="A2356" s="85" t="s">
        <v>2327</v>
      </c>
      <c r="B2356" s="85" t="s">
        <v>2328</v>
      </c>
      <c r="C2356" s="86" t="s">
        <v>25</v>
      </c>
      <c r="D2356" s="199">
        <v>0</v>
      </c>
      <c r="E2356" s="176">
        <v>0</v>
      </c>
      <c r="F2356" s="87">
        <v>0</v>
      </c>
      <c r="G2356" s="168">
        <v>0</v>
      </c>
      <c r="I2356" s="177" t="s">
        <v>9293</v>
      </c>
      <c r="J2356" s="174">
        <f t="shared" si="119"/>
        <v>0</v>
      </c>
      <c r="M2356" s="184"/>
    </row>
    <row r="2357" spans="1:13" ht="15" customHeight="1" x14ac:dyDescent="0.3">
      <c r="A2357" s="85" t="s">
        <v>2329</v>
      </c>
      <c r="B2357" s="85" t="s">
        <v>2330</v>
      </c>
      <c r="C2357" s="86" t="s">
        <v>25</v>
      </c>
      <c r="D2357" s="199">
        <v>0</v>
      </c>
      <c r="E2357" s="176">
        <v>0</v>
      </c>
      <c r="F2357" s="87">
        <v>0</v>
      </c>
      <c r="G2357" s="168">
        <v>0</v>
      </c>
      <c r="I2357" s="177" t="s">
        <v>9293</v>
      </c>
      <c r="J2357" s="174">
        <f t="shared" si="119"/>
        <v>0</v>
      </c>
      <c r="M2357" s="184"/>
    </row>
    <row r="2358" spans="1:13" ht="15" customHeight="1" x14ac:dyDescent="0.3">
      <c r="A2358" s="85" t="s">
        <v>2331</v>
      </c>
      <c r="B2358" s="85" t="s">
        <v>2332</v>
      </c>
      <c r="C2358" s="86" t="s">
        <v>25</v>
      </c>
      <c r="D2358" s="199">
        <v>0</v>
      </c>
      <c r="E2358" s="176">
        <v>0</v>
      </c>
      <c r="F2358" s="87">
        <v>0</v>
      </c>
      <c r="G2358" s="168">
        <v>0</v>
      </c>
      <c r="I2358" s="177" t="s">
        <v>9293</v>
      </c>
      <c r="J2358" s="174">
        <f t="shared" si="119"/>
        <v>0</v>
      </c>
      <c r="M2358" s="184"/>
    </row>
    <row r="2359" spans="1:13" ht="15" customHeight="1" x14ac:dyDescent="0.3">
      <c r="A2359" s="85" t="s">
        <v>7208</v>
      </c>
      <c r="B2359" s="85" t="s">
        <v>10090</v>
      </c>
      <c r="C2359" s="86" t="s">
        <v>28</v>
      </c>
      <c r="D2359" s="203">
        <v>285</v>
      </c>
      <c r="E2359" s="164">
        <v>27342.9</v>
      </c>
      <c r="F2359" s="163">
        <v>0</v>
      </c>
      <c r="G2359" s="172">
        <v>0</v>
      </c>
      <c r="I2359" s="177">
        <f t="shared" ref="I2359:I2364" si="122">F2359/D2359</f>
        <v>0</v>
      </c>
      <c r="J2359" s="174">
        <f t="shared" si="119"/>
        <v>285</v>
      </c>
      <c r="M2359" s="184"/>
    </row>
    <row r="2360" spans="1:13" ht="15" customHeight="1" x14ac:dyDescent="0.3">
      <c r="A2360" s="85" t="s">
        <v>8751</v>
      </c>
      <c r="B2360" s="85" t="s">
        <v>8753</v>
      </c>
      <c r="C2360" s="86" t="s">
        <v>25</v>
      </c>
      <c r="D2360" s="203">
        <v>138.86000000000001</v>
      </c>
      <c r="E2360" s="164">
        <v>106194.57</v>
      </c>
      <c r="F2360" s="163">
        <v>0</v>
      </c>
      <c r="G2360" s="172">
        <v>0</v>
      </c>
      <c r="I2360" s="177">
        <f t="shared" si="122"/>
        <v>0</v>
      </c>
      <c r="J2360" s="174">
        <f t="shared" si="119"/>
        <v>138.86000000000001</v>
      </c>
      <c r="M2360" s="184"/>
    </row>
    <row r="2361" spans="1:13" ht="15" customHeight="1" x14ac:dyDescent="0.3">
      <c r="A2361" s="85" t="s">
        <v>8752</v>
      </c>
      <c r="B2361" s="85" t="s">
        <v>8755</v>
      </c>
      <c r="C2361" s="86" t="s">
        <v>25</v>
      </c>
      <c r="D2361" s="203">
        <v>291.41000000000003</v>
      </c>
      <c r="E2361" s="164">
        <v>87137.42</v>
      </c>
      <c r="F2361" s="163">
        <v>0</v>
      </c>
      <c r="G2361" s="172">
        <v>0</v>
      </c>
      <c r="I2361" s="177">
        <f t="shared" si="122"/>
        <v>0</v>
      </c>
      <c r="J2361" s="174">
        <f t="shared" si="119"/>
        <v>291.41000000000003</v>
      </c>
      <c r="M2361" s="184"/>
    </row>
    <row r="2362" spans="1:13" ht="15" customHeight="1" x14ac:dyDescent="0.3">
      <c r="A2362" s="85" t="s">
        <v>8754</v>
      </c>
      <c r="B2362" s="85" t="s">
        <v>8757</v>
      </c>
      <c r="C2362" s="86" t="s">
        <v>25</v>
      </c>
      <c r="D2362" s="203">
        <v>240.95</v>
      </c>
      <c r="E2362" s="164">
        <v>55182.37</v>
      </c>
      <c r="F2362" s="163">
        <v>0</v>
      </c>
      <c r="G2362" s="172">
        <v>0</v>
      </c>
      <c r="I2362" s="177">
        <f t="shared" si="122"/>
        <v>0</v>
      </c>
      <c r="J2362" s="174">
        <f t="shared" si="119"/>
        <v>240.95</v>
      </c>
      <c r="M2362" s="184"/>
    </row>
    <row r="2363" spans="1:13" ht="15" customHeight="1" x14ac:dyDescent="0.3">
      <c r="A2363" s="85" t="s">
        <v>8756</v>
      </c>
      <c r="B2363" s="85" t="s">
        <v>8759</v>
      </c>
      <c r="C2363" s="86" t="s">
        <v>25</v>
      </c>
      <c r="D2363" s="203">
        <v>466.97</v>
      </c>
      <c r="E2363" s="164">
        <v>78927.27</v>
      </c>
      <c r="F2363" s="163">
        <v>0</v>
      </c>
      <c r="G2363" s="172">
        <v>0</v>
      </c>
      <c r="I2363" s="177">
        <f t="shared" si="122"/>
        <v>0</v>
      </c>
      <c r="J2363" s="174">
        <f t="shared" si="119"/>
        <v>466.97</v>
      </c>
      <c r="M2363" s="184"/>
    </row>
    <row r="2364" spans="1:13" ht="15" customHeight="1" x14ac:dyDescent="0.3">
      <c r="A2364" s="85" t="s">
        <v>8758</v>
      </c>
      <c r="B2364" s="85" t="s">
        <v>8760</v>
      </c>
      <c r="C2364" s="86" t="s">
        <v>25</v>
      </c>
      <c r="D2364" s="203">
        <v>1138.19</v>
      </c>
      <c r="E2364" s="164">
        <v>46813.75</v>
      </c>
      <c r="F2364" s="163">
        <v>0</v>
      </c>
      <c r="G2364" s="172">
        <v>0</v>
      </c>
      <c r="I2364" s="177">
        <f t="shared" si="122"/>
        <v>0</v>
      </c>
      <c r="J2364" s="174">
        <f t="shared" si="119"/>
        <v>1138.19</v>
      </c>
      <c r="M2364" s="184"/>
    </row>
    <row r="2365" spans="1:13" ht="25.2" customHeight="1" x14ac:dyDescent="0.3">
      <c r="A2365" s="83" t="s">
        <v>2333</v>
      </c>
      <c r="B2365" s="83" t="s">
        <v>2334</v>
      </c>
      <c r="C2365" s="84"/>
      <c r="D2365" s="198"/>
      <c r="E2365" s="154">
        <v>1471866.57</v>
      </c>
      <c r="F2365" s="84"/>
      <c r="G2365" s="84">
        <v>0</v>
      </c>
      <c r="I2365" s="177"/>
      <c r="J2365" s="174">
        <f t="shared" si="119"/>
        <v>0</v>
      </c>
      <c r="M2365" s="184"/>
    </row>
    <row r="2366" spans="1:13" ht="15" customHeight="1" x14ac:dyDescent="0.3">
      <c r="A2366" s="85" t="s">
        <v>2335</v>
      </c>
      <c r="B2366" s="85" t="s">
        <v>2336</v>
      </c>
      <c r="C2366" s="86" t="s">
        <v>25</v>
      </c>
      <c r="D2366" s="199">
        <v>60592.49</v>
      </c>
      <c r="E2366" s="176">
        <v>405363.76</v>
      </c>
      <c r="F2366" s="87">
        <v>0</v>
      </c>
      <c r="G2366" s="168">
        <v>0</v>
      </c>
      <c r="I2366" s="177">
        <f t="shared" ref="I2366:I2380" si="123">F2366/D2366</f>
        <v>0</v>
      </c>
      <c r="J2366" s="174">
        <f t="shared" si="119"/>
        <v>60592.49</v>
      </c>
      <c r="M2366" s="184"/>
    </row>
    <row r="2367" spans="1:13" ht="15" customHeight="1" x14ac:dyDescent="0.3">
      <c r="A2367" s="85" t="s">
        <v>2337</v>
      </c>
      <c r="B2367" s="85" t="s">
        <v>2338</v>
      </c>
      <c r="C2367" s="86" t="s">
        <v>25</v>
      </c>
      <c r="D2367" s="199">
        <v>1430.1</v>
      </c>
      <c r="E2367" s="176">
        <v>12813.7</v>
      </c>
      <c r="F2367" s="87">
        <v>0</v>
      </c>
      <c r="G2367" s="168">
        <v>0</v>
      </c>
      <c r="I2367" s="177">
        <f t="shared" si="123"/>
        <v>0</v>
      </c>
      <c r="J2367" s="174">
        <f t="shared" si="119"/>
        <v>1430.1</v>
      </c>
      <c r="M2367" s="184"/>
    </row>
    <row r="2368" spans="1:13" ht="15" customHeight="1" x14ac:dyDescent="0.3">
      <c r="A2368" s="85" t="s">
        <v>2339</v>
      </c>
      <c r="B2368" s="85" t="s">
        <v>2340</v>
      </c>
      <c r="C2368" s="86" t="s">
        <v>25</v>
      </c>
      <c r="D2368" s="199">
        <v>24051.25</v>
      </c>
      <c r="E2368" s="176">
        <v>214296.64</v>
      </c>
      <c r="F2368" s="87">
        <v>0</v>
      </c>
      <c r="G2368" s="168">
        <v>0</v>
      </c>
      <c r="I2368" s="177">
        <f t="shared" si="123"/>
        <v>0</v>
      </c>
      <c r="J2368" s="174">
        <f t="shared" si="119"/>
        <v>24051.25</v>
      </c>
      <c r="M2368" s="184"/>
    </row>
    <row r="2369" spans="1:13" ht="15" customHeight="1" x14ac:dyDescent="0.3">
      <c r="A2369" s="85" t="s">
        <v>2341</v>
      </c>
      <c r="B2369" s="85" t="s">
        <v>2342</v>
      </c>
      <c r="C2369" s="86" t="s">
        <v>25</v>
      </c>
      <c r="D2369" s="199">
        <v>5678.3</v>
      </c>
      <c r="E2369" s="176">
        <v>69956.66</v>
      </c>
      <c r="F2369" s="87">
        <v>0</v>
      </c>
      <c r="G2369" s="168">
        <v>0</v>
      </c>
      <c r="I2369" s="177">
        <f t="shared" si="123"/>
        <v>0</v>
      </c>
      <c r="J2369" s="174">
        <f t="shared" si="119"/>
        <v>5678.3</v>
      </c>
      <c r="M2369" s="184"/>
    </row>
    <row r="2370" spans="1:13" ht="15" customHeight="1" x14ac:dyDescent="0.3">
      <c r="A2370" s="85" t="s">
        <v>2343</v>
      </c>
      <c r="B2370" s="85" t="s">
        <v>2344</v>
      </c>
      <c r="C2370" s="86" t="s">
        <v>25</v>
      </c>
      <c r="D2370" s="199">
        <v>2341.4499999999998</v>
      </c>
      <c r="E2370" s="176">
        <v>33763.71</v>
      </c>
      <c r="F2370" s="87">
        <v>0</v>
      </c>
      <c r="G2370" s="168">
        <v>0</v>
      </c>
      <c r="I2370" s="177">
        <f t="shared" si="123"/>
        <v>0</v>
      </c>
      <c r="J2370" s="174">
        <f t="shared" si="119"/>
        <v>2341.4499999999998</v>
      </c>
      <c r="M2370" s="184"/>
    </row>
    <row r="2371" spans="1:13" ht="15" customHeight="1" x14ac:dyDescent="0.3">
      <c r="A2371" s="85" t="s">
        <v>2345</v>
      </c>
      <c r="B2371" s="85" t="s">
        <v>2346</v>
      </c>
      <c r="C2371" s="86" t="s">
        <v>25</v>
      </c>
      <c r="D2371" s="199">
        <v>1652.81</v>
      </c>
      <c r="E2371" s="176">
        <v>17734.650000000001</v>
      </c>
      <c r="F2371" s="87">
        <v>0</v>
      </c>
      <c r="G2371" s="168">
        <v>0</v>
      </c>
      <c r="I2371" s="177">
        <f t="shared" si="123"/>
        <v>0</v>
      </c>
      <c r="J2371" s="174">
        <f t="shared" si="119"/>
        <v>1652.81</v>
      </c>
      <c r="M2371" s="184"/>
    </row>
    <row r="2372" spans="1:13" ht="15" customHeight="1" x14ac:dyDescent="0.3">
      <c r="A2372" s="85" t="s">
        <v>2347</v>
      </c>
      <c r="B2372" s="85" t="s">
        <v>2348</v>
      </c>
      <c r="C2372" s="86" t="s">
        <v>25</v>
      </c>
      <c r="D2372" s="199">
        <v>838.16</v>
      </c>
      <c r="E2372" s="176">
        <v>15631.68</v>
      </c>
      <c r="F2372" s="87">
        <v>0</v>
      </c>
      <c r="G2372" s="168">
        <v>0</v>
      </c>
      <c r="I2372" s="177">
        <f t="shared" si="123"/>
        <v>0</v>
      </c>
      <c r="J2372" s="174">
        <f t="shared" si="119"/>
        <v>838.16</v>
      </c>
      <c r="M2372" s="184"/>
    </row>
    <row r="2373" spans="1:13" ht="15" customHeight="1" x14ac:dyDescent="0.3">
      <c r="A2373" s="85" t="s">
        <v>2349</v>
      </c>
      <c r="B2373" s="85" t="s">
        <v>2350</v>
      </c>
      <c r="C2373" s="86" t="s">
        <v>25</v>
      </c>
      <c r="D2373" s="199">
        <v>2257.8200000000002</v>
      </c>
      <c r="E2373" s="176">
        <v>74146.81</v>
      </c>
      <c r="F2373" s="87">
        <v>0</v>
      </c>
      <c r="G2373" s="168">
        <v>0</v>
      </c>
      <c r="I2373" s="177">
        <f t="shared" si="123"/>
        <v>0</v>
      </c>
      <c r="J2373" s="174">
        <f t="shared" ref="J2373:J2436" si="124">D2373-F2373</f>
        <v>2257.8200000000002</v>
      </c>
      <c r="M2373" s="184"/>
    </row>
    <row r="2374" spans="1:13" ht="15" customHeight="1" x14ac:dyDescent="0.3">
      <c r="A2374" s="85" t="s">
        <v>2351</v>
      </c>
      <c r="B2374" s="85" t="s">
        <v>2352</v>
      </c>
      <c r="C2374" s="86" t="s">
        <v>25</v>
      </c>
      <c r="D2374" s="199">
        <v>1592.27</v>
      </c>
      <c r="E2374" s="176">
        <v>78419.3</v>
      </c>
      <c r="F2374" s="87">
        <v>0</v>
      </c>
      <c r="G2374" s="168">
        <v>0</v>
      </c>
      <c r="I2374" s="177">
        <f t="shared" si="123"/>
        <v>0</v>
      </c>
      <c r="J2374" s="174">
        <f t="shared" si="124"/>
        <v>1592.27</v>
      </c>
      <c r="M2374" s="184"/>
    </row>
    <row r="2375" spans="1:13" ht="15" customHeight="1" x14ac:dyDescent="0.3">
      <c r="A2375" s="85" t="s">
        <v>2353</v>
      </c>
      <c r="B2375" s="85" t="s">
        <v>2354</v>
      </c>
      <c r="C2375" s="86" t="s">
        <v>25</v>
      </c>
      <c r="D2375" s="199">
        <v>8706.2900000000009</v>
      </c>
      <c r="E2375" s="176">
        <v>541966.55000000005</v>
      </c>
      <c r="F2375" s="87">
        <v>0</v>
      </c>
      <c r="G2375" s="168">
        <v>0</v>
      </c>
      <c r="I2375" s="177">
        <f t="shared" si="123"/>
        <v>0</v>
      </c>
      <c r="J2375" s="174">
        <f t="shared" si="124"/>
        <v>8706.2900000000009</v>
      </c>
      <c r="M2375" s="184"/>
    </row>
    <row r="2376" spans="1:13" ht="15" customHeight="1" x14ac:dyDescent="0.3">
      <c r="A2376" s="85" t="s">
        <v>2355</v>
      </c>
      <c r="B2376" s="85" t="s">
        <v>2356</v>
      </c>
      <c r="C2376" s="86" t="s">
        <v>25</v>
      </c>
      <c r="D2376" s="199">
        <v>399</v>
      </c>
      <c r="E2376" s="176">
        <v>1927.17</v>
      </c>
      <c r="F2376" s="87">
        <v>0</v>
      </c>
      <c r="G2376" s="168">
        <v>0</v>
      </c>
      <c r="I2376" s="177">
        <f t="shared" si="123"/>
        <v>0</v>
      </c>
      <c r="J2376" s="174">
        <f t="shared" si="124"/>
        <v>399</v>
      </c>
      <c r="M2376" s="184"/>
    </row>
    <row r="2377" spans="1:13" ht="15" customHeight="1" x14ac:dyDescent="0.3">
      <c r="A2377" s="85" t="s">
        <v>2357</v>
      </c>
      <c r="B2377" s="85" t="s">
        <v>2358</v>
      </c>
      <c r="C2377" s="86" t="s">
        <v>25</v>
      </c>
      <c r="D2377" s="199">
        <v>112.35</v>
      </c>
      <c r="E2377" s="176">
        <v>3133.44</v>
      </c>
      <c r="F2377" s="87">
        <v>0</v>
      </c>
      <c r="G2377" s="168">
        <v>0</v>
      </c>
      <c r="I2377" s="177">
        <f t="shared" si="123"/>
        <v>0</v>
      </c>
      <c r="J2377" s="174">
        <f t="shared" si="124"/>
        <v>112.35</v>
      </c>
      <c r="M2377" s="184"/>
    </row>
    <row r="2378" spans="1:13" ht="15" customHeight="1" x14ac:dyDescent="0.3">
      <c r="A2378" s="85" t="s">
        <v>2359</v>
      </c>
      <c r="B2378" s="85" t="s">
        <v>2360</v>
      </c>
      <c r="C2378" s="86" t="s">
        <v>25</v>
      </c>
      <c r="D2378" s="199">
        <v>28.35</v>
      </c>
      <c r="E2378" s="176">
        <v>538.37</v>
      </c>
      <c r="F2378" s="87">
        <v>0</v>
      </c>
      <c r="G2378" s="168">
        <v>0</v>
      </c>
      <c r="I2378" s="177">
        <f t="shared" si="123"/>
        <v>0</v>
      </c>
      <c r="J2378" s="174">
        <f t="shared" si="124"/>
        <v>28.35</v>
      </c>
      <c r="M2378" s="184"/>
    </row>
    <row r="2379" spans="1:13" ht="15" customHeight="1" x14ac:dyDescent="0.3">
      <c r="A2379" s="85" t="s">
        <v>2361</v>
      </c>
      <c r="B2379" s="85" t="s">
        <v>2362</v>
      </c>
      <c r="C2379" s="86" t="s">
        <v>25</v>
      </c>
      <c r="D2379" s="199">
        <v>349.65</v>
      </c>
      <c r="E2379" s="176">
        <v>374.13</v>
      </c>
      <c r="F2379" s="87">
        <v>0</v>
      </c>
      <c r="G2379" s="168">
        <v>0</v>
      </c>
      <c r="I2379" s="177">
        <f t="shared" si="123"/>
        <v>0</v>
      </c>
      <c r="J2379" s="174">
        <f t="shared" si="124"/>
        <v>349.65</v>
      </c>
      <c r="M2379" s="184"/>
    </row>
    <row r="2380" spans="1:13" ht="15" customHeight="1" x14ac:dyDescent="0.3">
      <c r="A2380" s="85" t="s">
        <v>2363</v>
      </c>
      <c r="B2380" s="85" t="s">
        <v>2364</v>
      </c>
      <c r="C2380" s="86" t="s">
        <v>28</v>
      </c>
      <c r="D2380" s="199">
        <v>1</v>
      </c>
      <c r="E2380" s="176">
        <v>1800</v>
      </c>
      <c r="F2380" s="87">
        <v>0</v>
      </c>
      <c r="G2380" s="168">
        <v>0</v>
      </c>
      <c r="I2380" s="177">
        <f t="shared" si="123"/>
        <v>0</v>
      </c>
      <c r="J2380" s="174">
        <f t="shared" si="124"/>
        <v>1</v>
      </c>
      <c r="M2380" s="184"/>
    </row>
    <row r="2381" spans="1:13" ht="25.2" customHeight="1" x14ac:dyDescent="0.3">
      <c r="A2381" s="83" t="s">
        <v>2365</v>
      </c>
      <c r="B2381" s="83" t="s">
        <v>2366</v>
      </c>
      <c r="C2381" s="84"/>
      <c r="D2381" s="198"/>
      <c r="E2381" s="84">
        <v>28762.14</v>
      </c>
      <c r="F2381" s="84"/>
      <c r="G2381" s="167">
        <v>272470.55359999998</v>
      </c>
      <c r="I2381" s="177"/>
      <c r="J2381" s="174">
        <f t="shared" si="124"/>
        <v>0</v>
      </c>
      <c r="L2381" s="192" t="s">
        <v>9519</v>
      </c>
      <c r="M2381" s="184"/>
    </row>
    <row r="2382" spans="1:13" ht="15" customHeight="1" x14ac:dyDescent="0.3">
      <c r="A2382" s="85" t="s">
        <v>2367</v>
      </c>
      <c r="B2382" s="85" t="s">
        <v>2368</v>
      </c>
      <c r="C2382" s="86" t="s">
        <v>25</v>
      </c>
      <c r="D2382" s="199">
        <v>0</v>
      </c>
      <c r="E2382" s="176">
        <v>0</v>
      </c>
      <c r="F2382" s="87">
        <v>70</v>
      </c>
      <c r="G2382" s="168">
        <v>3920</v>
      </c>
      <c r="I2382" s="177" t="e">
        <f>F2382/D2382</f>
        <v>#DIV/0!</v>
      </c>
      <c r="J2382" s="174">
        <f t="shared" si="124"/>
        <v>-70</v>
      </c>
      <c r="M2382" s="184"/>
    </row>
    <row r="2383" spans="1:13" ht="15" customHeight="1" x14ac:dyDescent="0.3">
      <c r="A2383" s="85" t="s">
        <v>2369</v>
      </c>
      <c r="B2383" s="85" t="s">
        <v>2370</v>
      </c>
      <c r="C2383" s="86" t="s">
        <v>28</v>
      </c>
      <c r="D2383" s="199">
        <v>0</v>
      </c>
      <c r="E2383" s="176">
        <v>0</v>
      </c>
      <c r="F2383" s="87">
        <v>0</v>
      </c>
      <c r="G2383" s="168">
        <v>0</v>
      </c>
      <c r="I2383" s="177" t="e">
        <f>F2383/D2383</f>
        <v>#DIV/0!</v>
      </c>
      <c r="J2383" s="174">
        <f t="shared" si="124"/>
        <v>0</v>
      </c>
      <c r="M2383" s="184"/>
    </row>
    <row r="2384" spans="1:13" ht="19.95" customHeight="1" x14ac:dyDescent="0.3">
      <c r="A2384" s="88" t="s">
        <v>9520</v>
      </c>
      <c r="B2384" s="88" t="s">
        <v>9521</v>
      </c>
      <c r="C2384" s="89"/>
      <c r="D2384" s="201"/>
      <c r="E2384" s="89">
        <v>28762.14</v>
      </c>
      <c r="F2384" s="89"/>
      <c r="G2384" s="170">
        <v>268550.55359999998</v>
      </c>
      <c r="I2384" s="177"/>
      <c r="J2384" s="174">
        <f t="shared" si="124"/>
        <v>0</v>
      </c>
      <c r="M2384" s="184"/>
    </row>
    <row r="2385" spans="1:13" ht="15" customHeight="1" x14ac:dyDescent="0.3">
      <c r="A2385" s="85" t="s">
        <v>9522</v>
      </c>
      <c r="B2385" s="85" t="s">
        <v>9532</v>
      </c>
      <c r="C2385" s="86" t="s">
        <v>78</v>
      </c>
      <c r="D2385" s="203">
        <v>36.19</v>
      </c>
      <c r="E2385" s="164">
        <v>639.48</v>
      </c>
      <c r="F2385" s="163">
        <v>0</v>
      </c>
      <c r="G2385" s="172">
        <v>0</v>
      </c>
      <c r="I2385" s="177">
        <f>F2385/D2385</f>
        <v>0</v>
      </c>
      <c r="J2385" s="174">
        <f t="shared" si="124"/>
        <v>36.19</v>
      </c>
      <c r="M2385" s="184"/>
    </row>
    <row r="2386" spans="1:13" ht="15" customHeight="1" x14ac:dyDescent="0.3">
      <c r="A2386" s="85" t="s">
        <v>9523</v>
      </c>
      <c r="B2386" s="85" t="s">
        <v>9538</v>
      </c>
      <c r="C2386" s="86" t="s">
        <v>14</v>
      </c>
      <c r="D2386" s="203">
        <v>104.12</v>
      </c>
      <c r="E2386" s="164">
        <v>11632.29</v>
      </c>
      <c r="F2386" s="163">
        <v>59.16</v>
      </c>
      <c r="G2386" s="172">
        <v>6609.3552</v>
      </c>
      <c r="I2386" s="177">
        <f>F2386/D2386</f>
        <v>0.56819054936611602</v>
      </c>
      <c r="J2386" s="174">
        <f t="shared" si="124"/>
        <v>44.960000000000008</v>
      </c>
      <c r="M2386" s="184"/>
    </row>
    <row r="2387" spans="1:13" ht="15" customHeight="1" x14ac:dyDescent="0.3">
      <c r="A2387" s="85" t="s">
        <v>9524</v>
      </c>
      <c r="B2387" s="85" t="s">
        <v>9539</v>
      </c>
      <c r="C2387" s="86" t="s">
        <v>78</v>
      </c>
      <c r="D2387" s="203">
        <v>1038.32</v>
      </c>
      <c r="E2387" s="164">
        <v>7039.81</v>
      </c>
      <c r="F2387" s="163">
        <v>5.28</v>
      </c>
      <c r="G2387" s="172">
        <v>35.798400000000001</v>
      </c>
      <c r="I2387" s="177">
        <f>F2387/D2387</f>
        <v>5.0851375298559213E-3</v>
      </c>
      <c r="J2387" s="174">
        <f t="shared" si="124"/>
        <v>1033.04</v>
      </c>
      <c r="M2387" s="184"/>
    </row>
    <row r="2388" spans="1:13" ht="15" customHeight="1" x14ac:dyDescent="0.3">
      <c r="A2388" s="85" t="s">
        <v>9531</v>
      </c>
      <c r="B2388" s="85" t="s">
        <v>10210</v>
      </c>
      <c r="C2388" s="86" t="s">
        <v>198</v>
      </c>
      <c r="D2388" s="203">
        <v>13.25</v>
      </c>
      <c r="E2388" s="164">
        <v>9450.56</v>
      </c>
      <c r="F2388" s="163">
        <v>367.2</v>
      </c>
      <c r="G2388" s="172">
        <v>261905.4</v>
      </c>
      <c r="I2388" s="177">
        <f>F2388/D2388</f>
        <v>27.713207547169809</v>
      </c>
      <c r="J2388" s="174">
        <f t="shared" si="124"/>
        <v>-353.95</v>
      </c>
      <c r="M2388" s="184"/>
    </row>
    <row r="2389" spans="1:13" ht="25.2" customHeight="1" x14ac:dyDescent="0.3">
      <c r="A2389" s="83" t="s">
        <v>2371</v>
      </c>
      <c r="B2389" s="83" t="s">
        <v>2372</v>
      </c>
      <c r="C2389" s="84"/>
      <c r="D2389" s="198"/>
      <c r="E2389" s="154">
        <v>2116412.9999999995</v>
      </c>
      <c r="F2389" s="84"/>
      <c r="G2389" s="84">
        <v>0</v>
      </c>
      <c r="I2389" s="177"/>
      <c r="J2389" s="174">
        <f t="shared" si="124"/>
        <v>0</v>
      </c>
      <c r="M2389" s="184"/>
    </row>
    <row r="2390" spans="1:13" ht="19.95" customHeight="1" x14ac:dyDescent="0.3">
      <c r="A2390" s="88" t="s">
        <v>2373</v>
      </c>
      <c r="B2390" s="88" t="s">
        <v>2374</v>
      </c>
      <c r="C2390" s="89"/>
      <c r="D2390" s="201"/>
      <c r="E2390" s="156">
        <v>1421273.4999999998</v>
      </c>
      <c r="F2390" s="89"/>
      <c r="G2390" s="89">
        <v>0</v>
      </c>
      <c r="I2390" s="177"/>
      <c r="J2390" s="174">
        <f t="shared" si="124"/>
        <v>0</v>
      </c>
      <c r="M2390" s="184"/>
    </row>
    <row r="2391" spans="1:13" ht="15" customHeight="1" x14ac:dyDescent="0.3">
      <c r="A2391" s="85" t="s">
        <v>2375</v>
      </c>
      <c r="B2391" s="85" t="s">
        <v>2376</v>
      </c>
      <c r="C2391" s="86"/>
      <c r="D2391" s="199">
        <v>25</v>
      </c>
      <c r="E2391" s="176">
        <v>455073.5</v>
      </c>
      <c r="F2391" s="87">
        <v>0</v>
      </c>
      <c r="G2391" s="168">
        <v>0</v>
      </c>
      <c r="I2391" s="177">
        <f t="shared" ref="I2391:I2396" si="125">F2391/D2391</f>
        <v>0</v>
      </c>
      <c r="J2391" s="174">
        <f t="shared" si="124"/>
        <v>25</v>
      </c>
      <c r="M2391" s="184"/>
    </row>
    <row r="2392" spans="1:13" ht="15" customHeight="1" x14ac:dyDescent="0.3">
      <c r="A2392" s="85" t="s">
        <v>2377</v>
      </c>
      <c r="B2392" s="85" t="s">
        <v>2378</v>
      </c>
      <c r="C2392" s="86"/>
      <c r="D2392" s="199">
        <v>26</v>
      </c>
      <c r="E2392" s="176">
        <v>486354.44</v>
      </c>
      <c r="F2392" s="87">
        <v>0</v>
      </c>
      <c r="G2392" s="168">
        <v>0</v>
      </c>
      <c r="I2392" s="177">
        <f t="shared" si="125"/>
        <v>0</v>
      </c>
      <c r="J2392" s="174">
        <f t="shared" si="124"/>
        <v>26</v>
      </c>
      <c r="M2392" s="184"/>
    </row>
    <row r="2393" spans="1:13" ht="15" customHeight="1" x14ac:dyDescent="0.3">
      <c r="A2393" s="85" t="s">
        <v>2379</v>
      </c>
      <c r="B2393" s="85" t="s">
        <v>2380</v>
      </c>
      <c r="C2393" s="86"/>
      <c r="D2393" s="199">
        <v>9</v>
      </c>
      <c r="E2393" s="176">
        <v>172979.46</v>
      </c>
      <c r="F2393" s="87">
        <v>0</v>
      </c>
      <c r="G2393" s="168">
        <v>0</v>
      </c>
      <c r="I2393" s="177">
        <f t="shared" si="125"/>
        <v>0</v>
      </c>
      <c r="J2393" s="174">
        <f t="shared" si="124"/>
        <v>9</v>
      </c>
      <c r="M2393" s="184"/>
    </row>
    <row r="2394" spans="1:13" ht="15" customHeight="1" x14ac:dyDescent="0.3">
      <c r="A2394" s="85" t="s">
        <v>2381</v>
      </c>
      <c r="B2394" s="85" t="s">
        <v>2382</v>
      </c>
      <c r="C2394" s="86"/>
      <c r="D2394" s="199">
        <v>2</v>
      </c>
      <c r="E2394" s="176">
        <v>39365.879999999997</v>
      </c>
      <c r="F2394" s="87">
        <v>0</v>
      </c>
      <c r="G2394" s="168">
        <v>0</v>
      </c>
      <c r="I2394" s="177">
        <f t="shared" si="125"/>
        <v>0</v>
      </c>
      <c r="J2394" s="174">
        <f t="shared" si="124"/>
        <v>2</v>
      </c>
      <c r="M2394" s="184"/>
    </row>
    <row r="2395" spans="1:13" ht="15" customHeight="1" x14ac:dyDescent="0.3">
      <c r="A2395" s="85" t="s">
        <v>2383</v>
      </c>
      <c r="B2395" s="85" t="s">
        <v>2384</v>
      </c>
      <c r="C2395" s="86"/>
      <c r="D2395" s="199">
        <v>4</v>
      </c>
      <c r="E2395" s="176">
        <v>80723.759999999995</v>
      </c>
      <c r="F2395" s="87">
        <v>0</v>
      </c>
      <c r="G2395" s="168">
        <v>0</v>
      </c>
      <c r="I2395" s="177">
        <f t="shared" si="125"/>
        <v>0</v>
      </c>
      <c r="J2395" s="174">
        <f t="shared" si="124"/>
        <v>4</v>
      </c>
      <c r="M2395" s="184"/>
    </row>
    <row r="2396" spans="1:13" ht="15" customHeight="1" x14ac:dyDescent="0.3">
      <c r="A2396" s="85" t="s">
        <v>2385</v>
      </c>
      <c r="B2396" s="85" t="s">
        <v>2386</v>
      </c>
      <c r="C2396" s="86"/>
      <c r="D2396" s="199">
        <v>9</v>
      </c>
      <c r="E2396" s="176">
        <v>186776.46</v>
      </c>
      <c r="F2396" s="87">
        <v>0</v>
      </c>
      <c r="G2396" s="168">
        <v>0</v>
      </c>
      <c r="I2396" s="177">
        <f t="shared" si="125"/>
        <v>0</v>
      </c>
      <c r="J2396" s="174">
        <f t="shared" si="124"/>
        <v>9</v>
      </c>
      <c r="M2396" s="184"/>
    </row>
    <row r="2397" spans="1:13" ht="19.95" customHeight="1" x14ac:dyDescent="0.3">
      <c r="A2397" s="88" t="s">
        <v>2387</v>
      </c>
      <c r="B2397" s="88" t="s">
        <v>2388</v>
      </c>
      <c r="C2397" s="89"/>
      <c r="D2397" s="201"/>
      <c r="E2397" s="156">
        <v>140183.51999999999</v>
      </c>
      <c r="F2397" s="89"/>
      <c r="G2397" s="89">
        <v>0</v>
      </c>
      <c r="I2397" s="177"/>
      <c r="J2397" s="174">
        <f t="shared" si="124"/>
        <v>0</v>
      </c>
      <c r="M2397" s="184"/>
    </row>
    <row r="2398" spans="1:13" ht="15" customHeight="1" x14ac:dyDescent="0.3">
      <c r="A2398" s="85" t="s">
        <v>2389</v>
      </c>
      <c r="B2398" s="85" t="s">
        <v>2390</v>
      </c>
      <c r="C2398" s="86"/>
      <c r="D2398" s="199">
        <v>98</v>
      </c>
      <c r="E2398" s="176">
        <v>63296.24</v>
      </c>
      <c r="F2398" s="87">
        <v>0</v>
      </c>
      <c r="G2398" s="168">
        <v>0</v>
      </c>
      <c r="I2398" s="177">
        <f>F2398/D2398</f>
        <v>0</v>
      </c>
      <c r="J2398" s="174">
        <f t="shared" si="124"/>
        <v>98</v>
      </c>
      <c r="M2398" s="184"/>
    </row>
    <row r="2399" spans="1:13" ht="15" customHeight="1" x14ac:dyDescent="0.3">
      <c r="A2399" s="85" t="s">
        <v>2391</v>
      </c>
      <c r="B2399" s="85" t="s">
        <v>2392</v>
      </c>
      <c r="C2399" s="86"/>
      <c r="D2399" s="199">
        <v>69</v>
      </c>
      <c r="E2399" s="176">
        <v>48498.720000000001</v>
      </c>
      <c r="F2399" s="87">
        <v>0</v>
      </c>
      <c r="G2399" s="168">
        <v>0</v>
      </c>
      <c r="I2399" s="177">
        <f>F2399/D2399</f>
        <v>0</v>
      </c>
      <c r="J2399" s="174">
        <f t="shared" si="124"/>
        <v>69</v>
      </c>
      <c r="M2399" s="184"/>
    </row>
    <row r="2400" spans="1:13" ht="15" customHeight="1" x14ac:dyDescent="0.3">
      <c r="A2400" s="85" t="s">
        <v>2393</v>
      </c>
      <c r="B2400" s="85" t="s">
        <v>2394</v>
      </c>
      <c r="C2400" s="86"/>
      <c r="D2400" s="199">
        <v>26</v>
      </c>
      <c r="E2400" s="176">
        <v>19496.88</v>
      </c>
      <c r="F2400" s="87">
        <v>0</v>
      </c>
      <c r="G2400" s="168">
        <v>0</v>
      </c>
      <c r="I2400" s="177">
        <f>F2400/D2400</f>
        <v>0</v>
      </c>
      <c r="J2400" s="174">
        <f t="shared" si="124"/>
        <v>26</v>
      </c>
      <c r="M2400" s="184"/>
    </row>
    <row r="2401" spans="1:13" ht="15" customHeight="1" x14ac:dyDescent="0.3">
      <c r="A2401" s="85" t="s">
        <v>2395</v>
      </c>
      <c r="B2401" s="85" t="s">
        <v>2396</v>
      </c>
      <c r="C2401" s="86"/>
      <c r="D2401" s="199">
        <v>7</v>
      </c>
      <c r="E2401" s="176">
        <v>5536.16</v>
      </c>
      <c r="F2401" s="87">
        <v>0</v>
      </c>
      <c r="G2401" s="168">
        <v>0</v>
      </c>
      <c r="I2401" s="177">
        <f>F2401/D2401</f>
        <v>0</v>
      </c>
      <c r="J2401" s="174">
        <f t="shared" si="124"/>
        <v>7</v>
      </c>
      <c r="M2401" s="184"/>
    </row>
    <row r="2402" spans="1:13" ht="15" customHeight="1" x14ac:dyDescent="0.3">
      <c r="A2402" s="85" t="s">
        <v>2397</v>
      </c>
      <c r="B2402" s="85" t="s">
        <v>2398</v>
      </c>
      <c r="C2402" s="86"/>
      <c r="D2402" s="199">
        <v>4</v>
      </c>
      <c r="E2402" s="176">
        <v>3355.52</v>
      </c>
      <c r="F2402" s="87">
        <v>0</v>
      </c>
      <c r="G2402" s="168">
        <v>0</v>
      </c>
      <c r="I2402" s="177">
        <f>F2402/D2402</f>
        <v>0</v>
      </c>
      <c r="J2402" s="174">
        <f t="shared" si="124"/>
        <v>4</v>
      </c>
      <c r="M2402" s="184"/>
    </row>
    <row r="2403" spans="1:13" ht="19.95" customHeight="1" x14ac:dyDescent="0.3">
      <c r="A2403" s="88" t="s">
        <v>2399</v>
      </c>
      <c r="B2403" s="88" t="s">
        <v>2400</v>
      </c>
      <c r="C2403" s="89"/>
      <c r="D2403" s="201"/>
      <c r="E2403" s="156">
        <v>226744.78</v>
      </c>
      <c r="F2403" s="89"/>
      <c r="G2403" s="89">
        <v>0</v>
      </c>
      <c r="I2403" s="177"/>
      <c r="J2403" s="174">
        <f t="shared" si="124"/>
        <v>0</v>
      </c>
      <c r="M2403" s="184"/>
    </row>
    <row r="2404" spans="1:13" ht="15" customHeight="1" x14ac:dyDescent="0.3">
      <c r="A2404" s="85" t="s">
        <v>2401</v>
      </c>
      <c r="B2404" s="85" t="s">
        <v>2402</v>
      </c>
      <c r="C2404" s="86"/>
      <c r="D2404" s="199">
        <v>13</v>
      </c>
      <c r="E2404" s="176">
        <v>210363.01</v>
      </c>
      <c r="F2404" s="87">
        <v>0</v>
      </c>
      <c r="G2404" s="168">
        <v>0</v>
      </c>
      <c r="I2404" s="177">
        <f>F2404/D2404</f>
        <v>0</v>
      </c>
      <c r="J2404" s="174">
        <f t="shared" si="124"/>
        <v>13</v>
      </c>
      <c r="M2404" s="184"/>
    </row>
    <row r="2405" spans="1:13" ht="15" customHeight="1" x14ac:dyDescent="0.3">
      <c r="A2405" s="85" t="s">
        <v>2403</v>
      </c>
      <c r="B2405" s="85" t="s">
        <v>2404</v>
      </c>
      <c r="C2405" s="86"/>
      <c r="D2405" s="199">
        <v>1</v>
      </c>
      <c r="E2405" s="176">
        <v>16381.77</v>
      </c>
      <c r="F2405" s="87">
        <v>0</v>
      </c>
      <c r="G2405" s="168">
        <v>0</v>
      </c>
      <c r="I2405" s="177">
        <f>F2405/D2405</f>
        <v>0</v>
      </c>
      <c r="J2405" s="174">
        <f t="shared" si="124"/>
        <v>1</v>
      </c>
      <c r="M2405" s="184"/>
    </row>
    <row r="2406" spans="1:13" ht="19.95" customHeight="1" x14ac:dyDescent="0.3">
      <c r="A2406" s="88" t="s">
        <v>2405</v>
      </c>
      <c r="B2406" s="88" t="s">
        <v>2406</v>
      </c>
      <c r="C2406" s="89"/>
      <c r="D2406" s="201"/>
      <c r="E2406" s="156">
        <v>328211.19999999995</v>
      </c>
      <c r="F2406" s="89"/>
      <c r="G2406" s="89">
        <v>0</v>
      </c>
      <c r="I2406" s="177"/>
      <c r="J2406" s="174">
        <f t="shared" si="124"/>
        <v>0</v>
      </c>
      <c r="M2406" s="184"/>
    </row>
    <row r="2407" spans="1:13" ht="15" customHeight="1" x14ac:dyDescent="0.3">
      <c r="A2407" s="85" t="s">
        <v>2407</v>
      </c>
      <c r="B2407" s="85" t="s">
        <v>2408</v>
      </c>
      <c r="C2407" s="86"/>
      <c r="D2407" s="199">
        <v>7750</v>
      </c>
      <c r="E2407" s="176">
        <v>12632.5</v>
      </c>
      <c r="F2407" s="87">
        <v>0</v>
      </c>
      <c r="G2407" s="168">
        <v>0</v>
      </c>
      <c r="I2407" s="177">
        <f t="shared" ref="I2407:I2419" si="126">F2407/D2407</f>
        <v>0</v>
      </c>
      <c r="J2407" s="174">
        <f t="shared" si="124"/>
        <v>7750</v>
      </c>
      <c r="M2407" s="184"/>
    </row>
    <row r="2408" spans="1:13" ht="15" customHeight="1" x14ac:dyDescent="0.3">
      <c r="A2408" s="85" t="s">
        <v>2409</v>
      </c>
      <c r="B2408" s="85" t="s">
        <v>2410</v>
      </c>
      <c r="C2408" s="86"/>
      <c r="D2408" s="199">
        <v>2000</v>
      </c>
      <c r="E2408" s="176">
        <v>3540</v>
      </c>
      <c r="F2408" s="87">
        <v>0</v>
      </c>
      <c r="G2408" s="168">
        <v>0</v>
      </c>
      <c r="I2408" s="177">
        <f t="shared" si="126"/>
        <v>0</v>
      </c>
      <c r="J2408" s="174">
        <f t="shared" si="124"/>
        <v>2000</v>
      </c>
      <c r="M2408" s="184"/>
    </row>
    <row r="2409" spans="1:13" ht="15" customHeight="1" x14ac:dyDescent="0.3">
      <c r="A2409" s="85" t="s">
        <v>2411</v>
      </c>
      <c r="B2409" s="85" t="s">
        <v>2412</v>
      </c>
      <c r="C2409" s="86"/>
      <c r="D2409" s="199">
        <v>1280</v>
      </c>
      <c r="E2409" s="176">
        <v>3276.8</v>
      </c>
      <c r="F2409" s="87">
        <v>0</v>
      </c>
      <c r="G2409" s="168">
        <v>0</v>
      </c>
      <c r="I2409" s="177">
        <f t="shared" si="126"/>
        <v>0</v>
      </c>
      <c r="J2409" s="174">
        <f t="shared" si="124"/>
        <v>1280</v>
      </c>
      <c r="M2409" s="184"/>
    </row>
    <row r="2410" spans="1:13" ht="15" customHeight="1" x14ac:dyDescent="0.3">
      <c r="A2410" s="85" t="s">
        <v>2413</v>
      </c>
      <c r="B2410" s="85" t="s">
        <v>2414</v>
      </c>
      <c r="C2410" s="86"/>
      <c r="D2410" s="199">
        <v>420</v>
      </c>
      <c r="E2410" s="176">
        <v>1218</v>
      </c>
      <c r="F2410" s="87">
        <v>0</v>
      </c>
      <c r="G2410" s="168">
        <v>0</v>
      </c>
      <c r="I2410" s="177">
        <f t="shared" si="126"/>
        <v>0</v>
      </c>
      <c r="J2410" s="174">
        <f t="shared" si="124"/>
        <v>420</v>
      </c>
      <c r="M2410" s="184"/>
    </row>
    <row r="2411" spans="1:13" ht="15" customHeight="1" x14ac:dyDescent="0.3">
      <c r="A2411" s="85" t="s">
        <v>2415</v>
      </c>
      <c r="B2411" s="85" t="s">
        <v>2416</v>
      </c>
      <c r="C2411" s="86"/>
      <c r="D2411" s="199">
        <v>180</v>
      </c>
      <c r="E2411" s="176">
        <v>630</v>
      </c>
      <c r="F2411" s="87">
        <v>0</v>
      </c>
      <c r="G2411" s="168">
        <v>0</v>
      </c>
      <c r="I2411" s="177">
        <f t="shared" si="126"/>
        <v>0</v>
      </c>
      <c r="J2411" s="174">
        <f t="shared" si="124"/>
        <v>180</v>
      </c>
      <c r="M2411" s="184"/>
    </row>
    <row r="2412" spans="1:13" ht="15" customHeight="1" x14ac:dyDescent="0.3">
      <c r="A2412" s="85" t="s">
        <v>2417</v>
      </c>
      <c r="B2412" s="85" t="s">
        <v>2418</v>
      </c>
      <c r="C2412" s="86"/>
      <c r="D2412" s="199">
        <v>140</v>
      </c>
      <c r="E2412" s="176">
        <v>770</v>
      </c>
      <c r="F2412" s="87">
        <v>0</v>
      </c>
      <c r="G2412" s="168">
        <v>0</v>
      </c>
      <c r="I2412" s="177">
        <f t="shared" si="126"/>
        <v>0</v>
      </c>
      <c r="J2412" s="174">
        <f t="shared" si="124"/>
        <v>140</v>
      </c>
      <c r="M2412" s="184"/>
    </row>
    <row r="2413" spans="1:13" ht="15" customHeight="1" x14ac:dyDescent="0.3">
      <c r="A2413" s="85" t="s">
        <v>2419</v>
      </c>
      <c r="B2413" s="85" t="s">
        <v>2420</v>
      </c>
      <c r="C2413" s="86"/>
      <c r="D2413" s="199">
        <v>220</v>
      </c>
      <c r="E2413" s="176">
        <v>1577.4</v>
      </c>
      <c r="F2413" s="87">
        <v>0</v>
      </c>
      <c r="G2413" s="168">
        <v>0</v>
      </c>
      <c r="I2413" s="177">
        <f t="shared" si="126"/>
        <v>0</v>
      </c>
      <c r="J2413" s="174">
        <f t="shared" si="124"/>
        <v>220</v>
      </c>
      <c r="M2413" s="184"/>
    </row>
    <row r="2414" spans="1:13" ht="15" customHeight="1" x14ac:dyDescent="0.3">
      <c r="A2414" s="85" t="s">
        <v>2421</v>
      </c>
      <c r="B2414" s="85" t="s">
        <v>2422</v>
      </c>
      <c r="C2414" s="86"/>
      <c r="D2414" s="199">
        <v>120</v>
      </c>
      <c r="E2414" s="176">
        <v>1260</v>
      </c>
      <c r="F2414" s="87">
        <v>0</v>
      </c>
      <c r="G2414" s="168">
        <v>0</v>
      </c>
      <c r="I2414" s="177">
        <f t="shared" si="126"/>
        <v>0</v>
      </c>
      <c r="J2414" s="174">
        <f t="shared" si="124"/>
        <v>120</v>
      </c>
      <c r="M2414" s="184"/>
    </row>
    <row r="2415" spans="1:13" ht="15" customHeight="1" x14ac:dyDescent="0.3">
      <c r="A2415" s="85" t="s">
        <v>2423</v>
      </c>
      <c r="B2415" s="85" t="s">
        <v>2424</v>
      </c>
      <c r="C2415" s="86"/>
      <c r="D2415" s="199">
        <v>180</v>
      </c>
      <c r="E2415" s="176">
        <v>2403</v>
      </c>
      <c r="F2415" s="87">
        <v>0</v>
      </c>
      <c r="G2415" s="168">
        <v>0</v>
      </c>
      <c r="I2415" s="177">
        <f t="shared" si="126"/>
        <v>0</v>
      </c>
      <c r="J2415" s="174">
        <f t="shared" si="124"/>
        <v>180</v>
      </c>
      <c r="M2415" s="184"/>
    </row>
    <row r="2416" spans="1:13" ht="15" customHeight="1" x14ac:dyDescent="0.3">
      <c r="A2416" s="85" t="s">
        <v>2425</v>
      </c>
      <c r="B2416" s="85" t="s">
        <v>2426</v>
      </c>
      <c r="C2416" s="86"/>
      <c r="D2416" s="199">
        <v>140</v>
      </c>
      <c r="E2416" s="176">
        <v>2238.6</v>
      </c>
      <c r="F2416" s="87">
        <v>0</v>
      </c>
      <c r="G2416" s="168">
        <v>0</v>
      </c>
      <c r="I2416" s="177">
        <f t="shared" si="126"/>
        <v>0</v>
      </c>
      <c r="J2416" s="174">
        <f t="shared" si="124"/>
        <v>140</v>
      </c>
      <c r="M2416" s="184"/>
    </row>
    <row r="2417" spans="1:13" ht="15" customHeight="1" x14ac:dyDescent="0.3">
      <c r="A2417" s="85" t="s">
        <v>2427</v>
      </c>
      <c r="B2417" s="85" t="s">
        <v>2428</v>
      </c>
      <c r="C2417" s="86"/>
      <c r="D2417" s="199">
        <v>13200</v>
      </c>
      <c r="E2417" s="176">
        <v>295020</v>
      </c>
      <c r="F2417" s="87">
        <v>0</v>
      </c>
      <c r="G2417" s="168">
        <v>0</v>
      </c>
      <c r="I2417" s="177">
        <f t="shared" si="126"/>
        <v>0</v>
      </c>
      <c r="J2417" s="174">
        <f t="shared" si="124"/>
        <v>13200</v>
      </c>
      <c r="M2417" s="184"/>
    </row>
    <row r="2418" spans="1:13" ht="15" customHeight="1" x14ac:dyDescent="0.3">
      <c r="A2418" s="85" t="s">
        <v>2429</v>
      </c>
      <c r="B2418" s="85" t="s">
        <v>2430</v>
      </c>
      <c r="C2418" s="86"/>
      <c r="D2418" s="199">
        <v>287</v>
      </c>
      <c r="E2418" s="176">
        <v>1406.3</v>
      </c>
      <c r="F2418" s="87">
        <v>0</v>
      </c>
      <c r="G2418" s="168">
        <v>0</v>
      </c>
      <c r="I2418" s="177">
        <f t="shared" si="126"/>
        <v>0</v>
      </c>
      <c r="J2418" s="174">
        <f t="shared" si="124"/>
        <v>287</v>
      </c>
      <c r="M2418" s="184"/>
    </row>
    <row r="2419" spans="1:13" ht="15" customHeight="1" x14ac:dyDescent="0.3">
      <c r="A2419" s="85" t="s">
        <v>2431</v>
      </c>
      <c r="B2419" s="85" t="s">
        <v>2432</v>
      </c>
      <c r="C2419" s="86"/>
      <c r="D2419" s="199">
        <v>574</v>
      </c>
      <c r="E2419" s="176">
        <v>2238.6</v>
      </c>
      <c r="F2419" s="87">
        <v>0</v>
      </c>
      <c r="G2419" s="168">
        <v>0</v>
      </c>
      <c r="I2419" s="177">
        <f t="shared" si="126"/>
        <v>0</v>
      </c>
      <c r="J2419" s="174">
        <f t="shared" si="124"/>
        <v>574</v>
      </c>
      <c r="M2419" s="184"/>
    </row>
    <row r="2420" spans="1:13" ht="25.2" customHeight="1" x14ac:dyDescent="0.3">
      <c r="A2420" s="83" t="s">
        <v>2433</v>
      </c>
      <c r="B2420" s="83" t="s">
        <v>2434</v>
      </c>
      <c r="C2420" s="84"/>
      <c r="D2420" s="198"/>
      <c r="E2420" s="154">
        <v>610217.44999999984</v>
      </c>
      <c r="F2420" s="84"/>
      <c r="G2420" s="84">
        <v>0</v>
      </c>
      <c r="I2420" s="177"/>
      <c r="J2420" s="174">
        <f t="shared" si="124"/>
        <v>0</v>
      </c>
      <c r="M2420" s="184"/>
    </row>
    <row r="2421" spans="1:13" ht="15" customHeight="1" x14ac:dyDescent="0.3">
      <c r="A2421" s="85" t="s">
        <v>2435</v>
      </c>
      <c r="B2421" s="85" t="s">
        <v>2436</v>
      </c>
      <c r="C2421" s="86"/>
      <c r="D2421" s="199">
        <v>653</v>
      </c>
      <c r="E2421" s="176">
        <v>54603.86</v>
      </c>
      <c r="F2421" s="87">
        <v>0</v>
      </c>
      <c r="G2421" s="168">
        <v>0</v>
      </c>
      <c r="I2421" s="177">
        <f t="shared" ref="I2421:I2448" si="127">F2421/D2421</f>
        <v>0</v>
      </c>
      <c r="J2421" s="174">
        <f t="shared" si="124"/>
        <v>653</v>
      </c>
      <c r="M2421" s="184"/>
    </row>
    <row r="2422" spans="1:13" ht="15" customHeight="1" x14ac:dyDescent="0.3">
      <c r="A2422" s="85" t="s">
        <v>2437</v>
      </c>
      <c r="B2422" s="85" t="s">
        <v>2438</v>
      </c>
      <c r="C2422" s="86"/>
      <c r="D2422" s="199">
        <v>91</v>
      </c>
      <c r="E2422" s="176">
        <v>7881.51</v>
      </c>
      <c r="F2422" s="87">
        <v>0</v>
      </c>
      <c r="G2422" s="168">
        <v>0</v>
      </c>
      <c r="I2422" s="177">
        <f t="shared" si="127"/>
        <v>0</v>
      </c>
      <c r="J2422" s="174">
        <f t="shared" si="124"/>
        <v>91</v>
      </c>
      <c r="M2422" s="184"/>
    </row>
    <row r="2423" spans="1:13" ht="15" customHeight="1" x14ac:dyDescent="0.3">
      <c r="A2423" s="85" t="s">
        <v>2439</v>
      </c>
      <c r="B2423" s="85" t="s">
        <v>2440</v>
      </c>
      <c r="C2423" s="86"/>
      <c r="D2423" s="199">
        <v>744</v>
      </c>
      <c r="E2423" s="176">
        <v>136271.04000000001</v>
      </c>
      <c r="F2423" s="87">
        <v>0</v>
      </c>
      <c r="G2423" s="168">
        <v>0</v>
      </c>
      <c r="I2423" s="177">
        <f t="shared" si="127"/>
        <v>0</v>
      </c>
      <c r="J2423" s="174">
        <f t="shared" si="124"/>
        <v>744</v>
      </c>
      <c r="M2423" s="184"/>
    </row>
    <row r="2424" spans="1:13" ht="15" customHeight="1" x14ac:dyDescent="0.3">
      <c r="A2424" s="85" t="s">
        <v>2441</v>
      </c>
      <c r="B2424" s="85" t="s">
        <v>2442</v>
      </c>
      <c r="C2424" s="86"/>
      <c r="D2424" s="199">
        <v>144</v>
      </c>
      <c r="E2424" s="176">
        <v>49119.839999999997</v>
      </c>
      <c r="F2424" s="87">
        <v>0</v>
      </c>
      <c r="G2424" s="168">
        <v>0</v>
      </c>
      <c r="I2424" s="177">
        <f t="shared" si="127"/>
        <v>0</v>
      </c>
      <c r="J2424" s="174">
        <f t="shared" si="124"/>
        <v>144</v>
      </c>
      <c r="M2424" s="184"/>
    </row>
    <row r="2425" spans="1:13" ht="15" customHeight="1" x14ac:dyDescent="0.3">
      <c r="A2425" s="85" t="s">
        <v>2443</v>
      </c>
      <c r="B2425" s="85" t="s">
        <v>2444</v>
      </c>
      <c r="C2425" s="86"/>
      <c r="D2425" s="199">
        <v>5</v>
      </c>
      <c r="E2425" s="176">
        <v>1705.55</v>
      </c>
      <c r="F2425" s="87">
        <v>0</v>
      </c>
      <c r="G2425" s="168">
        <v>0</v>
      </c>
      <c r="I2425" s="177">
        <f t="shared" si="127"/>
        <v>0</v>
      </c>
      <c r="J2425" s="174">
        <f t="shared" si="124"/>
        <v>5</v>
      </c>
      <c r="M2425" s="184"/>
    </row>
    <row r="2426" spans="1:13" ht="15" customHeight="1" x14ac:dyDescent="0.3">
      <c r="A2426" s="85" t="s">
        <v>2445</v>
      </c>
      <c r="B2426" s="85" t="s">
        <v>2446</v>
      </c>
      <c r="C2426" s="86"/>
      <c r="D2426" s="199">
        <v>2</v>
      </c>
      <c r="E2426" s="176">
        <v>682.22</v>
      </c>
      <c r="F2426" s="87">
        <v>0</v>
      </c>
      <c r="G2426" s="168">
        <v>0</v>
      </c>
      <c r="I2426" s="177">
        <f t="shared" si="127"/>
        <v>0</v>
      </c>
      <c r="J2426" s="174">
        <f t="shared" si="124"/>
        <v>2</v>
      </c>
      <c r="M2426" s="184"/>
    </row>
    <row r="2427" spans="1:13" ht="15" customHeight="1" x14ac:dyDescent="0.3">
      <c r="A2427" s="85" t="s">
        <v>2447</v>
      </c>
      <c r="B2427" s="85" t="s">
        <v>2448</v>
      </c>
      <c r="C2427" s="86"/>
      <c r="D2427" s="199">
        <v>2</v>
      </c>
      <c r="E2427" s="176">
        <v>1242.22</v>
      </c>
      <c r="F2427" s="87">
        <v>0</v>
      </c>
      <c r="G2427" s="168">
        <v>0</v>
      </c>
      <c r="I2427" s="177">
        <f t="shared" si="127"/>
        <v>0</v>
      </c>
      <c r="J2427" s="174">
        <f t="shared" si="124"/>
        <v>2</v>
      </c>
      <c r="M2427" s="184"/>
    </row>
    <row r="2428" spans="1:13" ht="15" customHeight="1" x14ac:dyDescent="0.3">
      <c r="A2428" s="85" t="s">
        <v>2449</v>
      </c>
      <c r="B2428" s="85" t="s">
        <v>2450</v>
      </c>
      <c r="C2428" s="86"/>
      <c r="D2428" s="199">
        <v>2</v>
      </c>
      <c r="E2428" s="176">
        <v>2936.22</v>
      </c>
      <c r="F2428" s="87">
        <v>0</v>
      </c>
      <c r="G2428" s="168">
        <v>0</v>
      </c>
      <c r="I2428" s="177">
        <f t="shared" si="127"/>
        <v>0</v>
      </c>
      <c r="J2428" s="174">
        <f t="shared" si="124"/>
        <v>2</v>
      </c>
      <c r="M2428" s="184"/>
    </row>
    <row r="2429" spans="1:13" ht="15" customHeight="1" x14ac:dyDescent="0.3">
      <c r="A2429" s="85" t="s">
        <v>2451</v>
      </c>
      <c r="B2429" s="85" t="s">
        <v>2452</v>
      </c>
      <c r="C2429" s="86"/>
      <c r="D2429" s="199">
        <v>386</v>
      </c>
      <c r="E2429" s="176">
        <v>131668.46</v>
      </c>
      <c r="F2429" s="87">
        <v>0</v>
      </c>
      <c r="G2429" s="168">
        <v>0</v>
      </c>
      <c r="I2429" s="177">
        <f t="shared" si="127"/>
        <v>0</v>
      </c>
      <c r="J2429" s="174">
        <f t="shared" si="124"/>
        <v>386</v>
      </c>
      <c r="M2429" s="184"/>
    </row>
    <row r="2430" spans="1:13" ht="15" customHeight="1" x14ac:dyDescent="0.3">
      <c r="A2430" s="85" t="s">
        <v>2453</v>
      </c>
      <c r="B2430" s="85" t="s">
        <v>2454</v>
      </c>
      <c r="C2430" s="86"/>
      <c r="D2430" s="199">
        <v>83</v>
      </c>
      <c r="E2430" s="176">
        <v>28312.13</v>
      </c>
      <c r="F2430" s="87">
        <v>0</v>
      </c>
      <c r="G2430" s="168">
        <v>0</v>
      </c>
      <c r="I2430" s="177">
        <f t="shared" si="127"/>
        <v>0</v>
      </c>
      <c r="J2430" s="174">
        <f t="shared" si="124"/>
        <v>83</v>
      </c>
      <c r="M2430" s="184"/>
    </row>
    <row r="2431" spans="1:13" ht="15" customHeight="1" x14ac:dyDescent="0.3">
      <c r="A2431" s="85" t="s">
        <v>2455</v>
      </c>
      <c r="B2431" s="85" t="s">
        <v>2456</v>
      </c>
      <c r="C2431" s="86"/>
      <c r="D2431" s="199">
        <v>30</v>
      </c>
      <c r="E2431" s="176">
        <v>10233.299999999999</v>
      </c>
      <c r="F2431" s="87">
        <v>0</v>
      </c>
      <c r="G2431" s="168">
        <v>0</v>
      </c>
      <c r="I2431" s="177">
        <f t="shared" si="127"/>
        <v>0</v>
      </c>
      <c r="J2431" s="174">
        <f t="shared" si="124"/>
        <v>30</v>
      </c>
      <c r="M2431" s="184"/>
    </row>
    <row r="2432" spans="1:13" ht="15" customHeight="1" x14ac:dyDescent="0.3">
      <c r="A2432" s="85" t="s">
        <v>2457</v>
      </c>
      <c r="B2432" s="85" t="s">
        <v>2458</v>
      </c>
      <c r="C2432" s="86"/>
      <c r="D2432" s="199">
        <v>18</v>
      </c>
      <c r="E2432" s="176">
        <v>6139.98</v>
      </c>
      <c r="F2432" s="87">
        <v>0</v>
      </c>
      <c r="G2432" s="168">
        <v>0</v>
      </c>
      <c r="I2432" s="177">
        <f t="shared" si="127"/>
        <v>0</v>
      </c>
      <c r="J2432" s="174">
        <f t="shared" si="124"/>
        <v>18</v>
      </c>
      <c r="M2432" s="184"/>
    </row>
    <row r="2433" spans="1:13" ht="15" customHeight="1" x14ac:dyDescent="0.3">
      <c r="A2433" s="85" t="s">
        <v>2459</v>
      </c>
      <c r="B2433" s="85" t="s">
        <v>2460</v>
      </c>
      <c r="C2433" s="86"/>
      <c r="D2433" s="199">
        <v>18</v>
      </c>
      <c r="E2433" s="176">
        <v>11179.98</v>
      </c>
      <c r="F2433" s="87">
        <v>0</v>
      </c>
      <c r="G2433" s="168">
        <v>0</v>
      </c>
      <c r="I2433" s="177">
        <f t="shared" si="127"/>
        <v>0</v>
      </c>
      <c r="J2433" s="174">
        <f t="shared" si="124"/>
        <v>18</v>
      </c>
      <c r="M2433" s="184"/>
    </row>
    <row r="2434" spans="1:13" ht="15" customHeight="1" x14ac:dyDescent="0.3">
      <c r="A2434" s="85" t="s">
        <v>2461</v>
      </c>
      <c r="B2434" s="85" t="s">
        <v>2462</v>
      </c>
      <c r="C2434" s="86"/>
      <c r="D2434" s="199">
        <v>8</v>
      </c>
      <c r="E2434" s="176">
        <v>6488.88</v>
      </c>
      <c r="F2434" s="87">
        <v>0</v>
      </c>
      <c r="G2434" s="168">
        <v>0</v>
      </c>
      <c r="I2434" s="177">
        <f t="shared" si="127"/>
        <v>0</v>
      </c>
      <c r="J2434" s="174">
        <f t="shared" si="124"/>
        <v>8</v>
      </c>
      <c r="M2434" s="184"/>
    </row>
    <row r="2435" spans="1:13" ht="15" customHeight="1" x14ac:dyDescent="0.3">
      <c r="A2435" s="85" t="s">
        <v>2463</v>
      </c>
      <c r="B2435" s="85" t="s">
        <v>2464</v>
      </c>
      <c r="C2435" s="86"/>
      <c r="D2435" s="199">
        <v>4</v>
      </c>
      <c r="E2435" s="176">
        <v>3604.44</v>
      </c>
      <c r="F2435" s="87">
        <v>0</v>
      </c>
      <c r="G2435" s="168">
        <v>0</v>
      </c>
      <c r="I2435" s="177">
        <f t="shared" si="127"/>
        <v>0</v>
      </c>
      <c r="J2435" s="174">
        <f t="shared" si="124"/>
        <v>4</v>
      </c>
      <c r="M2435" s="184"/>
    </row>
    <row r="2436" spans="1:13" ht="15" customHeight="1" x14ac:dyDescent="0.3">
      <c r="A2436" s="85" t="s">
        <v>2465</v>
      </c>
      <c r="B2436" s="85" t="s">
        <v>2466</v>
      </c>
      <c r="C2436" s="86"/>
      <c r="D2436" s="199">
        <v>5</v>
      </c>
      <c r="E2436" s="176">
        <v>4795.55</v>
      </c>
      <c r="F2436" s="87">
        <v>0</v>
      </c>
      <c r="G2436" s="168">
        <v>0</v>
      </c>
      <c r="I2436" s="177">
        <f t="shared" si="127"/>
        <v>0</v>
      </c>
      <c r="J2436" s="174">
        <f t="shared" si="124"/>
        <v>5</v>
      </c>
      <c r="M2436" s="184"/>
    </row>
    <row r="2437" spans="1:13" ht="15" customHeight="1" x14ac:dyDescent="0.3">
      <c r="A2437" s="85" t="s">
        <v>2467</v>
      </c>
      <c r="B2437" s="85" t="s">
        <v>2468</v>
      </c>
      <c r="C2437" s="86"/>
      <c r="D2437" s="199">
        <v>4</v>
      </c>
      <c r="E2437" s="176">
        <v>3944.44</v>
      </c>
      <c r="F2437" s="87">
        <v>0</v>
      </c>
      <c r="G2437" s="168">
        <v>0</v>
      </c>
      <c r="I2437" s="177">
        <f t="shared" si="127"/>
        <v>0</v>
      </c>
      <c r="J2437" s="174">
        <f t="shared" ref="J2437:J2500" si="128">D2437-F2437</f>
        <v>4</v>
      </c>
      <c r="M2437" s="184"/>
    </row>
    <row r="2438" spans="1:13" ht="15" customHeight="1" x14ac:dyDescent="0.3">
      <c r="A2438" s="85" t="s">
        <v>2469</v>
      </c>
      <c r="B2438" s="85" t="s">
        <v>2470</v>
      </c>
      <c r="C2438" s="86"/>
      <c r="D2438" s="199">
        <v>2</v>
      </c>
      <c r="E2438" s="176">
        <v>2152.2199999999998</v>
      </c>
      <c r="F2438" s="87">
        <v>0</v>
      </c>
      <c r="G2438" s="168">
        <v>0</v>
      </c>
      <c r="I2438" s="177">
        <f t="shared" si="127"/>
        <v>0</v>
      </c>
      <c r="J2438" s="174">
        <f t="shared" si="128"/>
        <v>2</v>
      </c>
      <c r="M2438" s="184"/>
    </row>
    <row r="2439" spans="1:13" ht="15" customHeight="1" x14ac:dyDescent="0.3">
      <c r="A2439" s="85" t="s">
        <v>2471</v>
      </c>
      <c r="B2439" s="85" t="s">
        <v>2472</v>
      </c>
      <c r="C2439" s="86"/>
      <c r="D2439" s="199">
        <v>2</v>
      </c>
      <c r="E2439" s="176">
        <v>2502.2199999999998</v>
      </c>
      <c r="F2439" s="87">
        <v>0</v>
      </c>
      <c r="G2439" s="168">
        <v>0</v>
      </c>
      <c r="I2439" s="177">
        <f t="shared" si="127"/>
        <v>0</v>
      </c>
      <c r="J2439" s="174">
        <f t="shared" si="128"/>
        <v>2</v>
      </c>
      <c r="M2439" s="184"/>
    </row>
    <row r="2440" spans="1:13" ht="15" customHeight="1" x14ac:dyDescent="0.3">
      <c r="A2440" s="85" t="s">
        <v>2473</v>
      </c>
      <c r="B2440" s="85" t="s">
        <v>2474</v>
      </c>
      <c r="C2440" s="86"/>
      <c r="D2440" s="199">
        <v>6</v>
      </c>
      <c r="E2440" s="176">
        <v>8808.66</v>
      </c>
      <c r="F2440" s="87">
        <v>0</v>
      </c>
      <c r="G2440" s="168">
        <v>0</v>
      </c>
      <c r="I2440" s="177">
        <f t="shared" si="127"/>
        <v>0</v>
      </c>
      <c r="J2440" s="174">
        <f t="shared" si="128"/>
        <v>6</v>
      </c>
      <c r="M2440" s="184"/>
    </row>
    <row r="2441" spans="1:13" ht="15" customHeight="1" x14ac:dyDescent="0.3">
      <c r="A2441" s="85" t="s">
        <v>2475</v>
      </c>
      <c r="B2441" s="85" t="s">
        <v>2476</v>
      </c>
      <c r="C2441" s="86"/>
      <c r="D2441" s="199">
        <v>2</v>
      </c>
      <c r="E2441" s="176">
        <v>3002.22</v>
      </c>
      <c r="F2441" s="87">
        <v>0</v>
      </c>
      <c r="G2441" s="168">
        <v>0</v>
      </c>
      <c r="I2441" s="177">
        <f t="shared" si="127"/>
        <v>0</v>
      </c>
      <c r="J2441" s="174">
        <f t="shared" si="128"/>
        <v>2</v>
      </c>
      <c r="M2441" s="184"/>
    </row>
    <row r="2442" spans="1:13" ht="15" customHeight="1" x14ac:dyDescent="0.3">
      <c r="A2442" s="85" t="s">
        <v>2477</v>
      </c>
      <c r="B2442" s="85" t="s">
        <v>2478</v>
      </c>
      <c r="C2442" s="86"/>
      <c r="D2442" s="199">
        <v>3</v>
      </c>
      <c r="E2442" s="176">
        <v>5493.33</v>
      </c>
      <c r="F2442" s="87">
        <v>0</v>
      </c>
      <c r="G2442" s="168">
        <v>0</v>
      </c>
      <c r="I2442" s="177">
        <f t="shared" si="127"/>
        <v>0</v>
      </c>
      <c r="J2442" s="174">
        <f t="shared" si="128"/>
        <v>3</v>
      </c>
      <c r="M2442" s="184"/>
    </row>
    <row r="2443" spans="1:13" ht="15" customHeight="1" x14ac:dyDescent="0.3">
      <c r="A2443" s="85" t="s">
        <v>2479</v>
      </c>
      <c r="B2443" s="85" t="s">
        <v>2480</v>
      </c>
      <c r="C2443" s="86"/>
      <c r="D2443" s="199">
        <v>1</v>
      </c>
      <c r="E2443" s="176">
        <v>3091.11</v>
      </c>
      <c r="F2443" s="87">
        <v>0</v>
      </c>
      <c r="G2443" s="168">
        <v>0</v>
      </c>
      <c r="I2443" s="177">
        <f t="shared" si="127"/>
        <v>0</v>
      </c>
      <c r="J2443" s="174">
        <f t="shared" si="128"/>
        <v>1</v>
      </c>
      <c r="M2443" s="184"/>
    </row>
    <row r="2444" spans="1:13" ht="15" customHeight="1" x14ac:dyDescent="0.3">
      <c r="A2444" s="85" t="s">
        <v>2481</v>
      </c>
      <c r="B2444" s="85" t="s">
        <v>2482</v>
      </c>
      <c r="C2444" s="86"/>
      <c r="D2444" s="199">
        <v>1</v>
      </c>
      <c r="E2444" s="176">
        <v>3671.11</v>
      </c>
      <c r="F2444" s="87">
        <v>0</v>
      </c>
      <c r="G2444" s="168">
        <v>0</v>
      </c>
      <c r="I2444" s="177">
        <f t="shared" si="127"/>
        <v>0</v>
      </c>
      <c r="J2444" s="174">
        <f t="shared" si="128"/>
        <v>1</v>
      </c>
      <c r="M2444" s="184"/>
    </row>
    <row r="2445" spans="1:13" ht="15" customHeight="1" x14ac:dyDescent="0.3">
      <c r="A2445" s="85" t="s">
        <v>2483</v>
      </c>
      <c r="B2445" s="85" t="s">
        <v>2484</v>
      </c>
      <c r="C2445" s="86"/>
      <c r="D2445" s="199">
        <v>1</v>
      </c>
      <c r="E2445" s="176">
        <v>7130</v>
      </c>
      <c r="F2445" s="87">
        <v>0</v>
      </c>
      <c r="G2445" s="168">
        <v>0</v>
      </c>
      <c r="I2445" s="177">
        <f t="shared" si="127"/>
        <v>0</v>
      </c>
      <c r="J2445" s="174">
        <f t="shared" si="128"/>
        <v>1</v>
      </c>
      <c r="M2445" s="184"/>
    </row>
    <row r="2446" spans="1:13" ht="15" customHeight="1" x14ac:dyDescent="0.3">
      <c r="A2446" s="85" t="s">
        <v>2485</v>
      </c>
      <c r="B2446" s="85" t="s">
        <v>2486</v>
      </c>
      <c r="C2446" s="86"/>
      <c r="D2446" s="199">
        <v>48</v>
      </c>
      <c r="E2446" s="176">
        <v>99156.96</v>
      </c>
      <c r="F2446" s="87">
        <v>0</v>
      </c>
      <c r="G2446" s="168">
        <v>0</v>
      </c>
      <c r="I2446" s="177">
        <f t="shared" si="127"/>
        <v>0</v>
      </c>
      <c r="J2446" s="174">
        <f t="shared" si="128"/>
        <v>48</v>
      </c>
      <c r="M2446" s="184"/>
    </row>
    <row r="2447" spans="1:13" ht="15" customHeight="1" x14ac:dyDescent="0.3">
      <c r="A2447" s="85" t="s">
        <v>2487</v>
      </c>
      <c r="B2447" s="85" t="s">
        <v>2488</v>
      </c>
      <c r="C2447" s="86"/>
      <c r="D2447" s="199">
        <v>1</v>
      </c>
      <c r="E2447" s="176">
        <v>4500</v>
      </c>
      <c r="F2447" s="87">
        <v>0</v>
      </c>
      <c r="G2447" s="168">
        <v>0</v>
      </c>
      <c r="I2447" s="177">
        <f t="shared" si="127"/>
        <v>0</v>
      </c>
      <c r="J2447" s="174">
        <f t="shared" si="128"/>
        <v>1</v>
      </c>
      <c r="M2447" s="184"/>
    </row>
    <row r="2448" spans="1:13" ht="15" customHeight="1" x14ac:dyDescent="0.3">
      <c r="A2448" s="85" t="s">
        <v>2489</v>
      </c>
      <c r="B2448" s="85" t="s">
        <v>2490</v>
      </c>
      <c r="C2448" s="86"/>
      <c r="D2448" s="199">
        <v>1</v>
      </c>
      <c r="E2448" s="176">
        <v>9900</v>
      </c>
      <c r="F2448" s="87">
        <v>0</v>
      </c>
      <c r="G2448" s="168">
        <v>0</v>
      </c>
      <c r="I2448" s="177">
        <f t="shared" si="127"/>
        <v>0</v>
      </c>
      <c r="J2448" s="174">
        <f t="shared" si="128"/>
        <v>1</v>
      </c>
      <c r="M2448" s="184"/>
    </row>
    <row r="2449" spans="1:13" ht="25.2" customHeight="1" x14ac:dyDescent="0.3">
      <c r="A2449" s="81" t="s">
        <v>2491</v>
      </c>
      <c r="B2449" s="81" t="s">
        <v>2492</v>
      </c>
      <c r="C2449" s="82"/>
      <c r="D2449" s="197"/>
      <c r="E2449" s="153">
        <v>8637.32</v>
      </c>
      <c r="F2449" s="82"/>
      <c r="G2449" s="82">
        <v>0</v>
      </c>
      <c r="I2449" s="177"/>
      <c r="J2449" s="174">
        <f t="shared" si="128"/>
        <v>0</v>
      </c>
      <c r="M2449" s="184"/>
    </row>
    <row r="2450" spans="1:13" ht="15" customHeight="1" x14ac:dyDescent="0.3">
      <c r="A2450" s="85" t="s">
        <v>2493</v>
      </c>
      <c r="B2450" s="85" t="s">
        <v>2494</v>
      </c>
      <c r="C2450" s="86" t="s">
        <v>28</v>
      </c>
      <c r="D2450" s="199">
        <v>1</v>
      </c>
      <c r="E2450" s="176">
        <v>8637.32</v>
      </c>
      <c r="F2450" s="87">
        <v>0</v>
      </c>
      <c r="G2450" s="168">
        <v>0</v>
      </c>
      <c r="I2450" s="177">
        <f>F2450/D2450</f>
        <v>0</v>
      </c>
      <c r="J2450" s="174">
        <f t="shared" si="128"/>
        <v>1</v>
      </c>
      <c r="M2450" s="184"/>
    </row>
    <row r="2451" spans="1:13" ht="25.2" customHeight="1" x14ac:dyDescent="0.3">
      <c r="A2451" s="81" t="s">
        <v>2495</v>
      </c>
      <c r="B2451" s="81" t="s">
        <v>2496</v>
      </c>
      <c r="C2451" s="82"/>
      <c r="D2451" s="197"/>
      <c r="E2451" s="82">
        <v>120670.54999999999</v>
      </c>
      <c r="F2451" s="82"/>
      <c r="G2451" s="166">
        <v>18314.900000000001</v>
      </c>
      <c r="I2451" s="177"/>
      <c r="J2451" s="174">
        <f t="shared" si="128"/>
        <v>0</v>
      </c>
      <c r="M2451" s="184"/>
    </row>
    <row r="2452" spans="1:13" ht="15" customHeight="1" x14ac:dyDescent="0.3">
      <c r="A2452" s="85" t="s">
        <v>2497</v>
      </c>
      <c r="B2452" s="85" t="s">
        <v>2498</v>
      </c>
      <c r="C2452" s="86" t="s">
        <v>28</v>
      </c>
      <c r="D2452" s="199">
        <v>31</v>
      </c>
      <c r="E2452" s="176">
        <v>56776.19</v>
      </c>
      <c r="F2452" s="87">
        <v>10</v>
      </c>
      <c r="G2452" s="168">
        <v>18314.900000000001</v>
      </c>
      <c r="I2452" s="177">
        <f>F2452/D2452</f>
        <v>0.32258064516129031</v>
      </c>
      <c r="J2452" s="174">
        <f t="shared" si="128"/>
        <v>21</v>
      </c>
      <c r="M2452" s="184"/>
    </row>
    <row r="2453" spans="1:13" ht="15" customHeight="1" x14ac:dyDescent="0.3">
      <c r="A2453" s="85" t="s">
        <v>2499</v>
      </c>
      <c r="B2453" s="85" t="s">
        <v>2500</v>
      </c>
      <c r="C2453" s="86" t="s">
        <v>28</v>
      </c>
      <c r="D2453" s="199">
        <v>31</v>
      </c>
      <c r="E2453" s="176">
        <v>21948</v>
      </c>
      <c r="F2453" s="87">
        <v>0</v>
      </c>
      <c r="G2453" s="168">
        <v>0</v>
      </c>
      <c r="I2453" s="177">
        <f>F2453/D2453</f>
        <v>0</v>
      </c>
      <c r="J2453" s="174">
        <f t="shared" si="128"/>
        <v>31</v>
      </c>
      <c r="M2453" s="184"/>
    </row>
    <row r="2454" spans="1:13" ht="19.95" customHeight="1" x14ac:dyDescent="0.3">
      <c r="A2454" s="88" t="s">
        <v>9533</v>
      </c>
      <c r="B2454" s="88" t="s">
        <v>9497</v>
      </c>
      <c r="C2454" s="89"/>
      <c r="D2454" s="201"/>
      <c r="E2454" s="89">
        <v>6651.12</v>
      </c>
      <c r="F2454" s="89"/>
      <c r="G2454" s="89">
        <v>0</v>
      </c>
      <c r="I2454" s="177"/>
      <c r="J2454" s="174">
        <f t="shared" si="128"/>
        <v>0</v>
      </c>
      <c r="M2454" s="184"/>
    </row>
    <row r="2455" spans="1:13" ht="15" customHeight="1" x14ac:dyDescent="0.3">
      <c r="A2455" s="85" t="s">
        <v>9534</v>
      </c>
      <c r="B2455" s="85" t="s">
        <v>9540</v>
      </c>
      <c r="C2455" s="86" t="s">
        <v>78</v>
      </c>
      <c r="D2455" s="203">
        <v>117.6</v>
      </c>
      <c r="E2455" s="164">
        <v>1568.78</v>
      </c>
      <c r="F2455" s="163">
        <v>0</v>
      </c>
      <c r="G2455" s="172">
        <v>0</v>
      </c>
      <c r="I2455" s="177">
        <f>F2455/D2455</f>
        <v>0</v>
      </c>
      <c r="J2455" s="174">
        <f t="shared" si="128"/>
        <v>117.6</v>
      </c>
      <c r="M2455" s="184"/>
    </row>
    <row r="2456" spans="1:13" ht="15" customHeight="1" x14ac:dyDescent="0.3">
      <c r="A2456" s="85" t="s">
        <v>10211</v>
      </c>
      <c r="B2456" s="85" t="s">
        <v>10212</v>
      </c>
      <c r="C2456" s="86" t="s">
        <v>14</v>
      </c>
      <c r="D2456" s="203">
        <v>67.2</v>
      </c>
      <c r="E2456" s="164">
        <v>5082.34</v>
      </c>
      <c r="F2456" s="163">
        <v>0</v>
      </c>
      <c r="G2456" s="172">
        <v>0</v>
      </c>
      <c r="I2456" s="177">
        <f>F2456/D2456</f>
        <v>0</v>
      </c>
      <c r="J2456" s="174">
        <f t="shared" si="128"/>
        <v>67.2</v>
      </c>
      <c r="M2456" s="184"/>
    </row>
    <row r="2457" spans="1:13" ht="19.95" customHeight="1" x14ac:dyDescent="0.3">
      <c r="A2457" s="88" t="s">
        <v>9535</v>
      </c>
      <c r="B2457" s="88" t="s">
        <v>9592</v>
      </c>
      <c r="C2457" s="89"/>
      <c r="D2457" s="201"/>
      <c r="E2457" s="89">
        <v>35295.24</v>
      </c>
      <c r="F2457" s="89"/>
      <c r="G2457" s="170">
        <v>0</v>
      </c>
      <c r="I2457" s="177"/>
      <c r="J2457" s="174">
        <f t="shared" si="128"/>
        <v>0</v>
      </c>
      <c r="M2457" s="184"/>
    </row>
    <row r="2458" spans="1:13" ht="15" customHeight="1" x14ac:dyDescent="0.3">
      <c r="A2458" s="85" t="s">
        <v>9536</v>
      </c>
      <c r="B2458" s="85" t="s">
        <v>10138</v>
      </c>
      <c r="C2458" s="86" t="s">
        <v>14</v>
      </c>
      <c r="D2458" s="203">
        <v>100843.54</v>
      </c>
      <c r="E2458" s="164">
        <v>15126.53</v>
      </c>
      <c r="F2458" s="163">
        <v>0</v>
      </c>
      <c r="G2458" s="172">
        <v>0</v>
      </c>
      <c r="I2458" s="177">
        <f>F2458/D2458</f>
        <v>0</v>
      </c>
      <c r="J2458" s="174">
        <f t="shared" si="128"/>
        <v>100843.54</v>
      </c>
      <c r="M2458" s="184"/>
    </row>
    <row r="2459" spans="1:13" ht="15" customHeight="1" x14ac:dyDescent="0.3">
      <c r="A2459" s="85" t="s">
        <v>9537</v>
      </c>
      <c r="B2459" s="85" t="s">
        <v>10139</v>
      </c>
      <c r="C2459" s="86" t="s">
        <v>78</v>
      </c>
      <c r="D2459" s="203">
        <v>100843.54</v>
      </c>
      <c r="E2459" s="164">
        <v>20168.71</v>
      </c>
      <c r="F2459" s="163">
        <v>0</v>
      </c>
      <c r="G2459" s="172">
        <v>0</v>
      </c>
      <c r="I2459" s="177">
        <f>F2459/D2459</f>
        <v>0</v>
      </c>
      <c r="J2459" s="174">
        <f t="shared" si="128"/>
        <v>100843.54</v>
      </c>
      <c r="M2459" s="184"/>
    </row>
    <row r="2460" spans="1:13" ht="25.2" customHeight="1" x14ac:dyDescent="0.3">
      <c r="A2460" s="81" t="s">
        <v>2501</v>
      </c>
      <c r="B2460" s="81" t="s">
        <v>2502</v>
      </c>
      <c r="C2460" s="82"/>
      <c r="D2460" s="197"/>
      <c r="E2460" s="153">
        <v>1419751.88</v>
      </c>
      <c r="F2460" s="82"/>
      <c r="G2460" s="82">
        <v>0</v>
      </c>
      <c r="I2460" s="177"/>
      <c r="J2460" s="174">
        <f t="shared" si="128"/>
        <v>0</v>
      </c>
      <c r="M2460" s="184"/>
    </row>
    <row r="2461" spans="1:13" ht="25.2" customHeight="1" x14ac:dyDescent="0.3">
      <c r="A2461" s="83" t="s">
        <v>2503</v>
      </c>
      <c r="B2461" s="83" t="s">
        <v>2504</v>
      </c>
      <c r="C2461" s="84"/>
      <c r="D2461" s="198"/>
      <c r="E2461" s="154">
        <v>445044.82</v>
      </c>
      <c r="F2461" s="84"/>
      <c r="G2461" s="84">
        <v>0</v>
      </c>
      <c r="I2461" s="177"/>
      <c r="J2461" s="174">
        <f t="shared" si="128"/>
        <v>0</v>
      </c>
      <c r="M2461" s="184"/>
    </row>
    <row r="2462" spans="1:13" ht="15" customHeight="1" x14ac:dyDescent="0.3">
      <c r="A2462" s="85" t="s">
        <v>2505</v>
      </c>
      <c r="B2462" s="85" t="s">
        <v>2506</v>
      </c>
      <c r="C2462" s="86"/>
      <c r="D2462" s="199">
        <v>105</v>
      </c>
      <c r="E2462" s="176">
        <v>17591.7</v>
      </c>
      <c r="F2462" s="87">
        <v>0</v>
      </c>
      <c r="G2462" s="168">
        <v>0</v>
      </c>
      <c r="I2462" s="177">
        <f t="shared" ref="I2462:I2484" si="129">F2462/D2462</f>
        <v>0</v>
      </c>
      <c r="J2462" s="174">
        <f t="shared" si="128"/>
        <v>105</v>
      </c>
      <c r="M2462" s="184"/>
    </row>
    <row r="2463" spans="1:13" ht="15" customHeight="1" x14ac:dyDescent="0.3">
      <c r="A2463" s="85" t="s">
        <v>2507</v>
      </c>
      <c r="B2463" s="85" t="s">
        <v>2508</v>
      </c>
      <c r="C2463" s="86"/>
      <c r="D2463" s="199">
        <v>8</v>
      </c>
      <c r="E2463" s="176">
        <v>1340.32</v>
      </c>
      <c r="F2463" s="87">
        <v>0</v>
      </c>
      <c r="G2463" s="168">
        <v>0</v>
      </c>
      <c r="I2463" s="177">
        <f t="shared" si="129"/>
        <v>0</v>
      </c>
      <c r="J2463" s="174">
        <f t="shared" si="128"/>
        <v>8</v>
      </c>
      <c r="M2463" s="184"/>
    </row>
    <row r="2464" spans="1:13" ht="15" customHeight="1" x14ac:dyDescent="0.3">
      <c r="A2464" s="85" t="s">
        <v>2509</v>
      </c>
      <c r="B2464" s="85" t="s">
        <v>2510</v>
      </c>
      <c r="C2464" s="86"/>
      <c r="D2464" s="199">
        <v>469</v>
      </c>
      <c r="E2464" s="176">
        <v>68727.259999999995</v>
      </c>
      <c r="F2464" s="87">
        <v>0</v>
      </c>
      <c r="G2464" s="168">
        <v>0</v>
      </c>
      <c r="I2464" s="177">
        <f t="shared" si="129"/>
        <v>0</v>
      </c>
      <c r="J2464" s="174">
        <f t="shared" si="128"/>
        <v>469</v>
      </c>
      <c r="M2464" s="184"/>
    </row>
    <row r="2465" spans="1:13" ht="15" customHeight="1" x14ac:dyDescent="0.3">
      <c r="A2465" s="85" t="s">
        <v>2511</v>
      </c>
      <c r="B2465" s="85" t="s">
        <v>2512</v>
      </c>
      <c r="C2465" s="86"/>
      <c r="D2465" s="199">
        <v>461</v>
      </c>
      <c r="E2465" s="176">
        <v>67554.94</v>
      </c>
      <c r="F2465" s="87">
        <v>0</v>
      </c>
      <c r="G2465" s="168">
        <v>0</v>
      </c>
      <c r="I2465" s="177">
        <f t="shared" si="129"/>
        <v>0</v>
      </c>
      <c r="J2465" s="174">
        <f t="shared" si="128"/>
        <v>461</v>
      </c>
      <c r="M2465" s="184"/>
    </row>
    <row r="2466" spans="1:13" ht="15" customHeight="1" x14ac:dyDescent="0.3">
      <c r="A2466" s="85" t="s">
        <v>2513</v>
      </c>
      <c r="B2466" s="85" t="s">
        <v>2514</v>
      </c>
      <c r="C2466" s="86"/>
      <c r="D2466" s="199">
        <v>26</v>
      </c>
      <c r="E2466" s="176">
        <v>5396.04</v>
      </c>
      <c r="F2466" s="87">
        <v>0</v>
      </c>
      <c r="G2466" s="168">
        <v>0</v>
      </c>
      <c r="I2466" s="177">
        <f t="shared" si="129"/>
        <v>0</v>
      </c>
      <c r="J2466" s="174">
        <f t="shared" si="128"/>
        <v>26</v>
      </c>
      <c r="M2466" s="184"/>
    </row>
    <row r="2467" spans="1:13" ht="15" customHeight="1" x14ac:dyDescent="0.3">
      <c r="A2467" s="85" t="s">
        <v>2515</v>
      </c>
      <c r="B2467" s="85" t="s">
        <v>2516</v>
      </c>
      <c r="C2467" s="86"/>
      <c r="D2467" s="199">
        <v>154</v>
      </c>
      <c r="E2467" s="176">
        <v>31961.16</v>
      </c>
      <c r="F2467" s="87">
        <v>0</v>
      </c>
      <c r="G2467" s="168">
        <v>0</v>
      </c>
      <c r="I2467" s="177">
        <f t="shared" si="129"/>
        <v>0</v>
      </c>
      <c r="J2467" s="174">
        <f t="shared" si="128"/>
        <v>154</v>
      </c>
      <c r="M2467" s="184"/>
    </row>
    <row r="2468" spans="1:13" ht="15" customHeight="1" x14ac:dyDescent="0.3">
      <c r="A2468" s="85" t="s">
        <v>2517</v>
      </c>
      <c r="B2468" s="85" t="s">
        <v>2518</v>
      </c>
      <c r="C2468" s="86"/>
      <c r="D2468" s="199">
        <v>43</v>
      </c>
      <c r="E2468" s="176">
        <v>8244.82</v>
      </c>
      <c r="F2468" s="87">
        <v>0</v>
      </c>
      <c r="G2468" s="168">
        <v>0</v>
      </c>
      <c r="I2468" s="177">
        <f t="shared" si="129"/>
        <v>0</v>
      </c>
      <c r="J2468" s="174">
        <f t="shared" si="128"/>
        <v>43</v>
      </c>
      <c r="M2468" s="184"/>
    </row>
    <row r="2469" spans="1:13" ht="15" customHeight="1" x14ac:dyDescent="0.3">
      <c r="A2469" s="85" t="s">
        <v>2519</v>
      </c>
      <c r="B2469" s="85" t="s">
        <v>2520</v>
      </c>
      <c r="C2469" s="86"/>
      <c r="D2469" s="199">
        <v>313</v>
      </c>
      <c r="E2469" s="176">
        <v>47745.02</v>
      </c>
      <c r="F2469" s="87">
        <v>0</v>
      </c>
      <c r="G2469" s="168">
        <v>0</v>
      </c>
      <c r="I2469" s="177">
        <f t="shared" si="129"/>
        <v>0</v>
      </c>
      <c r="J2469" s="174">
        <f t="shared" si="128"/>
        <v>313</v>
      </c>
      <c r="M2469" s="184"/>
    </row>
    <row r="2470" spans="1:13" ht="15" customHeight="1" x14ac:dyDescent="0.3">
      <c r="A2470" s="85" t="s">
        <v>2521</v>
      </c>
      <c r="B2470" s="85" t="s">
        <v>2522</v>
      </c>
      <c r="C2470" s="86"/>
      <c r="D2470" s="199">
        <v>240</v>
      </c>
      <c r="E2470" s="176">
        <v>35409.599999999999</v>
      </c>
      <c r="F2470" s="87">
        <v>0</v>
      </c>
      <c r="G2470" s="168">
        <v>0</v>
      </c>
      <c r="I2470" s="177">
        <f t="shared" si="129"/>
        <v>0</v>
      </c>
      <c r="J2470" s="174">
        <f t="shared" si="128"/>
        <v>240</v>
      </c>
      <c r="M2470" s="184"/>
    </row>
    <row r="2471" spans="1:13" ht="15" customHeight="1" x14ac:dyDescent="0.3">
      <c r="A2471" s="85" t="s">
        <v>2523</v>
      </c>
      <c r="B2471" s="85" t="s">
        <v>2524</v>
      </c>
      <c r="C2471" s="86"/>
      <c r="D2471" s="199">
        <v>103</v>
      </c>
      <c r="E2471" s="176">
        <v>11148.72</v>
      </c>
      <c r="F2471" s="87">
        <v>0</v>
      </c>
      <c r="G2471" s="168">
        <v>0</v>
      </c>
      <c r="I2471" s="177">
        <f t="shared" si="129"/>
        <v>0</v>
      </c>
      <c r="J2471" s="174">
        <f t="shared" si="128"/>
        <v>103</v>
      </c>
      <c r="M2471" s="184"/>
    </row>
    <row r="2472" spans="1:13" ht="15" customHeight="1" x14ac:dyDescent="0.3">
      <c r="A2472" s="85" t="s">
        <v>2525</v>
      </c>
      <c r="B2472" s="85" t="s">
        <v>2526</v>
      </c>
      <c r="C2472" s="86"/>
      <c r="D2472" s="199">
        <v>23</v>
      </c>
      <c r="E2472" s="176">
        <v>3370.42</v>
      </c>
      <c r="F2472" s="87">
        <v>0</v>
      </c>
      <c r="G2472" s="168">
        <v>0</v>
      </c>
      <c r="I2472" s="177">
        <f t="shared" si="129"/>
        <v>0</v>
      </c>
      <c r="J2472" s="174">
        <f t="shared" si="128"/>
        <v>23</v>
      </c>
      <c r="M2472" s="184"/>
    </row>
    <row r="2473" spans="1:13" ht="15" customHeight="1" x14ac:dyDescent="0.3">
      <c r="A2473" s="85" t="s">
        <v>2527</v>
      </c>
      <c r="B2473" s="85" t="s">
        <v>2528</v>
      </c>
      <c r="C2473" s="86"/>
      <c r="D2473" s="199">
        <v>16</v>
      </c>
      <c r="E2473" s="176">
        <v>3816.64</v>
      </c>
      <c r="F2473" s="87">
        <v>0</v>
      </c>
      <c r="G2473" s="168">
        <v>0</v>
      </c>
      <c r="I2473" s="177">
        <f t="shared" si="129"/>
        <v>0</v>
      </c>
      <c r="J2473" s="174">
        <f t="shared" si="128"/>
        <v>16</v>
      </c>
      <c r="M2473" s="184"/>
    </row>
    <row r="2474" spans="1:13" ht="15" customHeight="1" x14ac:dyDescent="0.3">
      <c r="A2474" s="85" t="s">
        <v>2529</v>
      </c>
      <c r="B2474" s="85" t="s">
        <v>2530</v>
      </c>
      <c r="C2474" s="86"/>
      <c r="D2474" s="199">
        <v>22</v>
      </c>
      <c r="E2474" s="176">
        <v>3685.88</v>
      </c>
      <c r="F2474" s="87">
        <v>0</v>
      </c>
      <c r="G2474" s="168">
        <v>0</v>
      </c>
      <c r="I2474" s="177">
        <f t="shared" si="129"/>
        <v>0</v>
      </c>
      <c r="J2474" s="174">
        <f t="shared" si="128"/>
        <v>22</v>
      </c>
      <c r="M2474" s="184"/>
    </row>
    <row r="2475" spans="1:13" ht="15" customHeight="1" x14ac:dyDescent="0.3">
      <c r="A2475" s="85" t="s">
        <v>2531</v>
      </c>
      <c r="B2475" s="85" t="s">
        <v>2532</v>
      </c>
      <c r="C2475" s="86"/>
      <c r="D2475" s="199">
        <v>20</v>
      </c>
      <c r="E2475" s="176">
        <v>5450.8</v>
      </c>
      <c r="F2475" s="87">
        <v>0</v>
      </c>
      <c r="G2475" s="168">
        <v>0</v>
      </c>
      <c r="I2475" s="177">
        <f t="shared" si="129"/>
        <v>0</v>
      </c>
      <c r="J2475" s="174">
        <f t="shared" si="128"/>
        <v>20</v>
      </c>
      <c r="M2475" s="184"/>
    </row>
    <row r="2476" spans="1:13" ht="15" customHeight="1" x14ac:dyDescent="0.3">
      <c r="A2476" s="85" t="s">
        <v>2533</v>
      </c>
      <c r="B2476" s="85" t="s">
        <v>2534</v>
      </c>
      <c r="C2476" s="86"/>
      <c r="D2476" s="199">
        <v>364</v>
      </c>
      <c r="E2476" s="176">
        <v>75180.56</v>
      </c>
      <c r="F2476" s="87">
        <v>0</v>
      </c>
      <c r="G2476" s="168">
        <v>0</v>
      </c>
      <c r="I2476" s="177">
        <f t="shared" si="129"/>
        <v>0</v>
      </c>
      <c r="J2476" s="174">
        <f t="shared" si="128"/>
        <v>364</v>
      </c>
      <c r="M2476" s="184"/>
    </row>
    <row r="2477" spans="1:13" ht="15" customHeight="1" x14ac:dyDescent="0.3">
      <c r="A2477" s="85" t="s">
        <v>2535</v>
      </c>
      <c r="B2477" s="85" t="s">
        <v>2536</v>
      </c>
      <c r="C2477" s="86"/>
      <c r="D2477" s="199">
        <v>5</v>
      </c>
      <c r="E2477" s="176">
        <v>1086.2</v>
      </c>
      <c r="F2477" s="87">
        <v>0</v>
      </c>
      <c r="G2477" s="168">
        <v>0</v>
      </c>
      <c r="I2477" s="177">
        <f t="shared" si="129"/>
        <v>0</v>
      </c>
      <c r="J2477" s="174">
        <f t="shared" si="128"/>
        <v>5</v>
      </c>
      <c r="M2477" s="184"/>
    </row>
    <row r="2478" spans="1:13" ht="15" customHeight="1" x14ac:dyDescent="0.3">
      <c r="A2478" s="85" t="s">
        <v>2537</v>
      </c>
      <c r="B2478" s="85" t="s">
        <v>2538</v>
      </c>
      <c r="C2478" s="86"/>
      <c r="D2478" s="199">
        <v>96</v>
      </c>
      <c r="E2478" s="176">
        <v>22395.84</v>
      </c>
      <c r="F2478" s="87">
        <v>0</v>
      </c>
      <c r="G2478" s="168">
        <v>0</v>
      </c>
      <c r="I2478" s="177">
        <f t="shared" si="129"/>
        <v>0</v>
      </c>
      <c r="J2478" s="174">
        <f t="shared" si="128"/>
        <v>96</v>
      </c>
      <c r="M2478" s="184"/>
    </row>
    <row r="2479" spans="1:13" ht="15" customHeight="1" x14ac:dyDescent="0.3">
      <c r="A2479" s="85" t="s">
        <v>2539</v>
      </c>
      <c r="B2479" s="85" t="s">
        <v>2540</v>
      </c>
      <c r="C2479" s="86"/>
      <c r="D2479" s="199">
        <v>11</v>
      </c>
      <c r="E2479" s="176">
        <v>2381.94</v>
      </c>
      <c r="F2479" s="87">
        <v>0</v>
      </c>
      <c r="G2479" s="168">
        <v>0</v>
      </c>
      <c r="I2479" s="177">
        <f t="shared" si="129"/>
        <v>0</v>
      </c>
      <c r="J2479" s="174">
        <f t="shared" si="128"/>
        <v>11</v>
      </c>
      <c r="M2479" s="184"/>
    </row>
    <row r="2480" spans="1:13" ht="15" customHeight="1" x14ac:dyDescent="0.3">
      <c r="A2480" s="85" t="s">
        <v>2541</v>
      </c>
      <c r="B2480" s="85" t="s">
        <v>2542</v>
      </c>
      <c r="C2480" s="86"/>
      <c r="D2480" s="199">
        <v>82</v>
      </c>
      <c r="E2480" s="176">
        <v>8859.2800000000007</v>
      </c>
      <c r="F2480" s="87">
        <v>0</v>
      </c>
      <c r="G2480" s="168">
        <v>0</v>
      </c>
      <c r="I2480" s="177">
        <f t="shared" si="129"/>
        <v>0</v>
      </c>
      <c r="J2480" s="174">
        <f t="shared" si="128"/>
        <v>82</v>
      </c>
      <c r="M2480" s="184"/>
    </row>
    <row r="2481" spans="1:13" ht="15" customHeight="1" x14ac:dyDescent="0.3">
      <c r="A2481" s="85" t="s">
        <v>2543</v>
      </c>
      <c r="B2481" s="85" t="s">
        <v>2544</v>
      </c>
      <c r="C2481" s="86"/>
      <c r="D2481" s="199">
        <v>48</v>
      </c>
      <c r="E2481" s="176">
        <v>10681.92</v>
      </c>
      <c r="F2481" s="87">
        <v>0</v>
      </c>
      <c r="G2481" s="168">
        <v>0</v>
      </c>
      <c r="I2481" s="177">
        <f t="shared" si="129"/>
        <v>0</v>
      </c>
      <c r="J2481" s="174">
        <f t="shared" si="128"/>
        <v>48</v>
      </c>
      <c r="M2481" s="184"/>
    </row>
    <row r="2482" spans="1:13" ht="15" customHeight="1" x14ac:dyDescent="0.3">
      <c r="A2482" s="85" t="s">
        <v>2545</v>
      </c>
      <c r="B2482" s="85" t="s">
        <v>2546</v>
      </c>
      <c r="C2482" s="86"/>
      <c r="D2482" s="199">
        <v>70</v>
      </c>
      <c r="E2482" s="176">
        <v>6162.8</v>
      </c>
      <c r="F2482" s="87">
        <v>0</v>
      </c>
      <c r="G2482" s="168">
        <v>0</v>
      </c>
      <c r="I2482" s="177">
        <f t="shared" si="129"/>
        <v>0</v>
      </c>
      <c r="J2482" s="174">
        <f t="shared" si="128"/>
        <v>70</v>
      </c>
      <c r="M2482" s="184"/>
    </row>
    <row r="2483" spans="1:13" ht="15" customHeight="1" x14ac:dyDescent="0.3">
      <c r="A2483" s="85" t="s">
        <v>2547</v>
      </c>
      <c r="B2483" s="85" t="s">
        <v>2548</v>
      </c>
      <c r="C2483" s="86"/>
      <c r="D2483" s="199">
        <v>24</v>
      </c>
      <c r="E2483" s="176">
        <v>2352.96</v>
      </c>
      <c r="F2483" s="87">
        <v>0</v>
      </c>
      <c r="G2483" s="168">
        <v>0</v>
      </c>
      <c r="I2483" s="177">
        <f t="shared" si="129"/>
        <v>0</v>
      </c>
      <c r="J2483" s="174">
        <f t="shared" si="128"/>
        <v>24</v>
      </c>
      <c r="M2483" s="184"/>
    </row>
    <row r="2484" spans="1:13" ht="15" customHeight="1" x14ac:dyDescent="0.3">
      <c r="A2484" s="85" t="s">
        <v>2549</v>
      </c>
      <c r="B2484" s="85" t="s">
        <v>2550</v>
      </c>
      <c r="C2484" s="86"/>
      <c r="D2484" s="199">
        <v>1</v>
      </c>
      <c r="E2484" s="176">
        <v>4500</v>
      </c>
      <c r="F2484" s="87">
        <v>0</v>
      </c>
      <c r="G2484" s="168">
        <v>0</v>
      </c>
      <c r="I2484" s="177">
        <f t="shared" si="129"/>
        <v>0</v>
      </c>
      <c r="J2484" s="174">
        <f t="shared" si="128"/>
        <v>1</v>
      </c>
      <c r="M2484" s="184"/>
    </row>
    <row r="2485" spans="1:13" ht="25.2" customHeight="1" x14ac:dyDescent="0.3">
      <c r="A2485" s="83" t="s">
        <v>2551</v>
      </c>
      <c r="B2485" s="83" t="s">
        <v>2552</v>
      </c>
      <c r="C2485" s="84"/>
      <c r="D2485" s="198"/>
      <c r="E2485" s="154">
        <v>236853.46999999997</v>
      </c>
      <c r="F2485" s="84"/>
      <c r="G2485" s="84">
        <v>0</v>
      </c>
      <c r="I2485" s="177"/>
      <c r="J2485" s="174">
        <f t="shared" si="128"/>
        <v>0</v>
      </c>
      <c r="M2485" s="184"/>
    </row>
    <row r="2486" spans="1:13" ht="15" customHeight="1" x14ac:dyDescent="0.3">
      <c r="A2486" s="85" t="s">
        <v>2553</v>
      </c>
      <c r="B2486" s="85" t="s">
        <v>2554</v>
      </c>
      <c r="C2486" s="86"/>
      <c r="D2486" s="199">
        <v>1321</v>
      </c>
      <c r="E2486" s="176">
        <v>97740.79</v>
      </c>
      <c r="F2486" s="87">
        <v>0</v>
      </c>
      <c r="G2486" s="168">
        <v>0</v>
      </c>
      <c r="I2486" s="177">
        <f t="shared" ref="I2486:I2501" si="130">F2486/D2486</f>
        <v>0</v>
      </c>
      <c r="J2486" s="174">
        <f t="shared" si="128"/>
        <v>1321</v>
      </c>
      <c r="M2486" s="184"/>
    </row>
    <row r="2487" spans="1:13" ht="15" customHeight="1" x14ac:dyDescent="0.3">
      <c r="A2487" s="85" t="s">
        <v>2555</v>
      </c>
      <c r="B2487" s="85" t="s">
        <v>2556</v>
      </c>
      <c r="C2487" s="86"/>
      <c r="D2487" s="199">
        <v>171</v>
      </c>
      <c r="E2487" s="176">
        <v>12652.29</v>
      </c>
      <c r="F2487" s="87">
        <v>0</v>
      </c>
      <c r="G2487" s="168">
        <v>0</v>
      </c>
      <c r="I2487" s="177">
        <f t="shared" si="130"/>
        <v>0</v>
      </c>
      <c r="J2487" s="174">
        <f t="shared" si="128"/>
        <v>171</v>
      </c>
      <c r="M2487" s="184"/>
    </row>
    <row r="2488" spans="1:13" ht="15" customHeight="1" x14ac:dyDescent="0.3">
      <c r="A2488" s="85" t="s">
        <v>2557</v>
      </c>
      <c r="B2488" s="85" t="s">
        <v>2558</v>
      </c>
      <c r="C2488" s="86"/>
      <c r="D2488" s="199">
        <v>19</v>
      </c>
      <c r="E2488" s="176">
        <v>1405.81</v>
      </c>
      <c r="F2488" s="87">
        <v>0</v>
      </c>
      <c r="G2488" s="168">
        <v>0</v>
      </c>
      <c r="I2488" s="177">
        <f t="shared" si="130"/>
        <v>0</v>
      </c>
      <c r="J2488" s="174">
        <f t="shared" si="128"/>
        <v>19</v>
      </c>
      <c r="M2488" s="184"/>
    </row>
    <row r="2489" spans="1:13" ht="15" customHeight="1" x14ac:dyDescent="0.3">
      <c r="A2489" s="85" t="s">
        <v>2559</v>
      </c>
      <c r="B2489" s="85" t="s">
        <v>2560</v>
      </c>
      <c r="C2489" s="86"/>
      <c r="D2489" s="199">
        <v>8</v>
      </c>
      <c r="E2489" s="176">
        <v>591.91999999999996</v>
      </c>
      <c r="F2489" s="87">
        <v>0</v>
      </c>
      <c r="G2489" s="168">
        <v>0</v>
      </c>
      <c r="I2489" s="177">
        <f t="shared" si="130"/>
        <v>0</v>
      </c>
      <c r="J2489" s="174">
        <f t="shared" si="128"/>
        <v>8</v>
      </c>
      <c r="M2489" s="184"/>
    </row>
    <row r="2490" spans="1:13" ht="15" customHeight="1" x14ac:dyDescent="0.3">
      <c r="A2490" s="85" t="s">
        <v>2561</v>
      </c>
      <c r="B2490" s="85" t="s">
        <v>2562</v>
      </c>
      <c r="C2490" s="86"/>
      <c r="D2490" s="199">
        <v>99</v>
      </c>
      <c r="E2490" s="176">
        <v>7325.01</v>
      </c>
      <c r="F2490" s="87">
        <v>0</v>
      </c>
      <c r="G2490" s="168">
        <v>0</v>
      </c>
      <c r="I2490" s="177">
        <f t="shared" si="130"/>
        <v>0</v>
      </c>
      <c r="J2490" s="174">
        <f t="shared" si="128"/>
        <v>99</v>
      </c>
      <c r="M2490" s="184"/>
    </row>
    <row r="2491" spans="1:13" ht="15" customHeight="1" x14ac:dyDescent="0.3">
      <c r="A2491" s="85" t="s">
        <v>2563</v>
      </c>
      <c r="B2491" s="85" t="s">
        <v>2564</v>
      </c>
      <c r="C2491" s="86"/>
      <c r="D2491" s="199">
        <v>10</v>
      </c>
      <c r="E2491" s="176">
        <v>739.9</v>
      </c>
      <c r="F2491" s="87">
        <v>0</v>
      </c>
      <c r="G2491" s="168">
        <v>0</v>
      </c>
      <c r="I2491" s="177">
        <f t="shared" si="130"/>
        <v>0</v>
      </c>
      <c r="J2491" s="174">
        <f t="shared" si="128"/>
        <v>10</v>
      </c>
      <c r="M2491" s="184"/>
    </row>
    <row r="2492" spans="1:13" ht="15" customHeight="1" x14ac:dyDescent="0.3">
      <c r="A2492" s="85" t="s">
        <v>2565</v>
      </c>
      <c r="B2492" s="85" t="s">
        <v>2566</v>
      </c>
      <c r="C2492" s="86"/>
      <c r="D2492" s="199">
        <v>31</v>
      </c>
      <c r="E2492" s="176">
        <v>2293.69</v>
      </c>
      <c r="F2492" s="87">
        <v>0</v>
      </c>
      <c r="G2492" s="168">
        <v>0</v>
      </c>
      <c r="I2492" s="177">
        <f t="shared" si="130"/>
        <v>0</v>
      </c>
      <c r="J2492" s="174">
        <f t="shared" si="128"/>
        <v>31</v>
      </c>
      <c r="M2492" s="184"/>
    </row>
    <row r="2493" spans="1:13" ht="15" customHeight="1" x14ac:dyDescent="0.3">
      <c r="A2493" s="85" t="s">
        <v>2567</v>
      </c>
      <c r="B2493" s="85" t="s">
        <v>2568</v>
      </c>
      <c r="C2493" s="86"/>
      <c r="D2493" s="199">
        <v>226</v>
      </c>
      <c r="E2493" s="176">
        <v>26959.54</v>
      </c>
      <c r="F2493" s="87">
        <v>0</v>
      </c>
      <c r="G2493" s="168">
        <v>0</v>
      </c>
      <c r="I2493" s="177">
        <f t="shared" si="130"/>
        <v>0</v>
      </c>
      <c r="J2493" s="174">
        <f t="shared" si="128"/>
        <v>226</v>
      </c>
      <c r="M2493" s="184"/>
    </row>
    <row r="2494" spans="1:13" ht="15" customHeight="1" x14ac:dyDescent="0.3">
      <c r="A2494" s="85" t="s">
        <v>2569</v>
      </c>
      <c r="B2494" s="85" t="s">
        <v>2570</v>
      </c>
      <c r="C2494" s="86"/>
      <c r="D2494" s="199">
        <v>222</v>
      </c>
      <c r="E2494" s="176">
        <v>16425.78</v>
      </c>
      <c r="F2494" s="87">
        <v>0</v>
      </c>
      <c r="G2494" s="168">
        <v>0</v>
      </c>
      <c r="I2494" s="177">
        <f t="shared" si="130"/>
        <v>0</v>
      </c>
      <c r="J2494" s="174">
        <f t="shared" si="128"/>
        <v>222</v>
      </c>
      <c r="M2494" s="184"/>
    </row>
    <row r="2495" spans="1:13" ht="15" customHeight="1" x14ac:dyDescent="0.3">
      <c r="A2495" s="85" t="s">
        <v>2571</v>
      </c>
      <c r="B2495" s="85" t="s">
        <v>2572</v>
      </c>
      <c r="C2495" s="86"/>
      <c r="D2495" s="199">
        <v>257</v>
      </c>
      <c r="E2495" s="176">
        <v>19015.43</v>
      </c>
      <c r="F2495" s="87">
        <v>0</v>
      </c>
      <c r="G2495" s="168">
        <v>0</v>
      </c>
      <c r="I2495" s="177">
        <f t="shared" si="130"/>
        <v>0</v>
      </c>
      <c r="J2495" s="174">
        <f t="shared" si="128"/>
        <v>257</v>
      </c>
      <c r="M2495" s="184"/>
    </row>
    <row r="2496" spans="1:13" ht="15" customHeight="1" x14ac:dyDescent="0.3">
      <c r="A2496" s="85" t="s">
        <v>2573</v>
      </c>
      <c r="B2496" s="85" t="s">
        <v>2574</v>
      </c>
      <c r="C2496" s="86"/>
      <c r="D2496" s="199">
        <v>11</v>
      </c>
      <c r="E2496" s="176">
        <v>813.89</v>
      </c>
      <c r="F2496" s="87">
        <v>0</v>
      </c>
      <c r="G2496" s="168">
        <v>0</v>
      </c>
      <c r="I2496" s="177">
        <f t="shared" si="130"/>
        <v>0</v>
      </c>
      <c r="J2496" s="174">
        <f t="shared" si="128"/>
        <v>11</v>
      </c>
      <c r="M2496" s="184"/>
    </row>
    <row r="2497" spans="1:13" ht="15" customHeight="1" x14ac:dyDescent="0.3">
      <c r="A2497" s="85" t="s">
        <v>2575</v>
      </c>
      <c r="B2497" s="85" t="s">
        <v>2576</v>
      </c>
      <c r="C2497" s="86"/>
      <c r="D2497" s="199">
        <v>428</v>
      </c>
      <c r="E2497" s="176">
        <v>21481.32</v>
      </c>
      <c r="F2497" s="87">
        <v>0</v>
      </c>
      <c r="G2497" s="168">
        <v>0</v>
      </c>
      <c r="I2497" s="177">
        <f t="shared" si="130"/>
        <v>0</v>
      </c>
      <c r="J2497" s="174">
        <f t="shared" si="128"/>
        <v>428</v>
      </c>
      <c r="M2497" s="184"/>
    </row>
    <row r="2498" spans="1:13" ht="15" customHeight="1" x14ac:dyDescent="0.3">
      <c r="A2498" s="85" t="s">
        <v>2577</v>
      </c>
      <c r="B2498" s="85" t="s">
        <v>2578</v>
      </c>
      <c r="C2498" s="86"/>
      <c r="D2498" s="199">
        <v>323</v>
      </c>
      <c r="E2498" s="176">
        <v>16857.37</v>
      </c>
      <c r="F2498" s="87">
        <v>0</v>
      </c>
      <c r="G2498" s="168">
        <v>0</v>
      </c>
      <c r="I2498" s="177">
        <f t="shared" si="130"/>
        <v>0</v>
      </c>
      <c r="J2498" s="174">
        <f t="shared" si="128"/>
        <v>323</v>
      </c>
      <c r="M2498" s="184"/>
    </row>
    <row r="2499" spans="1:13" ht="15" customHeight="1" x14ac:dyDescent="0.3">
      <c r="A2499" s="85" t="s">
        <v>2579</v>
      </c>
      <c r="B2499" s="85" t="s">
        <v>2580</v>
      </c>
      <c r="C2499" s="86"/>
      <c r="D2499" s="199">
        <v>76</v>
      </c>
      <c r="E2499" s="176">
        <v>4194.4399999999996</v>
      </c>
      <c r="F2499" s="87">
        <v>0</v>
      </c>
      <c r="G2499" s="168">
        <v>0</v>
      </c>
      <c r="I2499" s="177">
        <f t="shared" si="130"/>
        <v>0</v>
      </c>
      <c r="J2499" s="174">
        <f t="shared" si="128"/>
        <v>76</v>
      </c>
      <c r="M2499" s="184"/>
    </row>
    <row r="2500" spans="1:13" ht="15" customHeight="1" x14ac:dyDescent="0.3">
      <c r="A2500" s="85" t="s">
        <v>2581</v>
      </c>
      <c r="B2500" s="85" t="s">
        <v>2582</v>
      </c>
      <c r="C2500" s="86"/>
      <c r="D2500" s="199">
        <v>109</v>
      </c>
      <c r="E2500" s="176">
        <v>5470.71</v>
      </c>
      <c r="F2500" s="87">
        <v>0</v>
      </c>
      <c r="G2500" s="168">
        <v>0</v>
      </c>
      <c r="I2500" s="177">
        <f t="shared" si="130"/>
        <v>0</v>
      </c>
      <c r="J2500" s="174">
        <f t="shared" si="128"/>
        <v>109</v>
      </c>
      <c r="M2500" s="184"/>
    </row>
    <row r="2501" spans="1:13" ht="15" customHeight="1" x14ac:dyDescent="0.3">
      <c r="A2501" s="85" t="s">
        <v>2583</v>
      </c>
      <c r="B2501" s="85" t="s">
        <v>2204</v>
      </c>
      <c r="C2501" s="86" t="s">
        <v>28</v>
      </c>
      <c r="D2501" s="199">
        <v>82</v>
      </c>
      <c r="E2501" s="176">
        <v>2885.58</v>
      </c>
      <c r="F2501" s="87">
        <v>0</v>
      </c>
      <c r="G2501" s="168">
        <v>0</v>
      </c>
      <c r="I2501" s="177">
        <f t="shared" si="130"/>
        <v>0</v>
      </c>
      <c r="J2501" s="174">
        <f t="shared" ref="J2501:J2564" si="131">D2501-F2501</f>
        <v>82</v>
      </c>
      <c r="M2501" s="184"/>
    </row>
    <row r="2502" spans="1:13" ht="25.2" customHeight="1" x14ac:dyDescent="0.3">
      <c r="A2502" s="83" t="s">
        <v>2584</v>
      </c>
      <c r="B2502" s="83" t="s">
        <v>2585</v>
      </c>
      <c r="C2502" s="84"/>
      <c r="D2502" s="198"/>
      <c r="E2502" s="154">
        <v>737853.59</v>
      </c>
      <c r="F2502" s="84"/>
      <c r="G2502" s="84">
        <v>0</v>
      </c>
      <c r="I2502" s="177"/>
      <c r="J2502" s="174">
        <f t="shared" si="131"/>
        <v>0</v>
      </c>
      <c r="M2502" s="184"/>
    </row>
    <row r="2503" spans="1:13" ht="15" customHeight="1" x14ac:dyDescent="0.3">
      <c r="A2503" s="85" t="s">
        <v>2586</v>
      </c>
      <c r="B2503" s="85" t="s">
        <v>2587</v>
      </c>
      <c r="C2503" s="86"/>
      <c r="D2503" s="199">
        <v>2</v>
      </c>
      <c r="E2503" s="176">
        <v>18044.580000000002</v>
      </c>
      <c r="F2503" s="87">
        <v>0</v>
      </c>
      <c r="G2503" s="168">
        <v>0</v>
      </c>
      <c r="I2503" s="177">
        <f t="shared" ref="I2503:I2514" si="132">F2503/D2503</f>
        <v>0</v>
      </c>
      <c r="J2503" s="174">
        <f t="shared" si="131"/>
        <v>2</v>
      </c>
      <c r="M2503" s="184"/>
    </row>
    <row r="2504" spans="1:13" ht="15" customHeight="1" x14ac:dyDescent="0.3">
      <c r="A2504" s="85" t="s">
        <v>2588</v>
      </c>
      <c r="B2504" s="85" t="s">
        <v>2589</v>
      </c>
      <c r="C2504" s="86"/>
      <c r="D2504" s="199">
        <v>17</v>
      </c>
      <c r="E2504" s="176">
        <v>197612.93</v>
      </c>
      <c r="F2504" s="87">
        <v>0</v>
      </c>
      <c r="G2504" s="168">
        <v>0</v>
      </c>
      <c r="I2504" s="177">
        <f t="shared" si="132"/>
        <v>0</v>
      </c>
      <c r="J2504" s="174">
        <f t="shared" si="131"/>
        <v>17</v>
      </c>
      <c r="M2504" s="184"/>
    </row>
    <row r="2505" spans="1:13" ht="15" customHeight="1" x14ac:dyDescent="0.3">
      <c r="A2505" s="85" t="s">
        <v>2590</v>
      </c>
      <c r="B2505" s="85" t="s">
        <v>2591</v>
      </c>
      <c r="C2505" s="86"/>
      <c r="D2505" s="199">
        <v>6</v>
      </c>
      <c r="E2505" s="176">
        <v>100479.54</v>
      </c>
      <c r="F2505" s="87">
        <v>0</v>
      </c>
      <c r="G2505" s="168">
        <v>0</v>
      </c>
      <c r="I2505" s="177">
        <f t="shared" si="132"/>
        <v>0</v>
      </c>
      <c r="J2505" s="174">
        <f t="shared" si="131"/>
        <v>6</v>
      </c>
      <c r="M2505" s="184"/>
    </row>
    <row r="2506" spans="1:13" ht="15" customHeight="1" x14ac:dyDescent="0.3">
      <c r="A2506" s="85" t="s">
        <v>2592</v>
      </c>
      <c r="B2506" s="85" t="s">
        <v>2593</v>
      </c>
      <c r="C2506" s="86"/>
      <c r="D2506" s="199">
        <v>5</v>
      </c>
      <c r="E2506" s="176">
        <v>108603.95</v>
      </c>
      <c r="F2506" s="87">
        <v>0</v>
      </c>
      <c r="G2506" s="168">
        <v>0</v>
      </c>
      <c r="I2506" s="177">
        <f t="shared" si="132"/>
        <v>0</v>
      </c>
      <c r="J2506" s="174">
        <f t="shared" si="131"/>
        <v>5</v>
      </c>
      <c r="M2506" s="184"/>
    </row>
    <row r="2507" spans="1:13" ht="15" customHeight="1" x14ac:dyDescent="0.3">
      <c r="A2507" s="85" t="s">
        <v>2594</v>
      </c>
      <c r="B2507" s="85" t="s">
        <v>2595</v>
      </c>
      <c r="C2507" s="86"/>
      <c r="D2507" s="199">
        <v>1</v>
      </c>
      <c r="E2507" s="176">
        <v>23299.7</v>
      </c>
      <c r="F2507" s="87">
        <v>0</v>
      </c>
      <c r="G2507" s="168">
        <v>0</v>
      </c>
      <c r="I2507" s="177">
        <f t="shared" si="132"/>
        <v>0</v>
      </c>
      <c r="J2507" s="174">
        <f t="shared" si="131"/>
        <v>1</v>
      </c>
      <c r="M2507" s="184"/>
    </row>
    <row r="2508" spans="1:13" ht="15" customHeight="1" x14ac:dyDescent="0.3">
      <c r="A2508" s="85" t="s">
        <v>2596</v>
      </c>
      <c r="B2508" s="85" t="s">
        <v>2597</v>
      </c>
      <c r="C2508" s="86"/>
      <c r="D2508" s="199">
        <v>1</v>
      </c>
      <c r="E2508" s="176">
        <v>117877.9</v>
      </c>
      <c r="F2508" s="87">
        <v>0</v>
      </c>
      <c r="G2508" s="168">
        <v>0</v>
      </c>
      <c r="I2508" s="177">
        <f t="shared" si="132"/>
        <v>0</v>
      </c>
      <c r="J2508" s="174">
        <f t="shared" si="131"/>
        <v>1</v>
      </c>
      <c r="M2508" s="184"/>
    </row>
    <row r="2509" spans="1:13" ht="15" customHeight="1" x14ac:dyDescent="0.3">
      <c r="A2509" s="85" t="s">
        <v>2598</v>
      </c>
      <c r="B2509" s="85" t="s">
        <v>2599</v>
      </c>
      <c r="C2509" s="86"/>
      <c r="D2509" s="199">
        <v>2</v>
      </c>
      <c r="E2509" s="176">
        <v>4790.58</v>
      </c>
      <c r="F2509" s="87">
        <v>0</v>
      </c>
      <c r="G2509" s="168">
        <v>0</v>
      </c>
      <c r="I2509" s="177">
        <f t="shared" si="132"/>
        <v>0</v>
      </c>
      <c r="J2509" s="174">
        <f t="shared" si="131"/>
        <v>2</v>
      </c>
      <c r="M2509" s="184"/>
    </row>
    <row r="2510" spans="1:13" ht="15" customHeight="1" x14ac:dyDescent="0.3">
      <c r="A2510" s="85" t="s">
        <v>2600</v>
      </c>
      <c r="B2510" s="85" t="s">
        <v>2601</v>
      </c>
      <c r="C2510" s="86"/>
      <c r="D2510" s="199">
        <v>17</v>
      </c>
      <c r="E2510" s="176">
        <v>67970.929999999993</v>
      </c>
      <c r="F2510" s="87">
        <v>0</v>
      </c>
      <c r="G2510" s="168">
        <v>0</v>
      </c>
      <c r="I2510" s="177">
        <f t="shared" si="132"/>
        <v>0</v>
      </c>
      <c r="J2510" s="174">
        <f t="shared" si="131"/>
        <v>17</v>
      </c>
      <c r="M2510" s="184"/>
    </row>
    <row r="2511" spans="1:13" ht="15" customHeight="1" x14ac:dyDescent="0.3">
      <c r="A2511" s="85" t="s">
        <v>2602</v>
      </c>
      <c r="B2511" s="85" t="s">
        <v>2603</v>
      </c>
      <c r="C2511" s="86"/>
      <c r="D2511" s="199">
        <v>6</v>
      </c>
      <c r="E2511" s="176">
        <v>28852.560000000001</v>
      </c>
      <c r="F2511" s="87">
        <v>0</v>
      </c>
      <c r="G2511" s="168">
        <v>0</v>
      </c>
      <c r="I2511" s="177">
        <f t="shared" si="132"/>
        <v>0</v>
      </c>
      <c r="J2511" s="174">
        <f t="shared" si="131"/>
        <v>6</v>
      </c>
      <c r="M2511" s="184"/>
    </row>
    <row r="2512" spans="1:13" ht="15" customHeight="1" x14ac:dyDescent="0.3">
      <c r="A2512" s="85" t="s">
        <v>2604</v>
      </c>
      <c r="B2512" s="85" t="s">
        <v>2605</v>
      </c>
      <c r="C2512" s="86"/>
      <c r="D2512" s="199">
        <v>5</v>
      </c>
      <c r="E2512" s="176">
        <v>32105.85</v>
      </c>
      <c r="F2512" s="87">
        <v>0</v>
      </c>
      <c r="G2512" s="168">
        <v>0</v>
      </c>
      <c r="I2512" s="177">
        <f t="shared" si="132"/>
        <v>0</v>
      </c>
      <c r="J2512" s="174">
        <f t="shared" si="131"/>
        <v>5</v>
      </c>
      <c r="M2512" s="184"/>
    </row>
    <row r="2513" spans="1:13" ht="15" customHeight="1" x14ac:dyDescent="0.3">
      <c r="A2513" s="85" t="s">
        <v>2606</v>
      </c>
      <c r="B2513" s="85" t="s">
        <v>2607</v>
      </c>
      <c r="C2513" s="86"/>
      <c r="D2513" s="199">
        <v>1</v>
      </c>
      <c r="E2513" s="176">
        <v>8178.4</v>
      </c>
      <c r="F2513" s="87">
        <v>0</v>
      </c>
      <c r="G2513" s="168">
        <v>0</v>
      </c>
      <c r="I2513" s="177">
        <f t="shared" si="132"/>
        <v>0</v>
      </c>
      <c r="J2513" s="174">
        <f t="shared" si="131"/>
        <v>1</v>
      </c>
      <c r="M2513" s="184"/>
    </row>
    <row r="2514" spans="1:13" ht="15" customHeight="1" x14ac:dyDescent="0.3">
      <c r="A2514" s="85" t="s">
        <v>2608</v>
      </c>
      <c r="B2514" s="85" t="s">
        <v>2609</v>
      </c>
      <c r="C2514" s="86"/>
      <c r="D2514" s="199">
        <v>1</v>
      </c>
      <c r="E2514" s="176">
        <v>30036.67</v>
      </c>
      <c r="F2514" s="87">
        <v>0</v>
      </c>
      <c r="G2514" s="168">
        <v>0</v>
      </c>
      <c r="I2514" s="177">
        <f t="shared" si="132"/>
        <v>0</v>
      </c>
      <c r="J2514" s="174">
        <f t="shared" si="131"/>
        <v>1</v>
      </c>
      <c r="M2514" s="184"/>
    </row>
    <row r="2515" spans="1:13" ht="25.2" customHeight="1" x14ac:dyDescent="0.3">
      <c r="A2515" s="81" t="s">
        <v>2610</v>
      </c>
      <c r="B2515" s="81" t="s">
        <v>2611</v>
      </c>
      <c r="C2515" s="82"/>
      <c r="D2515" s="197"/>
      <c r="E2515" s="82">
        <v>21937700.640000015</v>
      </c>
      <c r="F2515" s="82"/>
      <c r="G2515" s="82">
        <v>1010765.2319000001</v>
      </c>
      <c r="I2515" s="177"/>
      <c r="J2515" s="174">
        <f t="shared" si="131"/>
        <v>0</v>
      </c>
      <c r="M2515" s="184"/>
    </row>
    <row r="2516" spans="1:13" ht="25.2" customHeight="1" x14ac:dyDescent="0.3">
      <c r="A2516" s="83" t="s">
        <v>2612</v>
      </c>
      <c r="B2516" s="83" t="s">
        <v>2613</v>
      </c>
      <c r="C2516" s="84"/>
      <c r="D2516" s="198"/>
      <c r="E2516" s="167">
        <v>635411.98</v>
      </c>
      <c r="F2516" s="84"/>
      <c r="G2516" s="167">
        <v>0</v>
      </c>
      <c r="I2516" s="177"/>
      <c r="J2516" s="174">
        <f t="shared" si="131"/>
        <v>0</v>
      </c>
      <c r="M2516" s="184"/>
    </row>
    <row r="2517" spans="1:13" ht="19.95" customHeight="1" x14ac:dyDescent="0.3">
      <c r="A2517" s="88" t="s">
        <v>2614</v>
      </c>
      <c r="B2517" s="88" t="s">
        <v>2615</v>
      </c>
      <c r="C2517" s="89"/>
      <c r="D2517" s="201"/>
      <c r="E2517" s="156">
        <v>314311.83</v>
      </c>
      <c r="F2517" s="89"/>
      <c r="G2517" s="89">
        <v>0</v>
      </c>
      <c r="I2517" s="177"/>
      <c r="J2517" s="174">
        <f t="shared" si="131"/>
        <v>0</v>
      </c>
      <c r="M2517" s="184"/>
    </row>
    <row r="2518" spans="1:13" ht="15" customHeight="1" x14ac:dyDescent="0.3">
      <c r="A2518" s="85" t="s">
        <v>2616</v>
      </c>
      <c r="B2518" s="85" t="s">
        <v>2617</v>
      </c>
      <c r="C2518" s="86" t="s">
        <v>25</v>
      </c>
      <c r="D2518" s="199">
        <v>9.6</v>
      </c>
      <c r="E2518" s="176">
        <v>599.9</v>
      </c>
      <c r="F2518" s="87">
        <v>0</v>
      </c>
      <c r="G2518" s="168">
        <v>0</v>
      </c>
      <c r="I2518" s="177">
        <f t="shared" ref="I2518:I2559" si="133">F2518/D2518</f>
        <v>0</v>
      </c>
      <c r="J2518" s="174">
        <f t="shared" si="131"/>
        <v>9.6</v>
      </c>
      <c r="M2518" s="184"/>
    </row>
    <row r="2519" spans="1:13" ht="15" customHeight="1" x14ac:dyDescent="0.3">
      <c r="A2519" s="85" t="s">
        <v>2618</v>
      </c>
      <c r="B2519" s="85" t="s">
        <v>2619</v>
      </c>
      <c r="C2519" s="86" t="s">
        <v>25</v>
      </c>
      <c r="D2519" s="199">
        <v>246.5</v>
      </c>
      <c r="E2519" s="176">
        <v>14427.65</v>
      </c>
      <c r="F2519" s="87">
        <v>0</v>
      </c>
      <c r="G2519" s="168">
        <v>0</v>
      </c>
      <c r="I2519" s="177">
        <f t="shared" si="133"/>
        <v>0</v>
      </c>
      <c r="J2519" s="174">
        <f t="shared" si="131"/>
        <v>246.5</v>
      </c>
      <c r="M2519" s="184"/>
    </row>
    <row r="2520" spans="1:13" ht="15" customHeight="1" x14ac:dyDescent="0.3">
      <c r="A2520" s="85" t="s">
        <v>2620</v>
      </c>
      <c r="B2520" s="85" t="s">
        <v>2621</v>
      </c>
      <c r="C2520" s="86" t="s">
        <v>25</v>
      </c>
      <c r="D2520" s="199">
        <v>28</v>
      </c>
      <c r="E2520" s="176">
        <v>1893.64</v>
      </c>
      <c r="F2520" s="87">
        <v>0</v>
      </c>
      <c r="G2520" s="168">
        <v>0</v>
      </c>
      <c r="I2520" s="177">
        <f t="shared" si="133"/>
        <v>0</v>
      </c>
      <c r="J2520" s="174">
        <f t="shared" si="131"/>
        <v>28</v>
      </c>
      <c r="M2520" s="184"/>
    </row>
    <row r="2521" spans="1:13" ht="15" customHeight="1" x14ac:dyDescent="0.3">
      <c r="A2521" s="85" t="s">
        <v>2622</v>
      </c>
      <c r="B2521" s="85" t="s">
        <v>2623</v>
      </c>
      <c r="C2521" s="86" t="s">
        <v>25</v>
      </c>
      <c r="D2521" s="199">
        <v>13</v>
      </c>
      <c r="E2521" s="176">
        <v>971.23</v>
      </c>
      <c r="F2521" s="87">
        <v>0</v>
      </c>
      <c r="G2521" s="168">
        <v>0</v>
      </c>
      <c r="I2521" s="177">
        <f t="shared" si="133"/>
        <v>0</v>
      </c>
      <c r="J2521" s="174">
        <f t="shared" si="131"/>
        <v>13</v>
      </c>
      <c r="M2521" s="184"/>
    </row>
    <row r="2522" spans="1:13" ht="15" customHeight="1" x14ac:dyDescent="0.3">
      <c r="A2522" s="85" t="s">
        <v>2624</v>
      </c>
      <c r="B2522" s="85" t="s">
        <v>2625</v>
      </c>
      <c r="C2522" s="86" t="s">
        <v>25</v>
      </c>
      <c r="D2522" s="199">
        <v>15</v>
      </c>
      <c r="E2522" s="176">
        <v>1137.75</v>
      </c>
      <c r="F2522" s="87">
        <v>0</v>
      </c>
      <c r="G2522" s="168">
        <v>0</v>
      </c>
      <c r="I2522" s="177">
        <f t="shared" si="133"/>
        <v>0</v>
      </c>
      <c r="J2522" s="174">
        <f t="shared" si="131"/>
        <v>15</v>
      </c>
      <c r="M2522" s="184"/>
    </row>
    <row r="2523" spans="1:13" ht="15" customHeight="1" x14ac:dyDescent="0.3">
      <c r="A2523" s="85" t="s">
        <v>2626</v>
      </c>
      <c r="B2523" s="85" t="s">
        <v>2627</v>
      </c>
      <c r="C2523" s="86" t="s">
        <v>25</v>
      </c>
      <c r="D2523" s="199">
        <v>16.5</v>
      </c>
      <c r="E2523" s="176">
        <v>1055.8399999999999</v>
      </c>
      <c r="F2523" s="87">
        <v>0</v>
      </c>
      <c r="G2523" s="168">
        <v>0</v>
      </c>
      <c r="I2523" s="177">
        <f t="shared" si="133"/>
        <v>0</v>
      </c>
      <c r="J2523" s="174">
        <f t="shared" si="131"/>
        <v>16.5</v>
      </c>
      <c r="M2523" s="184"/>
    </row>
    <row r="2524" spans="1:13" ht="15" customHeight="1" x14ac:dyDescent="0.3">
      <c r="A2524" s="85" t="s">
        <v>2628</v>
      </c>
      <c r="B2524" s="85" t="s">
        <v>2629</v>
      </c>
      <c r="C2524" s="86" t="s">
        <v>25</v>
      </c>
      <c r="D2524" s="199">
        <v>6</v>
      </c>
      <c r="E2524" s="176">
        <v>485.94</v>
      </c>
      <c r="F2524" s="87">
        <v>0</v>
      </c>
      <c r="G2524" s="168">
        <v>0</v>
      </c>
      <c r="I2524" s="177">
        <f t="shared" si="133"/>
        <v>0</v>
      </c>
      <c r="J2524" s="174">
        <f t="shared" si="131"/>
        <v>6</v>
      </c>
      <c r="M2524" s="184"/>
    </row>
    <row r="2525" spans="1:13" ht="15" customHeight="1" x14ac:dyDescent="0.3">
      <c r="A2525" s="85" t="s">
        <v>2630</v>
      </c>
      <c r="B2525" s="85" t="s">
        <v>2631</v>
      </c>
      <c r="C2525" s="86" t="s">
        <v>25</v>
      </c>
      <c r="D2525" s="199">
        <v>10.199999999999999</v>
      </c>
      <c r="E2525" s="176">
        <v>3762.88</v>
      </c>
      <c r="F2525" s="87">
        <v>0</v>
      </c>
      <c r="G2525" s="168">
        <v>0</v>
      </c>
      <c r="I2525" s="177">
        <f t="shared" si="133"/>
        <v>0</v>
      </c>
      <c r="J2525" s="174">
        <f t="shared" si="131"/>
        <v>10.199999999999999</v>
      </c>
      <c r="M2525" s="184"/>
    </row>
    <row r="2526" spans="1:13" ht="15" customHeight="1" x14ac:dyDescent="0.3">
      <c r="A2526" s="85" t="s">
        <v>2632</v>
      </c>
      <c r="B2526" s="85" t="s">
        <v>2633</v>
      </c>
      <c r="C2526" s="86" t="s">
        <v>28</v>
      </c>
      <c r="D2526" s="199">
        <v>17</v>
      </c>
      <c r="E2526" s="176">
        <v>345.44</v>
      </c>
      <c r="F2526" s="87">
        <v>0</v>
      </c>
      <c r="G2526" s="168">
        <v>0</v>
      </c>
      <c r="I2526" s="177">
        <f t="shared" si="133"/>
        <v>0</v>
      </c>
      <c r="J2526" s="174">
        <f t="shared" si="131"/>
        <v>17</v>
      </c>
      <c r="M2526" s="184"/>
    </row>
    <row r="2527" spans="1:13" ht="15" customHeight="1" x14ac:dyDescent="0.3">
      <c r="A2527" s="85" t="s">
        <v>2634</v>
      </c>
      <c r="B2527" s="85" t="s">
        <v>2635</v>
      </c>
      <c r="C2527" s="86" t="s">
        <v>28</v>
      </c>
      <c r="D2527" s="199">
        <v>59</v>
      </c>
      <c r="E2527" s="176">
        <v>1302.1300000000001</v>
      </c>
      <c r="F2527" s="87">
        <v>0</v>
      </c>
      <c r="G2527" s="168">
        <v>0</v>
      </c>
      <c r="I2527" s="177">
        <f t="shared" si="133"/>
        <v>0</v>
      </c>
      <c r="J2527" s="174">
        <f t="shared" si="131"/>
        <v>59</v>
      </c>
      <c r="M2527" s="184"/>
    </row>
    <row r="2528" spans="1:13" ht="15" customHeight="1" x14ac:dyDescent="0.3">
      <c r="A2528" s="85" t="s">
        <v>2636</v>
      </c>
      <c r="B2528" s="85" t="s">
        <v>2637</v>
      </c>
      <c r="C2528" s="86" t="s">
        <v>28</v>
      </c>
      <c r="D2528" s="199">
        <v>19</v>
      </c>
      <c r="E2528" s="176">
        <v>440.23</v>
      </c>
      <c r="F2528" s="87">
        <v>0</v>
      </c>
      <c r="G2528" s="168">
        <v>0</v>
      </c>
      <c r="I2528" s="177">
        <f t="shared" si="133"/>
        <v>0</v>
      </c>
      <c r="J2528" s="174">
        <f t="shared" si="131"/>
        <v>19</v>
      </c>
      <c r="M2528" s="184"/>
    </row>
    <row r="2529" spans="1:13" ht="15" customHeight="1" x14ac:dyDescent="0.3">
      <c r="A2529" s="85" t="s">
        <v>2638</v>
      </c>
      <c r="B2529" s="85" t="s">
        <v>2639</v>
      </c>
      <c r="C2529" s="86" t="s">
        <v>28</v>
      </c>
      <c r="D2529" s="199">
        <v>3</v>
      </c>
      <c r="E2529" s="176">
        <v>120.24</v>
      </c>
      <c r="F2529" s="87">
        <v>0</v>
      </c>
      <c r="G2529" s="168">
        <v>0</v>
      </c>
      <c r="I2529" s="177">
        <f t="shared" si="133"/>
        <v>0</v>
      </c>
      <c r="J2529" s="174">
        <f t="shared" si="131"/>
        <v>3</v>
      </c>
      <c r="M2529" s="184"/>
    </row>
    <row r="2530" spans="1:13" ht="15" customHeight="1" x14ac:dyDescent="0.3">
      <c r="A2530" s="85" t="s">
        <v>2640</v>
      </c>
      <c r="B2530" s="85" t="s">
        <v>2641</v>
      </c>
      <c r="C2530" s="86" t="s">
        <v>28</v>
      </c>
      <c r="D2530" s="199">
        <v>2</v>
      </c>
      <c r="E2530" s="176">
        <v>119.74</v>
      </c>
      <c r="F2530" s="87">
        <v>0</v>
      </c>
      <c r="G2530" s="168">
        <v>0</v>
      </c>
      <c r="I2530" s="177">
        <f t="shared" si="133"/>
        <v>0</v>
      </c>
      <c r="J2530" s="174">
        <f t="shared" si="131"/>
        <v>2</v>
      </c>
      <c r="M2530" s="184"/>
    </row>
    <row r="2531" spans="1:13" ht="15" customHeight="1" x14ac:dyDescent="0.3">
      <c r="A2531" s="85" t="s">
        <v>2642</v>
      </c>
      <c r="B2531" s="85" t="s">
        <v>2643</v>
      </c>
      <c r="C2531" s="86" t="s">
        <v>28</v>
      </c>
      <c r="D2531" s="199">
        <v>22</v>
      </c>
      <c r="E2531" s="176">
        <v>533.72</v>
      </c>
      <c r="F2531" s="87">
        <v>0</v>
      </c>
      <c r="G2531" s="168">
        <v>0</v>
      </c>
      <c r="I2531" s="177">
        <f t="shared" si="133"/>
        <v>0</v>
      </c>
      <c r="J2531" s="174">
        <f t="shared" si="131"/>
        <v>22</v>
      </c>
      <c r="M2531" s="184"/>
    </row>
    <row r="2532" spans="1:13" ht="15" customHeight="1" x14ac:dyDescent="0.3">
      <c r="A2532" s="85" t="s">
        <v>2644</v>
      </c>
      <c r="B2532" s="85" t="s">
        <v>2645</v>
      </c>
      <c r="C2532" s="86" t="s">
        <v>28</v>
      </c>
      <c r="D2532" s="199">
        <v>8</v>
      </c>
      <c r="E2532" s="176">
        <v>172.08</v>
      </c>
      <c r="F2532" s="87">
        <v>0</v>
      </c>
      <c r="G2532" s="168">
        <v>0</v>
      </c>
      <c r="I2532" s="177">
        <f t="shared" si="133"/>
        <v>0</v>
      </c>
      <c r="J2532" s="174">
        <f t="shared" si="131"/>
        <v>8</v>
      </c>
      <c r="M2532" s="184"/>
    </row>
    <row r="2533" spans="1:13" ht="15" customHeight="1" x14ac:dyDescent="0.3">
      <c r="A2533" s="85" t="s">
        <v>2646</v>
      </c>
      <c r="B2533" s="85" t="s">
        <v>2647</v>
      </c>
      <c r="C2533" s="86" t="s">
        <v>28</v>
      </c>
      <c r="D2533" s="199">
        <v>26</v>
      </c>
      <c r="E2533" s="176">
        <v>628.94000000000005</v>
      </c>
      <c r="F2533" s="87">
        <v>0</v>
      </c>
      <c r="G2533" s="168">
        <v>0</v>
      </c>
      <c r="I2533" s="177">
        <f t="shared" si="133"/>
        <v>0</v>
      </c>
      <c r="J2533" s="174">
        <f t="shared" si="131"/>
        <v>26</v>
      </c>
      <c r="M2533" s="184"/>
    </row>
    <row r="2534" spans="1:13" ht="15" customHeight="1" x14ac:dyDescent="0.3">
      <c r="A2534" s="85" t="s">
        <v>2648</v>
      </c>
      <c r="B2534" s="85" t="s">
        <v>2649</v>
      </c>
      <c r="C2534" s="86" t="s">
        <v>28</v>
      </c>
      <c r="D2534" s="199">
        <v>12</v>
      </c>
      <c r="E2534" s="176">
        <v>369.6</v>
      </c>
      <c r="F2534" s="87">
        <v>0</v>
      </c>
      <c r="G2534" s="168">
        <v>0</v>
      </c>
      <c r="I2534" s="177">
        <f t="shared" si="133"/>
        <v>0</v>
      </c>
      <c r="J2534" s="174">
        <f t="shared" si="131"/>
        <v>12</v>
      </c>
      <c r="M2534" s="184"/>
    </row>
    <row r="2535" spans="1:13" ht="15" customHeight="1" x14ac:dyDescent="0.3">
      <c r="A2535" s="85" t="s">
        <v>2650</v>
      </c>
      <c r="B2535" s="85" t="s">
        <v>2651</v>
      </c>
      <c r="C2535" s="86" t="s">
        <v>28</v>
      </c>
      <c r="D2535" s="199">
        <v>1</v>
      </c>
      <c r="E2535" s="176">
        <v>18.2</v>
      </c>
      <c r="F2535" s="87">
        <v>0</v>
      </c>
      <c r="G2535" s="168">
        <v>0</v>
      </c>
      <c r="I2535" s="177">
        <f t="shared" si="133"/>
        <v>0</v>
      </c>
      <c r="J2535" s="174">
        <f t="shared" si="131"/>
        <v>1</v>
      </c>
      <c r="M2535" s="184"/>
    </row>
    <row r="2536" spans="1:13" ht="15" customHeight="1" x14ac:dyDescent="0.3">
      <c r="A2536" s="85" t="s">
        <v>2652</v>
      </c>
      <c r="B2536" s="85" t="s">
        <v>2653</v>
      </c>
      <c r="C2536" s="86" t="s">
        <v>28</v>
      </c>
      <c r="D2536" s="199">
        <v>2</v>
      </c>
      <c r="E2536" s="176">
        <v>45.34</v>
      </c>
      <c r="F2536" s="87">
        <v>0</v>
      </c>
      <c r="G2536" s="168">
        <v>0</v>
      </c>
      <c r="I2536" s="177">
        <f t="shared" si="133"/>
        <v>0</v>
      </c>
      <c r="J2536" s="174">
        <f t="shared" si="131"/>
        <v>2</v>
      </c>
      <c r="M2536" s="184"/>
    </row>
    <row r="2537" spans="1:13" ht="15" customHeight="1" x14ac:dyDescent="0.3">
      <c r="A2537" s="85" t="s">
        <v>2654</v>
      </c>
      <c r="B2537" s="85" t="s">
        <v>2655</v>
      </c>
      <c r="C2537" s="86" t="s">
        <v>28</v>
      </c>
      <c r="D2537" s="199">
        <v>3</v>
      </c>
      <c r="E2537" s="176">
        <v>92.85</v>
      </c>
      <c r="F2537" s="87">
        <v>0</v>
      </c>
      <c r="G2537" s="168">
        <v>0</v>
      </c>
      <c r="I2537" s="177">
        <f t="shared" si="133"/>
        <v>0</v>
      </c>
      <c r="J2537" s="174">
        <f t="shared" si="131"/>
        <v>3</v>
      </c>
      <c r="M2537" s="184"/>
    </row>
    <row r="2538" spans="1:13" ht="15" customHeight="1" x14ac:dyDescent="0.3">
      <c r="A2538" s="85" t="s">
        <v>2656</v>
      </c>
      <c r="B2538" s="85" t="s">
        <v>2657</v>
      </c>
      <c r="C2538" s="86" t="s">
        <v>28</v>
      </c>
      <c r="D2538" s="199">
        <v>1</v>
      </c>
      <c r="E2538" s="176">
        <v>209.82</v>
      </c>
      <c r="F2538" s="87">
        <v>0</v>
      </c>
      <c r="G2538" s="168">
        <v>0</v>
      </c>
      <c r="I2538" s="177">
        <f t="shared" si="133"/>
        <v>0</v>
      </c>
      <c r="J2538" s="174">
        <f t="shared" si="131"/>
        <v>1</v>
      </c>
      <c r="M2538" s="184"/>
    </row>
    <row r="2539" spans="1:13" ht="15" customHeight="1" x14ac:dyDescent="0.3">
      <c r="A2539" s="85" t="s">
        <v>2658</v>
      </c>
      <c r="B2539" s="85" t="s">
        <v>2659</v>
      </c>
      <c r="C2539" s="86" t="s">
        <v>28</v>
      </c>
      <c r="D2539" s="199">
        <v>6</v>
      </c>
      <c r="E2539" s="176">
        <v>1726.2</v>
      </c>
      <c r="F2539" s="87">
        <v>0</v>
      </c>
      <c r="G2539" s="168">
        <v>0</v>
      </c>
      <c r="I2539" s="177">
        <f t="shared" si="133"/>
        <v>0</v>
      </c>
      <c r="J2539" s="174">
        <f t="shared" si="131"/>
        <v>6</v>
      </c>
      <c r="M2539" s="184"/>
    </row>
    <row r="2540" spans="1:13" ht="15" customHeight="1" x14ac:dyDescent="0.3">
      <c r="A2540" s="85" t="s">
        <v>2660</v>
      </c>
      <c r="B2540" s="85" t="s">
        <v>2661</v>
      </c>
      <c r="C2540" s="86" t="s">
        <v>28</v>
      </c>
      <c r="D2540" s="199">
        <v>5</v>
      </c>
      <c r="E2540" s="176">
        <v>924.95</v>
      </c>
      <c r="F2540" s="87">
        <v>0</v>
      </c>
      <c r="G2540" s="168">
        <v>0</v>
      </c>
      <c r="I2540" s="177">
        <f t="shared" si="133"/>
        <v>0</v>
      </c>
      <c r="J2540" s="174">
        <f t="shared" si="131"/>
        <v>5</v>
      </c>
      <c r="M2540" s="184"/>
    </row>
    <row r="2541" spans="1:13" ht="15" customHeight="1" x14ac:dyDescent="0.3">
      <c r="A2541" s="85" t="s">
        <v>2662</v>
      </c>
      <c r="B2541" s="85" t="s">
        <v>2663</v>
      </c>
      <c r="C2541" s="86" t="s">
        <v>28</v>
      </c>
      <c r="D2541" s="199">
        <v>2</v>
      </c>
      <c r="E2541" s="176">
        <v>668.06</v>
      </c>
      <c r="F2541" s="87">
        <v>0</v>
      </c>
      <c r="G2541" s="168">
        <v>0</v>
      </c>
      <c r="I2541" s="177">
        <f t="shared" si="133"/>
        <v>0</v>
      </c>
      <c r="J2541" s="174">
        <f t="shared" si="131"/>
        <v>2</v>
      </c>
      <c r="M2541" s="184"/>
    </row>
    <row r="2542" spans="1:13" ht="15" customHeight="1" x14ac:dyDescent="0.3">
      <c r="A2542" s="85" t="s">
        <v>2664</v>
      </c>
      <c r="B2542" s="85" t="s">
        <v>2665</v>
      </c>
      <c r="C2542" s="86" t="s">
        <v>28</v>
      </c>
      <c r="D2542" s="199">
        <v>2</v>
      </c>
      <c r="E2542" s="176">
        <v>319.06</v>
      </c>
      <c r="F2542" s="87">
        <v>0</v>
      </c>
      <c r="G2542" s="168">
        <v>0</v>
      </c>
      <c r="I2542" s="177">
        <f t="shared" si="133"/>
        <v>0</v>
      </c>
      <c r="J2542" s="174">
        <f t="shared" si="131"/>
        <v>2</v>
      </c>
      <c r="M2542" s="184"/>
    </row>
    <row r="2543" spans="1:13" ht="15" customHeight="1" x14ac:dyDescent="0.3">
      <c r="A2543" s="85" t="s">
        <v>2666</v>
      </c>
      <c r="B2543" s="85" t="s">
        <v>2667</v>
      </c>
      <c r="C2543" s="86" t="s">
        <v>28</v>
      </c>
      <c r="D2543" s="199">
        <v>2</v>
      </c>
      <c r="E2543" s="176">
        <v>333.22</v>
      </c>
      <c r="F2543" s="87">
        <v>0</v>
      </c>
      <c r="G2543" s="168">
        <v>0</v>
      </c>
      <c r="I2543" s="177">
        <f t="shared" si="133"/>
        <v>0</v>
      </c>
      <c r="J2543" s="174">
        <f t="shared" si="131"/>
        <v>2</v>
      </c>
      <c r="M2543" s="184"/>
    </row>
    <row r="2544" spans="1:13" ht="15" customHeight="1" x14ac:dyDescent="0.3">
      <c r="A2544" s="85" t="s">
        <v>2668</v>
      </c>
      <c r="B2544" s="85" t="s">
        <v>2669</v>
      </c>
      <c r="C2544" s="86" t="s">
        <v>28</v>
      </c>
      <c r="D2544" s="199">
        <v>3</v>
      </c>
      <c r="E2544" s="176">
        <v>299.45999999999998</v>
      </c>
      <c r="F2544" s="87">
        <v>0</v>
      </c>
      <c r="G2544" s="168">
        <v>0</v>
      </c>
      <c r="I2544" s="177">
        <f t="shared" si="133"/>
        <v>0</v>
      </c>
      <c r="J2544" s="174">
        <f t="shared" si="131"/>
        <v>3</v>
      </c>
      <c r="M2544" s="184"/>
    </row>
    <row r="2545" spans="1:13" ht="15" customHeight="1" x14ac:dyDescent="0.3">
      <c r="A2545" s="85" t="s">
        <v>2670</v>
      </c>
      <c r="B2545" s="85" t="s">
        <v>2671</v>
      </c>
      <c r="C2545" s="86" t="s">
        <v>28</v>
      </c>
      <c r="D2545" s="199">
        <v>5</v>
      </c>
      <c r="E2545" s="176">
        <v>704.1</v>
      </c>
      <c r="F2545" s="87">
        <v>0</v>
      </c>
      <c r="G2545" s="168">
        <v>0</v>
      </c>
      <c r="I2545" s="177">
        <f t="shared" si="133"/>
        <v>0</v>
      </c>
      <c r="J2545" s="174">
        <f t="shared" si="131"/>
        <v>5</v>
      </c>
      <c r="M2545" s="184"/>
    </row>
    <row r="2546" spans="1:13" ht="15" customHeight="1" x14ac:dyDescent="0.3">
      <c r="A2546" s="85" t="s">
        <v>2672</v>
      </c>
      <c r="B2546" s="85" t="s">
        <v>2673</v>
      </c>
      <c r="C2546" s="86" t="s">
        <v>28</v>
      </c>
      <c r="D2546" s="199">
        <v>4</v>
      </c>
      <c r="E2546" s="176">
        <v>1043.28</v>
      </c>
      <c r="F2546" s="87">
        <v>0</v>
      </c>
      <c r="G2546" s="168">
        <v>0</v>
      </c>
      <c r="I2546" s="177">
        <f t="shared" si="133"/>
        <v>0</v>
      </c>
      <c r="J2546" s="174">
        <f t="shared" si="131"/>
        <v>4</v>
      </c>
      <c r="M2546" s="184"/>
    </row>
    <row r="2547" spans="1:13" ht="15" customHeight="1" x14ac:dyDescent="0.3">
      <c r="A2547" s="85" t="s">
        <v>2674</v>
      </c>
      <c r="B2547" s="85" t="s">
        <v>2675</v>
      </c>
      <c r="C2547" s="86" t="s">
        <v>28</v>
      </c>
      <c r="D2547" s="199">
        <v>2</v>
      </c>
      <c r="E2547" s="176">
        <v>271.58</v>
      </c>
      <c r="F2547" s="87">
        <v>0</v>
      </c>
      <c r="G2547" s="168">
        <v>0</v>
      </c>
      <c r="I2547" s="177">
        <f t="shared" si="133"/>
        <v>0</v>
      </c>
      <c r="J2547" s="174">
        <f t="shared" si="131"/>
        <v>2</v>
      </c>
      <c r="M2547" s="184"/>
    </row>
    <row r="2548" spans="1:13" ht="15" customHeight="1" x14ac:dyDescent="0.3">
      <c r="A2548" s="85" t="s">
        <v>2676</v>
      </c>
      <c r="B2548" s="85" t="s">
        <v>2677</v>
      </c>
      <c r="C2548" s="86" t="s">
        <v>28</v>
      </c>
      <c r="D2548" s="199">
        <v>3</v>
      </c>
      <c r="E2548" s="176">
        <v>314.25</v>
      </c>
      <c r="F2548" s="87">
        <v>0</v>
      </c>
      <c r="G2548" s="168">
        <v>0</v>
      </c>
      <c r="I2548" s="177">
        <f t="shared" si="133"/>
        <v>0</v>
      </c>
      <c r="J2548" s="174">
        <f t="shared" si="131"/>
        <v>3</v>
      </c>
      <c r="M2548" s="184"/>
    </row>
    <row r="2549" spans="1:13" ht="15" customHeight="1" x14ac:dyDescent="0.3">
      <c r="A2549" s="85" t="s">
        <v>2678</v>
      </c>
      <c r="B2549" s="85" t="s">
        <v>2679</v>
      </c>
      <c r="C2549" s="86" t="s">
        <v>28</v>
      </c>
      <c r="D2549" s="199">
        <v>1</v>
      </c>
      <c r="E2549" s="176">
        <v>135.15</v>
      </c>
      <c r="F2549" s="87">
        <v>0</v>
      </c>
      <c r="G2549" s="168">
        <v>0</v>
      </c>
      <c r="I2549" s="177">
        <f t="shared" si="133"/>
        <v>0</v>
      </c>
      <c r="J2549" s="174">
        <f t="shared" si="131"/>
        <v>1</v>
      </c>
      <c r="M2549" s="184"/>
    </row>
    <row r="2550" spans="1:13" ht="15" customHeight="1" x14ac:dyDescent="0.3">
      <c r="A2550" s="85" t="s">
        <v>2680</v>
      </c>
      <c r="B2550" s="85" t="s">
        <v>2681</v>
      </c>
      <c r="C2550" s="86" t="s">
        <v>28</v>
      </c>
      <c r="D2550" s="199">
        <v>4</v>
      </c>
      <c r="E2550" s="176">
        <v>1104.92</v>
      </c>
      <c r="F2550" s="87">
        <v>0</v>
      </c>
      <c r="G2550" s="168">
        <v>0</v>
      </c>
      <c r="I2550" s="177">
        <f t="shared" si="133"/>
        <v>0</v>
      </c>
      <c r="J2550" s="174">
        <f t="shared" si="131"/>
        <v>4</v>
      </c>
      <c r="M2550" s="184"/>
    </row>
    <row r="2551" spans="1:13" ht="15" customHeight="1" x14ac:dyDescent="0.3">
      <c r="A2551" s="85" t="s">
        <v>2682</v>
      </c>
      <c r="B2551" s="85" t="s">
        <v>2683</v>
      </c>
      <c r="C2551" s="86" t="s">
        <v>28</v>
      </c>
      <c r="D2551" s="199">
        <v>2</v>
      </c>
      <c r="E2551" s="176">
        <v>112.46</v>
      </c>
      <c r="F2551" s="87">
        <v>0</v>
      </c>
      <c r="G2551" s="168">
        <v>0</v>
      </c>
      <c r="I2551" s="177">
        <f t="shared" si="133"/>
        <v>0</v>
      </c>
      <c r="J2551" s="174">
        <f t="shared" si="131"/>
        <v>2</v>
      </c>
      <c r="M2551" s="184"/>
    </row>
    <row r="2552" spans="1:13" ht="15" customHeight="1" x14ac:dyDescent="0.3">
      <c r="A2552" s="85" t="s">
        <v>2684</v>
      </c>
      <c r="B2552" s="85" t="s">
        <v>2685</v>
      </c>
      <c r="C2552" s="86" t="s">
        <v>28</v>
      </c>
      <c r="D2552" s="199">
        <v>2</v>
      </c>
      <c r="E2552" s="176">
        <v>187.6</v>
      </c>
      <c r="F2552" s="87">
        <v>0</v>
      </c>
      <c r="G2552" s="168">
        <v>0</v>
      </c>
      <c r="I2552" s="177">
        <f t="shared" si="133"/>
        <v>0</v>
      </c>
      <c r="J2552" s="174">
        <f t="shared" si="131"/>
        <v>2</v>
      </c>
      <c r="M2552" s="184"/>
    </row>
    <row r="2553" spans="1:13" ht="15" customHeight="1" x14ac:dyDescent="0.3">
      <c r="A2553" s="85" t="s">
        <v>2686</v>
      </c>
      <c r="B2553" s="85" t="s">
        <v>2687</v>
      </c>
      <c r="C2553" s="86" t="s">
        <v>28</v>
      </c>
      <c r="D2553" s="199">
        <v>3</v>
      </c>
      <c r="E2553" s="176">
        <v>137040</v>
      </c>
      <c r="F2553" s="87">
        <v>0</v>
      </c>
      <c r="G2553" s="168">
        <v>0</v>
      </c>
      <c r="I2553" s="177">
        <f t="shared" si="133"/>
        <v>0</v>
      </c>
      <c r="J2553" s="174">
        <f t="shared" si="131"/>
        <v>3</v>
      </c>
      <c r="M2553" s="184"/>
    </row>
    <row r="2554" spans="1:13" ht="15" customHeight="1" x14ac:dyDescent="0.3">
      <c r="A2554" s="85" t="s">
        <v>2688</v>
      </c>
      <c r="B2554" s="85" t="s">
        <v>2689</v>
      </c>
      <c r="C2554" s="86" t="s">
        <v>28</v>
      </c>
      <c r="D2554" s="199">
        <v>1</v>
      </c>
      <c r="E2554" s="176">
        <v>15620</v>
      </c>
      <c r="F2554" s="87">
        <v>0</v>
      </c>
      <c r="G2554" s="168">
        <v>0</v>
      </c>
      <c r="I2554" s="177">
        <f t="shared" si="133"/>
        <v>0</v>
      </c>
      <c r="J2554" s="174">
        <f t="shared" si="131"/>
        <v>1</v>
      </c>
      <c r="M2554" s="184"/>
    </row>
    <row r="2555" spans="1:13" ht="15" customHeight="1" x14ac:dyDescent="0.3">
      <c r="A2555" s="85" t="s">
        <v>2690</v>
      </c>
      <c r="B2555" s="85" t="s">
        <v>2691</v>
      </c>
      <c r="C2555" s="86" t="s">
        <v>28</v>
      </c>
      <c r="D2555" s="199">
        <v>1</v>
      </c>
      <c r="E2555" s="176">
        <v>13680</v>
      </c>
      <c r="F2555" s="87">
        <v>0</v>
      </c>
      <c r="G2555" s="168">
        <v>0</v>
      </c>
      <c r="I2555" s="177">
        <f t="shared" si="133"/>
        <v>0</v>
      </c>
      <c r="J2555" s="174">
        <f t="shared" si="131"/>
        <v>1</v>
      </c>
      <c r="M2555" s="184"/>
    </row>
    <row r="2556" spans="1:13" ht="15" customHeight="1" x14ac:dyDescent="0.3">
      <c r="A2556" s="85" t="s">
        <v>2692</v>
      </c>
      <c r="B2556" s="85" t="s">
        <v>2693</v>
      </c>
      <c r="C2556" s="86" t="s">
        <v>28</v>
      </c>
      <c r="D2556" s="199">
        <v>1</v>
      </c>
      <c r="E2556" s="176">
        <v>83690.7</v>
      </c>
      <c r="F2556" s="87">
        <v>0</v>
      </c>
      <c r="G2556" s="168">
        <v>0</v>
      </c>
      <c r="I2556" s="177">
        <f t="shared" si="133"/>
        <v>0</v>
      </c>
      <c r="J2556" s="174">
        <f t="shared" si="131"/>
        <v>1</v>
      </c>
      <c r="M2556" s="184"/>
    </row>
    <row r="2557" spans="1:13" ht="15" customHeight="1" x14ac:dyDescent="0.3">
      <c r="A2557" s="85" t="s">
        <v>2694</v>
      </c>
      <c r="B2557" s="85" t="s">
        <v>2695</v>
      </c>
      <c r="C2557" s="86" t="s">
        <v>25</v>
      </c>
      <c r="D2557" s="199">
        <v>344.8</v>
      </c>
      <c r="E2557" s="176">
        <v>751.66</v>
      </c>
      <c r="F2557" s="87">
        <v>0</v>
      </c>
      <c r="G2557" s="168">
        <v>0</v>
      </c>
      <c r="I2557" s="177">
        <f t="shared" si="133"/>
        <v>0</v>
      </c>
      <c r="J2557" s="174">
        <f t="shared" si="131"/>
        <v>344.8</v>
      </c>
      <c r="M2557" s="184"/>
    </row>
    <row r="2558" spans="1:13" ht="15" customHeight="1" x14ac:dyDescent="0.3">
      <c r="A2558" s="85" t="s">
        <v>2696</v>
      </c>
      <c r="B2558" s="85" t="s">
        <v>2697</v>
      </c>
      <c r="C2558" s="86" t="s">
        <v>42</v>
      </c>
      <c r="D2558" s="199">
        <v>1</v>
      </c>
      <c r="E2558" s="176">
        <v>10364</v>
      </c>
      <c r="F2558" s="87">
        <v>0</v>
      </c>
      <c r="G2558" s="168">
        <v>0</v>
      </c>
      <c r="I2558" s="177">
        <f t="shared" si="133"/>
        <v>0</v>
      </c>
      <c r="J2558" s="174">
        <f t="shared" si="131"/>
        <v>1</v>
      </c>
      <c r="M2558" s="184"/>
    </row>
    <row r="2559" spans="1:13" ht="15" customHeight="1" x14ac:dyDescent="0.3">
      <c r="A2559" s="85" t="s">
        <v>2698</v>
      </c>
      <c r="B2559" s="85" t="s">
        <v>2699</v>
      </c>
      <c r="C2559" s="86" t="s">
        <v>198</v>
      </c>
      <c r="D2559" s="199">
        <v>378</v>
      </c>
      <c r="E2559" s="176">
        <v>16288.02</v>
      </c>
      <c r="F2559" s="87">
        <v>0</v>
      </c>
      <c r="G2559" s="168">
        <v>0</v>
      </c>
      <c r="I2559" s="177">
        <f t="shared" si="133"/>
        <v>0</v>
      </c>
      <c r="J2559" s="174">
        <f t="shared" si="131"/>
        <v>378</v>
      </c>
      <c r="M2559" s="184"/>
    </row>
    <row r="2560" spans="1:13" ht="19.95" customHeight="1" x14ac:dyDescent="0.3">
      <c r="A2560" s="88" t="s">
        <v>2700</v>
      </c>
      <c r="B2560" s="88" t="s">
        <v>2701</v>
      </c>
      <c r="C2560" s="89"/>
      <c r="D2560" s="201"/>
      <c r="E2560" s="156">
        <v>402.15</v>
      </c>
      <c r="F2560" s="89"/>
      <c r="G2560" s="89">
        <v>0</v>
      </c>
      <c r="I2560" s="177"/>
      <c r="J2560" s="174">
        <f t="shared" si="131"/>
        <v>0</v>
      </c>
      <c r="M2560" s="184"/>
    </row>
    <row r="2561" spans="1:13" ht="15" customHeight="1" x14ac:dyDescent="0.3">
      <c r="A2561" s="85" t="s">
        <v>2702</v>
      </c>
      <c r="B2561" s="85" t="s">
        <v>2703</v>
      </c>
      <c r="C2561" s="86" t="s">
        <v>25</v>
      </c>
      <c r="D2561" s="199">
        <v>1.84</v>
      </c>
      <c r="E2561" s="176">
        <v>151.69</v>
      </c>
      <c r="F2561" s="87">
        <v>0</v>
      </c>
      <c r="G2561" s="168">
        <v>0</v>
      </c>
      <c r="I2561" s="177">
        <f>F2561/D2561</f>
        <v>0</v>
      </c>
      <c r="J2561" s="174">
        <f t="shared" si="131"/>
        <v>1.84</v>
      </c>
      <c r="M2561" s="184"/>
    </row>
    <row r="2562" spans="1:13" ht="15" customHeight="1" x14ac:dyDescent="0.3">
      <c r="A2562" s="85" t="s">
        <v>2704</v>
      </c>
      <c r="B2562" s="85" t="s">
        <v>2657</v>
      </c>
      <c r="C2562" s="86" t="s">
        <v>28</v>
      </c>
      <c r="D2562" s="199">
        <v>1</v>
      </c>
      <c r="E2562" s="176">
        <v>209.82</v>
      </c>
      <c r="F2562" s="87">
        <v>0</v>
      </c>
      <c r="G2562" s="168">
        <v>0</v>
      </c>
      <c r="I2562" s="177">
        <f>F2562/D2562</f>
        <v>0</v>
      </c>
      <c r="J2562" s="174">
        <f t="shared" si="131"/>
        <v>1</v>
      </c>
      <c r="M2562" s="184"/>
    </row>
    <row r="2563" spans="1:13" ht="15" customHeight="1" x14ac:dyDescent="0.3">
      <c r="A2563" s="85" t="s">
        <v>2705</v>
      </c>
      <c r="B2563" s="85" t="s">
        <v>2706</v>
      </c>
      <c r="C2563" s="86" t="s">
        <v>28</v>
      </c>
      <c r="D2563" s="199">
        <v>2</v>
      </c>
      <c r="E2563" s="176">
        <v>40.64</v>
      </c>
      <c r="F2563" s="87">
        <v>0</v>
      </c>
      <c r="G2563" s="168">
        <v>0</v>
      </c>
      <c r="I2563" s="177">
        <f>F2563/D2563</f>
        <v>0</v>
      </c>
      <c r="J2563" s="174">
        <f t="shared" si="131"/>
        <v>2</v>
      </c>
      <c r="M2563" s="184"/>
    </row>
    <row r="2564" spans="1:13" ht="19.95" customHeight="1" x14ac:dyDescent="0.3">
      <c r="A2564" s="88" t="s">
        <v>2707</v>
      </c>
      <c r="B2564" s="88" t="s">
        <v>2708</v>
      </c>
      <c r="C2564" s="89"/>
      <c r="D2564" s="201"/>
      <c r="E2564" s="156">
        <v>320698</v>
      </c>
      <c r="F2564" s="89"/>
      <c r="G2564" s="89">
        <v>0</v>
      </c>
      <c r="I2564" s="177"/>
      <c r="J2564" s="174">
        <f t="shared" si="131"/>
        <v>0</v>
      </c>
      <c r="M2564" s="184"/>
    </row>
    <row r="2565" spans="1:13" ht="15" customHeight="1" x14ac:dyDescent="0.3">
      <c r="A2565" s="85" t="s">
        <v>2709</v>
      </c>
      <c r="B2565" s="85" t="s">
        <v>2710</v>
      </c>
      <c r="C2565" s="86" t="s">
        <v>42</v>
      </c>
      <c r="D2565" s="199">
        <v>1</v>
      </c>
      <c r="E2565" s="176">
        <v>320698</v>
      </c>
      <c r="F2565" s="87">
        <v>0</v>
      </c>
      <c r="G2565" s="168">
        <v>0</v>
      </c>
      <c r="I2565" s="177">
        <f>F2565/D2565</f>
        <v>0</v>
      </c>
      <c r="J2565" s="174">
        <f t="shared" ref="J2565:J2628" si="134">D2565-F2565</f>
        <v>1</v>
      </c>
      <c r="M2565" s="184"/>
    </row>
    <row r="2566" spans="1:13" ht="25.2" customHeight="1" x14ac:dyDescent="0.3">
      <c r="A2566" s="83" t="s">
        <v>2711</v>
      </c>
      <c r="B2566" s="83" t="s">
        <v>2712</v>
      </c>
      <c r="C2566" s="84"/>
      <c r="D2566" s="198"/>
      <c r="E2566" s="154">
        <v>1627696</v>
      </c>
      <c r="F2566" s="84"/>
      <c r="G2566" s="84">
        <v>0</v>
      </c>
      <c r="I2566" s="177"/>
      <c r="J2566" s="174">
        <f t="shared" si="134"/>
        <v>0</v>
      </c>
      <c r="M2566" s="184"/>
    </row>
    <row r="2567" spans="1:13" ht="15" customHeight="1" x14ac:dyDescent="0.3">
      <c r="A2567" s="85" t="s">
        <v>2713</v>
      </c>
      <c r="B2567" s="85" t="s">
        <v>2714</v>
      </c>
      <c r="C2567" s="86" t="s">
        <v>42</v>
      </c>
      <c r="D2567" s="199">
        <v>2</v>
      </c>
      <c r="E2567" s="176">
        <v>620500</v>
      </c>
      <c r="F2567" s="87">
        <v>0</v>
      </c>
      <c r="G2567" s="168">
        <v>0</v>
      </c>
      <c r="I2567" s="177">
        <f>F2567/D2567</f>
        <v>0</v>
      </c>
      <c r="J2567" s="174">
        <f t="shared" si="134"/>
        <v>2</v>
      </c>
      <c r="M2567" s="184"/>
    </row>
    <row r="2568" spans="1:13" ht="15" customHeight="1" x14ac:dyDescent="0.3">
      <c r="A2568" s="85" t="s">
        <v>2715</v>
      </c>
      <c r="B2568" s="85" t="s">
        <v>2716</v>
      </c>
      <c r="C2568" s="86" t="s">
        <v>42</v>
      </c>
      <c r="D2568" s="199">
        <v>2</v>
      </c>
      <c r="E2568" s="176">
        <v>611956</v>
      </c>
      <c r="F2568" s="87">
        <v>0</v>
      </c>
      <c r="G2568" s="168">
        <v>0</v>
      </c>
      <c r="I2568" s="177">
        <f>F2568/D2568</f>
        <v>0</v>
      </c>
      <c r="J2568" s="174">
        <f t="shared" si="134"/>
        <v>2</v>
      </c>
      <c r="M2568" s="184"/>
    </row>
    <row r="2569" spans="1:13" ht="15" customHeight="1" x14ac:dyDescent="0.3">
      <c r="A2569" s="85" t="s">
        <v>2717</v>
      </c>
      <c r="B2569" s="85" t="s">
        <v>2718</v>
      </c>
      <c r="C2569" s="86" t="s">
        <v>42</v>
      </c>
      <c r="D2569" s="199">
        <v>1</v>
      </c>
      <c r="E2569" s="176">
        <v>380680</v>
      </c>
      <c r="F2569" s="87">
        <v>0</v>
      </c>
      <c r="G2569" s="168">
        <v>0</v>
      </c>
      <c r="I2569" s="177">
        <f>F2569/D2569</f>
        <v>0</v>
      </c>
      <c r="J2569" s="174">
        <f t="shared" si="134"/>
        <v>1</v>
      </c>
      <c r="M2569" s="184"/>
    </row>
    <row r="2570" spans="1:13" ht="15" customHeight="1" x14ac:dyDescent="0.3">
      <c r="A2570" s="85" t="s">
        <v>2719</v>
      </c>
      <c r="B2570" s="85" t="s">
        <v>2720</v>
      </c>
      <c r="C2570" s="86" t="s">
        <v>42</v>
      </c>
      <c r="D2570" s="199">
        <v>1</v>
      </c>
      <c r="E2570" s="176">
        <v>14560</v>
      </c>
      <c r="F2570" s="87">
        <v>0</v>
      </c>
      <c r="G2570" s="168">
        <v>0</v>
      </c>
      <c r="I2570" s="177">
        <f>F2570/D2570</f>
        <v>0</v>
      </c>
      <c r="J2570" s="174">
        <f t="shared" si="134"/>
        <v>1</v>
      </c>
      <c r="M2570" s="184"/>
    </row>
    <row r="2571" spans="1:13" ht="25.2" customHeight="1" x14ac:dyDescent="0.3">
      <c r="A2571" s="83" t="s">
        <v>2721</v>
      </c>
      <c r="B2571" s="83" t="s">
        <v>2722</v>
      </c>
      <c r="C2571" s="84"/>
      <c r="D2571" s="198"/>
      <c r="E2571" s="154">
        <v>1645176.7999999993</v>
      </c>
      <c r="F2571" s="84"/>
      <c r="G2571" s="84">
        <v>0</v>
      </c>
      <c r="I2571" s="177"/>
      <c r="J2571" s="174">
        <f t="shared" si="134"/>
        <v>0</v>
      </c>
      <c r="M2571" s="184"/>
    </row>
    <row r="2572" spans="1:13" ht="19.95" customHeight="1" x14ac:dyDescent="0.3">
      <c r="A2572" s="88" t="s">
        <v>2723</v>
      </c>
      <c r="B2572" s="88" t="s">
        <v>2724</v>
      </c>
      <c r="C2572" s="89"/>
      <c r="D2572" s="201"/>
      <c r="E2572" s="156">
        <v>1453691.7</v>
      </c>
      <c r="F2572" s="89"/>
      <c r="G2572" s="89">
        <v>0</v>
      </c>
      <c r="I2572" s="177"/>
      <c r="J2572" s="174">
        <f t="shared" si="134"/>
        <v>0</v>
      </c>
      <c r="M2572" s="184"/>
    </row>
    <row r="2573" spans="1:13" ht="15" customHeight="1" x14ac:dyDescent="0.3">
      <c r="A2573" s="85" t="s">
        <v>2725</v>
      </c>
      <c r="B2573" s="85" t="s">
        <v>2726</v>
      </c>
      <c r="C2573" s="86" t="s">
        <v>1337</v>
      </c>
      <c r="D2573" s="199">
        <v>1</v>
      </c>
      <c r="E2573" s="176">
        <v>52.41</v>
      </c>
      <c r="F2573" s="87">
        <v>0</v>
      </c>
      <c r="G2573" s="168">
        <v>0</v>
      </c>
      <c r="I2573" s="177">
        <f t="shared" ref="I2573:I2604" si="135">F2573/D2573</f>
        <v>0</v>
      </c>
      <c r="J2573" s="174">
        <f t="shared" si="134"/>
        <v>1</v>
      </c>
      <c r="M2573" s="184"/>
    </row>
    <row r="2574" spans="1:13" ht="15" customHeight="1" x14ac:dyDescent="0.3">
      <c r="A2574" s="85" t="s">
        <v>2727</v>
      </c>
      <c r="B2574" s="85" t="s">
        <v>2728</v>
      </c>
      <c r="C2574" s="86" t="s">
        <v>1337</v>
      </c>
      <c r="D2574" s="199">
        <v>7</v>
      </c>
      <c r="E2574" s="176">
        <v>524.37</v>
      </c>
      <c r="F2574" s="87">
        <v>0</v>
      </c>
      <c r="G2574" s="168">
        <v>0</v>
      </c>
      <c r="I2574" s="177">
        <f t="shared" si="135"/>
        <v>0</v>
      </c>
      <c r="J2574" s="174">
        <f t="shared" si="134"/>
        <v>7</v>
      </c>
      <c r="M2574" s="184"/>
    </row>
    <row r="2575" spans="1:13" ht="15" customHeight="1" x14ac:dyDescent="0.3">
      <c r="A2575" s="85" t="s">
        <v>2729</v>
      </c>
      <c r="B2575" s="85" t="s">
        <v>2730</v>
      </c>
      <c r="C2575" s="86" t="s">
        <v>1337</v>
      </c>
      <c r="D2575" s="199">
        <v>4</v>
      </c>
      <c r="E2575" s="176">
        <v>438.44</v>
      </c>
      <c r="F2575" s="87">
        <v>0</v>
      </c>
      <c r="G2575" s="168">
        <v>0</v>
      </c>
      <c r="I2575" s="177">
        <f t="shared" si="135"/>
        <v>0</v>
      </c>
      <c r="J2575" s="174">
        <f t="shared" si="134"/>
        <v>4</v>
      </c>
      <c r="M2575" s="184"/>
    </row>
    <row r="2576" spans="1:13" ht="15" customHeight="1" x14ac:dyDescent="0.3">
      <c r="A2576" s="85" t="s">
        <v>2731</v>
      </c>
      <c r="B2576" s="85" t="s">
        <v>2732</v>
      </c>
      <c r="C2576" s="86" t="s">
        <v>1337</v>
      </c>
      <c r="D2576" s="199">
        <v>2</v>
      </c>
      <c r="E2576" s="176">
        <v>322.82</v>
      </c>
      <c r="F2576" s="87">
        <v>0</v>
      </c>
      <c r="G2576" s="168">
        <v>0</v>
      </c>
      <c r="I2576" s="177">
        <f t="shared" si="135"/>
        <v>0</v>
      </c>
      <c r="J2576" s="174">
        <f t="shared" si="134"/>
        <v>2</v>
      </c>
      <c r="M2576" s="184"/>
    </row>
    <row r="2577" spans="1:13" ht="15" customHeight="1" x14ac:dyDescent="0.3">
      <c r="A2577" s="85" t="s">
        <v>2733</v>
      </c>
      <c r="B2577" s="85" t="s">
        <v>2734</v>
      </c>
      <c r="C2577" s="86" t="s">
        <v>25</v>
      </c>
      <c r="D2577" s="199">
        <v>5.5</v>
      </c>
      <c r="E2577" s="176">
        <v>198.94</v>
      </c>
      <c r="F2577" s="87">
        <v>0</v>
      </c>
      <c r="G2577" s="168">
        <v>0</v>
      </c>
      <c r="I2577" s="177">
        <f t="shared" si="135"/>
        <v>0</v>
      </c>
      <c r="J2577" s="174">
        <f t="shared" si="134"/>
        <v>5.5</v>
      </c>
      <c r="M2577" s="184"/>
    </row>
    <row r="2578" spans="1:13" ht="15" customHeight="1" x14ac:dyDescent="0.3">
      <c r="A2578" s="85" t="s">
        <v>2735</v>
      </c>
      <c r="B2578" s="85" t="s">
        <v>2736</v>
      </c>
      <c r="C2578" s="86" t="s">
        <v>25</v>
      </c>
      <c r="D2578" s="199">
        <v>63.13</v>
      </c>
      <c r="E2578" s="176">
        <v>2519.52</v>
      </c>
      <c r="F2578" s="87">
        <v>0</v>
      </c>
      <c r="G2578" s="168">
        <v>0</v>
      </c>
      <c r="I2578" s="177">
        <f t="shared" si="135"/>
        <v>0</v>
      </c>
      <c r="J2578" s="174">
        <f t="shared" si="134"/>
        <v>63.13</v>
      </c>
      <c r="M2578" s="184"/>
    </row>
    <row r="2579" spans="1:13" ht="15" customHeight="1" x14ac:dyDescent="0.3">
      <c r="A2579" s="85" t="s">
        <v>2737</v>
      </c>
      <c r="B2579" s="85" t="s">
        <v>2738</v>
      </c>
      <c r="C2579" s="86" t="s">
        <v>25</v>
      </c>
      <c r="D2579" s="199">
        <v>85.03</v>
      </c>
      <c r="E2579" s="176">
        <v>3791.49</v>
      </c>
      <c r="F2579" s="87">
        <v>0</v>
      </c>
      <c r="G2579" s="168">
        <v>0</v>
      </c>
      <c r="I2579" s="177">
        <f t="shared" si="135"/>
        <v>0</v>
      </c>
      <c r="J2579" s="174">
        <f t="shared" si="134"/>
        <v>85.03</v>
      </c>
      <c r="M2579" s="184"/>
    </row>
    <row r="2580" spans="1:13" ht="15" customHeight="1" x14ac:dyDescent="0.3">
      <c r="A2580" s="85" t="s">
        <v>2739</v>
      </c>
      <c r="B2580" s="85" t="s">
        <v>2740</v>
      </c>
      <c r="C2580" s="86" t="s">
        <v>25</v>
      </c>
      <c r="D2580" s="199">
        <v>14.97</v>
      </c>
      <c r="E2580" s="176">
        <v>745.06</v>
      </c>
      <c r="F2580" s="87">
        <v>0</v>
      </c>
      <c r="G2580" s="168">
        <v>0</v>
      </c>
      <c r="I2580" s="177">
        <f t="shared" si="135"/>
        <v>0</v>
      </c>
      <c r="J2580" s="174">
        <f t="shared" si="134"/>
        <v>14.97</v>
      </c>
      <c r="M2580" s="184"/>
    </row>
    <row r="2581" spans="1:13" ht="15" customHeight="1" x14ac:dyDescent="0.3">
      <c r="A2581" s="85" t="s">
        <v>2741</v>
      </c>
      <c r="B2581" s="85" t="s">
        <v>2742</v>
      </c>
      <c r="C2581" s="86" t="s">
        <v>25</v>
      </c>
      <c r="D2581" s="199">
        <v>174.08</v>
      </c>
      <c r="E2581" s="176">
        <v>9362.02</v>
      </c>
      <c r="F2581" s="87">
        <v>0</v>
      </c>
      <c r="G2581" s="168">
        <v>0</v>
      </c>
      <c r="I2581" s="177">
        <f t="shared" si="135"/>
        <v>0</v>
      </c>
      <c r="J2581" s="174">
        <f t="shared" si="134"/>
        <v>174.08</v>
      </c>
      <c r="M2581" s="184"/>
    </row>
    <row r="2582" spans="1:13" ht="15" customHeight="1" x14ac:dyDescent="0.3">
      <c r="A2582" s="85" t="s">
        <v>2743</v>
      </c>
      <c r="B2582" s="85" t="s">
        <v>2744</v>
      </c>
      <c r="C2582" s="86" t="s">
        <v>25</v>
      </c>
      <c r="D2582" s="199">
        <v>64.03</v>
      </c>
      <c r="E2582" s="176">
        <v>5207.5600000000004</v>
      </c>
      <c r="F2582" s="87">
        <v>0</v>
      </c>
      <c r="G2582" s="168">
        <v>0</v>
      </c>
      <c r="I2582" s="177">
        <f t="shared" si="135"/>
        <v>0</v>
      </c>
      <c r="J2582" s="174">
        <f t="shared" si="134"/>
        <v>64.03</v>
      </c>
      <c r="M2582" s="184"/>
    </row>
    <row r="2583" spans="1:13" ht="15" customHeight="1" x14ac:dyDescent="0.3">
      <c r="A2583" s="85" t="s">
        <v>2745</v>
      </c>
      <c r="B2583" s="85" t="s">
        <v>2746</v>
      </c>
      <c r="C2583" s="86" t="s">
        <v>25</v>
      </c>
      <c r="D2583" s="199">
        <v>16.93</v>
      </c>
      <c r="E2583" s="176">
        <v>1645.6</v>
      </c>
      <c r="F2583" s="87">
        <v>0</v>
      </c>
      <c r="G2583" s="168">
        <v>0</v>
      </c>
      <c r="I2583" s="177">
        <f t="shared" si="135"/>
        <v>0</v>
      </c>
      <c r="J2583" s="174">
        <f t="shared" si="134"/>
        <v>16.93</v>
      </c>
      <c r="M2583" s="184"/>
    </row>
    <row r="2584" spans="1:13" ht="15" customHeight="1" x14ac:dyDescent="0.3">
      <c r="A2584" s="85" t="s">
        <v>2747</v>
      </c>
      <c r="B2584" s="85" t="s">
        <v>2748</v>
      </c>
      <c r="C2584" s="86" t="s">
        <v>2749</v>
      </c>
      <c r="D2584" s="199">
        <v>10</v>
      </c>
      <c r="E2584" s="176">
        <v>173.4</v>
      </c>
      <c r="F2584" s="87">
        <v>0</v>
      </c>
      <c r="G2584" s="168">
        <v>0</v>
      </c>
      <c r="I2584" s="177">
        <f t="shared" si="135"/>
        <v>0</v>
      </c>
      <c r="J2584" s="174">
        <f t="shared" si="134"/>
        <v>10</v>
      </c>
      <c r="M2584" s="184"/>
    </row>
    <row r="2585" spans="1:13" ht="15" customHeight="1" x14ac:dyDescent="0.3">
      <c r="A2585" s="85" t="s">
        <v>2750</v>
      </c>
      <c r="B2585" s="85" t="s">
        <v>2751</v>
      </c>
      <c r="C2585" s="86" t="s">
        <v>2749</v>
      </c>
      <c r="D2585" s="199">
        <v>43</v>
      </c>
      <c r="E2585" s="176">
        <v>801.52</v>
      </c>
      <c r="F2585" s="87">
        <v>0</v>
      </c>
      <c r="G2585" s="168">
        <v>0</v>
      </c>
      <c r="I2585" s="177">
        <f t="shared" si="135"/>
        <v>0</v>
      </c>
      <c r="J2585" s="174">
        <f t="shared" si="134"/>
        <v>43</v>
      </c>
      <c r="M2585" s="184"/>
    </row>
    <row r="2586" spans="1:13" ht="15" customHeight="1" x14ac:dyDescent="0.3">
      <c r="A2586" s="85" t="s">
        <v>2752</v>
      </c>
      <c r="B2586" s="85" t="s">
        <v>2753</v>
      </c>
      <c r="C2586" s="86" t="s">
        <v>2749</v>
      </c>
      <c r="D2586" s="199">
        <v>33</v>
      </c>
      <c r="E2586" s="176">
        <v>671.22</v>
      </c>
      <c r="F2586" s="87">
        <v>0</v>
      </c>
      <c r="G2586" s="168">
        <v>0</v>
      </c>
      <c r="I2586" s="177">
        <f t="shared" si="135"/>
        <v>0</v>
      </c>
      <c r="J2586" s="174">
        <f t="shared" si="134"/>
        <v>33</v>
      </c>
      <c r="M2586" s="184"/>
    </row>
    <row r="2587" spans="1:13" ht="15" customHeight="1" x14ac:dyDescent="0.3">
      <c r="A2587" s="85" t="s">
        <v>2754</v>
      </c>
      <c r="B2587" s="85" t="s">
        <v>2755</v>
      </c>
      <c r="C2587" s="86" t="s">
        <v>2749</v>
      </c>
      <c r="D2587" s="199">
        <v>13</v>
      </c>
      <c r="E2587" s="176">
        <v>309.92</v>
      </c>
      <c r="F2587" s="87">
        <v>0</v>
      </c>
      <c r="G2587" s="168">
        <v>0</v>
      </c>
      <c r="I2587" s="177">
        <f t="shared" si="135"/>
        <v>0</v>
      </c>
      <c r="J2587" s="174">
        <f t="shared" si="134"/>
        <v>13</v>
      </c>
      <c r="M2587" s="184"/>
    </row>
    <row r="2588" spans="1:13" ht="15" customHeight="1" x14ac:dyDescent="0.3">
      <c r="A2588" s="85" t="s">
        <v>2756</v>
      </c>
      <c r="B2588" s="85" t="s">
        <v>2757</v>
      </c>
      <c r="C2588" s="86" t="s">
        <v>2749</v>
      </c>
      <c r="D2588" s="199">
        <v>22</v>
      </c>
      <c r="E2588" s="176">
        <v>601.48</v>
      </c>
      <c r="F2588" s="87">
        <v>0</v>
      </c>
      <c r="G2588" s="168">
        <v>0</v>
      </c>
      <c r="I2588" s="177">
        <f t="shared" si="135"/>
        <v>0</v>
      </c>
      <c r="J2588" s="174">
        <f t="shared" si="134"/>
        <v>22</v>
      </c>
      <c r="M2588" s="184"/>
    </row>
    <row r="2589" spans="1:13" ht="15" customHeight="1" x14ac:dyDescent="0.3">
      <c r="A2589" s="85" t="s">
        <v>2758</v>
      </c>
      <c r="B2589" s="85" t="s">
        <v>2759</v>
      </c>
      <c r="C2589" s="86" t="s">
        <v>2749</v>
      </c>
      <c r="D2589" s="199">
        <v>10</v>
      </c>
      <c r="E2589" s="176">
        <v>313.39999999999998</v>
      </c>
      <c r="F2589" s="87">
        <v>0</v>
      </c>
      <c r="G2589" s="168">
        <v>0</v>
      </c>
      <c r="I2589" s="177">
        <f t="shared" si="135"/>
        <v>0</v>
      </c>
      <c r="J2589" s="174">
        <f t="shared" si="134"/>
        <v>10</v>
      </c>
      <c r="M2589" s="184"/>
    </row>
    <row r="2590" spans="1:13" ht="15" customHeight="1" x14ac:dyDescent="0.3">
      <c r="A2590" s="85" t="s">
        <v>2760</v>
      </c>
      <c r="B2590" s="85" t="s">
        <v>2761</v>
      </c>
      <c r="C2590" s="86" t="s">
        <v>2749</v>
      </c>
      <c r="D2590" s="199">
        <v>6</v>
      </c>
      <c r="E2590" s="176">
        <v>346.44</v>
      </c>
      <c r="F2590" s="87">
        <v>0</v>
      </c>
      <c r="G2590" s="168">
        <v>0</v>
      </c>
      <c r="I2590" s="177">
        <f t="shared" si="135"/>
        <v>0</v>
      </c>
      <c r="J2590" s="174">
        <f t="shared" si="134"/>
        <v>6</v>
      </c>
      <c r="M2590" s="184"/>
    </row>
    <row r="2591" spans="1:13" ht="15" customHeight="1" x14ac:dyDescent="0.3">
      <c r="A2591" s="85" t="s">
        <v>2762</v>
      </c>
      <c r="B2591" s="85" t="s">
        <v>2763</v>
      </c>
      <c r="C2591" s="86" t="s">
        <v>2749</v>
      </c>
      <c r="D2591" s="199">
        <v>5</v>
      </c>
      <c r="E2591" s="176">
        <v>90.2</v>
      </c>
      <c r="F2591" s="87">
        <v>0</v>
      </c>
      <c r="G2591" s="168">
        <v>0</v>
      </c>
      <c r="I2591" s="177">
        <f t="shared" si="135"/>
        <v>0</v>
      </c>
      <c r="J2591" s="174">
        <f t="shared" si="134"/>
        <v>5</v>
      </c>
      <c r="M2591" s="184"/>
    </row>
    <row r="2592" spans="1:13" ht="15" customHeight="1" x14ac:dyDescent="0.3">
      <c r="A2592" s="85" t="s">
        <v>2764</v>
      </c>
      <c r="B2592" s="85" t="s">
        <v>2765</v>
      </c>
      <c r="C2592" s="86" t="s">
        <v>2749</v>
      </c>
      <c r="D2592" s="199">
        <v>2</v>
      </c>
      <c r="E2592" s="176">
        <v>41.28</v>
      </c>
      <c r="F2592" s="87">
        <v>0</v>
      </c>
      <c r="G2592" s="168">
        <v>0</v>
      </c>
      <c r="I2592" s="177">
        <f t="shared" si="135"/>
        <v>0</v>
      </c>
      <c r="J2592" s="174">
        <f t="shared" si="134"/>
        <v>2</v>
      </c>
      <c r="M2592" s="184"/>
    </row>
    <row r="2593" spans="1:13" ht="15" customHeight="1" x14ac:dyDescent="0.3">
      <c r="A2593" s="85" t="s">
        <v>2766</v>
      </c>
      <c r="B2593" s="85" t="s">
        <v>2767</v>
      </c>
      <c r="C2593" s="86" t="s">
        <v>2749</v>
      </c>
      <c r="D2593" s="199">
        <v>5</v>
      </c>
      <c r="E2593" s="176">
        <v>120.7</v>
      </c>
      <c r="F2593" s="87">
        <v>0</v>
      </c>
      <c r="G2593" s="168">
        <v>0</v>
      </c>
      <c r="I2593" s="177">
        <f t="shared" si="135"/>
        <v>0</v>
      </c>
      <c r="J2593" s="174">
        <f t="shared" si="134"/>
        <v>5</v>
      </c>
      <c r="M2593" s="184"/>
    </row>
    <row r="2594" spans="1:13" ht="15" customHeight="1" x14ac:dyDescent="0.3">
      <c r="A2594" s="85" t="s">
        <v>2768</v>
      </c>
      <c r="B2594" s="85" t="s">
        <v>2769</v>
      </c>
      <c r="C2594" s="86" t="s">
        <v>2749</v>
      </c>
      <c r="D2594" s="199">
        <v>6</v>
      </c>
      <c r="E2594" s="176">
        <v>182.04</v>
      </c>
      <c r="F2594" s="87">
        <v>0</v>
      </c>
      <c r="G2594" s="168">
        <v>0</v>
      </c>
      <c r="I2594" s="177">
        <f t="shared" si="135"/>
        <v>0</v>
      </c>
      <c r="J2594" s="174">
        <f t="shared" si="134"/>
        <v>6</v>
      </c>
      <c r="M2594" s="184"/>
    </row>
    <row r="2595" spans="1:13" ht="15" customHeight="1" x14ac:dyDescent="0.3">
      <c r="A2595" s="85" t="s">
        <v>2770</v>
      </c>
      <c r="B2595" s="85" t="s">
        <v>2771</v>
      </c>
      <c r="C2595" s="86" t="s">
        <v>2749</v>
      </c>
      <c r="D2595" s="199">
        <v>5</v>
      </c>
      <c r="E2595" s="176">
        <v>263.2</v>
      </c>
      <c r="F2595" s="87">
        <v>0</v>
      </c>
      <c r="G2595" s="168">
        <v>0</v>
      </c>
      <c r="I2595" s="177">
        <f t="shared" si="135"/>
        <v>0</v>
      </c>
      <c r="J2595" s="174">
        <f t="shared" si="134"/>
        <v>5</v>
      </c>
      <c r="M2595" s="184"/>
    </row>
    <row r="2596" spans="1:13" ht="15" customHeight="1" x14ac:dyDescent="0.3">
      <c r="A2596" s="85" t="s">
        <v>2772</v>
      </c>
      <c r="B2596" s="85" t="s">
        <v>2773</v>
      </c>
      <c r="C2596" s="86" t="s">
        <v>2749</v>
      </c>
      <c r="D2596" s="199">
        <v>2</v>
      </c>
      <c r="E2596" s="176">
        <v>122.68</v>
      </c>
      <c r="F2596" s="87">
        <v>0</v>
      </c>
      <c r="G2596" s="168">
        <v>0</v>
      </c>
      <c r="I2596" s="177">
        <f t="shared" si="135"/>
        <v>0</v>
      </c>
      <c r="J2596" s="174">
        <f t="shared" si="134"/>
        <v>2</v>
      </c>
      <c r="M2596" s="184"/>
    </row>
    <row r="2597" spans="1:13" ht="15" customHeight="1" x14ac:dyDescent="0.3">
      <c r="A2597" s="85" t="s">
        <v>2774</v>
      </c>
      <c r="B2597" s="85" t="s">
        <v>2775</v>
      </c>
      <c r="C2597" s="86" t="s">
        <v>2749</v>
      </c>
      <c r="D2597" s="199">
        <v>3</v>
      </c>
      <c r="E2597" s="176">
        <v>200.22</v>
      </c>
      <c r="F2597" s="87">
        <v>0</v>
      </c>
      <c r="G2597" s="168">
        <v>0</v>
      </c>
      <c r="I2597" s="177">
        <f t="shared" si="135"/>
        <v>0</v>
      </c>
      <c r="J2597" s="174">
        <f t="shared" si="134"/>
        <v>3</v>
      </c>
      <c r="M2597" s="184"/>
    </row>
    <row r="2598" spans="1:13" ht="15" customHeight="1" x14ac:dyDescent="0.3">
      <c r="A2598" s="85" t="s">
        <v>2776</v>
      </c>
      <c r="B2598" s="85" t="s">
        <v>2777</v>
      </c>
      <c r="C2598" s="86" t="s">
        <v>2749</v>
      </c>
      <c r="D2598" s="199">
        <v>4</v>
      </c>
      <c r="E2598" s="176">
        <v>231.36</v>
      </c>
      <c r="F2598" s="87">
        <v>0</v>
      </c>
      <c r="G2598" s="168">
        <v>0</v>
      </c>
      <c r="I2598" s="177">
        <f t="shared" si="135"/>
        <v>0</v>
      </c>
      <c r="J2598" s="174">
        <f t="shared" si="134"/>
        <v>4</v>
      </c>
      <c r="M2598" s="184"/>
    </row>
    <row r="2599" spans="1:13" ht="15" customHeight="1" x14ac:dyDescent="0.3">
      <c r="A2599" s="85" t="s">
        <v>2778</v>
      </c>
      <c r="B2599" s="85" t="s">
        <v>2779</v>
      </c>
      <c r="C2599" s="86" t="s">
        <v>2749</v>
      </c>
      <c r="D2599" s="199">
        <v>2</v>
      </c>
      <c r="E2599" s="176">
        <v>74.680000000000007</v>
      </c>
      <c r="F2599" s="87">
        <v>0</v>
      </c>
      <c r="G2599" s="168">
        <v>0</v>
      </c>
      <c r="I2599" s="177">
        <f t="shared" si="135"/>
        <v>0</v>
      </c>
      <c r="J2599" s="174">
        <f t="shared" si="134"/>
        <v>2</v>
      </c>
      <c r="M2599" s="184"/>
    </row>
    <row r="2600" spans="1:13" ht="15" customHeight="1" x14ac:dyDescent="0.3">
      <c r="A2600" s="85" t="s">
        <v>2780</v>
      </c>
      <c r="B2600" s="85" t="s">
        <v>2781</v>
      </c>
      <c r="C2600" s="86" t="s">
        <v>2749</v>
      </c>
      <c r="D2600" s="199">
        <v>5</v>
      </c>
      <c r="E2600" s="176">
        <v>149.19999999999999</v>
      </c>
      <c r="F2600" s="87">
        <v>0</v>
      </c>
      <c r="G2600" s="168">
        <v>0</v>
      </c>
      <c r="I2600" s="177">
        <f t="shared" si="135"/>
        <v>0</v>
      </c>
      <c r="J2600" s="174">
        <f t="shared" si="134"/>
        <v>5</v>
      </c>
      <c r="M2600" s="184"/>
    </row>
    <row r="2601" spans="1:13" ht="15" customHeight="1" x14ac:dyDescent="0.3">
      <c r="A2601" s="85" t="s">
        <v>2782</v>
      </c>
      <c r="B2601" s="85" t="s">
        <v>2783</v>
      </c>
      <c r="C2601" s="86" t="s">
        <v>2749</v>
      </c>
      <c r="D2601" s="199">
        <v>5</v>
      </c>
      <c r="E2601" s="176">
        <v>141.69999999999999</v>
      </c>
      <c r="F2601" s="87">
        <v>0</v>
      </c>
      <c r="G2601" s="168">
        <v>0</v>
      </c>
      <c r="I2601" s="177">
        <f t="shared" si="135"/>
        <v>0</v>
      </c>
      <c r="J2601" s="174">
        <f t="shared" si="134"/>
        <v>5</v>
      </c>
      <c r="M2601" s="184"/>
    </row>
    <row r="2602" spans="1:13" ht="15" customHeight="1" x14ac:dyDescent="0.3">
      <c r="A2602" s="85" t="s">
        <v>2784</v>
      </c>
      <c r="B2602" s="85" t="s">
        <v>2785</v>
      </c>
      <c r="C2602" s="86" t="s">
        <v>2749</v>
      </c>
      <c r="D2602" s="199">
        <v>1</v>
      </c>
      <c r="E2602" s="176">
        <v>56.74</v>
      </c>
      <c r="F2602" s="87">
        <v>0</v>
      </c>
      <c r="G2602" s="168">
        <v>0</v>
      </c>
      <c r="I2602" s="177">
        <f t="shared" si="135"/>
        <v>0</v>
      </c>
      <c r="J2602" s="174">
        <f t="shared" si="134"/>
        <v>1</v>
      </c>
      <c r="M2602" s="184"/>
    </row>
    <row r="2603" spans="1:13" ht="15" customHeight="1" x14ac:dyDescent="0.3">
      <c r="A2603" s="85" t="s">
        <v>2786</v>
      </c>
      <c r="B2603" s="85" t="s">
        <v>2787</v>
      </c>
      <c r="C2603" s="86" t="s">
        <v>2749</v>
      </c>
      <c r="D2603" s="199">
        <v>1</v>
      </c>
      <c r="E2603" s="176">
        <v>51.44</v>
      </c>
      <c r="F2603" s="87">
        <v>0</v>
      </c>
      <c r="G2603" s="168">
        <v>0</v>
      </c>
      <c r="I2603" s="177">
        <f t="shared" si="135"/>
        <v>0</v>
      </c>
      <c r="J2603" s="174">
        <f t="shared" si="134"/>
        <v>1</v>
      </c>
      <c r="M2603" s="184"/>
    </row>
    <row r="2604" spans="1:13" ht="15" customHeight="1" x14ac:dyDescent="0.3">
      <c r="A2604" s="85" t="s">
        <v>2788</v>
      </c>
      <c r="B2604" s="85" t="s">
        <v>2789</v>
      </c>
      <c r="C2604" s="86" t="s">
        <v>2749</v>
      </c>
      <c r="D2604" s="199">
        <v>5</v>
      </c>
      <c r="E2604" s="176">
        <v>345.95</v>
      </c>
      <c r="F2604" s="87">
        <v>0</v>
      </c>
      <c r="G2604" s="168">
        <v>0</v>
      </c>
      <c r="I2604" s="177">
        <f t="shared" si="135"/>
        <v>0</v>
      </c>
      <c r="J2604" s="174">
        <f t="shared" si="134"/>
        <v>5</v>
      </c>
      <c r="M2604" s="184"/>
    </row>
    <row r="2605" spans="1:13" ht="15" customHeight="1" x14ac:dyDescent="0.3">
      <c r="A2605" s="85" t="s">
        <v>2790</v>
      </c>
      <c r="B2605" s="85" t="s">
        <v>2791</v>
      </c>
      <c r="C2605" s="86" t="s">
        <v>2749</v>
      </c>
      <c r="D2605" s="199">
        <v>2</v>
      </c>
      <c r="E2605" s="176">
        <v>148.38</v>
      </c>
      <c r="F2605" s="87">
        <v>0</v>
      </c>
      <c r="G2605" s="168">
        <v>0</v>
      </c>
      <c r="I2605" s="177">
        <f t="shared" ref="I2605:I2637" si="136">F2605/D2605</f>
        <v>0</v>
      </c>
      <c r="J2605" s="174">
        <f t="shared" si="134"/>
        <v>2</v>
      </c>
      <c r="M2605" s="184"/>
    </row>
    <row r="2606" spans="1:13" ht="15" customHeight="1" x14ac:dyDescent="0.3">
      <c r="A2606" s="85" t="s">
        <v>2792</v>
      </c>
      <c r="B2606" s="85" t="s">
        <v>2793</v>
      </c>
      <c r="C2606" s="86" t="s">
        <v>2749</v>
      </c>
      <c r="D2606" s="199">
        <v>2</v>
      </c>
      <c r="E2606" s="176">
        <v>166.58</v>
      </c>
      <c r="F2606" s="87">
        <v>0</v>
      </c>
      <c r="G2606" s="168">
        <v>0</v>
      </c>
      <c r="I2606" s="177">
        <f t="shared" si="136"/>
        <v>0</v>
      </c>
      <c r="J2606" s="174">
        <f t="shared" si="134"/>
        <v>2</v>
      </c>
      <c r="M2606" s="184"/>
    </row>
    <row r="2607" spans="1:13" ht="15" customHeight="1" x14ac:dyDescent="0.3">
      <c r="A2607" s="85" t="s">
        <v>2794</v>
      </c>
      <c r="B2607" s="85" t="s">
        <v>2795</v>
      </c>
      <c r="C2607" s="86" t="s">
        <v>2749</v>
      </c>
      <c r="D2607" s="199">
        <v>4</v>
      </c>
      <c r="E2607" s="176">
        <v>413.56</v>
      </c>
      <c r="F2607" s="87">
        <v>0</v>
      </c>
      <c r="G2607" s="168">
        <v>0</v>
      </c>
      <c r="I2607" s="177">
        <f t="shared" si="136"/>
        <v>0</v>
      </c>
      <c r="J2607" s="174">
        <f t="shared" si="134"/>
        <v>4</v>
      </c>
      <c r="M2607" s="184"/>
    </row>
    <row r="2608" spans="1:13" ht="15" customHeight="1" x14ac:dyDescent="0.3">
      <c r="A2608" s="85" t="s">
        <v>2796</v>
      </c>
      <c r="B2608" s="85" t="s">
        <v>2797</v>
      </c>
      <c r="C2608" s="86" t="s">
        <v>2749</v>
      </c>
      <c r="D2608" s="199">
        <v>4</v>
      </c>
      <c r="E2608" s="176">
        <v>510.76</v>
      </c>
      <c r="F2608" s="87">
        <v>0</v>
      </c>
      <c r="G2608" s="168">
        <v>0</v>
      </c>
      <c r="I2608" s="177">
        <f t="shared" si="136"/>
        <v>0</v>
      </c>
      <c r="J2608" s="174">
        <f t="shared" si="134"/>
        <v>4</v>
      </c>
      <c r="M2608" s="184"/>
    </row>
    <row r="2609" spans="1:13" ht="15" customHeight="1" x14ac:dyDescent="0.3">
      <c r="A2609" s="85" t="s">
        <v>2798</v>
      </c>
      <c r="B2609" s="85" t="s">
        <v>2799</v>
      </c>
      <c r="C2609" s="86" t="s">
        <v>2749</v>
      </c>
      <c r="D2609" s="199">
        <v>9</v>
      </c>
      <c r="E2609" s="176">
        <v>1157.76</v>
      </c>
      <c r="F2609" s="87">
        <v>0</v>
      </c>
      <c r="G2609" s="168">
        <v>0</v>
      </c>
      <c r="I2609" s="177">
        <f t="shared" si="136"/>
        <v>0</v>
      </c>
      <c r="J2609" s="174">
        <f t="shared" si="134"/>
        <v>9</v>
      </c>
      <c r="M2609" s="184"/>
    </row>
    <row r="2610" spans="1:13" ht="15" customHeight="1" x14ac:dyDescent="0.3">
      <c r="A2610" s="85" t="s">
        <v>2800</v>
      </c>
      <c r="B2610" s="85" t="s">
        <v>2801</v>
      </c>
      <c r="C2610" s="86" t="s">
        <v>2749</v>
      </c>
      <c r="D2610" s="199">
        <v>4</v>
      </c>
      <c r="E2610" s="176">
        <v>777.36</v>
      </c>
      <c r="F2610" s="87">
        <v>0</v>
      </c>
      <c r="G2610" s="168">
        <v>0</v>
      </c>
      <c r="I2610" s="177">
        <f t="shared" si="136"/>
        <v>0</v>
      </c>
      <c r="J2610" s="174">
        <f t="shared" si="134"/>
        <v>4</v>
      </c>
      <c r="M2610" s="184"/>
    </row>
    <row r="2611" spans="1:13" ht="15" customHeight="1" x14ac:dyDescent="0.3">
      <c r="A2611" s="85" t="s">
        <v>2802</v>
      </c>
      <c r="B2611" s="85" t="s">
        <v>2803</v>
      </c>
      <c r="C2611" s="86" t="s">
        <v>2749</v>
      </c>
      <c r="D2611" s="199">
        <v>2</v>
      </c>
      <c r="E2611" s="176">
        <v>168.78</v>
      </c>
      <c r="F2611" s="87">
        <v>0</v>
      </c>
      <c r="G2611" s="168">
        <v>0</v>
      </c>
      <c r="I2611" s="177">
        <f t="shared" si="136"/>
        <v>0</v>
      </c>
      <c r="J2611" s="174">
        <f t="shared" si="134"/>
        <v>2</v>
      </c>
      <c r="M2611" s="184"/>
    </row>
    <row r="2612" spans="1:13" ht="15" customHeight="1" x14ac:dyDescent="0.3">
      <c r="A2612" s="85" t="s">
        <v>2804</v>
      </c>
      <c r="B2612" s="85" t="s">
        <v>2805</v>
      </c>
      <c r="C2612" s="86" t="s">
        <v>2749</v>
      </c>
      <c r="D2612" s="199">
        <v>2</v>
      </c>
      <c r="E2612" s="176">
        <v>456.92</v>
      </c>
      <c r="F2612" s="87">
        <v>0</v>
      </c>
      <c r="G2612" s="168">
        <v>0</v>
      </c>
      <c r="I2612" s="177">
        <f t="shared" si="136"/>
        <v>0</v>
      </c>
      <c r="J2612" s="174">
        <f t="shared" si="134"/>
        <v>2</v>
      </c>
      <c r="M2612" s="184"/>
    </row>
    <row r="2613" spans="1:13" ht="15" customHeight="1" x14ac:dyDescent="0.3">
      <c r="A2613" s="85" t="s">
        <v>2806</v>
      </c>
      <c r="B2613" s="85" t="s">
        <v>2807</v>
      </c>
      <c r="C2613" s="86" t="s">
        <v>2749</v>
      </c>
      <c r="D2613" s="199">
        <v>2</v>
      </c>
      <c r="E2613" s="176">
        <v>564.12</v>
      </c>
      <c r="F2613" s="87">
        <v>0</v>
      </c>
      <c r="G2613" s="168">
        <v>0</v>
      </c>
      <c r="I2613" s="177">
        <f t="shared" si="136"/>
        <v>0</v>
      </c>
      <c r="J2613" s="174">
        <f t="shared" si="134"/>
        <v>2</v>
      </c>
      <c r="M2613" s="184"/>
    </row>
    <row r="2614" spans="1:13" ht="15" customHeight="1" x14ac:dyDescent="0.3">
      <c r="A2614" s="85" t="s">
        <v>2808</v>
      </c>
      <c r="B2614" s="85" t="s">
        <v>2809</v>
      </c>
      <c r="C2614" s="86" t="s">
        <v>2749</v>
      </c>
      <c r="D2614" s="199">
        <v>10</v>
      </c>
      <c r="E2614" s="176">
        <v>240.4</v>
      </c>
      <c r="F2614" s="87">
        <v>0</v>
      </c>
      <c r="G2614" s="168">
        <v>0</v>
      </c>
      <c r="I2614" s="177">
        <f t="shared" si="136"/>
        <v>0</v>
      </c>
      <c r="J2614" s="174">
        <f t="shared" si="134"/>
        <v>10</v>
      </c>
      <c r="M2614" s="184"/>
    </row>
    <row r="2615" spans="1:13" ht="15" customHeight="1" x14ac:dyDescent="0.3">
      <c r="A2615" s="85" t="s">
        <v>2810</v>
      </c>
      <c r="B2615" s="85" t="s">
        <v>2811</v>
      </c>
      <c r="C2615" s="86" t="s">
        <v>2749</v>
      </c>
      <c r="D2615" s="199">
        <v>13</v>
      </c>
      <c r="E2615" s="176">
        <v>348.92</v>
      </c>
      <c r="F2615" s="87">
        <v>0</v>
      </c>
      <c r="G2615" s="168">
        <v>0</v>
      </c>
      <c r="I2615" s="177">
        <f t="shared" si="136"/>
        <v>0</v>
      </c>
      <c r="J2615" s="174">
        <f t="shared" si="134"/>
        <v>13</v>
      </c>
      <c r="M2615" s="184"/>
    </row>
    <row r="2616" spans="1:13" ht="15" customHeight="1" x14ac:dyDescent="0.3">
      <c r="A2616" s="85" t="s">
        <v>2812</v>
      </c>
      <c r="B2616" s="85" t="s">
        <v>2813</v>
      </c>
      <c r="C2616" s="86" t="s">
        <v>2749</v>
      </c>
      <c r="D2616" s="199">
        <v>12</v>
      </c>
      <c r="E2616" s="176">
        <v>394.08</v>
      </c>
      <c r="F2616" s="87">
        <v>0</v>
      </c>
      <c r="G2616" s="168">
        <v>0</v>
      </c>
      <c r="I2616" s="177">
        <f t="shared" si="136"/>
        <v>0</v>
      </c>
      <c r="J2616" s="174">
        <f t="shared" si="134"/>
        <v>12</v>
      </c>
      <c r="M2616" s="184"/>
    </row>
    <row r="2617" spans="1:13" ht="15" customHeight="1" x14ac:dyDescent="0.3">
      <c r="A2617" s="85" t="s">
        <v>2814</v>
      </c>
      <c r="B2617" s="85" t="s">
        <v>2815</v>
      </c>
      <c r="C2617" s="86" t="s">
        <v>2749</v>
      </c>
      <c r="D2617" s="199">
        <v>12</v>
      </c>
      <c r="E2617" s="176">
        <v>814.08</v>
      </c>
      <c r="F2617" s="87">
        <v>0</v>
      </c>
      <c r="G2617" s="168">
        <v>0</v>
      </c>
      <c r="I2617" s="177">
        <f t="shared" si="136"/>
        <v>0</v>
      </c>
      <c r="J2617" s="174">
        <f t="shared" si="134"/>
        <v>12</v>
      </c>
      <c r="M2617" s="184"/>
    </row>
    <row r="2618" spans="1:13" ht="15" customHeight="1" x14ac:dyDescent="0.3">
      <c r="A2618" s="85" t="s">
        <v>2816</v>
      </c>
      <c r="B2618" s="85" t="s">
        <v>2817</v>
      </c>
      <c r="C2618" s="86" t="s">
        <v>2749</v>
      </c>
      <c r="D2618" s="199">
        <v>4</v>
      </c>
      <c r="E2618" s="176">
        <v>532.16</v>
      </c>
      <c r="F2618" s="87">
        <v>0</v>
      </c>
      <c r="G2618" s="168">
        <v>0</v>
      </c>
      <c r="I2618" s="177">
        <f t="shared" si="136"/>
        <v>0</v>
      </c>
      <c r="J2618" s="174">
        <f t="shared" si="134"/>
        <v>4</v>
      </c>
      <c r="M2618" s="184"/>
    </row>
    <row r="2619" spans="1:13" ht="15" customHeight="1" x14ac:dyDescent="0.3">
      <c r="A2619" s="85" t="s">
        <v>2818</v>
      </c>
      <c r="B2619" s="85" t="s">
        <v>2819</v>
      </c>
      <c r="C2619" s="86" t="s">
        <v>2749</v>
      </c>
      <c r="D2619" s="199">
        <v>10</v>
      </c>
      <c r="E2619" s="176">
        <v>337.4</v>
      </c>
      <c r="F2619" s="87">
        <v>0</v>
      </c>
      <c r="G2619" s="168">
        <v>0</v>
      </c>
      <c r="I2619" s="177">
        <f t="shared" si="136"/>
        <v>0</v>
      </c>
      <c r="J2619" s="174">
        <f t="shared" si="134"/>
        <v>10</v>
      </c>
      <c r="M2619" s="184"/>
    </row>
    <row r="2620" spans="1:13" ht="15" customHeight="1" x14ac:dyDescent="0.3">
      <c r="A2620" s="85" t="s">
        <v>2820</v>
      </c>
      <c r="B2620" s="85" t="s">
        <v>2821</v>
      </c>
      <c r="C2620" s="86" t="s">
        <v>2749</v>
      </c>
      <c r="D2620" s="199">
        <v>6</v>
      </c>
      <c r="E2620" s="176">
        <v>237.24</v>
      </c>
      <c r="F2620" s="87">
        <v>0</v>
      </c>
      <c r="G2620" s="168">
        <v>0</v>
      </c>
      <c r="I2620" s="177">
        <f t="shared" si="136"/>
        <v>0</v>
      </c>
      <c r="J2620" s="174">
        <f t="shared" si="134"/>
        <v>6</v>
      </c>
      <c r="M2620" s="184"/>
    </row>
    <row r="2621" spans="1:13" ht="15" customHeight="1" x14ac:dyDescent="0.3">
      <c r="A2621" s="85" t="s">
        <v>2822</v>
      </c>
      <c r="B2621" s="85" t="s">
        <v>2823</v>
      </c>
      <c r="C2621" s="86" t="s">
        <v>2749</v>
      </c>
      <c r="D2621" s="199">
        <v>2</v>
      </c>
      <c r="E2621" s="176">
        <v>565.84</v>
      </c>
      <c r="F2621" s="87">
        <v>0</v>
      </c>
      <c r="G2621" s="168">
        <v>0</v>
      </c>
      <c r="I2621" s="177">
        <f t="shared" si="136"/>
        <v>0</v>
      </c>
      <c r="J2621" s="174">
        <f t="shared" si="134"/>
        <v>2</v>
      </c>
      <c r="M2621" s="184"/>
    </row>
    <row r="2622" spans="1:13" ht="15" customHeight="1" x14ac:dyDescent="0.3">
      <c r="A2622" s="85" t="s">
        <v>2824</v>
      </c>
      <c r="B2622" s="85" t="s">
        <v>2825</v>
      </c>
      <c r="C2622" s="86" t="s">
        <v>28</v>
      </c>
      <c r="D2622" s="199">
        <v>2</v>
      </c>
      <c r="E2622" s="176">
        <v>39800</v>
      </c>
      <c r="F2622" s="87">
        <v>0</v>
      </c>
      <c r="G2622" s="168">
        <v>0</v>
      </c>
      <c r="I2622" s="177">
        <f t="shared" si="136"/>
        <v>0</v>
      </c>
      <c r="J2622" s="174">
        <f t="shared" si="134"/>
        <v>2</v>
      </c>
      <c r="M2622" s="184"/>
    </row>
    <row r="2623" spans="1:13" ht="15" customHeight="1" x14ac:dyDescent="0.3">
      <c r="A2623" s="85" t="s">
        <v>2826</v>
      </c>
      <c r="B2623" s="85" t="s">
        <v>2827</v>
      </c>
      <c r="C2623" s="86" t="s">
        <v>28</v>
      </c>
      <c r="D2623" s="199">
        <v>2</v>
      </c>
      <c r="E2623" s="176">
        <v>87700</v>
      </c>
      <c r="F2623" s="87">
        <v>0</v>
      </c>
      <c r="G2623" s="168">
        <v>0</v>
      </c>
      <c r="I2623" s="177">
        <f t="shared" si="136"/>
        <v>0</v>
      </c>
      <c r="J2623" s="174">
        <f t="shared" si="134"/>
        <v>2</v>
      </c>
      <c r="M2623" s="184"/>
    </row>
    <row r="2624" spans="1:13" ht="15" customHeight="1" x14ac:dyDescent="0.3">
      <c r="A2624" s="85" t="s">
        <v>2828</v>
      </c>
      <c r="B2624" s="85" t="s">
        <v>2829</v>
      </c>
      <c r="C2624" s="86" t="s">
        <v>28</v>
      </c>
      <c r="D2624" s="199">
        <v>3</v>
      </c>
      <c r="E2624" s="176">
        <v>131550</v>
      </c>
      <c r="F2624" s="87">
        <v>0</v>
      </c>
      <c r="G2624" s="168">
        <v>0</v>
      </c>
      <c r="I2624" s="177">
        <f t="shared" si="136"/>
        <v>0</v>
      </c>
      <c r="J2624" s="174">
        <f t="shared" si="134"/>
        <v>3</v>
      </c>
      <c r="M2624" s="184"/>
    </row>
    <row r="2625" spans="1:13" ht="15" customHeight="1" x14ac:dyDescent="0.3">
      <c r="A2625" s="85" t="s">
        <v>2830</v>
      </c>
      <c r="B2625" s="85" t="s">
        <v>2831</v>
      </c>
      <c r="C2625" s="86" t="s">
        <v>28</v>
      </c>
      <c r="D2625" s="199">
        <v>3</v>
      </c>
      <c r="E2625" s="176">
        <v>131550</v>
      </c>
      <c r="F2625" s="87">
        <v>0</v>
      </c>
      <c r="G2625" s="168">
        <v>0</v>
      </c>
      <c r="I2625" s="177">
        <f t="shared" si="136"/>
        <v>0</v>
      </c>
      <c r="J2625" s="174">
        <f t="shared" si="134"/>
        <v>3</v>
      </c>
      <c r="M2625" s="184"/>
    </row>
    <row r="2626" spans="1:13" ht="15" customHeight="1" x14ac:dyDescent="0.3">
      <c r="A2626" s="85" t="s">
        <v>2832</v>
      </c>
      <c r="B2626" s="85" t="s">
        <v>2833</v>
      </c>
      <c r="C2626" s="86" t="s">
        <v>28</v>
      </c>
      <c r="D2626" s="199">
        <v>1</v>
      </c>
      <c r="E2626" s="176">
        <v>7500</v>
      </c>
      <c r="F2626" s="87">
        <v>0</v>
      </c>
      <c r="G2626" s="168">
        <v>0</v>
      </c>
      <c r="I2626" s="177">
        <f t="shared" si="136"/>
        <v>0</v>
      </c>
      <c r="J2626" s="174">
        <f t="shared" si="134"/>
        <v>1</v>
      </c>
      <c r="M2626" s="184"/>
    </row>
    <row r="2627" spans="1:13" ht="15" customHeight="1" x14ac:dyDescent="0.3">
      <c r="A2627" s="85" t="s">
        <v>2834</v>
      </c>
      <c r="B2627" s="85" t="s">
        <v>2835</v>
      </c>
      <c r="C2627" s="86" t="s">
        <v>28</v>
      </c>
      <c r="D2627" s="199">
        <v>1</v>
      </c>
      <c r="E2627" s="176">
        <v>23500</v>
      </c>
      <c r="F2627" s="87">
        <v>0</v>
      </c>
      <c r="G2627" s="168">
        <v>0</v>
      </c>
      <c r="I2627" s="177">
        <f t="shared" si="136"/>
        <v>0</v>
      </c>
      <c r="J2627" s="174">
        <f t="shared" si="134"/>
        <v>1</v>
      </c>
      <c r="M2627" s="184"/>
    </row>
    <row r="2628" spans="1:13" ht="15" customHeight="1" x14ac:dyDescent="0.3">
      <c r="A2628" s="85" t="s">
        <v>2836</v>
      </c>
      <c r="B2628" s="85" t="s">
        <v>2837</v>
      </c>
      <c r="C2628" s="86" t="s">
        <v>28</v>
      </c>
      <c r="D2628" s="199">
        <v>1</v>
      </c>
      <c r="E2628" s="176">
        <v>44500</v>
      </c>
      <c r="F2628" s="87">
        <v>0</v>
      </c>
      <c r="G2628" s="168">
        <v>0</v>
      </c>
      <c r="I2628" s="177">
        <f t="shared" si="136"/>
        <v>0</v>
      </c>
      <c r="J2628" s="174">
        <f t="shared" si="134"/>
        <v>1</v>
      </c>
      <c r="M2628" s="184"/>
    </row>
    <row r="2629" spans="1:13" ht="15" customHeight="1" x14ac:dyDescent="0.3">
      <c r="A2629" s="85" t="s">
        <v>2838</v>
      </c>
      <c r="B2629" s="85" t="s">
        <v>2839</v>
      </c>
      <c r="C2629" s="86" t="s">
        <v>28</v>
      </c>
      <c r="D2629" s="199">
        <v>1</v>
      </c>
      <c r="E2629" s="176">
        <v>12500</v>
      </c>
      <c r="F2629" s="87">
        <v>0</v>
      </c>
      <c r="G2629" s="168">
        <v>0</v>
      </c>
      <c r="I2629" s="177">
        <f t="shared" si="136"/>
        <v>0</v>
      </c>
      <c r="J2629" s="174">
        <f t="shared" ref="J2629:J2692" si="137">D2629-F2629</f>
        <v>1</v>
      </c>
      <c r="M2629" s="184"/>
    </row>
    <row r="2630" spans="1:13" ht="15" customHeight="1" x14ac:dyDescent="0.3">
      <c r="A2630" s="85" t="s">
        <v>2840</v>
      </c>
      <c r="B2630" s="85" t="s">
        <v>2841</v>
      </c>
      <c r="C2630" s="86" t="s">
        <v>28</v>
      </c>
      <c r="D2630" s="199">
        <v>1</v>
      </c>
      <c r="E2630" s="176">
        <v>24259.200000000001</v>
      </c>
      <c r="F2630" s="87">
        <v>0</v>
      </c>
      <c r="G2630" s="168">
        <v>0</v>
      </c>
      <c r="I2630" s="177">
        <f t="shared" si="136"/>
        <v>0</v>
      </c>
      <c r="J2630" s="174">
        <f t="shared" si="137"/>
        <v>1</v>
      </c>
      <c r="M2630" s="184"/>
    </row>
    <row r="2631" spans="1:13" ht="15" customHeight="1" x14ac:dyDescent="0.3">
      <c r="A2631" s="85" t="s">
        <v>2842</v>
      </c>
      <c r="B2631" s="85" t="s">
        <v>2843</v>
      </c>
      <c r="C2631" s="86" t="s">
        <v>28</v>
      </c>
      <c r="D2631" s="199">
        <v>2</v>
      </c>
      <c r="E2631" s="176">
        <v>531968</v>
      </c>
      <c r="F2631" s="87">
        <v>0</v>
      </c>
      <c r="G2631" s="168">
        <v>0</v>
      </c>
      <c r="I2631" s="177">
        <f t="shared" si="136"/>
        <v>0</v>
      </c>
      <c r="J2631" s="174">
        <f t="shared" si="137"/>
        <v>2</v>
      </c>
      <c r="M2631" s="184"/>
    </row>
    <row r="2632" spans="1:13" ht="15" customHeight="1" x14ac:dyDescent="0.3">
      <c r="A2632" s="85" t="s">
        <v>2844</v>
      </c>
      <c r="B2632" s="85" t="s">
        <v>2845</v>
      </c>
      <c r="C2632" s="86" t="s">
        <v>28</v>
      </c>
      <c r="D2632" s="199">
        <v>1</v>
      </c>
      <c r="E2632" s="176">
        <v>73532</v>
      </c>
      <c r="F2632" s="87">
        <v>0</v>
      </c>
      <c r="G2632" s="168">
        <v>0</v>
      </c>
      <c r="I2632" s="177">
        <f t="shared" si="136"/>
        <v>0</v>
      </c>
      <c r="J2632" s="174">
        <f t="shared" si="137"/>
        <v>1</v>
      </c>
      <c r="M2632" s="184"/>
    </row>
    <row r="2633" spans="1:13" ht="15" customHeight="1" x14ac:dyDescent="0.3">
      <c r="A2633" s="85" t="s">
        <v>2846</v>
      </c>
      <c r="B2633" s="85" t="s">
        <v>2847</v>
      </c>
      <c r="C2633" s="86" t="s">
        <v>28</v>
      </c>
      <c r="D2633" s="199">
        <v>1</v>
      </c>
      <c r="E2633" s="176">
        <v>61820</v>
      </c>
      <c r="F2633" s="87">
        <v>0</v>
      </c>
      <c r="G2633" s="168">
        <v>0</v>
      </c>
      <c r="I2633" s="177">
        <f t="shared" si="136"/>
        <v>0</v>
      </c>
      <c r="J2633" s="174">
        <f t="shared" si="137"/>
        <v>1</v>
      </c>
      <c r="M2633" s="184"/>
    </row>
    <row r="2634" spans="1:13" ht="15" customHeight="1" x14ac:dyDescent="0.3">
      <c r="A2634" s="85" t="s">
        <v>2848</v>
      </c>
      <c r="B2634" s="85" t="s">
        <v>2849</v>
      </c>
      <c r="C2634" s="86" t="s">
        <v>28</v>
      </c>
      <c r="D2634" s="199">
        <v>2</v>
      </c>
      <c r="E2634" s="176">
        <v>162280</v>
      </c>
      <c r="F2634" s="87">
        <v>0</v>
      </c>
      <c r="G2634" s="168">
        <v>0</v>
      </c>
      <c r="I2634" s="177">
        <f t="shared" si="136"/>
        <v>0</v>
      </c>
      <c r="J2634" s="174">
        <f t="shared" si="137"/>
        <v>2</v>
      </c>
      <c r="M2634" s="184"/>
    </row>
    <row r="2635" spans="1:13" ht="15" customHeight="1" x14ac:dyDescent="0.3">
      <c r="A2635" s="85" t="s">
        <v>2850</v>
      </c>
      <c r="B2635" s="85" t="s">
        <v>2851</v>
      </c>
      <c r="C2635" s="86" t="s">
        <v>42</v>
      </c>
      <c r="D2635" s="199">
        <v>1</v>
      </c>
      <c r="E2635" s="176">
        <v>59239.66</v>
      </c>
      <c r="F2635" s="87">
        <v>0</v>
      </c>
      <c r="G2635" s="168">
        <v>0</v>
      </c>
      <c r="I2635" s="177">
        <f t="shared" si="136"/>
        <v>0</v>
      </c>
      <c r="J2635" s="174">
        <f t="shared" si="137"/>
        <v>1</v>
      </c>
      <c r="M2635" s="184"/>
    </row>
    <row r="2636" spans="1:13" ht="15" customHeight="1" x14ac:dyDescent="0.3">
      <c r="A2636" s="85" t="s">
        <v>2852</v>
      </c>
      <c r="B2636" s="85" t="s">
        <v>2853</v>
      </c>
      <c r="C2636" s="86" t="s">
        <v>42</v>
      </c>
      <c r="D2636" s="199">
        <v>1</v>
      </c>
      <c r="E2636" s="176">
        <v>23232.5</v>
      </c>
      <c r="F2636" s="87">
        <v>0</v>
      </c>
      <c r="G2636" s="168">
        <v>0</v>
      </c>
      <c r="I2636" s="177">
        <f t="shared" si="136"/>
        <v>0</v>
      </c>
      <c r="J2636" s="174">
        <f t="shared" si="137"/>
        <v>1</v>
      </c>
      <c r="M2636" s="184"/>
    </row>
    <row r="2637" spans="1:13" ht="15" customHeight="1" x14ac:dyDescent="0.3">
      <c r="A2637" s="85" t="s">
        <v>2854</v>
      </c>
      <c r="B2637" s="85" t="s">
        <v>2855</v>
      </c>
      <c r="C2637" s="86" t="s">
        <v>28</v>
      </c>
      <c r="D2637" s="199">
        <v>5</v>
      </c>
      <c r="E2637" s="176">
        <v>829</v>
      </c>
      <c r="F2637" s="87">
        <v>0</v>
      </c>
      <c r="G2637" s="168">
        <v>0</v>
      </c>
      <c r="I2637" s="177">
        <f t="shared" si="136"/>
        <v>0</v>
      </c>
      <c r="J2637" s="174">
        <f t="shared" si="137"/>
        <v>5</v>
      </c>
      <c r="M2637" s="184"/>
    </row>
    <row r="2638" spans="1:13" ht="19.95" customHeight="1" x14ac:dyDescent="0.3">
      <c r="A2638" s="88" t="s">
        <v>2856</v>
      </c>
      <c r="B2638" s="88" t="s">
        <v>2857</v>
      </c>
      <c r="C2638" s="89"/>
      <c r="D2638" s="201"/>
      <c r="E2638" s="156">
        <v>109335.45999999999</v>
      </c>
      <c r="F2638" s="89"/>
      <c r="G2638" s="89">
        <v>0</v>
      </c>
      <c r="I2638" s="177"/>
      <c r="J2638" s="174">
        <f t="shared" si="137"/>
        <v>0</v>
      </c>
      <c r="M2638" s="184"/>
    </row>
    <row r="2639" spans="1:13" ht="15" customHeight="1" x14ac:dyDescent="0.3">
      <c r="A2639" s="85" t="s">
        <v>2858</v>
      </c>
      <c r="B2639" s="85" t="s">
        <v>2859</v>
      </c>
      <c r="C2639" s="86" t="s">
        <v>1337</v>
      </c>
      <c r="D2639" s="199">
        <v>1</v>
      </c>
      <c r="E2639" s="176">
        <v>350</v>
      </c>
      <c r="F2639" s="87">
        <v>0</v>
      </c>
      <c r="G2639" s="168">
        <v>0</v>
      </c>
      <c r="I2639" s="177">
        <f t="shared" ref="I2639:I2674" si="138">F2639/D2639</f>
        <v>0</v>
      </c>
      <c r="J2639" s="174">
        <f t="shared" si="137"/>
        <v>1</v>
      </c>
      <c r="M2639" s="184"/>
    </row>
    <row r="2640" spans="1:13" ht="15" customHeight="1" x14ac:dyDescent="0.3">
      <c r="A2640" s="85" t="s">
        <v>2860</v>
      </c>
      <c r="B2640" s="85" t="s">
        <v>2861</v>
      </c>
      <c r="C2640" s="86" t="s">
        <v>1337</v>
      </c>
      <c r="D2640" s="199">
        <v>1</v>
      </c>
      <c r="E2640" s="176">
        <v>400</v>
      </c>
      <c r="F2640" s="87">
        <v>0</v>
      </c>
      <c r="G2640" s="168">
        <v>0</v>
      </c>
      <c r="I2640" s="177">
        <f t="shared" si="138"/>
        <v>0</v>
      </c>
      <c r="J2640" s="174">
        <f t="shared" si="137"/>
        <v>1</v>
      </c>
      <c r="M2640" s="184"/>
    </row>
    <row r="2641" spans="1:13" ht="15" customHeight="1" x14ac:dyDescent="0.3">
      <c r="A2641" s="85" t="s">
        <v>2862</v>
      </c>
      <c r="B2641" s="85" t="s">
        <v>2863</v>
      </c>
      <c r="C2641" s="86" t="s">
        <v>1337</v>
      </c>
      <c r="D2641" s="199">
        <v>2</v>
      </c>
      <c r="E2641" s="176">
        <v>1620</v>
      </c>
      <c r="F2641" s="87">
        <v>0</v>
      </c>
      <c r="G2641" s="168">
        <v>0</v>
      </c>
      <c r="I2641" s="177">
        <f t="shared" si="138"/>
        <v>0</v>
      </c>
      <c r="J2641" s="174">
        <f t="shared" si="137"/>
        <v>2</v>
      </c>
      <c r="M2641" s="184"/>
    </row>
    <row r="2642" spans="1:13" ht="15" customHeight="1" x14ac:dyDescent="0.3">
      <c r="A2642" s="85" t="s">
        <v>2864</v>
      </c>
      <c r="B2642" s="85" t="s">
        <v>2734</v>
      </c>
      <c r="C2642" s="86" t="s">
        <v>25</v>
      </c>
      <c r="D2642" s="199">
        <v>15.18</v>
      </c>
      <c r="E2642" s="176">
        <v>705.87</v>
      </c>
      <c r="F2642" s="87">
        <v>0</v>
      </c>
      <c r="G2642" s="168">
        <v>0</v>
      </c>
      <c r="I2642" s="177">
        <f t="shared" si="138"/>
        <v>0</v>
      </c>
      <c r="J2642" s="174">
        <f t="shared" si="137"/>
        <v>15.18</v>
      </c>
      <c r="M2642" s="184"/>
    </row>
    <row r="2643" spans="1:13" ht="15" customHeight="1" x14ac:dyDescent="0.3">
      <c r="A2643" s="85" t="s">
        <v>2865</v>
      </c>
      <c r="B2643" s="85" t="s">
        <v>2736</v>
      </c>
      <c r="C2643" s="86" t="s">
        <v>25</v>
      </c>
      <c r="D2643" s="199">
        <v>113.85</v>
      </c>
      <c r="E2643" s="176">
        <v>7058.7</v>
      </c>
      <c r="F2643" s="87">
        <v>0</v>
      </c>
      <c r="G2643" s="168">
        <v>0</v>
      </c>
      <c r="I2643" s="177">
        <f t="shared" si="138"/>
        <v>0</v>
      </c>
      <c r="J2643" s="174">
        <f t="shared" si="137"/>
        <v>113.85</v>
      </c>
      <c r="M2643" s="184"/>
    </row>
    <row r="2644" spans="1:13" ht="15" customHeight="1" x14ac:dyDescent="0.3">
      <c r="A2644" s="85" t="s">
        <v>2866</v>
      </c>
      <c r="B2644" s="85" t="s">
        <v>2742</v>
      </c>
      <c r="C2644" s="86" t="s">
        <v>25</v>
      </c>
      <c r="D2644" s="199">
        <v>46.13</v>
      </c>
      <c r="E2644" s="176">
        <v>6688.85</v>
      </c>
      <c r="F2644" s="87">
        <v>0</v>
      </c>
      <c r="G2644" s="168">
        <v>0</v>
      </c>
      <c r="I2644" s="177">
        <f t="shared" si="138"/>
        <v>0</v>
      </c>
      <c r="J2644" s="174">
        <f t="shared" si="137"/>
        <v>46.13</v>
      </c>
      <c r="M2644" s="184"/>
    </row>
    <row r="2645" spans="1:13" ht="15" customHeight="1" x14ac:dyDescent="0.3">
      <c r="A2645" s="85" t="s">
        <v>2867</v>
      </c>
      <c r="B2645" s="85" t="s">
        <v>2744</v>
      </c>
      <c r="C2645" s="86" t="s">
        <v>25</v>
      </c>
      <c r="D2645" s="199">
        <v>92.66</v>
      </c>
      <c r="E2645" s="176">
        <v>28724.6</v>
      </c>
      <c r="F2645" s="87">
        <v>0</v>
      </c>
      <c r="G2645" s="168">
        <v>0</v>
      </c>
      <c r="I2645" s="177">
        <f t="shared" si="138"/>
        <v>0</v>
      </c>
      <c r="J2645" s="174">
        <f t="shared" si="137"/>
        <v>92.66</v>
      </c>
      <c r="M2645" s="184"/>
    </row>
    <row r="2646" spans="1:13" ht="15" customHeight="1" x14ac:dyDescent="0.3">
      <c r="A2646" s="85" t="s">
        <v>2868</v>
      </c>
      <c r="B2646" s="85" t="s">
        <v>2748</v>
      </c>
      <c r="C2646" s="86" t="s">
        <v>2749</v>
      </c>
      <c r="D2646" s="199">
        <v>14</v>
      </c>
      <c r="E2646" s="176">
        <v>242.76</v>
      </c>
      <c r="F2646" s="87">
        <v>0</v>
      </c>
      <c r="G2646" s="168">
        <v>0</v>
      </c>
      <c r="I2646" s="177">
        <f t="shared" si="138"/>
        <v>0</v>
      </c>
      <c r="J2646" s="174">
        <f t="shared" si="137"/>
        <v>14</v>
      </c>
      <c r="M2646" s="184"/>
    </row>
    <row r="2647" spans="1:13" ht="15" customHeight="1" x14ac:dyDescent="0.3">
      <c r="A2647" s="85" t="s">
        <v>2869</v>
      </c>
      <c r="B2647" s="85" t="s">
        <v>2870</v>
      </c>
      <c r="C2647" s="86" t="s">
        <v>2749</v>
      </c>
      <c r="D2647" s="199">
        <v>52</v>
      </c>
      <c r="E2647" s="176">
        <v>969.28</v>
      </c>
      <c r="F2647" s="87">
        <v>0</v>
      </c>
      <c r="G2647" s="168">
        <v>0</v>
      </c>
      <c r="I2647" s="177">
        <f t="shared" si="138"/>
        <v>0</v>
      </c>
      <c r="J2647" s="174">
        <f t="shared" si="137"/>
        <v>52</v>
      </c>
      <c r="M2647" s="184"/>
    </row>
    <row r="2648" spans="1:13" ht="15" customHeight="1" x14ac:dyDescent="0.3">
      <c r="A2648" s="85" t="s">
        <v>2871</v>
      </c>
      <c r="B2648" s="85" t="s">
        <v>2872</v>
      </c>
      <c r="C2648" s="86" t="s">
        <v>2749</v>
      </c>
      <c r="D2648" s="199">
        <v>26</v>
      </c>
      <c r="E2648" s="176">
        <v>710.84</v>
      </c>
      <c r="F2648" s="87">
        <v>0</v>
      </c>
      <c r="G2648" s="168">
        <v>0</v>
      </c>
      <c r="I2648" s="177">
        <f t="shared" si="138"/>
        <v>0</v>
      </c>
      <c r="J2648" s="174">
        <f t="shared" si="137"/>
        <v>26</v>
      </c>
      <c r="M2648" s="184"/>
    </row>
    <row r="2649" spans="1:13" ht="15" customHeight="1" x14ac:dyDescent="0.3">
      <c r="A2649" s="85" t="s">
        <v>2873</v>
      </c>
      <c r="B2649" s="85" t="s">
        <v>2874</v>
      </c>
      <c r="C2649" s="86" t="s">
        <v>2749</v>
      </c>
      <c r="D2649" s="199">
        <v>16</v>
      </c>
      <c r="E2649" s="176">
        <v>501.44</v>
      </c>
      <c r="F2649" s="87">
        <v>0</v>
      </c>
      <c r="G2649" s="168">
        <v>0</v>
      </c>
      <c r="I2649" s="177">
        <f t="shared" si="138"/>
        <v>0</v>
      </c>
      <c r="J2649" s="174">
        <f t="shared" si="137"/>
        <v>16</v>
      </c>
      <c r="M2649" s="184"/>
    </row>
    <row r="2650" spans="1:13" ht="15" customHeight="1" x14ac:dyDescent="0.3">
      <c r="A2650" s="85" t="s">
        <v>2875</v>
      </c>
      <c r="B2650" s="85" t="s">
        <v>2876</v>
      </c>
      <c r="C2650" s="86" t="s">
        <v>2749</v>
      </c>
      <c r="D2650" s="199">
        <v>9</v>
      </c>
      <c r="E2650" s="176">
        <v>185.76</v>
      </c>
      <c r="F2650" s="87">
        <v>0</v>
      </c>
      <c r="G2650" s="168">
        <v>0</v>
      </c>
      <c r="I2650" s="177">
        <f t="shared" si="138"/>
        <v>0</v>
      </c>
      <c r="J2650" s="174">
        <f t="shared" si="137"/>
        <v>9</v>
      </c>
      <c r="M2650" s="184"/>
    </row>
    <row r="2651" spans="1:13" ht="15" customHeight="1" x14ac:dyDescent="0.3">
      <c r="A2651" s="85" t="s">
        <v>2877</v>
      </c>
      <c r="B2651" s="85" t="s">
        <v>2878</v>
      </c>
      <c r="C2651" s="86" t="s">
        <v>2749</v>
      </c>
      <c r="D2651" s="199">
        <v>11</v>
      </c>
      <c r="E2651" s="176">
        <v>333.74</v>
      </c>
      <c r="F2651" s="87">
        <v>0</v>
      </c>
      <c r="G2651" s="168">
        <v>0</v>
      </c>
      <c r="I2651" s="177">
        <f t="shared" si="138"/>
        <v>0</v>
      </c>
      <c r="J2651" s="174">
        <f t="shared" si="137"/>
        <v>11</v>
      </c>
      <c r="M2651" s="184"/>
    </row>
    <row r="2652" spans="1:13" ht="15" customHeight="1" x14ac:dyDescent="0.3">
      <c r="A2652" s="85" t="s">
        <v>2879</v>
      </c>
      <c r="B2652" s="85" t="s">
        <v>2880</v>
      </c>
      <c r="C2652" s="86" t="s">
        <v>2749</v>
      </c>
      <c r="D2652" s="199">
        <v>17</v>
      </c>
      <c r="E2652" s="176">
        <v>894.88</v>
      </c>
      <c r="F2652" s="87">
        <v>0</v>
      </c>
      <c r="G2652" s="168">
        <v>0</v>
      </c>
      <c r="I2652" s="177">
        <f t="shared" si="138"/>
        <v>0</v>
      </c>
      <c r="J2652" s="174">
        <f t="shared" si="137"/>
        <v>17</v>
      </c>
      <c r="M2652" s="184"/>
    </row>
    <row r="2653" spans="1:13" ht="15" customHeight="1" x14ac:dyDescent="0.3">
      <c r="A2653" s="85" t="s">
        <v>2881</v>
      </c>
      <c r="B2653" s="85" t="s">
        <v>2882</v>
      </c>
      <c r="C2653" s="86" t="s">
        <v>2749</v>
      </c>
      <c r="D2653" s="199">
        <v>3</v>
      </c>
      <c r="E2653" s="176">
        <v>184.02</v>
      </c>
      <c r="F2653" s="87">
        <v>0</v>
      </c>
      <c r="G2653" s="168">
        <v>0</v>
      </c>
      <c r="I2653" s="177">
        <f t="shared" si="138"/>
        <v>0</v>
      </c>
      <c r="J2653" s="174">
        <f t="shared" si="137"/>
        <v>3</v>
      </c>
      <c r="M2653" s="184"/>
    </row>
    <row r="2654" spans="1:13" ht="15" customHeight="1" x14ac:dyDescent="0.3">
      <c r="A2654" s="85" t="s">
        <v>2883</v>
      </c>
      <c r="B2654" s="85" t="s">
        <v>2775</v>
      </c>
      <c r="C2654" s="86" t="s">
        <v>2749</v>
      </c>
      <c r="D2654" s="199">
        <v>10</v>
      </c>
      <c r="E2654" s="176">
        <v>667.4</v>
      </c>
      <c r="F2654" s="87">
        <v>0</v>
      </c>
      <c r="G2654" s="168">
        <v>0</v>
      </c>
      <c r="I2654" s="177">
        <f t="shared" si="138"/>
        <v>0</v>
      </c>
      <c r="J2654" s="174">
        <f t="shared" si="137"/>
        <v>10</v>
      </c>
      <c r="M2654" s="184"/>
    </row>
    <row r="2655" spans="1:13" ht="15" customHeight="1" x14ac:dyDescent="0.3">
      <c r="A2655" s="85" t="s">
        <v>2884</v>
      </c>
      <c r="B2655" s="85" t="s">
        <v>2885</v>
      </c>
      <c r="C2655" s="86" t="s">
        <v>2749</v>
      </c>
      <c r="D2655" s="199">
        <v>2</v>
      </c>
      <c r="E2655" s="176">
        <v>105.68</v>
      </c>
      <c r="F2655" s="87">
        <v>0</v>
      </c>
      <c r="G2655" s="168">
        <v>0</v>
      </c>
      <c r="I2655" s="177">
        <f t="shared" si="138"/>
        <v>0</v>
      </c>
      <c r="J2655" s="174">
        <f t="shared" si="137"/>
        <v>2</v>
      </c>
      <c r="M2655" s="184"/>
    </row>
    <row r="2656" spans="1:13" ht="15" customHeight="1" x14ac:dyDescent="0.3">
      <c r="A2656" s="85" t="s">
        <v>2886</v>
      </c>
      <c r="B2656" s="85" t="s">
        <v>2887</v>
      </c>
      <c r="C2656" s="86" t="s">
        <v>2749</v>
      </c>
      <c r="D2656" s="199">
        <v>12</v>
      </c>
      <c r="E2656" s="176">
        <v>694.08</v>
      </c>
      <c r="F2656" s="87">
        <v>0</v>
      </c>
      <c r="G2656" s="168">
        <v>0</v>
      </c>
      <c r="I2656" s="177">
        <f t="shared" si="138"/>
        <v>0</v>
      </c>
      <c r="J2656" s="174">
        <f t="shared" si="137"/>
        <v>12</v>
      </c>
      <c r="M2656" s="184"/>
    </row>
    <row r="2657" spans="1:13" ht="15" customHeight="1" x14ac:dyDescent="0.3">
      <c r="A2657" s="85" t="s">
        <v>2888</v>
      </c>
      <c r="B2657" s="85" t="s">
        <v>2779</v>
      </c>
      <c r="C2657" s="86" t="s">
        <v>2749</v>
      </c>
      <c r="D2657" s="199">
        <v>1</v>
      </c>
      <c r="E2657" s="176">
        <v>37.340000000000003</v>
      </c>
      <c r="F2657" s="87">
        <v>0</v>
      </c>
      <c r="G2657" s="168">
        <v>0</v>
      </c>
      <c r="I2657" s="177">
        <f t="shared" si="138"/>
        <v>0</v>
      </c>
      <c r="J2657" s="174">
        <f t="shared" si="137"/>
        <v>1</v>
      </c>
      <c r="M2657" s="184"/>
    </row>
    <row r="2658" spans="1:13" ht="15" customHeight="1" x14ac:dyDescent="0.3">
      <c r="A2658" s="85" t="s">
        <v>2889</v>
      </c>
      <c r="B2658" s="85" t="s">
        <v>2783</v>
      </c>
      <c r="C2658" s="86" t="s">
        <v>2749</v>
      </c>
      <c r="D2658" s="199">
        <v>4</v>
      </c>
      <c r="E2658" s="176">
        <v>113.36</v>
      </c>
      <c r="F2658" s="87">
        <v>0</v>
      </c>
      <c r="G2658" s="168">
        <v>0</v>
      </c>
      <c r="I2658" s="177">
        <f t="shared" si="138"/>
        <v>0</v>
      </c>
      <c r="J2658" s="174">
        <f t="shared" si="137"/>
        <v>4</v>
      </c>
      <c r="M2658" s="184"/>
    </row>
    <row r="2659" spans="1:13" ht="15" customHeight="1" x14ac:dyDescent="0.3">
      <c r="A2659" s="85" t="s">
        <v>2890</v>
      </c>
      <c r="B2659" s="85" t="s">
        <v>2891</v>
      </c>
      <c r="C2659" s="86" t="s">
        <v>2749</v>
      </c>
      <c r="D2659" s="199">
        <v>1</v>
      </c>
      <c r="E2659" s="176">
        <v>55.34</v>
      </c>
      <c r="F2659" s="87">
        <v>0</v>
      </c>
      <c r="G2659" s="168">
        <v>0</v>
      </c>
      <c r="I2659" s="177">
        <f t="shared" si="138"/>
        <v>0</v>
      </c>
      <c r="J2659" s="174">
        <f t="shared" si="137"/>
        <v>1</v>
      </c>
      <c r="M2659" s="184"/>
    </row>
    <row r="2660" spans="1:13" ht="15" customHeight="1" x14ac:dyDescent="0.3">
      <c r="A2660" s="85" t="s">
        <v>2892</v>
      </c>
      <c r="B2660" s="85" t="s">
        <v>2893</v>
      </c>
      <c r="C2660" s="86" t="s">
        <v>2749</v>
      </c>
      <c r="D2660" s="199">
        <v>10</v>
      </c>
      <c r="E2660" s="176">
        <v>691.9</v>
      </c>
      <c r="F2660" s="87">
        <v>0</v>
      </c>
      <c r="G2660" s="168">
        <v>0</v>
      </c>
      <c r="I2660" s="177">
        <f t="shared" si="138"/>
        <v>0</v>
      </c>
      <c r="J2660" s="174">
        <f t="shared" si="137"/>
        <v>10</v>
      </c>
      <c r="M2660" s="184"/>
    </row>
    <row r="2661" spans="1:13" ht="15" customHeight="1" x14ac:dyDescent="0.3">
      <c r="A2661" s="85" t="s">
        <v>2894</v>
      </c>
      <c r="B2661" s="85" t="s">
        <v>2895</v>
      </c>
      <c r="C2661" s="86" t="s">
        <v>2749</v>
      </c>
      <c r="D2661" s="199">
        <v>3</v>
      </c>
      <c r="E2661" s="176">
        <v>222.57</v>
      </c>
      <c r="F2661" s="87">
        <v>0</v>
      </c>
      <c r="G2661" s="168">
        <v>0</v>
      </c>
      <c r="I2661" s="177">
        <f t="shared" si="138"/>
        <v>0</v>
      </c>
      <c r="J2661" s="174">
        <f t="shared" si="137"/>
        <v>3</v>
      </c>
      <c r="M2661" s="184"/>
    </row>
    <row r="2662" spans="1:13" ht="15" customHeight="1" x14ac:dyDescent="0.3">
      <c r="A2662" s="85" t="s">
        <v>2896</v>
      </c>
      <c r="B2662" s="85" t="s">
        <v>2897</v>
      </c>
      <c r="C2662" s="86" t="s">
        <v>2749</v>
      </c>
      <c r="D2662" s="199">
        <v>1</v>
      </c>
      <c r="E2662" s="176">
        <v>83.29</v>
      </c>
      <c r="F2662" s="87">
        <v>0</v>
      </c>
      <c r="G2662" s="168">
        <v>0</v>
      </c>
      <c r="I2662" s="177">
        <f t="shared" si="138"/>
        <v>0</v>
      </c>
      <c r="J2662" s="174">
        <f t="shared" si="137"/>
        <v>1</v>
      </c>
      <c r="M2662" s="184"/>
    </row>
    <row r="2663" spans="1:13" ht="15" customHeight="1" x14ac:dyDescent="0.3">
      <c r="A2663" s="85" t="s">
        <v>2898</v>
      </c>
      <c r="B2663" s="85" t="s">
        <v>2899</v>
      </c>
      <c r="C2663" s="86" t="s">
        <v>2749</v>
      </c>
      <c r="D2663" s="199">
        <v>5</v>
      </c>
      <c r="E2663" s="176">
        <v>516.95000000000005</v>
      </c>
      <c r="F2663" s="87">
        <v>0</v>
      </c>
      <c r="G2663" s="168">
        <v>0</v>
      </c>
      <c r="I2663" s="177">
        <f t="shared" si="138"/>
        <v>0</v>
      </c>
      <c r="J2663" s="174">
        <f t="shared" si="137"/>
        <v>5</v>
      </c>
      <c r="M2663" s="184"/>
    </row>
    <row r="2664" spans="1:13" ht="15" customHeight="1" x14ac:dyDescent="0.3">
      <c r="A2664" s="85" t="s">
        <v>2900</v>
      </c>
      <c r="B2664" s="85" t="s">
        <v>2901</v>
      </c>
      <c r="C2664" s="86" t="s">
        <v>2749</v>
      </c>
      <c r="D2664" s="199">
        <v>3</v>
      </c>
      <c r="E2664" s="176">
        <v>383.07</v>
      </c>
      <c r="F2664" s="87">
        <v>0</v>
      </c>
      <c r="G2664" s="168">
        <v>0</v>
      </c>
      <c r="I2664" s="177">
        <f t="shared" si="138"/>
        <v>0</v>
      </c>
      <c r="J2664" s="174">
        <f t="shared" si="137"/>
        <v>3</v>
      </c>
      <c r="M2664" s="184"/>
    </row>
    <row r="2665" spans="1:13" ht="15" customHeight="1" x14ac:dyDescent="0.3">
      <c r="A2665" s="85" t="s">
        <v>2902</v>
      </c>
      <c r="B2665" s="85" t="s">
        <v>2809</v>
      </c>
      <c r="C2665" s="86" t="s">
        <v>2749</v>
      </c>
      <c r="D2665" s="199">
        <v>20</v>
      </c>
      <c r="E2665" s="176">
        <v>480.8</v>
      </c>
      <c r="F2665" s="87">
        <v>0</v>
      </c>
      <c r="G2665" s="168">
        <v>0</v>
      </c>
      <c r="I2665" s="177">
        <f t="shared" si="138"/>
        <v>0</v>
      </c>
      <c r="J2665" s="174">
        <f t="shared" si="137"/>
        <v>20</v>
      </c>
      <c r="M2665" s="184"/>
    </row>
    <row r="2666" spans="1:13" ht="15" customHeight="1" x14ac:dyDescent="0.3">
      <c r="A2666" s="85" t="s">
        <v>2903</v>
      </c>
      <c r="B2666" s="85" t="s">
        <v>2811</v>
      </c>
      <c r="C2666" s="86" t="s">
        <v>2749</v>
      </c>
      <c r="D2666" s="199">
        <v>2</v>
      </c>
      <c r="E2666" s="176">
        <v>53.68</v>
      </c>
      <c r="F2666" s="87">
        <v>0</v>
      </c>
      <c r="G2666" s="168">
        <v>0</v>
      </c>
      <c r="I2666" s="177">
        <f t="shared" si="138"/>
        <v>0</v>
      </c>
      <c r="J2666" s="174">
        <f t="shared" si="137"/>
        <v>2</v>
      </c>
      <c r="M2666" s="184"/>
    </row>
    <row r="2667" spans="1:13" ht="15" customHeight="1" x14ac:dyDescent="0.3">
      <c r="A2667" s="85" t="s">
        <v>2904</v>
      </c>
      <c r="B2667" s="85" t="s">
        <v>2813</v>
      </c>
      <c r="C2667" s="86" t="s">
        <v>2749</v>
      </c>
      <c r="D2667" s="199">
        <v>6</v>
      </c>
      <c r="E2667" s="176">
        <v>197.04</v>
      </c>
      <c r="F2667" s="87">
        <v>0</v>
      </c>
      <c r="G2667" s="168">
        <v>0</v>
      </c>
      <c r="I2667" s="177">
        <f t="shared" si="138"/>
        <v>0</v>
      </c>
      <c r="J2667" s="174">
        <f t="shared" si="137"/>
        <v>6</v>
      </c>
      <c r="M2667" s="184"/>
    </row>
    <row r="2668" spans="1:13" ht="15" customHeight="1" x14ac:dyDescent="0.3">
      <c r="A2668" s="85" t="s">
        <v>2905</v>
      </c>
      <c r="B2668" s="85" t="s">
        <v>2906</v>
      </c>
      <c r="C2668" s="86" t="s">
        <v>2749</v>
      </c>
      <c r="D2668" s="199">
        <v>1</v>
      </c>
      <c r="E2668" s="176">
        <v>66.040000000000006</v>
      </c>
      <c r="F2668" s="87">
        <v>0</v>
      </c>
      <c r="G2668" s="168">
        <v>0</v>
      </c>
      <c r="I2668" s="177">
        <f t="shared" si="138"/>
        <v>0</v>
      </c>
      <c r="J2668" s="174">
        <f t="shared" si="137"/>
        <v>1</v>
      </c>
      <c r="M2668" s="184"/>
    </row>
    <row r="2669" spans="1:13" ht="15" customHeight="1" x14ac:dyDescent="0.3">
      <c r="A2669" s="85" t="s">
        <v>2907</v>
      </c>
      <c r="B2669" s="85" t="s">
        <v>2815</v>
      </c>
      <c r="C2669" s="86" t="s">
        <v>2749</v>
      </c>
      <c r="D2669" s="199">
        <v>11</v>
      </c>
      <c r="E2669" s="176">
        <v>746.24</v>
      </c>
      <c r="F2669" s="87">
        <v>0</v>
      </c>
      <c r="G2669" s="168">
        <v>0</v>
      </c>
      <c r="I2669" s="177">
        <f t="shared" si="138"/>
        <v>0</v>
      </c>
      <c r="J2669" s="174">
        <f t="shared" si="137"/>
        <v>11</v>
      </c>
      <c r="M2669" s="184"/>
    </row>
    <row r="2670" spans="1:13" ht="15" customHeight="1" x14ac:dyDescent="0.3">
      <c r="A2670" s="85" t="s">
        <v>2908</v>
      </c>
      <c r="B2670" s="85" t="s">
        <v>2817</v>
      </c>
      <c r="C2670" s="86" t="s">
        <v>2749</v>
      </c>
      <c r="D2670" s="199">
        <v>5</v>
      </c>
      <c r="E2670" s="176">
        <v>665.2</v>
      </c>
      <c r="F2670" s="87">
        <v>0</v>
      </c>
      <c r="G2670" s="168">
        <v>0</v>
      </c>
      <c r="I2670" s="177">
        <f t="shared" si="138"/>
        <v>0</v>
      </c>
      <c r="J2670" s="174">
        <f t="shared" si="137"/>
        <v>5</v>
      </c>
      <c r="M2670" s="184"/>
    </row>
    <row r="2671" spans="1:13" ht="15" customHeight="1" x14ac:dyDescent="0.3">
      <c r="A2671" s="85" t="s">
        <v>2909</v>
      </c>
      <c r="B2671" s="85" t="s">
        <v>2821</v>
      </c>
      <c r="C2671" s="86" t="s">
        <v>2749</v>
      </c>
      <c r="D2671" s="199">
        <v>8</v>
      </c>
      <c r="E2671" s="176">
        <v>316.32</v>
      </c>
      <c r="F2671" s="87">
        <v>0</v>
      </c>
      <c r="G2671" s="168">
        <v>0</v>
      </c>
      <c r="I2671" s="177">
        <f t="shared" si="138"/>
        <v>0</v>
      </c>
      <c r="J2671" s="174">
        <f t="shared" si="137"/>
        <v>8</v>
      </c>
      <c r="M2671" s="184"/>
    </row>
    <row r="2672" spans="1:13" ht="15" customHeight="1" x14ac:dyDescent="0.3">
      <c r="A2672" s="85" t="s">
        <v>2910</v>
      </c>
      <c r="B2672" s="85" t="s">
        <v>2911</v>
      </c>
      <c r="C2672" s="86" t="s">
        <v>28</v>
      </c>
      <c r="D2672" s="199">
        <v>8</v>
      </c>
      <c r="E2672" s="176">
        <v>3695.28</v>
      </c>
      <c r="F2672" s="87">
        <v>0</v>
      </c>
      <c r="G2672" s="168">
        <v>0</v>
      </c>
      <c r="I2672" s="177">
        <f t="shared" si="138"/>
        <v>0</v>
      </c>
      <c r="J2672" s="174">
        <f t="shared" si="137"/>
        <v>8</v>
      </c>
      <c r="M2672" s="184"/>
    </row>
    <row r="2673" spans="1:13" ht="15" customHeight="1" x14ac:dyDescent="0.3">
      <c r="A2673" s="85" t="s">
        <v>2912</v>
      </c>
      <c r="B2673" s="85" t="s">
        <v>2913</v>
      </c>
      <c r="C2673" s="86" t="s">
        <v>28</v>
      </c>
      <c r="D2673" s="199">
        <v>8</v>
      </c>
      <c r="E2673" s="176">
        <v>7202.48</v>
      </c>
      <c r="F2673" s="87">
        <v>0</v>
      </c>
      <c r="G2673" s="168">
        <v>0</v>
      </c>
      <c r="I2673" s="177">
        <f t="shared" si="138"/>
        <v>0</v>
      </c>
      <c r="J2673" s="174">
        <f t="shared" si="137"/>
        <v>8</v>
      </c>
      <c r="M2673" s="184"/>
    </row>
    <row r="2674" spans="1:13" ht="15" customHeight="1" x14ac:dyDescent="0.3">
      <c r="A2674" s="85" t="s">
        <v>2914</v>
      </c>
      <c r="B2674" s="85" t="s">
        <v>2915</v>
      </c>
      <c r="C2674" s="86" t="s">
        <v>42</v>
      </c>
      <c r="D2674" s="199">
        <v>1</v>
      </c>
      <c r="E2674" s="176">
        <v>42770.66</v>
      </c>
      <c r="F2674" s="87">
        <v>0</v>
      </c>
      <c r="G2674" s="168">
        <v>0</v>
      </c>
      <c r="I2674" s="177">
        <f t="shared" si="138"/>
        <v>0</v>
      </c>
      <c r="J2674" s="174">
        <f t="shared" si="137"/>
        <v>1</v>
      </c>
      <c r="M2674" s="184"/>
    </row>
    <row r="2675" spans="1:13" ht="19.95" customHeight="1" x14ac:dyDescent="0.3">
      <c r="A2675" s="88" t="s">
        <v>2916</v>
      </c>
      <c r="B2675" s="88" t="s">
        <v>611</v>
      </c>
      <c r="C2675" s="89"/>
      <c r="D2675" s="201"/>
      <c r="E2675" s="156">
        <v>82149.64</v>
      </c>
      <c r="F2675" s="89"/>
      <c r="G2675" s="89">
        <v>0</v>
      </c>
      <c r="I2675" s="177"/>
      <c r="J2675" s="174">
        <f t="shared" si="137"/>
        <v>0</v>
      </c>
      <c r="M2675" s="184"/>
    </row>
    <row r="2676" spans="1:13" ht="15" customHeight="1" x14ac:dyDescent="0.3">
      <c r="A2676" s="85" t="s">
        <v>2917</v>
      </c>
      <c r="B2676" s="85" t="s">
        <v>2918</v>
      </c>
      <c r="C2676" s="86" t="s">
        <v>28</v>
      </c>
      <c r="D2676" s="199">
        <v>56</v>
      </c>
      <c r="E2676" s="176">
        <v>1244.32</v>
      </c>
      <c r="F2676" s="87">
        <v>0</v>
      </c>
      <c r="G2676" s="168">
        <v>0</v>
      </c>
      <c r="I2676" s="177">
        <f t="shared" ref="I2676:I2685" si="139">F2676/D2676</f>
        <v>0</v>
      </c>
      <c r="J2676" s="174">
        <f t="shared" si="137"/>
        <v>56</v>
      </c>
      <c r="M2676" s="184"/>
    </row>
    <row r="2677" spans="1:13" ht="15" customHeight="1" x14ac:dyDescent="0.3">
      <c r="A2677" s="85" t="s">
        <v>2919</v>
      </c>
      <c r="B2677" s="85" t="s">
        <v>2920</v>
      </c>
      <c r="C2677" s="86" t="s">
        <v>28</v>
      </c>
      <c r="D2677" s="199">
        <v>30</v>
      </c>
      <c r="E2677" s="176">
        <v>1242.5999999999999</v>
      </c>
      <c r="F2677" s="87">
        <v>0</v>
      </c>
      <c r="G2677" s="168">
        <v>0</v>
      </c>
      <c r="I2677" s="177">
        <f t="shared" si="139"/>
        <v>0</v>
      </c>
      <c r="J2677" s="174">
        <f t="shared" si="137"/>
        <v>30</v>
      </c>
      <c r="M2677" s="184"/>
    </row>
    <row r="2678" spans="1:13" ht="15" customHeight="1" x14ac:dyDescent="0.3">
      <c r="A2678" s="85" t="s">
        <v>2921</v>
      </c>
      <c r="B2678" s="85" t="s">
        <v>2922</v>
      </c>
      <c r="C2678" s="86" t="s">
        <v>28</v>
      </c>
      <c r="D2678" s="199">
        <v>1</v>
      </c>
      <c r="E2678" s="176">
        <v>51.92</v>
      </c>
      <c r="F2678" s="87">
        <v>0</v>
      </c>
      <c r="G2678" s="168">
        <v>0</v>
      </c>
      <c r="I2678" s="177">
        <f t="shared" si="139"/>
        <v>0</v>
      </c>
      <c r="J2678" s="174">
        <f t="shared" si="137"/>
        <v>1</v>
      </c>
      <c r="M2678" s="184"/>
    </row>
    <row r="2679" spans="1:13" ht="15" customHeight="1" x14ac:dyDescent="0.3">
      <c r="A2679" s="85" t="s">
        <v>2923</v>
      </c>
      <c r="B2679" s="85" t="s">
        <v>2924</v>
      </c>
      <c r="C2679" s="86" t="s">
        <v>28</v>
      </c>
      <c r="D2679" s="199">
        <v>8</v>
      </c>
      <c r="E2679" s="176">
        <v>224</v>
      </c>
      <c r="F2679" s="87">
        <v>0</v>
      </c>
      <c r="G2679" s="168">
        <v>0</v>
      </c>
      <c r="I2679" s="177">
        <f t="shared" si="139"/>
        <v>0</v>
      </c>
      <c r="J2679" s="174">
        <f t="shared" si="137"/>
        <v>8</v>
      </c>
      <c r="M2679" s="184"/>
    </row>
    <row r="2680" spans="1:13" ht="15" customHeight="1" x14ac:dyDescent="0.3">
      <c r="A2680" s="85" t="s">
        <v>2925</v>
      </c>
      <c r="B2680" s="85" t="s">
        <v>2926</v>
      </c>
      <c r="C2680" s="86" t="s">
        <v>28</v>
      </c>
      <c r="D2680" s="199">
        <v>6</v>
      </c>
      <c r="E2680" s="176">
        <v>312</v>
      </c>
      <c r="F2680" s="87">
        <v>0</v>
      </c>
      <c r="G2680" s="168">
        <v>0</v>
      </c>
      <c r="I2680" s="177">
        <f t="shared" si="139"/>
        <v>0</v>
      </c>
      <c r="J2680" s="174">
        <f t="shared" si="137"/>
        <v>6</v>
      </c>
      <c r="M2680" s="184"/>
    </row>
    <row r="2681" spans="1:13" ht="15" customHeight="1" x14ac:dyDescent="0.3">
      <c r="A2681" s="85" t="s">
        <v>2927</v>
      </c>
      <c r="B2681" s="85" t="s">
        <v>2928</v>
      </c>
      <c r="C2681" s="86" t="s">
        <v>28</v>
      </c>
      <c r="D2681" s="199">
        <v>3</v>
      </c>
      <c r="E2681" s="176">
        <v>159</v>
      </c>
      <c r="F2681" s="87">
        <v>0</v>
      </c>
      <c r="G2681" s="168">
        <v>0</v>
      </c>
      <c r="I2681" s="177">
        <f t="shared" si="139"/>
        <v>0</v>
      </c>
      <c r="J2681" s="174">
        <f t="shared" si="137"/>
        <v>3</v>
      </c>
      <c r="M2681" s="184"/>
    </row>
    <row r="2682" spans="1:13" ht="15" customHeight="1" x14ac:dyDescent="0.3">
      <c r="A2682" s="85" t="s">
        <v>2929</v>
      </c>
      <c r="B2682" s="85" t="s">
        <v>2930</v>
      </c>
      <c r="C2682" s="86" t="s">
        <v>42</v>
      </c>
      <c r="D2682" s="199">
        <v>1</v>
      </c>
      <c r="E2682" s="176">
        <v>4850</v>
      </c>
      <c r="F2682" s="87">
        <v>0</v>
      </c>
      <c r="G2682" s="168">
        <v>0</v>
      </c>
      <c r="I2682" s="177">
        <f t="shared" si="139"/>
        <v>0</v>
      </c>
      <c r="J2682" s="174">
        <f t="shared" si="137"/>
        <v>1</v>
      </c>
      <c r="M2682" s="184"/>
    </row>
    <row r="2683" spans="1:13" ht="15" customHeight="1" x14ac:dyDescent="0.3">
      <c r="A2683" s="85" t="s">
        <v>2931</v>
      </c>
      <c r="B2683" s="85" t="s">
        <v>2932</v>
      </c>
      <c r="C2683" s="86" t="s">
        <v>42</v>
      </c>
      <c r="D2683" s="199">
        <v>4</v>
      </c>
      <c r="E2683" s="176">
        <v>4920</v>
      </c>
      <c r="F2683" s="87">
        <v>0</v>
      </c>
      <c r="G2683" s="168">
        <v>0</v>
      </c>
      <c r="I2683" s="177">
        <f t="shared" si="139"/>
        <v>0</v>
      </c>
      <c r="J2683" s="174">
        <f t="shared" si="137"/>
        <v>4</v>
      </c>
      <c r="M2683" s="184"/>
    </row>
    <row r="2684" spans="1:13" ht="15" customHeight="1" x14ac:dyDescent="0.3">
      <c r="A2684" s="85" t="s">
        <v>2933</v>
      </c>
      <c r="B2684" s="85" t="s">
        <v>2934</v>
      </c>
      <c r="C2684" s="86" t="s">
        <v>25</v>
      </c>
      <c r="D2684" s="199">
        <v>197.66</v>
      </c>
      <c r="E2684" s="176">
        <v>14824.5</v>
      </c>
      <c r="F2684" s="87">
        <v>0</v>
      </c>
      <c r="G2684" s="168">
        <v>0</v>
      </c>
      <c r="I2684" s="177">
        <f t="shared" si="139"/>
        <v>0</v>
      </c>
      <c r="J2684" s="174">
        <f t="shared" si="137"/>
        <v>197.66</v>
      </c>
      <c r="M2684" s="184"/>
    </row>
    <row r="2685" spans="1:13" ht="15" customHeight="1" x14ac:dyDescent="0.3">
      <c r="A2685" s="85" t="s">
        <v>2935</v>
      </c>
      <c r="B2685" s="85" t="s">
        <v>2936</v>
      </c>
      <c r="C2685" s="86" t="s">
        <v>25</v>
      </c>
      <c r="D2685" s="199">
        <v>493.83</v>
      </c>
      <c r="E2685" s="176">
        <v>54321.3</v>
      </c>
      <c r="F2685" s="87">
        <v>0</v>
      </c>
      <c r="G2685" s="168">
        <v>0</v>
      </c>
      <c r="I2685" s="177">
        <f t="shared" si="139"/>
        <v>0</v>
      </c>
      <c r="J2685" s="174">
        <f t="shared" si="137"/>
        <v>493.83</v>
      </c>
      <c r="M2685" s="184"/>
    </row>
    <row r="2686" spans="1:13" ht="25.2" customHeight="1" x14ac:dyDescent="0.3">
      <c r="A2686" s="83" t="s">
        <v>2937</v>
      </c>
      <c r="B2686" s="83" t="s">
        <v>2938</v>
      </c>
      <c r="C2686" s="84"/>
      <c r="D2686" s="198"/>
      <c r="E2686" s="154">
        <v>199000.9</v>
      </c>
      <c r="F2686" s="84"/>
      <c r="G2686" s="84">
        <v>0</v>
      </c>
      <c r="I2686" s="177"/>
      <c r="J2686" s="174">
        <f t="shared" si="137"/>
        <v>0</v>
      </c>
      <c r="M2686" s="184"/>
    </row>
    <row r="2687" spans="1:13" ht="19.95" customHeight="1" x14ac:dyDescent="0.3">
      <c r="A2687" s="88" t="s">
        <v>2939</v>
      </c>
      <c r="B2687" s="88" t="s">
        <v>2940</v>
      </c>
      <c r="C2687" s="89"/>
      <c r="D2687" s="201"/>
      <c r="E2687" s="156">
        <v>51274.36</v>
      </c>
      <c r="F2687" s="89"/>
      <c r="G2687" s="89">
        <v>0</v>
      </c>
      <c r="I2687" s="177"/>
      <c r="J2687" s="174">
        <f t="shared" si="137"/>
        <v>0</v>
      </c>
      <c r="M2687" s="184"/>
    </row>
    <row r="2688" spans="1:13" ht="15" customHeight="1" x14ac:dyDescent="0.3">
      <c r="A2688" s="85" t="s">
        <v>2941</v>
      </c>
      <c r="B2688" s="85" t="s">
        <v>2942</v>
      </c>
      <c r="C2688" s="86" t="s">
        <v>25</v>
      </c>
      <c r="D2688" s="199">
        <v>50.75</v>
      </c>
      <c r="E2688" s="176">
        <v>6136.69</v>
      </c>
      <c r="F2688" s="87">
        <v>0</v>
      </c>
      <c r="G2688" s="168">
        <v>0</v>
      </c>
      <c r="I2688" s="177">
        <f>F2688/D2688</f>
        <v>0</v>
      </c>
      <c r="J2688" s="174">
        <f t="shared" si="137"/>
        <v>50.75</v>
      </c>
      <c r="M2688" s="184"/>
    </row>
    <row r="2689" spans="1:13" ht="15" customHeight="1" x14ac:dyDescent="0.3">
      <c r="A2689" s="85" t="s">
        <v>2943</v>
      </c>
      <c r="B2689" s="85" t="s">
        <v>2944</v>
      </c>
      <c r="C2689" s="86" t="s">
        <v>25</v>
      </c>
      <c r="D2689" s="199">
        <v>97.97</v>
      </c>
      <c r="E2689" s="176">
        <v>9738.2199999999993</v>
      </c>
      <c r="F2689" s="87">
        <v>0</v>
      </c>
      <c r="G2689" s="168">
        <v>0</v>
      </c>
      <c r="I2689" s="177">
        <f>F2689/D2689</f>
        <v>0</v>
      </c>
      <c r="J2689" s="174">
        <f t="shared" si="137"/>
        <v>97.97</v>
      </c>
      <c r="M2689" s="184"/>
    </row>
    <row r="2690" spans="1:13" ht="15" customHeight="1" x14ac:dyDescent="0.3">
      <c r="A2690" s="85" t="s">
        <v>2945</v>
      </c>
      <c r="B2690" s="85" t="s">
        <v>2946</v>
      </c>
      <c r="C2690" s="86" t="s">
        <v>25</v>
      </c>
      <c r="D2690" s="199">
        <v>206.39</v>
      </c>
      <c r="E2690" s="176">
        <v>17976.57</v>
      </c>
      <c r="F2690" s="87">
        <v>0</v>
      </c>
      <c r="G2690" s="168">
        <v>0</v>
      </c>
      <c r="I2690" s="177">
        <f>F2690/D2690</f>
        <v>0</v>
      </c>
      <c r="J2690" s="174">
        <f t="shared" si="137"/>
        <v>206.39</v>
      </c>
      <c r="M2690" s="184"/>
    </row>
    <row r="2691" spans="1:13" ht="15" customHeight="1" x14ac:dyDescent="0.3">
      <c r="A2691" s="85" t="s">
        <v>2947</v>
      </c>
      <c r="B2691" s="85" t="s">
        <v>2948</v>
      </c>
      <c r="C2691" s="86" t="s">
        <v>25</v>
      </c>
      <c r="D2691" s="199">
        <v>235.19</v>
      </c>
      <c r="E2691" s="176">
        <v>17422.88</v>
      </c>
      <c r="F2691" s="87">
        <v>0</v>
      </c>
      <c r="G2691" s="168">
        <v>0</v>
      </c>
      <c r="I2691" s="177">
        <f>F2691/D2691</f>
        <v>0</v>
      </c>
      <c r="J2691" s="174">
        <f t="shared" si="137"/>
        <v>235.19</v>
      </c>
      <c r="M2691" s="184"/>
    </row>
    <row r="2692" spans="1:13" ht="19.95" customHeight="1" x14ac:dyDescent="0.3">
      <c r="A2692" s="88" t="s">
        <v>2949</v>
      </c>
      <c r="B2692" s="88" t="s">
        <v>2950</v>
      </c>
      <c r="C2692" s="89"/>
      <c r="D2692" s="201"/>
      <c r="E2692" s="156">
        <v>22729.99</v>
      </c>
      <c r="F2692" s="89"/>
      <c r="G2692" s="89">
        <v>0</v>
      </c>
      <c r="I2692" s="177"/>
      <c r="J2692" s="174">
        <f t="shared" si="137"/>
        <v>0</v>
      </c>
      <c r="M2692" s="184"/>
    </row>
    <row r="2693" spans="1:13" ht="15" customHeight="1" x14ac:dyDescent="0.3">
      <c r="A2693" s="85" t="s">
        <v>2951</v>
      </c>
      <c r="B2693" s="85" t="s">
        <v>2952</v>
      </c>
      <c r="C2693" s="86" t="s">
        <v>28</v>
      </c>
      <c r="D2693" s="199">
        <v>8</v>
      </c>
      <c r="E2693" s="176">
        <v>941.36</v>
      </c>
      <c r="F2693" s="87">
        <v>0</v>
      </c>
      <c r="G2693" s="168">
        <v>0</v>
      </c>
      <c r="I2693" s="177">
        <f t="shared" ref="I2693:I2712" si="140">F2693/D2693</f>
        <v>0</v>
      </c>
      <c r="J2693" s="174">
        <f t="shared" ref="J2693:J2756" si="141">D2693-F2693</f>
        <v>8</v>
      </c>
      <c r="M2693" s="184"/>
    </row>
    <row r="2694" spans="1:13" ht="15" customHeight="1" x14ac:dyDescent="0.3">
      <c r="A2694" s="85" t="s">
        <v>2953</v>
      </c>
      <c r="B2694" s="85" t="s">
        <v>2954</v>
      </c>
      <c r="C2694" s="86" t="s">
        <v>28</v>
      </c>
      <c r="D2694" s="199">
        <v>4</v>
      </c>
      <c r="E2694" s="176">
        <v>419.76</v>
      </c>
      <c r="F2694" s="87">
        <v>0</v>
      </c>
      <c r="G2694" s="168">
        <v>0</v>
      </c>
      <c r="I2694" s="177">
        <f t="shared" si="140"/>
        <v>0</v>
      </c>
      <c r="J2694" s="174">
        <f t="shared" si="141"/>
        <v>4</v>
      </c>
      <c r="M2694" s="184"/>
    </row>
    <row r="2695" spans="1:13" ht="15" customHeight="1" x14ac:dyDescent="0.3">
      <c r="A2695" s="85" t="s">
        <v>2955</v>
      </c>
      <c r="B2695" s="85" t="s">
        <v>2956</v>
      </c>
      <c r="C2695" s="86" t="s">
        <v>28</v>
      </c>
      <c r="D2695" s="199">
        <v>14</v>
      </c>
      <c r="E2695" s="176">
        <v>1370.18</v>
      </c>
      <c r="F2695" s="87">
        <v>0</v>
      </c>
      <c r="G2695" s="168">
        <v>0</v>
      </c>
      <c r="I2695" s="177">
        <f t="shared" si="140"/>
        <v>0</v>
      </c>
      <c r="J2695" s="174">
        <f t="shared" si="141"/>
        <v>14</v>
      </c>
      <c r="M2695" s="184"/>
    </row>
    <row r="2696" spans="1:13" ht="15" customHeight="1" x14ac:dyDescent="0.3">
      <c r="A2696" s="85" t="s">
        <v>2957</v>
      </c>
      <c r="B2696" s="85" t="s">
        <v>2958</v>
      </c>
      <c r="C2696" s="86" t="s">
        <v>28</v>
      </c>
      <c r="D2696" s="199">
        <v>16</v>
      </c>
      <c r="E2696" s="176">
        <v>1485.92</v>
      </c>
      <c r="F2696" s="87">
        <v>0</v>
      </c>
      <c r="G2696" s="168">
        <v>0</v>
      </c>
      <c r="I2696" s="177">
        <f t="shared" si="140"/>
        <v>0</v>
      </c>
      <c r="J2696" s="174">
        <f t="shared" si="141"/>
        <v>16</v>
      </c>
      <c r="M2696" s="184"/>
    </row>
    <row r="2697" spans="1:13" ht="15" customHeight="1" x14ac:dyDescent="0.3">
      <c r="A2697" s="85" t="s">
        <v>2959</v>
      </c>
      <c r="B2697" s="85" t="s">
        <v>2960</v>
      </c>
      <c r="C2697" s="86" t="s">
        <v>28</v>
      </c>
      <c r="D2697" s="199">
        <v>4</v>
      </c>
      <c r="E2697" s="176">
        <v>575.6</v>
      </c>
      <c r="F2697" s="87">
        <v>0</v>
      </c>
      <c r="G2697" s="168">
        <v>0</v>
      </c>
      <c r="I2697" s="177">
        <f t="shared" si="140"/>
        <v>0</v>
      </c>
      <c r="J2697" s="174">
        <f t="shared" si="141"/>
        <v>4</v>
      </c>
      <c r="M2697" s="184"/>
    </row>
    <row r="2698" spans="1:13" ht="15" customHeight="1" x14ac:dyDescent="0.3">
      <c r="A2698" s="85" t="s">
        <v>2961</v>
      </c>
      <c r="B2698" s="85" t="s">
        <v>2962</v>
      </c>
      <c r="C2698" s="86" t="s">
        <v>28</v>
      </c>
      <c r="D2698" s="199">
        <v>5</v>
      </c>
      <c r="E2698" s="176">
        <v>552.5</v>
      </c>
      <c r="F2698" s="87">
        <v>0</v>
      </c>
      <c r="G2698" s="168">
        <v>0</v>
      </c>
      <c r="I2698" s="177">
        <f t="shared" si="140"/>
        <v>0</v>
      </c>
      <c r="J2698" s="174">
        <f t="shared" si="141"/>
        <v>5</v>
      </c>
      <c r="M2698" s="184"/>
    </row>
    <row r="2699" spans="1:13" ht="15" customHeight="1" x14ac:dyDescent="0.3">
      <c r="A2699" s="85" t="s">
        <v>2963</v>
      </c>
      <c r="B2699" s="85" t="s">
        <v>2964</v>
      </c>
      <c r="C2699" s="86" t="s">
        <v>28</v>
      </c>
      <c r="D2699" s="199">
        <v>12</v>
      </c>
      <c r="E2699" s="176">
        <v>1136.76</v>
      </c>
      <c r="F2699" s="87">
        <v>0</v>
      </c>
      <c r="G2699" s="168">
        <v>0</v>
      </c>
      <c r="I2699" s="177">
        <f t="shared" si="140"/>
        <v>0</v>
      </c>
      <c r="J2699" s="174">
        <f t="shared" si="141"/>
        <v>12</v>
      </c>
      <c r="M2699" s="184"/>
    </row>
    <row r="2700" spans="1:13" ht="15" customHeight="1" x14ac:dyDescent="0.3">
      <c r="A2700" s="85" t="s">
        <v>2965</v>
      </c>
      <c r="B2700" s="85" t="s">
        <v>2966</v>
      </c>
      <c r="C2700" s="86" t="s">
        <v>28</v>
      </c>
      <c r="D2700" s="199">
        <v>5</v>
      </c>
      <c r="E2700" s="176">
        <v>470.25</v>
      </c>
      <c r="F2700" s="87">
        <v>0</v>
      </c>
      <c r="G2700" s="168">
        <v>0</v>
      </c>
      <c r="I2700" s="177">
        <f t="shared" si="140"/>
        <v>0</v>
      </c>
      <c r="J2700" s="174">
        <f t="shared" si="141"/>
        <v>5</v>
      </c>
      <c r="M2700" s="184"/>
    </row>
    <row r="2701" spans="1:13" ht="15" customHeight="1" x14ac:dyDescent="0.3">
      <c r="A2701" s="85" t="s">
        <v>2967</v>
      </c>
      <c r="B2701" s="85" t="s">
        <v>2968</v>
      </c>
      <c r="C2701" s="86" t="s">
        <v>28</v>
      </c>
      <c r="D2701" s="199">
        <v>2</v>
      </c>
      <c r="E2701" s="176">
        <v>209.74</v>
      </c>
      <c r="F2701" s="87">
        <v>0</v>
      </c>
      <c r="G2701" s="168">
        <v>0</v>
      </c>
      <c r="I2701" s="177">
        <f t="shared" si="140"/>
        <v>0</v>
      </c>
      <c r="J2701" s="174">
        <f t="shared" si="141"/>
        <v>2</v>
      </c>
      <c r="M2701" s="184"/>
    </row>
    <row r="2702" spans="1:13" ht="15" customHeight="1" x14ac:dyDescent="0.3">
      <c r="A2702" s="85" t="s">
        <v>2969</v>
      </c>
      <c r="B2702" s="85" t="s">
        <v>2970</v>
      </c>
      <c r="C2702" s="86" t="s">
        <v>28</v>
      </c>
      <c r="D2702" s="199">
        <v>3</v>
      </c>
      <c r="E2702" s="176">
        <v>304.70999999999998</v>
      </c>
      <c r="F2702" s="87">
        <v>0</v>
      </c>
      <c r="G2702" s="168">
        <v>0</v>
      </c>
      <c r="I2702" s="177">
        <f t="shared" si="140"/>
        <v>0</v>
      </c>
      <c r="J2702" s="174">
        <f t="shared" si="141"/>
        <v>3</v>
      </c>
      <c r="M2702" s="184"/>
    </row>
    <row r="2703" spans="1:13" ht="15" customHeight="1" x14ac:dyDescent="0.3">
      <c r="A2703" s="85" t="s">
        <v>2971</v>
      </c>
      <c r="B2703" s="85" t="s">
        <v>2972</v>
      </c>
      <c r="C2703" s="86" t="s">
        <v>28</v>
      </c>
      <c r="D2703" s="199">
        <v>4</v>
      </c>
      <c r="E2703" s="176">
        <v>388.64</v>
      </c>
      <c r="F2703" s="87">
        <v>0</v>
      </c>
      <c r="G2703" s="168">
        <v>0</v>
      </c>
      <c r="I2703" s="177">
        <f t="shared" si="140"/>
        <v>0</v>
      </c>
      <c r="J2703" s="174">
        <f t="shared" si="141"/>
        <v>4</v>
      </c>
      <c r="M2703" s="184"/>
    </row>
    <row r="2704" spans="1:13" ht="15" customHeight="1" x14ac:dyDescent="0.3">
      <c r="A2704" s="85" t="s">
        <v>2973</v>
      </c>
      <c r="B2704" s="85" t="s">
        <v>2974</v>
      </c>
      <c r="C2704" s="86" t="s">
        <v>28</v>
      </c>
      <c r="D2704" s="199">
        <v>3</v>
      </c>
      <c r="E2704" s="176">
        <v>299.07</v>
      </c>
      <c r="F2704" s="87">
        <v>0</v>
      </c>
      <c r="G2704" s="168">
        <v>0</v>
      </c>
      <c r="I2704" s="177">
        <f t="shared" si="140"/>
        <v>0</v>
      </c>
      <c r="J2704" s="174">
        <f t="shared" si="141"/>
        <v>3</v>
      </c>
      <c r="M2704" s="184"/>
    </row>
    <row r="2705" spans="1:13" ht="15" customHeight="1" x14ac:dyDescent="0.3">
      <c r="A2705" s="85" t="s">
        <v>2975</v>
      </c>
      <c r="B2705" s="85" t="s">
        <v>2976</v>
      </c>
      <c r="C2705" s="86" t="s">
        <v>28</v>
      </c>
      <c r="D2705" s="199">
        <v>18</v>
      </c>
      <c r="E2705" s="176">
        <v>1721.88</v>
      </c>
      <c r="F2705" s="87">
        <v>0</v>
      </c>
      <c r="G2705" s="168">
        <v>0</v>
      </c>
      <c r="I2705" s="177">
        <f t="shared" si="140"/>
        <v>0</v>
      </c>
      <c r="J2705" s="174">
        <f t="shared" si="141"/>
        <v>18</v>
      </c>
      <c r="M2705" s="184"/>
    </row>
    <row r="2706" spans="1:13" ht="15" customHeight="1" x14ac:dyDescent="0.3">
      <c r="A2706" s="85" t="s">
        <v>2977</v>
      </c>
      <c r="B2706" s="85" t="s">
        <v>2978</v>
      </c>
      <c r="C2706" s="86" t="s">
        <v>28</v>
      </c>
      <c r="D2706" s="199">
        <v>4</v>
      </c>
      <c r="E2706" s="176">
        <v>473.48</v>
      </c>
      <c r="F2706" s="87">
        <v>0</v>
      </c>
      <c r="G2706" s="168">
        <v>0</v>
      </c>
      <c r="I2706" s="177">
        <f t="shared" si="140"/>
        <v>0</v>
      </c>
      <c r="J2706" s="174">
        <f t="shared" si="141"/>
        <v>4</v>
      </c>
      <c r="M2706" s="184"/>
    </row>
    <row r="2707" spans="1:13" ht="15" customHeight="1" x14ac:dyDescent="0.3">
      <c r="A2707" s="85" t="s">
        <v>2979</v>
      </c>
      <c r="B2707" s="85" t="s">
        <v>2980</v>
      </c>
      <c r="C2707" s="86" t="s">
        <v>28</v>
      </c>
      <c r="D2707" s="199">
        <v>6</v>
      </c>
      <c r="E2707" s="176">
        <v>662.82</v>
      </c>
      <c r="F2707" s="87">
        <v>0</v>
      </c>
      <c r="G2707" s="168">
        <v>0</v>
      </c>
      <c r="I2707" s="177">
        <f t="shared" si="140"/>
        <v>0</v>
      </c>
      <c r="J2707" s="174">
        <f t="shared" si="141"/>
        <v>6</v>
      </c>
      <c r="M2707" s="184"/>
    </row>
    <row r="2708" spans="1:13" ht="15" customHeight="1" x14ac:dyDescent="0.3">
      <c r="A2708" s="85" t="s">
        <v>2981</v>
      </c>
      <c r="B2708" s="85" t="s">
        <v>2982</v>
      </c>
      <c r="C2708" s="86" t="s">
        <v>28</v>
      </c>
      <c r="D2708" s="199">
        <v>78</v>
      </c>
      <c r="E2708" s="176">
        <v>8047.26</v>
      </c>
      <c r="F2708" s="87">
        <v>0</v>
      </c>
      <c r="G2708" s="168">
        <v>0</v>
      </c>
      <c r="I2708" s="177">
        <f t="shared" si="140"/>
        <v>0</v>
      </c>
      <c r="J2708" s="174">
        <f t="shared" si="141"/>
        <v>78</v>
      </c>
      <c r="M2708" s="184"/>
    </row>
    <row r="2709" spans="1:13" ht="15" customHeight="1" x14ac:dyDescent="0.3">
      <c r="A2709" s="85" t="s">
        <v>2983</v>
      </c>
      <c r="B2709" s="85" t="s">
        <v>2984</v>
      </c>
      <c r="C2709" s="86" t="s">
        <v>28</v>
      </c>
      <c r="D2709" s="199">
        <v>4</v>
      </c>
      <c r="E2709" s="176">
        <v>409.48</v>
      </c>
      <c r="F2709" s="87">
        <v>0</v>
      </c>
      <c r="G2709" s="168">
        <v>0</v>
      </c>
      <c r="I2709" s="177">
        <f t="shared" si="140"/>
        <v>0</v>
      </c>
      <c r="J2709" s="174">
        <f t="shared" si="141"/>
        <v>4</v>
      </c>
      <c r="M2709" s="184"/>
    </row>
    <row r="2710" spans="1:13" ht="15" customHeight="1" x14ac:dyDescent="0.3">
      <c r="A2710" s="85" t="s">
        <v>2985</v>
      </c>
      <c r="B2710" s="85" t="s">
        <v>2986</v>
      </c>
      <c r="C2710" s="86" t="s">
        <v>28</v>
      </c>
      <c r="D2710" s="199">
        <v>7</v>
      </c>
      <c r="E2710" s="176">
        <v>681.59</v>
      </c>
      <c r="F2710" s="87">
        <v>0</v>
      </c>
      <c r="G2710" s="168">
        <v>0</v>
      </c>
      <c r="I2710" s="177">
        <f t="shared" si="140"/>
        <v>0</v>
      </c>
      <c r="J2710" s="174">
        <f t="shared" si="141"/>
        <v>7</v>
      </c>
      <c r="M2710" s="184"/>
    </row>
    <row r="2711" spans="1:13" ht="15" customHeight="1" x14ac:dyDescent="0.3">
      <c r="A2711" s="85" t="s">
        <v>2987</v>
      </c>
      <c r="B2711" s="85" t="s">
        <v>2988</v>
      </c>
      <c r="C2711" s="86" t="s">
        <v>28</v>
      </c>
      <c r="D2711" s="199">
        <v>25</v>
      </c>
      <c r="E2711" s="176">
        <v>2394.25</v>
      </c>
      <c r="F2711" s="87">
        <v>0</v>
      </c>
      <c r="G2711" s="168">
        <v>0</v>
      </c>
      <c r="I2711" s="177">
        <f t="shared" si="140"/>
        <v>0</v>
      </c>
      <c r="J2711" s="174">
        <f t="shared" si="141"/>
        <v>25</v>
      </c>
      <c r="M2711" s="184"/>
    </row>
    <row r="2712" spans="1:13" ht="15" customHeight="1" x14ac:dyDescent="0.3">
      <c r="A2712" s="85" t="s">
        <v>2989</v>
      </c>
      <c r="B2712" s="85" t="s">
        <v>2990</v>
      </c>
      <c r="C2712" s="86" t="s">
        <v>28</v>
      </c>
      <c r="D2712" s="199">
        <v>2</v>
      </c>
      <c r="E2712" s="176">
        <v>184.74</v>
      </c>
      <c r="F2712" s="87">
        <v>0</v>
      </c>
      <c r="G2712" s="168">
        <v>0</v>
      </c>
      <c r="I2712" s="177">
        <f t="shared" si="140"/>
        <v>0</v>
      </c>
      <c r="J2712" s="174">
        <f t="shared" si="141"/>
        <v>2</v>
      </c>
      <c r="M2712" s="184"/>
    </row>
    <row r="2713" spans="1:13" ht="19.95" customHeight="1" x14ac:dyDescent="0.3">
      <c r="A2713" s="88" t="s">
        <v>2991</v>
      </c>
      <c r="B2713" s="88" t="s">
        <v>1497</v>
      </c>
      <c r="C2713" s="89"/>
      <c r="D2713" s="201"/>
      <c r="E2713" s="156">
        <v>8698.67</v>
      </c>
      <c r="F2713" s="89"/>
      <c r="G2713" s="89">
        <v>0</v>
      </c>
      <c r="I2713" s="177"/>
      <c r="J2713" s="174">
        <f t="shared" si="141"/>
        <v>0</v>
      </c>
      <c r="M2713" s="184"/>
    </row>
    <row r="2714" spans="1:13" ht="15" customHeight="1" x14ac:dyDescent="0.3">
      <c r="A2714" s="85" t="s">
        <v>2992</v>
      </c>
      <c r="B2714" s="85" t="s">
        <v>2993</v>
      </c>
      <c r="C2714" s="86" t="s">
        <v>28</v>
      </c>
      <c r="D2714" s="199">
        <v>2</v>
      </c>
      <c r="E2714" s="176">
        <v>617.76</v>
      </c>
      <c r="F2714" s="87">
        <v>0</v>
      </c>
      <c r="G2714" s="168">
        <v>0</v>
      </c>
      <c r="I2714" s="177">
        <f>F2714/D2714</f>
        <v>0</v>
      </c>
      <c r="J2714" s="174">
        <f t="shared" si="141"/>
        <v>2</v>
      </c>
      <c r="M2714" s="184"/>
    </row>
    <row r="2715" spans="1:13" ht="15" customHeight="1" x14ac:dyDescent="0.3">
      <c r="A2715" s="85" t="s">
        <v>2994</v>
      </c>
      <c r="B2715" s="85" t="s">
        <v>2995</v>
      </c>
      <c r="C2715" s="86" t="s">
        <v>28</v>
      </c>
      <c r="D2715" s="199">
        <v>3</v>
      </c>
      <c r="E2715" s="176">
        <v>725.25</v>
      </c>
      <c r="F2715" s="87">
        <v>0</v>
      </c>
      <c r="G2715" s="168">
        <v>0</v>
      </c>
      <c r="I2715" s="177">
        <f>F2715/D2715</f>
        <v>0</v>
      </c>
      <c r="J2715" s="174">
        <f t="shared" si="141"/>
        <v>3</v>
      </c>
      <c r="M2715" s="184"/>
    </row>
    <row r="2716" spans="1:13" ht="15" customHeight="1" x14ac:dyDescent="0.3">
      <c r="A2716" s="85" t="s">
        <v>2996</v>
      </c>
      <c r="B2716" s="85" t="s">
        <v>2997</v>
      </c>
      <c r="C2716" s="86" t="s">
        <v>28</v>
      </c>
      <c r="D2716" s="199">
        <v>38</v>
      </c>
      <c r="E2716" s="176">
        <v>7355.66</v>
      </c>
      <c r="F2716" s="87">
        <v>0</v>
      </c>
      <c r="G2716" s="168">
        <v>0</v>
      </c>
      <c r="I2716" s="177">
        <f>F2716/D2716</f>
        <v>0</v>
      </c>
      <c r="J2716" s="174">
        <f t="shared" si="141"/>
        <v>38</v>
      </c>
      <c r="M2716" s="184"/>
    </row>
    <row r="2717" spans="1:13" ht="19.95" customHeight="1" x14ac:dyDescent="0.3">
      <c r="A2717" s="88" t="s">
        <v>2998</v>
      </c>
      <c r="B2717" s="88" t="s">
        <v>2999</v>
      </c>
      <c r="C2717" s="89"/>
      <c r="D2717" s="201"/>
      <c r="E2717" s="156">
        <v>116297.88</v>
      </c>
      <c r="F2717" s="89"/>
      <c r="G2717" s="89">
        <v>0</v>
      </c>
      <c r="I2717" s="177"/>
      <c r="J2717" s="174">
        <f t="shared" si="141"/>
        <v>0</v>
      </c>
      <c r="M2717" s="184"/>
    </row>
    <row r="2718" spans="1:13" ht="15" customHeight="1" x14ac:dyDescent="0.3">
      <c r="A2718" s="85" t="s">
        <v>3000</v>
      </c>
      <c r="B2718" s="85" t="s">
        <v>3001</v>
      </c>
      <c r="C2718" s="86" t="s">
        <v>28</v>
      </c>
      <c r="D2718" s="199">
        <v>228</v>
      </c>
      <c r="E2718" s="176">
        <v>7977.72</v>
      </c>
      <c r="F2718" s="87">
        <v>0</v>
      </c>
      <c r="G2718" s="168">
        <v>0</v>
      </c>
      <c r="I2718" s="177">
        <f t="shared" ref="I2718:I2726" si="142">F2718/D2718</f>
        <v>0</v>
      </c>
      <c r="J2718" s="174">
        <f t="shared" si="141"/>
        <v>228</v>
      </c>
      <c r="M2718" s="184"/>
    </row>
    <row r="2719" spans="1:13" ht="15" customHeight="1" x14ac:dyDescent="0.3">
      <c r="A2719" s="85" t="s">
        <v>3002</v>
      </c>
      <c r="B2719" s="85" t="s">
        <v>3003</v>
      </c>
      <c r="C2719" s="86" t="s">
        <v>28</v>
      </c>
      <c r="D2719" s="199">
        <v>27</v>
      </c>
      <c r="E2719" s="176">
        <v>1192.5899999999999</v>
      </c>
      <c r="F2719" s="87">
        <v>0</v>
      </c>
      <c r="G2719" s="168">
        <v>0</v>
      </c>
      <c r="I2719" s="177">
        <f t="shared" si="142"/>
        <v>0</v>
      </c>
      <c r="J2719" s="174">
        <f t="shared" si="141"/>
        <v>27</v>
      </c>
      <c r="M2719" s="184"/>
    </row>
    <row r="2720" spans="1:13" ht="15" customHeight="1" x14ac:dyDescent="0.3">
      <c r="A2720" s="85" t="s">
        <v>3004</v>
      </c>
      <c r="B2720" s="85" t="s">
        <v>3005</v>
      </c>
      <c r="C2720" s="86" t="s">
        <v>28</v>
      </c>
      <c r="D2720" s="199">
        <v>8</v>
      </c>
      <c r="E2720" s="176">
        <v>583.76</v>
      </c>
      <c r="F2720" s="87">
        <v>0</v>
      </c>
      <c r="G2720" s="168">
        <v>0</v>
      </c>
      <c r="I2720" s="177">
        <f t="shared" si="142"/>
        <v>0</v>
      </c>
      <c r="J2720" s="174">
        <f t="shared" si="141"/>
        <v>8</v>
      </c>
      <c r="M2720" s="184"/>
    </row>
    <row r="2721" spans="1:13" ht="15" customHeight="1" x14ac:dyDescent="0.3">
      <c r="A2721" s="85" t="s">
        <v>3006</v>
      </c>
      <c r="B2721" s="85" t="s">
        <v>3007</v>
      </c>
      <c r="C2721" s="86" t="s">
        <v>28</v>
      </c>
      <c r="D2721" s="199">
        <v>1</v>
      </c>
      <c r="E2721" s="176">
        <v>81900</v>
      </c>
      <c r="F2721" s="87">
        <v>0</v>
      </c>
      <c r="G2721" s="168">
        <v>0</v>
      </c>
      <c r="I2721" s="177">
        <f t="shared" si="142"/>
        <v>0</v>
      </c>
      <c r="J2721" s="174">
        <f t="shared" si="141"/>
        <v>1</v>
      </c>
      <c r="M2721" s="184"/>
    </row>
    <row r="2722" spans="1:13" ht="15" customHeight="1" x14ac:dyDescent="0.3">
      <c r="A2722" s="85" t="s">
        <v>3008</v>
      </c>
      <c r="B2722" s="85" t="s">
        <v>3009</v>
      </c>
      <c r="C2722" s="86" t="s">
        <v>42</v>
      </c>
      <c r="D2722" s="199">
        <v>27</v>
      </c>
      <c r="E2722" s="176">
        <v>11585.16</v>
      </c>
      <c r="F2722" s="87">
        <v>0</v>
      </c>
      <c r="G2722" s="168">
        <v>0</v>
      </c>
      <c r="I2722" s="177">
        <f t="shared" si="142"/>
        <v>0</v>
      </c>
      <c r="J2722" s="174">
        <f t="shared" si="141"/>
        <v>27</v>
      </c>
      <c r="M2722" s="184"/>
    </row>
    <row r="2723" spans="1:13" ht="15" customHeight="1" x14ac:dyDescent="0.3">
      <c r="A2723" s="85" t="s">
        <v>3010</v>
      </c>
      <c r="B2723" s="85" t="s">
        <v>3011</v>
      </c>
      <c r="C2723" s="86" t="s">
        <v>28</v>
      </c>
      <c r="D2723" s="199">
        <v>3</v>
      </c>
      <c r="E2723" s="176">
        <v>1169.73</v>
      </c>
      <c r="F2723" s="87">
        <v>0</v>
      </c>
      <c r="G2723" s="168">
        <v>0</v>
      </c>
      <c r="I2723" s="177">
        <f t="shared" si="142"/>
        <v>0</v>
      </c>
      <c r="J2723" s="174">
        <f t="shared" si="141"/>
        <v>3</v>
      </c>
      <c r="M2723" s="184"/>
    </row>
    <row r="2724" spans="1:13" ht="15" customHeight="1" x14ac:dyDescent="0.3">
      <c r="A2724" s="85" t="s">
        <v>3012</v>
      </c>
      <c r="B2724" s="85" t="s">
        <v>3013</v>
      </c>
      <c r="C2724" s="86" t="s">
        <v>28</v>
      </c>
      <c r="D2724" s="199">
        <v>9</v>
      </c>
      <c r="E2724" s="176">
        <v>1979.19</v>
      </c>
      <c r="F2724" s="87">
        <v>0</v>
      </c>
      <c r="G2724" s="168">
        <v>0</v>
      </c>
      <c r="I2724" s="177">
        <f t="shared" si="142"/>
        <v>0</v>
      </c>
      <c r="J2724" s="174">
        <f t="shared" si="141"/>
        <v>9</v>
      </c>
      <c r="M2724" s="184"/>
    </row>
    <row r="2725" spans="1:13" ht="15" customHeight="1" x14ac:dyDescent="0.3">
      <c r="A2725" s="85" t="s">
        <v>3014</v>
      </c>
      <c r="B2725" s="85" t="s">
        <v>3015</v>
      </c>
      <c r="C2725" s="86" t="s">
        <v>28</v>
      </c>
      <c r="D2725" s="199">
        <v>3</v>
      </c>
      <c r="E2725" s="176">
        <v>389.73</v>
      </c>
      <c r="F2725" s="87">
        <v>0</v>
      </c>
      <c r="G2725" s="168">
        <v>0</v>
      </c>
      <c r="I2725" s="177">
        <f t="shared" si="142"/>
        <v>0</v>
      </c>
      <c r="J2725" s="174">
        <f t="shared" si="141"/>
        <v>3</v>
      </c>
      <c r="M2725" s="184"/>
    </row>
    <row r="2726" spans="1:13" ht="15" customHeight="1" x14ac:dyDescent="0.3">
      <c r="A2726" s="85" t="s">
        <v>3016</v>
      </c>
      <c r="B2726" s="85" t="s">
        <v>3017</v>
      </c>
      <c r="C2726" s="86" t="s">
        <v>42</v>
      </c>
      <c r="D2726" s="199">
        <v>1</v>
      </c>
      <c r="E2726" s="176">
        <v>9520</v>
      </c>
      <c r="F2726" s="87">
        <v>0</v>
      </c>
      <c r="G2726" s="168">
        <v>0</v>
      </c>
      <c r="I2726" s="177">
        <f t="shared" si="142"/>
        <v>0</v>
      </c>
      <c r="J2726" s="174">
        <f t="shared" si="141"/>
        <v>1</v>
      </c>
      <c r="M2726" s="184"/>
    </row>
    <row r="2727" spans="1:13" ht="25.2" customHeight="1" x14ac:dyDescent="0.3">
      <c r="A2727" s="83" t="s">
        <v>3018</v>
      </c>
      <c r="B2727" s="83" t="s">
        <v>3019</v>
      </c>
      <c r="C2727" s="84"/>
      <c r="D2727" s="198"/>
      <c r="E2727" s="84">
        <v>3735474.13</v>
      </c>
      <c r="F2727" s="84"/>
      <c r="G2727" s="84">
        <v>14826.24</v>
      </c>
      <c r="I2727" s="177"/>
      <c r="J2727" s="174">
        <f t="shared" si="141"/>
        <v>0</v>
      </c>
      <c r="M2727" s="184"/>
    </row>
    <row r="2728" spans="1:13" ht="19.95" customHeight="1" x14ac:dyDescent="0.3">
      <c r="A2728" s="88" t="s">
        <v>3020</v>
      </c>
      <c r="B2728" s="88" t="s">
        <v>3021</v>
      </c>
      <c r="C2728" s="89"/>
      <c r="D2728" s="201"/>
      <c r="E2728" s="156">
        <v>191193.13</v>
      </c>
      <c r="F2728" s="89"/>
      <c r="G2728" s="89">
        <v>14826.24</v>
      </c>
      <c r="I2728" s="177"/>
      <c r="J2728" s="174">
        <f t="shared" si="141"/>
        <v>0</v>
      </c>
      <c r="M2728" s="184"/>
    </row>
    <row r="2729" spans="1:13" ht="15" customHeight="1" x14ac:dyDescent="0.3">
      <c r="A2729" s="85" t="s">
        <v>3022</v>
      </c>
      <c r="B2729" s="85" t="s">
        <v>3023</v>
      </c>
      <c r="C2729" s="86" t="s">
        <v>25</v>
      </c>
      <c r="D2729" s="199">
        <v>0</v>
      </c>
      <c r="E2729" s="176">
        <v>0</v>
      </c>
      <c r="F2729" s="87">
        <v>0</v>
      </c>
      <c r="G2729" s="168">
        <v>0</v>
      </c>
      <c r="I2729" s="177" t="s">
        <v>9293</v>
      </c>
      <c r="J2729" s="174">
        <f t="shared" si="141"/>
        <v>0</v>
      </c>
      <c r="M2729" s="184"/>
    </row>
    <row r="2730" spans="1:13" ht="15" customHeight="1" x14ac:dyDescent="0.3">
      <c r="A2730" s="85" t="s">
        <v>3024</v>
      </c>
      <c r="B2730" s="85" t="s">
        <v>2942</v>
      </c>
      <c r="C2730" s="86" t="s">
        <v>25</v>
      </c>
      <c r="D2730" s="199">
        <v>0</v>
      </c>
      <c r="E2730" s="176">
        <v>0</v>
      </c>
      <c r="F2730" s="87">
        <v>0</v>
      </c>
      <c r="G2730" s="168">
        <v>0</v>
      </c>
      <c r="I2730" s="177" t="s">
        <v>9293</v>
      </c>
      <c r="J2730" s="174">
        <f t="shared" si="141"/>
        <v>0</v>
      </c>
      <c r="M2730" s="184"/>
    </row>
    <row r="2731" spans="1:13" ht="15" customHeight="1" x14ac:dyDescent="0.3">
      <c r="A2731" s="85" t="s">
        <v>3025</v>
      </c>
      <c r="B2731" s="85" t="s">
        <v>3026</v>
      </c>
      <c r="C2731" s="86" t="s">
        <v>25</v>
      </c>
      <c r="D2731" s="199">
        <v>0</v>
      </c>
      <c r="E2731" s="176">
        <v>0</v>
      </c>
      <c r="F2731" s="87">
        <v>0</v>
      </c>
      <c r="G2731" s="168">
        <v>0</v>
      </c>
      <c r="I2731" s="177" t="s">
        <v>9293</v>
      </c>
      <c r="J2731" s="174">
        <f t="shared" si="141"/>
        <v>0</v>
      </c>
      <c r="M2731" s="184"/>
    </row>
    <row r="2732" spans="1:13" ht="15" customHeight="1" x14ac:dyDescent="0.3">
      <c r="A2732" s="85" t="s">
        <v>3027</v>
      </c>
      <c r="B2732" s="85" t="s">
        <v>2944</v>
      </c>
      <c r="C2732" s="86" t="s">
        <v>25</v>
      </c>
      <c r="D2732" s="199">
        <v>0</v>
      </c>
      <c r="E2732" s="176">
        <v>0</v>
      </c>
      <c r="F2732" s="87">
        <v>0</v>
      </c>
      <c r="G2732" s="168">
        <v>0</v>
      </c>
      <c r="I2732" s="177" t="s">
        <v>9293</v>
      </c>
      <c r="J2732" s="174">
        <f t="shared" si="141"/>
        <v>0</v>
      </c>
      <c r="M2732" s="184"/>
    </row>
    <row r="2733" spans="1:13" ht="15" customHeight="1" x14ac:dyDescent="0.3">
      <c r="A2733" s="85" t="s">
        <v>3028</v>
      </c>
      <c r="B2733" s="85" t="s">
        <v>2946</v>
      </c>
      <c r="C2733" s="86" t="s">
        <v>25</v>
      </c>
      <c r="D2733" s="199">
        <v>0</v>
      </c>
      <c r="E2733" s="176">
        <v>0</v>
      </c>
      <c r="F2733" s="87">
        <v>0</v>
      </c>
      <c r="G2733" s="168">
        <v>0</v>
      </c>
      <c r="I2733" s="177" t="s">
        <v>9293</v>
      </c>
      <c r="J2733" s="174">
        <f t="shared" si="141"/>
        <v>0</v>
      </c>
      <c r="M2733" s="184"/>
    </row>
    <row r="2734" spans="1:13" ht="15" customHeight="1" x14ac:dyDescent="0.3">
      <c r="A2734" s="85" t="s">
        <v>3029</v>
      </c>
      <c r="B2734" s="85" t="s">
        <v>2948</v>
      </c>
      <c r="C2734" s="86" t="s">
        <v>25</v>
      </c>
      <c r="D2734" s="199">
        <v>0</v>
      </c>
      <c r="E2734" s="176">
        <v>0</v>
      </c>
      <c r="F2734" s="87">
        <v>0</v>
      </c>
      <c r="G2734" s="168">
        <v>0</v>
      </c>
      <c r="I2734" s="177" t="s">
        <v>9293</v>
      </c>
      <c r="J2734" s="174">
        <f t="shared" si="141"/>
        <v>0</v>
      </c>
      <c r="M2734" s="184"/>
    </row>
    <row r="2735" spans="1:13" ht="15" customHeight="1" x14ac:dyDescent="0.3">
      <c r="A2735" s="85" t="s">
        <v>8761</v>
      </c>
      <c r="B2735" s="85" t="s">
        <v>8762</v>
      </c>
      <c r="C2735" s="86" t="s">
        <v>25</v>
      </c>
      <c r="D2735" s="203">
        <v>197.31</v>
      </c>
      <c r="E2735" s="164">
        <v>72304.25</v>
      </c>
      <c r="F2735" s="163">
        <v>0</v>
      </c>
      <c r="G2735" s="172">
        <v>0</v>
      </c>
      <c r="I2735" s="177">
        <f t="shared" ref="I2735:I2742" si="143">F2735/D2735</f>
        <v>0</v>
      </c>
      <c r="J2735" s="174">
        <f t="shared" si="141"/>
        <v>197.31</v>
      </c>
      <c r="M2735" s="184"/>
    </row>
    <row r="2736" spans="1:13" ht="15" customHeight="1" x14ac:dyDescent="0.3">
      <c r="A2736" s="85" t="s">
        <v>8763</v>
      </c>
      <c r="B2736" s="85" t="s">
        <v>8764</v>
      </c>
      <c r="C2736" s="86" t="s">
        <v>25</v>
      </c>
      <c r="D2736" s="203">
        <v>85.03</v>
      </c>
      <c r="E2736" s="164">
        <v>9184.09</v>
      </c>
      <c r="F2736" s="163">
        <v>0</v>
      </c>
      <c r="G2736" s="172">
        <v>0</v>
      </c>
      <c r="I2736" s="177">
        <f t="shared" si="143"/>
        <v>0</v>
      </c>
      <c r="J2736" s="174">
        <f t="shared" si="141"/>
        <v>85.03</v>
      </c>
      <c r="M2736" s="184"/>
    </row>
    <row r="2737" spans="1:13" ht="15" customHeight="1" x14ac:dyDescent="0.3">
      <c r="A2737" s="85" t="s">
        <v>8765</v>
      </c>
      <c r="B2737" s="85" t="s">
        <v>8766</v>
      </c>
      <c r="C2737" s="86" t="s">
        <v>25</v>
      </c>
      <c r="D2737" s="203">
        <v>80.02</v>
      </c>
      <c r="E2737" s="164">
        <v>11679.72</v>
      </c>
      <c r="F2737" s="163">
        <v>0</v>
      </c>
      <c r="G2737" s="172">
        <v>0</v>
      </c>
      <c r="I2737" s="177">
        <f t="shared" si="143"/>
        <v>0</v>
      </c>
      <c r="J2737" s="174">
        <f t="shared" si="141"/>
        <v>80.02</v>
      </c>
      <c r="M2737" s="184"/>
    </row>
    <row r="2738" spans="1:13" ht="15" customHeight="1" x14ac:dyDescent="0.3">
      <c r="A2738" s="85" t="s">
        <v>8767</v>
      </c>
      <c r="B2738" s="85" t="s">
        <v>8768</v>
      </c>
      <c r="C2738" s="86" t="s">
        <v>25</v>
      </c>
      <c r="D2738" s="203">
        <v>150</v>
      </c>
      <c r="E2738" s="164">
        <v>12255</v>
      </c>
      <c r="F2738" s="163">
        <v>0</v>
      </c>
      <c r="G2738" s="172">
        <v>0</v>
      </c>
      <c r="I2738" s="177">
        <f t="shared" si="143"/>
        <v>0</v>
      </c>
      <c r="J2738" s="174">
        <f t="shared" si="141"/>
        <v>150</v>
      </c>
      <c r="M2738" s="184"/>
    </row>
    <row r="2739" spans="1:13" ht="15" customHeight="1" x14ac:dyDescent="0.3">
      <c r="A2739" s="85" t="s">
        <v>8769</v>
      </c>
      <c r="B2739" s="85" t="s">
        <v>8770</v>
      </c>
      <c r="C2739" s="86" t="s">
        <v>25</v>
      </c>
      <c r="D2739" s="203">
        <v>439.66</v>
      </c>
      <c r="E2739" s="164">
        <v>29646.27</v>
      </c>
      <c r="F2739" s="163">
        <v>0</v>
      </c>
      <c r="G2739" s="172">
        <v>0</v>
      </c>
      <c r="I2739" s="177">
        <f t="shared" si="143"/>
        <v>0</v>
      </c>
      <c r="J2739" s="174">
        <f t="shared" si="141"/>
        <v>439.66</v>
      </c>
      <c r="M2739" s="184"/>
    </row>
    <row r="2740" spans="1:13" ht="15" customHeight="1" x14ac:dyDescent="0.3">
      <c r="A2740" s="85" t="s">
        <v>8771</v>
      </c>
      <c r="B2740" s="85" t="s">
        <v>8772</v>
      </c>
      <c r="C2740" s="86" t="s">
        <v>25</v>
      </c>
      <c r="D2740" s="203">
        <v>565.70000000000005</v>
      </c>
      <c r="E2740" s="164">
        <v>29778.45</v>
      </c>
      <c r="F2740" s="163">
        <v>0</v>
      </c>
      <c r="G2740" s="172">
        <v>0</v>
      </c>
      <c r="I2740" s="177">
        <f t="shared" si="143"/>
        <v>0</v>
      </c>
      <c r="J2740" s="174">
        <f t="shared" si="141"/>
        <v>565.70000000000005</v>
      </c>
      <c r="M2740" s="184"/>
    </row>
    <row r="2741" spans="1:13" ht="15" customHeight="1" x14ac:dyDescent="0.3">
      <c r="A2741" s="85" t="s">
        <v>9507</v>
      </c>
      <c r="B2741" s="85" t="s">
        <v>9509</v>
      </c>
      <c r="C2741" s="86" t="s">
        <v>14</v>
      </c>
      <c r="D2741" s="203">
        <v>42.21</v>
      </c>
      <c r="E2741" s="164">
        <v>2304.67</v>
      </c>
      <c r="F2741" s="163">
        <v>0</v>
      </c>
      <c r="G2741" s="172">
        <v>0</v>
      </c>
      <c r="I2741" s="177">
        <f t="shared" si="143"/>
        <v>0</v>
      </c>
      <c r="J2741" s="174">
        <f t="shared" si="141"/>
        <v>42.21</v>
      </c>
      <c r="M2741" s="184"/>
    </row>
    <row r="2742" spans="1:13" ht="15" customHeight="1" x14ac:dyDescent="0.3">
      <c r="A2742" s="85" t="s">
        <v>9508</v>
      </c>
      <c r="B2742" s="85" t="s">
        <v>9510</v>
      </c>
      <c r="C2742" s="86" t="s">
        <v>25</v>
      </c>
      <c r="D2742" s="203">
        <v>1517.72</v>
      </c>
      <c r="E2742" s="164">
        <v>24040.68</v>
      </c>
      <c r="F2742" s="163">
        <v>936</v>
      </c>
      <c r="G2742" s="172">
        <v>14826.24</v>
      </c>
      <c r="I2742" s="177">
        <f t="shared" si="143"/>
        <v>0.61671454550246418</v>
      </c>
      <c r="J2742" s="174">
        <f t="shared" si="141"/>
        <v>581.72</v>
      </c>
      <c r="M2742" s="184"/>
    </row>
    <row r="2743" spans="1:13" ht="19.95" customHeight="1" x14ac:dyDescent="0.3">
      <c r="A2743" s="88" t="s">
        <v>3030</v>
      </c>
      <c r="B2743" s="88" t="s">
        <v>3031</v>
      </c>
      <c r="C2743" s="89"/>
      <c r="D2743" s="201"/>
      <c r="E2743" s="156">
        <v>125646.94000000002</v>
      </c>
      <c r="F2743" s="89"/>
      <c r="G2743" s="89">
        <v>0</v>
      </c>
      <c r="I2743" s="177"/>
      <c r="J2743" s="174">
        <f t="shared" si="141"/>
        <v>0</v>
      </c>
      <c r="M2743" s="184"/>
    </row>
    <row r="2744" spans="1:13" ht="15" customHeight="1" x14ac:dyDescent="0.3">
      <c r="A2744" s="85" t="s">
        <v>3032</v>
      </c>
      <c r="B2744" s="85" t="s">
        <v>1397</v>
      </c>
      <c r="C2744" s="86" t="s">
        <v>28</v>
      </c>
      <c r="D2744" s="199">
        <v>0</v>
      </c>
      <c r="E2744" s="176">
        <v>0</v>
      </c>
      <c r="F2744" s="87">
        <v>0</v>
      </c>
      <c r="G2744" s="168">
        <v>0</v>
      </c>
      <c r="I2744" s="177" t="s">
        <v>9293</v>
      </c>
      <c r="J2744" s="174">
        <f t="shared" si="141"/>
        <v>0</v>
      </c>
      <c r="M2744" s="184"/>
    </row>
    <row r="2745" spans="1:13" ht="15" customHeight="1" x14ac:dyDescent="0.3">
      <c r="A2745" s="85" t="s">
        <v>3033</v>
      </c>
      <c r="B2745" s="85" t="s">
        <v>1395</v>
      </c>
      <c r="C2745" s="86" t="s">
        <v>28</v>
      </c>
      <c r="D2745" s="199">
        <v>0</v>
      </c>
      <c r="E2745" s="176">
        <v>0</v>
      </c>
      <c r="F2745" s="87">
        <v>0</v>
      </c>
      <c r="G2745" s="168">
        <v>0</v>
      </c>
      <c r="I2745" s="177" t="s">
        <v>9293</v>
      </c>
      <c r="J2745" s="174">
        <f t="shared" si="141"/>
        <v>0</v>
      </c>
      <c r="M2745" s="184"/>
    </row>
    <row r="2746" spans="1:13" ht="15" customHeight="1" x14ac:dyDescent="0.3">
      <c r="A2746" s="85" t="s">
        <v>3034</v>
      </c>
      <c r="B2746" s="85" t="s">
        <v>1393</v>
      </c>
      <c r="C2746" s="86" t="s">
        <v>28</v>
      </c>
      <c r="D2746" s="199">
        <v>0</v>
      </c>
      <c r="E2746" s="176">
        <v>0</v>
      </c>
      <c r="F2746" s="87">
        <v>0</v>
      </c>
      <c r="G2746" s="168">
        <v>0</v>
      </c>
      <c r="I2746" s="177" t="s">
        <v>9293</v>
      </c>
      <c r="J2746" s="174">
        <f t="shared" si="141"/>
        <v>0</v>
      </c>
      <c r="M2746" s="184"/>
    </row>
    <row r="2747" spans="1:13" ht="15" customHeight="1" x14ac:dyDescent="0.3">
      <c r="A2747" s="85" t="s">
        <v>3035</v>
      </c>
      <c r="B2747" s="85" t="s">
        <v>1391</v>
      </c>
      <c r="C2747" s="86" t="s">
        <v>28</v>
      </c>
      <c r="D2747" s="199">
        <v>0</v>
      </c>
      <c r="E2747" s="176">
        <v>0</v>
      </c>
      <c r="F2747" s="87">
        <v>0</v>
      </c>
      <c r="G2747" s="168">
        <v>0</v>
      </c>
      <c r="I2747" s="177" t="s">
        <v>9293</v>
      </c>
      <c r="J2747" s="174">
        <f t="shared" si="141"/>
        <v>0</v>
      </c>
      <c r="M2747" s="184"/>
    </row>
    <row r="2748" spans="1:13" ht="15" customHeight="1" x14ac:dyDescent="0.3">
      <c r="A2748" s="85" t="s">
        <v>3036</v>
      </c>
      <c r="B2748" s="85" t="s">
        <v>1389</v>
      </c>
      <c r="C2748" s="86" t="s">
        <v>28</v>
      </c>
      <c r="D2748" s="199">
        <v>0</v>
      </c>
      <c r="E2748" s="176">
        <v>0</v>
      </c>
      <c r="F2748" s="87">
        <v>0</v>
      </c>
      <c r="G2748" s="168">
        <v>0</v>
      </c>
      <c r="I2748" s="177" t="s">
        <v>9293</v>
      </c>
      <c r="J2748" s="174">
        <f t="shared" si="141"/>
        <v>0</v>
      </c>
      <c r="M2748" s="184"/>
    </row>
    <row r="2749" spans="1:13" ht="15" customHeight="1" x14ac:dyDescent="0.3">
      <c r="A2749" s="85" t="s">
        <v>3037</v>
      </c>
      <c r="B2749" s="85" t="s">
        <v>1387</v>
      </c>
      <c r="C2749" s="86" t="s">
        <v>28</v>
      </c>
      <c r="D2749" s="199">
        <v>0</v>
      </c>
      <c r="E2749" s="176">
        <v>0</v>
      </c>
      <c r="F2749" s="87">
        <v>0</v>
      </c>
      <c r="G2749" s="168">
        <v>0</v>
      </c>
      <c r="I2749" s="177" t="s">
        <v>9293</v>
      </c>
      <c r="J2749" s="174">
        <f t="shared" si="141"/>
        <v>0</v>
      </c>
      <c r="M2749" s="184"/>
    </row>
    <row r="2750" spans="1:13" ht="15" customHeight="1" x14ac:dyDescent="0.3">
      <c r="A2750" s="85" t="s">
        <v>3038</v>
      </c>
      <c r="B2750" s="85" t="s">
        <v>3039</v>
      </c>
      <c r="C2750" s="86" t="s">
        <v>28</v>
      </c>
      <c r="D2750" s="199">
        <v>0</v>
      </c>
      <c r="E2750" s="176">
        <v>0</v>
      </c>
      <c r="F2750" s="87">
        <v>0</v>
      </c>
      <c r="G2750" s="168">
        <v>0</v>
      </c>
      <c r="I2750" s="177" t="s">
        <v>9293</v>
      </c>
      <c r="J2750" s="174">
        <f t="shared" si="141"/>
        <v>0</v>
      </c>
      <c r="M2750" s="184"/>
    </row>
    <row r="2751" spans="1:13" ht="15" customHeight="1" x14ac:dyDescent="0.3">
      <c r="A2751" s="85" t="s">
        <v>3040</v>
      </c>
      <c r="B2751" s="85" t="s">
        <v>3041</v>
      </c>
      <c r="C2751" s="86" t="s">
        <v>28</v>
      </c>
      <c r="D2751" s="199">
        <v>0</v>
      </c>
      <c r="E2751" s="176">
        <v>0</v>
      </c>
      <c r="F2751" s="87">
        <v>0</v>
      </c>
      <c r="G2751" s="168">
        <v>0</v>
      </c>
      <c r="I2751" s="177" t="s">
        <v>9293</v>
      </c>
      <c r="J2751" s="174">
        <f t="shared" si="141"/>
        <v>0</v>
      </c>
      <c r="M2751" s="184"/>
    </row>
    <row r="2752" spans="1:13" ht="15" customHeight="1" x14ac:dyDescent="0.3">
      <c r="A2752" s="85" t="s">
        <v>3042</v>
      </c>
      <c r="B2752" s="85" t="s">
        <v>3043</v>
      </c>
      <c r="C2752" s="86" t="s">
        <v>28</v>
      </c>
      <c r="D2752" s="199">
        <v>0</v>
      </c>
      <c r="E2752" s="176">
        <v>0</v>
      </c>
      <c r="F2752" s="87">
        <v>0</v>
      </c>
      <c r="G2752" s="168">
        <v>0</v>
      </c>
      <c r="I2752" s="177" t="s">
        <v>9293</v>
      </c>
      <c r="J2752" s="174">
        <f t="shared" si="141"/>
        <v>0</v>
      </c>
      <c r="M2752" s="184"/>
    </row>
    <row r="2753" spans="1:13" ht="15" customHeight="1" x14ac:dyDescent="0.3">
      <c r="A2753" s="85" t="s">
        <v>3044</v>
      </c>
      <c r="B2753" s="85" t="s">
        <v>3045</v>
      </c>
      <c r="C2753" s="86" t="s">
        <v>28</v>
      </c>
      <c r="D2753" s="199">
        <v>0</v>
      </c>
      <c r="E2753" s="176">
        <v>0</v>
      </c>
      <c r="F2753" s="87">
        <v>0</v>
      </c>
      <c r="G2753" s="168">
        <v>0</v>
      </c>
      <c r="I2753" s="177" t="s">
        <v>9293</v>
      </c>
      <c r="J2753" s="174">
        <f t="shared" si="141"/>
        <v>0</v>
      </c>
      <c r="M2753" s="184"/>
    </row>
    <row r="2754" spans="1:13" ht="15" customHeight="1" x14ac:dyDescent="0.3">
      <c r="A2754" s="85" t="s">
        <v>3046</v>
      </c>
      <c r="B2754" s="85" t="s">
        <v>3047</v>
      </c>
      <c r="C2754" s="86" t="s">
        <v>28</v>
      </c>
      <c r="D2754" s="199">
        <v>0</v>
      </c>
      <c r="E2754" s="176">
        <v>0</v>
      </c>
      <c r="F2754" s="87">
        <v>0</v>
      </c>
      <c r="G2754" s="168">
        <v>0</v>
      </c>
      <c r="I2754" s="177" t="s">
        <v>9293</v>
      </c>
      <c r="J2754" s="174">
        <f t="shared" si="141"/>
        <v>0</v>
      </c>
      <c r="M2754" s="184"/>
    </row>
    <row r="2755" spans="1:13" ht="15" customHeight="1" x14ac:dyDescent="0.3">
      <c r="A2755" s="85" t="s">
        <v>3048</v>
      </c>
      <c r="B2755" s="85" t="s">
        <v>3049</v>
      </c>
      <c r="C2755" s="86" t="s">
        <v>28</v>
      </c>
      <c r="D2755" s="199">
        <v>0</v>
      </c>
      <c r="E2755" s="176">
        <v>0</v>
      </c>
      <c r="F2755" s="87">
        <v>0</v>
      </c>
      <c r="G2755" s="168">
        <v>0</v>
      </c>
      <c r="I2755" s="177" t="s">
        <v>9293</v>
      </c>
      <c r="J2755" s="174">
        <f t="shared" si="141"/>
        <v>0</v>
      </c>
      <c r="M2755" s="184"/>
    </row>
    <row r="2756" spans="1:13" ht="15" customHeight="1" x14ac:dyDescent="0.3">
      <c r="A2756" s="85" t="s">
        <v>3050</v>
      </c>
      <c r="B2756" s="85" t="s">
        <v>1453</v>
      </c>
      <c r="C2756" s="86" t="s">
        <v>28</v>
      </c>
      <c r="D2756" s="199">
        <v>0</v>
      </c>
      <c r="E2756" s="176">
        <v>0</v>
      </c>
      <c r="F2756" s="87">
        <v>0</v>
      </c>
      <c r="G2756" s="168">
        <v>0</v>
      </c>
      <c r="I2756" s="177" t="s">
        <v>9293</v>
      </c>
      <c r="J2756" s="174">
        <f t="shared" si="141"/>
        <v>0</v>
      </c>
      <c r="M2756" s="184"/>
    </row>
    <row r="2757" spans="1:13" ht="15" customHeight="1" x14ac:dyDescent="0.3">
      <c r="A2757" s="85" t="s">
        <v>3051</v>
      </c>
      <c r="B2757" s="85" t="s">
        <v>1451</v>
      </c>
      <c r="C2757" s="86" t="s">
        <v>28</v>
      </c>
      <c r="D2757" s="199">
        <v>0</v>
      </c>
      <c r="E2757" s="176">
        <v>0</v>
      </c>
      <c r="F2757" s="87">
        <v>0</v>
      </c>
      <c r="G2757" s="168">
        <v>0</v>
      </c>
      <c r="I2757" s="177" t="s">
        <v>9293</v>
      </c>
      <c r="J2757" s="174">
        <f t="shared" ref="J2757:J2820" si="144">D2757-F2757</f>
        <v>0</v>
      </c>
      <c r="M2757" s="184"/>
    </row>
    <row r="2758" spans="1:13" ht="15" customHeight="1" x14ac:dyDescent="0.3">
      <c r="A2758" s="85" t="s">
        <v>3052</v>
      </c>
      <c r="B2758" s="85" t="s">
        <v>1449</v>
      </c>
      <c r="C2758" s="86" t="s">
        <v>28</v>
      </c>
      <c r="D2758" s="199">
        <v>0</v>
      </c>
      <c r="E2758" s="176">
        <v>0</v>
      </c>
      <c r="F2758" s="87">
        <v>0</v>
      </c>
      <c r="G2758" s="168">
        <v>0</v>
      </c>
      <c r="I2758" s="177" t="s">
        <v>9293</v>
      </c>
      <c r="J2758" s="174">
        <f t="shared" si="144"/>
        <v>0</v>
      </c>
      <c r="M2758" s="184"/>
    </row>
    <row r="2759" spans="1:13" ht="15" customHeight="1" x14ac:dyDescent="0.3">
      <c r="A2759" s="85" t="s">
        <v>3053</v>
      </c>
      <c r="B2759" s="85" t="s">
        <v>1447</v>
      </c>
      <c r="C2759" s="86" t="s">
        <v>28</v>
      </c>
      <c r="D2759" s="199">
        <v>0</v>
      </c>
      <c r="E2759" s="176">
        <v>0</v>
      </c>
      <c r="F2759" s="87">
        <v>0</v>
      </c>
      <c r="G2759" s="168">
        <v>0</v>
      </c>
      <c r="I2759" s="177" t="s">
        <v>9293</v>
      </c>
      <c r="J2759" s="174">
        <f t="shared" si="144"/>
        <v>0</v>
      </c>
      <c r="M2759" s="184"/>
    </row>
    <row r="2760" spans="1:13" ht="15" customHeight="1" x14ac:dyDescent="0.3">
      <c r="A2760" s="85" t="s">
        <v>3054</v>
      </c>
      <c r="B2760" s="85" t="s">
        <v>3055</v>
      </c>
      <c r="C2760" s="86" t="s">
        <v>28</v>
      </c>
      <c r="D2760" s="199">
        <v>0</v>
      </c>
      <c r="E2760" s="176">
        <v>0</v>
      </c>
      <c r="F2760" s="87">
        <v>0</v>
      </c>
      <c r="G2760" s="168">
        <v>0</v>
      </c>
      <c r="I2760" s="177" t="s">
        <v>9293</v>
      </c>
      <c r="J2760" s="174">
        <f t="shared" si="144"/>
        <v>0</v>
      </c>
      <c r="M2760" s="184"/>
    </row>
    <row r="2761" spans="1:13" ht="15" customHeight="1" x14ac:dyDescent="0.3">
      <c r="A2761" s="85" t="s">
        <v>3056</v>
      </c>
      <c r="B2761" s="85" t="s">
        <v>3057</v>
      </c>
      <c r="C2761" s="86" t="s">
        <v>28</v>
      </c>
      <c r="D2761" s="199">
        <v>0</v>
      </c>
      <c r="E2761" s="176">
        <v>0</v>
      </c>
      <c r="F2761" s="87">
        <v>0</v>
      </c>
      <c r="G2761" s="168">
        <v>0</v>
      </c>
      <c r="I2761" s="177" t="s">
        <v>9293</v>
      </c>
      <c r="J2761" s="174">
        <f t="shared" si="144"/>
        <v>0</v>
      </c>
      <c r="M2761" s="184"/>
    </row>
    <row r="2762" spans="1:13" ht="15" customHeight="1" x14ac:dyDescent="0.3">
      <c r="A2762" s="85" t="s">
        <v>3058</v>
      </c>
      <c r="B2762" s="85" t="s">
        <v>1437</v>
      </c>
      <c r="C2762" s="86" t="s">
        <v>28</v>
      </c>
      <c r="D2762" s="199">
        <v>0</v>
      </c>
      <c r="E2762" s="176">
        <v>0</v>
      </c>
      <c r="F2762" s="87">
        <v>0</v>
      </c>
      <c r="G2762" s="168">
        <v>0</v>
      </c>
      <c r="I2762" s="177" t="s">
        <v>9293</v>
      </c>
      <c r="J2762" s="174">
        <f t="shared" si="144"/>
        <v>0</v>
      </c>
      <c r="M2762" s="184"/>
    </row>
    <row r="2763" spans="1:13" ht="15" customHeight="1" x14ac:dyDescent="0.3">
      <c r="A2763" s="85" t="s">
        <v>3059</v>
      </c>
      <c r="B2763" s="85" t="s">
        <v>1435</v>
      </c>
      <c r="C2763" s="86" t="s">
        <v>28</v>
      </c>
      <c r="D2763" s="199">
        <v>0</v>
      </c>
      <c r="E2763" s="176">
        <v>0</v>
      </c>
      <c r="F2763" s="87">
        <v>0</v>
      </c>
      <c r="G2763" s="168">
        <v>0</v>
      </c>
      <c r="I2763" s="177" t="s">
        <v>9293</v>
      </c>
      <c r="J2763" s="174">
        <f t="shared" si="144"/>
        <v>0</v>
      </c>
      <c r="M2763" s="184"/>
    </row>
    <row r="2764" spans="1:13" ht="15" customHeight="1" x14ac:dyDescent="0.3">
      <c r="A2764" s="85" t="s">
        <v>3060</v>
      </c>
      <c r="B2764" s="85" t="s">
        <v>1431</v>
      </c>
      <c r="C2764" s="86" t="s">
        <v>28</v>
      </c>
      <c r="D2764" s="199">
        <v>0</v>
      </c>
      <c r="E2764" s="176">
        <v>0</v>
      </c>
      <c r="F2764" s="87">
        <v>0</v>
      </c>
      <c r="G2764" s="168">
        <v>0</v>
      </c>
      <c r="I2764" s="177" t="s">
        <v>9293</v>
      </c>
      <c r="J2764" s="174">
        <f t="shared" si="144"/>
        <v>0</v>
      </c>
      <c r="M2764" s="184"/>
    </row>
    <row r="2765" spans="1:13" ht="15" customHeight="1" x14ac:dyDescent="0.3">
      <c r="A2765" s="85" t="s">
        <v>3061</v>
      </c>
      <c r="B2765" s="85" t="s">
        <v>1429</v>
      </c>
      <c r="C2765" s="86" t="s">
        <v>28</v>
      </c>
      <c r="D2765" s="199">
        <v>0</v>
      </c>
      <c r="E2765" s="176">
        <v>0</v>
      </c>
      <c r="F2765" s="87">
        <v>0</v>
      </c>
      <c r="G2765" s="168">
        <v>0</v>
      </c>
      <c r="I2765" s="177" t="s">
        <v>9293</v>
      </c>
      <c r="J2765" s="174">
        <f t="shared" si="144"/>
        <v>0</v>
      </c>
      <c r="M2765" s="184"/>
    </row>
    <row r="2766" spans="1:13" ht="15" customHeight="1" x14ac:dyDescent="0.3">
      <c r="A2766" s="85" t="s">
        <v>3062</v>
      </c>
      <c r="B2766" s="85" t="s">
        <v>1427</v>
      </c>
      <c r="C2766" s="86" t="s">
        <v>28</v>
      </c>
      <c r="D2766" s="199">
        <v>0</v>
      </c>
      <c r="E2766" s="176">
        <v>0</v>
      </c>
      <c r="F2766" s="87">
        <v>0</v>
      </c>
      <c r="G2766" s="168">
        <v>0</v>
      </c>
      <c r="I2766" s="177" t="s">
        <v>9293</v>
      </c>
      <c r="J2766" s="174">
        <f t="shared" si="144"/>
        <v>0</v>
      </c>
      <c r="M2766" s="184"/>
    </row>
    <row r="2767" spans="1:13" ht="15" customHeight="1" x14ac:dyDescent="0.3">
      <c r="A2767" s="85" t="s">
        <v>3063</v>
      </c>
      <c r="B2767" s="85" t="s">
        <v>3064</v>
      </c>
      <c r="C2767" s="86" t="s">
        <v>28</v>
      </c>
      <c r="D2767" s="199">
        <v>0</v>
      </c>
      <c r="E2767" s="176">
        <v>0</v>
      </c>
      <c r="F2767" s="87">
        <v>0</v>
      </c>
      <c r="G2767" s="168">
        <v>0</v>
      </c>
      <c r="I2767" s="177" t="s">
        <v>9293</v>
      </c>
      <c r="J2767" s="174">
        <f t="shared" si="144"/>
        <v>0</v>
      </c>
      <c r="M2767" s="184"/>
    </row>
    <row r="2768" spans="1:13" ht="15" customHeight="1" x14ac:dyDescent="0.3">
      <c r="A2768" s="85" t="s">
        <v>3065</v>
      </c>
      <c r="B2768" s="85" t="s">
        <v>3066</v>
      </c>
      <c r="C2768" s="86" t="s">
        <v>28</v>
      </c>
      <c r="D2768" s="199">
        <v>0</v>
      </c>
      <c r="E2768" s="176">
        <v>0</v>
      </c>
      <c r="F2768" s="87">
        <v>0</v>
      </c>
      <c r="G2768" s="168">
        <v>0</v>
      </c>
      <c r="I2768" s="177" t="s">
        <v>9293</v>
      </c>
      <c r="J2768" s="174">
        <f t="shared" si="144"/>
        <v>0</v>
      </c>
      <c r="M2768" s="184"/>
    </row>
    <row r="2769" spans="1:13" ht="15" customHeight="1" x14ac:dyDescent="0.3">
      <c r="A2769" s="85" t="s">
        <v>3067</v>
      </c>
      <c r="B2769" s="85" t="s">
        <v>3068</v>
      </c>
      <c r="C2769" s="86" t="s">
        <v>28</v>
      </c>
      <c r="D2769" s="199">
        <v>0</v>
      </c>
      <c r="E2769" s="176">
        <v>0</v>
      </c>
      <c r="F2769" s="87">
        <v>0</v>
      </c>
      <c r="G2769" s="168">
        <v>0</v>
      </c>
      <c r="I2769" s="177" t="s">
        <v>9293</v>
      </c>
      <c r="J2769" s="174">
        <f t="shared" si="144"/>
        <v>0</v>
      </c>
      <c r="M2769" s="184"/>
    </row>
    <row r="2770" spans="1:13" ht="15" customHeight="1" x14ac:dyDescent="0.3">
      <c r="A2770" s="85" t="s">
        <v>3069</v>
      </c>
      <c r="B2770" s="85" t="s">
        <v>2978</v>
      </c>
      <c r="C2770" s="86" t="s">
        <v>28</v>
      </c>
      <c r="D2770" s="199">
        <v>0</v>
      </c>
      <c r="E2770" s="176">
        <v>0</v>
      </c>
      <c r="F2770" s="87">
        <v>0</v>
      </c>
      <c r="G2770" s="168">
        <v>0</v>
      </c>
      <c r="I2770" s="177" t="s">
        <v>9293</v>
      </c>
      <c r="J2770" s="174">
        <f t="shared" si="144"/>
        <v>0</v>
      </c>
      <c r="M2770" s="184"/>
    </row>
    <row r="2771" spans="1:13" ht="15" customHeight="1" x14ac:dyDescent="0.3">
      <c r="A2771" s="85" t="s">
        <v>3070</v>
      </c>
      <c r="B2771" s="85" t="s">
        <v>2980</v>
      </c>
      <c r="C2771" s="86" t="s">
        <v>28</v>
      </c>
      <c r="D2771" s="199">
        <v>0</v>
      </c>
      <c r="E2771" s="176">
        <v>0</v>
      </c>
      <c r="F2771" s="87">
        <v>0</v>
      </c>
      <c r="G2771" s="168">
        <v>0</v>
      </c>
      <c r="I2771" s="177" t="s">
        <v>9293</v>
      </c>
      <c r="J2771" s="174">
        <f t="shared" si="144"/>
        <v>0</v>
      </c>
      <c r="M2771" s="184"/>
    </row>
    <row r="2772" spans="1:13" ht="15" customHeight="1" x14ac:dyDescent="0.3">
      <c r="A2772" s="85" t="s">
        <v>3071</v>
      </c>
      <c r="B2772" s="85" t="s">
        <v>2982</v>
      </c>
      <c r="C2772" s="86" t="s">
        <v>28</v>
      </c>
      <c r="D2772" s="199">
        <v>0</v>
      </c>
      <c r="E2772" s="176">
        <v>0</v>
      </c>
      <c r="F2772" s="87">
        <v>0</v>
      </c>
      <c r="G2772" s="168">
        <v>0</v>
      </c>
      <c r="I2772" s="177" t="s">
        <v>9293</v>
      </c>
      <c r="J2772" s="174">
        <f t="shared" si="144"/>
        <v>0</v>
      </c>
      <c r="M2772" s="184"/>
    </row>
    <row r="2773" spans="1:13" ht="15" customHeight="1" x14ac:dyDescent="0.3">
      <c r="A2773" s="85" t="s">
        <v>3072</v>
      </c>
      <c r="B2773" s="85" t="s">
        <v>3073</v>
      </c>
      <c r="C2773" s="86" t="s">
        <v>28</v>
      </c>
      <c r="D2773" s="199">
        <v>0</v>
      </c>
      <c r="E2773" s="176">
        <v>0</v>
      </c>
      <c r="F2773" s="87">
        <v>0</v>
      </c>
      <c r="G2773" s="168">
        <v>0</v>
      </c>
      <c r="I2773" s="177" t="s">
        <v>9293</v>
      </c>
      <c r="J2773" s="174">
        <f t="shared" si="144"/>
        <v>0</v>
      </c>
      <c r="M2773" s="184"/>
    </row>
    <row r="2774" spans="1:13" ht="15" customHeight="1" x14ac:dyDescent="0.3">
      <c r="A2774" s="85" t="s">
        <v>3074</v>
      </c>
      <c r="B2774" s="85" t="s">
        <v>3075</v>
      </c>
      <c r="C2774" s="86" t="s">
        <v>28</v>
      </c>
      <c r="D2774" s="199">
        <v>0</v>
      </c>
      <c r="E2774" s="176">
        <v>0</v>
      </c>
      <c r="F2774" s="87">
        <v>0</v>
      </c>
      <c r="G2774" s="168">
        <v>0</v>
      </c>
      <c r="I2774" s="177" t="s">
        <v>9293</v>
      </c>
      <c r="J2774" s="174">
        <f t="shared" si="144"/>
        <v>0</v>
      </c>
      <c r="M2774" s="184"/>
    </row>
    <row r="2775" spans="1:13" ht="15" customHeight="1" x14ac:dyDescent="0.3">
      <c r="A2775" s="85" t="s">
        <v>3076</v>
      </c>
      <c r="B2775" s="85" t="s">
        <v>3077</v>
      </c>
      <c r="C2775" s="86" t="s">
        <v>28</v>
      </c>
      <c r="D2775" s="199">
        <v>0</v>
      </c>
      <c r="E2775" s="176">
        <v>0</v>
      </c>
      <c r="F2775" s="87">
        <v>0</v>
      </c>
      <c r="G2775" s="168">
        <v>0</v>
      </c>
      <c r="I2775" s="177" t="s">
        <v>9293</v>
      </c>
      <c r="J2775" s="174">
        <f t="shared" si="144"/>
        <v>0</v>
      </c>
      <c r="M2775" s="184"/>
    </row>
    <row r="2776" spans="1:13" ht="15" customHeight="1" x14ac:dyDescent="0.3">
      <c r="A2776" s="85" t="s">
        <v>3078</v>
      </c>
      <c r="B2776" s="85" t="s">
        <v>3079</v>
      </c>
      <c r="C2776" s="86" t="s">
        <v>28</v>
      </c>
      <c r="D2776" s="199">
        <v>0</v>
      </c>
      <c r="E2776" s="176">
        <v>0</v>
      </c>
      <c r="F2776" s="87">
        <v>0</v>
      </c>
      <c r="G2776" s="168">
        <v>0</v>
      </c>
      <c r="I2776" s="177" t="s">
        <v>9293</v>
      </c>
      <c r="J2776" s="174">
        <f t="shared" si="144"/>
        <v>0</v>
      </c>
      <c r="M2776" s="184"/>
    </row>
    <row r="2777" spans="1:13" ht="15" customHeight="1" x14ac:dyDescent="0.3">
      <c r="A2777" s="85" t="s">
        <v>3080</v>
      </c>
      <c r="B2777" s="85" t="s">
        <v>3081</v>
      </c>
      <c r="C2777" s="86" t="s">
        <v>28</v>
      </c>
      <c r="D2777" s="199">
        <v>0</v>
      </c>
      <c r="E2777" s="176">
        <v>0</v>
      </c>
      <c r="F2777" s="87">
        <v>0</v>
      </c>
      <c r="G2777" s="168">
        <v>0</v>
      </c>
      <c r="I2777" s="177" t="s">
        <v>9293</v>
      </c>
      <c r="J2777" s="174">
        <f t="shared" si="144"/>
        <v>0</v>
      </c>
      <c r="M2777" s="184"/>
    </row>
    <row r="2778" spans="1:13" ht="15" customHeight="1" x14ac:dyDescent="0.3">
      <c r="A2778" s="85" t="s">
        <v>3082</v>
      </c>
      <c r="B2778" s="85" t="s">
        <v>3083</v>
      </c>
      <c r="C2778" s="86" t="s">
        <v>28</v>
      </c>
      <c r="D2778" s="199">
        <v>0</v>
      </c>
      <c r="E2778" s="176">
        <v>0</v>
      </c>
      <c r="F2778" s="87">
        <v>0</v>
      </c>
      <c r="G2778" s="168">
        <v>0</v>
      </c>
      <c r="I2778" s="177" t="s">
        <v>9293</v>
      </c>
      <c r="J2778" s="174">
        <f t="shared" si="144"/>
        <v>0</v>
      </c>
      <c r="M2778" s="184"/>
    </row>
    <row r="2779" spans="1:13" ht="15" customHeight="1" x14ac:dyDescent="0.3">
      <c r="A2779" s="85" t="s">
        <v>8773</v>
      </c>
      <c r="B2779" s="85" t="s">
        <v>8774</v>
      </c>
      <c r="C2779" s="86" t="s">
        <v>28</v>
      </c>
      <c r="D2779" s="203">
        <v>26</v>
      </c>
      <c r="E2779" s="164">
        <v>6293.56</v>
      </c>
      <c r="F2779" s="163">
        <v>0</v>
      </c>
      <c r="G2779" s="172">
        <v>0</v>
      </c>
      <c r="I2779" s="177">
        <f t="shared" ref="I2779:I2817" si="145">F2779/D2779</f>
        <v>0</v>
      </c>
      <c r="J2779" s="174">
        <f t="shared" si="144"/>
        <v>26</v>
      </c>
      <c r="M2779" s="184"/>
    </row>
    <row r="2780" spans="1:13" ht="15" customHeight="1" x14ac:dyDescent="0.3">
      <c r="A2780" s="85" t="s">
        <v>8775</v>
      </c>
      <c r="B2780" s="85" t="s">
        <v>8776</v>
      </c>
      <c r="C2780" s="86" t="s">
        <v>28</v>
      </c>
      <c r="D2780" s="203">
        <v>9</v>
      </c>
      <c r="E2780" s="164">
        <v>1448.73</v>
      </c>
      <c r="F2780" s="163">
        <v>0</v>
      </c>
      <c r="G2780" s="172">
        <v>0</v>
      </c>
      <c r="I2780" s="177">
        <f t="shared" si="145"/>
        <v>0</v>
      </c>
      <c r="J2780" s="174">
        <f t="shared" si="144"/>
        <v>9</v>
      </c>
      <c r="M2780" s="184"/>
    </row>
    <row r="2781" spans="1:13" ht="15" customHeight="1" x14ac:dyDescent="0.3">
      <c r="A2781" s="85" t="s">
        <v>8777</v>
      </c>
      <c r="B2781" s="85" t="s">
        <v>8778</v>
      </c>
      <c r="C2781" s="86" t="s">
        <v>28</v>
      </c>
      <c r="D2781" s="203">
        <v>16</v>
      </c>
      <c r="E2781" s="164">
        <v>2257.7600000000002</v>
      </c>
      <c r="F2781" s="163">
        <v>0</v>
      </c>
      <c r="G2781" s="172">
        <v>0</v>
      </c>
      <c r="I2781" s="177">
        <f t="shared" si="145"/>
        <v>0</v>
      </c>
      <c r="J2781" s="174">
        <f t="shared" si="144"/>
        <v>16</v>
      </c>
      <c r="M2781" s="184"/>
    </row>
    <row r="2782" spans="1:13" ht="15" customHeight="1" x14ac:dyDescent="0.3">
      <c r="A2782" s="85" t="s">
        <v>8779</v>
      </c>
      <c r="B2782" s="85" t="s">
        <v>8780</v>
      </c>
      <c r="C2782" s="86" t="s">
        <v>28</v>
      </c>
      <c r="D2782" s="203">
        <v>16</v>
      </c>
      <c r="E2782" s="164">
        <v>1959.36</v>
      </c>
      <c r="F2782" s="163">
        <v>0</v>
      </c>
      <c r="G2782" s="172">
        <v>0</v>
      </c>
      <c r="I2782" s="177">
        <f t="shared" si="145"/>
        <v>0</v>
      </c>
      <c r="J2782" s="174">
        <f t="shared" si="144"/>
        <v>16</v>
      </c>
      <c r="M2782" s="184"/>
    </row>
    <row r="2783" spans="1:13" ht="15" customHeight="1" x14ac:dyDescent="0.3">
      <c r="A2783" s="85" t="s">
        <v>8781</v>
      </c>
      <c r="B2783" s="85" t="s">
        <v>8782</v>
      </c>
      <c r="C2783" s="86" t="s">
        <v>28</v>
      </c>
      <c r="D2783" s="203">
        <v>43</v>
      </c>
      <c r="E2783" s="164">
        <v>3544.49</v>
      </c>
      <c r="F2783" s="163">
        <v>0</v>
      </c>
      <c r="G2783" s="172">
        <v>0</v>
      </c>
      <c r="I2783" s="177">
        <f t="shared" si="145"/>
        <v>0</v>
      </c>
      <c r="J2783" s="174">
        <f t="shared" si="144"/>
        <v>43</v>
      </c>
      <c r="M2783" s="184"/>
    </row>
    <row r="2784" spans="1:13" ht="15" customHeight="1" x14ac:dyDescent="0.3">
      <c r="A2784" s="85" t="s">
        <v>8783</v>
      </c>
      <c r="B2784" s="85" t="s">
        <v>10098</v>
      </c>
      <c r="C2784" s="86" t="s">
        <v>28</v>
      </c>
      <c r="D2784" s="203">
        <v>3</v>
      </c>
      <c r="E2784" s="164">
        <v>626.54999999999995</v>
      </c>
      <c r="F2784" s="163">
        <v>0</v>
      </c>
      <c r="G2784" s="172">
        <v>0</v>
      </c>
      <c r="I2784" s="177">
        <f t="shared" si="145"/>
        <v>0</v>
      </c>
      <c r="J2784" s="174">
        <f t="shared" si="144"/>
        <v>3</v>
      </c>
      <c r="M2784" s="184"/>
    </row>
    <row r="2785" spans="1:13" ht="15" customHeight="1" x14ac:dyDescent="0.3">
      <c r="A2785" s="85" t="s">
        <v>8785</v>
      </c>
      <c r="B2785" s="85" t="s">
        <v>10095</v>
      </c>
      <c r="C2785" s="86" t="s">
        <v>28</v>
      </c>
      <c r="D2785" s="203">
        <v>2</v>
      </c>
      <c r="E2785" s="164">
        <v>228.08</v>
      </c>
      <c r="F2785" s="163">
        <v>0</v>
      </c>
      <c r="G2785" s="172">
        <v>0</v>
      </c>
      <c r="I2785" s="177">
        <f t="shared" si="145"/>
        <v>0</v>
      </c>
      <c r="J2785" s="174">
        <f t="shared" si="144"/>
        <v>2</v>
      </c>
      <c r="M2785" s="184"/>
    </row>
    <row r="2786" spans="1:13" ht="15" customHeight="1" x14ac:dyDescent="0.3">
      <c r="A2786" s="85" t="s">
        <v>8786</v>
      </c>
      <c r="B2786" s="85" t="s">
        <v>10096</v>
      </c>
      <c r="C2786" s="86" t="s">
        <v>28</v>
      </c>
      <c r="D2786" s="203">
        <v>24</v>
      </c>
      <c r="E2786" s="164">
        <v>2528.16</v>
      </c>
      <c r="F2786" s="163">
        <v>0</v>
      </c>
      <c r="G2786" s="172">
        <v>0</v>
      </c>
      <c r="I2786" s="177">
        <f t="shared" si="145"/>
        <v>0</v>
      </c>
      <c r="J2786" s="174">
        <f t="shared" si="144"/>
        <v>24</v>
      </c>
      <c r="M2786" s="184"/>
    </row>
    <row r="2787" spans="1:13" ht="15" customHeight="1" x14ac:dyDescent="0.3">
      <c r="A2787" s="85" t="s">
        <v>8788</v>
      </c>
      <c r="B2787" s="85" t="s">
        <v>10097</v>
      </c>
      <c r="C2787" s="86" t="s">
        <v>28</v>
      </c>
      <c r="D2787" s="203">
        <v>8</v>
      </c>
      <c r="E2787" s="164">
        <v>685.68</v>
      </c>
      <c r="F2787" s="163">
        <v>0</v>
      </c>
      <c r="G2787" s="172">
        <v>0</v>
      </c>
      <c r="I2787" s="177">
        <f t="shared" si="145"/>
        <v>0</v>
      </c>
      <c r="J2787" s="174">
        <f t="shared" si="144"/>
        <v>8</v>
      </c>
      <c r="M2787" s="184"/>
    </row>
    <row r="2788" spans="1:13" ht="15" customHeight="1" x14ac:dyDescent="0.3">
      <c r="A2788" s="85" t="s">
        <v>8790</v>
      </c>
      <c r="B2788" s="85" t="s">
        <v>8784</v>
      </c>
      <c r="C2788" s="86" t="s">
        <v>28</v>
      </c>
      <c r="D2788" s="203">
        <v>265</v>
      </c>
      <c r="E2788" s="164">
        <v>19951.849999999999</v>
      </c>
      <c r="F2788" s="163">
        <v>0</v>
      </c>
      <c r="G2788" s="172">
        <v>0</v>
      </c>
      <c r="I2788" s="177">
        <f t="shared" si="145"/>
        <v>0</v>
      </c>
      <c r="J2788" s="174">
        <f t="shared" si="144"/>
        <v>265</v>
      </c>
      <c r="M2788" s="184"/>
    </row>
    <row r="2789" spans="1:13" ht="15" customHeight="1" x14ac:dyDescent="0.3">
      <c r="A2789" s="85" t="s">
        <v>8792</v>
      </c>
      <c r="B2789" s="85" t="s">
        <v>10196</v>
      </c>
      <c r="C2789" s="86" t="s">
        <v>28</v>
      </c>
      <c r="D2789" s="203">
        <v>10</v>
      </c>
      <c r="E2789" s="164">
        <v>4593.3</v>
      </c>
      <c r="F2789" s="163">
        <v>0</v>
      </c>
      <c r="G2789" s="172">
        <v>0</v>
      </c>
      <c r="I2789" s="177">
        <f t="shared" si="145"/>
        <v>0</v>
      </c>
      <c r="J2789" s="174">
        <f t="shared" si="144"/>
        <v>10</v>
      </c>
      <c r="M2789" s="184"/>
    </row>
    <row r="2790" spans="1:13" ht="15" customHeight="1" x14ac:dyDescent="0.3">
      <c r="A2790" s="85" t="s">
        <v>8794</v>
      </c>
      <c r="B2790" s="85" t="s">
        <v>8787</v>
      </c>
      <c r="C2790" s="86" t="s">
        <v>28</v>
      </c>
      <c r="D2790" s="203">
        <v>3</v>
      </c>
      <c r="E2790" s="164">
        <v>1075.8</v>
      </c>
      <c r="F2790" s="163">
        <v>0</v>
      </c>
      <c r="G2790" s="172">
        <v>0</v>
      </c>
      <c r="I2790" s="177">
        <f t="shared" si="145"/>
        <v>0</v>
      </c>
      <c r="J2790" s="174">
        <f t="shared" si="144"/>
        <v>3</v>
      </c>
      <c r="M2790" s="184"/>
    </row>
    <row r="2791" spans="1:13" ht="15" customHeight="1" x14ac:dyDescent="0.3">
      <c r="A2791" s="85" t="s">
        <v>8796</v>
      </c>
      <c r="B2791" s="85" t="s">
        <v>8789</v>
      </c>
      <c r="C2791" s="86" t="s">
        <v>28</v>
      </c>
      <c r="D2791" s="203">
        <v>14</v>
      </c>
      <c r="E2791" s="164">
        <v>4416.72</v>
      </c>
      <c r="F2791" s="163">
        <v>0</v>
      </c>
      <c r="G2791" s="172">
        <v>0</v>
      </c>
      <c r="I2791" s="177">
        <f t="shared" si="145"/>
        <v>0</v>
      </c>
      <c r="J2791" s="174">
        <f t="shared" si="144"/>
        <v>14</v>
      </c>
      <c r="M2791" s="184"/>
    </row>
    <row r="2792" spans="1:13" ht="15" customHeight="1" x14ac:dyDescent="0.3">
      <c r="A2792" s="85" t="s">
        <v>8797</v>
      </c>
      <c r="B2792" s="85" t="s">
        <v>8791</v>
      </c>
      <c r="C2792" s="86" t="s">
        <v>28</v>
      </c>
      <c r="D2792" s="203">
        <v>32</v>
      </c>
      <c r="E2792" s="164">
        <v>6960</v>
      </c>
      <c r="F2792" s="163">
        <v>0</v>
      </c>
      <c r="G2792" s="172">
        <v>0</v>
      </c>
      <c r="I2792" s="177">
        <f t="shared" si="145"/>
        <v>0</v>
      </c>
      <c r="J2792" s="174">
        <f t="shared" si="144"/>
        <v>32</v>
      </c>
      <c r="M2792" s="184"/>
    </row>
    <row r="2793" spans="1:13" ht="15" customHeight="1" x14ac:dyDescent="0.3">
      <c r="A2793" s="85" t="s">
        <v>8798</v>
      </c>
      <c r="B2793" s="85" t="s">
        <v>8793</v>
      </c>
      <c r="C2793" s="86" t="s">
        <v>28</v>
      </c>
      <c r="D2793" s="203">
        <v>60</v>
      </c>
      <c r="E2793" s="164">
        <v>10054.200000000001</v>
      </c>
      <c r="F2793" s="163">
        <v>0</v>
      </c>
      <c r="G2793" s="172">
        <v>0</v>
      </c>
      <c r="I2793" s="177">
        <f t="shared" si="145"/>
        <v>0</v>
      </c>
      <c r="J2793" s="174">
        <f t="shared" si="144"/>
        <v>60</v>
      </c>
      <c r="M2793" s="184"/>
    </row>
    <row r="2794" spans="1:13" ht="15" customHeight="1" x14ac:dyDescent="0.3">
      <c r="A2794" s="85" t="s">
        <v>8799</v>
      </c>
      <c r="B2794" s="85" t="s">
        <v>8795</v>
      </c>
      <c r="C2794" s="86" t="s">
        <v>28</v>
      </c>
      <c r="D2794" s="203">
        <v>3</v>
      </c>
      <c r="E2794" s="164">
        <v>388.74</v>
      </c>
      <c r="F2794" s="163">
        <v>0</v>
      </c>
      <c r="G2794" s="172">
        <v>0</v>
      </c>
      <c r="I2794" s="177">
        <f t="shared" si="145"/>
        <v>0</v>
      </c>
      <c r="J2794" s="174">
        <f t="shared" si="144"/>
        <v>3</v>
      </c>
      <c r="M2794" s="184"/>
    </row>
    <row r="2795" spans="1:13" ht="15" customHeight="1" x14ac:dyDescent="0.3">
      <c r="A2795" s="85" t="s">
        <v>8800</v>
      </c>
      <c r="B2795" s="85" t="s">
        <v>9193</v>
      </c>
      <c r="C2795" s="86" t="s">
        <v>28</v>
      </c>
      <c r="D2795" s="203">
        <v>2</v>
      </c>
      <c r="E2795" s="164">
        <v>574.79999999999995</v>
      </c>
      <c r="F2795" s="163">
        <v>0</v>
      </c>
      <c r="G2795" s="172">
        <v>0</v>
      </c>
      <c r="I2795" s="177">
        <f t="shared" si="145"/>
        <v>0</v>
      </c>
      <c r="J2795" s="174">
        <f t="shared" si="144"/>
        <v>2</v>
      </c>
      <c r="M2795" s="184"/>
    </row>
    <row r="2796" spans="1:13" ht="15" customHeight="1" x14ac:dyDescent="0.3">
      <c r="A2796" s="85" t="s">
        <v>8802</v>
      </c>
      <c r="B2796" s="85" t="s">
        <v>9194</v>
      </c>
      <c r="C2796" s="86" t="s">
        <v>28</v>
      </c>
      <c r="D2796" s="203">
        <v>2</v>
      </c>
      <c r="E2796" s="164">
        <v>558.05999999999995</v>
      </c>
      <c r="F2796" s="163">
        <v>0</v>
      </c>
      <c r="G2796" s="172">
        <v>0</v>
      </c>
      <c r="I2796" s="177">
        <f t="shared" si="145"/>
        <v>0</v>
      </c>
      <c r="J2796" s="174">
        <f t="shared" si="144"/>
        <v>2</v>
      </c>
      <c r="M2796" s="184"/>
    </row>
    <row r="2797" spans="1:13" ht="15" customHeight="1" x14ac:dyDescent="0.3">
      <c r="A2797" s="85" t="s">
        <v>8804</v>
      </c>
      <c r="B2797" s="85" t="s">
        <v>9195</v>
      </c>
      <c r="C2797" s="86" t="s">
        <v>28</v>
      </c>
      <c r="D2797" s="203">
        <v>2</v>
      </c>
      <c r="E2797" s="164">
        <v>553.82000000000005</v>
      </c>
      <c r="F2797" s="163">
        <v>0</v>
      </c>
      <c r="G2797" s="172">
        <v>0</v>
      </c>
      <c r="I2797" s="177">
        <f t="shared" si="145"/>
        <v>0</v>
      </c>
      <c r="J2797" s="174">
        <f t="shared" si="144"/>
        <v>2</v>
      </c>
      <c r="M2797" s="184"/>
    </row>
    <row r="2798" spans="1:13" ht="15" customHeight="1" x14ac:dyDescent="0.3">
      <c r="A2798" s="85" t="s">
        <v>8805</v>
      </c>
      <c r="B2798" s="85" t="s">
        <v>9196</v>
      </c>
      <c r="C2798" s="86" t="s">
        <v>28</v>
      </c>
      <c r="D2798" s="203">
        <v>4</v>
      </c>
      <c r="E2798" s="164">
        <v>1106.04</v>
      </c>
      <c r="F2798" s="163">
        <v>0</v>
      </c>
      <c r="G2798" s="172">
        <v>0</v>
      </c>
      <c r="I2798" s="177">
        <f t="shared" si="145"/>
        <v>0</v>
      </c>
      <c r="J2798" s="174">
        <f t="shared" si="144"/>
        <v>4</v>
      </c>
      <c r="M2798" s="184"/>
    </row>
    <row r="2799" spans="1:13" ht="15" customHeight="1" x14ac:dyDescent="0.3">
      <c r="A2799" s="85" t="s">
        <v>8806</v>
      </c>
      <c r="B2799" s="85" t="s">
        <v>8801</v>
      </c>
      <c r="C2799" s="86" t="s">
        <v>28</v>
      </c>
      <c r="D2799" s="203">
        <v>3</v>
      </c>
      <c r="E2799" s="164">
        <v>595.04999999999995</v>
      </c>
      <c r="F2799" s="163">
        <v>0</v>
      </c>
      <c r="G2799" s="172">
        <v>0</v>
      </c>
      <c r="I2799" s="177">
        <f t="shared" si="145"/>
        <v>0</v>
      </c>
      <c r="J2799" s="174">
        <f t="shared" si="144"/>
        <v>3</v>
      </c>
      <c r="M2799" s="184"/>
    </row>
    <row r="2800" spans="1:13" ht="15" customHeight="1" x14ac:dyDescent="0.3">
      <c r="A2800" s="85" t="s">
        <v>8807</v>
      </c>
      <c r="B2800" s="85" t="s">
        <v>8803</v>
      </c>
      <c r="C2800" s="86" t="s">
        <v>28</v>
      </c>
      <c r="D2800" s="203">
        <v>4</v>
      </c>
      <c r="E2800" s="164">
        <v>790.76</v>
      </c>
      <c r="F2800" s="163">
        <v>0</v>
      </c>
      <c r="G2800" s="172">
        <v>0</v>
      </c>
      <c r="I2800" s="177">
        <f t="shared" si="145"/>
        <v>0</v>
      </c>
      <c r="J2800" s="174">
        <f t="shared" si="144"/>
        <v>4</v>
      </c>
      <c r="M2800" s="184"/>
    </row>
    <row r="2801" spans="1:13" ht="15" customHeight="1" x14ac:dyDescent="0.3">
      <c r="A2801" s="85" t="s">
        <v>8808</v>
      </c>
      <c r="B2801" s="85" t="s">
        <v>9197</v>
      </c>
      <c r="C2801" s="86" t="s">
        <v>28</v>
      </c>
      <c r="D2801" s="203">
        <v>4</v>
      </c>
      <c r="E2801" s="164">
        <v>502.36</v>
      </c>
      <c r="F2801" s="163">
        <v>0</v>
      </c>
      <c r="G2801" s="172">
        <v>0</v>
      </c>
      <c r="I2801" s="177">
        <f t="shared" si="145"/>
        <v>0</v>
      </c>
      <c r="J2801" s="174">
        <f t="shared" si="144"/>
        <v>4</v>
      </c>
      <c r="M2801" s="184"/>
    </row>
    <row r="2802" spans="1:13" ht="15" customHeight="1" x14ac:dyDescent="0.3">
      <c r="A2802" s="85" t="s">
        <v>8809</v>
      </c>
      <c r="B2802" s="85" t="s">
        <v>9198</v>
      </c>
      <c r="C2802" s="86" t="s">
        <v>28</v>
      </c>
      <c r="D2802" s="203">
        <v>9</v>
      </c>
      <c r="E2802" s="164">
        <v>1122.21</v>
      </c>
      <c r="F2802" s="163">
        <v>0</v>
      </c>
      <c r="G2802" s="172">
        <v>0</v>
      </c>
      <c r="I2802" s="177">
        <f t="shared" si="145"/>
        <v>0</v>
      </c>
      <c r="J2802" s="174">
        <f t="shared" si="144"/>
        <v>9</v>
      </c>
      <c r="M2802" s="184"/>
    </row>
    <row r="2803" spans="1:13" ht="15" customHeight="1" x14ac:dyDescent="0.3">
      <c r="A2803" s="85" t="s">
        <v>8810</v>
      </c>
      <c r="B2803" s="85" t="s">
        <v>9199</v>
      </c>
      <c r="C2803" s="86" t="s">
        <v>28</v>
      </c>
      <c r="D2803" s="203">
        <v>30</v>
      </c>
      <c r="E2803" s="164">
        <v>3349.5</v>
      </c>
      <c r="F2803" s="163">
        <v>0</v>
      </c>
      <c r="G2803" s="172">
        <v>0</v>
      </c>
      <c r="I2803" s="177">
        <f t="shared" si="145"/>
        <v>0</v>
      </c>
      <c r="J2803" s="174">
        <f t="shared" si="144"/>
        <v>30</v>
      </c>
      <c r="M2803" s="184"/>
    </row>
    <row r="2804" spans="1:13" ht="15" customHeight="1" x14ac:dyDescent="0.3">
      <c r="A2804" s="85" t="s">
        <v>8811</v>
      </c>
      <c r="B2804" s="85" t="s">
        <v>9200</v>
      </c>
      <c r="C2804" s="86" t="s">
        <v>28</v>
      </c>
      <c r="D2804" s="203">
        <v>12</v>
      </c>
      <c r="E2804" s="164">
        <v>1348.32</v>
      </c>
      <c r="F2804" s="163">
        <v>0</v>
      </c>
      <c r="G2804" s="172">
        <v>0</v>
      </c>
      <c r="I2804" s="177">
        <f t="shared" si="145"/>
        <v>0</v>
      </c>
      <c r="J2804" s="174">
        <f t="shared" si="144"/>
        <v>12</v>
      </c>
      <c r="M2804" s="184"/>
    </row>
    <row r="2805" spans="1:13" ht="15" customHeight="1" x14ac:dyDescent="0.3">
      <c r="A2805" s="85" t="s">
        <v>8812</v>
      </c>
      <c r="B2805" s="85" t="s">
        <v>9201</v>
      </c>
      <c r="C2805" s="86" t="s">
        <v>28</v>
      </c>
      <c r="D2805" s="203">
        <v>88</v>
      </c>
      <c r="E2805" s="164">
        <v>8570.32</v>
      </c>
      <c r="F2805" s="163">
        <v>0</v>
      </c>
      <c r="G2805" s="172">
        <v>0</v>
      </c>
      <c r="I2805" s="177">
        <f t="shared" si="145"/>
        <v>0</v>
      </c>
      <c r="J2805" s="174">
        <f t="shared" si="144"/>
        <v>88</v>
      </c>
      <c r="M2805" s="184"/>
    </row>
    <row r="2806" spans="1:13" ht="15" customHeight="1" x14ac:dyDescent="0.3">
      <c r="A2806" s="85" t="s">
        <v>8813</v>
      </c>
      <c r="B2806" s="85" t="s">
        <v>9202</v>
      </c>
      <c r="C2806" s="86" t="s">
        <v>28</v>
      </c>
      <c r="D2806" s="203">
        <v>12</v>
      </c>
      <c r="E2806" s="164">
        <v>4663.08</v>
      </c>
      <c r="F2806" s="163">
        <v>0</v>
      </c>
      <c r="G2806" s="172">
        <v>0</v>
      </c>
      <c r="I2806" s="177">
        <f t="shared" si="145"/>
        <v>0</v>
      </c>
      <c r="J2806" s="174">
        <f t="shared" si="144"/>
        <v>12</v>
      </c>
      <c r="M2806" s="184"/>
    </row>
    <row r="2807" spans="1:13" ht="15" customHeight="1" x14ac:dyDescent="0.3">
      <c r="A2807" s="85" t="s">
        <v>8814</v>
      </c>
      <c r="B2807" s="85" t="s">
        <v>9203</v>
      </c>
      <c r="C2807" s="86" t="s">
        <v>28</v>
      </c>
      <c r="D2807" s="203">
        <v>4</v>
      </c>
      <c r="E2807" s="164">
        <v>1054.48</v>
      </c>
      <c r="F2807" s="163">
        <v>0</v>
      </c>
      <c r="G2807" s="172">
        <v>0</v>
      </c>
      <c r="I2807" s="177">
        <f t="shared" si="145"/>
        <v>0</v>
      </c>
      <c r="J2807" s="174">
        <f t="shared" si="144"/>
        <v>4</v>
      </c>
      <c r="M2807" s="184"/>
    </row>
    <row r="2808" spans="1:13" ht="15" customHeight="1" x14ac:dyDescent="0.3">
      <c r="A2808" s="85" t="s">
        <v>8815</v>
      </c>
      <c r="B2808" s="85" t="s">
        <v>9204</v>
      </c>
      <c r="C2808" s="86" t="s">
        <v>28</v>
      </c>
      <c r="D2808" s="203">
        <v>5</v>
      </c>
      <c r="E2808" s="164">
        <v>891.95</v>
      </c>
      <c r="F2808" s="163">
        <v>0</v>
      </c>
      <c r="G2808" s="172">
        <v>0</v>
      </c>
      <c r="I2808" s="177">
        <f t="shared" si="145"/>
        <v>0</v>
      </c>
      <c r="J2808" s="174">
        <f t="shared" si="144"/>
        <v>5</v>
      </c>
      <c r="M2808" s="184"/>
    </row>
    <row r="2809" spans="1:13" ht="15" customHeight="1" x14ac:dyDescent="0.3">
      <c r="A2809" s="85" t="s">
        <v>8816</v>
      </c>
      <c r="B2809" s="85" t="s">
        <v>9205</v>
      </c>
      <c r="C2809" s="86" t="s">
        <v>28</v>
      </c>
      <c r="D2809" s="203">
        <v>3</v>
      </c>
      <c r="E2809" s="164">
        <v>450.9</v>
      </c>
      <c r="F2809" s="163">
        <v>0</v>
      </c>
      <c r="G2809" s="172">
        <v>0</v>
      </c>
      <c r="I2809" s="177">
        <f t="shared" si="145"/>
        <v>0</v>
      </c>
      <c r="J2809" s="174">
        <f t="shared" si="144"/>
        <v>3</v>
      </c>
      <c r="M2809" s="184"/>
    </row>
    <row r="2810" spans="1:13" ht="15" customHeight="1" x14ac:dyDescent="0.3">
      <c r="A2810" s="85" t="s">
        <v>8817</v>
      </c>
      <c r="B2810" s="85" t="s">
        <v>9206</v>
      </c>
      <c r="C2810" s="86" t="s">
        <v>28</v>
      </c>
      <c r="D2810" s="203">
        <v>22</v>
      </c>
      <c r="E2810" s="164">
        <v>2801.04</v>
      </c>
      <c r="F2810" s="163">
        <v>0</v>
      </c>
      <c r="G2810" s="172">
        <v>0</v>
      </c>
      <c r="I2810" s="177">
        <f t="shared" si="145"/>
        <v>0</v>
      </c>
      <c r="J2810" s="174">
        <f t="shared" si="144"/>
        <v>22</v>
      </c>
      <c r="M2810" s="184"/>
    </row>
    <row r="2811" spans="1:13" ht="15" customHeight="1" x14ac:dyDescent="0.3">
      <c r="A2811" s="85" t="s">
        <v>8818</v>
      </c>
      <c r="B2811" s="85" t="s">
        <v>9207</v>
      </c>
      <c r="C2811" s="86" t="s">
        <v>28</v>
      </c>
      <c r="D2811" s="203">
        <v>200</v>
      </c>
      <c r="E2811" s="164">
        <v>19028</v>
      </c>
      <c r="F2811" s="163">
        <v>0</v>
      </c>
      <c r="G2811" s="172">
        <v>0</v>
      </c>
      <c r="I2811" s="177">
        <f t="shared" si="145"/>
        <v>0</v>
      </c>
      <c r="J2811" s="174">
        <f t="shared" si="144"/>
        <v>200</v>
      </c>
      <c r="M2811" s="184"/>
    </row>
    <row r="2812" spans="1:13" ht="15" customHeight="1" x14ac:dyDescent="0.3">
      <c r="A2812" s="85" t="s">
        <v>8819</v>
      </c>
      <c r="B2812" s="85" t="s">
        <v>9208</v>
      </c>
      <c r="C2812" s="86" t="s">
        <v>28</v>
      </c>
      <c r="D2812" s="203">
        <v>20</v>
      </c>
      <c r="E2812" s="164">
        <v>5939</v>
      </c>
      <c r="F2812" s="163">
        <v>0</v>
      </c>
      <c r="G2812" s="172">
        <v>0</v>
      </c>
      <c r="I2812" s="177">
        <f t="shared" si="145"/>
        <v>0</v>
      </c>
      <c r="J2812" s="174">
        <f t="shared" si="144"/>
        <v>20</v>
      </c>
      <c r="M2812" s="184"/>
    </row>
    <row r="2813" spans="1:13" ht="15" customHeight="1" x14ac:dyDescent="0.3">
      <c r="A2813" s="85" t="s">
        <v>8820</v>
      </c>
      <c r="B2813" s="85" t="s">
        <v>9209</v>
      </c>
      <c r="C2813" s="86" t="s">
        <v>28</v>
      </c>
      <c r="D2813" s="203">
        <v>7</v>
      </c>
      <c r="E2813" s="164">
        <v>1312.85</v>
      </c>
      <c r="F2813" s="163">
        <v>0</v>
      </c>
      <c r="G2813" s="172">
        <v>0</v>
      </c>
      <c r="I2813" s="177">
        <f t="shared" si="145"/>
        <v>0</v>
      </c>
      <c r="J2813" s="174">
        <f t="shared" si="144"/>
        <v>7</v>
      </c>
      <c r="M2813" s="184"/>
    </row>
    <row r="2814" spans="1:13" ht="15" customHeight="1" x14ac:dyDescent="0.3">
      <c r="A2814" s="85" t="s">
        <v>10091</v>
      </c>
      <c r="B2814" s="85" t="s">
        <v>9210</v>
      </c>
      <c r="C2814" s="86" t="s">
        <v>28</v>
      </c>
      <c r="D2814" s="203">
        <v>3</v>
      </c>
      <c r="E2814" s="164">
        <v>368.16</v>
      </c>
      <c r="F2814" s="163">
        <v>0</v>
      </c>
      <c r="G2814" s="172">
        <v>0</v>
      </c>
      <c r="I2814" s="177">
        <f t="shared" si="145"/>
        <v>0</v>
      </c>
      <c r="J2814" s="174">
        <f t="shared" si="144"/>
        <v>3</v>
      </c>
      <c r="M2814" s="184"/>
    </row>
    <row r="2815" spans="1:13" ht="15" customHeight="1" x14ac:dyDescent="0.3">
      <c r="A2815" s="85" t="s">
        <v>10092</v>
      </c>
      <c r="B2815" s="85" t="s">
        <v>9211</v>
      </c>
      <c r="C2815" s="86" t="s">
        <v>28</v>
      </c>
      <c r="D2815" s="203">
        <v>3</v>
      </c>
      <c r="E2815" s="164">
        <v>337.14</v>
      </c>
      <c r="F2815" s="163">
        <v>0</v>
      </c>
      <c r="G2815" s="172">
        <v>0</v>
      </c>
      <c r="I2815" s="177">
        <f t="shared" si="145"/>
        <v>0</v>
      </c>
      <c r="J2815" s="174">
        <f t="shared" si="144"/>
        <v>3</v>
      </c>
      <c r="M2815" s="184"/>
    </row>
    <row r="2816" spans="1:13" ht="15" customHeight="1" x14ac:dyDescent="0.3">
      <c r="A2816" s="85" t="s">
        <v>10093</v>
      </c>
      <c r="B2816" s="85" t="s">
        <v>9212</v>
      </c>
      <c r="C2816" s="86" t="s">
        <v>28</v>
      </c>
      <c r="D2816" s="203">
        <v>24</v>
      </c>
      <c r="E2816" s="164">
        <v>2398.08</v>
      </c>
      <c r="F2816" s="163">
        <v>0</v>
      </c>
      <c r="G2816" s="172">
        <v>0</v>
      </c>
      <c r="I2816" s="177">
        <f t="shared" si="145"/>
        <v>0</v>
      </c>
      <c r="J2816" s="174">
        <f t="shared" si="144"/>
        <v>24</v>
      </c>
      <c r="M2816" s="184"/>
    </row>
    <row r="2817" spans="1:13" ht="15" customHeight="1" x14ac:dyDescent="0.3">
      <c r="A2817" s="85" t="s">
        <v>10094</v>
      </c>
      <c r="B2817" s="85" t="s">
        <v>9213</v>
      </c>
      <c r="C2817" s="86" t="s">
        <v>28</v>
      </c>
      <c r="D2817" s="203">
        <v>4</v>
      </c>
      <c r="E2817" s="164">
        <v>318.04000000000002</v>
      </c>
      <c r="F2817" s="163">
        <v>0</v>
      </c>
      <c r="G2817" s="172">
        <v>0</v>
      </c>
      <c r="I2817" s="177">
        <f t="shared" si="145"/>
        <v>0</v>
      </c>
      <c r="J2817" s="174">
        <f t="shared" si="144"/>
        <v>4</v>
      </c>
      <c r="M2817" s="184"/>
    </row>
    <row r="2818" spans="1:13" ht="19.95" customHeight="1" x14ac:dyDescent="0.3">
      <c r="A2818" s="88" t="s">
        <v>3084</v>
      </c>
      <c r="B2818" s="88" t="s">
        <v>1497</v>
      </c>
      <c r="C2818" s="89"/>
      <c r="D2818" s="201"/>
      <c r="E2818" s="156">
        <v>33532.35</v>
      </c>
      <c r="F2818" s="89"/>
      <c r="G2818" s="89">
        <v>0</v>
      </c>
      <c r="I2818" s="177"/>
      <c r="J2818" s="174">
        <f t="shared" si="144"/>
        <v>0</v>
      </c>
      <c r="M2818" s="184"/>
    </row>
    <row r="2819" spans="1:13" ht="15" customHeight="1" x14ac:dyDescent="0.3">
      <c r="A2819" s="85" t="s">
        <v>3085</v>
      </c>
      <c r="B2819" s="85" t="s">
        <v>3086</v>
      </c>
      <c r="C2819" s="86" t="s">
        <v>28</v>
      </c>
      <c r="D2819" s="199">
        <v>0</v>
      </c>
      <c r="E2819" s="176">
        <v>0</v>
      </c>
      <c r="F2819" s="87">
        <v>0</v>
      </c>
      <c r="G2819" s="168">
        <v>0</v>
      </c>
      <c r="I2819" s="177" t="s">
        <v>9293</v>
      </c>
      <c r="J2819" s="174">
        <f t="shared" si="144"/>
        <v>0</v>
      </c>
      <c r="M2819" s="184"/>
    </row>
    <row r="2820" spans="1:13" ht="15" customHeight="1" x14ac:dyDescent="0.3">
      <c r="A2820" s="85" t="s">
        <v>3087</v>
      </c>
      <c r="B2820" s="85" t="s">
        <v>3088</v>
      </c>
      <c r="C2820" s="86" t="s">
        <v>28</v>
      </c>
      <c r="D2820" s="199">
        <v>0</v>
      </c>
      <c r="E2820" s="176">
        <v>0</v>
      </c>
      <c r="F2820" s="87">
        <v>0</v>
      </c>
      <c r="G2820" s="168">
        <v>0</v>
      </c>
      <c r="I2820" s="177" t="s">
        <v>9293</v>
      </c>
      <c r="J2820" s="174">
        <f t="shared" si="144"/>
        <v>0</v>
      </c>
      <c r="M2820" s="184"/>
    </row>
    <row r="2821" spans="1:13" ht="15" customHeight="1" x14ac:dyDescent="0.3">
      <c r="A2821" s="85" t="s">
        <v>3089</v>
      </c>
      <c r="B2821" s="85" t="s">
        <v>3090</v>
      </c>
      <c r="C2821" s="86" t="s">
        <v>28</v>
      </c>
      <c r="D2821" s="199">
        <v>0</v>
      </c>
      <c r="E2821" s="176">
        <v>0</v>
      </c>
      <c r="F2821" s="87">
        <v>0</v>
      </c>
      <c r="G2821" s="168">
        <v>0</v>
      </c>
      <c r="I2821" s="177" t="s">
        <v>9293</v>
      </c>
      <c r="J2821" s="174">
        <f t="shared" ref="J2821:J2884" si="146">D2821-F2821</f>
        <v>0</v>
      </c>
      <c r="M2821" s="184"/>
    </row>
    <row r="2822" spans="1:13" ht="15" customHeight="1" x14ac:dyDescent="0.3">
      <c r="A2822" s="85" t="s">
        <v>3091</v>
      </c>
      <c r="B2822" s="85" t="s">
        <v>2993</v>
      </c>
      <c r="C2822" s="86" t="s">
        <v>28</v>
      </c>
      <c r="D2822" s="199">
        <v>0</v>
      </c>
      <c r="E2822" s="176">
        <v>0</v>
      </c>
      <c r="F2822" s="87">
        <v>0</v>
      </c>
      <c r="G2822" s="168">
        <v>0</v>
      </c>
      <c r="I2822" s="177" t="s">
        <v>9293</v>
      </c>
      <c r="J2822" s="174">
        <f t="shared" si="146"/>
        <v>0</v>
      </c>
      <c r="M2822" s="184"/>
    </row>
    <row r="2823" spans="1:13" ht="15" customHeight="1" x14ac:dyDescent="0.3">
      <c r="A2823" s="85" t="s">
        <v>3092</v>
      </c>
      <c r="B2823" s="85" t="s">
        <v>2995</v>
      </c>
      <c r="C2823" s="86" t="s">
        <v>28</v>
      </c>
      <c r="D2823" s="199">
        <v>0</v>
      </c>
      <c r="E2823" s="176">
        <v>0</v>
      </c>
      <c r="F2823" s="87">
        <v>0</v>
      </c>
      <c r="G2823" s="168">
        <v>0</v>
      </c>
      <c r="I2823" s="177" t="s">
        <v>9293</v>
      </c>
      <c r="J2823" s="174">
        <f t="shared" si="146"/>
        <v>0</v>
      </c>
      <c r="M2823" s="184"/>
    </row>
    <row r="2824" spans="1:13" ht="15" customHeight="1" x14ac:dyDescent="0.3">
      <c r="A2824" s="85" t="s">
        <v>3093</v>
      </c>
      <c r="B2824" s="85" t="s">
        <v>2997</v>
      </c>
      <c r="C2824" s="86" t="s">
        <v>28</v>
      </c>
      <c r="D2824" s="199">
        <v>0</v>
      </c>
      <c r="E2824" s="176">
        <v>0</v>
      </c>
      <c r="F2824" s="87">
        <v>0</v>
      </c>
      <c r="G2824" s="168">
        <v>0</v>
      </c>
      <c r="I2824" s="177" t="s">
        <v>9293</v>
      </c>
      <c r="J2824" s="174">
        <f t="shared" si="146"/>
        <v>0</v>
      </c>
      <c r="M2824" s="184"/>
    </row>
    <row r="2825" spans="1:13" ht="15" customHeight="1" x14ac:dyDescent="0.3">
      <c r="A2825" s="85" t="s">
        <v>8821</v>
      </c>
      <c r="B2825" s="85" t="s">
        <v>8822</v>
      </c>
      <c r="C2825" s="86" t="s">
        <v>28</v>
      </c>
      <c r="D2825" s="203">
        <v>6</v>
      </c>
      <c r="E2825" s="164">
        <v>2948.94</v>
      </c>
      <c r="F2825" s="163">
        <v>0</v>
      </c>
      <c r="G2825" s="172">
        <v>0</v>
      </c>
      <c r="I2825" s="177">
        <f t="shared" ref="I2825:I2830" si="147">F2825/D2825</f>
        <v>0</v>
      </c>
      <c r="J2825" s="174">
        <f t="shared" si="146"/>
        <v>6</v>
      </c>
      <c r="M2825" s="184"/>
    </row>
    <row r="2826" spans="1:13" ht="15" customHeight="1" x14ac:dyDescent="0.3">
      <c r="A2826" s="85" t="s">
        <v>8823</v>
      </c>
      <c r="B2826" s="85" t="s">
        <v>8824</v>
      </c>
      <c r="C2826" s="86" t="s">
        <v>28</v>
      </c>
      <c r="D2826" s="203">
        <v>2</v>
      </c>
      <c r="E2826" s="164">
        <v>774.14</v>
      </c>
      <c r="F2826" s="163">
        <v>0</v>
      </c>
      <c r="G2826" s="172">
        <v>0</v>
      </c>
      <c r="I2826" s="177">
        <f t="shared" si="147"/>
        <v>0</v>
      </c>
      <c r="J2826" s="174">
        <f t="shared" si="146"/>
        <v>2</v>
      </c>
      <c r="M2826" s="184"/>
    </row>
    <row r="2827" spans="1:13" ht="15" customHeight="1" x14ac:dyDescent="0.3">
      <c r="A2827" s="85" t="s">
        <v>8825</v>
      </c>
      <c r="B2827" s="85" t="s">
        <v>8826</v>
      </c>
      <c r="C2827" s="86" t="s">
        <v>28</v>
      </c>
      <c r="D2827" s="203">
        <v>3</v>
      </c>
      <c r="E2827" s="164">
        <v>848.01</v>
      </c>
      <c r="F2827" s="163">
        <v>0</v>
      </c>
      <c r="G2827" s="172">
        <v>0</v>
      </c>
      <c r="I2827" s="177">
        <f t="shared" si="147"/>
        <v>0</v>
      </c>
      <c r="J2827" s="174">
        <f t="shared" si="146"/>
        <v>3</v>
      </c>
      <c r="M2827" s="184"/>
    </row>
    <row r="2828" spans="1:13" ht="15" customHeight="1" x14ac:dyDescent="0.3">
      <c r="A2828" s="85" t="s">
        <v>8827</v>
      </c>
      <c r="B2828" s="85" t="s">
        <v>8828</v>
      </c>
      <c r="C2828" s="86" t="s">
        <v>28</v>
      </c>
      <c r="D2828" s="203">
        <v>2</v>
      </c>
      <c r="E2828" s="164">
        <v>775.66</v>
      </c>
      <c r="F2828" s="163">
        <v>0</v>
      </c>
      <c r="G2828" s="172">
        <v>0</v>
      </c>
      <c r="I2828" s="177">
        <f t="shared" si="147"/>
        <v>0</v>
      </c>
      <c r="J2828" s="174">
        <f t="shared" si="146"/>
        <v>2</v>
      </c>
      <c r="M2828" s="184"/>
    </row>
    <row r="2829" spans="1:13" ht="15" customHeight="1" x14ac:dyDescent="0.3">
      <c r="A2829" s="85" t="s">
        <v>8829</v>
      </c>
      <c r="B2829" s="85" t="s">
        <v>8830</v>
      </c>
      <c r="C2829" s="86" t="s">
        <v>28</v>
      </c>
      <c r="D2829" s="203">
        <v>12</v>
      </c>
      <c r="E2829" s="164">
        <v>3726.6</v>
      </c>
      <c r="F2829" s="163">
        <v>0</v>
      </c>
      <c r="G2829" s="172">
        <v>0</v>
      </c>
      <c r="I2829" s="177">
        <f t="shared" si="147"/>
        <v>0</v>
      </c>
      <c r="J2829" s="174">
        <f t="shared" si="146"/>
        <v>12</v>
      </c>
      <c r="M2829" s="184"/>
    </row>
    <row r="2830" spans="1:13" ht="15" customHeight="1" x14ac:dyDescent="0.3">
      <c r="A2830" s="85" t="s">
        <v>8831</v>
      </c>
      <c r="B2830" s="85" t="s">
        <v>8832</v>
      </c>
      <c r="C2830" s="86" t="s">
        <v>28</v>
      </c>
      <c r="D2830" s="203">
        <v>100</v>
      </c>
      <c r="E2830" s="164">
        <v>24459</v>
      </c>
      <c r="F2830" s="163">
        <v>0</v>
      </c>
      <c r="G2830" s="172">
        <v>0</v>
      </c>
      <c r="I2830" s="177">
        <f t="shared" si="147"/>
        <v>0</v>
      </c>
      <c r="J2830" s="174">
        <f t="shared" si="146"/>
        <v>100</v>
      </c>
      <c r="M2830" s="184"/>
    </row>
    <row r="2831" spans="1:13" ht="19.95" customHeight="1" x14ac:dyDescent="0.3">
      <c r="A2831" s="88" t="s">
        <v>3094</v>
      </c>
      <c r="B2831" s="88" t="s">
        <v>2999</v>
      </c>
      <c r="C2831" s="89"/>
      <c r="D2831" s="201"/>
      <c r="E2831" s="156">
        <v>785101.71000000008</v>
      </c>
      <c r="F2831" s="89"/>
      <c r="G2831" s="89">
        <v>0</v>
      </c>
      <c r="I2831" s="177"/>
      <c r="J2831" s="174">
        <f t="shared" si="146"/>
        <v>0</v>
      </c>
      <c r="M2831" s="184"/>
    </row>
    <row r="2832" spans="1:13" ht="15" customHeight="1" x14ac:dyDescent="0.3">
      <c r="A2832" s="85" t="s">
        <v>3095</v>
      </c>
      <c r="B2832" s="85" t="s">
        <v>3001</v>
      </c>
      <c r="C2832" s="86" t="s">
        <v>28</v>
      </c>
      <c r="D2832" s="199">
        <v>0</v>
      </c>
      <c r="E2832" s="176">
        <v>0</v>
      </c>
      <c r="F2832" s="87">
        <v>0</v>
      </c>
      <c r="G2832" s="168">
        <v>0</v>
      </c>
      <c r="I2832" s="177" t="s">
        <v>9293</v>
      </c>
      <c r="J2832" s="174">
        <f t="shared" si="146"/>
        <v>0</v>
      </c>
      <c r="M2832" s="184"/>
    </row>
    <row r="2833" spans="1:13" ht="15" customHeight="1" x14ac:dyDescent="0.3">
      <c r="A2833" s="85" t="s">
        <v>3096</v>
      </c>
      <c r="B2833" s="85" t="s">
        <v>3005</v>
      </c>
      <c r="C2833" s="86" t="s">
        <v>28</v>
      </c>
      <c r="D2833" s="199">
        <v>8</v>
      </c>
      <c r="E2833" s="176">
        <v>590.32000000000005</v>
      </c>
      <c r="F2833" s="87">
        <v>0</v>
      </c>
      <c r="G2833" s="168">
        <v>0</v>
      </c>
      <c r="I2833" s="177">
        <f t="shared" ref="I2833:I2844" si="148">F2833/D2833</f>
        <v>0</v>
      </c>
      <c r="J2833" s="174">
        <f t="shared" si="146"/>
        <v>8</v>
      </c>
      <c r="M2833" s="184"/>
    </row>
    <row r="2834" spans="1:13" ht="15" customHeight="1" x14ac:dyDescent="0.3">
      <c r="A2834" s="85" t="s">
        <v>3097</v>
      </c>
      <c r="B2834" s="85" t="s">
        <v>3098</v>
      </c>
      <c r="C2834" s="86" t="s">
        <v>28</v>
      </c>
      <c r="D2834" s="199">
        <v>1</v>
      </c>
      <c r="E2834" s="176">
        <v>355870</v>
      </c>
      <c r="F2834" s="87">
        <v>0</v>
      </c>
      <c r="G2834" s="168">
        <v>0</v>
      </c>
      <c r="I2834" s="177">
        <f t="shared" si="148"/>
        <v>0</v>
      </c>
      <c r="J2834" s="174">
        <f t="shared" si="146"/>
        <v>1</v>
      </c>
      <c r="M2834" s="184"/>
    </row>
    <row r="2835" spans="1:13" ht="15" customHeight="1" x14ac:dyDescent="0.3">
      <c r="A2835" s="85" t="s">
        <v>3099</v>
      </c>
      <c r="B2835" s="85" t="s">
        <v>3100</v>
      </c>
      <c r="C2835" s="86" t="s">
        <v>28</v>
      </c>
      <c r="D2835" s="199">
        <v>2</v>
      </c>
      <c r="E2835" s="176">
        <v>143676.64000000001</v>
      </c>
      <c r="F2835" s="87">
        <v>0</v>
      </c>
      <c r="G2835" s="168">
        <v>0</v>
      </c>
      <c r="I2835" s="177">
        <f t="shared" si="148"/>
        <v>0</v>
      </c>
      <c r="J2835" s="174">
        <f t="shared" si="146"/>
        <v>2</v>
      </c>
      <c r="M2835" s="184"/>
    </row>
    <row r="2836" spans="1:13" ht="15" customHeight="1" x14ac:dyDescent="0.3">
      <c r="A2836" s="85" t="s">
        <v>3101</v>
      </c>
      <c r="B2836" s="85" t="s">
        <v>3102</v>
      </c>
      <c r="C2836" s="86" t="s">
        <v>28</v>
      </c>
      <c r="D2836" s="199">
        <v>60</v>
      </c>
      <c r="E2836" s="176">
        <v>172024.8</v>
      </c>
      <c r="F2836" s="87">
        <v>0</v>
      </c>
      <c r="G2836" s="168">
        <v>0</v>
      </c>
      <c r="I2836" s="177">
        <f t="shared" si="148"/>
        <v>0</v>
      </c>
      <c r="J2836" s="174">
        <f t="shared" si="146"/>
        <v>60</v>
      </c>
      <c r="M2836" s="184"/>
    </row>
    <row r="2837" spans="1:13" ht="15" customHeight="1" x14ac:dyDescent="0.3">
      <c r="A2837" s="85" t="s">
        <v>3103</v>
      </c>
      <c r="B2837" s="85" t="s">
        <v>3104</v>
      </c>
      <c r="C2837" s="86" t="s">
        <v>28</v>
      </c>
      <c r="D2837" s="199">
        <v>103</v>
      </c>
      <c r="E2837" s="176">
        <v>60929.65</v>
      </c>
      <c r="F2837" s="87">
        <v>0</v>
      </c>
      <c r="G2837" s="168">
        <v>0</v>
      </c>
      <c r="I2837" s="177">
        <f t="shared" si="148"/>
        <v>0</v>
      </c>
      <c r="J2837" s="174">
        <f t="shared" si="146"/>
        <v>103</v>
      </c>
      <c r="M2837" s="184"/>
    </row>
    <row r="2838" spans="1:13" ht="15" customHeight="1" x14ac:dyDescent="0.3">
      <c r="A2838" s="85" t="s">
        <v>3105</v>
      </c>
      <c r="B2838" s="85" t="s">
        <v>3106</v>
      </c>
      <c r="C2838" s="86" t="s">
        <v>28</v>
      </c>
      <c r="D2838" s="199">
        <v>6</v>
      </c>
      <c r="E2838" s="176">
        <v>43110.18</v>
      </c>
      <c r="F2838" s="87">
        <v>0</v>
      </c>
      <c r="G2838" s="168">
        <v>0</v>
      </c>
      <c r="I2838" s="177">
        <f t="shared" si="148"/>
        <v>0</v>
      </c>
      <c r="J2838" s="174">
        <f t="shared" si="146"/>
        <v>6</v>
      </c>
      <c r="M2838" s="184"/>
    </row>
    <row r="2839" spans="1:13" ht="15" customHeight="1" x14ac:dyDescent="0.3">
      <c r="A2839" s="85" t="s">
        <v>3107</v>
      </c>
      <c r="B2839" s="85" t="s">
        <v>3108</v>
      </c>
      <c r="C2839" s="86" t="s">
        <v>28</v>
      </c>
      <c r="D2839" s="199">
        <v>5</v>
      </c>
      <c r="E2839" s="176">
        <v>3649.55</v>
      </c>
      <c r="F2839" s="87">
        <v>0</v>
      </c>
      <c r="G2839" s="168">
        <v>0</v>
      </c>
      <c r="I2839" s="177">
        <f t="shared" si="148"/>
        <v>0</v>
      </c>
      <c r="J2839" s="174">
        <f t="shared" si="146"/>
        <v>5</v>
      </c>
      <c r="M2839" s="184"/>
    </row>
    <row r="2840" spans="1:13" ht="15" customHeight="1" x14ac:dyDescent="0.3">
      <c r="A2840" s="85" t="s">
        <v>3109</v>
      </c>
      <c r="B2840" s="85" t="s">
        <v>3110</v>
      </c>
      <c r="C2840" s="86" t="s">
        <v>28</v>
      </c>
      <c r="D2840" s="199">
        <v>3</v>
      </c>
      <c r="E2840" s="176">
        <v>1385.73</v>
      </c>
      <c r="F2840" s="87">
        <v>0</v>
      </c>
      <c r="G2840" s="168">
        <v>0</v>
      </c>
      <c r="I2840" s="177">
        <f t="shared" si="148"/>
        <v>0</v>
      </c>
      <c r="J2840" s="174">
        <f t="shared" si="146"/>
        <v>3</v>
      </c>
      <c r="M2840" s="184"/>
    </row>
    <row r="2841" spans="1:13" ht="15" customHeight="1" x14ac:dyDescent="0.3">
      <c r="A2841" s="85" t="s">
        <v>3111</v>
      </c>
      <c r="B2841" s="85" t="s">
        <v>3112</v>
      </c>
      <c r="C2841" s="86" t="s">
        <v>28</v>
      </c>
      <c r="D2841" s="199">
        <v>1</v>
      </c>
      <c r="E2841" s="176">
        <v>417.91</v>
      </c>
      <c r="F2841" s="87">
        <v>0</v>
      </c>
      <c r="G2841" s="168">
        <v>0</v>
      </c>
      <c r="I2841" s="177">
        <f t="shared" si="148"/>
        <v>0</v>
      </c>
      <c r="J2841" s="174">
        <f t="shared" si="146"/>
        <v>1</v>
      </c>
      <c r="M2841" s="184"/>
    </row>
    <row r="2842" spans="1:13" ht="15" customHeight="1" x14ac:dyDescent="0.3">
      <c r="A2842" s="85" t="s">
        <v>3113</v>
      </c>
      <c r="B2842" s="85" t="s">
        <v>3114</v>
      </c>
      <c r="C2842" s="86" t="s">
        <v>28</v>
      </c>
      <c r="D2842" s="199">
        <v>2</v>
      </c>
      <c r="E2842" s="176">
        <v>779.82</v>
      </c>
      <c r="F2842" s="87">
        <v>0</v>
      </c>
      <c r="G2842" s="168">
        <v>0</v>
      </c>
      <c r="I2842" s="177">
        <f t="shared" si="148"/>
        <v>0</v>
      </c>
      <c r="J2842" s="174">
        <f t="shared" si="146"/>
        <v>2</v>
      </c>
      <c r="M2842" s="184"/>
    </row>
    <row r="2843" spans="1:13" ht="15" customHeight="1" x14ac:dyDescent="0.3">
      <c r="A2843" s="85" t="s">
        <v>3115</v>
      </c>
      <c r="B2843" s="85" t="s">
        <v>3116</v>
      </c>
      <c r="C2843" s="86" t="s">
        <v>28</v>
      </c>
      <c r="D2843" s="199">
        <v>2</v>
      </c>
      <c r="E2843" s="176">
        <v>439.82</v>
      </c>
      <c r="F2843" s="87">
        <v>0</v>
      </c>
      <c r="G2843" s="168">
        <v>0</v>
      </c>
      <c r="I2843" s="177">
        <f t="shared" si="148"/>
        <v>0</v>
      </c>
      <c r="J2843" s="174">
        <f t="shared" si="146"/>
        <v>2</v>
      </c>
      <c r="M2843" s="184"/>
    </row>
    <row r="2844" spans="1:13" ht="15" customHeight="1" x14ac:dyDescent="0.3">
      <c r="A2844" s="85" t="s">
        <v>3117</v>
      </c>
      <c r="B2844" s="85" t="s">
        <v>3017</v>
      </c>
      <c r="C2844" s="86" t="s">
        <v>42</v>
      </c>
      <c r="D2844" s="199">
        <v>1</v>
      </c>
      <c r="E2844" s="176">
        <v>2227.29</v>
      </c>
      <c r="F2844" s="87">
        <v>0</v>
      </c>
      <c r="G2844" s="168">
        <v>0</v>
      </c>
      <c r="I2844" s="177">
        <f t="shared" si="148"/>
        <v>0</v>
      </c>
      <c r="J2844" s="174">
        <f t="shared" si="146"/>
        <v>1</v>
      </c>
      <c r="M2844" s="184"/>
    </row>
    <row r="2845" spans="1:13" ht="19.95" customHeight="1" x14ac:dyDescent="0.3">
      <c r="A2845" s="88" t="s">
        <v>10099</v>
      </c>
      <c r="B2845" s="88" t="s">
        <v>10194</v>
      </c>
      <c r="C2845" s="89"/>
      <c r="D2845" s="201"/>
      <c r="E2845" s="89">
        <v>2600000</v>
      </c>
      <c r="F2845" s="89"/>
      <c r="G2845" s="89">
        <v>0</v>
      </c>
      <c r="I2845" s="177"/>
      <c r="J2845" s="174">
        <f t="shared" si="146"/>
        <v>0</v>
      </c>
      <c r="M2845" s="184"/>
    </row>
    <row r="2846" spans="1:13" ht="15" customHeight="1" x14ac:dyDescent="0.3">
      <c r="A2846" s="85" t="s">
        <v>10100</v>
      </c>
      <c r="B2846" s="85" t="s">
        <v>10195</v>
      </c>
      <c r="C2846" s="86" t="s">
        <v>42</v>
      </c>
      <c r="D2846" s="203">
        <v>1</v>
      </c>
      <c r="E2846" s="164">
        <v>2600000</v>
      </c>
      <c r="F2846" s="163">
        <v>0</v>
      </c>
      <c r="G2846" s="172">
        <v>0</v>
      </c>
      <c r="I2846" s="177">
        <f>F2846/D2846</f>
        <v>0</v>
      </c>
      <c r="J2846" s="174">
        <f t="shared" si="146"/>
        <v>1</v>
      </c>
      <c r="M2846" s="184"/>
    </row>
    <row r="2847" spans="1:13" ht="25.2" customHeight="1" x14ac:dyDescent="0.3">
      <c r="A2847" s="83" t="s">
        <v>3118</v>
      </c>
      <c r="B2847" s="83" t="s">
        <v>3119</v>
      </c>
      <c r="C2847" s="84"/>
      <c r="D2847" s="198"/>
      <c r="E2847" s="167">
        <v>5722135.700000016</v>
      </c>
      <c r="F2847" s="84"/>
      <c r="G2847" s="167">
        <v>993024.91550000012</v>
      </c>
      <c r="I2847" s="177"/>
      <c r="J2847" s="174">
        <f t="shared" si="146"/>
        <v>0</v>
      </c>
      <c r="M2847" s="184"/>
    </row>
    <row r="2848" spans="1:13" ht="19.95" customHeight="1" x14ac:dyDescent="0.3">
      <c r="A2848" s="88" t="s">
        <v>3120</v>
      </c>
      <c r="B2848" s="88" t="s">
        <v>3121</v>
      </c>
      <c r="C2848" s="89"/>
      <c r="D2848" s="201"/>
      <c r="E2848" s="156">
        <v>730528.57999999984</v>
      </c>
      <c r="F2848" s="89"/>
      <c r="G2848" s="89">
        <v>0</v>
      </c>
      <c r="I2848" s="177"/>
      <c r="J2848" s="174">
        <f t="shared" si="146"/>
        <v>0</v>
      </c>
      <c r="M2848" s="184"/>
    </row>
    <row r="2849" spans="1:13" ht="15" customHeight="1" x14ac:dyDescent="0.3">
      <c r="A2849" s="85" t="s">
        <v>3122</v>
      </c>
      <c r="B2849" s="85" t="s">
        <v>3123</v>
      </c>
      <c r="C2849" s="86" t="s">
        <v>28</v>
      </c>
      <c r="D2849" s="199">
        <v>1</v>
      </c>
      <c r="E2849" s="176">
        <v>3094.93</v>
      </c>
      <c r="F2849" s="87">
        <v>0</v>
      </c>
      <c r="G2849" s="168">
        <v>0</v>
      </c>
      <c r="I2849" s="177">
        <f t="shared" ref="I2849:I2880" si="149">F2849/D2849</f>
        <v>0</v>
      </c>
      <c r="J2849" s="174">
        <f t="shared" si="146"/>
        <v>1</v>
      </c>
      <c r="M2849" s="184"/>
    </row>
    <row r="2850" spans="1:13" ht="15" customHeight="1" x14ac:dyDescent="0.3">
      <c r="A2850" s="85" t="s">
        <v>3124</v>
      </c>
      <c r="B2850" s="85" t="s">
        <v>3125</v>
      </c>
      <c r="C2850" s="86" t="s">
        <v>28</v>
      </c>
      <c r="D2850" s="199">
        <v>1</v>
      </c>
      <c r="E2850" s="176">
        <v>3094.93</v>
      </c>
      <c r="F2850" s="87">
        <v>0</v>
      </c>
      <c r="G2850" s="168">
        <v>0</v>
      </c>
      <c r="I2850" s="177">
        <f t="shared" si="149"/>
        <v>0</v>
      </c>
      <c r="J2850" s="174">
        <f t="shared" si="146"/>
        <v>1</v>
      </c>
      <c r="M2850" s="184"/>
    </row>
    <row r="2851" spans="1:13" ht="15" customHeight="1" x14ac:dyDescent="0.3">
      <c r="A2851" s="85" t="s">
        <v>3126</v>
      </c>
      <c r="B2851" s="85" t="s">
        <v>3127</v>
      </c>
      <c r="C2851" s="86" t="s">
        <v>28</v>
      </c>
      <c r="D2851" s="199">
        <v>1</v>
      </c>
      <c r="E2851" s="176">
        <v>3094.93</v>
      </c>
      <c r="F2851" s="87">
        <v>0</v>
      </c>
      <c r="G2851" s="168">
        <v>0</v>
      </c>
      <c r="I2851" s="177">
        <f t="shared" si="149"/>
        <v>0</v>
      </c>
      <c r="J2851" s="174">
        <f t="shared" si="146"/>
        <v>1</v>
      </c>
      <c r="M2851" s="184"/>
    </row>
    <row r="2852" spans="1:13" ht="15" customHeight="1" x14ac:dyDescent="0.3">
      <c r="A2852" s="85" t="s">
        <v>3128</v>
      </c>
      <c r="B2852" s="85" t="s">
        <v>3129</v>
      </c>
      <c r="C2852" s="86" t="s">
        <v>28</v>
      </c>
      <c r="D2852" s="199">
        <v>1</v>
      </c>
      <c r="E2852" s="176">
        <v>3094.93</v>
      </c>
      <c r="F2852" s="87">
        <v>0</v>
      </c>
      <c r="G2852" s="168">
        <v>0</v>
      </c>
      <c r="I2852" s="177">
        <f t="shared" si="149"/>
        <v>0</v>
      </c>
      <c r="J2852" s="174">
        <f t="shared" si="146"/>
        <v>1</v>
      </c>
      <c r="M2852" s="184"/>
    </row>
    <row r="2853" spans="1:13" ht="15" customHeight="1" x14ac:dyDescent="0.3">
      <c r="A2853" s="85" t="s">
        <v>3130</v>
      </c>
      <c r="B2853" s="85" t="s">
        <v>3131</v>
      </c>
      <c r="C2853" s="86" t="s">
        <v>28</v>
      </c>
      <c r="D2853" s="199">
        <v>1</v>
      </c>
      <c r="E2853" s="176">
        <v>3094.93</v>
      </c>
      <c r="F2853" s="87">
        <v>0</v>
      </c>
      <c r="G2853" s="168">
        <v>0</v>
      </c>
      <c r="I2853" s="177">
        <f t="shared" si="149"/>
        <v>0</v>
      </c>
      <c r="J2853" s="174">
        <f t="shared" si="146"/>
        <v>1</v>
      </c>
      <c r="M2853" s="184"/>
    </row>
    <row r="2854" spans="1:13" ht="15" customHeight="1" x14ac:dyDescent="0.3">
      <c r="A2854" s="85" t="s">
        <v>3132</v>
      </c>
      <c r="B2854" s="85" t="s">
        <v>3133</v>
      </c>
      <c r="C2854" s="86" t="s">
        <v>28</v>
      </c>
      <c r="D2854" s="199">
        <v>1</v>
      </c>
      <c r="E2854" s="176">
        <v>3094.93</v>
      </c>
      <c r="F2854" s="87">
        <v>0</v>
      </c>
      <c r="G2854" s="168">
        <v>0</v>
      </c>
      <c r="I2854" s="177">
        <f t="shared" si="149"/>
        <v>0</v>
      </c>
      <c r="J2854" s="174">
        <f t="shared" si="146"/>
        <v>1</v>
      </c>
      <c r="M2854" s="184"/>
    </row>
    <row r="2855" spans="1:13" ht="15" customHeight="1" x14ac:dyDescent="0.3">
      <c r="A2855" s="85" t="s">
        <v>3134</v>
      </c>
      <c r="B2855" s="85" t="s">
        <v>3135</v>
      </c>
      <c r="C2855" s="86" t="s">
        <v>28</v>
      </c>
      <c r="D2855" s="199">
        <v>1</v>
      </c>
      <c r="E2855" s="176">
        <v>3094.93</v>
      </c>
      <c r="F2855" s="87">
        <v>0</v>
      </c>
      <c r="G2855" s="168">
        <v>0</v>
      </c>
      <c r="I2855" s="177">
        <f t="shared" si="149"/>
        <v>0</v>
      </c>
      <c r="J2855" s="174">
        <f t="shared" si="146"/>
        <v>1</v>
      </c>
      <c r="M2855" s="184"/>
    </row>
    <row r="2856" spans="1:13" ht="15" customHeight="1" x14ac:dyDescent="0.3">
      <c r="A2856" s="85" t="s">
        <v>3136</v>
      </c>
      <c r="B2856" s="85" t="s">
        <v>3137</v>
      </c>
      <c r="C2856" s="86" t="s">
        <v>28</v>
      </c>
      <c r="D2856" s="199">
        <v>1</v>
      </c>
      <c r="E2856" s="176">
        <v>3094.93</v>
      </c>
      <c r="F2856" s="87">
        <v>0</v>
      </c>
      <c r="G2856" s="168">
        <v>0</v>
      </c>
      <c r="I2856" s="177">
        <f t="shared" si="149"/>
        <v>0</v>
      </c>
      <c r="J2856" s="174">
        <f t="shared" si="146"/>
        <v>1</v>
      </c>
      <c r="M2856" s="184"/>
    </row>
    <row r="2857" spans="1:13" ht="15" customHeight="1" x14ac:dyDescent="0.3">
      <c r="A2857" s="85" t="s">
        <v>3138</v>
      </c>
      <c r="B2857" s="85" t="s">
        <v>3139</v>
      </c>
      <c r="C2857" s="86" t="s">
        <v>28</v>
      </c>
      <c r="D2857" s="199">
        <v>1</v>
      </c>
      <c r="E2857" s="176">
        <v>3094.93</v>
      </c>
      <c r="F2857" s="87">
        <v>0</v>
      </c>
      <c r="G2857" s="168">
        <v>0</v>
      </c>
      <c r="I2857" s="177">
        <f t="shared" si="149"/>
        <v>0</v>
      </c>
      <c r="J2857" s="174">
        <f t="shared" si="146"/>
        <v>1</v>
      </c>
      <c r="M2857" s="184"/>
    </row>
    <row r="2858" spans="1:13" ht="15" customHeight="1" x14ac:dyDescent="0.3">
      <c r="A2858" s="85" t="s">
        <v>3140</v>
      </c>
      <c r="B2858" s="85" t="s">
        <v>3141</v>
      </c>
      <c r="C2858" s="86" t="s">
        <v>28</v>
      </c>
      <c r="D2858" s="199">
        <v>1</v>
      </c>
      <c r="E2858" s="176">
        <v>3094.93</v>
      </c>
      <c r="F2858" s="87">
        <v>0</v>
      </c>
      <c r="G2858" s="168">
        <v>0</v>
      </c>
      <c r="I2858" s="177">
        <f t="shared" si="149"/>
        <v>0</v>
      </c>
      <c r="J2858" s="174">
        <f t="shared" si="146"/>
        <v>1</v>
      </c>
      <c r="M2858" s="184"/>
    </row>
    <row r="2859" spans="1:13" ht="15" customHeight="1" x14ac:dyDescent="0.3">
      <c r="A2859" s="85" t="s">
        <v>3142</v>
      </c>
      <c r="B2859" s="85" t="s">
        <v>3143</v>
      </c>
      <c r="C2859" s="86" t="s">
        <v>28</v>
      </c>
      <c r="D2859" s="199">
        <v>1</v>
      </c>
      <c r="E2859" s="176">
        <v>3094.93</v>
      </c>
      <c r="F2859" s="87">
        <v>0</v>
      </c>
      <c r="G2859" s="168">
        <v>0</v>
      </c>
      <c r="I2859" s="177">
        <f t="shared" si="149"/>
        <v>0</v>
      </c>
      <c r="J2859" s="174">
        <f t="shared" si="146"/>
        <v>1</v>
      </c>
      <c r="M2859" s="184"/>
    </row>
    <row r="2860" spans="1:13" ht="15" customHeight="1" x14ac:dyDescent="0.3">
      <c r="A2860" s="85" t="s">
        <v>3144</v>
      </c>
      <c r="B2860" s="85" t="s">
        <v>3145</v>
      </c>
      <c r="C2860" s="86" t="s">
        <v>28</v>
      </c>
      <c r="D2860" s="199">
        <v>2</v>
      </c>
      <c r="E2860" s="176">
        <v>6189.86</v>
      </c>
      <c r="F2860" s="87">
        <v>0</v>
      </c>
      <c r="G2860" s="168">
        <v>0</v>
      </c>
      <c r="I2860" s="177">
        <f t="shared" si="149"/>
        <v>0</v>
      </c>
      <c r="J2860" s="174">
        <f t="shared" si="146"/>
        <v>2</v>
      </c>
      <c r="M2860" s="184"/>
    </row>
    <row r="2861" spans="1:13" ht="15" customHeight="1" x14ac:dyDescent="0.3">
      <c r="A2861" s="85" t="s">
        <v>3146</v>
      </c>
      <c r="B2861" s="85" t="s">
        <v>3147</v>
      </c>
      <c r="C2861" s="86" t="s">
        <v>28</v>
      </c>
      <c r="D2861" s="199">
        <v>1</v>
      </c>
      <c r="E2861" s="176">
        <v>3094.93</v>
      </c>
      <c r="F2861" s="87">
        <v>0</v>
      </c>
      <c r="G2861" s="168">
        <v>0</v>
      </c>
      <c r="I2861" s="177">
        <f t="shared" si="149"/>
        <v>0</v>
      </c>
      <c r="J2861" s="174">
        <f t="shared" si="146"/>
        <v>1</v>
      </c>
      <c r="M2861" s="184"/>
    </row>
    <row r="2862" spans="1:13" ht="15" customHeight="1" x14ac:dyDescent="0.3">
      <c r="A2862" s="85" t="s">
        <v>3148</v>
      </c>
      <c r="B2862" s="85" t="s">
        <v>3149</v>
      </c>
      <c r="C2862" s="86" t="s">
        <v>28</v>
      </c>
      <c r="D2862" s="199">
        <v>1</v>
      </c>
      <c r="E2862" s="176">
        <v>3094.93</v>
      </c>
      <c r="F2862" s="87">
        <v>0</v>
      </c>
      <c r="G2862" s="168">
        <v>0</v>
      </c>
      <c r="I2862" s="177">
        <f t="shared" si="149"/>
        <v>0</v>
      </c>
      <c r="J2862" s="174">
        <f t="shared" si="146"/>
        <v>1</v>
      </c>
      <c r="M2862" s="184"/>
    </row>
    <row r="2863" spans="1:13" ht="15" customHeight="1" x14ac:dyDescent="0.3">
      <c r="A2863" s="85" t="s">
        <v>3150</v>
      </c>
      <c r="B2863" s="85" t="s">
        <v>3151</v>
      </c>
      <c r="C2863" s="86" t="s">
        <v>28</v>
      </c>
      <c r="D2863" s="199">
        <v>2</v>
      </c>
      <c r="E2863" s="176">
        <v>6189.86</v>
      </c>
      <c r="F2863" s="87">
        <v>0</v>
      </c>
      <c r="G2863" s="168">
        <v>0</v>
      </c>
      <c r="I2863" s="177">
        <f t="shared" si="149"/>
        <v>0</v>
      </c>
      <c r="J2863" s="174">
        <f t="shared" si="146"/>
        <v>2</v>
      </c>
      <c r="M2863" s="184"/>
    </row>
    <row r="2864" spans="1:13" ht="15" customHeight="1" x14ac:dyDescent="0.3">
      <c r="A2864" s="85" t="s">
        <v>3152</v>
      </c>
      <c r="B2864" s="85" t="s">
        <v>3153</v>
      </c>
      <c r="C2864" s="86" t="s">
        <v>28</v>
      </c>
      <c r="D2864" s="199">
        <v>1</v>
      </c>
      <c r="E2864" s="176">
        <v>3094.93</v>
      </c>
      <c r="F2864" s="87">
        <v>0</v>
      </c>
      <c r="G2864" s="168">
        <v>0</v>
      </c>
      <c r="I2864" s="177">
        <f t="shared" si="149"/>
        <v>0</v>
      </c>
      <c r="J2864" s="174">
        <f t="shared" si="146"/>
        <v>1</v>
      </c>
      <c r="M2864" s="184"/>
    </row>
    <row r="2865" spans="1:13" ht="15" customHeight="1" x14ac:dyDescent="0.3">
      <c r="A2865" s="85" t="s">
        <v>3154</v>
      </c>
      <c r="B2865" s="85" t="s">
        <v>3155</v>
      </c>
      <c r="C2865" s="86" t="s">
        <v>28</v>
      </c>
      <c r="D2865" s="199">
        <v>1</v>
      </c>
      <c r="E2865" s="176">
        <v>3094.93</v>
      </c>
      <c r="F2865" s="87">
        <v>0</v>
      </c>
      <c r="G2865" s="168">
        <v>0</v>
      </c>
      <c r="I2865" s="177">
        <f t="shared" si="149"/>
        <v>0</v>
      </c>
      <c r="J2865" s="174">
        <f t="shared" si="146"/>
        <v>1</v>
      </c>
      <c r="M2865" s="184"/>
    </row>
    <row r="2866" spans="1:13" ht="15" customHeight="1" x14ac:dyDescent="0.3">
      <c r="A2866" s="85" t="s">
        <v>3156</v>
      </c>
      <c r="B2866" s="85" t="s">
        <v>3157</v>
      </c>
      <c r="C2866" s="86" t="s">
        <v>28</v>
      </c>
      <c r="D2866" s="199">
        <v>1</v>
      </c>
      <c r="E2866" s="176">
        <v>3094.93</v>
      </c>
      <c r="F2866" s="87">
        <v>0</v>
      </c>
      <c r="G2866" s="168">
        <v>0</v>
      </c>
      <c r="I2866" s="177">
        <f t="shared" si="149"/>
        <v>0</v>
      </c>
      <c r="J2866" s="174">
        <f t="shared" si="146"/>
        <v>1</v>
      </c>
      <c r="M2866" s="184"/>
    </row>
    <row r="2867" spans="1:13" ht="15" customHeight="1" x14ac:dyDescent="0.3">
      <c r="A2867" s="85" t="s">
        <v>3158</v>
      </c>
      <c r="B2867" s="85" t="s">
        <v>3159</v>
      </c>
      <c r="C2867" s="86" t="s">
        <v>28</v>
      </c>
      <c r="D2867" s="199">
        <v>1</v>
      </c>
      <c r="E2867" s="176">
        <v>3094.93</v>
      </c>
      <c r="F2867" s="87">
        <v>0</v>
      </c>
      <c r="G2867" s="168">
        <v>0</v>
      </c>
      <c r="I2867" s="177">
        <f t="shared" si="149"/>
        <v>0</v>
      </c>
      <c r="J2867" s="174">
        <f t="shared" si="146"/>
        <v>1</v>
      </c>
      <c r="M2867" s="184"/>
    </row>
    <row r="2868" spans="1:13" ht="15" customHeight="1" x14ac:dyDescent="0.3">
      <c r="A2868" s="85" t="s">
        <v>3160</v>
      </c>
      <c r="B2868" s="85" t="s">
        <v>3161</v>
      </c>
      <c r="C2868" s="86" t="s">
        <v>28</v>
      </c>
      <c r="D2868" s="199">
        <v>1</v>
      </c>
      <c r="E2868" s="176">
        <v>3094.93</v>
      </c>
      <c r="F2868" s="87">
        <v>0</v>
      </c>
      <c r="G2868" s="168">
        <v>0</v>
      </c>
      <c r="I2868" s="177">
        <f t="shared" si="149"/>
        <v>0</v>
      </c>
      <c r="J2868" s="174">
        <f t="shared" si="146"/>
        <v>1</v>
      </c>
      <c r="M2868" s="184"/>
    </row>
    <row r="2869" spans="1:13" ht="15" customHeight="1" x14ac:dyDescent="0.3">
      <c r="A2869" s="85" t="s">
        <v>3162</v>
      </c>
      <c r="B2869" s="85" t="s">
        <v>3163</v>
      </c>
      <c r="C2869" s="86" t="s">
        <v>28</v>
      </c>
      <c r="D2869" s="199">
        <v>1</v>
      </c>
      <c r="E2869" s="176">
        <v>3094.93</v>
      </c>
      <c r="F2869" s="87">
        <v>0</v>
      </c>
      <c r="G2869" s="168">
        <v>0</v>
      </c>
      <c r="I2869" s="177">
        <f t="shared" si="149"/>
        <v>0</v>
      </c>
      <c r="J2869" s="174">
        <f t="shared" si="146"/>
        <v>1</v>
      </c>
      <c r="M2869" s="184"/>
    </row>
    <row r="2870" spans="1:13" ht="15" customHeight="1" x14ac:dyDescent="0.3">
      <c r="A2870" s="85" t="s">
        <v>3164</v>
      </c>
      <c r="B2870" s="85" t="s">
        <v>3165</v>
      </c>
      <c r="C2870" s="86" t="s">
        <v>28</v>
      </c>
      <c r="D2870" s="199">
        <v>1</v>
      </c>
      <c r="E2870" s="176">
        <v>3094.93</v>
      </c>
      <c r="F2870" s="87">
        <v>0</v>
      </c>
      <c r="G2870" s="168">
        <v>0</v>
      </c>
      <c r="I2870" s="177">
        <f t="shared" si="149"/>
        <v>0</v>
      </c>
      <c r="J2870" s="174">
        <f t="shared" si="146"/>
        <v>1</v>
      </c>
      <c r="M2870" s="184"/>
    </row>
    <row r="2871" spans="1:13" ht="15" customHeight="1" x14ac:dyDescent="0.3">
      <c r="A2871" s="85" t="s">
        <v>3166</v>
      </c>
      <c r="B2871" s="85" t="s">
        <v>3167</v>
      </c>
      <c r="C2871" s="86" t="s">
        <v>28</v>
      </c>
      <c r="D2871" s="199">
        <v>1</v>
      </c>
      <c r="E2871" s="176">
        <v>3094.93</v>
      </c>
      <c r="F2871" s="87">
        <v>0</v>
      </c>
      <c r="G2871" s="168">
        <v>0</v>
      </c>
      <c r="I2871" s="177">
        <f t="shared" si="149"/>
        <v>0</v>
      </c>
      <c r="J2871" s="174">
        <f t="shared" si="146"/>
        <v>1</v>
      </c>
      <c r="M2871" s="184"/>
    </row>
    <row r="2872" spans="1:13" ht="15" customHeight="1" x14ac:dyDescent="0.3">
      <c r="A2872" s="85" t="s">
        <v>3168</v>
      </c>
      <c r="B2872" s="85" t="s">
        <v>3169</v>
      </c>
      <c r="C2872" s="86" t="s">
        <v>28</v>
      </c>
      <c r="D2872" s="199">
        <v>1</v>
      </c>
      <c r="E2872" s="176">
        <v>3094.93</v>
      </c>
      <c r="F2872" s="87">
        <v>0</v>
      </c>
      <c r="G2872" s="168">
        <v>0</v>
      </c>
      <c r="I2872" s="177">
        <f t="shared" si="149"/>
        <v>0</v>
      </c>
      <c r="J2872" s="174">
        <f t="shared" si="146"/>
        <v>1</v>
      </c>
      <c r="M2872" s="184"/>
    </row>
    <row r="2873" spans="1:13" ht="15" customHeight="1" x14ac:dyDescent="0.3">
      <c r="A2873" s="85" t="s">
        <v>3170</v>
      </c>
      <c r="B2873" s="85" t="s">
        <v>3171</v>
      </c>
      <c r="C2873" s="86" t="s">
        <v>28</v>
      </c>
      <c r="D2873" s="199">
        <v>1</v>
      </c>
      <c r="E2873" s="176">
        <v>3076.8</v>
      </c>
      <c r="F2873" s="87">
        <v>0</v>
      </c>
      <c r="G2873" s="168">
        <v>0</v>
      </c>
      <c r="I2873" s="177">
        <f t="shared" si="149"/>
        <v>0</v>
      </c>
      <c r="J2873" s="174">
        <f t="shared" si="146"/>
        <v>1</v>
      </c>
      <c r="M2873" s="184"/>
    </row>
    <row r="2874" spans="1:13" ht="15" customHeight="1" x14ac:dyDescent="0.3">
      <c r="A2874" s="85" t="s">
        <v>3172</v>
      </c>
      <c r="B2874" s="85" t="s">
        <v>3173</v>
      </c>
      <c r="C2874" s="86" t="s">
        <v>28</v>
      </c>
      <c r="D2874" s="199">
        <v>1</v>
      </c>
      <c r="E2874" s="176">
        <v>3076.8</v>
      </c>
      <c r="F2874" s="87">
        <v>0</v>
      </c>
      <c r="G2874" s="168">
        <v>0</v>
      </c>
      <c r="I2874" s="177">
        <f t="shared" si="149"/>
        <v>0</v>
      </c>
      <c r="J2874" s="174">
        <f t="shared" si="146"/>
        <v>1</v>
      </c>
      <c r="M2874" s="184"/>
    </row>
    <row r="2875" spans="1:13" ht="15" customHeight="1" x14ac:dyDescent="0.3">
      <c r="A2875" s="85" t="s">
        <v>3174</v>
      </c>
      <c r="B2875" s="85" t="s">
        <v>3175</v>
      </c>
      <c r="C2875" s="86" t="s">
        <v>28</v>
      </c>
      <c r="D2875" s="199">
        <v>1</v>
      </c>
      <c r="E2875" s="176">
        <v>3076.8</v>
      </c>
      <c r="F2875" s="87">
        <v>0</v>
      </c>
      <c r="G2875" s="168">
        <v>0</v>
      </c>
      <c r="I2875" s="177">
        <f t="shared" si="149"/>
        <v>0</v>
      </c>
      <c r="J2875" s="174">
        <f t="shared" si="146"/>
        <v>1</v>
      </c>
      <c r="M2875" s="184"/>
    </row>
    <row r="2876" spans="1:13" ht="15" customHeight="1" x14ac:dyDescent="0.3">
      <c r="A2876" s="85" t="s">
        <v>3176</v>
      </c>
      <c r="B2876" s="85" t="s">
        <v>3177</v>
      </c>
      <c r="C2876" s="86" t="s">
        <v>28</v>
      </c>
      <c r="D2876" s="199">
        <v>1</v>
      </c>
      <c r="E2876" s="176">
        <v>3076.8</v>
      </c>
      <c r="F2876" s="87">
        <v>0</v>
      </c>
      <c r="G2876" s="168">
        <v>0</v>
      </c>
      <c r="I2876" s="177">
        <f t="shared" si="149"/>
        <v>0</v>
      </c>
      <c r="J2876" s="174">
        <f t="shared" si="146"/>
        <v>1</v>
      </c>
      <c r="M2876" s="184"/>
    </row>
    <row r="2877" spans="1:13" ht="15" customHeight="1" x14ac:dyDescent="0.3">
      <c r="A2877" s="85" t="s">
        <v>3178</v>
      </c>
      <c r="B2877" s="85" t="s">
        <v>3179</v>
      </c>
      <c r="C2877" s="86" t="s">
        <v>28</v>
      </c>
      <c r="D2877" s="199">
        <v>1</v>
      </c>
      <c r="E2877" s="176">
        <v>4476.8</v>
      </c>
      <c r="F2877" s="87">
        <v>0</v>
      </c>
      <c r="G2877" s="168">
        <v>0</v>
      </c>
      <c r="I2877" s="177">
        <f t="shared" si="149"/>
        <v>0</v>
      </c>
      <c r="J2877" s="174">
        <f t="shared" si="146"/>
        <v>1</v>
      </c>
      <c r="M2877" s="184"/>
    </row>
    <row r="2878" spans="1:13" ht="15" customHeight="1" x14ac:dyDescent="0.3">
      <c r="A2878" s="85" t="s">
        <v>3180</v>
      </c>
      <c r="B2878" s="85" t="s">
        <v>3181</v>
      </c>
      <c r="C2878" s="86" t="s">
        <v>28</v>
      </c>
      <c r="D2878" s="199">
        <v>1</v>
      </c>
      <c r="E2878" s="176">
        <v>4476.8</v>
      </c>
      <c r="F2878" s="87">
        <v>0</v>
      </c>
      <c r="G2878" s="168">
        <v>0</v>
      </c>
      <c r="I2878" s="177">
        <f t="shared" si="149"/>
        <v>0</v>
      </c>
      <c r="J2878" s="174">
        <f t="shared" si="146"/>
        <v>1</v>
      </c>
      <c r="M2878" s="184"/>
    </row>
    <row r="2879" spans="1:13" ht="15" customHeight="1" x14ac:dyDescent="0.3">
      <c r="A2879" s="85" t="s">
        <v>3182</v>
      </c>
      <c r="B2879" s="85" t="s">
        <v>3183</v>
      </c>
      <c r="C2879" s="86" t="s">
        <v>28</v>
      </c>
      <c r="D2879" s="199">
        <v>1</v>
      </c>
      <c r="E2879" s="176">
        <v>4476.8</v>
      </c>
      <c r="F2879" s="87">
        <v>0</v>
      </c>
      <c r="G2879" s="168">
        <v>0</v>
      </c>
      <c r="I2879" s="177">
        <f t="shared" si="149"/>
        <v>0</v>
      </c>
      <c r="J2879" s="174">
        <f t="shared" si="146"/>
        <v>1</v>
      </c>
      <c r="M2879" s="184"/>
    </row>
    <row r="2880" spans="1:13" ht="15" customHeight="1" x14ac:dyDescent="0.3">
      <c r="A2880" s="85" t="s">
        <v>3184</v>
      </c>
      <c r="B2880" s="85" t="s">
        <v>3185</v>
      </c>
      <c r="C2880" s="86" t="s">
        <v>28</v>
      </c>
      <c r="D2880" s="199">
        <v>1</v>
      </c>
      <c r="E2880" s="176">
        <v>4476.8</v>
      </c>
      <c r="F2880" s="87">
        <v>0</v>
      </c>
      <c r="G2880" s="168">
        <v>0</v>
      </c>
      <c r="I2880" s="177">
        <f t="shared" si="149"/>
        <v>0</v>
      </c>
      <c r="J2880" s="174">
        <f t="shared" si="146"/>
        <v>1</v>
      </c>
      <c r="M2880" s="184"/>
    </row>
    <row r="2881" spans="1:13" ht="15" customHeight="1" x14ac:dyDescent="0.3">
      <c r="A2881" s="85" t="s">
        <v>3186</v>
      </c>
      <c r="B2881" s="85" t="s">
        <v>3187</v>
      </c>
      <c r="C2881" s="86" t="s">
        <v>28</v>
      </c>
      <c r="D2881" s="199">
        <v>1</v>
      </c>
      <c r="E2881" s="176">
        <v>4476.8</v>
      </c>
      <c r="F2881" s="87">
        <v>0</v>
      </c>
      <c r="G2881" s="168">
        <v>0</v>
      </c>
      <c r="I2881" s="177">
        <f t="shared" ref="I2881:I2900" si="150">F2881/D2881</f>
        <v>0</v>
      </c>
      <c r="J2881" s="174">
        <f t="shared" si="146"/>
        <v>1</v>
      </c>
      <c r="M2881" s="184"/>
    </row>
    <row r="2882" spans="1:13" ht="15" customHeight="1" x14ac:dyDescent="0.3">
      <c r="A2882" s="85" t="s">
        <v>3188</v>
      </c>
      <c r="B2882" s="85" t="s">
        <v>3189</v>
      </c>
      <c r="C2882" s="86" t="s">
        <v>28</v>
      </c>
      <c r="D2882" s="199">
        <v>1</v>
      </c>
      <c r="E2882" s="176">
        <v>4476.8</v>
      </c>
      <c r="F2882" s="87">
        <v>0</v>
      </c>
      <c r="G2882" s="168">
        <v>0</v>
      </c>
      <c r="I2882" s="177">
        <f t="shared" si="150"/>
        <v>0</v>
      </c>
      <c r="J2882" s="174">
        <f t="shared" si="146"/>
        <v>1</v>
      </c>
      <c r="M2882" s="184"/>
    </row>
    <row r="2883" spans="1:13" ht="15" customHeight="1" x14ac:dyDescent="0.3">
      <c r="A2883" s="85" t="s">
        <v>3190</v>
      </c>
      <c r="B2883" s="85" t="s">
        <v>3191</v>
      </c>
      <c r="C2883" s="86" t="s">
        <v>28</v>
      </c>
      <c r="D2883" s="199">
        <v>1</v>
      </c>
      <c r="E2883" s="176">
        <v>4476.8</v>
      </c>
      <c r="F2883" s="87">
        <v>0</v>
      </c>
      <c r="G2883" s="168">
        <v>0</v>
      </c>
      <c r="I2883" s="177">
        <f t="shared" si="150"/>
        <v>0</v>
      </c>
      <c r="J2883" s="174">
        <f t="shared" si="146"/>
        <v>1</v>
      </c>
      <c r="M2883" s="184"/>
    </row>
    <row r="2884" spans="1:13" ht="15" customHeight="1" x14ac:dyDescent="0.3">
      <c r="A2884" s="85" t="s">
        <v>3192</v>
      </c>
      <c r="B2884" s="85" t="s">
        <v>3193</v>
      </c>
      <c r="C2884" s="86" t="s">
        <v>28</v>
      </c>
      <c r="D2884" s="199">
        <v>1</v>
      </c>
      <c r="E2884" s="176">
        <v>4476.8</v>
      </c>
      <c r="F2884" s="87">
        <v>0</v>
      </c>
      <c r="G2884" s="168">
        <v>0</v>
      </c>
      <c r="I2884" s="177">
        <f t="shared" si="150"/>
        <v>0</v>
      </c>
      <c r="J2884" s="174">
        <f t="shared" si="146"/>
        <v>1</v>
      </c>
      <c r="M2884" s="184"/>
    </row>
    <row r="2885" spans="1:13" ht="15" customHeight="1" x14ac:dyDescent="0.3">
      <c r="A2885" s="85" t="s">
        <v>3194</v>
      </c>
      <c r="B2885" s="85" t="s">
        <v>3195</v>
      </c>
      <c r="C2885" s="86" t="s">
        <v>28</v>
      </c>
      <c r="D2885" s="199">
        <v>1</v>
      </c>
      <c r="E2885" s="176">
        <v>4476.8</v>
      </c>
      <c r="F2885" s="87">
        <v>0</v>
      </c>
      <c r="G2885" s="168">
        <v>0</v>
      </c>
      <c r="I2885" s="177">
        <f t="shared" si="150"/>
        <v>0</v>
      </c>
      <c r="J2885" s="174">
        <f t="shared" ref="J2885:J2948" si="151">D2885-F2885</f>
        <v>1</v>
      </c>
      <c r="M2885" s="184"/>
    </row>
    <row r="2886" spans="1:13" ht="15" customHeight="1" x14ac:dyDescent="0.3">
      <c r="A2886" s="85" t="s">
        <v>3196</v>
      </c>
      <c r="B2886" s="85" t="s">
        <v>3197</v>
      </c>
      <c r="C2886" s="86" t="s">
        <v>28</v>
      </c>
      <c r="D2886" s="199">
        <v>1</v>
      </c>
      <c r="E2886" s="176">
        <v>4476.8</v>
      </c>
      <c r="F2886" s="87">
        <v>0</v>
      </c>
      <c r="G2886" s="168">
        <v>0</v>
      </c>
      <c r="I2886" s="177">
        <f t="shared" si="150"/>
        <v>0</v>
      </c>
      <c r="J2886" s="174">
        <f t="shared" si="151"/>
        <v>1</v>
      </c>
      <c r="M2886" s="184"/>
    </row>
    <row r="2887" spans="1:13" ht="15" customHeight="1" x14ac:dyDescent="0.3">
      <c r="A2887" s="85" t="s">
        <v>3198</v>
      </c>
      <c r="B2887" s="85" t="s">
        <v>3199</v>
      </c>
      <c r="C2887" s="86" t="s">
        <v>28</v>
      </c>
      <c r="D2887" s="199">
        <v>1</v>
      </c>
      <c r="E2887" s="176">
        <v>4476.8</v>
      </c>
      <c r="F2887" s="87">
        <v>0</v>
      </c>
      <c r="G2887" s="168">
        <v>0</v>
      </c>
      <c r="I2887" s="177">
        <f t="shared" si="150"/>
        <v>0</v>
      </c>
      <c r="J2887" s="174">
        <f t="shared" si="151"/>
        <v>1</v>
      </c>
      <c r="M2887" s="184"/>
    </row>
    <row r="2888" spans="1:13" ht="15" customHeight="1" x14ac:dyDescent="0.3">
      <c r="A2888" s="85" t="s">
        <v>3200</v>
      </c>
      <c r="B2888" s="85" t="s">
        <v>3201</v>
      </c>
      <c r="C2888" s="86" t="s">
        <v>28</v>
      </c>
      <c r="D2888" s="199">
        <v>2</v>
      </c>
      <c r="E2888" s="176">
        <v>8953.6</v>
      </c>
      <c r="F2888" s="87">
        <v>0</v>
      </c>
      <c r="G2888" s="168">
        <v>0</v>
      </c>
      <c r="I2888" s="177">
        <f t="shared" si="150"/>
        <v>0</v>
      </c>
      <c r="J2888" s="174">
        <f t="shared" si="151"/>
        <v>2</v>
      </c>
      <c r="M2888" s="184"/>
    </row>
    <row r="2889" spans="1:13" ht="15" customHeight="1" x14ac:dyDescent="0.3">
      <c r="A2889" s="85" t="s">
        <v>3202</v>
      </c>
      <c r="B2889" s="85" t="s">
        <v>3203</v>
      </c>
      <c r="C2889" s="86" t="s">
        <v>28</v>
      </c>
      <c r="D2889" s="199">
        <v>1</v>
      </c>
      <c r="E2889" s="176">
        <v>4476.8</v>
      </c>
      <c r="F2889" s="87">
        <v>0</v>
      </c>
      <c r="G2889" s="168">
        <v>0</v>
      </c>
      <c r="I2889" s="177">
        <f t="shared" si="150"/>
        <v>0</v>
      </c>
      <c r="J2889" s="174">
        <f t="shared" si="151"/>
        <v>1</v>
      </c>
      <c r="M2889" s="184"/>
    </row>
    <row r="2890" spans="1:13" ht="15" customHeight="1" x14ac:dyDescent="0.3">
      <c r="A2890" s="85" t="s">
        <v>3204</v>
      </c>
      <c r="B2890" s="85" t="s">
        <v>3205</v>
      </c>
      <c r="C2890" s="86" t="s">
        <v>28</v>
      </c>
      <c r="D2890" s="199">
        <v>1</v>
      </c>
      <c r="E2890" s="176">
        <v>4476.8</v>
      </c>
      <c r="F2890" s="87">
        <v>0</v>
      </c>
      <c r="G2890" s="168">
        <v>0</v>
      </c>
      <c r="I2890" s="177">
        <f t="shared" si="150"/>
        <v>0</v>
      </c>
      <c r="J2890" s="174">
        <f t="shared" si="151"/>
        <v>1</v>
      </c>
      <c r="M2890" s="184"/>
    </row>
    <row r="2891" spans="1:13" ht="15" customHeight="1" x14ac:dyDescent="0.3">
      <c r="A2891" s="85" t="s">
        <v>3206</v>
      </c>
      <c r="B2891" s="85" t="s">
        <v>3207</v>
      </c>
      <c r="C2891" s="86" t="s">
        <v>28</v>
      </c>
      <c r="D2891" s="199">
        <v>1</v>
      </c>
      <c r="E2891" s="176">
        <v>4476.8</v>
      </c>
      <c r="F2891" s="87">
        <v>0</v>
      </c>
      <c r="G2891" s="168">
        <v>0</v>
      </c>
      <c r="I2891" s="177">
        <f t="shared" si="150"/>
        <v>0</v>
      </c>
      <c r="J2891" s="174">
        <f t="shared" si="151"/>
        <v>1</v>
      </c>
      <c r="M2891" s="184"/>
    </row>
    <row r="2892" spans="1:13" ht="15" customHeight="1" x14ac:dyDescent="0.3">
      <c r="A2892" s="85" t="s">
        <v>3208</v>
      </c>
      <c r="B2892" s="85" t="s">
        <v>3209</v>
      </c>
      <c r="C2892" s="86" t="s">
        <v>28</v>
      </c>
      <c r="D2892" s="199">
        <v>1</v>
      </c>
      <c r="E2892" s="176">
        <v>4476.8</v>
      </c>
      <c r="F2892" s="87">
        <v>0</v>
      </c>
      <c r="G2892" s="168">
        <v>0</v>
      </c>
      <c r="I2892" s="177">
        <f t="shared" si="150"/>
        <v>0</v>
      </c>
      <c r="J2892" s="174">
        <f t="shared" si="151"/>
        <v>1</v>
      </c>
      <c r="M2892" s="184"/>
    </row>
    <row r="2893" spans="1:13" ht="15" customHeight="1" x14ac:dyDescent="0.3">
      <c r="A2893" s="85" t="s">
        <v>3210</v>
      </c>
      <c r="B2893" s="85" t="s">
        <v>3211</v>
      </c>
      <c r="C2893" s="86" t="s">
        <v>28</v>
      </c>
      <c r="D2893" s="199">
        <v>1</v>
      </c>
      <c r="E2893" s="176">
        <v>4476.8</v>
      </c>
      <c r="F2893" s="87">
        <v>0</v>
      </c>
      <c r="G2893" s="168">
        <v>0</v>
      </c>
      <c r="I2893" s="177">
        <f t="shared" si="150"/>
        <v>0</v>
      </c>
      <c r="J2893" s="174">
        <f t="shared" si="151"/>
        <v>1</v>
      </c>
      <c r="M2893" s="184"/>
    </row>
    <row r="2894" spans="1:13" ht="15" customHeight="1" x14ac:dyDescent="0.3">
      <c r="A2894" s="85" t="s">
        <v>3212</v>
      </c>
      <c r="B2894" s="85" t="s">
        <v>3213</v>
      </c>
      <c r="C2894" s="86" t="s">
        <v>28</v>
      </c>
      <c r="D2894" s="199">
        <v>1</v>
      </c>
      <c r="E2894" s="176">
        <v>4476.8</v>
      </c>
      <c r="F2894" s="87">
        <v>0</v>
      </c>
      <c r="G2894" s="168">
        <v>0</v>
      </c>
      <c r="I2894" s="177">
        <f t="shared" si="150"/>
        <v>0</v>
      </c>
      <c r="J2894" s="174">
        <f t="shared" si="151"/>
        <v>1</v>
      </c>
      <c r="M2894" s="184"/>
    </row>
    <row r="2895" spans="1:13" ht="15" customHeight="1" x14ac:dyDescent="0.3">
      <c r="A2895" s="85" t="s">
        <v>3214</v>
      </c>
      <c r="B2895" s="85" t="s">
        <v>3215</v>
      </c>
      <c r="C2895" s="86" t="s">
        <v>28</v>
      </c>
      <c r="D2895" s="199">
        <v>1</v>
      </c>
      <c r="E2895" s="176">
        <v>4476.8</v>
      </c>
      <c r="F2895" s="87">
        <v>0</v>
      </c>
      <c r="G2895" s="168">
        <v>0</v>
      </c>
      <c r="I2895" s="177">
        <f t="shared" si="150"/>
        <v>0</v>
      </c>
      <c r="J2895" s="174">
        <f t="shared" si="151"/>
        <v>1</v>
      </c>
      <c r="M2895" s="184"/>
    </row>
    <row r="2896" spans="1:13" ht="15" customHeight="1" x14ac:dyDescent="0.3">
      <c r="A2896" s="85" t="s">
        <v>3216</v>
      </c>
      <c r="B2896" s="85" t="s">
        <v>3217</v>
      </c>
      <c r="C2896" s="86" t="s">
        <v>28</v>
      </c>
      <c r="D2896" s="199">
        <v>1</v>
      </c>
      <c r="E2896" s="176">
        <v>4476.8</v>
      </c>
      <c r="F2896" s="87">
        <v>0</v>
      </c>
      <c r="G2896" s="168">
        <v>0</v>
      </c>
      <c r="I2896" s="177">
        <f t="shared" si="150"/>
        <v>0</v>
      </c>
      <c r="J2896" s="174">
        <f t="shared" si="151"/>
        <v>1</v>
      </c>
      <c r="M2896" s="184"/>
    </row>
    <row r="2897" spans="1:13" ht="15" customHeight="1" x14ac:dyDescent="0.3">
      <c r="A2897" s="85" t="s">
        <v>3218</v>
      </c>
      <c r="B2897" s="85" t="s">
        <v>3219</v>
      </c>
      <c r="C2897" s="86" t="s">
        <v>28</v>
      </c>
      <c r="D2897" s="199">
        <v>1</v>
      </c>
      <c r="E2897" s="176">
        <v>4476.8</v>
      </c>
      <c r="F2897" s="87">
        <v>0</v>
      </c>
      <c r="G2897" s="168">
        <v>0</v>
      </c>
      <c r="I2897" s="177">
        <f t="shared" si="150"/>
        <v>0</v>
      </c>
      <c r="J2897" s="174">
        <f t="shared" si="151"/>
        <v>1</v>
      </c>
      <c r="M2897" s="184"/>
    </row>
    <row r="2898" spans="1:13" ht="15" customHeight="1" x14ac:dyDescent="0.3">
      <c r="A2898" s="85" t="s">
        <v>3220</v>
      </c>
      <c r="B2898" s="85" t="s">
        <v>3221</v>
      </c>
      <c r="C2898" s="86" t="s">
        <v>28</v>
      </c>
      <c r="D2898" s="199">
        <v>1</v>
      </c>
      <c r="E2898" s="176">
        <v>5476.8</v>
      </c>
      <c r="F2898" s="87">
        <v>0</v>
      </c>
      <c r="G2898" s="168">
        <v>0</v>
      </c>
      <c r="I2898" s="177">
        <f t="shared" si="150"/>
        <v>0</v>
      </c>
      <c r="J2898" s="174">
        <f t="shared" si="151"/>
        <v>1</v>
      </c>
      <c r="M2898" s="184"/>
    </row>
    <row r="2899" spans="1:13" ht="15" customHeight="1" x14ac:dyDescent="0.3">
      <c r="A2899" s="85" t="s">
        <v>3222</v>
      </c>
      <c r="B2899" s="85" t="s">
        <v>3223</v>
      </c>
      <c r="C2899" s="86" t="s">
        <v>28</v>
      </c>
      <c r="D2899" s="199">
        <v>1</v>
      </c>
      <c r="E2899" s="176">
        <v>5786.8</v>
      </c>
      <c r="F2899" s="87">
        <v>0</v>
      </c>
      <c r="G2899" s="168">
        <v>0</v>
      </c>
      <c r="I2899" s="177">
        <f t="shared" si="150"/>
        <v>0</v>
      </c>
      <c r="J2899" s="174">
        <f t="shared" si="151"/>
        <v>1</v>
      </c>
      <c r="M2899" s="184"/>
    </row>
    <row r="2900" spans="1:13" ht="15" customHeight="1" x14ac:dyDescent="0.3">
      <c r="A2900" s="85" t="s">
        <v>9343</v>
      </c>
      <c r="B2900" s="85" t="s">
        <v>9344</v>
      </c>
      <c r="C2900" s="86" t="s">
        <v>42</v>
      </c>
      <c r="D2900" s="203">
        <v>1</v>
      </c>
      <c r="E2900" s="164">
        <v>528000</v>
      </c>
      <c r="F2900" s="163">
        <v>0</v>
      </c>
      <c r="G2900" s="172">
        <v>0</v>
      </c>
      <c r="I2900" s="177">
        <f t="shared" si="150"/>
        <v>0</v>
      </c>
      <c r="J2900" s="174">
        <f t="shared" si="151"/>
        <v>1</v>
      </c>
      <c r="M2900" s="184"/>
    </row>
    <row r="2901" spans="1:13" ht="19.95" customHeight="1" x14ac:dyDescent="0.3">
      <c r="A2901" s="88" t="s">
        <v>3224</v>
      </c>
      <c r="B2901" s="88" t="s">
        <v>3225</v>
      </c>
      <c r="C2901" s="89"/>
      <c r="D2901" s="201"/>
      <c r="E2901" s="156">
        <v>206837.84999999989</v>
      </c>
      <c r="F2901" s="89"/>
      <c r="G2901" s="89">
        <v>0</v>
      </c>
      <c r="I2901" s="177"/>
      <c r="J2901" s="174">
        <f t="shared" si="151"/>
        <v>0</v>
      </c>
      <c r="M2901" s="184"/>
    </row>
    <row r="2902" spans="1:13" ht="15" customHeight="1" x14ac:dyDescent="0.3">
      <c r="A2902" s="85" t="s">
        <v>3226</v>
      </c>
      <c r="B2902" s="85" t="s">
        <v>3227</v>
      </c>
      <c r="C2902" s="86" t="s">
        <v>28</v>
      </c>
      <c r="D2902" s="199">
        <v>1</v>
      </c>
      <c r="E2902" s="176">
        <v>3076.8</v>
      </c>
      <c r="F2902" s="87">
        <v>0</v>
      </c>
      <c r="G2902" s="168">
        <v>0</v>
      </c>
      <c r="I2902" s="177">
        <f t="shared" ref="I2902:I2949" si="152">F2902/D2902</f>
        <v>0</v>
      </c>
      <c r="J2902" s="174">
        <f t="shared" si="151"/>
        <v>1</v>
      </c>
      <c r="M2902" s="184"/>
    </row>
    <row r="2903" spans="1:13" ht="15" customHeight="1" x14ac:dyDescent="0.3">
      <c r="A2903" s="85" t="s">
        <v>3228</v>
      </c>
      <c r="B2903" s="85" t="s">
        <v>3229</v>
      </c>
      <c r="C2903" s="86" t="s">
        <v>28</v>
      </c>
      <c r="D2903" s="199">
        <v>1</v>
      </c>
      <c r="E2903" s="176">
        <v>3076.8</v>
      </c>
      <c r="F2903" s="87">
        <v>0</v>
      </c>
      <c r="G2903" s="168">
        <v>0</v>
      </c>
      <c r="I2903" s="177">
        <f t="shared" si="152"/>
        <v>0</v>
      </c>
      <c r="J2903" s="174">
        <f t="shared" si="151"/>
        <v>1</v>
      </c>
      <c r="M2903" s="184"/>
    </row>
    <row r="2904" spans="1:13" ht="15" customHeight="1" x14ac:dyDescent="0.3">
      <c r="A2904" s="85" t="s">
        <v>3230</v>
      </c>
      <c r="B2904" s="85" t="s">
        <v>3231</v>
      </c>
      <c r="C2904" s="86" t="s">
        <v>28</v>
      </c>
      <c r="D2904" s="199">
        <v>1</v>
      </c>
      <c r="E2904" s="176">
        <v>3076.8</v>
      </c>
      <c r="F2904" s="87">
        <v>0</v>
      </c>
      <c r="G2904" s="168">
        <v>0</v>
      </c>
      <c r="I2904" s="177">
        <f t="shared" si="152"/>
        <v>0</v>
      </c>
      <c r="J2904" s="174">
        <f t="shared" si="151"/>
        <v>1</v>
      </c>
      <c r="M2904" s="184"/>
    </row>
    <row r="2905" spans="1:13" ht="15" customHeight="1" x14ac:dyDescent="0.3">
      <c r="A2905" s="85" t="s">
        <v>3232</v>
      </c>
      <c r="B2905" s="85" t="s">
        <v>3233</v>
      </c>
      <c r="C2905" s="86" t="s">
        <v>28</v>
      </c>
      <c r="D2905" s="199">
        <v>1</v>
      </c>
      <c r="E2905" s="176">
        <v>3076.8</v>
      </c>
      <c r="F2905" s="87">
        <v>0</v>
      </c>
      <c r="G2905" s="168">
        <v>0</v>
      </c>
      <c r="I2905" s="177">
        <f t="shared" si="152"/>
        <v>0</v>
      </c>
      <c r="J2905" s="174">
        <f t="shared" si="151"/>
        <v>1</v>
      </c>
      <c r="M2905" s="184"/>
    </row>
    <row r="2906" spans="1:13" ht="15" customHeight="1" x14ac:dyDescent="0.3">
      <c r="A2906" s="85" t="s">
        <v>3234</v>
      </c>
      <c r="B2906" s="85" t="s">
        <v>3235</v>
      </c>
      <c r="C2906" s="86" t="s">
        <v>28</v>
      </c>
      <c r="D2906" s="199">
        <v>1</v>
      </c>
      <c r="E2906" s="176">
        <v>3076.8</v>
      </c>
      <c r="F2906" s="87">
        <v>0</v>
      </c>
      <c r="G2906" s="168">
        <v>0</v>
      </c>
      <c r="I2906" s="177">
        <f t="shared" si="152"/>
        <v>0</v>
      </c>
      <c r="J2906" s="174">
        <f t="shared" si="151"/>
        <v>1</v>
      </c>
      <c r="M2906" s="184"/>
    </row>
    <row r="2907" spans="1:13" ht="15" customHeight="1" x14ac:dyDescent="0.3">
      <c r="A2907" s="85" t="s">
        <v>3236</v>
      </c>
      <c r="B2907" s="85" t="s">
        <v>3237</v>
      </c>
      <c r="C2907" s="86" t="s">
        <v>28</v>
      </c>
      <c r="D2907" s="199">
        <v>2</v>
      </c>
      <c r="E2907" s="176">
        <v>6153.6</v>
      </c>
      <c r="F2907" s="87">
        <v>0</v>
      </c>
      <c r="G2907" s="168">
        <v>0</v>
      </c>
      <c r="I2907" s="177">
        <f t="shared" si="152"/>
        <v>0</v>
      </c>
      <c r="J2907" s="174">
        <f t="shared" si="151"/>
        <v>2</v>
      </c>
      <c r="M2907" s="184"/>
    </row>
    <row r="2908" spans="1:13" ht="15" customHeight="1" x14ac:dyDescent="0.3">
      <c r="A2908" s="85" t="s">
        <v>3238</v>
      </c>
      <c r="B2908" s="85" t="s">
        <v>3239</v>
      </c>
      <c r="C2908" s="86" t="s">
        <v>28</v>
      </c>
      <c r="D2908" s="199">
        <v>1</v>
      </c>
      <c r="E2908" s="176">
        <v>3076.8</v>
      </c>
      <c r="F2908" s="87">
        <v>0</v>
      </c>
      <c r="G2908" s="168">
        <v>0</v>
      </c>
      <c r="I2908" s="177">
        <f t="shared" si="152"/>
        <v>0</v>
      </c>
      <c r="J2908" s="174">
        <f t="shared" si="151"/>
        <v>1</v>
      </c>
      <c r="M2908" s="184"/>
    </row>
    <row r="2909" spans="1:13" ht="15" customHeight="1" x14ac:dyDescent="0.3">
      <c r="A2909" s="85" t="s">
        <v>3240</v>
      </c>
      <c r="B2909" s="85" t="s">
        <v>3241</v>
      </c>
      <c r="C2909" s="86" t="s">
        <v>28</v>
      </c>
      <c r="D2909" s="199">
        <v>1</v>
      </c>
      <c r="E2909" s="176">
        <v>3076.8</v>
      </c>
      <c r="F2909" s="87">
        <v>0</v>
      </c>
      <c r="G2909" s="168">
        <v>0</v>
      </c>
      <c r="I2909" s="177">
        <f t="shared" si="152"/>
        <v>0</v>
      </c>
      <c r="J2909" s="174">
        <f t="shared" si="151"/>
        <v>1</v>
      </c>
      <c r="M2909" s="184"/>
    </row>
    <row r="2910" spans="1:13" ht="15" customHeight="1" x14ac:dyDescent="0.3">
      <c r="A2910" s="85" t="s">
        <v>3242</v>
      </c>
      <c r="B2910" s="85" t="s">
        <v>3243</v>
      </c>
      <c r="C2910" s="86" t="s">
        <v>28</v>
      </c>
      <c r="D2910" s="199">
        <v>1</v>
      </c>
      <c r="E2910" s="176">
        <v>3076.8</v>
      </c>
      <c r="F2910" s="87">
        <v>0</v>
      </c>
      <c r="G2910" s="168">
        <v>0</v>
      </c>
      <c r="I2910" s="177">
        <f t="shared" si="152"/>
        <v>0</v>
      </c>
      <c r="J2910" s="174">
        <f t="shared" si="151"/>
        <v>1</v>
      </c>
      <c r="M2910" s="184"/>
    </row>
    <row r="2911" spans="1:13" ht="15" customHeight="1" x14ac:dyDescent="0.3">
      <c r="A2911" s="85" t="s">
        <v>3244</v>
      </c>
      <c r="B2911" s="85" t="s">
        <v>3245</v>
      </c>
      <c r="C2911" s="86" t="s">
        <v>28</v>
      </c>
      <c r="D2911" s="199">
        <v>1</v>
      </c>
      <c r="E2911" s="176">
        <v>3076.8</v>
      </c>
      <c r="F2911" s="87">
        <v>0</v>
      </c>
      <c r="G2911" s="168">
        <v>0</v>
      </c>
      <c r="I2911" s="177">
        <f t="shared" si="152"/>
        <v>0</v>
      </c>
      <c r="J2911" s="174">
        <f t="shared" si="151"/>
        <v>1</v>
      </c>
      <c r="M2911" s="184"/>
    </row>
    <row r="2912" spans="1:13" ht="15" customHeight="1" x14ac:dyDescent="0.3">
      <c r="A2912" s="85" t="s">
        <v>3246</v>
      </c>
      <c r="B2912" s="85" t="s">
        <v>3247</v>
      </c>
      <c r="C2912" s="86" t="s">
        <v>28</v>
      </c>
      <c r="D2912" s="199">
        <v>1</v>
      </c>
      <c r="E2912" s="176">
        <v>3076.8</v>
      </c>
      <c r="F2912" s="87">
        <v>0</v>
      </c>
      <c r="G2912" s="168">
        <v>0</v>
      </c>
      <c r="I2912" s="177">
        <f t="shared" si="152"/>
        <v>0</v>
      </c>
      <c r="J2912" s="174">
        <f t="shared" si="151"/>
        <v>1</v>
      </c>
      <c r="M2912" s="184"/>
    </row>
    <row r="2913" spans="1:13" ht="15" customHeight="1" x14ac:dyDescent="0.3">
      <c r="A2913" s="85" t="s">
        <v>3248</v>
      </c>
      <c r="B2913" s="85" t="s">
        <v>3249</v>
      </c>
      <c r="C2913" s="86" t="s">
        <v>28</v>
      </c>
      <c r="D2913" s="199">
        <v>1</v>
      </c>
      <c r="E2913" s="176">
        <v>3076.8</v>
      </c>
      <c r="F2913" s="87">
        <v>0</v>
      </c>
      <c r="G2913" s="168">
        <v>0</v>
      </c>
      <c r="I2913" s="177">
        <f t="shared" si="152"/>
        <v>0</v>
      </c>
      <c r="J2913" s="174">
        <f t="shared" si="151"/>
        <v>1</v>
      </c>
      <c r="M2913" s="184"/>
    </row>
    <row r="2914" spans="1:13" ht="15" customHeight="1" x14ac:dyDescent="0.3">
      <c r="A2914" s="85" t="s">
        <v>3250</v>
      </c>
      <c r="B2914" s="85" t="s">
        <v>3251</v>
      </c>
      <c r="C2914" s="86" t="s">
        <v>28</v>
      </c>
      <c r="D2914" s="199">
        <v>2</v>
      </c>
      <c r="E2914" s="176">
        <v>6153.6</v>
      </c>
      <c r="F2914" s="87">
        <v>0</v>
      </c>
      <c r="G2914" s="168">
        <v>0</v>
      </c>
      <c r="I2914" s="177">
        <f t="shared" si="152"/>
        <v>0</v>
      </c>
      <c r="J2914" s="174">
        <f t="shared" si="151"/>
        <v>2</v>
      </c>
      <c r="M2914" s="184"/>
    </row>
    <row r="2915" spans="1:13" ht="15" customHeight="1" x14ac:dyDescent="0.3">
      <c r="A2915" s="85" t="s">
        <v>3252</v>
      </c>
      <c r="B2915" s="85" t="s">
        <v>3253</v>
      </c>
      <c r="C2915" s="86" t="s">
        <v>28</v>
      </c>
      <c r="D2915" s="199">
        <v>1</v>
      </c>
      <c r="E2915" s="176">
        <v>3076.8</v>
      </c>
      <c r="F2915" s="87">
        <v>0</v>
      </c>
      <c r="G2915" s="168">
        <v>0</v>
      </c>
      <c r="I2915" s="177">
        <f t="shared" si="152"/>
        <v>0</v>
      </c>
      <c r="J2915" s="174">
        <f t="shared" si="151"/>
        <v>1</v>
      </c>
      <c r="M2915" s="184"/>
    </row>
    <row r="2916" spans="1:13" ht="15" customHeight="1" x14ac:dyDescent="0.3">
      <c r="A2916" s="85" t="s">
        <v>3254</v>
      </c>
      <c r="B2916" s="85" t="s">
        <v>3255</v>
      </c>
      <c r="C2916" s="86" t="s">
        <v>28</v>
      </c>
      <c r="D2916" s="199">
        <v>1</v>
      </c>
      <c r="E2916" s="176">
        <v>3076.8</v>
      </c>
      <c r="F2916" s="87">
        <v>0</v>
      </c>
      <c r="G2916" s="168">
        <v>0</v>
      </c>
      <c r="I2916" s="177">
        <f t="shared" si="152"/>
        <v>0</v>
      </c>
      <c r="J2916" s="174">
        <f t="shared" si="151"/>
        <v>1</v>
      </c>
      <c r="M2916" s="184"/>
    </row>
    <row r="2917" spans="1:13" ht="15" customHeight="1" x14ac:dyDescent="0.3">
      <c r="A2917" s="85" t="s">
        <v>3256</v>
      </c>
      <c r="B2917" s="85" t="s">
        <v>3257</v>
      </c>
      <c r="C2917" s="86" t="s">
        <v>28</v>
      </c>
      <c r="D2917" s="199">
        <v>1</v>
      </c>
      <c r="E2917" s="176">
        <v>3076.8</v>
      </c>
      <c r="F2917" s="87">
        <v>0</v>
      </c>
      <c r="G2917" s="168">
        <v>0</v>
      </c>
      <c r="I2917" s="177">
        <f t="shared" si="152"/>
        <v>0</v>
      </c>
      <c r="J2917" s="174">
        <f t="shared" si="151"/>
        <v>1</v>
      </c>
      <c r="M2917" s="184"/>
    </row>
    <row r="2918" spans="1:13" ht="15" customHeight="1" x14ac:dyDescent="0.3">
      <c r="A2918" s="85" t="s">
        <v>3258</v>
      </c>
      <c r="B2918" s="85" t="s">
        <v>3259</v>
      </c>
      <c r="C2918" s="86" t="s">
        <v>28</v>
      </c>
      <c r="D2918" s="199">
        <v>1</v>
      </c>
      <c r="E2918" s="176">
        <v>3076.8</v>
      </c>
      <c r="F2918" s="87">
        <v>0</v>
      </c>
      <c r="G2918" s="168">
        <v>0</v>
      </c>
      <c r="I2918" s="177">
        <f t="shared" si="152"/>
        <v>0</v>
      </c>
      <c r="J2918" s="174">
        <f t="shared" si="151"/>
        <v>1</v>
      </c>
      <c r="M2918" s="184"/>
    </row>
    <row r="2919" spans="1:13" ht="15" customHeight="1" x14ac:dyDescent="0.3">
      <c r="A2919" s="85" t="s">
        <v>3260</v>
      </c>
      <c r="B2919" s="85" t="s">
        <v>3261</v>
      </c>
      <c r="C2919" s="86" t="s">
        <v>28</v>
      </c>
      <c r="D2919" s="199">
        <v>1</v>
      </c>
      <c r="E2919" s="176">
        <v>3076.8</v>
      </c>
      <c r="F2919" s="87">
        <v>0</v>
      </c>
      <c r="G2919" s="168">
        <v>0</v>
      </c>
      <c r="I2919" s="177">
        <f t="shared" si="152"/>
        <v>0</v>
      </c>
      <c r="J2919" s="174">
        <f t="shared" si="151"/>
        <v>1</v>
      </c>
      <c r="M2919" s="184"/>
    </row>
    <row r="2920" spans="1:13" ht="15" customHeight="1" x14ac:dyDescent="0.3">
      <c r="A2920" s="85" t="s">
        <v>3262</v>
      </c>
      <c r="B2920" s="85" t="s">
        <v>3263</v>
      </c>
      <c r="C2920" s="86" t="s">
        <v>28</v>
      </c>
      <c r="D2920" s="199">
        <v>1</v>
      </c>
      <c r="E2920" s="176">
        <v>2376.8000000000002</v>
      </c>
      <c r="F2920" s="87">
        <v>0</v>
      </c>
      <c r="G2920" s="168">
        <v>0</v>
      </c>
      <c r="I2920" s="177">
        <f t="shared" si="152"/>
        <v>0</v>
      </c>
      <c r="J2920" s="174">
        <f t="shared" si="151"/>
        <v>1</v>
      </c>
      <c r="M2920" s="184"/>
    </row>
    <row r="2921" spans="1:13" ht="15" customHeight="1" x14ac:dyDescent="0.3">
      <c r="A2921" s="85" t="s">
        <v>3264</v>
      </c>
      <c r="B2921" s="85" t="s">
        <v>3265</v>
      </c>
      <c r="C2921" s="86" t="s">
        <v>28</v>
      </c>
      <c r="D2921" s="199">
        <v>1</v>
      </c>
      <c r="E2921" s="176">
        <v>2376.8000000000002</v>
      </c>
      <c r="F2921" s="87">
        <v>0</v>
      </c>
      <c r="G2921" s="168">
        <v>0</v>
      </c>
      <c r="I2921" s="177">
        <f t="shared" si="152"/>
        <v>0</v>
      </c>
      <c r="J2921" s="174">
        <f t="shared" si="151"/>
        <v>1</v>
      </c>
      <c r="M2921" s="184"/>
    </row>
    <row r="2922" spans="1:13" ht="15" customHeight="1" x14ac:dyDescent="0.3">
      <c r="A2922" s="85" t="s">
        <v>3266</v>
      </c>
      <c r="B2922" s="85" t="s">
        <v>3267</v>
      </c>
      <c r="C2922" s="86" t="s">
        <v>28</v>
      </c>
      <c r="D2922" s="199">
        <v>1</v>
      </c>
      <c r="E2922" s="176">
        <v>2376.8000000000002</v>
      </c>
      <c r="F2922" s="87">
        <v>0</v>
      </c>
      <c r="G2922" s="168">
        <v>0</v>
      </c>
      <c r="I2922" s="177">
        <f t="shared" si="152"/>
        <v>0</v>
      </c>
      <c r="J2922" s="174">
        <f t="shared" si="151"/>
        <v>1</v>
      </c>
      <c r="M2922" s="184"/>
    </row>
    <row r="2923" spans="1:13" ht="15" customHeight="1" x14ac:dyDescent="0.3">
      <c r="A2923" s="85" t="s">
        <v>3268</v>
      </c>
      <c r="B2923" s="85" t="s">
        <v>3269</v>
      </c>
      <c r="C2923" s="86" t="s">
        <v>28</v>
      </c>
      <c r="D2923" s="199">
        <v>1</v>
      </c>
      <c r="E2923" s="176">
        <v>2376.8000000000002</v>
      </c>
      <c r="F2923" s="87">
        <v>0</v>
      </c>
      <c r="G2923" s="168">
        <v>0</v>
      </c>
      <c r="I2923" s="177">
        <f t="shared" si="152"/>
        <v>0</v>
      </c>
      <c r="J2923" s="174">
        <f t="shared" si="151"/>
        <v>1</v>
      </c>
      <c r="M2923" s="184"/>
    </row>
    <row r="2924" spans="1:13" ht="15" customHeight="1" x14ac:dyDescent="0.3">
      <c r="A2924" s="85" t="s">
        <v>3270</v>
      </c>
      <c r="B2924" s="85" t="s">
        <v>3271</v>
      </c>
      <c r="C2924" s="86" t="s">
        <v>28</v>
      </c>
      <c r="D2924" s="199">
        <v>1</v>
      </c>
      <c r="E2924" s="176">
        <v>2376.8000000000002</v>
      </c>
      <c r="F2924" s="87">
        <v>0</v>
      </c>
      <c r="G2924" s="168">
        <v>0</v>
      </c>
      <c r="I2924" s="177">
        <f t="shared" si="152"/>
        <v>0</v>
      </c>
      <c r="J2924" s="174">
        <f t="shared" si="151"/>
        <v>1</v>
      </c>
      <c r="M2924" s="184"/>
    </row>
    <row r="2925" spans="1:13" ht="15" customHeight="1" x14ac:dyDescent="0.3">
      <c r="A2925" s="85" t="s">
        <v>3272</v>
      </c>
      <c r="B2925" s="85" t="s">
        <v>3273</v>
      </c>
      <c r="C2925" s="86" t="s">
        <v>28</v>
      </c>
      <c r="D2925" s="199">
        <v>1</v>
      </c>
      <c r="E2925" s="176">
        <v>2376.8000000000002</v>
      </c>
      <c r="F2925" s="87">
        <v>0</v>
      </c>
      <c r="G2925" s="168">
        <v>0</v>
      </c>
      <c r="I2925" s="177">
        <f t="shared" si="152"/>
        <v>0</v>
      </c>
      <c r="J2925" s="174">
        <f t="shared" si="151"/>
        <v>1</v>
      </c>
      <c r="M2925" s="184"/>
    </row>
    <row r="2926" spans="1:13" ht="15" customHeight="1" x14ac:dyDescent="0.3">
      <c r="A2926" s="85" t="s">
        <v>3274</v>
      </c>
      <c r="B2926" s="85" t="s">
        <v>3275</v>
      </c>
      <c r="C2926" s="86" t="s">
        <v>28</v>
      </c>
      <c r="D2926" s="199">
        <v>1</v>
      </c>
      <c r="E2926" s="176">
        <v>4676.8</v>
      </c>
      <c r="F2926" s="87">
        <v>0</v>
      </c>
      <c r="G2926" s="168">
        <v>0</v>
      </c>
      <c r="I2926" s="177">
        <f t="shared" si="152"/>
        <v>0</v>
      </c>
      <c r="J2926" s="174">
        <f t="shared" si="151"/>
        <v>1</v>
      </c>
      <c r="M2926" s="184"/>
    </row>
    <row r="2927" spans="1:13" ht="15" customHeight="1" x14ac:dyDescent="0.3">
      <c r="A2927" s="85" t="s">
        <v>3276</v>
      </c>
      <c r="B2927" s="85" t="s">
        <v>3277</v>
      </c>
      <c r="C2927" s="86" t="s">
        <v>28</v>
      </c>
      <c r="D2927" s="199">
        <v>1</v>
      </c>
      <c r="E2927" s="176">
        <v>4694.93</v>
      </c>
      <c r="F2927" s="87">
        <v>0</v>
      </c>
      <c r="G2927" s="168">
        <v>0</v>
      </c>
      <c r="I2927" s="177">
        <f t="shared" si="152"/>
        <v>0</v>
      </c>
      <c r="J2927" s="174">
        <f t="shared" si="151"/>
        <v>1</v>
      </c>
      <c r="M2927" s="184"/>
    </row>
    <row r="2928" spans="1:13" ht="15" customHeight="1" x14ac:dyDescent="0.3">
      <c r="A2928" s="85" t="s">
        <v>3278</v>
      </c>
      <c r="B2928" s="85" t="s">
        <v>3279</v>
      </c>
      <c r="C2928" s="86" t="s">
        <v>28</v>
      </c>
      <c r="D2928" s="199">
        <v>1</v>
      </c>
      <c r="E2928" s="176">
        <v>4694.93</v>
      </c>
      <c r="F2928" s="87">
        <v>0</v>
      </c>
      <c r="G2928" s="168">
        <v>0</v>
      </c>
      <c r="I2928" s="177">
        <f t="shared" si="152"/>
        <v>0</v>
      </c>
      <c r="J2928" s="174">
        <f t="shared" si="151"/>
        <v>1</v>
      </c>
      <c r="M2928" s="184"/>
    </row>
    <row r="2929" spans="1:13" ht="15" customHeight="1" x14ac:dyDescent="0.3">
      <c r="A2929" s="85" t="s">
        <v>3280</v>
      </c>
      <c r="B2929" s="85" t="s">
        <v>3281</v>
      </c>
      <c r="C2929" s="86" t="s">
        <v>28</v>
      </c>
      <c r="D2929" s="199">
        <v>2</v>
      </c>
      <c r="E2929" s="176">
        <v>9353.6</v>
      </c>
      <c r="F2929" s="87">
        <v>0</v>
      </c>
      <c r="G2929" s="168">
        <v>0</v>
      </c>
      <c r="I2929" s="177">
        <f t="shared" si="152"/>
        <v>0</v>
      </c>
      <c r="J2929" s="174">
        <f t="shared" si="151"/>
        <v>2</v>
      </c>
      <c r="M2929" s="184"/>
    </row>
    <row r="2930" spans="1:13" ht="15" customHeight="1" x14ac:dyDescent="0.3">
      <c r="A2930" s="85" t="s">
        <v>3282</v>
      </c>
      <c r="B2930" s="85" t="s">
        <v>3283</v>
      </c>
      <c r="C2930" s="86" t="s">
        <v>28</v>
      </c>
      <c r="D2930" s="199">
        <v>2</v>
      </c>
      <c r="E2930" s="176">
        <v>9353.6</v>
      </c>
      <c r="F2930" s="87">
        <v>0</v>
      </c>
      <c r="G2930" s="168">
        <v>0</v>
      </c>
      <c r="I2930" s="177">
        <f t="shared" si="152"/>
        <v>0</v>
      </c>
      <c r="J2930" s="174">
        <f t="shared" si="151"/>
        <v>2</v>
      </c>
      <c r="M2930" s="184"/>
    </row>
    <row r="2931" spans="1:13" ht="15" customHeight="1" x14ac:dyDescent="0.3">
      <c r="A2931" s="85" t="s">
        <v>3284</v>
      </c>
      <c r="B2931" s="85" t="s">
        <v>3285</v>
      </c>
      <c r="C2931" s="86" t="s">
        <v>28</v>
      </c>
      <c r="D2931" s="199">
        <v>1</v>
      </c>
      <c r="E2931" s="176">
        <v>4676.8</v>
      </c>
      <c r="F2931" s="87">
        <v>0</v>
      </c>
      <c r="G2931" s="168">
        <v>0</v>
      </c>
      <c r="I2931" s="177">
        <f t="shared" si="152"/>
        <v>0</v>
      </c>
      <c r="J2931" s="174">
        <f t="shared" si="151"/>
        <v>1</v>
      </c>
      <c r="M2931" s="184"/>
    </row>
    <row r="2932" spans="1:13" ht="15" customHeight="1" x14ac:dyDescent="0.3">
      <c r="A2932" s="85" t="s">
        <v>3286</v>
      </c>
      <c r="B2932" s="85" t="s">
        <v>3287</v>
      </c>
      <c r="C2932" s="86" t="s">
        <v>28</v>
      </c>
      <c r="D2932" s="199">
        <v>1</v>
      </c>
      <c r="E2932" s="176">
        <v>4676.8</v>
      </c>
      <c r="F2932" s="87">
        <v>0</v>
      </c>
      <c r="G2932" s="168">
        <v>0</v>
      </c>
      <c r="I2932" s="177">
        <f t="shared" si="152"/>
        <v>0</v>
      </c>
      <c r="J2932" s="174">
        <f t="shared" si="151"/>
        <v>1</v>
      </c>
      <c r="M2932" s="184"/>
    </row>
    <row r="2933" spans="1:13" ht="15" customHeight="1" x14ac:dyDescent="0.3">
      <c r="A2933" s="85" t="s">
        <v>3288</v>
      </c>
      <c r="B2933" s="85" t="s">
        <v>3289</v>
      </c>
      <c r="C2933" s="86" t="s">
        <v>28</v>
      </c>
      <c r="D2933" s="199">
        <v>1</v>
      </c>
      <c r="E2933" s="176">
        <v>4694.93</v>
      </c>
      <c r="F2933" s="87">
        <v>0</v>
      </c>
      <c r="G2933" s="168">
        <v>0</v>
      </c>
      <c r="I2933" s="177">
        <f t="shared" si="152"/>
        <v>0</v>
      </c>
      <c r="J2933" s="174">
        <f t="shared" si="151"/>
        <v>1</v>
      </c>
      <c r="M2933" s="184"/>
    </row>
    <row r="2934" spans="1:13" ht="15" customHeight="1" x14ac:dyDescent="0.3">
      <c r="A2934" s="85" t="s">
        <v>3290</v>
      </c>
      <c r="B2934" s="85" t="s">
        <v>3291</v>
      </c>
      <c r="C2934" s="86" t="s">
        <v>28</v>
      </c>
      <c r="D2934" s="199">
        <v>1</v>
      </c>
      <c r="E2934" s="176">
        <v>4676.8</v>
      </c>
      <c r="F2934" s="87">
        <v>0</v>
      </c>
      <c r="G2934" s="168">
        <v>0</v>
      </c>
      <c r="I2934" s="177">
        <f t="shared" si="152"/>
        <v>0</v>
      </c>
      <c r="J2934" s="174">
        <f t="shared" si="151"/>
        <v>1</v>
      </c>
      <c r="M2934" s="184"/>
    </row>
    <row r="2935" spans="1:13" ht="15" customHeight="1" x14ac:dyDescent="0.3">
      <c r="A2935" s="85" t="s">
        <v>3292</v>
      </c>
      <c r="B2935" s="85" t="s">
        <v>3293</v>
      </c>
      <c r="C2935" s="86" t="s">
        <v>28</v>
      </c>
      <c r="D2935" s="199">
        <v>1</v>
      </c>
      <c r="E2935" s="176">
        <v>4676.8</v>
      </c>
      <c r="F2935" s="87">
        <v>0</v>
      </c>
      <c r="G2935" s="168">
        <v>0</v>
      </c>
      <c r="I2935" s="177">
        <f t="shared" si="152"/>
        <v>0</v>
      </c>
      <c r="J2935" s="174">
        <f t="shared" si="151"/>
        <v>1</v>
      </c>
      <c r="M2935" s="184"/>
    </row>
    <row r="2936" spans="1:13" ht="15" customHeight="1" x14ac:dyDescent="0.3">
      <c r="A2936" s="85" t="s">
        <v>3294</v>
      </c>
      <c r="B2936" s="85" t="s">
        <v>3295</v>
      </c>
      <c r="C2936" s="86" t="s">
        <v>28</v>
      </c>
      <c r="D2936" s="199">
        <v>1</v>
      </c>
      <c r="E2936" s="176">
        <v>4676.8</v>
      </c>
      <c r="F2936" s="87">
        <v>0</v>
      </c>
      <c r="G2936" s="168">
        <v>0</v>
      </c>
      <c r="I2936" s="177">
        <f t="shared" si="152"/>
        <v>0</v>
      </c>
      <c r="J2936" s="174">
        <f t="shared" si="151"/>
        <v>1</v>
      </c>
      <c r="M2936" s="184"/>
    </row>
    <row r="2937" spans="1:13" ht="15" customHeight="1" x14ac:dyDescent="0.3">
      <c r="A2937" s="85" t="s">
        <v>3296</v>
      </c>
      <c r="B2937" s="85" t="s">
        <v>3297</v>
      </c>
      <c r="C2937" s="86" t="s">
        <v>28</v>
      </c>
      <c r="D2937" s="199">
        <v>2</v>
      </c>
      <c r="E2937" s="176">
        <v>9389.86</v>
      </c>
      <c r="F2937" s="87">
        <v>0</v>
      </c>
      <c r="G2937" s="168">
        <v>0</v>
      </c>
      <c r="I2937" s="177">
        <f t="shared" si="152"/>
        <v>0</v>
      </c>
      <c r="J2937" s="174">
        <f t="shared" si="151"/>
        <v>2</v>
      </c>
      <c r="M2937" s="184"/>
    </row>
    <row r="2938" spans="1:13" ht="15" customHeight="1" x14ac:dyDescent="0.3">
      <c r="A2938" s="85" t="s">
        <v>3298</v>
      </c>
      <c r="B2938" s="85" t="s">
        <v>3299</v>
      </c>
      <c r="C2938" s="86" t="s">
        <v>28</v>
      </c>
      <c r="D2938" s="199">
        <v>1</v>
      </c>
      <c r="E2938" s="176">
        <v>4676.8</v>
      </c>
      <c r="F2938" s="87">
        <v>0</v>
      </c>
      <c r="G2938" s="168">
        <v>0</v>
      </c>
      <c r="I2938" s="177">
        <f t="shared" si="152"/>
        <v>0</v>
      </c>
      <c r="J2938" s="174">
        <f t="shared" si="151"/>
        <v>1</v>
      </c>
      <c r="M2938" s="184"/>
    </row>
    <row r="2939" spans="1:13" ht="15" customHeight="1" x14ac:dyDescent="0.3">
      <c r="A2939" s="85" t="s">
        <v>3300</v>
      </c>
      <c r="B2939" s="85" t="s">
        <v>3301</v>
      </c>
      <c r="C2939" s="86" t="s">
        <v>28</v>
      </c>
      <c r="D2939" s="199">
        <v>2</v>
      </c>
      <c r="E2939" s="176">
        <v>9353.6</v>
      </c>
      <c r="F2939" s="87">
        <v>0</v>
      </c>
      <c r="G2939" s="168">
        <v>0</v>
      </c>
      <c r="I2939" s="177">
        <f t="shared" si="152"/>
        <v>0</v>
      </c>
      <c r="J2939" s="174">
        <f t="shared" si="151"/>
        <v>2</v>
      </c>
      <c r="M2939" s="184"/>
    </row>
    <row r="2940" spans="1:13" ht="15" customHeight="1" x14ac:dyDescent="0.3">
      <c r="A2940" s="85" t="s">
        <v>3302</v>
      </c>
      <c r="B2940" s="85" t="s">
        <v>3303</v>
      </c>
      <c r="C2940" s="86" t="s">
        <v>28</v>
      </c>
      <c r="D2940" s="199">
        <v>1</v>
      </c>
      <c r="E2940" s="176">
        <v>4676.8</v>
      </c>
      <c r="F2940" s="87">
        <v>0</v>
      </c>
      <c r="G2940" s="168">
        <v>0</v>
      </c>
      <c r="I2940" s="177">
        <f t="shared" si="152"/>
        <v>0</v>
      </c>
      <c r="J2940" s="174">
        <f t="shared" si="151"/>
        <v>1</v>
      </c>
      <c r="M2940" s="184"/>
    </row>
    <row r="2941" spans="1:13" ht="15" customHeight="1" x14ac:dyDescent="0.3">
      <c r="A2941" s="85" t="s">
        <v>3304</v>
      </c>
      <c r="B2941" s="85" t="s">
        <v>3305</v>
      </c>
      <c r="C2941" s="86" t="s">
        <v>28</v>
      </c>
      <c r="D2941" s="199">
        <v>1</v>
      </c>
      <c r="E2941" s="176">
        <v>4676.8</v>
      </c>
      <c r="F2941" s="87">
        <v>0</v>
      </c>
      <c r="G2941" s="168">
        <v>0</v>
      </c>
      <c r="I2941" s="177">
        <f t="shared" si="152"/>
        <v>0</v>
      </c>
      <c r="J2941" s="174">
        <f t="shared" si="151"/>
        <v>1</v>
      </c>
      <c r="M2941" s="184"/>
    </row>
    <row r="2942" spans="1:13" ht="15" customHeight="1" x14ac:dyDescent="0.3">
      <c r="A2942" s="85" t="s">
        <v>3306</v>
      </c>
      <c r="B2942" s="85" t="s">
        <v>3307</v>
      </c>
      <c r="C2942" s="86" t="s">
        <v>28</v>
      </c>
      <c r="D2942" s="199">
        <v>1</v>
      </c>
      <c r="E2942" s="176">
        <v>4676.8</v>
      </c>
      <c r="F2942" s="87">
        <v>0</v>
      </c>
      <c r="G2942" s="168">
        <v>0</v>
      </c>
      <c r="I2942" s="177">
        <f t="shared" si="152"/>
        <v>0</v>
      </c>
      <c r="J2942" s="174">
        <f t="shared" si="151"/>
        <v>1</v>
      </c>
      <c r="M2942" s="184"/>
    </row>
    <row r="2943" spans="1:13" ht="15" customHeight="1" x14ac:dyDescent="0.3">
      <c r="A2943" s="85" t="s">
        <v>3308</v>
      </c>
      <c r="B2943" s="85" t="s">
        <v>3309</v>
      </c>
      <c r="C2943" s="86" t="s">
        <v>28</v>
      </c>
      <c r="D2943" s="199">
        <v>1</v>
      </c>
      <c r="E2943" s="176">
        <v>4676.8</v>
      </c>
      <c r="F2943" s="87">
        <v>0</v>
      </c>
      <c r="G2943" s="168">
        <v>0</v>
      </c>
      <c r="I2943" s="177">
        <f t="shared" si="152"/>
        <v>0</v>
      </c>
      <c r="J2943" s="174">
        <f t="shared" si="151"/>
        <v>1</v>
      </c>
      <c r="M2943" s="184"/>
    </row>
    <row r="2944" spans="1:13" ht="15" customHeight="1" x14ac:dyDescent="0.3">
      <c r="A2944" s="85" t="s">
        <v>3310</v>
      </c>
      <c r="B2944" s="85" t="s">
        <v>3311</v>
      </c>
      <c r="C2944" s="86" t="s">
        <v>28</v>
      </c>
      <c r="D2944" s="199">
        <v>1</v>
      </c>
      <c r="E2944" s="176">
        <v>4676.8</v>
      </c>
      <c r="F2944" s="87">
        <v>0</v>
      </c>
      <c r="G2944" s="168">
        <v>0</v>
      </c>
      <c r="I2944" s="177">
        <f t="shared" si="152"/>
        <v>0</v>
      </c>
      <c r="J2944" s="174">
        <f t="shared" si="151"/>
        <v>1</v>
      </c>
      <c r="M2944" s="184"/>
    </row>
    <row r="2945" spans="1:13" ht="15" customHeight="1" x14ac:dyDescent="0.3">
      <c r="A2945" s="85" t="s">
        <v>3312</v>
      </c>
      <c r="B2945" s="85" t="s">
        <v>3313</v>
      </c>
      <c r="C2945" s="86" t="s">
        <v>28</v>
      </c>
      <c r="D2945" s="199">
        <v>1</v>
      </c>
      <c r="E2945" s="176">
        <v>4676.8</v>
      </c>
      <c r="F2945" s="87">
        <v>0</v>
      </c>
      <c r="G2945" s="168">
        <v>0</v>
      </c>
      <c r="I2945" s="177">
        <f t="shared" si="152"/>
        <v>0</v>
      </c>
      <c r="J2945" s="174">
        <f t="shared" si="151"/>
        <v>1</v>
      </c>
      <c r="M2945" s="184"/>
    </row>
    <row r="2946" spans="1:13" ht="15" customHeight="1" x14ac:dyDescent="0.3">
      <c r="A2946" s="85" t="s">
        <v>3314</v>
      </c>
      <c r="B2946" s="85" t="s">
        <v>3315</v>
      </c>
      <c r="C2946" s="86" t="s">
        <v>28</v>
      </c>
      <c r="D2946" s="199">
        <v>1</v>
      </c>
      <c r="E2946" s="176">
        <v>4676.8</v>
      </c>
      <c r="F2946" s="87">
        <v>0</v>
      </c>
      <c r="G2946" s="168">
        <v>0</v>
      </c>
      <c r="I2946" s="177">
        <f t="shared" si="152"/>
        <v>0</v>
      </c>
      <c r="J2946" s="174">
        <f t="shared" si="151"/>
        <v>1</v>
      </c>
      <c r="M2946" s="184"/>
    </row>
    <row r="2947" spans="1:13" ht="15" customHeight="1" x14ac:dyDescent="0.3">
      <c r="A2947" s="85" t="s">
        <v>3316</v>
      </c>
      <c r="B2947" s="85" t="s">
        <v>3317</v>
      </c>
      <c r="C2947" s="86" t="s">
        <v>28</v>
      </c>
      <c r="D2947" s="199">
        <v>1</v>
      </c>
      <c r="E2947" s="176">
        <v>4676.8</v>
      </c>
      <c r="F2947" s="87">
        <v>0</v>
      </c>
      <c r="G2947" s="168">
        <v>0</v>
      </c>
      <c r="I2947" s="177">
        <f t="shared" si="152"/>
        <v>0</v>
      </c>
      <c r="J2947" s="174">
        <f t="shared" si="151"/>
        <v>1</v>
      </c>
      <c r="M2947" s="184"/>
    </row>
    <row r="2948" spans="1:13" ht="15" customHeight="1" x14ac:dyDescent="0.3">
      <c r="A2948" s="85" t="s">
        <v>3318</v>
      </c>
      <c r="B2948" s="85" t="s">
        <v>3319</v>
      </c>
      <c r="C2948" s="86" t="s">
        <v>28</v>
      </c>
      <c r="D2948" s="199">
        <v>1</v>
      </c>
      <c r="E2948" s="176">
        <v>4676.8</v>
      </c>
      <c r="F2948" s="87">
        <v>0</v>
      </c>
      <c r="G2948" s="168">
        <v>0</v>
      </c>
      <c r="I2948" s="177">
        <f t="shared" si="152"/>
        <v>0</v>
      </c>
      <c r="J2948" s="174">
        <f t="shared" si="151"/>
        <v>1</v>
      </c>
      <c r="M2948" s="184"/>
    </row>
    <row r="2949" spans="1:13" ht="15" customHeight="1" x14ac:dyDescent="0.3">
      <c r="A2949" s="85" t="s">
        <v>3320</v>
      </c>
      <c r="B2949" s="85" t="s">
        <v>3321</v>
      </c>
      <c r="C2949" s="86" t="s">
        <v>28</v>
      </c>
      <c r="D2949" s="199">
        <v>1</v>
      </c>
      <c r="E2949" s="176">
        <v>4676.8</v>
      </c>
      <c r="F2949" s="87">
        <v>0</v>
      </c>
      <c r="G2949" s="168">
        <v>0</v>
      </c>
      <c r="I2949" s="177">
        <f t="shared" si="152"/>
        <v>0</v>
      </c>
      <c r="J2949" s="174">
        <f t="shared" ref="J2949:J2975" si="153">D2949-F2949</f>
        <v>1</v>
      </c>
      <c r="M2949" s="184"/>
    </row>
    <row r="2950" spans="1:13" ht="19.95" customHeight="1" x14ac:dyDescent="0.3">
      <c r="A2950" s="88" t="s">
        <v>3322</v>
      </c>
      <c r="B2950" s="88" t="s">
        <v>3323</v>
      </c>
      <c r="C2950" s="89"/>
      <c r="D2950" s="201"/>
      <c r="E2950" s="156">
        <v>51292.159999999996</v>
      </c>
      <c r="F2950" s="89"/>
      <c r="G2950" s="89">
        <v>0</v>
      </c>
      <c r="I2950" s="177"/>
      <c r="J2950" s="174">
        <f t="shared" si="153"/>
        <v>0</v>
      </c>
      <c r="M2950" s="184"/>
    </row>
    <row r="2951" spans="1:13" ht="15" customHeight="1" x14ac:dyDescent="0.3">
      <c r="A2951" s="85" t="s">
        <v>3324</v>
      </c>
      <c r="B2951" s="85" t="s">
        <v>3325</v>
      </c>
      <c r="C2951" s="86" t="s">
        <v>28</v>
      </c>
      <c r="D2951" s="199">
        <v>2</v>
      </c>
      <c r="E2951" s="176">
        <v>13429.86</v>
      </c>
      <c r="F2951" s="87">
        <v>0</v>
      </c>
      <c r="G2951" s="168">
        <v>0</v>
      </c>
      <c r="I2951" s="177">
        <f>F2951/D2951</f>
        <v>0</v>
      </c>
      <c r="J2951" s="174">
        <f t="shared" si="153"/>
        <v>2</v>
      </c>
      <c r="M2951" s="184"/>
    </row>
    <row r="2952" spans="1:13" ht="15" customHeight="1" x14ac:dyDescent="0.3">
      <c r="A2952" s="85" t="s">
        <v>3326</v>
      </c>
      <c r="B2952" s="85" t="s">
        <v>3327</v>
      </c>
      <c r="C2952" s="86" t="s">
        <v>28</v>
      </c>
      <c r="D2952" s="199">
        <v>7</v>
      </c>
      <c r="E2952" s="176">
        <v>28370.51</v>
      </c>
      <c r="F2952" s="87">
        <v>0</v>
      </c>
      <c r="G2952" s="168">
        <v>0</v>
      </c>
      <c r="I2952" s="177">
        <f>F2952/D2952</f>
        <v>0</v>
      </c>
      <c r="J2952" s="174">
        <f t="shared" si="153"/>
        <v>7</v>
      </c>
      <c r="M2952" s="184"/>
    </row>
    <row r="2953" spans="1:13" ht="15" customHeight="1" x14ac:dyDescent="0.3">
      <c r="A2953" s="85" t="s">
        <v>3328</v>
      </c>
      <c r="B2953" s="85" t="s">
        <v>3329</v>
      </c>
      <c r="C2953" s="86" t="s">
        <v>28</v>
      </c>
      <c r="D2953" s="199">
        <v>3</v>
      </c>
      <c r="E2953" s="176">
        <v>9491.7900000000009</v>
      </c>
      <c r="F2953" s="87">
        <v>0</v>
      </c>
      <c r="G2953" s="168">
        <v>0</v>
      </c>
      <c r="I2953" s="177">
        <f>F2953/D2953</f>
        <v>0</v>
      </c>
      <c r="J2953" s="174">
        <f t="shared" si="153"/>
        <v>3</v>
      </c>
      <c r="M2953" s="184"/>
    </row>
    <row r="2954" spans="1:13" ht="19.95" customHeight="1" x14ac:dyDescent="0.3">
      <c r="A2954" s="88" t="s">
        <v>3330</v>
      </c>
      <c r="B2954" s="88" t="s">
        <v>3331</v>
      </c>
      <c r="C2954" s="89"/>
      <c r="D2954" s="201"/>
      <c r="E2954" s="156">
        <v>706059.41999999993</v>
      </c>
      <c r="F2954" s="89"/>
      <c r="G2954" s="89">
        <v>0</v>
      </c>
      <c r="I2954" s="177"/>
      <c r="J2954" s="174">
        <f t="shared" si="153"/>
        <v>0</v>
      </c>
      <c r="M2954" s="184"/>
    </row>
    <row r="2955" spans="1:13" ht="15" customHeight="1" x14ac:dyDescent="0.3">
      <c r="A2955" s="85" t="s">
        <v>3332</v>
      </c>
      <c r="B2955" s="85" t="s">
        <v>3333</v>
      </c>
      <c r="C2955" s="86" t="s">
        <v>28</v>
      </c>
      <c r="D2955" s="199">
        <v>10</v>
      </c>
      <c r="E2955" s="176">
        <v>171347.4</v>
      </c>
      <c r="F2955" s="87">
        <v>0</v>
      </c>
      <c r="G2955" s="168">
        <v>0</v>
      </c>
      <c r="I2955" s="177">
        <f t="shared" ref="I2955:I2960" si="154">F2955/D2955</f>
        <v>0</v>
      </c>
      <c r="J2955" s="174">
        <f t="shared" si="153"/>
        <v>10</v>
      </c>
      <c r="M2955" s="184"/>
    </row>
    <row r="2956" spans="1:13" ht="15" customHeight="1" x14ac:dyDescent="0.3">
      <c r="A2956" s="85" t="s">
        <v>3334</v>
      </c>
      <c r="B2956" s="85" t="s">
        <v>3335</v>
      </c>
      <c r="C2956" s="86" t="s">
        <v>28</v>
      </c>
      <c r="D2956" s="199">
        <v>14</v>
      </c>
      <c r="E2956" s="176">
        <v>210486.36</v>
      </c>
      <c r="F2956" s="87">
        <v>0</v>
      </c>
      <c r="G2956" s="168">
        <v>0</v>
      </c>
      <c r="I2956" s="177">
        <f t="shared" si="154"/>
        <v>0</v>
      </c>
      <c r="J2956" s="174">
        <f t="shared" si="153"/>
        <v>14</v>
      </c>
      <c r="M2956" s="184"/>
    </row>
    <row r="2957" spans="1:13" ht="15" customHeight="1" x14ac:dyDescent="0.3">
      <c r="A2957" s="85" t="s">
        <v>3336</v>
      </c>
      <c r="B2957" s="85" t="s">
        <v>3337</v>
      </c>
      <c r="C2957" s="86" t="s">
        <v>28</v>
      </c>
      <c r="D2957" s="199">
        <v>2</v>
      </c>
      <c r="E2957" s="176">
        <v>27339.48</v>
      </c>
      <c r="F2957" s="87">
        <v>0</v>
      </c>
      <c r="G2957" s="168">
        <v>0</v>
      </c>
      <c r="I2957" s="177">
        <f t="shared" si="154"/>
        <v>0</v>
      </c>
      <c r="J2957" s="174">
        <f t="shared" si="153"/>
        <v>2</v>
      </c>
      <c r="M2957" s="184"/>
    </row>
    <row r="2958" spans="1:13" ht="15" customHeight="1" x14ac:dyDescent="0.3">
      <c r="A2958" s="85" t="s">
        <v>3338</v>
      </c>
      <c r="B2958" s="85" t="s">
        <v>3339</v>
      </c>
      <c r="C2958" s="86" t="s">
        <v>42</v>
      </c>
      <c r="D2958" s="199">
        <v>26</v>
      </c>
      <c r="E2958" s="176">
        <v>24607.96</v>
      </c>
      <c r="F2958" s="87">
        <v>0</v>
      </c>
      <c r="G2958" s="168">
        <v>0</v>
      </c>
      <c r="I2958" s="177">
        <f t="shared" si="154"/>
        <v>0</v>
      </c>
      <c r="J2958" s="174">
        <f t="shared" si="153"/>
        <v>26</v>
      </c>
      <c r="M2958" s="184"/>
    </row>
    <row r="2959" spans="1:13" ht="15" customHeight="1" x14ac:dyDescent="0.3">
      <c r="A2959" s="85" t="s">
        <v>3340</v>
      </c>
      <c r="B2959" s="85" t="s">
        <v>3341</v>
      </c>
      <c r="C2959" s="86" t="s">
        <v>42</v>
      </c>
      <c r="D2959" s="199">
        <v>26</v>
      </c>
      <c r="E2959" s="176">
        <v>128242.4</v>
      </c>
      <c r="F2959" s="87">
        <v>0</v>
      </c>
      <c r="G2959" s="168">
        <v>0</v>
      </c>
      <c r="I2959" s="177">
        <f t="shared" si="154"/>
        <v>0</v>
      </c>
      <c r="J2959" s="174">
        <f t="shared" si="153"/>
        <v>26</v>
      </c>
      <c r="M2959" s="184"/>
    </row>
    <row r="2960" spans="1:13" ht="15" customHeight="1" x14ac:dyDescent="0.3">
      <c r="A2960" s="85" t="s">
        <v>3342</v>
      </c>
      <c r="B2960" s="85" t="s">
        <v>3343</v>
      </c>
      <c r="C2960" s="86" t="s">
        <v>28</v>
      </c>
      <c r="D2960" s="199">
        <v>54</v>
      </c>
      <c r="E2960" s="176">
        <v>144035.82</v>
      </c>
      <c r="F2960" s="87">
        <v>0</v>
      </c>
      <c r="G2960" s="168">
        <v>0</v>
      </c>
      <c r="I2960" s="177">
        <f t="shared" si="154"/>
        <v>0</v>
      </c>
      <c r="J2960" s="174">
        <f t="shared" si="153"/>
        <v>54</v>
      </c>
      <c r="M2960" s="184"/>
    </row>
    <row r="2961" spans="1:13" ht="19.95" customHeight="1" x14ac:dyDescent="0.3">
      <c r="A2961" s="88" t="s">
        <v>3344</v>
      </c>
      <c r="B2961" s="88" t="s">
        <v>3345</v>
      </c>
      <c r="C2961" s="89"/>
      <c r="D2961" s="201"/>
      <c r="E2961" s="156">
        <v>3074308.3099999996</v>
      </c>
      <c r="F2961" s="89"/>
      <c r="G2961" s="89">
        <v>920184.91549999989</v>
      </c>
      <c r="I2961" s="177"/>
      <c r="J2961" s="174">
        <f t="shared" si="153"/>
        <v>0</v>
      </c>
      <c r="M2961" s="184"/>
    </row>
    <row r="2962" spans="1:13" ht="15" customHeight="1" x14ac:dyDescent="0.3">
      <c r="A2962" s="85" t="s">
        <v>3346</v>
      </c>
      <c r="B2962" s="85" t="s">
        <v>2699</v>
      </c>
      <c r="C2962" s="86" t="s">
        <v>198</v>
      </c>
      <c r="D2962" s="199">
        <v>0</v>
      </c>
      <c r="E2962" s="176">
        <v>0</v>
      </c>
      <c r="F2962" s="87">
        <v>0</v>
      </c>
      <c r="G2962" s="168">
        <v>0</v>
      </c>
      <c r="I2962" s="177" t="s">
        <v>9293</v>
      </c>
      <c r="J2962" s="174">
        <f t="shared" si="153"/>
        <v>0</v>
      </c>
      <c r="M2962" s="184"/>
    </row>
    <row r="2963" spans="1:13" ht="15" customHeight="1" x14ac:dyDescent="0.3">
      <c r="A2963" s="85" t="s">
        <v>3347</v>
      </c>
      <c r="B2963" s="85" t="s">
        <v>3348</v>
      </c>
      <c r="C2963" s="86" t="s">
        <v>198</v>
      </c>
      <c r="D2963" s="199">
        <v>0</v>
      </c>
      <c r="E2963" s="176">
        <v>0</v>
      </c>
      <c r="F2963" s="87">
        <v>0</v>
      </c>
      <c r="G2963" s="168">
        <v>0</v>
      </c>
      <c r="I2963" s="177" t="s">
        <v>9293</v>
      </c>
      <c r="J2963" s="174">
        <f t="shared" si="153"/>
        <v>0</v>
      </c>
      <c r="M2963" s="184"/>
    </row>
    <row r="2964" spans="1:13" ht="15" customHeight="1" x14ac:dyDescent="0.3">
      <c r="A2964" s="85" t="s">
        <v>3349</v>
      </c>
      <c r="B2964" s="85" t="s">
        <v>3350</v>
      </c>
      <c r="C2964" s="86" t="s">
        <v>198</v>
      </c>
      <c r="D2964" s="199">
        <v>3228.29</v>
      </c>
      <c r="E2964" s="176">
        <v>103886.37</v>
      </c>
      <c r="F2964" s="87">
        <v>0</v>
      </c>
      <c r="G2964" s="168">
        <v>0</v>
      </c>
      <c r="I2964" s="177">
        <f t="shared" ref="I2964:I2971" si="155">F2964/D2964</f>
        <v>0</v>
      </c>
      <c r="J2964" s="174">
        <f t="shared" si="153"/>
        <v>3228.29</v>
      </c>
      <c r="M2964" s="184"/>
    </row>
    <row r="2965" spans="1:13" ht="15" customHeight="1" x14ac:dyDescent="0.3">
      <c r="A2965" s="85" t="s">
        <v>3351</v>
      </c>
      <c r="B2965" s="85" t="s">
        <v>3352</v>
      </c>
      <c r="C2965" s="86" t="s">
        <v>14</v>
      </c>
      <c r="D2965" s="199">
        <v>14.42</v>
      </c>
      <c r="E2965" s="176">
        <v>23655.43</v>
      </c>
      <c r="F2965" s="87">
        <v>0</v>
      </c>
      <c r="G2965" s="168">
        <v>0</v>
      </c>
      <c r="I2965" s="177">
        <f t="shared" si="155"/>
        <v>0</v>
      </c>
      <c r="J2965" s="174">
        <f t="shared" si="153"/>
        <v>14.42</v>
      </c>
      <c r="M2965" s="184"/>
    </row>
    <row r="2966" spans="1:13" ht="15" customHeight="1" x14ac:dyDescent="0.3">
      <c r="A2966" s="85" t="s">
        <v>3353</v>
      </c>
      <c r="B2966" s="85" t="s">
        <v>3354</v>
      </c>
      <c r="C2966" s="86" t="s">
        <v>14</v>
      </c>
      <c r="D2966" s="199">
        <v>21.1</v>
      </c>
      <c r="E2966" s="176">
        <v>37551.67</v>
      </c>
      <c r="F2966" s="87">
        <v>0</v>
      </c>
      <c r="G2966" s="168">
        <v>0</v>
      </c>
      <c r="I2966" s="177">
        <f t="shared" si="155"/>
        <v>0</v>
      </c>
      <c r="J2966" s="174">
        <f t="shared" si="153"/>
        <v>21.1</v>
      </c>
      <c r="M2966" s="184"/>
    </row>
    <row r="2967" spans="1:13" ht="15" customHeight="1" x14ac:dyDescent="0.3">
      <c r="A2967" s="85" t="s">
        <v>8239</v>
      </c>
      <c r="B2967" s="85" t="s">
        <v>8427</v>
      </c>
      <c r="C2967" s="86" t="s">
        <v>25</v>
      </c>
      <c r="D2967" s="202">
        <v>31500</v>
      </c>
      <c r="E2967" s="162">
        <v>102060</v>
      </c>
      <c r="F2967" s="161">
        <v>14367.39</v>
      </c>
      <c r="G2967" s="171">
        <v>46550.3436</v>
      </c>
      <c r="I2967" s="177">
        <f t="shared" si="155"/>
        <v>0.45610761904761904</v>
      </c>
      <c r="J2967" s="174">
        <f t="shared" si="153"/>
        <v>17132.61</v>
      </c>
      <c r="M2967" s="184"/>
    </row>
    <row r="2968" spans="1:13" ht="15" customHeight="1" x14ac:dyDescent="0.3">
      <c r="A2968" s="85" t="s">
        <v>8240</v>
      </c>
      <c r="B2968" s="85" t="s">
        <v>9289</v>
      </c>
      <c r="C2968" s="86" t="s">
        <v>198</v>
      </c>
      <c r="D2968" s="202">
        <v>24059.43</v>
      </c>
      <c r="E2968" s="162">
        <v>350064.71</v>
      </c>
      <c r="F2968" s="161">
        <v>15389.58</v>
      </c>
      <c r="G2968" s="171">
        <v>223918.389</v>
      </c>
      <c r="I2968" s="177">
        <f t="shared" si="155"/>
        <v>0.63964857022797295</v>
      </c>
      <c r="J2968" s="174">
        <f t="shared" si="153"/>
        <v>8669.85</v>
      </c>
      <c r="M2968" s="184"/>
    </row>
    <row r="2969" spans="1:13" ht="15" customHeight="1" x14ac:dyDescent="0.3">
      <c r="A2969" s="85" t="s">
        <v>8241</v>
      </c>
      <c r="B2969" s="85" t="s">
        <v>9290</v>
      </c>
      <c r="C2969" s="86" t="s">
        <v>198</v>
      </c>
      <c r="D2969" s="202">
        <v>10529.41</v>
      </c>
      <c r="E2969" s="162">
        <v>242808.19</v>
      </c>
      <c r="F2969" s="161">
        <v>1905.46</v>
      </c>
      <c r="G2969" s="171">
        <v>43939.907599999999</v>
      </c>
      <c r="I2969" s="177">
        <f t="shared" si="155"/>
        <v>0.18096550518974949</v>
      </c>
      <c r="J2969" s="174">
        <f t="shared" si="153"/>
        <v>8623.9500000000007</v>
      </c>
      <c r="M2969" s="184"/>
    </row>
    <row r="2970" spans="1:13" ht="15" customHeight="1" x14ac:dyDescent="0.3">
      <c r="A2970" s="85" t="s">
        <v>8242</v>
      </c>
      <c r="B2970" s="85" t="s">
        <v>8428</v>
      </c>
      <c r="C2970" s="86" t="s">
        <v>28</v>
      </c>
      <c r="D2970" s="202">
        <v>5000</v>
      </c>
      <c r="E2970" s="162">
        <v>574050</v>
      </c>
      <c r="F2970" s="161">
        <v>2101</v>
      </c>
      <c r="G2970" s="171">
        <v>241215.81</v>
      </c>
      <c r="I2970" s="177">
        <f t="shared" si="155"/>
        <v>0.42020000000000002</v>
      </c>
      <c r="J2970" s="174">
        <f t="shared" si="153"/>
        <v>2899</v>
      </c>
      <c r="M2970" s="184"/>
    </row>
    <row r="2971" spans="1:13" ht="15" customHeight="1" x14ac:dyDescent="0.3">
      <c r="A2971" s="85" t="s">
        <v>8243</v>
      </c>
      <c r="B2971" s="85" t="s">
        <v>8429</v>
      </c>
      <c r="C2971" s="86" t="s">
        <v>198</v>
      </c>
      <c r="D2971" s="202">
        <v>0</v>
      </c>
      <c r="E2971" s="162">
        <v>0</v>
      </c>
      <c r="F2971" s="161">
        <v>0</v>
      </c>
      <c r="G2971" s="171">
        <v>0</v>
      </c>
      <c r="I2971" s="177" t="e">
        <f t="shared" si="155"/>
        <v>#DIV/0!</v>
      </c>
      <c r="J2971" s="174">
        <f t="shared" si="153"/>
        <v>0</v>
      </c>
      <c r="M2971" s="184"/>
    </row>
    <row r="2972" spans="1:13" ht="15" customHeight="1" x14ac:dyDescent="0.3">
      <c r="A2972" s="90" t="s">
        <v>9490</v>
      </c>
      <c r="B2972" s="90" t="s">
        <v>2699</v>
      </c>
      <c r="C2972" s="91"/>
      <c r="D2972" s="205"/>
      <c r="E2972" s="157">
        <v>864008.74</v>
      </c>
      <c r="F2972" s="91"/>
      <c r="G2972" s="91">
        <v>164579.448</v>
      </c>
      <c r="I2972" s="177"/>
      <c r="J2972" s="174">
        <f t="shared" si="153"/>
        <v>0</v>
      </c>
      <c r="M2972" s="184"/>
    </row>
    <row r="2973" spans="1:13" ht="15" customHeight="1" x14ac:dyDescent="0.3">
      <c r="A2973" s="85" t="s">
        <v>9491</v>
      </c>
      <c r="B2973" s="85" t="s">
        <v>9291</v>
      </c>
      <c r="C2973" s="86" t="s">
        <v>198</v>
      </c>
      <c r="D2973" s="202">
        <v>8758.69</v>
      </c>
      <c r="E2973" s="162">
        <v>127438.94</v>
      </c>
      <c r="F2973" s="161">
        <v>2177.65</v>
      </c>
      <c r="G2973" s="171">
        <v>31684.807500000003</v>
      </c>
      <c r="I2973" s="177">
        <f>F2973/D2973</f>
        <v>0.24862736322440912</v>
      </c>
      <c r="J2973" s="174">
        <f t="shared" si="153"/>
        <v>6581.0400000000009</v>
      </c>
      <c r="M2973" s="184"/>
    </row>
    <row r="2974" spans="1:13" ht="15" customHeight="1" x14ac:dyDescent="0.3">
      <c r="A2974" s="85" t="s">
        <v>9492</v>
      </c>
      <c r="B2974" s="85" t="s">
        <v>9292</v>
      </c>
      <c r="C2974" s="86" t="s">
        <v>198</v>
      </c>
      <c r="D2974" s="202">
        <v>4379.34</v>
      </c>
      <c r="E2974" s="162">
        <v>100987.58</v>
      </c>
      <c r="F2974" s="161">
        <v>556.47</v>
      </c>
      <c r="G2974" s="171">
        <v>12832.198200000001</v>
      </c>
      <c r="I2974" s="177">
        <f>F2974/D2974</f>
        <v>0.1270670923015797</v>
      </c>
      <c r="J2974" s="174">
        <f t="shared" si="153"/>
        <v>3822.87</v>
      </c>
      <c r="M2974" s="184"/>
    </row>
    <row r="2975" spans="1:13" ht="15" customHeight="1" x14ac:dyDescent="0.3">
      <c r="A2975" s="85" t="s">
        <v>9493</v>
      </c>
      <c r="B2975" s="85" t="s">
        <v>8430</v>
      </c>
      <c r="C2975" s="86" t="s">
        <v>28</v>
      </c>
      <c r="D2975" s="202">
        <v>2000</v>
      </c>
      <c r="E2975" s="162">
        <v>229620</v>
      </c>
      <c r="F2975" s="161">
        <v>576.07000000000005</v>
      </c>
      <c r="G2975" s="171">
        <v>66138.596700000009</v>
      </c>
      <c r="I2975" s="177">
        <f>F2975/D2975</f>
        <v>0.28803500000000004</v>
      </c>
      <c r="J2975" s="174">
        <f t="shared" si="153"/>
        <v>1423.9299999999998</v>
      </c>
      <c r="M2975" s="184"/>
    </row>
    <row r="2976" spans="1:13" ht="15" customHeight="1" x14ac:dyDescent="0.3">
      <c r="A2976" s="85" t="s">
        <v>9494</v>
      </c>
      <c r="B2976" s="85" t="s">
        <v>8431</v>
      </c>
      <c r="C2976" s="86" t="s">
        <v>198</v>
      </c>
      <c r="D2976" s="202">
        <v>0</v>
      </c>
      <c r="E2976" s="162">
        <v>0</v>
      </c>
      <c r="F2976" s="161">
        <v>0</v>
      </c>
      <c r="G2976" s="171">
        <v>0</v>
      </c>
      <c r="I2976" s="177" t="s">
        <v>9293</v>
      </c>
      <c r="J2976" s="174"/>
      <c r="K2976" s="180" t="s">
        <v>9294</v>
      </c>
      <c r="M2976" s="184"/>
    </row>
    <row r="2977" spans="1:13" ht="15" customHeight="1" x14ac:dyDescent="0.3">
      <c r="A2977" s="85" t="s">
        <v>9495</v>
      </c>
      <c r="B2977" s="85" t="s">
        <v>9214</v>
      </c>
      <c r="C2977" s="86" t="s">
        <v>198</v>
      </c>
      <c r="D2977" s="203">
        <v>13138.03</v>
      </c>
      <c r="E2977" s="164">
        <v>176837.88</v>
      </c>
      <c r="F2977" s="163">
        <v>3744.11</v>
      </c>
      <c r="G2977" s="172">
        <v>50395.720600000008</v>
      </c>
      <c r="I2977" s="177">
        <f>F2977/D2977</f>
        <v>0.28498260393681546</v>
      </c>
      <c r="J2977" s="174">
        <f>D2977-F2977</f>
        <v>9393.92</v>
      </c>
      <c r="M2977" s="184"/>
    </row>
    <row r="2978" spans="1:13" ht="15" customHeight="1" x14ac:dyDescent="0.3">
      <c r="A2978" s="85" t="s">
        <v>9496</v>
      </c>
      <c r="B2978" s="85" t="s">
        <v>9215</v>
      </c>
      <c r="C2978" s="86" t="s">
        <v>14</v>
      </c>
      <c r="D2978" s="203">
        <v>4058.89</v>
      </c>
      <c r="E2978" s="164">
        <v>229124.34</v>
      </c>
      <c r="F2978" s="163">
        <v>62.5</v>
      </c>
      <c r="G2978" s="172">
        <v>3528.125</v>
      </c>
      <c r="I2978" s="177">
        <f>F2978/D2978</f>
        <v>1.5398298549603463E-2</v>
      </c>
      <c r="J2978" s="174">
        <f>D2978-F2978</f>
        <v>3996.39</v>
      </c>
      <c r="M2978" s="184"/>
    </row>
    <row r="2979" spans="1:13" ht="15" customHeight="1" x14ac:dyDescent="0.3">
      <c r="A2979" s="90" t="s">
        <v>8244</v>
      </c>
      <c r="B2979" s="90" t="s">
        <v>9345</v>
      </c>
      <c r="C2979" s="91"/>
      <c r="D2979" s="205"/>
      <c r="E2979" s="91">
        <v>468046.2</v>
      </c>
      <c r="F2979" s="91"/>
      <c r="G2979" s="91">
        <v>127078.55200000001</v>
      </c>
      <c r="I2979" s="177"/>
      <c r="J2979" s="174">
        <f>D2979-F2979</f>
        <v>0</v>
      </c>
      <c r="M2979" s="184"/>
    </row>
    <row r="2980" spans="1:13" ht="15" customHeight="1" x14ac:dyDescent="0.3">
      <c r="A2980" s="183" t="s">
        <v>8245</v>
      </c>
      <c r="B2980" s="85" t="s">
        <v>9346</v>
      </c>
      <c r="C2980" s="86" t="s">
        <v>198</v>
      </c>
      <c r="D2980" s="203">
        <v>34773.120000000003</v>
      </c>
      <c r="E2980" s="164">
        <v>468046.2</v>
      </c>
      <c r="F2980" s="163">
        <v>9441.2000000000007</v>
      </c>
      <c r="G2980" s="172">
        <v>127078.55200000001</v>
      </c>
      <c r="I2980" s="177"/>
      <c r="J2980" s="174"/>
      <c r="M2980" s="184"/>
    </row>
    <row r="2981" spans="1:13" ht="15" customHeight="1" x14ac:dyDescent="0.3">
      <c r="A2981" s="88" t="s">
        <v>9023</v>
      </c>
      <c r="B2981" s="88" t="s">
        <v>8833</v>
      </c>
      <c r="C2981" s="89" t="s">
        <v>28</v>
      </c>
      <c r="D2981" s="203">
        <v>800</v>
      </c>
      <c r="E2981" s="164">
        <v>75584</v>
      </c>
      <c r="F2981" s="163">
        <v>446</v>
      </c>
      <c r="G2981" s="172">
        <v>42138.080000000002</v>
      </c>
      <c r="I2981" s="177">
        <f>F2981/D2981</f>
        <v>0.5575</v>
      </c>
      <c r="J2981" s="174">
        <f t="shared" ref="J2981:J3044" si="156">D2981-F2981</f>
        <v>354</v>
      </c>
      <c r="M2981" s="184"/>
    </row>
    <row r="2982" spans="1:13" ht="15" customHeight="1" x14ac:dyDescent="0.3">
      <c r="A2982" s="85" t="s">
        <v>9024</v>
      </c>
      <c r="B2982" s="85" t="s">
        <v>9216</v>
      </c>
      <c r="C2982" s="86" t="s">
        <v>28</v>
      </c>
      <c r="D2982" s="203">
        <v>2500</v>
      </c>
      <c r="E2982" s="164">
        <v>33825</v>
      </c>
      <c r="F2982" s="163">
        <v>385.01</v>
      </c>
      <c r="G2982" s="172">
        <v>5209.1852999999992</v>
      </c>
      <c r="I2982" s="177">
        <f>F2982/D2982</f>
        <v>0.154004</v>
      </c>
      <c r="J2982" s="174">
        <f t="shared" si="156"/>
        <v>2114.9899999999998</v>
      </c>
      <c r="M2982" s="184"/>
    </row>
    <row r="2983" spans="1:13" ht="15" customHeight="1" x14ac:dyDescent="0.3">
      <c r="A2983" s="85" t="s">
        <v>9025</v>
      </c>
      <c r="B2983" s="85" t="s">
        <v>9217</v>
      </c>
      <c r="C2983" s="86" t="s">
        <v>28</v>
      </c>
      <c r="D2983" s="203">
        <v>800</v>
      </c>
      <c r="E2983" s="164">
        <v>1528</v>
      </c>
      <c r="F2983" s="163">
        <v>0</v>
      </c>
      <c r="G2983" s="172">
        <v>0</v>
      </c>
      <c r="I2983" s="177">
        <f>F2983/D2983</f>
        <v>0</v>
      </c>
      <c r="J2983" s="174">
        <f t="shared" si="156"/>
        <v>800</v>
      </c>
      <c r="M2983" s="184"/>
    </row>
    <row r="2984" spans="1:13" ht="15" customHeight="1" x14ac:dyDescent="0.3">
      <c r="A2984" s="85" t="s">
        <v>9026</v>
      </c>
      <c r="B2984" s="85" t="s">
        <v>9218</v>
      </c>
      <c r="C2984" s="86" t="s">
        <v>25</v>
      </c>
      <c r="D2984" s="203">
        <v>2875</v>
      </c>
      <c r="E2984" s="164">
        <v>153065</v>
      </c>
      <c r="F2984" s="163">
        <v>480</v>
      </c>
      <c r="G2984" s="172">
        <v>25555.200000000001</v>
      </c>
      <c r="I2984" s="177">
        <f>F2984/D2984</f>
        <v>0.16695652173913045</v>
      </c>
      <c r="J2984" s="174">
        <f t="shared" si="156"/>
        <v>2395</v>
      </c>
      <c r="M2984" s="184"/>
    </row>
    <row r="2985" spans="1:13" ht="15" customHeight="1" x14ac:dyDescent="0.3">
      <c r="A2985" s="85" t="s">
        <v>9936</v>
      </c>
      <c r="B2985" s="85" t="s">
        <v>10213</v>
      </c>
      <c r="C2985" s="86" t="s">
        <v>198</v>
      </c>
      <c r="D2985" s="203">
        <v>7500</v>
      </c>
      <c r="E2985" s="164">
        <v>44175</v>
      </c>
      <c r="F2985" s="163">
        <v>0</v>
      </c>
      <c r="G2985" s="172">
        <v>0</v>
      </c>
      <c r="I2985" s="177">
        <f>F2985/D2985</f>
        <v>0</v>
      </c>
      <c r="J2985" s="174">
        <f t="shared" si="156"/>
        <v>7500</v>
      </c>
      <c r="M2985" s="184"/>
    </row>
    <row r="2986" spans="1:13" ht="19.95" customHeight="1" x14ac:dyDescent="0.3">
      <c r="A2986" s="88" t="s">
        <v>3355</v>
      </c>
      <c r="B2986" s="88" t="s">
        <v>3356</v>
      </c>
      <c r="C2986" s="89"/>
      <c r="D2986" s="201"/>
      <c r="E2986" s="156">
        <v>345762.2200000002</v>
      </c>
      <c r="F2986" s="89"/>
      <c r="G2986" s="89">
        <v>0</v>
      </c>
      <c r="I2986" s="177"/>
      <c r="J2986" s="174">
        <f t="shared" si="156"/>
        <v>0</v>
      </c>
      <c r="M2986" s="184"/>
    </row>
    <row r="2987" spans="1:13" ht="15" customHeight="1" x14ac:dyDescent="0.3">
      <c r="A2987" s="85" t="s">
        <v>3357</v>
      </c>
      <c r="B2987" s="85" t="s">
        <v>3358</v>
      </c>
      <c r="C2987" s="86" t="s">
        <v>42</v>
      </c>
      <c r="D2987" s="199">
        <v>1</v>
      </c>
      <c r="E2987" s="176">
        <v>6101.88</v>
      </c>
      <c r="F2987" s="87">
        <v>0</v>
      </c>
      <c r="G2987" s="168">
        <v>0</v>
      </c>
      <c r="I2987" s="177">
        <f t="shared" ref="I2987:I3018" si="157">F2987/D2987</f>
        <v>0</v>
      </c>
      <c r="J2987" s="174">
        <f t="shared" si="156"/>
        <v>1</v>
      </c>
      <c r="M2987" s="184"/>
    </row>
    <row r="2988" spans="1:13" ht="15" customHeight="1" x14ac:dyDescent="0.3">
      <c r="A2988" s="85" t="s">
        <v>3359</v>
      </c>
      <c r="B2988" s="85" t="s">
        <v>3360</v>
      </c>
      <c r="C2988" s="86" t="s">
        <v>42</v>
      </c>
      <c r="D2988" s="199">
        <v>1</v>
      </c>
      <c r="E2988" s="176">
        <v>6101.88</v>
      </c>
      <c r="F2988" s="87">
        <v>0</v>
      </c>
      <c r="G2988" s="168">
        <v>0</v>
      </c>
      <c r="I2988" s="177">
        <f t="shared" si="157"/>
        <v>0</v>
      </c>
      <c r="J2988" s="174">
        <f t="shared" si="156"/>
        <v>1</v>
      </c>
      <c r="M2988" s="184"/>
    </row>
    <row r="2989" spans="1:13" ht="15" customHeight="1" x14ac:dyDescent="0.3">
      <c r="A2989" s="85" t="s">
        <v>3361</v>
      </c>
      <c r="B2989" s="85" t="s">
        <v>3362</v>
      </c>
      <c r="C2989" s="86" t="s">
        <v>42</v>
      </c>
      <c r="D2989" s="199">
        <v>1</v>
      </c>
      <c r="E2989" s="176">
        <v>6101.88</v>
      </c>
      <c r="F2989" s="87">
        <v>0</v>
      </c>
      <c r="G2989" s="168">
        <v>0</v>
      </c>
      <c r="I2989" s="177">
        <f t="shared" si="157"/>
        <v>0</v>
      </c>
      <c r="J2989" s="174">
        <f t="shared" si="156"/>
        <v>1</v>
      </c>
      <c r="M2989" s="184"/>
    </row>
    <row r="2990" spans="1:13" ht="15" customHeight="1" x14ac:dyDescent="0.3">
      <c r="A2990" s="85" t="s">
        <v>3363</v>
      </c>
      <c r="B2990" s="85" t="s">
        <v>3364</v>
      </c>
      <c r="C2990" s="86" t="s">
        <v>42</v>
      </c>
      <c r="D2990" s="199">
        <v>1</v>
      </c>
      <c r="E2990" s="176">
        <v>6101.88</v>
      </c>
      <c r="F2990" s="87">
        <v>0</v>
      </c>
      <c r="G2990" s="168">
        <v>0</v>
      </c>
      <c r="I2990" s="177">
        <f t="shared" si="157"/>
        <v>0</v>
      </c>
      <c r="J2990" s="174">
        <f t="shared" si="156"/>
        <v>1</v>
      </c>
      <c r="M2990" s="184"/>
    </row>
    <row r="2991" spans="1:13" ht="15" customHeight="1" x14ac:dyDescent="0.3">
      <c r="A2991" s="85" t="s">
        <v>3365</v>
      </c>
      <c r="B2991" s="85" t="s">
        <v>3366</v>
      </c>
      <c r="C2991" s="86" t="s">
        <v>42</v>
      </c>
      <c r="D2991" s="199">
        <v>1</v>
      </c>
      <c r="E2991" s="176">
        <v>6101.88</v>
      </c>
      <c r="F2991" s="87">
        <v>0</v>
      </c>
      <c r="G2991" s="168">
        <v>0</v>
      </c>
      <c r="I2991" s="177">
        <f t="shared" si="157"/>
        <v>0</v>
      </c>
      <c r="J2991" s="174">
        <f t="shared" si="156"/>
        <v>1</v>
      </c>
      <c r="M2991" s="184"/>
    </row>
    <row r="2992" spans="1:13" ht="15" customHeight="1" x14ac:dyDescent="0.3">
      <c r="A2992" s="85" t="s">
        <v>3367</v>
      </c>
      <c r="B2992" s="85" t="s">
        <v>3368</v>
      </c>
      <c r="C2992" s="86" t="s">
        <v>42</v>
      </c>
      <c r="D2992" s="199">
        <v>1</v>
      </c>
      <c r="E2992" s="176">
        <v>6101.88</v>
      </c>
      <c r="F2992" s="87">
        <v>0</v>
      </c>
      <c r="G2992" s="168">
        <v>0</v>
      </c>
      <c r="I2992" s="177">
        <f t="shared" si="157"/>
        <v>0</v>
      </c>
      <c r="J2992" s="174">
        <f t="shared" si="156"/>
        <v>1</v>
      </c>
      <c r="M2992" s="184"/>
    </row>
    <row r="2993" spans="1:13" ht="15" customHeight="1" x14ac:dyDescent="0.3">
      <c r="A2993" s="85" t="s">
        <v>3369</v>
      </c>
      <c r="B2993" s="85" t="s">
        <v>3370</v>
      </c>
      <c r="C2993" s="86" t="s">
        <v>42</v>
      </c>
      <c r="D2993" s="199">
        <v>1</v>
      </c>
      <c r="E2993" s="176">
        <v>6101.88</v>
      </c>
      <c r="F2993" s="87">
        <v>0</v>
      </c>
      <c r="G2993" s="168">
        <v>0</v>
      </c>
      <c r="I2993" s="177">
        <f t="shared" si="157"/>
        <v>0</v>
      </c>
      <c r="J2993" s="174">
        <f t="shared" si="156"/>
        <v>1</v>
      </c>
      <c r="M2993" s="184"/>
    </row>
    <row r="2994" spans="1:13" ht="15" customHeight="1" x14ac:dyDescent="0.3">
      <c r="A2994" s="85" t="s">
        <v>3371</v>
      </c>
      <c r="B2994" s="85" t="s">
        <v>3372</v>
      </c>
      <c r="C2994" s="86" t="s">
        <v>42</v>
      </c>
      <c r="D2994" s="199">
        <v>1</v>
      </c>
      <c r="E2994" s="176">
        <v>6101.88</v>
      </c>
      <c r="F2994" s="87">
        <v>0</v>
      </c>
      <c r="G2994" s="168">
        <v>0</v>
      </c>
      <c r="I2994" s="177">
        <f t="shared" si="157"/>
        <v>0</v>
      </c>
      <c r="J2994" s="174">
        <f t="shared" si="156"/>
        <v>1</v>
      </c>
      <c r="M2994" s="184"/>
    </row>
    <row r="2995" spans="1:13" ht="15" customHeight="1" x14ac:dyDescent="0.3">
      <c r="A2995" s="85" t="s">
        <v>3373</v>
      </c>
      <c r="B2995" s="85" t="s">
        <v>3374</v>
      </c>
      <c r="C2995" s="86" t="s">
        <v>42</v>
      </c>
      <c r="D2995" s="199">
        <v>1</v>
      </c>
      <c r="E2995" s="176">
        <v>6101.88</v>
      </c>
      <c r="F2995" s="87">
        <v>0</v>
      </c>
      <c r="G2995" s="168">
        <v>0</v>
      </c>
      <c r="I2995" s="177">
        <f t="shared" si="157"/>
        <v>0</v>
      </c>
      <c r="J2995" s="174">
        <f t="shared" si="156"/>
        <v>1</v>
      </c>
      <c r="M2995" s="184"/>
    </row>
    <row r="2996" spans="1:13" ht="15" customHeight="1" x14ac:dyDescent="0.3">
      <c r="A2996" s="85" t="s">
        <v>3375</v>
      </c>
      <c r="B2996" s="85" t="s">
        <v>3376</v>
      </c>
      <c r="C2996" s="86" t="s">
        <v>42</v>
      </c>
      <c r="D2996" s="199">
        <v>2</v>
      </c>
      <c r="E2996" s="176">
        <v>12203.76</v>
      </c>
      <c r="F2996" s="87">
        <v>0</v>
      </c>
      <c r="G2996" s="168">
        <v>0</v>
      </c>
      <c r="I2996" s="177">
        <f t="shared" si="157"/>
        <v>0</v>
      </c>
      <c r="J2996" s="174">
        <f t="shared" si="156"/>
        <v>2</v>
      </c>
      <c r="M2996" s="184"/>
    </row>
    <row r="2997" spans="1:13" ht="15" customHeight="1" x14ac:dyDescent="0.3">
      <c r="A2997" s="85" t="s">
        <v>3377</v>
      </c>
      <c r="B2997" s="85" t="s">
        <v>3378</v>
      </c>
      <c r="C2997" s="86" t="s">
        <v>42</v>
      </c>
      <c r="D2997" s="199">
        <v>2</v>
      </c>
      <c r="E2997" s="176">
        <v>12203.76</v>
      </c>
      <c r="F2997" s="87">
        <v>0</v>
      </c>
      <c r="G2997" s="168">
        <v>0</v>
      </c>
      <c r="I2997" s="177">
        <f t="shared" si="157"/>
        <v>0</v>
      </c>
      <c r="J2997" s="174">
        <f t="shared" si="156"/>
        <v>2</v>
      </c>
      <c r="M2997" s="184"/>
    </row>
    <row r="2998" spans="1:13" ht="15" customHeight="1" x14ac:dyDescent="0.3">
      <c r="A2998" s="85" t="s">
        <v>3379</v>
      </c>
      <c r="B2998" s="85" t="s">
        <v>3380</v>
      </c>
      <c r="C2998" s="86" t="s">
        <v>42</v>
      </c>
      <c r="D2998" s="199">
        <v>1</v>
      </c>
      <c r="E2998" s="176">
        <v>6101.88</v>
      </c>
      <c r="F2998" s="87">
        <v>0</v>
      </c>
      <c r="G2998" s="168">
        <v>0</v>
      </c>
      <c r="I2998" s="177">
        <f t="shared" si="157"/>
        <v>0</v>
      </c>
      <c r="J2998" s="174">
        <f t="shared" si="156"/>
        <v>1</v>
      </c>
      <c r="M2998" s="184"/>
    </row>
    <row r="2999" spans="1:13" ht="15" customHeight="1" x14ac:dyDescent="0.3">
      <c r="A2999" s="85" t="s">
        <v>3381</v>
      </c>
      <c r="B2999" s="85" t="s">
        <v>3382</v>
      </c>
      <c r="C2999" s="86" t="s">
        <v>42</v>
      </c>
      <c r="D2999" s="199">
        <v>1</v>
      </c>
      <c r="E2999" s="176">
        <v>6101.88</v>
      </c>
      <c r="F2999" s="87">
        <v>0</v>
      </c>
      <c r="G2999" s="168">
        <v>0</v>
      </c>
      <c r="I2999" s="177">
        <f t="shared" si="157"/>
        <v>0</v>
      </c>
      <c r="J2999" s="174">
        <f t="shared" si="156"/>
        <v>1</v>
      </c>
      <c r="M2999" s="184"/>
    </row>
    <row r="3000" spans="1:13" ht="15" customHeight="1" x14ac:dyDescent="0.3">
      <c r="A3000" s="85" t="s">
        <v>3383</v>
      </c>
      <c r="B3000" s="85" t="s">
        <v>3384</v>
      </c>
      <c r="C3000" s="86" t="s">
        <v>42</v>
      </c>
      <c r="D3000" s="199">
        <v>1</v>
      </c>
      <c r="E3000" s="176">
        <v>6101.88</v>
      </c>
      <c r="F3000" s="87">
        <v>0</v>
      </c>
      <c r="G3000" s="168">
        <v>0</v>
      </c>
      <c r="I3000" s="177">
        <f t="shared" si="157"/>
        <v>0</v>
      </c>
      <c r="J3000" s="174">
        <f t="shared" si="156"/>
        <v>1</v>
      </c>
      <c r="M3000" s="184"/>
    </row>
    <row r="3001" spans="1:13" ht="15" customHeight="1" x14ac:dyDescent="0.3">
      <c r="A3001" s="85" t="s">
        <v>3385</v>
      </c>
      <c r="B3001" s="85" t="s">
        <v>3386</v>
      </c>
      <c r="C3001" s="86" t="s">
        <v>42</v>
      </c>
      <c r="D3001" s="199">
        <v>1</v>
      </c>
      <c r="E3001" s="176">
        <v>6101.88</v>
      </c>
      <c r="F3001" s="87">
        <v>0</v>
      </c>
      <c r="G3001" s="168">
        <v>0</v>
      </c>
      <c r="I3001" s="177">
        <f t="shared" si="157"/>
        <v>0</v>
      </c>
      <c r="J3001" s="174">
        <f t="shared" si="156"/>
        <v>1</v>
      </c>
      <c r="M3001" s="184"/>
    </row>
    <row r="3002" spans="1:13" ht="15" customHeight="1" x14ac:dyDescent="0.3">
      <c r="A3002" s="85" t="s">
        <v>3387</v>
      </c>
      <c r="B3002" s="85" t="s">
        <v>3388</v>
      </c>
      <c r="C3002" s="86" t="s">
        <v>42</v>
      </c>
      <c r="D3002" s="199">
        <v>1</v>
      </c>
      <c r="E3002" s="176">
        <v>6101.88</v>
      </c>
      <c r="F3002" s="87">
        <v>0</v>
      </c>
      <c r="G3002" s="168">
        <v>0</v>
      </c>
      <c r="I3002" s="177">
        <f t="shared" si="157"/>
        <v>0</v>
      </c>
      <c r="J3002" s="174">
        <f t="shared" si="156"/>
        <v>1</v>
      </c>
      <c r="M3002" s="184"/>
    </row>
    <row r="3003" spans="1:13" ht="15" customHeight="1" x14ac:dyDescent="0.3">
      <c r="A3003" s="85" t="s">
        <v>3389</v>
      </c>
      <c r="B3003" s="85" t="s">
        <v>3390</v>
      </c>
      <c r="C3003" s="86" t="s">
        <v>42</v>
      </c>
      <c r="D3003" s="199">
        <v>1</v>
      </c>
      <c r="E3003" s="176">
        <v>6101.88</v>
      </c>
      <c r="F3003" s="87">
        <v>0</v>
      </c>
      <c r="G3003" s="168">
        <v>0</v>
      </c>
      <c r="I3003" s="177">
        <f t="shared" si="157"/>
        <v>0</v>
      </c>
      <c r="J3003" s="174">
        <f t="shared" si="156"/>
        <v>1</v>
      </c>
      <c r="M3003" s="184"/>
    </row>
    <row r="3004" spans="1:13" ht="15" customHeight="1" x14ac:dyDescent="0.3">
      <c r="A3004" s="85" t="s">
        <v>3391</v>
      </c>
      <c r="B3004" s="85" t="s">
        <v>3392</v>
      </c>
      <c r="C3004" s="86" t="s">
        <v>42</v>
      </c>
      <c r="D3004" s="199">
        <v>2</v>
      </c>
      <c r="E3004" s="176">
        <v>12203.76</v>
      </c>
      <c r="F3004" s="87">
        <v>0</v>
      </c>
      <c r="G3004" s="168">
        <v>0</v>
      </c>
      <c r="I3004" s="177">
        <f t="shared" si="157"/>
        <v>0</v>
      </c>
      <c r="J3004" s="174">
        <f t="shared" si="156"/>
        <v>2</v>
      </c>
      <c r="M3004" s="184"/>
    </row>
    <row r="3005" spans="1:13" ht="15" customHeight="1" x14ac:dyDescent="0.3">
      <c r="A3005" s="85" t="s">
        <v>3393</v>
      </c>
      <c r="B3005" s="85" t="s">
        <v>3394</v>
      </c>
      <c r="C3005" s="86" t="s">
        <v>42</v>
      </c>
      <c r="D3005" s="199">
        <v>1</v>
      </c>
      <c r="E3005" s="176">
        <v>6101.88</v>
      </c>
      <c r="F3005" s="87">
        <v>0</v>
      </c>
      <c r="G3005" s="168">
        <v>0</v>
      </c>
      <c r="I3005" s="177">
        <f t="shared" si="157"/>
        <v>0</v>
      </c>
      <c r="J3005" s="174">
        <f t="shared" si="156"/>
        <v>1</v>
      </c>
      <c r="M3005" s="184"/>
    </row>
    <row r="3006" spans="1:13" ht="15" customHeight="1" x14ac:dyDescent="0.3">
      <c r="A3006" s="85" t="s">
        <v>3395</v>
      </c>
      <c r="B3006" s="85" t="s">
        <v>3396</v>
      </c>
      <c r="C3006" s="86" t="s">
        <v>42</v>
      </c>
      <c r="D3006" s="199">
        <v>2</v>
      </c>
      <c r="E3006" s="176">
        <v>12203.76</v>
      </c>
      <c r="F3006" s="87">
        <v>0</v>
      </c>
      <c r="G3006" s="168">
        <v>0</v>
      </c>
      <c r="I3006" s="177">
        <f t="shared" si="157"/>
        <v>0</v>
      </c>
      <c r="J3006" s="174">
        <f t="shared" si="156"/>
        <v>2</v>
      </c>
      <c r="M3006" s="184"/>
    </row>
    <row r="3007" spans="1:13" ht="15" customHeight="1" x14ac:dyDescent="0.3">
      <c r="A3007" s="85" t="s">
        <v>3397</v>
      </c>
      <c r="B3007" s="85" t="s">
        <v>3398</v>
      </c>
      <c r="C3007" s="86" t="s">
        <v>42</v>
      </c>
      <c r="D3007" s="199">
        <v>1</v>
      </c>
      <c r="E3007" s="176">
        <v>6101.88</v>
      </c>
      <c r="F3007" s="87">
        <v>0</v>
      </c>
      <c r="G3007" s="168">
        <v>0</v>
      </c>
      <c r="I3007" s="177">
        <f t="shared" si="157"/>
        <v>0</v>
      </c>
      <c r="J3007" s="174">
        <f t="shared" si="156"/>
        <v>1</v>
      </c>
      <c r="M3007" s="184"/>
    </row>
    <row r="3008" spans="1:13" ht="15" customHeight="1" x14ac:dyDescent="0.3">
      <c r="A3008" s="85" t="s">
        <v>3399</v>
      </c>
      <c r="B3008" s="85" t="s">
        <v>3400</v>
      </c>
      <c r="C3008" s="86" t="s">
        <v>42</v>
      </c>
      <c r="D3008" s="199">
        <v>1</v>
      </c>
      <c r="E3008" s="176">
        <v>6101.88</v>
      </c>
      <c r="F3008" s="87">
        <v>0</v>
      </c>
      <c r="G3008" s="168">
        <v>0</v>
      </c>
      <c r="I3008" s="177">
        <f t="shared" si="157"/>
        <v>0</v>
      </c>
      <c r="J3008" s="174">
        <f t="shared" si="156"/>
        <v>1</v>
      </c>
      <c r="M3008" s="184"/>
    </row>
    <row r="3009" spans="1:13" ht="15" customHeight="1" x14ac:dyDescent="0.3">
      <c r="A3009" s="85" t="s">
        <v>3401</v>
      </c>
      <c r="B3009" s="85" t="s">
        <v>3402</v>
      </c>
      <c r="C3009" s="86" t="s">
        <v>42</v>
      </c>
      <c r="D3009" s="199">
        <v>1</v>
      </c>
      <c r="E3009" s="176">
        <v>6101.88</v>
      </c>
      <c r="F3009" s="87">
        <v>0</v>
      </c>
      <c r="G3009" s="168">
        <v>0</v>
      </c>
      <c r="I3009" s="177">
        <f t="shared" si="157"/>
        <v>0</v>
      </c>
      <c r="J3009" s="174">
        <f t="shared" si="156"/>
        <v>1</v>
      </c>
      <c r="M3009" s="184"/>
    </row>
    <row r="3010" spans="1:13" ht="15" customHeight="1" x14ac:dyDescent="0.3">
      <c r="A3010" s="85" t="s">
        <v>3403</v>
      </c>
      <c r="B3010" s="85" t="s">
        <v>3404</v>
      </c>
      <c r="C3010" s="86" t="s">
        <v>42</v>
      </c>
      <c r="D3010" s="199">
        <v>1</v>
      </c>
      <c r="E3010" s="176">
        <v>6101.88</v>
      </c>
      <c r="F3010" s="87">
        <v>0</v>
      </c>
      <c r="G3010" s="168">
        <v>0</v>
      </c>
      <c r="I3010" s="177">
        <f t="shared" si="157"/>
        <v>0</v>
      </c>
      <c r="J3010" s="174">
        <f t="shared" si="156"/>
        <v>1</v>
      </c>
      <c r="M3010" s="184"/>
    </row>
    <row r="3011" spans="1:13" ht="15" customHeight="1" x14ac:dyDescent="0.3">
      <c r="A3011" s="85" t="s">
        <v>3405</v>
      </c>
      <c r="B3011" s="85" t="s">
        <v>3406</v>
      </c>
      <c r="C3011" s="86" t="s">
        <v>42</v>
      </c>
      <c r="D3011" s="199">
        <v>1</v>
      </c>
      <c r="E3011" s="176">
        <v>6101.88</v>
      </c>
      <c r="F3011" s="87">
        <v>0</v>
      </c>
      <c r="G3011" s="168">
        <v>0</v>
      </c>
      <c r="I3011" s="177">
        <f t="shared" si="157"/>
        <v>0</v>
      </c>
      <c r="J3011" s="174">
        <f t="shared" si="156"/>
        <v>1</v>
      </c>
      <c r="M3011" s="184"/>
    </row>
    <row r="3012" spans="1:13" ht="15" customHeight="1" x14ac:dyDescent="0.3">
      <c r="A3012" s="85" t="s">
        <v>3407</v>
      </c>
      <c r="B3012" s="85" t="s">
        <v>3408</v>
      </c>
      <c r="C3012" s="86" t="s">
        <v>42</v>
      </c>
      <c r="D3012" s="199">
        <v>1</v>
      </c>
      <c r="E3012" s="176">
        <v>5731.57</v>
      </c>
      <c r="F3012" s="87">
        <v>0</v>
      </c>
      <c r="G3012" s="168">
        <v>0</v>
      </c>
      <c r="I3012" s="177">
        <f t="shared" si="157"/>
        <v>0</v>
      </c>
      <c r="J3012" s="174">
        <f t="shared" si="156"/>
        <v>1</v>
      </c>
      <c r="M3012" s="184"/>
    </row>
    <row r="3013" spans="1:13" ht="15" customHeight="1" x14ac:dyDescent="0.3">
      <c r="A3013" s="85" t="s">
        <v>3409</v>
      </c>
      <c r="B3013" s="85" t="s">
        <v>3410</v>
      </c>
      <c r="C3013" s="86" t="s">
        <v>42</v>
      </c>
      <c r="D3013" s="199">
        <v>1</v>
      </c>
      <c r="E3013" s="176">
        <v>5731.57</v>
      </c>
      <c r="F3013" s="87">
        <v>0</v>
      </c>
      <c r="G3013" s="168">
        <v>0</v>
      </c>
      <c r="I3013" s="177">
        <f t="shared" si="157"/>
        <v>0</v>
      </c>
      <c r="J3013" s="174">
        <f t="shared" si="156"/>
        <v>1</v>
      </c>
      <c r="M3013" s="184"/>
    </row>
    <row r="3014" spans="1:13" ht="15" customHeight="1" x14ac:dyDescent="0.3">
      <c r="A3014" s="85" t="s">
        <v>3411</v>
      </c>
      <c r="B3014" s="85" t="s">
        <v>3412</v>
      </c>
      <c r="C3014" s="86" t="s">
        <v>42</v>
      </c>
      <c r="D3014" s="199">
        <v>1</v>
      </c>
      <c r="E3014" s="176">
        <v>5731.57</v>
      </c>
      <c r="F3014" s="87">
        <v>0</v>
      </c>
      <c r="G3014" s="168">
        <v>0</v>
      </c>
      <c r="I3014" s="177">
        <f t="shared" si="157"/>
        <v>0</v>
      </c>
      <c r="J3014" s="174">
        <f t="shared" si="156"/>
        <v>1</v>
      </c>
      <c r="M3014" s="184"/>
    </row>
    <row r="3015" spans="1:13" ht="15" customHeight="1" x14ac:dyDescent="0.3">
      <c r="A3015" s="85" t="s">
        <v>3413</v>
      </c>
      <c r="B3015" s="85" t="s">
        <v>3414</v>
      </c>
      <c r="C3015" s="86" t="s">
        <v>42</v>
      </c>
      <c r="D3015" s="199">
        <v>1</v>
      </c>
      <c r="E3015" s="176">
        <v>5731.57</v>
      </c>
      <c r="F3015" s="87">
        <v>0</v>
      </c>
      <c r="G3015" s="168">
        <v>0</v>
      </c>
      <c r="I3015" s="177">
        <f t="shared" si="157"/>
        <v>0</v>
      </c>
      <c r="J3015" s="174">
        <f t="shared" si="156"/>
        <v>1</v>
      </c>
      <c r="M3015" s="184"/>
    </row>
    <row r="3016" spans="1:13" ht="15" customHeight="1" x14ac:dyDescent="0.3">
      <c r="A3016" s="85" t="s">
        <v>3415</v>
      </c>
      <c r="B3016" s="85" t="s">
        <v>3416</v>
      </c>
      <c r="C3016" s="86" t="s">
        <v>42</v>
      </c>
      <c r="D3016" s="199">
        <v>1</v>
      </c>
      <c r="E3016" s="176">
        <v>5731.57</v>
      </c>
      <c r="F3016" s="87">
        <v>0</v>
      </c>
      <c r="G3016" s="168">
        <v>0</v>
      </c>
      <c r="I3016" s="177">
        <f t="shared" si="157"/>
        <v>0</v>
      </c>
      <c r="J3016" s="174">
        <f t="shared" si="156"/>
        <v>1</v>
      </c>
      <c r="M3016" s="184"/>
    </row>
    <row r="3017" spans="1:13" ht="15" customHeight="1" x14ac:dyDescent="0.3">
      <c r="A3017" s="85" t="s">
        <v>3417</v>
      </c>
      <c r="B3017" s="85" t="s">
        <v>3418</v>
      </c>
      <c r="C3017" s="86" t="s">
        <v>42</v>
      </c>
      <c r="D3017" s="199">
        <v>1</v>
      </c>
      <c r="E3017" s="176">
        <v>6101.88</v>
      </c>
      <c r="F3017" s="87">
        <v>0</v>
      </c>
      <c r="G3017" s="168">
        <v>0</v>
      </c>
      <c r="I3017" s="177">
        <f t="shared" si="157"/>
        <v>0</v>
      </c>
      <c r="J3017" s="174">
        <f t="shared" si="156"/>
        <v>1</v>
      </c>
      <c r="M3017" s="184"/>
    </row>
    <row r="3018" spans="1:13" ht="15" customHeight="1" x14ac:dyDescent="0.3">
      <c r="A3018" s="85" t="s">
        <v>3419</v>
      </c>
      <c r="B3018" s="85" t="s">
        <v>3420</v>
      </c>
      <c r="C3018" s="86" t="s">
        <v>42</v>
      </c>
      <c r="D3018" s="199">
        <v>1</v>
      </c>
      <c r="E3018" s="176">
        <v>6101.88</v>
      </c>
      <c r="F3018" s="87">
        <v>0</v>
      </c>
      <c r="G3018" s="168">
        <v>0</v>
      </c>
      <c r="I3018" s="177">
        <f t="shared" si="157"/>
        <v>0</v>
      </c>
      <c r="J3018" s="174">
        <f t="shared" si="156"/>
        <v>1</v>
      </c>
      <c r="M3018" s="184"/>
    </row>
    <row r="3019" spans="1:13" ht="15" customHeight="1" x14ac:dyDescent="0.3">
      <c r="A3019" s="85" t="s">
        <v>3421</v>
      </c>
      <c r="B3019" s="85" t="s">
        <v>3422</v>
      </c>
      <c r="C3019" s="86" t="s">
        <v>42</v>
      </c>
      <c r="D3019" s="199">
        <v>1</v>
      </c>
      <c r="E3019" s="176">
        <v>6101.88</v>
      </c>
      <c r="F3019" s="87">
        <v>0</v>
      </c>
      <c r="G3019" s="168">
        <v>0</v>
      </c>
      <c r="I3019" s="177">
        <f t="shared" ref="I3019:I3039" si="158">F3019/D3019</f>
        <v>0</v>
      </c>
      <c r="J3019" s="174">
        <f t="shared" si="156"/>
        <v>1</v>
      </c>
      <c r="M3019" s="184"/>
    </row>
    <row r="3020" spans="1:13" ht="15" customHeight="1" x14ac:dyDescent="0.3">
      <c r="A3020" s="85" t="s">
        <v>3423</v>
      </c>
      <c r="B3020" s="85" t="s">
        <v>3424</v>
      </c>
      <c r="C3020" s="86" t="s">
        <v>42</v>
      </c>
      <c r="D3020" s="199">
        <v>1</v>
      </c>
      <c r="E3020" s="176">
        <v>6101.88</v>
      </c>
      <c r="F3020" s="87">
        <v>0</v>
      </c>
      <c r="G3020" s="168">
        <v>0</v>
      </c>
      <c r="I3020" s="177">
        <f t="shared" si="158"/>
        <v>0</v>
      </c>
      <c r="J3020" s="174">
        <f t="shared" si="156"/>
        <v>1</v>
      </c>
      <c r="M3020" s="184"/>
    </row>
    <row r="3021" spans="1:13" ht="15" customHeight="1" x14ac:dyDescent="0.3">
      <c r="A3021" s="85" t="s">
        <v>3425</v>
      </c>
      <c r="B3021" s="85" t="s">
        <v>3426</v>
      </c>
      <c r="C3021" s="86" t="s">
        <v>42</v>
      </c>
      <c r="D3021" s="199">
        <v>1</v>
      </c>
      <c r="E3021" s="176">
        <v>6101.88</v>
      </c>
      <c r="F3021" s="87">
        <v>0</v>
      </c>
      <c r="G3021" s="168">
        <v>0</v>
      </c>
      <c r="I3021" s="177">
        <f t="shared" si="158"/>
        <v>0</v>
      </c>
      <c r="J3021" s="174">
        <f t="shared" si="156"/>
        <v>1</v>
      </c>
      <c r="M3021" s="184"/>
    </row>
    <row r="3022" spans="1:13" ht="15" customHeight="1" x14ac:dyDescent="0.3">
      <c r="A3022" s="85" t="s">
        <v>3427</v>
      </c>
      <c r="B3022" s="85" t="s">
        <v>3428</v>
      </c>
      <c r="C3022" s="86" t="s">
        <v>42</v>
      </c>
      <c r="D3022" s="199">
        <v>1</v>
      </c>
      <c r="E3022" s="176">
        <v>6101.88</v>
      </c>
      <c r="F3022" s="87">
        <v>0</v>
      </c>
      <c r="G3022" s="168">
        <v>0</v>
      </c>
      <c r="I3022" s="177">
        <f t="shared" si="158"/>
        <v>0</v>
      </c>
      <c r="J3022" s="174">
        <f t="shared" si="156"/>
        <v>1</v>
      </c>
      <c r="M3022" s="184"/>
    </row>
    <row r="3023" spans="1:13" ht="15" customHeight="1" x14ac:dyDescent="0.3">
      <c r="A3023" s="85" t="s">
        <v>3429</v>
      </c>
      <c r="B3023" s="85" t="s">
        <v>3430</v>
      </c>
      <c r="C3023" s="86" t="s">
        <v>42</v>
      </c>
      <c r="D3023" s="199">
        <v>1</v>
      </c>
      <c r="E3023" s="176">
        <v>6101.88</v>
      </c>
      <c r="F3023" s="87">
        <v>0</v>
      </c>
      <c r="G3023" s="168">
        <v>0</v>
      </c>
      <c r="I3023" s="177">
        <f t="shared" si="158"/>
        <v>0</v>
      </c>
      <c r="J3023" s="174">
        <f t="shared" si="156"/>
        <v>1</v>
      </c>
      <c r="M3023" s="184"/>
    </row>
    <row r="3024" spans="1:13" ht="15" customHeight="1" x14ac:dyDescent="0.3">
      <c r="A3024" s="85" t="s">
        <v>3431</v>
      </c>
      <c r="B3024" s="85" t="s">
        <v>3432</v>
      </c>
      <c r="C3024" s="86" t="s">
        <v>42</v>
      </c>
      <c r="D3024" s="199">
        <v>1</v>
      </c>
      <c r="E3024" s="176">
        <v>5731.57</v>
      </c>
      <c r="F3024" s="87">
        <v>0</v>
      </c>
      <c r="G3024" s="168">
        <v>0</v>
      </c>
      <c r="I3024" s="177">
        <f t="shared" si="158"/>
        <v>0</v>
      </c>
      <c r="J3024" s="174">
        <f t="shared" si="156"/>
        <v>1</v>
      </c>
      <c r="M3024" s="184"/>
    </row>
    <row r="3025" spans="1:13" ht="15" customHeight="1" x14ac:dyDescent="0.3">
      <c r="A3025" s="85" t="s">
        <v>3433</v>
      </c>
      <c r="B3025" s="85" t="s">
        <v>3434</v>
      </c>
      <c r="C3025" s="86" t="s">
        <v>42</v>
      </c>
      <c r="D3025" s="199">
        <v>1</v>
      </c>
      <c r="E3025" s="176">
        <v>5731.57</v>
      </c>
      <c r="F3025" s="87">
        <v>0</v>
      </c>
      <c r="G3025" s="168">
        <v>0</v>
      </c>
      <c r="I3025" s="177">
        <f t="shared" si="158"/>
        <v>0</v>
      </c>
      <c r="J3025" s="174">
        <f t="shared" si="156"/>
        <v>1</v>
      </c>
      <c r="M3025" s="184"/>
    </row>
    <row r="3026" spans="1:13" ht="15" customHeight="1" x14ac:dyDescent="0.3">
      <c r="A3026" s="85" t="s">
        <v>3435</v>
      </c>
      <c r="B3026" s="85" t="s">
        <v>3436</v>
      </c>
      <c r="C3026" s="86" t="s">
        <v>42</v>
      </c>
      <c r="D3026" s="199">
        <v>1</v>
      </c>
      <c r="E3026" s="176">
        <v>5731.57</v>
      </c>
      <c r="F3026" s="87">
        <v>0</v>
      </c>
      <c r="G3026" s="168">
        <v>0</v>
      </c>
      <c r="I3026" s="177">
        <f t="shared" si="158"/>
        <v>0</v>
      </c>
      <c r="J3026" s="174">
        <f t="shared" si="156"/>
        <v>1</v>
      </c>
      <c r="M3026" s="184"/>
    </row>
    <row r="3027" spans="1:13" ht="15" customHeight="1" x14ac:dyDescent="0.3">
      <c r="A3027" s="85" t="s">
        <v>3437</v>
      </c>
      <c r="B3027" s="85" t="s">
        <v>3438</v>
      </c>
      <c r="C3027" s="86" t="s">
        <v>42</v>
      </c>
      <c r="D3027" s="199">
        <v>1</v>
      </c>
      <c r="E3027" s="176">
        <v>5731.57</v>
      </c>
      <c r="F3027" s="87">
        <v>0</v>
      </c>
      <c r="G3027" s="168">
        <v>0</v>
      </c>
      <c r="I3027" s="177">
        <f t="shared" si="158"/>
        <v>0</v>
      </c>
      <c r="J3027" s="174">
        <f t="shared" si="156"/>
        <v>1</v>
      </c>
      <c r="M3027" s="184"/>
    </row>
    <row r="3028" spans="1:13" ht="15" customHeight="1" x14ac:dyDescent="0.3">
      <c r="A3028" s="85" t="s">
        <v>3439</v>
      </c>
      <c r="B3028" s="85" t="s">
        <v>3440</v>
      </c>
      <c r="C3028" s="86" t="s">
        <v>42</v>
      </c>
      <c r="D3028" s="199">
        <v>2</v>
      </c>
      <c r="E3028" s="176">
        <v>11463.14</v>
      </c>
      <c r="F3028" s="87">
        <v>0</v>
      </c>
      <c r="G3028" s="168">
        <v>0</v>
      </c>
      <c r="I3028" s="177">
        <f t="shared" si="158"/>
        <v>0</v>
      </c>
      <c r="J3028" s="174">
        <f t="shared" si="156"/>
        <v>2</v>
      </c>
      <c r="M3028" s="184"/>
    </row>
    <row r="3029" spans="1:13" ht="15" customHeight="1" x14ac:dyDescent="0.3">
      <c r="A3029" s="85" t="s">
        <v>3441</v>
      </c>
      <c r="B3029" s="85" t="s">
        <v>3442</v>
      </c>
      <c r="C3029" s="86" t="s">
        <v>42</v>
      </c>
      <c r="D3029" s="199">
        <v>1</v>
      </c>
      <c r="E3029" s="176">
        <v>5731.57</v>
      </c>
      <c r="F3029" s="87">
        <v>0</v>
      </c>
      <c r="G3029" s="168">
        <v>0</v>
      </c>
      <c r="I3029" s="177">
        <f t="shared" si="158"/>
        <v>0</v>
      </c>
      <c r="J3029" s="174">
        <f t="shared" si="156"/>
        <v>1</v>
      </c>
      <c r="M3029" s="184"/>
    </row>
    <row r="3030" spans="1:13" ht="15" customHeight="1" x14ac:dyDescent="0.3">
      <c r="A3030" s="85" t="s">
        <v>3443</v>
      </c>
      <c r="B3030" s="85" t="s">
        <v>3444</v>
      </c>
      <c r="C3030" s="86" t="s">
        <v>42</v>
      </c>
      <c r="D3030" s="199">
        <v>1</v>
      </c>
      <c r="E3030" s="176">
        <v>5731.57</v>
      </c>
      <c r="F3030" s="87">
        <v>0</v>
      </c>
      <c r="G3030" s="168">
        <v>0</v>
      </c>
      <c r="I3030" s="177">
        <f t="shared" si="158"/>
        <v>0</v>
      </c>
      <c r="J3030" s="174">
        <f t="shared" si="156"/>
        <v>1</v>
      </c>
      <c r="M3030" s="184"/>
    </row>
    <row r="3031" spans="1:13" ht="15" customHeight="1" x14ac:dyDescent="0.3">
      <c r="A3031" s="85" t="s">
        <v>3445</v>
      </c>
      <c r="B3031" s="85" t="s">
        <v>3446</v>
      </c>
      <c r="C3031" s="86" t="s">
        <v>42</v>
      </c>
      <c r="D3031" s="199">
        <v>1</v>
      </c>
      <c r="E3031" s="176">
        <v>5731.57</v>
      </c>
      <c r="F3031" s="87">
        <v>0</v>
      </c>
      <c r="G3031" s="168">
        <v>0</v>
      </c>
      <c r="I3031" s="177">
        <f t="shared" si="158"/>
        <v>0</v>
      </c>
      <c r="J3031" s="174">
        <f t="shared" si="156"/>
        <v>1</v>
      </c>
      <c r="M3031" s="184"/>
    </row>
    <row r="3032" spans="1:13" ht="15" customHeight="1" x14ac:dyDescent="0.3">
      <c r="A3032" s="85" t="s">
        <v>3447</v>
      </c>
      <c r="B3032" s="85" t="s">
        <v>3448</v>
      </c>
      <c r="C3032" s="86" t="s">
        <v>42</v>
      </c>
      <c r="D3032" s="199">
        <v>1</v>
      </c>
      <c r="E3032" s="176">
        <v>5731.57</v>
      </c>
      <c r="F3032" s="87">
        <v>0</v>
      </c>
      <c r="G3032" s="168">
        <v>0</v>
      </c>
      <c r="I3032" s="177">
        <f t="shared" si="158"/>
        <v>0</v>
      </c>
      <c r="J3032" s="174">
        <f t="shared" si="156"/>
        <v>1</v>
      </c>
      <c r="M3032" s="184"/>
    </row>
    <row r="3033" spans="1:13" ht="15" customHeight="1" x14ac:dyDescent="0.3">
      <c r="A3033" s="85" t="s">
        <v>3449</v>
      </c>
      <c r="B3033" s="85" t="s">
        <v>3450</v>
      </c>
      <c r="C3033" s="86" t="s">
        <v>42</v>
      </c>
      <c r="D3033" s="199">
        <v>1</v>
      </c>
      <c r="E3033" s="176">
        <v>5731.57</v>
      </c>
      <c r="F3033" s="87">
        <v>0</v>
      </c>
      <c r="G3033" s="168">
        <v>0</v>
      </c>
      <c r="I3033" s="177">
        <f t="shared" si="158"/>
        <v>0</v>
      </c>
      <c r="J3033" s="174">
        <f t="shared" si="156"/>
        <v>1</v>
      </c>
      <c r="M3033" s="184"/>
    </row>
    <row r="3034" spans="1:13" ht="15" customHeight="1" x14ac:dyDescent="0.3">
      <c r="A3034" s="85" t="s">
        <v>3451</v>
      </c>
      <c r="B3034" s="85" t="s">
        <v>3452</v>
      </c>
      <c r="C3034" s="86" t="s">
        <v>42</v>
      </c>
      <c r="D3034" s="199">
        <v>1</v>
      </c>
      <c r="E3034" s="176">
        <v>5731.57</v>
      </c>
      <c r="F3034" s="87">
        <v>0</v>
      </c>
      <c r="G3034" s="168">
        <v>0</v>
      </c>
      <c r="I3034" s="177">
        <f t="shared" si="158"/>
        <v>0</v>
      </c>
      <c r="J3034" s="174">
        <f t="shared" si="156"/>
        <v>1</v>
      </c>
      <c r="M3034" s="184"/>
    </row>
    <row r="3035" spans="1:13" ht="15" customHeight="1" x14ac:dyDescent="0.3">
      <c r="A3035" s="85" t="s">
        <v>3453</v>
      </c>
      <c r="B3035" s="85" t="s">
        <v>3454</v>
      </c>
      <c r="C3035" s="86" t="s">
        <v>42</v>
      </c>
      <c r="D3035" s="199">
        <v>1</v>
      </c>
      <c r="E3035" s="176">
        <v>5731.57</v>
      </c>
      <c r="F3035" s="87">
        <v>0</v>
      </c>
      <c r="G3035" s="168">
        <v>0</v>
      </c>
      <c r="I3035" s="177">
        <f t="shared" si="158"/>
        <v>0</v>
      </c>
      <c r="J3035" s="174">
        <f t="shared" si="156"/>
        <v>1</v>
      </c>
      <c r="M3035" s="184"/>
    </row>
    <row r="3036" spans="1:13" ht="15" customHeight="1" x14ac:dyDescent="0.3">
      <c r="A3036" s="85" t="s">
        <v>3455</v>
      </c>
      <c r="B3036" s="85" t="s">
        <v>3456</v>
      </c>
      <c r="C3036" s="86" t="s">
        <v>42</v>
      </c>
      <c r="D3036" s="199">
        <v>1</v>
      </c>
      <c r="E3036" s="176">
        <v>5731.57</v>
      </c>
      <c r="F3036" s="87">
        <v>0</v>
      </c>
      <c r="G3036" s="168">
        <v>0</v>
      </c>
      <c r="I3036" s="177">
        <f t="shared" si="158"/>
        <v>0</v>
      </c>
      <c r="J3036" s="174">
        <f t="shared" si="156"/>
        <v>1</v>
      </c>
      <c r="M3036" s="184"/>
    </row>
    <row r="3037" spans="1:13" ht="15" customHeight="1" x14ac:dyDescent="0.3">
      <c r="A3037" s="85" t="s">
        <v>3457</v>
      </c>
      <c r="B3037" s="85" t="s">
        <v>3458</v>
      </c>
      <c r="C3037" s="86" t="s">
        <v>42</v>
      </c>
      <c r="D3037" s="199">
        <v>1</v>
      </c>
      <c r="E3037" s="176">
        <v>5731.57</v>
      </c>
      <c r="F3037" s="87">
        <v>0</v>
      </c>
      <c r="G3037" s="168">
        <v>0</v>
      </c>
      <c r="I3037" s="177">
        <f t="shared" si="158"/>
        <v>0</v>
      </c>
      <c r="J3037" s="174">
        <f t="shared" si="156"/>
        <v>1</v>
      </c>
      <c r="M3037" s="184"/>
    </row>
    <row r="3038" spans="1:13" ht="15" customHeight="1" x14ac:dyDescent="0.3">
      <c r="A3038" s="85" t="s">
        <v>3459</v>
      </c>
      <c r="B3038" s="85" t="s">
        <v>3460</v>
      </c>
      <c r="C3038" s="86" t="s">
        <v>42</v>
      </c>
      <c r="D3038" s="199">
        <v>1</v>
      </c>
      <c r="E3038" s="176">
        <v>5731.57</v>
      </c>
      <c r="F3038" s="87">
        <v>0</v>
      </c>
      <c r="G3038" s="168">
        <v>0</v>
      </c>
      <c r="I3038" s="177">
        <f t="shared" si="158"/>
        <v>0</v>
      </c>
      <c r="J3038" s="174">
        <f t="shared" si="156"/>
        <v>1</v>
      </c>
      <c r="M3038" s="184"/>
    </row>
    <row r="3039" spans="1:13" ht="15" customHeight="1" x14ac:dyDescent="0.3">
      <c r="A3039" s="85" t="s">
        <v>3461</v>
      </c>
      <c r="B3039" s="85" t="s">
        <v>3462</v>
      </c>
      <c r="C3039" s="86" t="s">
        <v>42</v>
      </c>
      <c r="D3039" s="199">
        <v>1</v>
      </c>
      <c r="E3039" s="176">
        <v>5731.57</v>
      </c>
      <c r="F3039" s="87">
        <v>0</v>
      </c>
      <c r="G3039" s="168">
        <v>0</v>
      </c>
      <c r="I3039" s="177">
        <f t="shared" si="158"/>
        <v>0</v>
      </c>
      <c r="J3039" s="174">
        <f t="shared" si="156"/>
        <v>1</v>
      </c>
      <c r="M3039" s="184"/>
    </row>
    <row r="3040" spans="1:13" ht="19.95" customHeight="1" x14ac:dyDescent="0.3">
      <c r="A3040" s="88" t="s">
        <v>3463</v>
      </c>
      <c r="B3040" s="88" t="s">
        <v>3464</v>
      </c>
      <c r="C3040" s="89"/>
      <c r="D3040" s="201"/>
      <c r="E3040" s="89">
        <v>8080</v>
      </c>
      <c r="F3040" s="89"/>
      <c r="G3040" s="170">
        <v>0</v>
      </c>
      <c r="I3040" s="177"/>
      <c r="J3040" s="174">
        <f t="shared" si="156"/>
        <v>0</v>
      </c>
      <c r="M3040" s="184"/>
    </row>
    <row r="3041" spans="1:13" ht="15" customHeight="1" x14ac:dyDescent="0.3">
      <c r="A3041" s="85" t="s">
        <v>3465</v>
      </c>
      <c r="B3041" s="85" t="s">
        <v>3466</v>
      </c>
      <c r="C3041" s="86" t="s">
        <v>28</v>
      </c>
      <c r="D3041" s="199">
        <v>4</v>
      </c>
      <c r="E3041" s="176">
        <v>8080</v>
      </c>
      <c r="F3041" s="87">
        <v>0</v>
      </c>
      <c r="G3041" s="168">
        <v>0</v>
      </c>
      <c r="I3041" s="177">
        <f>F3041/D3041</f>
        <v>0</v>
      </c>
      <c r="J3041" s="174">
        <f t="shared" si="156"/>
        <v>4</v>
      </c>
      <c r="M3041" s="184"/>
    </row>
    <row r="3042" spans="1:13" ht="19.95" customHeight="1" x14ac:dyDescent="0.3">
      <c r="A3042" s="88" t="s">
        <v>3467</v>
      </c>
      <c r="B3042" s="88" t="s">
        <v>3468</v>
      </c>
      <c r="C3042" s="89"/>
      <c r="D3042" s="201"/>
      <c r="E3042" s="156">
        <v>238038</v>
      </c>
      <c r="F3042" s="89"/>
      <c r="G3042" s="89">
        <v>0</v>
      </c>
      <c r="I3042" s="177"/>
      <c r="J3042" s="174">
        <f t="shared" si="156"/>
        <v>0</v>
      </c>
      <c r="M3042" s="184"/>
    </row>
    <row r="3043" spans="1:13" ht="15" customHeight="1" x14ac:dyDescent="0.3">
      <c r="A3043" s="85" t="s">
        <v>3469</v>
      </c>
      <c r="B3043" s="85" t="s">
        <v>3470</v>
      </c>
      <c r="C3043" s="86" t="s">
        <v>28</v>
      </c>
      <c r="D3043" s="199">
        <v>59</v>
      </c>
      <c r="E3043" s="176">
        <v>144786</v>
      </c>
      <c r="F3043" s="87">
        <v>0</v>
      </c>
      <c r="G3043" s="168">
        <v>0</v>
      </c>
      <c r="I3043" s="177">
        <f>F3043/D3043</f>
        <v>0</v>
      </c>
      <c r="J3043" s="174">
        <f t="shared" si="156"/>
        <v>59</v>
      </c>
      <c r="M3043" s="184"/>
    </row>
    <row r="3044" spans="1:13" ht="15" customHeight="1" x14ac:dyDescent="0.3">
      <c r="A3044" s="85" t="s">
        <v>10192</v>
      </c>
      <c r="B3044" s="85" t="s">
        <v>9618</v>
      </c>
      <c r="C3044" s="86" t="s">
        <v>28</v>
      </c>
      <c r="D3044" s="203">
        <v>32</v>
      </c>
      <c r="E3044" s="164">
        <v>78528</v>
      </c>
      <c r="F3044" s="163">
        <v>0</v>
      </c>
      <c r="G3044" s="172">
        <v>0</v>
      </c>
      <c r="I3044" s="177">
        <f>F3044/D3044</f>
        <v>0</v>
      </c>
      <c r="J3044" s="174">
        <f t="shared" si="156"/>
        <v>32</v>
      </c>
      <c r="M3044" s="184"/>
    </row>
    <row r="3045" spans="1:13" ht="15" customHeight="1" x14ac:dyDescent="0.3">
      <c r="A3045" s="85" t="s">
        <v>10193</v>
      </c>
      <c r="B3045" s="85" t="s">
        <v>9619</v>
      </c>
      <c r="C3045" s="86" t="s">
        <v>28</v>
      </c>
      <c r="D3045" s="203">
        <v>6</v>
      </c>
      <c r="E3045" s="164">
        <v>14724</v>
      </c>
      <c r="F3045" s="163">
        <v>0</v>
      </c>
      <c r="G3045" s="172">
        <v>0</v>
      </c>
      <c r="I3045" s="177">
        <f>F3045/D3045</f>
        <v>0</v>
      </c>
      <c r="J3045" s="174">
        <f t="shared" ref="J3045:J3108" si="159">D3045-F3045</f>
        <v>6</v>
      </c>
      <c r="M3045" s="184"/>
    </row>
    <row r="3046" spans="1:13" ht="19.95" customHeight="1" x14ac:dyDescent="0.3">
      <c r="A3046" s="88" t="s">
        <v>3471</v>
      </c>
      <c r="B3046" s="88" t="s">
        <v>3472</v>
      </c>
      <c r="C3046" s="89"/>
      <c r="D3046" s="201"/>
      <c r="E3046" s="156">
        <v>270179.15999999997</v>
      </c>
      <c r="F3046" s="89"/>
      <c r="G3046" s="89">
        <v>0</v>
      </c>
      <c r="I3046" s="177"/>
      <c r="J3046" s="174">
        <f t="shared" si="159"/>
        <v>0</v>
      </c>
      <c r="M3046" s="184"/>
    </row>
    <row r="3047" spans="1:13" ht="15" customHeight="1" x14ac:dyDescent="0.3">
      <c r="A3047" s="85" t="s">
        <v>3473</v>
      </c>
      <c r="B3047" s="85" t="s">
        <v>3474</v>
      </c>
      <c r="C3047" s="86" t="s">
        <v>42</v>
      </c>
      <c r="D3047" s="199">
        <v>12</v>
      </c>
      <c r="E3047" s="176">
        <v>270179.15999999997</v>
      </c>
      <c r="F3047" s="87">
        <v>0</v>
      </c>
      <c r="G3047" s="168">
        <v>0</v>
      </c>
      <c r="I3047" s="177">
        <f>F3047/D3047</f>
        <v>0</v>
      </c>
      <c r="J3047" s="174">
        <f t="shared" si="159"/>
        <v>12</v>
      </c>
      <c r="M3047" s="184"/>
    </row>
    <row r="3048" spans="1:13" ht="19.95" customHeight="1" x14ac:dyDescent="0.3">
      <c r="A3048" s="88" t="s">
        <v>9027</v>
      </c>
      <c r="B3048" s="88" t="s">
        <v>9028</v>
      </c>
      <c r="C3048" s="89"/>
      <c r="D3048" s="201"/>
      <c r="E3048" s="156">
        <v>91050</v>
      </c>
      <c r="F3048" s="89"/>
      <c r="G3048" s="89">
        <v>72840</v>
      </c>
      <c r="I3048" s="177"/>
      <c r="J3048" s="174">
        <f t="shared" si="159"/>
        <v>0</v>
      </c>
      <c r="M3048" s="184"/>
    </row>
    <row r="3049" spans="1:13" ht="15" customHeight="1" x14ac:dyDescent="0.3">
      <c r="A3049" s="85" t="s">
        <v>9029</v>
      </c>
      <c r="B3049" s="85" t="s">
        <v>9219</v>
      </c>
      <c r="C3049" s="86" t="s">
        <v>28</v>
      </c>
      <c r="D3049" s="203">
        <v>250</v>
      </c>
      <c r="E3049" s="164">
        <v>91050</v>
      </c>
      <c r="F3049" s="163">
        <v>200</v>
      </c>
      <c r="G3049" s="172">
        <v>72840</v>
      </c>
      <c r="I3049" s="177">
        <f>F3049/D3049</f>
        <v>0.8</v>
      </c>
      <c r="J3049" s="174">
        <f t="shared" si="159"/>
        <v>50</v>
      </c>
      <c r="M3049" s="184"/>
    </row>
    <row r="3050" spans="1:13" ht="25.2" customHeight="1" x14ac:dyDescent="0.3">
      <c r="A3050" s="83" t="s">
        <v>3475</v>
      </c>
      <c r="B3050" s="83" t="s">
        <v>3476</v>
      </c>
      <c r="C3050" s="84"/>
      <c r="D3050" s="198"/>
      <c r="E3050" s="154">
        <v>544482.78000000014</v>
      </c>
      <c r="F3050" s="84"/>
      <c r="G3050" s="84">
        <v>2914.0763999999999</v>
      </c>
      <c r="I3050" s="177"/>
      <c r="J3050" s="174">
        <f t="shared" si="159"/>
        <v>0</v>
      </c>
      <c r="M3050" s="184"/>
    </row>
    <row r="3051" spans="1:13" ht="19.95" customHeight="1" x14ac:dyDescent="0.3">
      <c r="A3051" s="88" t="s">
        <v>3477</v>
      </c>
      <c r="B3051" s="88" t="s">
        <v>3021</v>
      </c>
      <c r="C3051" s="89"/>
      <c r="D3051" s="201"/>
      <c r="E3051" s="156">
        <v>185386.87</v>
      </c>
      <c r="F3051" s="89"/>
      <c r="G3051" s="89">
        <v>2914.0763999999999</v>
      </c>
      <c r="I3051" s="177"/>
      <c r="J3051" s="174">
        <f t="shared" si="159"/>
        <v>0</v>
      </c>
      <c r="M3051" s="184"/>
    </row>
    <row r="3052" spans="1:13" ht="15" customHeight="1" x14ac:dyDescent="0.3">
      <c r="A3052" s="85" t="s">
        <v>3478</v>
      </c>
      <c r="B3052" s="85" t="s">
        <v>3479</v>
      </c>
      <c r="C3052" s="86" t="s">
        <v>25</v>
      </c>
      <c r="D3052" s="199">
        <v>0</v>
      </c>
      <c r="E3052" s="176">
        <v>0</v>
      </c>
      <c r="F3052" s="87">
        <v>0</v>
      </c>
      <c r="G3052" s="168">
        <v>0</v>
      </c>
      <c r="I3052" s="177" t="s">
        <v>9293</v>
      </c>
      <c r="J3052" s="174">
        <f t="shared" si="159"/>
        <v>0</v>
      </c>
      <c r="M3052" s="184"/>
    </row>
    <row r="3053" spans="1:13" ht="15" customHeight="1" x14ac:dyDescent="0.3">
      <c r="A3053" s="85" t="s">
        <v>3480</v>
      </c>
      <c r="B3053" s="85" t="s">
        <v>3023</v>
      </c>
      <c r="C3053" s="86" t="s">
        <v>25</v>
      </c>
      <c r="D3053" s="199">
        <v>0</v>
      </c>
      <c r="E3053" s="176">
        <v>0</v>
      </c>
      <c r="F3053" s="87">
        <v>0</v>
      </c>
      <c r="G3053" s="168">
        <v>0</v>
      </c>
      <c r="I3053" s="177" t="s">
        <v>9293</v>
      </c>
      <c r="J3053" s="174">
        <f t="shared" si="159"/>
        <v>0</v>
      </c>
      <c r="M3053" s="184"/>
    </row>
    <row r="3054" spans="1:13" ht="15" customHeight="1" x14ac:dyDescent="0.3">
      <c r="A3054" s="85" t="s">
        <v>3481</v>
      </c>
      <c r="B3054" s="85" t="s">
        <v>2942</v>
      </c>
      <c r="C3054" s="86" t="s">
        <v>25</v>
      </c>
      <c r="D3054" s="199">
        <v>0</v>
      </c>
      <c r="E3054" s="176">
        <v>0</v>
      </c>
      <c r="F3054" s="87">
        <v>0</v>
      </c>
      <c r="G3054" s="168">
        <v>0</v>
      </c>
      <c r="I3054" s="177" t="s">
        <v>9293</v>
      </c>
      <c r="J3054" s="174">
        <f t="shared" si="159"/>
        <v>0</v>
      </c>
      <c r="M3054" s="184"/>
    </row>
    <row r="3055" spans="1:13" ht="15" customHeight="1" x14ac:dyDescent="0.3">
      <c r="A3055" s="85" t="s">
        <v>3482</v>
      </c>
      <c r="B3055" s="85" t="s">
        <v>3026</v>
      </c>
      <c r="C3055" s="86" t="s">
        <v>25</v>
      </c>
      <c r="D3055" s="199">
        <v>0</v>
      </c>
      <c r="E3055" s="176">
        <v>0</v>
      </c>
      <c r="F3055" s="87">
        <v>0</v>
      </c>
      <c r="G3055" s="168">
        <v>0</v>
      </c>
      <c r="I3055" s="177" t="s">
        <v>9293</v>
      </c>
      <c r="J3055" s="174">
        <f t="shared" si="159"/>
        <v>0</v>
      </c>
      <c r="M3055" s="184"/>
    </row>
    <row r="3056" spans="1:13" ht="15" customHeight="1" x14ac:dyDescent="0.3">
      <c r="A3056" s="85" t="s">
        <v>3483</v>
      </c>
      <c r="B3056" s="85" t="s">
        <v>2944</v>
      </c>
      <c r="C3056" s="86" t="s">
        <v>25</v>
      </c>
      <c r="D3056" s="199">
        <v>0</v>
      </c>
      <c r="E3056" s="176">
        <v>0</v>
      </c>
      <c r="F3056" s="87">
        <v>0</v>
      </c>
      <c r="G3056" s="168">
        <v>0</v>
      </c>
      <c r="I3056" s="177" t="s">
        <v>9293</v>
      </c>
      <c r="J3056" s="174">
        <f t="shared" si="159"/>
        <v>0</v>
      </c>
      <c r="M3056" s="184"/>
    </row>
    <row r="3057" spans="1:13" ht="15" customHeight="1" x14ac:dyDescent="0.3">
      <c r="A3057" s="85" t="s">
        <v>3484</v>
      </c>
      <c r="B3057" s="85" t="s">
        <v>2946</v>
      </c>
      <c r="C3057" s="86" t="s">
        <v>25</v>
      </c>
      <c r="D3057" s="199">
        <v>0</v>
      </c>
      <c r="E3057" s="176">
        <v>0</v>
      </c>
      <c r="F3057" s="87">
        <v>0</v>
      </c>
      <c r="G3057" s="168">
        <v>0</v>
      </c>
      <c r="I3057" s="177" t="s">
        <v>9293</v>
      </c>
      <c r="J3057" s="174">
        <f t="shared" si="159"/>
        <v>0</v>
      </c>
      <c r="M3057" s="184"/>
    </row>
    <row r="3058" spans="1:13" ht="15" customHeight="1" x14ac:dyDescent="0.3">
      <c r="A3058" s="85" t="s">
        <v>8834</v>
      </c>
      <c r="B3058" s="85" t="s">
        <v>9220</v>
      </c>
      <c r="C3058" s="86" t="s">
        <v>25</v>
      </c>
      <c r="D3058" s="203">
        <v>33.299999999999997</v>
      </c>
      <c r="E3058" s="164">
        <v>18321.990000000002</v>
      </c>
      <c r="F3058" s="163">
        <v>0</v>
      </c>
      <c r="G3058" s="172">
        <v>0</v>
      </c>
      <c r="I3058" s="177">
        <f t="shared" ref="I3058:I3065" si="160">F3058/D3058</f>
        <v>0</v>
      </c>
      <c r="J3058" s="174">
        <f t="shared" si="159"/>
        <v>33.299999999999997</v>
      </c>
      <c r="M3058" s="184"/>
    </row>
    <row r="3059" spans="1:13" ht="15" customHeight="1" x14ac:dyDescent="0.3">
      <c r="A3059" s="85" t="s">
        <v>8835</v>
      </c>
      <c r="B3059" s="85" t="s">
        <v>9221</v>
      </c>
      <c r="C3059" s="86" t="s">
        <v>25</v>
      </c>
      <c r="D3059" s="203">
        <v>77.27</v>
      </c>
      <c r="E3059" s="164">
        <v>28315.59</v>
      </c>
      <c r="F3059" s="163">
        <v>0</v>
      </c>
      <c r="G3059" s="172">
        <v>0</v>
      </c>
      <c r="I3059" s="177">
        <f t="shared" si="160"/>
        <v>0</v>
      </c>
      <c r="J3059" s="174">
        <f t="shared" si="159"/>
        <v>77.27</v>
      </c>
      <c r="M3059" s="184"/>
    </row>
    <row r="3060" spans="1:13" ht="15" customHeight="1" x14ac:dyDescent="0.3">
      <c r="A3060" s="85" t="s">
        <v>8836</v>
      </c>
      <c r="B3060" s="85" t="s">
        <v>9222</v>
      </c>
      <c r="C3060" s="86" t="s">
        <v>25</v>
      </c>
      <c r="D3060" s="203">
        <v>141.94</v>
      </c>
      <c r="E3060" s="164">
        <v>15330.94</v>
      </c>
      <c r="F3060" s="163">
        <v>0</v>
      </c>
      <c r="G3060" s="172">
        <v>0</v>
      </c>
      <c r="I3060" s="177">
        <f t="shared" si="160"/>
        <v>0</v>
      </c>
      <c r="J3060" s="174">
        <f t="shared" si="159"/>
        <v>141.94</v>
      </c>
      <c r="M3060" s="184"/>
    </row>
    <row r="3061" spans="1:13" ht="15" customHeight="1" x14ac:dyDescent="0.3">
      <c r="A3061" s="85" t="s">
        <v>8837</v>
      </c>
      <c r="B3061" s="85" t="s">
        <v>9223</v>
      </c>
      <c r="C3061" s="86" t="s">
        <v>25</v>
      </c>
      <c r="D3061" s="203">
        <v>105.32</v>
      </c>
      <c r="E3061" s="164">
        <v>16265.62</v>
      </c>
      <c r="F3061" s="163">
        <v>0</v>
      </c>
      <c r="G3061" s="172">
        <v>0</v>
      </c>
      <c r="I3061" s="177">
        <f t="shared" si="160"/>
        <v>0</v>
      </c>
      <c r="J3061" s="174">
        <f t="shared" si="159"/>
        <v>105.32</v>
      </c>
      <c r="M3061" s="184"/>
    </row>
    <row r="3062" spans="1:13" ht="15" customHeight="1" x14ac:dyDescent="0.3">
      <c r="A3062" s="85" t="s">
        <v>8838</v>
      </c>
      <c r="B3062" s="85" t="s">
        <v>9224</v>
      </c>
      <c r="C3062" s="86" t="s">
        <v>25</v>
      </c>
      <c r="D3062" s="203">
        <v>170.69</v>
      </c>
      <c r="E3062" s="164">
        <v>15281.88</v>
      </c>
      <c r="F3062" s="163">
        <v>0</v>
      </c>
      <c r="G3062" s="172">
        <v>0</v>
      </c>
      <c r="I3062" s="177">
        <f t="shared" si="160"/>
        <v>0</v>
      </c>
      <c r="J3062" s="174">
        <f t="shared" si="159"/>
        <v>170.69</v>
      </c>
      <c r="M3062" s="184"/>
    </row>
    <row r="3063" spans="1:13" ht="15" customHeight="1" x14ac:dyDescent="0.3">
      <c r="A3063" s="85" t="s">
        <v>8839</v>
      </c>
      <c r="B3063" s="85" t="s">
        <v>9225</v>
      </c>
      <c r="C3063" s="86" t="s">
        <v>25</v>
      </c>
      <c r="D3063" s="203">
        <v>972.13</v>
      </c>
      <c r="E3063" s="164">
        <v>65550.73</v>
      </c>
      <c r="F3063" s="163">
        <v>23.88</v>
      </c>
      <c r="G3063" s="172">
        <v>1610.2284000000002</v>
      </c>
      <c r="I3063" s="177">
        <f t="shared" si="160"/>
        <v>2.4564615843560018E-2</v>
      </c>
      <c r="J3063" s="174">
        <f t="shared" si="159"/>
        <v>948.25</v>
      </c>
      <c r="M3063" s="184"/>
    </row>
    <row r="3064" spans="1:13" ht="15" customHeight="1" x14ac:dyDescent="0.3">
      <c r="A3064" s="85" t="s">
        <v>9620</v>
      </c>
      <c r="B3064" s="85" t="s">
        <v>9622</v>
      </c>
      <c r="C3064" s="86" t="s">
        <v>14</v>
      </c>
      <c r="D3064" s="203">
        <v>46.7</v>
      </c>
      <c r="E3064" s="164">
        <v>2549.8200000000002</v>
      </c>
      <c r="F3064" s="163">
        <v>23.88</v>
      </c>
      <c r="G3064" s="172">
        <v>1303.848</v>
      </c>
      <c r="I3064" s="177">
        <f t="shared" si="160"/>
        <v>0.51134903640256957</v>
      </c>
      <c r="J3064" s="174">
        <f t="shared" si="159"/>
        <v>22.820000000000004</v>
      </c>
      <c r="M3064" s="184"/>
    </row>
    <row r="3065" spans="1:13" ht="15" customHeight="1" x14ac:dyDescent="0.3">
      <c r="A3065" s="85" t="s">
        <v>9621</v>
      </c>
      <c r="B3065" s="85" t="s">
        <v>9623</v>
      </c>
      <c r="C3065" s="86" t="s">
        <v>25</v>
      </c>
      <c r="D3065" s="203">
        <v>1500.65</v>
      </c>
      <c r="E3065" s="164">
        <v>23770.3</v>
      </c>
      <c r="F3065" s="163">
        <v>0</v>
      </c>
      <c r="G3065" s="172">
        <v>0</v>
      </c>
      <c r="I3065" s="177">
        <f t="shared" si="160"/>
        <v>0</v>
      </c>
      <c r="J3065" s="174">
        <f t="shared" si="159"/>
        <v>1500.65</v>
      </c>
      <c r="M3065" s="184"/>
    </row>
    <row r="3066" spans="1:13" ht="19.95" customHeight="1" x14ac:dyDescent="0.3">
      <c r="A3066" s="88" t="s">
        <v>3485</v>
      </c>
      <c r="B3066" s="88" t="s">
        <v>3031</v>
      </c>
      <c r="C3066" s="89"/>
      <c r="D3066" s="201"/>
      <c r="E3066" s="156">
        <v>118467.66000000002</v>
      </c>
      <c r="F3066" s="89"/>
      <c r="G3066" s="89">
        <v>0</v>
      </c>
      <c r="I3066" s="177"/>
      <c r="J3066" s="174">
        <f t="shared" si="159"/>
        <v>0</v>
      </c>
      <c r="M3066" s="184"/>
    </row>
    <row r="3067" spans="1:13" ht="15" customHeight="1" x14ac:dyDescent="0.3">
      <c r="A3067" s="85" t="s">
        <v>3486</v>
      </c>
      <c r="B3067" s="85" t="s">
        <v>3487</v>
      </c>
      <c r="C3067" s="86" t="s">
        <v>28</v>
      </c>
      <c r="D3067" s="199">
        <v>0</v>
      </c>
      <c r="E3067" s="176">
        <v>0</v>
      </c>
      <c r="F3067" s="87">
        <v>0</v>
      </c>
      <c r="G3067" s="168">
        <v>0</v>
      </c>
      <c r="I3067" s="177" t="s">
        <v>9293</v>
      </c>
      <c r="J3067" s="174">
        <f t="shared" si="159"/>
        <v>0</v>
      </c>
      <c r="M3067" s="184"/>
    </row>
    <row r="3068" spans="1:13" ht="15" customHeight="1" x14ac:dyDescent="0.3">
      <c r="A3068" s="85" t="s">
        <v>3488</v>
      </c>
      <c r="B3068" s="85" t="s">
        <v>1397</v>
      </c>
      <c r="C3068" s="86" t="s">
        <v>28</v>
      </c>
      <c r="D3068" s="199">
        <v>0</v>
      </c>
      <c r="E3068" s="176">
        <v>0</v>
      </c>
      <c r="F3068" s="87">
        <v>0</v>
      </c>
      <c r="G3068" s="168">
        <v>0</v>
      </c>
      <c r="I3068" s="177" t="s">
        <v>9293</v>
      </c>
      <c r="J3068" s="174">
        <f t="shared" si="159"/>
        <v>0</v>
      </c>
      <c r="M3068" s="184"/>
    </row>
    <row r="3069" spans="1:13" ht="15" customHeight="1" x14ac:dyDescent="0.3">
      <c r="A3069" s="85" t="s">
        <v>3489</v>
      </c>
      <c r="B3069" s="85" t="s">
        <v>1395</v>
      </c>
      <c r="C3069" s="86" t="s">
        <v>28</v>
      </c>
      <c r="D3069" s="199">
        <v>0</v>
      </c>
      <c r="E3069" s="176">
        <v>0</v>
      </c>
      <c r="F3069" s="87">
        <v>0</v>
      </c>
      <c r="G3069" s="168">
        <v>0</v>
      </c>
      <c r="I3069" s="177" t="s">
        <v>9293</v>
      </c>
      <c r="J3069" s="174">
        <f t="shared" si="159"/>
        <v>0</v>
      </c>
      <c r="M3069" s="184"/>
    </row>
    <row r="3070" spans="1:13" ht="15" customHeight="1" x14ac:dyDescent="0.3">
      <c r="A3070" s="85" t="s">
        <v>3490</v>
      </c>
      <c r="B3070" s="85" t="s">
        <v>1393</v>
      </c>
      <c r="C3070" s="86" t="s">
        <v>28</v>
      </c>
      <c r="D3070" s="199">
        <v>0</v>
      </c>
      <c r="E3070" s="176">
        <v>0</v>
      </c>
      <c r="F3070" s="87">
        <v>0</v>
      </c>
      <c r="G3070" s="168">
        <v>0</v>
      </c>
      <c r="I3070" s="177" t="s">
        <v>9293</v>
      </c>
      <c r="J3070" s="174">
        <f t="shared" si="159"/>
        <v>0</v>
      </c>
      <c r="M3070" s="184"/>
    </row>
    <row r="3071" spans="1:13" ht="15" customHeight="1" x14ac:dyDescent="0.3">
      <c r="A3071" s="85" t="s">
        <v>3491</v>
      </c>
      <c r="B3071" s="85" t="s">
        <v>1391</v>
      </c>
      <c r="C3071" s="86" t="s">
        <v>28</v>
      </c>
      <c r="D3071" s="199">
        <v>0</v>
      </c>
      <c r="E3071" s="176">
        <v>0</v>
      </c>
      <c r="F3071" s="87">
        <v>0</v>
      </c>
      <c r="G3071" s="168">
        <v>0</v>
      </c>
      <c r="I3071" s="177" t="s">
        <v>9293</v>
      </c>
      <c r="J3071" s="174">
        <f t="shared" si="159"/>
        <v>0</v>
      </c>
      <c r="M3071" s="184"/>
    </row>
    <row r="3072" spans="1:13" ht="15" customHeight="1" x14ac:dyDescent="0.3">
      <c r="A3072" s="85" t="s">
        <v>3492</v>
      </c>
      <c r="B3072" s="85" t="s">
        <v>1389</v>
      </c>
      <c r="C3072" s="86" t="s">
        <v>28</v>
      </c>
      <c r="D3072" s="199">
        <v>0</v>
      </c>
      <c r="E3072" s="176">
        <v>0</v>
      </c>
      <c r="F3072" s="87">
        <v>0</v>
      </c>
      <c r="G3072" s="168">
        <v>0</v>
      </c>
      <c r="I3072" s="177" t="s">
        <v>9293</v>
      </c>
      <c r="J3072" s="174">
        <f t="shared" si="159"/>
        <v>0</v>
      </c>
      <c r="M3072" s="184"/>
    </row>
    <row r="3073" spans="1:13" ht="15" customHeight="1" x14ac:dyDescent="0.3">
      <c r="A3073" s="85" t="s">
        <v>3493</v>
      </c>
      <c r="B3073" s="85" t="s">
        <v>1417</v>
      </c>
      <c r="C3073" s="86" t="s">
        <v>28</v>
      </c>
      <c r="D3073" s="199">
        <v>0</v>
      </c>
      <c r="E3073" s="176">
        <v>0</v>
      </c>
      <c r="F3073" s="87">
        <v>0</v>
      </c>
      <c r="G3073" s="168">
        <v>0</v>
      </c>
      <c r="I3073" s="177" t="s">
        <v>9293</v>
      </c>
      <c r="J3073" s="174">
        <f t="shared" si="159"/>
        <v>0</v>
      </c>
      <c r="M3073" s="184"/>
    </row>
    <row r="3074" spans="1:13" ht="15" customHeight="1" x14ac:dyDescent="0.3">
      <c r="A3074" s="85" t="s">
        <v>3494</v>
      </c>
      <c r="B3074" s="85" t="s">
        <v>1415</v>
      </c>
      <c r="C3074" s="86" t="s">
        <v>28</v>
      </c>
      <c r="D3074" s="199">
        <v>0</v>
      </c>
      <c r="E3074" s="176">
        <v>0</v>
      </c>
      <c r="F3074" s="87">
        <v>0</v>
      </c>
      <c r="G3074" s="168">
        <v>0</v>
      </c>
      <c r="I3074" s="177" t="s">
        <v>9293</v>
      </c>
      <c r="J3074" s="174">
        <f t="shared" si="159"/>
        <v>0</v>
      </c>
      <c r="M3074" s="184"/>
    </row>
    <row r="3075" spans="1:13" ht="15" customHeight="1" x14ac:dyDescent="0.3">
      <c r="A3075" s="85" t="s">
        <v>3495</v>
      </c>
      <c r="B3075" s="85" t="s">
        <v>1413</v>
      </c>
      <c r="C3075" s="86" t="s">
        <v>28</v>
      </c>
      <c r="D3075" s="199">
        <v>0</v>
      </c>
      <c r="E3075" s="176">
        <v>0</v>
      </c>
      <c r="F3075" s="87">
        <v>0</v>
      </c>
      <c r="G3075" s="168">
        <v>0</v>
      </c>
      <c r="I3075" s="177" t="s">
        <v>9293</v>
      </c>
      <c r="J3075" s="174">
        <f t="shared" si="159"/>
        <v>0</v>
      </c>
      <c r="M3075" s="184"/>
    </row>
    <row r="3076" spans="1:13" ht="15" customHeight="1" x14ac:dyDescent="0.3">
      <c r="A3076" s="85" t="s">
        <v>3496</v>
      </c>
      <c r="B3076" s="85" t="s">
        <v>1411</v>
      </c>
      <c r="C3076" s="86" t="s">
        <v>28</v>
      </c>
      <c r="D3076" s="199">
        <v>0</v>
      </c>
      <c r="E3076" s="176">
        <v>0</v>
      </c>
      <c r="F3076" s="87">
        <v>0</v>
      </c>
      <c r="G3076" s="168">
        <v>0</v>
      </c>
      <c r="I3076" s="177" t="s">
        <v>9293</v>
      </c>
      <c r="J3076" s="174">
        <f t="shared" si="159"/>
        <v>0</v>
      </c>
      <c r="M3076" s="184"/>
    </row>
    <row r="3077" spans="1:13" ht="15" customHeight="1" x14ac:dyDescent="0.3">
      <c r="A3077" s="85" t="s">
        <v>3497</v>
      </c>
      <c r="B3077" s="85" t="s">
        <v>1409</v>
      </c>
      <c r="C3077" s="86" t="s">
        <v>28</v>
      </c>
      <c r="D3077" s="199">
        <v>0</v>
      </c>
      <c r="E3077" s="176">
        <v>0</v>
      </c>
      <c r="F3077" s="87">
        <v>0</v>
      </c>
      <c r="G3077" s="168">
        <v>0</v>
      </c>
      <c r="I3077" s="177" t="s">
        <v>9293</v>
      </c>
      <c r="J3077" s="174">
        <f t="shared" si="159"/>
        <v>0</v>
      </c>
      <c r="M3077" s="184"/>
    </row>
    <row r="3078" spans="1:13" ht="15" customHeight="1" x14ac:dyDescent="0.3">
      <c r="A3078" s="85" t="s">
        <v>3498</v>
      </c>
      <c r="B3078" s="85" t="s">
        <v>3499</v>
      </c>
      <c r="C3078" s="86" t="s">
        <v>28</v>
      </c>
      <c r="D3078" s="199">
        <v>0</v>
      </c>
      <c r="E3078" s="176">
        <v>0</v>
      </c>
      <c r="F3078" s="87">
        <v>0</v>
      </c>
      <c r="G3078" s="168">
        <v>0</v>
      </c>
      <c r="I3078" s="177" t="s">
        <v>9293</v>
      </c>
      <c r="J3078" s="174">
        <f t="shared" si="159"/>
        <v>0</v>
      </c>
      <c r="M3078" s="184"/>
    </row>
    <row r="3079" spans="1:13" ht="15" customHeight="1" x14ac:dyDescent="0.3">
      <c r="A3079" s="85" t="s">
        <v>3500</v>
      </c>
      <c r="B3079" s="85" t="s">
        <v>1451</v>
      </c>
      <c r="C3079" s="86" t="s">
        <v>28</v>
      </c>
      <c r="D3079" s="199">
        <v>0</v>
      </c>
      <c r="E3079" s="176">
        <v>0</v>
      </c>
      <c r="F3079" s="87">
        <v>0</v>
      </c>
      <c r="G3079" s="168">
        <v>0</v>
      </c>
      <c r="I3079" s="177" t="s">
        <v>9293</v>
      </c>
      <c r="J3079" s="174">
        <f t="shared" si="159"/>
        <v>0</v>
      </c>
      <c r="M3079" s="184"/>
    </row>
    <row r="3080" spans="1:13" ht="15" customHeight="1" x14ac:dyDescent="0.3">
      <c r="A3080" s="85" t="s">
        <v>3501</v>
      </c>
      <c r="B3080" s="85" t="s">
        <v>1449</v>
      </c>
      <c r="C3080" s="86" t="s">
        <v>28</v>
      </c>
      <c r="D3080" s="199">
        <v>0</v>
      </c>
      <c r="E3080" s="176">
        <v>0</v>
      </c>
      <c r="F3080" s="87">
        <v>0</v>
      </c>
      <c r="G3080" s="168">
        <v>0</v>
      </c>
      <c r="I3080" s="177" t="s">
        <v>9293</v>
      </c>
      <c r="J3080" s="174">
        <f t="shared" si="159"/>
        <v>0</v>
      </c>
      <c r="M3080" s="184"/>
    </row>
    <row r="3081" spans="1:13" ht="15" customHeight="1" x14ac:dyDescent="0.3">
      <c r="A3081" s="85" t="s">
        <v>3502</v>
      </c>
      <c r="B3081" s="85" t="s">
        <v>3503</v>
      </c>
      <c r="C3081" s="86" t="s">
        <v>28</v>
      </c>
      <c r="D3081" s="199">
        <v>0</v>
      </c>
      <c r="E3081" s="176">
        <v>0</v>
      </c>
      <c r="F3081" s="87">
        <v>0</v>
      </c>
      <c r="G3081" s="168">
        <v>0</v>
      </c>
      <c r="I3081" s="177" t="s">
        <v>9293</v>
      </c>
      <c r="J3081" s="174">
        <f t="shared" si="159"/>
        <v>0</v>
      </c>
      <c r="M3081" s="184"/>
    </row>
    <row r="3082" spans="1:13" ht="15" customHeight="1" x14ac:dyDescent="0.3">
      <c r="A3082" s="85" t="s">
        <v>3504</v>
      </c>
      <c r="B3082" s="85" t="s">
        <v>1445</v>
      </c>
      <c r="C3082" s="86" t="s">
        <v>28</v>
      </c>
      <c r="D3082" s="199">
        <v>0</v>
      </c>
      <c r="E3082" s="176">
        <v>0</v>
      </c>
      <c r="F3082" s="87">
        <v>0</v>
      </c>
      <c r="G3082" s="168">
        <v>0</v>
      </c>
      <c r="I3082" s="177" t="s">
        <v>9293</v>
      </c>
      <c r="J3082" s="174">
        <f t="shared" si="159"/>
        <v>0</v>
      </c>
      <c r="M3082" s="184"/>
    </row>
    <row r="3083" spans="1:13" ht="15" customHeight="1" x14ac:dyDescent="0.3">
      <c r="A3083" s="85" t="s">
        <v>3505</v>
      </c>
      <c r="B3083" s="85" t="s">
        <v>1443</v>
      </c>
      <c r="C3083" s="86" t="s">
        <v>28</v>
      </c>
      <c r="D3083" s="199">
        <v>0</v>
      </c>
      <c r="E3083" s="176">
        <v>0</v>
      </c>
      <c r="F3083" s="87">
        <v>0</v>
      </c>
      <c r="G3083" s="168">
        <v>0</v>
      </c>
      <c r="I3083" s="177" t="s">
        <v>9293</v>
      </c>
      <c r="J3083" s="174">
        <f t="shared" si="159"/>
        <v>0</v>
      </c>
      <c r="M3083" s="184"/>
    </row>
    <row r="3084" spans="1:13" ht="15" customHeight="1" x14ac:dyDescent="0.3">
      <c r="A3084" s="85" t="s">
        <v>3506</v>
      </c>
      <c r="B3084" s="85" t="s">
        <v>2970</v>
      </c>
      <c r="C3084" s="86" t="s">
        <v>28</v>
      </c>
      <c r="D3084" s="199">
        <v>0</v>
      </c>
      <c r="E3084" s="176">
        <v>0</v>
      </c>
      <c r="F3084" s="87">
        <v>0</v>
      </c>
      <c r="G3084" s="168">
        <v>0</v>
      </c>
      <c r="I3084" s="177" t="s">
        <v>9293</v>
      </c>
      <c r="J3084" s="174">
        <f t="shared" si="159"/>
        <v>0</v>
      </c>
      <c r="M3084" s="184"/>
    </row>
    <row r="3085" spans="1:13" ht="15" customHeight="1" x14ac:dyDescent="0.3">
      <c r="A3085" s="85" t="s">
        <v>3507</v>
      </c>
      <c r="B3085" s="85" t="s">
        <v>1437</v>
      </c>
      <c r="C3085" s="86" t="s">
        <v>28</v>
      </c>
      <c r="D3085" s="199">
        <v>0</v>
      </c>
      <c r="E3085" s="176">
        <v>0</v>
      </c>
      <c r="F3085" s="87">
        <v>0</v>
      </c>
      <c r="G3085" s="168">
        <v>0</v>
      </c>
      <c r="I3085" s="177" t="s">
        <v>9293</v>
      </c>
      <c r="J3085" s="174">
        <f t="shared" si="159"/>
        <v>0</v>
      </c>
      <c r="M3085" s="184"/>
    </row>
    <row r="3086" spans="1:13" ht="15" customHeight="1" x14ac:dyDescent="0.3">
      <c r="A3086" s="85" t="s">
        <v>3508</v>
      </c>
      <c r="B3086" s="85" t="s">
        <v>1435</v>
      </c>
      <c r="C3086" s="86" t="s">
        <v>28</v>
      </c>
      <c r="D3086" s="199">
        <v>0</v>
      </c>
      <c r="E3086" s="176">
        <v>0</v>
      </c>
      <c r="F3086" s="87">
        <v>0</v>
      </c>
      <c r="G3086" s="168">
        <v>0</v>
      </c>
      <c r="I3086" s="177" t="s">
        <v>9293</v>
      </c>
      <c r="J3086" s="174">
        <f t="shared" si="159"/>
        <v>0</v>
      </c>
      <c r="M3086" s="184"/>
    </row>
    <row r="3087" spans="1:13" ht="15" customHeight="1" x14ac:dyDescent="0.3">
      <c r="A3087" s="85" t="s">
        <v>3509</v>
      </c>
      <c r="B3087" s="85" t="s">
        <v>1431</v>
      </c>
      <c r="C3087" s="86" t="s">
        <v>28</v>
      </c>
      <c r="D3087" s="199">
        <v>0</v>
      </c>
      <c r="E3087" s="176">
        <v>0</v>
      </c>
      <c r="F3087" s="87">
        <v>0</v>
      </c>
      <c r="G3087" s="168">
        <v>0</v>
      </c>
      <c r="I3087" s="177" t="s">
        <v>9293</v>
      </c>
      <c r="J3087" s="174">
        <f t="shared" si="159"/>
        <v>0</v>
      </c>
      <c r="M3087" s="184"/>
    </row>
    <row r="3088" spans="1:13" ht="15" customHeight="1" x14ac:dyDescent="0.3">
      <c r="A3088" s="85" t="s">
        <v>3510</v>
      </c>
      <c r="B3088" s="85" t="s">
        <v>3064</v>
      </c>
      <c r="C3088" s="86" t="s">
        <v>28</v>
      </c>
      <c r="D3088" s="199">
        <v>0</v>
      </c>
      <c r="E3088" s="176">
        <v>0</v>
      </c>
      <c r="F3088" s="87">
        <v>0</v>
      </c>
      <c r="G3088" s="168">
        <v>0</v>
      </c>
      <c r="I3088" s="177" t="s">
        <v>9293</v>
      </c>
      <c r="J3088" s="174">
        <f t="shared" si="159"/>
        <v>0</v>
      </c>
      <c r="M3088" s="184"/>
    </row>
    <row r="3089" spans="1:13" ht="15" customHeight="1" x14ac:dyDescent="0.3">
      <c r="A3089" s="85" t="s">
        <v>3511</v>
      </c>
      <c r="B3089" s="85" t="s">
        <v>3066</v>
      </c>
      <c r="C3089" s="86" t="s">
        <v>28</v>
      </c>
      <c r="D3089" s="199">
        <v>0</v>
      </c>
      <c r="E3089" s="176">
        <v>0</v>
      </c>
      <c r="F3089" s="87">
        <v>0</v>
      </c>
      <c r="G3089" s="168">
        <v>0</v>
      </c>
      <c r="I3089" s="177" t="s">
        <v>9293</v>
      </c>
      <c r="J3089" s="174">
        <f t="shared" si="159"/>
        <v>0</v>
      </c>
      <c r="M3089" s="184"/>
    </row>
    <row r="3090" spans="1:13" ht="15" customHeight="1" x14ac:dyDescent="0.3">
      <c r="A3090" s="85" t="s">
        <v>3512</v>
      </c>
      <c r="B3090" s="85" t="s">
        <v>3068</v>
      </c>
      <c r="C3090" s="86" t="s">
        <v>28</v>
      </c>
      <c r="D3090" s="199">
        <v>0</v>
      </c>
      <c r="E3090" s="176">
        <v>0</v>
      </c>
      <c r="F3090" s="87">
        <v>0</v>
      </c>
      <c r="G3090" s="168">
        <v>0</v>
      </c>
      <c r="I3090" s="177" t="s">
        <v>9293</v>
      </c>
      <c r="J3090" s="174">
        <f t="shared" si="159"/>
        <v>0</v>
      </c>
      <c r="M3090" s="184"/>
    </row>
    <row r="3091" spans="1:13" ht="15" customHeight="1" x14ac:dyDescent="0.3">
      <c r="A3091" s="85" t="s">
        <v>3513</v>
      </c>
      <c r="B3091" s="85" t="s">
        <v>2978</v>
      </c>
      <c r="C3091" s="86" t="s">
        <v>28</v>
      </c>
      <c r="D3091" s="199">
        <v>0</v>
      </c>
      <c r="E3091" s="176">
        <v>0</v>
      </c>
      <c r="F3091" s="87">
        <v>0</v>
      </c>
      <c r="G3091" s="168">
        <v>0</v>
      </c>
      <c r="I3091" s="177" t="s">
        <v>9293</v>
      </c>
      <c r="J3091" s="174">
        <f t="shared" si="159"/>
        <v>0</v>
      </c>
      <c r="M3091" s="184"/>
    </row>
    <row r="3092" spans="1:13" ht="15" customHeight="1" x14ac:dyDescent="0.3">
      <c r="A3092" s="85" t="s">
        <v>3514</v>
      </c>
      <c r="B3092" s="85" t="s">
        <v>2980</v>
      </c>
      <c r="C3092" s="86" t="s">
        <v>28</v>
      </c>
      <c r="D3092" s="199">
        <v>0</v>
      </c>
      <c r="E3092" s="176">
        <v>0</v>
      </c>
      <c r="F3092" s="87">
        <v>0</v>
      </c>
      <c r="G3092" s="168">
        <v>0</v>
      </c>
      <c r="I3092" s="177" t="s">
        <v>9293</v>
      </c>
      <c r="J3092" s="174">
        <f t="shared" si="159"/>
        <v>0</v>
      </c>
      <c r="M3092" s="184"/>
    </row>
    <row r="3093" spans="1:13" ht="15" customHeight="1" x14ac:dyDescent="0.3">
      <c r="A3093" s="85" t="s">
        <v>3515</v>
      </c>
      <c r="B3093" s="85" t="s">
        <v>3073</v>
      </c>
      <c r="C3093" s="86" t="s">
        <v>28</v>
      </c>
      <c r="D3093" s="199">
        <v>0</v>
      </c>
      <c r="E3093" s="176">
        <v>0</v>
      </c>
      <c r="F3093" s="87">
        <v>0</v>
      </c>
      <c r="G3093" s="168">
        <v>0</v>
      </c>
      <c r="I3093" s="177" t="s">
        <v>9293</v>
      </c>
      <c r="J3093" s="174">
        <f t="shared" si="159"/>
        <v>0</v>
      </c>
      <c r="M3093" s="184"/>
    </row>
    <row r="3094" spans="1:13" ht="15" customHeight="1" x14ac:dyDescent="0.3">
      <c r="A3094" s="85" t="s">
        <v>3516</v>
      </c>
      <c r="B3094" s="85" t="s">
        <v>3075</v>
      </c>
      <c r="C3094" s="86" t="s">
        <v>28</v>
      </c>
      <c r="D3094" s="199">
        <v>0</v>
      </c>
      <c r="E3094" s="176">
        <v>0</v>
      </c>
      <c r="F3094" s="87">
        <v>0</v>
      </c>
      <c r="G3094" s="168">
        <v>0</v>
      </c>
      <c r="I3094" s="177" t="s">
        <v>9293</v>
      </c>
      <c r="J3094" s="174">
        <f t="shared" si="159"/>
        <v>0</v>
      </c>
      <c r="M3094" s="184"/>
    </row>
    <row r="3095" spans="1:13" ht="15" customHeight="1" x14ac:dyDescent="0.3">
      <c r="A3095" s="85" t="s">
        <v>3517</v>
      </c>
      <c r="B3095" s="85" t="s">
        <v>3077</v>
      </c>
      <c r="C3095" s="86" t="s">
        <v>28</v>
      </c>
      <c r="D3095" s="199">
        <v>0</v>
      </c>
      <c r="E3095" s="176">
        <v>0</v>
      </c>
      <c r="F3095" s="87">
        <v>0</v>
      </c>
      <c r="G3095" s="168">
        <v>0</v>
      </c>
      <c r="I3095" s="177" t="s">
        <v>9293</v>
      </c>
      <c r="J3095" s="174">
        <f t="shared" si="159"/>
        <v>0</v>
      </c>
      <c r="M3095" s="184"/>
    </row>
    <row r="3096" spans="1:13" ht="15" customHeight="1" x14ac:dyDescent="0.3">
      <c r="A3096" s="85" t="s">
        <v>3518</v>
      </c>
      <c r="B3096" s="85" t="s">
        <v>3079</v>
      </c>
      <c r="C3096" s="86" t="s">
        <v>28</v>
      </c>
      <c r="D3096" s="199">
        <v>0</v>
      </c>
      <c r="E3096" s="176">
        <v>0</v>
      </c>
      <c r="F3096" s="87">
        <v>0</v>
      </c>
      <c r="G3096" s="168">
        <v>0</v>
      </c>
      <c r="I3096" s="177" t="s">
        <v>9293</v>
      </c>
      <c r="J3096" s="174">
        <f t="shared" si="159"/>
        <v>0</v>
      </c>
      <c r="M3096" s="184"/>
    </row>
    <row r="3097" spans="1:13" ht="15" customHeight="1" x14ac:dyDescent="0.3">
      <c r="A3097" s="85" t="s">
        <v>3519</v>
      </c>
      <c r="B3097" s="85" t="s">
        <v>3081</v>
      </c>
      <c r="C3097" s="86" t="s">
        <v>28</v>
      </c>
      <c r="D3097" s="199">
        <v>0</v>
      </c>
      <c r="E3097" s="176">
        <v>0</v>
      </c>
      <c r="F3097" s="87">
        <v>0</v>
      </c>
      <c r="G3097" s="168">
        <v>0</v>
      </c>
      <c r="I3097" s="177" t="s">
        <v>9293</v>
      </c>
      <c r="J3097" s="174">
        <f t="shared" si="159"/>
        <v>0</v>
      </c>
      <c r="M3097" s="184"/>
    </row>
    <row r="3098" spans="1:13" ht="15" customHeight="1" x14ac:dyDescent="0.3">
      <c r="A3098" s="85" t="s">
        <v>8840</v>
      </c>
      <c r="B3098" s="85" t="s">
        <v>9226</v>
      </c>
      <c r="C3098" s="86" t="s">
        <v>28</v>
      </c>
      <c r="D3098" s="203">
        <v>2</v>
      </c>
      <c r="E3098" s="164">
        <v>554.94000000000005</v>
      </c>
      <c r="F3098" s="163">
        <v>0</v>
      </c>
      <c r="G3098" s="172">
        <v>0</v>
      </c>
      <c r="I3098" s="177">
        <f t="shared" ref="I3098:I3131" si="161">F3098/D3098</f>
        <v>0</v>
      </c>
      <c r="J3098" s="174">
        <f t="shared" si="159"/>
        <v>2</v>
      </c>
      <c r="M3098" s="184"/>
    </row>
    <row r="3099" spans="1:13" ht="15" customHeight="1" x14ac:dyDescent="0.3">
      <c r="A3099" s="85" t="s">
        <v>8841</v>
      </c>
      <c r="B3099" s="85" t="s">
        <v>9227</v>
      </c>
      <c r="C3099" s="86" t="s">
        <v>28</v>
      </c>
      <c r="D3099" s="203">
        <v>10</v>
      </c>
      <c r="E3099" s="164">
        <v>2420.6</v>
      </c>
      <c r="F3099" s="163">
        <v>0</v>
      </c>
      <c r="G3099" s="172">
        <v>0</v>
      </c>
      <c r="I3099" s="177">
        <f t="shared" si="161"/>
        <v>0</v>
      </c>
      <c r="J3099" s="174">
        <f t="shared" si="159"/>
        <v>10</v>
      </c>
      <c r="M3099" s="184"/>
    </row>
    <row r="3100" spans="1:13" ht="15" customHeight="1" x14ac:dyDescent="0.3">
      <c r="A3100" s="85" t="s">
        <v>8842</v>
      </c>
      <c r="B3100" s="85" t="s">
        <v>9228</v>
      </c>
      <c r="C3100" s="86" t="s">
        <v>28</v>
      </c>
      <c r="D3100" s="203">
        <v>22</v>
      </c>
      <c r="E3100" s="164">
        <v>3541.34</v>
      </c>
      <c r="F3100" s="163">
        <v>0</v>
      </c>
      <c r="G3100" s="172">
        <v>0</v>
      </c>
      <c r="I3100" s="177">
        <f t="shared" si="161"/>
        <v>0</v>
      </c>
      <c r="J3100" s="174">
        <f t="shared" si="159"/>
        <v>22</v>
      </c>
      <c r="M3100" s="184"/>
    </row>
    <row r="3101" spans="1:13" ht="15" customHeight="1" x14ac:dyDescent="0.3">
      <c r="A3101" s="85" t="s">
        <v>8843</v>
      </c>
      <c r="B3101" s="85" t="s">
        <v>9229</v>
      </c>
      <c r="C3101" s="86" t="s">
        <v>28</v>
      </c>
      <c r="D3101" s="203">
        <v>17</v>
      </c>
      <c r="E3101" s="164">
        <v>2398.87</v>
      </c>
      <c r="F3101" s="163">
        <v>0</v>
      </c>
      <c r="G3101" s="172">
        <v>0</v>
      </c>
      <c r="I3101" s="177">
        <f t="shared" si="161"/>
        <v>0</v>
      </c>
      <c r="J3101" s="174">
        <f t="shared" si="159"/>
        <v>17</v>
      </c>
      <c r="M3101" s="184"/>
    </row>
    <row r="3102" spans="1:13" ht="15" customHeight="1" x14ac:dyDescent="0.3">
      <c r="A3102" s="85" t="s">
        <v>8844</v>
      </c>
      <c r="B3102" s="85" t="s">
        <v>9230</v>
      </c>
      <c r="C3102" s="86" t="s">
        <v>28</v>
      </c>
      <c r="D3102" s="203">
        <v>19</v>
      </c>
      <c r="E3102" s="164">
        <v>2326.7399999999998</v>
      </c>
      <c r="F3102" s="163">
        <v>0</v>
      </c>
      <c r="G3102" s="172">
        <v>0</v>
      </c>
      <c r="I3102" s="177">
        <f t="shared" si="161"/>
        <v>0</v>
      </c>
      <c r="J3102" s="174">
        <f t="shared" si="159"/>
        <v>19</v>
      </c>
      <c r="M3102" s="184"/>
    </row>
    <row r="3103" spans="1:13" ht="15" customHeight="1" x14ac:dyDescent="0.3">
      <c r="A3103" s="85" t="s">
        <v>8845</v>
      </c>
      <c r="B3103" s="85" t="s">
        <v>9231</v>
      </c>
      <c r="C3103" s="86" t="s">
        <v>28</v>
      </c>
      <c r="D3103" s="203">
        <v>290</v>
      </c>
      <c r="E3103" s="164">
        <v>23904.7</v>
      </c>
      <c r="F3103" s="163">
        <v>0</v>
      </c>
      <c r="G3103" s="172">
        <v>0</v>
      </c>
      <c r="I3103" s="177">
        <f t="shared" si="161"/>
        <v>0</v>
      </c>
      <c r="J3103" s="174">
        <f t="shared" si="159"/>
        <v>290</v>
      </c>
      <c r="M3103" s="184"/>
    </row>
    <row r="3104" spans="1:13" ht="15" customHeight="1" x14ac:dyDescent="0.3">
      <c r="A3104" s="85" t="s">
        <v>8846</v>
      </c>
      <c r="B3104" s="85" t="s">
        <v>10189</v>
      </c>
      <c r="C3104" s="86" t="s">
        <v>28</v>
      </c>
      <c r="D3104" s="203">
        <v>3</v>
      </c>
      <c r="E3104" s="164">
        <v>626.54999999999995</v>
      </c>
      <c r="F3104" s="163">
        <v>0</v>
      </c>
      <c r="G3104" s="172">
        <v>0</v>
      </c>
      <c r="I3104" s="177">
        <f t="shared" si="161"/>
        <v>0</v>
      </c>
      <c r="J3104" s="174">
        <f t="shared" si="159"/>
        <v>3</v>
      </c>
      <c r="M3104" s="184"/>
    </row>
    <row r="3105" spans="1:13" ht="15" customHeight="1" x14ac:dyDescent="0.3">
      <c r="A3105" s="85" t="s">
        <v>8847</v>
      </c>
      <c r="B3105" s="85" t="s">
        <v>10190</v>
      </c>
      <c r="C3105" s="86" t="s">
        <v>28</v>
      </c>
      <c r="D3105" s="203">
        <v>2</v>
      </c>
      <c r="E3105" s="164">
        <v>228.08</v>
      </c>
      <c r="F3105" s="163">
        <v>0</v>
      </c>
      <c r="G3105" s="172">
        <v>0</v>
      </c>
      <c r="I3105" s="177">
        <f t="shared" si="161"/>
        <v>0</v>
      </c>
      <c r="J3105" s="174">
        <f t="shared" si="159"/>
        <v>2</v>
      </c>
      <c r="M3105" s="184"/>
    </row>
    <row r="3106" spans="1:13" ht="15" customHeight="1" x14ac:dyDescent="0.3">
      <c r="A3106" s="85" t="s">
        <v>8848</v>
      </c>
      <c r="B3106" s="85" t="s">
        <v>10191</v>
      </c>
      <c r="C3106" s="86" t="s">
        <v>28</v>
      </c>
      <c r="D3106" s="203">
        <v>8</v>
      </c>
      <c r="E3106" s="164">
        <v>685.68</v>
      </c>
      <c r="F3106" s="163">
        <v>0</v>
      </c>
      <c r="G3106" s="172">
        <v>0</v>
      </c>
      <c r="I3106" s="177">
        <f t="shared" si="161"/>
        <v>0</v>
      </c>
      <c r="J3106" s="174">
        <f t="shared" si="159"/>
        <v>8</v>
      </c>
      <c r="M3106" s="184"/>
    </row>
    <row r="3107" spans="1:13" ht="15" customHeight="1" x14ac:dyDescent="0.3">
      <c r="A3107" s="85" t="s">
        <v>8849</v>
      </c>
      <c r="B3107" s="85" t="s">
        <v>9232</v>
      </c>
      <c r="C3107" s="86" t="s">
        <v>28</v>
      </c>
      <c r="D3107" s="203">
        <v>7</v>
      </c>
      <c r="E3107" s="164">
        <v>3215.31</v>
      </c>
      <c r="F3107" s="163">
        <v>0</v>
      </c>
      <c r="G3107" s="172">
        <v>0</v>
      </c>
      <c r="I3107" s="177">
        <f t="shared" si="161"/>
        <v>0</v>
      </c>
      <c r="J3107" s="174">
        <f t="shared" si="159"/>
        <v>7</v>
      </c>
      <c r="M3107" s="184"/>
    </row>
    <row r="3108" spans="1:13" ht="15" customHeight="1" x14ac:dyDescent="0.3">
      <c r="A3108" s="85" t="s">
        <v>8850</v>
      </c>
      <c r="B3108" s="85" t="s">
        <v>9233</v>
      </c>
      <c r="C3108" s="86" t="s">
        <v>28</v>
      </c>
      <c r="D3108" s="203">
        <v>7</v>
      </c>
      <c r="E3108" s="164">
        <v>2510.1999999999998</v>
      </c>
      <c r="F3108" s="163">
        <v>0</v>
      </c>
      <c r="G3108" s="172">
        <v>0</v>
      </c>
      <c r="I3108" s="177">
        <f t="shared" si="161"/>
        <v>0</v>
      </c>
      <c r="J3108" s="174">
        <f t="shared" si="159"/>
        <v>7</v>
      </c>
      <c r="M3108" s="184"/>
    </row>
    <row r="3109" spans="1:13" ht="15" customHeight="1" x14ac:dyDescent="0.3">
      <c r="A3109" s="85" t="s">
        <v>8851</v>
      </c>
      <c r="B3109" s="85" t="s">
        <v>9234</v>
      </c>
      <c r="C3109" s="86" t="s">
        <v>28</v>
      </c>
      <c r="D3109" s="203">
        <v>12</v>
      </c>
      <c r="E3109" s="164">
        <v>3785.76</v>
      </c>
      <c r="F3109" s="163">
        <v>0</v>
      </c>
      <c r="G3109" s="172">
        <v>0</v>
      </c>
      <c r="I3109" s="177">
        <f t="shared" si="161"/>
        <v>0</v>
      </c>
      <c r="J3109" s="174">
        <f t="shared" ref="J3109:J3172" si="162">D3109-F3109</f>
        <v>12</v>
      </c>
      <c r="M3109" s="184"/>
    </row>
    <row r="3110" spans="1:13" ht="15" customHeight="1" x14ac:dyDescent="0.3">
      <c r="A3110" s="85" t="s">
        <v>8852</v>
      </c>
      <c r="B3110" s="85" t="s">
        <v>9235</v>
      </c>
      <c r="C3110" s="86" t="s">
        <v>28</v>
      </c>
      <c r="D3110" s="203">
        <v>45</v>
      </c>
      <c r="E3110" s="164">
        <v>9787.5</v>
      </c>
      <c r="F3110" s="163">
        <v>0</v>
      </c>
      <c r="G3110" s="172">
        <v>0</v>
      </c>
      <c r="I3110" s="177">
        <f t="shared" si="161"/>
        <v>0</v>
      </c>
      <c r="J3110" s="174">
        <f t="shared" si="162"/>
        <v>45</v>
      </c>
      <c r="M3110" s="184"/>
    </row>
    <row r="3111" spans="1:13" ht="15" customHeight="1" x14ac:dyDescent="0.3">
      <c r="A3111" s="85" t="s">
        <v>8853</v>
      </c>
      <c r="B3111" s="85" t="s">
        <v>9236</v>
      </c>
      <c r="C3111" s="86" t="s">
        <v>28</v>
      </c>
      <c r="D3111" s="203">
        <v>51</v>
      </c>
      <c r="E3111" s="164">
        <v>8546.07</v>
      </c>
      <c r="F3111" s="163">
        <v>0</v>
      </c>
      <c r="G3111" s="172">
        <v>0</v>
      </c>
      <c r="I3111" s="177">
        <f t="shared" si="161"/>
        <v>0</v>
      </c>
      <c r="J3111" s="174">
        <f t="shared" si="162"/>
        <v>51</v>
      </c>
      <c r="M3111" s="184"/>
    </row>
    <row r="3112" spans="1:13" ht="15" customHeight="1" x14ac:dyDescent="0.3">
      <c r="A3112" s="85" t="s">
        <v>8854</v>
      </c>
      <c r="B3112" s="85" t="s">
        <v>9237</v>
      </c>
      <c r="C3112" s="86" t="s">
        <v>28</v>
      </c>
      <c r="D3112" s="203">
        <v>2</v>
      </c>
      <c r="E3112" s="164">
        <v>574.79999999999995</v>
      </c>
      <c r="F3112" s="163">
        <v>0</v>
      </c>
      <c r="G3112" s="172">
        <v>0</v>
      </c>
      <c r="I3112" s="177">
        <f t="shared" si="161"/>
        <v>0</v>
      </c>
      <c r="J3112" s="174">
        <f t="shared" si="162"/>
        <v>2</v>
      </c>
      <c r="M3112" s="184"/>
    </row>
    <row r="3113" spans="1:13" ht="15" customHeight="1" x14ac:dyDescent="0.3">
      <c r="A3113" s="85" t="s">
        <v>8855</v>
      </c>
      <c r="B3113" s="85" t="s">
        <v>9238</v>
      </c>
      <c r="C3113" s="86" t="s">
        <v>28</v>
      </c>
      <c r="D3113" s="203">
        <v>2</v>
      </c>
      <c r="E3113" s="164">
        <v>558.05999999999995</v>
      </c>
      <c r="F3113" s="163">
        <v>0</v>
      </c>
      <c r="G3113" s="172">
        <v>0</v>
      </c>
      <c r="I3113" s="177">
        <f t="shared" si="161"/>
        <v>0</v>
      </c>
      <c r="J3113" s="174">
        <f t="shared" si="162"/>
        <v>2</v>
      </c>
      <c r="M3113" s="184"/>
    </row>
    <row r="3114" spans="1:13" ht="15" customHeight="1" x14ac:dyDescent="0.3">
      <c r="A3114" s="85" t="s">
        <v>8856</v>
      </c>
      <c r="B3114" s="85" t="s">
        <v>9239</v>
      </c>
      <c r="C3114" s="86" t="s">
        <v>28</v>
      </c>
      <c r="D3114" s="203">
        <v>2</v>
      </c>
      <c r="E3114" s="164">
        <v>553.82000000000005</v>
      </c>
      <c r="F3114" s="163">
        <v>0</v>
      </c>
      <c r="G3114" s="172">
        <v>0</v>
      </c>
      <c r="I3114" s="177">
        <f t="shared" si="161"/>
        <v>0</v>
      </c>
      <c r="J3114" s="174">
        <f t="shared" si="162"/>
        <v>2</v>
      </c>
      <c r="M3114" s="184"/>
    </row>
    <row r="3115" spans="1:13" ht="15" customHeight="1" x14ac:dyDescent="0.3">
      <c r="A3115" s="85" t="s">
        <v>8857</v>
      </c>
      <c r="B3115" s="85" t="s">
        <v>9240</v>
      </c>
      <c r="C3115" s="86" t="s">
        <v>28</v>
      </c>
      <c r="D3115" s="203">
        <v>3</v>
      </c>
      <c r="E3115" s="164">
        <v>829.53</v>
      </c>
      <c r="F3115" s="163">
        <v>0</v>
      </c>
      <c r="G3115" s="172">
        <v>0</v>
      </c>
      <c r="I3115" s="177">
        <f t="shared" si="161"/>
        <v>0</v>
      </c>
      <c r="J3115" s="174">
        <f t="shared" si="162"/>
        <v>3</v>
      </c>
      <c r="M3115" s="184"/>
    </row>
    <row r="3116" spans="1:13" ht="15" customHeight="1" x14ac:dyDescent="0.3">
      <c r="A3116" s="85" t="s">
        <v>8858</v>
      </c>
      <c r="B3116" s="85" t="s">
        <v>9241</v>
      </c>
      <c r="C3116" s="86" t="s">
        <v>28</v>
      </c>
      <c r="D3116" s="203">
        <v>3</v>
      </c>
      <c r="E3116" s="164">
        <v>595.04999999999995</v>
      </c>
      <c r="F3116" s="163">
        <v>0</v>
      </c>
      <c r="G3116" s="172">
        <v>0</v>
      </c>
      <c r="I3116" s="177">
        <f t="shared" si="161"/>
        <v>0</v>
      </c>
      <c r="J3116" s="174">
        <f t="shared" si="162"/>
        <v>3</v>
      </c>
      <c r="M3116" s="184"/>
    </row>
    <row r="3117" spans="1:13" ht="15" customHeight="1" x14ac:dyDescent="0.3">
      <c r="A3117" s="85" t="s">
        <v>8859</v>
      </c>
      <c r="B3117" s="85" t="s">
        <v>9242</v>
      </c>
      <c r="C3117" s="86" t="s">
        <v>28</v>
      </c>
      <c r="D3117" s="203">
        <v>3</v>
      </c>
      <c r="E3117" s="164">
        <v>627.27</v>
      </c>
      <c r="F3117" s="163">
        <v>0</v>
      </c>
      <c r="G3117" s="172">
        <v>0</v>
      </c>
      <c r="I3117" s="177">
        <f t="shared" si="161"/>
        <v>0</v>
      </c>
      <c r="J3117" s="174">
        <f t="shared" si="162"/>
        <v>3</v>
      </c>
      <c r="M3117" s="184"/>
    </row>
    <row r="3118" spans="1:13" ht="15" customHeight="1" x14ac:dyDescent="0.3">
      <c r="A3118" s="85" t="s">
        <v>8860</v>
      </c>
      <c r="B3118" s="85" t="s">
        <v>9243</v>
      </c>
      <c r="C3118" s="86" t="s">
        <v>28</v>
      </c>
      <c r="D3118" s="203">
        <v>5</v>
      </c>
      <c r="E3118" s="164">
        <v>988.45</v>
      </c>
      <c r="F3118" s="163">
        <v>0</v>
      </c>
      <c r="G3118" s="172">
        <v>0</v>
      </c>
      <c r="I3118" s="177">
        <f t="shared" si="161"/>
        <v>0</v>
      </c>
      <c r="J3118" s="174">
        <f t="shared" si="162"/>
        <v>5</v>
      </c>
      <c r="M3118" s="184"/>
    </row>
    <row r="3119" spans="1:13" ht="15" customHeight="1" x14ac:dyDescent="0.3">
      <c r="A3119" s="85" t="s">
        <v>8861</v>
      </c>
      <c r="B3119" s="85" t="s">
        <v>9244</v>
      </c>
      <c r="C3119" s="86" t="s">
        <v>28</v>
      </c>
      <c r="D3119" s="203">
        <v>4</v>
      </c>
      <c r="E3119" s="164">
        <v>502.36</v>
      </c>
      <c r="F3119" s="163">
        <v>0</v>
      </c>
      <c r="G3119" s="172">
        <v>0</v>
      </c>
      <c r="I3119" s="177">
        <f t="shared" si="161"/>
        <v>0</v>
      </c>
      <c r="J3119" s="174">
        <f t="shared" si="162"/>
        <v>4</v>
      </c>
      <c r="M3119" s="184"/>
    </row>
    <row r="3120" spans="1:13" ht="15" customHeight="1" x14ac:dyDescent="0.3">
      <c r="A3120" s="85" t="s">
        <v>8862</v>
      </c>
      <c r="B3120" s="85" t="s">
        <v>9245</v>
      </c>
      <c r="C3120" s="86" t="s">
        <v>28</v>
      </c>
      <c r="D3120" s="203">
        <v>10</v>
      </c>
      <c r="E3120" s="164">
        <v>1246.9000000000001</v>
      </c>
      <c r="F3120" s="163">
        <v>0</v>
      </c>
      <c r="G3120" s="172">
        <v>0</v>
      </c>
      <c r="I3120" s="177">
        <f t="shared" si="161"/>
        <v>0</v>
      </c>
      <c r="J3120" s="174">
        <f t="shared" si="162"/>
        <v>10</v>
      </c>
      <c r="M3120" s="184"/>
    </row>
    <row r="3121" spans="1:13" ht="15" customHeight="1" x14ac:dyDescent="0.3">
      <c r="A3121" s="85" t="s">
        <v>8863</v>
      </c>
      <c r="B3121" s="85" t="s">
        <v>9246</v>
      </c>
      <c r="C3121" s="86" t="s">
        <v>28</v>
      </c>
      <c r="D3121" s="203">
        <v>46</v>
      </c>
      <c r="E3121" s="164">
        <v>5135.8999999999996</v>
      </c>
      <c r="F3121" s="163">
        <v>0</v>
      </c>
      <c r="G3121" s="172">
        <v>0</v>
      </c>
      <c r="I3121" s="177">
        <f t="shared" si="161"/>
        <v>0</v>
      </c>
      <c r="J3121" s="174">
        <f t="shared" si="162"/>
        <v>46</v>
      </c>
      <c r="M3121" s="184"/>
    </row>
    <row r="3122" spans="1:13" ht="15" customHeight="1" x14ac:dyDescent="0.3">
      <c r="A3122" s="85" t="s">
        <v>8864</v>
      </c>
      <c r="B3122" s="85" t="s">
        <v>9247</v>
      </c>
      <c r="C3122" s="86" t="s">
        <v>28</v>
      </c>
      <c r="D3122" s="203">
        <v>10</v>
      </c>
      <c r="E3122" s="164">
        <v>3692.8</v>
      </c>
      <c r="F3122" s="163">
        <v>0</v>
      </c>
      <c r="G3122" s="172">
        <v>0</v>
      </c>
      <c r="I3122" s="177">
        <f t="shared" si="161"/>
        <v>0</v>
      </c>
      <c r="J3122" s="174">
        <f t="shared" si="162"/>
        <v>10</v>
      </c>
      <c r="M3122" s="184"/>
    </row>
    <row r="3123" spans="1:13" ht="15" customHeight="1" x14ac:dyDescent="0.3">
      <c r="A3123" s="85" t="s">
        <v>8865</v>
      </c>
      <c r="B3123" s="85" t="s">
        <v>9248</v>
      </c>
      <c r="C3123" s="86" t="s">
        <v>28</v>
      </c>
      <c r="D3123" s="203">
        <v>5</v>
      </c>
      <c r="E3123" s="164">
        <v>1318.1</v>
      </c>
      <c r="F3123" s="163">
        <v>0</v>
      </c>
      <c r="G3123" s="172">
        <v>0</v>
      </c>
      <c r="I3123" s="177">
        <f t="shared" si="161"/>
        <v>0</v>
      </c>
      <c r="J3123" s="174">
        <f t="shared" si="162"/>
        <v>5</v>
      </c>
      <c r="M3123" s="184"/>
    </row>
    <row r="3124" spans="1:13" ht="15" customHeight="1" x14ac:dyDescent="0.3">
      <c r="A3124" s="85" t="s">
        <v>8866</v>
      </c>
      <c r="B3124" s="85" t="s">
        <v>9249</v>
      </c>
      <c r="C3124" s="86" t="s">
        <v>28</v>
      </c>
      <c r="D3124" s="203">
        <v>4</v>
      </c>
      <c r="E3124" s="164">
        <v>713.56</v>
      </c>
      <c r="F3124" s="163">
        <v>0</v>
      </c>
      <c r="G3124" s="172">
        <v>0</v>
      </c>
      <c r="I3124" s="177">
        <f t="shared" si="161"/>
        <v>0</v>
      </c>
      <c r="J3124" s="174">
        <f t="shared" si="162"/>
        <v>4</v>
      </c>
      <c r="M3124" s="184"/>
    </row>
    <row r="3125" spans="1:13" ht="15" customHeight="1" x14ac:dyDescent="0.3">
      <c r="A3125" s="85" t="s">
        <v>8867</v>
      </c>
      <c r="B3125" s="85" t="s">
        <v>9250</v>
      </c>
      <c r="C3125" s="86" t="s">
        <v>28</v>
      </c>
      <c r="D3125" s="203">
        <v>5</v>
      </c>
      <c r="E3125" s="164">
        <v>751.5</v>
      </c>
      <c r="F3125" s="163">
        <v>0</v>
      </c>
      <c r="G3125" s="172">
        <v>0</v>
      </c>
      <c r="I3125" s="177">
        <f t="shared" si="161"/>
        <v>0</v>
      </c>
      <c r="J3125" s="174">
        <f t="shared" si="162"/>
        <v>5</v>
      </c>
      <c r="M3125" s="184"/>
    </row>
    <row r="3126" spans="1:13" ht="15" customHeight="1" x14ac:dyDescent="0.3">
      <c r="A3126" s="85" t="s">
        <v>8868</v>
      </c>
      <c r="B3126" s="85" t="s">
        <v>9251</v>
      </c>
      <c r="C3126" s="86" t="s">
        <v>28</v>
      </c>
      <c r="D3126" s="203">
        <v>225</v>
      </c>
      <c r="E3126" s="164">
        <v>28647</v>
      </c>
      <c r="F3126" s="163">
        <v>0</v>
      </c>
      <c r="G3126" s="172">
        <v>0</v>
      </c>
      <c r="I3126" s="177">
        <f t="shared" si="161"/>
        <v>0</v>
      </c>
      <c r="J3126" s="174">
        <f t="shared" si="162"/>
        <v>225</v>
      </c>
      <c r="M3126" s="184"/>
    </row>
    <row r="3127" spans="1:13" ht="15" customHeight="1" x14ac:dyDescent="0.3">
      <c r="A3127" s="85" t="s">
        <v>8869</v>
      </c>
      <c r="B3127" s="85" t="s">
        <v>9252</v>
      </c>
      <c r="C3127" s="86" t="s">
        <v>28</v>
      </c>
      <c r="D3127" s="203">
        <v>3</v>
      </c>
      <c r="E3127" s="164">
        <v>890.85</v>
      </c>
      <c r="F3127" s="163">
        <v>0</v>
      </c>
      <c r="G3127" s="172">
        <v>0</v>
      </c>
      <c r="I3127" s="177">
        <f t="shared" si="161"/>
        <v>0</v>
      </c>
      <c r="J3127" s="174">
        <f t="shared" si="162"/>
        <v>3</v>
      </c>
      <c r="M3127" s="184"/>
    </row>
    <row r="3128" spans="1:13" ht="15" customHeight="1" x14ac:dyDescent="0.3">
      <c r="A3128" s="85" t="s">
        <v>8870</v>
      </c>
      <c r="B3128" s="85" t="s">
        <v>9253</v>
      </c>
      <c r="C3128" s="86" t="s">
        <v>28</v>
      </c>
      <c r="D3128" s="203">
        <v>13</v>
      </c>
      <c r="E3128" s="164">
        <v>2438.15</v>
      </c>
      <c r="F3128" s="163">
        <v>0</v>
      </c>
      <c r="G3128" s="172">
        <v>0</v>
      </c>
      <c r="I3128" s="177">
        <f t="shared" si="161"/>
        <v>0</v>
      </c>
      <c r="J3128" s="174">
        <f t="shared" si="162"/>
        <v>13</v>
      </c>
      <c r="M3128" s="184"/>
    </row>
    <row r="3129" spans="1:13" ht="15" customHeight="1" x14ac:dyDescent="0.3">
      <c r="A3129" s="85" t="s">
        <v>10140</v>
      </c>
      <c r="B3129" s="85" t="s">
        <v>9254</v>
      </c>
      <c r="C3129" s="86" t="s">
        <v>28</v>
      </c>
      <c r="D3129" s="203">
        <v>6</v>
      </c>
      <c r="E3129" s="164">
        <v>736.32</v>
      </c>
      <c r="F3129" s="163">
        <v>0</v>
      </c>
      <c r="G3129" s="172">
        <v>0</v>
      </c>
      <c r="I3129" s="177">
        <f t="shared" si="161"/>
        <v>0</v>
      </c>
      <c r="J3129" s="174">
        <f t="shared" si="162"/>
        <v>6</v>
      </c>
      <c r="M3129" s="184"/>
    </row>
    <row r="3130" spans="1:13" ht="15" customHeight="1" x14ac:dyDescent="0.3">
      <c r="A3130" s="85" t="s">
        <v>10141</v>
      </c>
      <c r="B3130" s="85" t="s">
        <v>9255</v>
      </c>
      <c r="C3130" s="86" t="s">
        <v>28</v>
      </c>
      <c r="D3130" s="203">
        <v>3</v>
      </c>
      <c r="E3130" s="164">
        <v>337.14</v>
      </c>
      <c r="F3130" s="163">
        <v>0</v>
      </c>
      <c r="G3130" s="172">
        <v>0</v>
      </c>
      <c r="I3130" s="177">
        <f t="shared" si="161"/>
        <v>0</v>
      </c>
      <c r="J3130" s="174">
        <f t="shared" si="162"/>
        <v>3</v>
      </c>
      <c r="M3130" s="184"/>
    </row>
    <row r="3131" spans="1:13" ht="15" customHeight="1" x14ac:dyDescent="0.3">
      <c r="A3131" s="85" t="s">
        <v>10142</v>
      </c>
      <c r="B3131" s="85" t="s">
        <v>9256</v>
      </c>
      <c r="C3131" s="86" t="s">
        <v>28</v>
      </c>
      <c r="D3131" s="203">
        <v>28</v>
      </c>
      <c r="E3131" s="164">
        <v>2797.76</v>
      </c>
      <c r="F3131" s="163">
        <v>0</v>
      </c>
      <c r="G3131" s="172">
        <v>0</v>
      </c>
      <c r="I3131" s="177">
        <f t="shared" si="161"/>
        <v>0</v>
      </c>
      <c r="J3131" s="174">
        <f t="shared" si="162"/>
        <v>28</v>
      </c>
      <c r="M3131" s="184"/>
    </row>
    <row r="3132" spans="1:13" ht="19.95" customHeight="1" x14ac:dyDescent="0.3">
      <c r="A3132" s="88" t="s">
        <v>3520</v>
      </c>
      <c r="B3132" s="88" t="s">
        <v>1497</v>
      </c>
      <c r="C3132" s="89"/>
      <c r="D3132" s="201"/>
      <c r="E3132" s="156">
        <v>18061.29</v>
      </c>
      <c r="F3132" s="89"/>
      <c r="G3132" s="89">
        <v>0</v>
      </c>
      <c r="I3132" s="177"/>
      <c r="J3132" s="174">
        <f t="shared" si="162"/>
        <v>0</v>
      </c>
      <c r="M3132" s="184"/>
    </row>
    <row r="3133" spans="1:13" ht="15" customHeight="1" x14ac:dyDescent="0.3">
      <c r="A3133" s="85" t="s">
        <v>3521</v>
      </c>
      <c r="B3133" s="85" t="s">
        <v>3086</v>
      </c>
      <c r="C3133" s="86" t="s">
        <v>28</v>
      </c>
      <c r="D3133" s="199">
        <v>0</v>
      </c>
      <c r="E3133" s="176">
        <v>0</v>
      </c>
      <c r="F3133" s="87">
        <v>0</v>
      </c>
      <c r="G3133" s="168">
        <v>0</v>
      </c>
      <c r="I3133" s="177" t="s">
        <v>9293</v>
      </c>
      <c r="J3133" s="174">
        <f t="shared" si="162"/>
        <v>0</v>
      </c>
      <c r="M3133" s="184"/>
    </row>
    <row r="3134" spans="1:13" ht="15" customHeight="1" x14ac:dyDescent="0.3">
      <c r="A3134" s="85" t="s">
        <v>3522</v>
      </c>
      <c r="B3134" s="85" t="s">
        <v>3088</v>
      </c>
      <c r="C3134" s="86" t="s">
        <v>28</v>
      </c>
      <c r="D3134" s="199">
        <v>0</v>
      </c>
      <c r="E3134" s="176">
        <v>0</v>
      </c>
      <c r="F3134" s="87">
        <v>0</v>
      </c>
      <c r="G3134" s="168">
        <v>0</v>
      </c>
      <c r="I3134" s="177" t="s">
        <v>9293</v>
      </c>
      <c r="J3134" s="174">
        <f t="shared" si="162"/>
        <v>0</v>
      </c>
      <c r="M3134" s="184"/>
    </row>
    <row r="3135" spans="1:13" ht="15" customHeight="1" x14ac:dyDescent="0.3">
      <c r="A3135" s="85" t="s">
        <v>3523</v>
      </c>
      <c r="B3135" s="85" t="s">
        <v>3090</v>
      </c>
      <c r="C3135" s="86" t="s">
        <v>28</v>
      </c>
      <c r="D3135" s="199">
        <v>0</v>
      </c>
      <c r="E3135" s="176">
        <v>0</v>
      </c>
      <c r="F3135" s="87">
        <v>0</v>
      </c>
      <c r="G3135" s="168">
        <v>0</v>
      </c>
      <c r="I3135" s="177" t="s">
        <v>9293</v>
      </c>
      <c r="J3135" s="174">
        <f t="shared" si="162"/>
        <v>0</v>
      </c>
      <c r="M3135" s="184"/>
    </row>
    <row r="3136" spans="1:13" ht="15" customHeight="1" x14ac:dyDescent="0.3">
      <c r="A3136" s="85" t="s">
        <v>3524</v>
      </c>
      <c r="B3136" s="85" t="s">
        <v>2993</v>
      </c>
      <c r="C3136" s="86" t="s">
        <v>28</v>
      </c>
      <c r="D3136" s="199">
        <v>0</v>
      </c>
      <c r="E3136" s="176">
        <v>0</v>
      </c>
      <c r="F3136" s="87">
        <v>0</v>
      </c>
      <c r="G3136" s="168">
        <v>0</v>
      </c>
      <c r="I3136" s="177" t="s">
        <v>9293</v>
      </c>
      <c r="J3136" s="174">
        <f t="shared" si="162"/>
        <v>0</v>
      </c>
      <c r="M3136" s="184"/>
    </row>
    <row r="3137" spans="1:13" ht="15" customHeight="1" x14ac:dyDescent="0.3">
      <c r="A3137" s="85" t="s">
        <v>3525</v>
      </c>
      <c r="B3137" s="85" t="s">
        <v>2995</v>
      </c>
      <c r="C3137" s="86" t="s">
        <v>28</v>
      </c>
      <c r="D3137" s="199">
        <v>0</v>
      </c>
      <c r="E3137" s="176">
        <v>0</v>
      </c>
      <c r="F3137" s="87">
        <v>0</v>
      </c>
      <c r="G3137" s="168">
        <v>0</v>
      </c>
      <c r="I3137" s="177" t="s">
        <v>9293</v>
      </c>
      <c r="J3137" s="174">
        <f t="shared" si="162"/>
        <v>0</v>
      </c>
      <c r="M3137" s="184"/>
    </row>
    <row r="3138" spans="1:13" ht="15" customHeight="1" x14ac:dyDescent="0.3">
      <c r="A3138" s="85" t="s">
        <v>8871</v>
      </c>
      <c r="B3138" s="85" t="s">
        <v>9257</v>
      </c>
      <c r="C3138" s="86" t="s">
        <v>28</v>
      </c>
      <c r="D3138" s="203">
        <v>3</v>
      </c>
      <c r="E3138" s="164">
        <v>1474.47</v>
      </c>
      <c r="F3138" s="163">
        <v>0</v>
      </c>
      <c r="G3138" s="172">
        <v>0</v>
      </c>
      <c r="I3138" s="177">
        <f>F3138/D3138</f>
        <v>0</v>
      </c>
      <c r="J3138" s="174">
        <f t="shared" si="162"/>
        <v>3</v>
      </c>
      <c r="M3138" s="184"/>
    </row>
    <row r="3139" spans="1:13" ht="15" customHeight="1" x14ac:dyDescent="0.3">
      <c r="A3139" s="85" t="s">
        <v>8872</v>
      </c>
      <c r="B3139" s="85" t="s">
        <v>9258</v>
      </c>
      <c r="C3139" s="86" t="s">
        <v>28</v>
      </c>
      <c r="D3139" s="203">
        <v>13</v>
      </c>
      <c r="E3139" s="164">
        <v>5031.91</v>
      </c>
      <c r="F3139" s="163">
        <v>0</v>
      </c>
      <c r="G3139" s="172">
        <v>0</v>
      </c>
      <c r="I3139" s="177">
        <f>F3139/D3139</f>
        <v>0</v>
      </c>
      <c r="J3139" s="174">
        <f t="shared" si="162"/>
        <v>13</v>
      </c>
      <c r="M3139" s="184"/>
    </row>
    <row r="3140" spans="1:13" ht="15" customHeight="1" x14ac:dyDescent="0.3">
      <c r="A3140" s="85" t="s">
        <v>8873</v>
      </c>
      <c r="B3140" s="85" t="s">
        <v>9259</v>
      </c>
      <c r="C3140" s="86" t="s">
        <v>28</v>
      </c>
      <c r="D3140" s="203">
        <v>6</v>
      </c>
      <c r="E3140" s="164">
        <v>1696.02</v>
      </c>
      <c r="F3140" s="163">
        <v>0</v>
      </c>
      <c r="G3140" s="172">
        <v>0</v>
      </c>
      <c r="I3140" s="177">
        <f>F3140/D3140</f>
        <v>0</v>
      </c>
      <c r="J3140" s="174">
        <f t="shared" si="162"/>
        <v>6</v>
      </c>
      <c r="M3140" s="184"/>
    </row>
    <row r="3141" spans="1:13" ht="15" customHeight="1" x14ac:dyDescent="0.3">
      <c r="A3141" s="85" t="s">
        <v>8874</v>
      </c>
      <c r="B3141" s="85" t="s">
        <v>9260</v>
      </c>
      <c r="C3141" s="86" t="s">
        <v>28</v>
      </c>
      <c r="D3141" s="203">
        <v>3</v>
      </c>
      <c r="E3141" s="164">
        <v>1163.49</v>
      </c>
      <c r="F3141" s="163">
        <v>0</v>
      </c>
      <c r="G3141" s="172">
        <v>0</v>
      </c>
      <c r="I3141" s="177">
        <f>F3141/D3141</f>
        <v>0</v>
      </c>
      <c r="J3141" s="174">
        <f t="shared" si="162"/>
        <v>3</v>
      </c>
      <c r="M3141" s="184"/>
    </row>
    <row r="3142" spans="1:13" ht="15" customHeight="1" x14ac:dyDescent="0.3">
      <c r="A3142" s="85" t="s">
        <v>8875</v>
      </c>
      <c r="B3142" s="85" t="s">
        <v>9261</v>
      </c>
      <c r="C3142" s="86" t="s">
        <v>28</v>
      </c>
      <c r="D3142" s="203">
        <v>28</v>
      </c>
      <c r="E3142" s="164">
        <v>8695.4</v>
      </c>
      <c r="F3142" s="163">
        <v>0</v>
      </c>
      <c r="G3142" s="172">
        <v>0</v>
      </c>
      <c r="I3142" s="177">
        <f>F3142/D3142</f>
        <v>0</v>
      </c>
      <c r="J3142" s="174">
        <f t="shared" si="162"/>
        <v>28</v>
      </c>
      <c r="M3142" s="184"/>
    </row>
    <row r="3143" spans="1:13" ht="19.95" customHeight="1" x14ac:dyDescent="0.3">
      <c r="A3143" s="88" t="s">
        <v>3526</v>
      </c>
      <c r="B3143" s="88" t="s">
        <v>2999</v>
      </c>
      <c r="C3143" s="89"/>
      <c r="D3143" s="201"/>
      <c r="E3143" s="156">
        <v>222566.96000000005</v>
      </c>
      <c r="F3143" s="89"/>
      <c r="G3143" s="89">
        <v>0</v>
      </c>
      <c r="I3143" s="177"/>
      <c r="J3143" s="174">
        <f t="shared" si="162"/>
        <v>0</v>
      </c>
      <c r="M3143" s="184"/>
    </row>
    <row r="3144" spans="1:13" ht="15" customHeight="1" x14ac:dyDescent="0.3">
      <c r="A3144" s="85" t="s">
        <v>3527</v>
      </c>
      <c r="B3144" s="85" t="s">
        <v>3001</v>
      </c>
      <c r="C3144" s="86" t="s">
        <v>28</v>
      </c>
      <c r="D3144" s="199">
        <v>0</v>
      </c>
      <c r="E3144" s="176">
        <v>0</v>
      </c>
      <c r="F3144" s="87">
        <v>0</v>
      </c>
      <c r="G3144" s="168">
        <v>0</v>
      </c>
      <c r="I3144" s="177" t="s">
        <v>9293</v>
      </c>
      <c r="J3144" s="174">
        <f t="shared" si="162"/>
        <v>0</v>
      </c>
      <c r="M3144" s="184"/>
    </row>
    <row r="3145" spans="1:13" ht="15" customHeight="1" x14ac:dyDescent="0.3">
      <c r="A3145" s="85" t="s">
        <v>3528</v>
      </c>
      <c r="B3145" s="85" t="s">
        <v>3005</v>
      </c>
      <c r="C3145" s="86" t="s">
        <v>28</v>
      </c>
      <c r="D3145" s="199">
        <v>16</v>
      </c>
      <c r="E3145" s="176">
        <v>1180.6400000000001</v>
      </c>
      <c r="F3145" s="87">
        <v>0</v>
      </c>
      <c r="G3145" s="168">
        <v>0</v>
      </c>
      <c r="I3145" s="177">
        <f t="shared" ref="I3145:I3154" si="163">F3145/D3145</f>
        <v>0</v>
      </c>
      <c r="J3145" s="174">
        <f t="shared" si="162"/>
        <v>16</v>
      </c>
      <c r="M3145" s="184"/>
    </row>
    <row r="3146" spans="1:13" ht="15" customHeight="1" x14ac:dyDescent="0.3">
      <c r="A3146" s="85" t="s">
        <v>3529</v>
      </c>
      <c r="B3146" s="85" t="s">
        <v>3530</v>
      </c>
      <c r="C3146" s="86" t="s">
        <v>28</v>
      </c>
      <c r="D3146" s="199">
        <v>1</v>
      </c>
      <c r="E3146" s="176">
        <v>159860</v>
      </c>
      <c r="F3146" s="87">
        <v>0</v>
      </c>
      <c r="G3146" s="168">
        <v>0</v>
      </c>
      <c r="I3146" s="177">
        <f t="shared" si="163"/>
        <v>0</v>
      </c>
      <c r="J3146" s="174">
        <f t="shared" si="162"/>
        <v>1</v>
      </c>
      <c r="M3146" s="184"/>
    </row>
    <row r="3147" spans="1:13" ht="15" customHeight="1" x14ac:dyDescent="0.3">
      <c r="A3147" s="85" t="s">
        <v>3531</v>
      </c>
      <c r="B3147" s="85" t="s">
        <v>3532</v>
      </c>
      <c r="C3147" s="86" t="s">
        <v>28</v>
      </c>
      <c r="D3147" s="199">
        <v>103</v>
      </c>
      <c r="E3147" s="176">
        <v>52736</v>
      </c>
      <c r="F3147" s="87">
        <v>0</v>
      </c>
      <c r="G3147" s="168">
        <v>0</v>
      </c>
      <c r="I3147" s="177">
        <f t="shared" si="163"/>
        <v>0</v>
      </c>
      <c r="J3147" s="174">
        <f t="shared" si="162"/>
        <v>103</v>
      </c>
      <c r="M3147" s="184"/>
    </row>
    <row r="3148" spans="1:13" ht="15" customHeight="1" x14ac:dyDescent="0.3">
      <c r="A3148" s="85" t="s">
        <v>3533</v>
      </c>
      <c r="B3148" s="85" t="s">
        <v>3108</v>
      </c>
      <c r="C3148" s="86" t="s">
        <v>28</v>
      </c>
      <c r="D3148" s="199">
        <v>2</v>
      </c>
      <c r="E3148" s="176">
        <v>1459.82</v>
      </c>
      <c r="F3148" s="87">
        <v>0</v>
      </c>
      <c r="G3148" s="168">
        <v>0</v>
      </c>
      <c r="I3148" s="177">
        <f t="shared" si="163"/>
        <v>0</v>
      </c>
      <c r="J3148" s="174">
        <f t="shared" si="162"/>
        <v>2</v>
      </c>
      <c r="M3148" s="184"/>
    </row>
    <row r="3149" spans="1:13" ht="15" customHeight="1" x14ac:dyDescent="0.3">
      <c r="A3149" s="85" t="s">
        <v>3534</v>
      </c>
      <c r="B3149" s="85" t="s">
        <v>3110</v>
      </c>
      <c r="C3149" s="86" t="s">
        <v>28</v>
      </c>
      <c r="D3149" s="199">
        <v>6</v>
      </c>
      <c r="E3149" s="176">
        <v>2771.46</v>
      </c>
      <c r="F3149" s="87">
        <v>0</v>
      </c>
      <c r="G3149" s="168">
        <v>0</v>
      </c>
      <c r="I3149" s="177">
        <f t="shared" si="163"/>
        <v>0</v>
      </c>
      <c r="J3149" s="174">
        <f t="shared" si="162"/>
        <v>6</v>
      </c>
      <c r="M3149" s="184"/>
    </row>
    <row r="3150" spans="1:13" ht="15" customHeight="1" x14ac:dyDescent="0.3">
      <c r="A3150" s="85" t="s">
        <v>3535</v>
      </c>
      <c r="B3150" s="85" t="s">
        <v>3112</v>
      </c>
      <c r="C3150" s="86" t="s">
        <v>28</v>
      </c>
      <c r="D3150" s="199">
        <v>1</v>
      </c>
      <c r="E3150" s="176">
        <v>417.91</v>
      </c>
      <c r="F3150" s="87">
        <v>0</v>
      </c>
      <c r="G3150" s="168">
        <v>0</v>
      </c>
      <c r="I3150" s="177">
        <f t="shared" si="163"/>
        <v>0</v>
      </c>
      <c r="J3150" s="174">
        <f t="shared" si="162"/>
        <v>1</v>
      </c>
      <c r="M3150" s="184"/>
    </row>
    <row r="3151" spans="1:13" ht="15" customHeight="1" x14ac:dyDescent="0.3">
      <c r="A3151" s="85" t="s">
        <v>3536</v>
      </c>
      <c r="B3151" s="85" t="s">
        <v>3114</v>
      </c>
      <c r="C3151" s="86" t="s">
        <v>28</v>
      </c>
      <c r="D3151" s="199">
        <v>2</v>
      </c>
      <c r="E3151" s="176">
        <v>779.82</v>
      </c>
      <c r="F3151" s="87">
        <v>0</v>
      </c>
      <c r="G3151" s="168">
        <v>0</v>
      </c>
      <c r="I3151" s="177">
        <f t="shared" si="163"/>
        <v>0</v>
      </c>
      <c r="J3151" s="174">
        <f t="shared" si="162"/>
        <v>2</v>
      </c>
      <c r="M3151" s="184"/>
    </row>
    <row r="3152" spans="1:13" ht="15" customHeight="1" x14ac:dyDescent="0.3">
      <c r="A3152" s="85" t="s">
        <v>3537</v>
      </c>
      <c r="B3152" s="85" t="s">
        <v>3116</v>
      </c>
      <c r="C3152" s="86" t="s">
        <v>28</v>
      </c>
      <c r="D3152" s="199">
        <v>2</v>
      </c>
      <c r="E3152" s="176">
        <v>439.82</v>
      </c>
      <c r="F3152" s="87">
        <v>0</v>
      </c>
      <c r="G3152" s="168">
        <v>0</v>
      </c>
      <c r="I3152" s="177">
        <f t="shared" si="163"/>
        <v>0</v>
      </c>
      <c r="J3152" s="174">
        <f t="shared" si="162"/>
        <v>2</v>
      </c>
      <c r="M3152" s="184"/>
    </row>
    <row r="3153" spans="1:13" ht="15" customHeight="1" x14ac:dyDescent="0.3">
      <c r="A3153" s="85" t="s">
        <v>3538</v>
      </c>
      <c r="B3153" s="85" t="s">
        <v>3539</v>
      </c>
      <c r="C3153" s="86" t="s">
        <v>28</v>
      </c>
      <c r="D3153" s="199">
        <v>6</v>
      </c>
      <c r="E3153" s="176">
        <v>694.2</v>
      </c>
      <c r="F3153" s="87">
        <v>0</v>
      </c>
      <c r="G3153" s="168">
        <v>0</v>
      </c>
      <c r="I3153" s="177">
        <f t="shared" si="163"/>
        <v>0</v>
      </c>
      <c r="J3153" s="174">
        <f t="shared" si="162"/>
        <v>6</v>
      </c>
      <c r="M3153" s="184"/>
    </row>
    <row r="3154" spans="1:13" ht="15" customHeight="1" x14ac:dyDescent="0.3">
      <c r="A3154" s="85" t="s">
        <v>3540</v>
      </c>
      <c r="B3154" s="85" t="s">
        <v>3017</v>
      </c>
      <c r="C3154" s="86" t="s">
        <v>42</v>
      </c>
      <c r="D3154" s="199">
        <v>1</v>
      </c>
      <c r="E3154" s="176">
        <v>2227.29</v>
      </c>
      <c r="F3154" s="87">
        <v>0</v>
      </c>
      <c r="G3154" s="168">
        <v>0</v>
      </c>
      <c r="I3154" s="177">
        <f t="shared" si="163"/>
        <v>0</v>
      </c>
      <c r="J3154" s="174">
        <f t="shared" si="162"/>
        <v>1</v>
      </c>
      <c r="M3154" s="184"/>
    </row>
    <row r="3155" spans="1:13" ht="25.2" customHeight="1" x14ac:dyDescent="0.3">
      <c r="A3155" s="83" t="s">
        <v>3541</v>
      </c>
      <c r="B3155" s="83" t="s">
        <v>3542</v>
      </c>
      <c r="C3155" s="84"/>
      <c r="D3155" s="198"/>
      <c r="E3155" s="154">
        <v>6364250</v>
      </c>
      <c r="F3155" s="84"/>
      <c r="G3155" s="84">
        <v>0</v>
      </c>
      <c r="I3155" s="177"/>
      <c r="J3155" s="174">
        <f t="shared" si="162"/>
        <v>0</v>
      </c>
      <c r="M3155" s="184"/>
    </row>
    <row r="3156" spans="1:13" ht="19.95" customHeight="1" x14ac:dyDescent="0.3">
      <c r="A3156" s="88" t="s">
        <v>3543</v>
      </c>
      <c r="B3156" s="88" t="s">
        <v>3544</v>
      </c>
      <c r="C3156" s="89"/>
      <c r="D3156" s="201"/>
      <c r="E3156" s="156">
        <v>266250</v>
      </c>
      <c r="F3156" s="89"/>
      <c r="G3156" s="89">
        <v>0</v>
      </c>
      <c r="I3156" s="177"/>
      <c r="J3156" s="174">
        <f t="shared" si="162"/>
        <v>0</v>
      </c>
      <c r="M3156" s="184"/>
    </row>
    <row r="3157" spans="1:13" ht="15" customHeight="1" x14ac:dyDescent="0.3">
      <c r="A3157" s="85" t="s">
        <v>3545</v>
      </c>
      <c r="B3157" s="85" t="s">
        <v>3546</v>
      </c>
      <c r="C3157" s="86" t="s">
        <v>28</v>
      </c>
      <c r="D3157" s="199">
        <v>1</v>
      </c>
      <c r="E3157" s="176">
        <v>53250</v>
      </c>
      <c r="F3157" s="87">
        <v>0</v>
      </c>
      <c r="G3157" s="168">
        <v>0</v>
      </c>
      <c r="I3157" s="177">
        <f>F3157/D3157</f>
        <v>0</v>
      </c>
      <c r="J3157" s="174">
        <f t="shared" si="162"/>
        <v>1</v>
      </c>
      <c r="M3157" s="184"/>
    </row>
    <row r="3158" spans="1:13" ht="15" customHeight="1" x14ac:dyDescent="0.3">
      <c r="A3158" s="85" t="s">
        <v>3547</v>
      </c>
      <c r="B3158" s="85" t="s">
        <v>3548</v>
      </c>
      <c r="C3158" s="86" t="s">
        <v>28</v>
      </c>
      <c r="D3158" s="199">
        <v>1</v>
      </c>
      <c r="E3158" s="176">
        <v>53250</v>
      </c>
      <c r="F3158" s="87">
        <v>0</v>
      </c>
      <c r="G3158" s="168">
        <v>0</v>
      </c>
      <c r="I3158" s="177">
        <f>F3158/D3158</f>
        <v>0</v>
      </c>
      <c r="J3158" s="174">
        <f t="shared" si="162"/>
        <v>1</v>
      </c>
      <c r="M3158" s="184"/>
    </row>
    <row r="3159" spans="1:13" ht="15" customHeight="1" x14ac:dyDescent="0.3">
      <c r="A3159" s="85" t="s">
        <v>3549</v>
      </c>
      <c r="B3159" s="85" t="s">
        <v>3550</v>
      </c>
      <c r="C3159" s="86" t="s">
        <v>28</v>
      </c>
      <c r="D3159" s="199">
        <v>1</v>
      </c>
      <c r="E3159" s="176">
        <v>53250</v>
      </c>
      <c r="F3159" s="87">
        <v>0</v>
      </c>
      <c r="G3159" s="168">
        <v>0</v>
      </c>
      <c r="I3159" s="177">
        <f>F3159/D3159</f>
        <v>0</v>
      </c>
      <c r="J3159" s="174">
        <f t="shared" si="162"/>
        <v>1</v>
      </c>
      <c r="M3159" s="184"/>
    </row>
    <row r="3160" spans="1:13" ht="15" customHeight="1" x14ac:dyDescent="0.3">
      <c r="A3160" s="85" t="s">
        <v>3551</v>
      </c>
      <c r="B3160" s="85" t="s">
        <v>3552</v>
      </c>
      <c r="C3160" s="86" t="s">
        <v>28</v>
      </c>
      <c r="D3160" s="199">
        <v>1</v>
      </c>
      <c r="E3160" s="176">
        <v>53250</v>
      </c>
      <c r="F3160" s="87">
        <v>0</v>
      </c>
      <c r="G3160" s="168">
        <v>0</v>
      </c>
      <c r="I3160" s="177">
        <f>F3160/D3160</f>
        <v>0</v>
      </c>
      <c r="J3160" s="174">
        <f t="shared" si="162"/>
        <v>1</v>
      </c>
      <c r="M3160" s="184"/>
    </row>
    <row r="3161" spans="1:13" ht="15" customHeight="1" x14ac:dyDescent="0.3">
      <c r="A3161" s="85" t="s">
        <v>3553</v>
      </c>
      <c r="B3161" s="85" t="s">
        <v>3554</v>
      </c>
      <c r="C3161" s="86" t="s">
        <v>28</v>
      </c>
      <c r="D3161" s="199">
        <v>1</v>
      </c>
      <c r="E3161" s="176">
        <v>53250</v>
      </c>
      <c r="F3161" s="87">
        <v>0</v>
      </c>
      <c r="G3161" s="168">
        <v>0</v>
      </c>
      <c r="I3161" s="177">
        <f>F3161/D3161</f>
        <v>0</v>
      </c>
      <c r="J3161" s="174">
        <f t="shared" si="162"/>
        <v>1</v>
      </c>
      <c r="M3161" s="184"/>
    </row>
    <row r="3162" spans="1:13" ht="19.95" customHeight="1" x14ac:dyDescent="0.3">
      <c r="A3162" s="88" t="s">
        <v>6838</v>
      </c>
      <c r="B3162" s="88" t="s">
        <v>8876</v>
      </c>
      <c r="C3162" s="89"/>
      <c r="D3162" s="201"/>
      <c r="E3162" s="156">
        <v>4898000</v>
      </c>
      <c r="F3162" s="89"/>
      <c r="G3162" s="89">
        <v>0</v>
      </c>
      <c r="I3162" s="177"/>
      <c r="J3162" s="174">
        <f t="shared" si="162"/>
        <v>0</v>
      </c>
      <c r="M3162" s="184"/>
    </row>
    <row r="3163" spans="1:13" ht="15" customHeight="1" x14ac:dyDescent="0.3">
      <c r="A3163" s="85" t="s">
        <v>6839</v>
      </c>
      <c r="B3163" s="85" t="s">
        <v>9375</v>
      </c>
      <c r="C3163" s="86" t="s">
        <v>28</v>
      </c>
      <c r="D3163" s="203">
        <v>1</v>
      </c>
      <c r="E3163" s="164">
        <v>150000</v>
      </c>
      <c r="F3163" s="163">
        <v>0</v>
      </c>
      <c r="G3163" s="172">
        <v>0</v>
      </c>
      <c r="I3163" s="177">
        <f t="shared" ref="I3163:I3193" si="164">F3163/D3163</f>
        <v>0</v>
      </c>
      <c r="J3163" s="174">
        <f t="shared" si="162"/>
        <v>1</v>
      </c>
      <c r="M3163" s="184"/>
    </row>
    <row r="3164" spans="1:13" ht="15" customHeight="1" x14ac:dyDescent="0.3">
      <c r="A3164" s="85" t="s">
        <v>6841</v>
      </c>
      <c r="B3164" s="85" t="s">
        <v>9376</v>
      </c>
      <c r="C3164" s="86" t="s">
        <v>28</v>
      </c>
      <c r="D3164" s="203">
        <v>1</v>
      </c>
      <c r="E3164" s="164">
        <v>150000</v>
      </c>
      <c r="F3164" s="163">
        <v>0</v>
      </c>
      <c r="G3164" s="172">
        <v>0</v>
      </c>
      <c r="I3164" s="177">
        <f t="shared" si="164"/>
        <v>0</v>
      </c>
      <c r="J3164" s="174">
        <f t="shared" si="162"/>
        <v>1</v>
      </c>
      <c r="M3164" s="184"/>
    </row>
    <row r="3165" spans="1:13" ht="15.6" customHeight="1" x14ac:dyDescent="0.3">
      <c r="A3165" s="85" t="s">
        <v>6843</v>
      </c>
      <c r="B3165" s="85" t="s">
        <v>9377</v>
      </c>
      <c r="C3165" s="86" t="s">
        <v>28</v>
      </c>
      <c r="D3165" s="203">
        <v>1</v>
      </c>
      <c r="E3165" s="164">
        <v>144000</v>
      </c>
      <c r="F3165" s="163">
        <v>0</v>
      </c>
      <c r="G3165" s="172">
        <v>0</v>
      </c>
      <c r="I3165" s="177">
        <f t="shared" si="164"/>
        <v>0</v>
      </c>
      <c r="J3165" s="174">
        <f t="shared" si="162"/>
        <v>1</v>
      </c>
      <c r="M3165" s="184"/>
    </row>
    <row r="3166" spans="1:13" ht="15" customHeight="1" x14ac:dyDescent="0.3">
      <c r="A3166" s="85" t="s">
        <v>9347</v>
      </c>
      <c r="B3166" s="85" t="s">
        <v>9378</v>
      </c>
      <c r="C3166" s="86" t="s">
        <v>28</v>
      </c>
      <c r="D3166" s="203">
        <v>1</v>
      </c>
      <c r="E3166" s="164">
        <v>144000</v>
      </c>
      <c r="F3166" s="163">
        <v>0</v>
      </c>
      <c r="G3166" s="172">
        <v>0</v>
      </c>
      <c r="I3166" s="177">
        <f t="shared" si="164"/>
        <v>0</v>
      </c>
      <c r="J3166" s="174">
        <f t="shared" si="162"/>
        <v>1</v>
      </c>
      <c r="M3166" s="184"/>
    </row>
    <row r="3167" spans="1:13" ht="15" customHeight="1" x14ac:dyDescent="0.3">
      <c r="A3167" s="85" t="s">
        <v>9348</v>
      </c>
      <c r="B3167" s="85" t="s">
        <v>9379</v>
      </c>
      <c r="C3167" s="86" t="s">
        <v>28</v>
      </c>
      <c r="D3167" s="203">
        <v>1</v>
      </c>
      <c r="E3167" s="164">
        <v>144000</v>
      </c>
      <c r="F3167" s="163">
        <v>0</v>
      </c>
      <c r="G3167" s="172">
        <v>0</v>
      </c>
      <c r="I3167" s="177">
        <f t="shared" si="164"/>
        <v>0</v>
      </c>
      <c r="J3167" s="174">
        <f t="shared" si="162"/>
        <v>1</v>
      </c>
      <c r="M3167" s="184"/>
    </row>
    <row r="3168" spans="1:13" ht="15" customHeight="1" x14ac:dyDescent="0.3">
      <c r="A3168" s="85" t="s">
        <v>9349</v>
      </c>
      <c r="B3168" s="85" t="s">
        <v>9380</v>
      </c>
      <c r="C3168" s="86" t="s">
        <v>28</v>
      </c>
      <c r="D3168" s="203">
        <v>1</v>
      </c>
      <c r="E3168" s="164">
        <v>144000</v>
      </c>
      <c r="F3168" s="163">
        <v>0</v>
      </c>
      <c r="G3168" s="172">
        <v>0</v>
      </c>
      <c r="I3168" s="177">
        <f t="shared" si="164"/>
        <v>0</v>
      </c>
      <c r="J3168" s="174">
        <f t="shared" si="162"/>
        <v>1</v>
      </c>
      <c r="M3168" s="184"/>
    </row>
    <row r="3169" spans="1:13" ht="15" customHeight="1" x14ac:dyDescent="0.3">
      <c r="A3169" s="85" t="s">
        <v>9350</v>
      </c>
      <c r="B3169" s="85" t="s">
        <v>9381</v>
      </c>
      <c r="C3169" s="86" t="s">
        <v>28</v>
      </c>
      <c r="D3169" s="203">
        <v>1</v>
      </c>
      <c r="E3169" s="164">
        <v>144000</v>
      </c>
      <c r="F3169" s="163">
        <v>0</v>
      </c>
      <c r="G3169" s="172">
        <v>0</v>
      </c>
      <c r="I3169" s="177">
        <f t="shared" si="164"/>
        <v>0</v>
      </c>
      <c r="J3169" s="174">
        <f t="shared" si="162"/>
        <v>1</v>
      </c>
      <c r="M3169" s="184"/>
    </row>
    <row r="3170" spans="1:13" ht="15" customHeight="1" x14ac:dyDescent="0.3">
      <c r="A3170" s="85" t="s">
        <v>9351</v>
      </c>
      <c r="B3170" s="85" t="s">
        <v>9382</v>
      </c>
      <c r="C3170" s="86" t="s">
        <v>28</v>
      </c>
      <c r="D3170" s="203">
        <v>1</v>
      </c>
      <c r="E3170" s="164">
        <v>144000</v>
      </c>
      <c r="F3170" s="163">
        <v>0</v>
      </c>
      <c r="G3170" s="172">
        <v>0</v>
      </c>
      <c r="I3170" s="177">
        <f t="shared" si="164"/>
        <v>0</v>
      </c>
      <c r="J3170" s="174">
        <f t="shared" si="162"/>
        <v>1</v>
      </c>
      <c r="M3170" s="184"/>
    </row>
    <row r="3171" spans="1:13" ht="15" customHeight="1" x14ac:dyDescent="0.3">
      <c r="A3171" s="85" t="s">
        <v>9352</v>
      </c>
      <c r="B3171" s="85" t="s">
        <v>9383</v>
      </c>
      <c r="C3171" s="86" t="s">
        <v>28</v>
      </c>
      <c r="D3171" s="203">
        <v>1</v>
      </c>
      <c r="E3171" s="164">
        <v>144000</v>
      </c>
      <c r="F3171" s="163">
        <v>0</v>
      </c>
      <c r="G3171" s="172">
        <v>0</v>
      </c>
      <c r="I3171" s="177">
        <f t="shared" si="164"/>
        <v>0</v>
      </c>
      <c r="J3171" s="174">
        <f t="shared" si="162"/>
        <v>1</v>
      </c>
      <c r="M3171" s="184"/>
    </row>
    <row r="3172" spans="1:13" ht="15" customHeight="1" x14ac:dyDescent="0.3">
      <c r="A3172" s="85" t="s">
        <v>9353</v>
      </c>
      <c r="B3172" s="85" t="s">
        <v>9384</v>
      </c>
      <c r="C3172" s="86" t="s">
        <v>28</v>
      </c>
      <c r="D3172" s="203">
        <v>1</v>
      </c>
      <c r="E3172" s="164">
        <v>144000</v>
      </c>
      <c r="F3172" s="163">
        <v>0</v>
      </c>
      <c r="G3172" s="172">
        <v>0</v>
      </c>
      <c r="I3172" s="177">
        <f t="shared" si="164"/>
        <v>0</v>
      </c>
      <c r="J3172" s="174">
        <f t="shared" si="162"/>
        <v>1</v>
      </c>
      <c r="M3172" s="184"/>
    </row>
    <row r="3173" spans="1:13" ht="15" customHeight="1" x14ac:dyDescent="0.3">
      <c r="A3173" s="85" t="s">
        <v>9354</v>
      </c>
      <c r="B3173" s="85" t="s">
        <v>9385</v>
      </c>
      <c r="C3173" s="86" t="s">
        <v>28</v>
      </c>
      <c r="D3173" s="203">
        <v>1</v>
      </c>
      <c r="E3173" s="164">
        <v>144000</v>
      </c>
      <c r="F3173" s="163">
        <v>0</v>
      </c>
      <c r="G3173" s="172">
        <v>0</v>
      </c>
      <c r="I3173" s="177">
        <f t="shared" si="164"/>
        <v>0</v>
      </c>
      <c r="J3173" s="174">
        <f t="shared" ref="J3173:J3236" si="165">D3173-F3173</f>
        <v>1</v>
      </c>
      <c r="M3173" s="184"/>
    </row>
    <row r="3174" spans="1:13" ht="15" customHeight="1" x14ac:dyDescent="0.3">
      <c r="A3174" s="85" t="s">
        <v>9355</v>
      </c>
      <c r="B3174" s="85" t="s">
        <v>9386</v>
      </c>
      <c r="C3174" s="86" t="s">
        <v>28</v>
      </c>
      <c r="D3174" s="203">
        <v>1</v>
      </c>
      <c r="E3174" s="164">
        <v>144000</v>
      </c>
      <c r="F3174" s="163">
        <v>0</v>
      </c>
      <c r="G3174" s="172">
        <v>0</v>
      </c>
      <c r="I3174" s="177">
        <f t="shared" si="164"/>
        <v>0</v>
      </c>
      <c r="J3174" s="174">
        <f t="shared" si="165"/>
        <v>1</v>
      </c>
      <c r="M3174" s="184"/>
    </row>
    <row r="3175" spans="1:13" ht="15" customHeight="1" x14ac:dyDescent="0.3">
      <c r="A3175" s="85" t="s">
        <v>9356</v>
      </c>
      <c r="B3175" s="85" t="s">
        <v>9387</v>
      </c>
      <c r="C3175" s="86" t="s">
        <v>28</v>
      </c>
      <c r="D3175" s="203">
        <v>1</v>
      </c>
      <c r="E3175" s="164">
        <v>144000</v>
      </c>
      <c r="F3175" s="163">
        <v>0</v>
      </c>
      <c r="G3175" s="172">
        <v>0</v>
      </c>
      <c r="I3175" s="177">
        <f t="shared" si="164"/>
        <v>0</v>
      </c>
      <c r="J3175" s="174">
        <f t="shared" si="165"/>
        <v>1</v>
      </c>
      <c r="M3175" s="184"/>
    </row>
    <row r="3176" spans="1:13" ht="15" customHeight="1" x14ac:dyDescent="0.3">
      <c r="A3176" s="85" t="s">
        <v>9357</v>
      </c>
      <c r="B3176" s="85" t="s">
        <v>9388</v>
      </c>
      <c r="C3176" s="86" t="s">
        <v>28</v>
      </c>
      <c r="D3176" s="203">
        <v>1</v>
      </c>
      <c r="E3176" s="164">
        <v>150000</v>
      </c>
      <c r="F3176" s="163">
        <v>0</v>
      </c>
      <c r="G3176" s="172">
        <v>0</v>
      </c>
      <c r="I3176" s="177">
        <f t="shared" si="164"/>
        <v>0</v>
      </c>
      <c r="J3176" s="174">
        <f t="shared" si="165"/>
        <v>1</v>
      </c>
      <c r="M3176" s="184"/>
    </row>
    <row r="3177" spans="1:13" ht="15" customHeight="1" x14ac:dyDescent="0.3">
      <c r="A3177" s="85" t="s">
        <v>9358</v>
      </c>
      <c r="B3177" s="85" t="s">
        <v>9389</v>
      </c>
      <c r="C3177" s="86" t="s">
        <v>28</v>
      </c>
      <c r="D3177" s="203">
        <v>1</v>
      </c>
      <c r="E3177" s="164">
        <v>144000</v>
      </c>
      <c r="F3177" s="163">
        <v>0</v>
      </c>
      <c r="G3177" s="172">
        <v>0</v>
      </c>
      <c r="I3177" s="177">
        <f t="shared" si="164"/>
        <v>0</v>
      </c>
      <c r="J3177" s="174">
        <f t="shared" si="165"/>
        <v>1</v>
      </c>
      <c r="M3177" s="184"/>
    </row>
    <row r="3178" spans="1:13" ht="15" customHeight="1" x14ac:dyDescent="0.3">
      <c r="A3178" s="85" t="s">
        <v>9359</v>
      </c>
      <c r="B3178" s="85" t="s">
        <v>9390</v>
      </c>
      <c r="C3178" s="86" t="s">
        <v>28</v>
      </c>
      <c r="D3178" s="203">
        <v>1</v>
      </c>
      <c r="E3178" s="164">
        <v>144000</v>
      </c>
      <c r="F3178" s="163">
        <v>0</v>
      </c>
      <c r="G3178" s="172">
        <v>0</v>
      </c>
      <c r="I3178" s="177">
        <f t="shared" si="164"/>
        <v>0</v>
      </c>
      <c r="J3178" s="174">
        <f t="shared" si="165"/>
        <v>1</v>
      </c>
      <c r="M3178" s="184"/>
    </row>
    <row r="3179" spans="1:13" ht="15" customHeight="1" x14ac:dyDescent="0.3">
      <c r="A3179" s="85" t="s">
        <v>9360</v>
      </c>
      <c r="B3179" s="85" t="s">
        <v>9391</v>
      </c>
      <c r="C3179" s="86" t="s">
        <v>28</v>
      </c>
      <c r="D3179" s="203">
        <v>1</v>
      </c>
      <c r="E3179" s="164">
        <v>144000</v>
      </c>
      <c r="F3179" s="163">
        <v>0</v>
      </c>
      <c r="G3179" s="172">
        <v>0</v>
      </c>
      <c r="I3179" s="177">
        <f t="shared" si="164"/>
        <v>0</v>
      </c>
      <c r="J3179" s="174">
        <f t="shared" si="165"/>
        <v>1</v>
      </c>
      <c r="M3179" s="184"/>
    </row>
    <row r="3180" spans="1:13" ht="15" customHeight="1" x14ac:dyDescent="0.3">
      <c r="A3180" s="85" t="s">
        <v>9361</v>
      </c>
      <c r="B3180" s="85" t="s">
        <v>9392</v>
      </c>
      <c r="C3180" s="86" t="s">
        <v>28</v>
      </c>
      <c r="D3180" s="203">
        <v>1</v>
      </c>
      <c r="E3180" s="164">
        <v>144000</v>
      </c>
      <c r="F3180" s="163">
        <v>0</v>
      </c>
      <c r="G3180" s="172">
        <v>0</v>
      </c>
      <c r="I3180" s="177">
        <f t="shared" si="164"/>
        <v>0</v>
      </c>
      <c r="J3180" s="174">
        <f t="shared" si="165"/>
        <v>1</v>
      </c>
      <c r="M3180" s="184"/>
    </row>
    <row r="3181" spans="1:13" ht="15" customHeight="1" x14ac:dyDescent="0.3">
      <c r="A3181" s="85" t="s">
        <v>9362</v>
      </c>
      <c r="B3181" s="85" t="s">
        <v>9393</v>
      </c>
      <c r="C3181" s="86" t="s">
        <v>28</v>
      </c>
      <c r="D3181" s="203">
        <v>1</v>
      </c>
      <c r="E3181" s="164">
        <v>144000</v>
      </c>
      <c r="F3181" s="163">
        <v>0</v>
      </c>
      <c r="G3181" s="172">
        <v>0</v>
      </c>
      <c r="I3181" s="177">
        <f t="shared" si="164"/>
        <v>0</v>
      </c>
      <c r="J3181" s="174">
        <f t="shared" si="165"/>
        <v>1</v>
      </c>
      <c r="M3181" s="184"/>
    </row>
    <row r="3182" spans="1:13" ht="15" customHeight="1" x14ac:dyDescent="0.3">
      <c r="A3182" s="85" t="s">
        <v>9363</v>
      </c>
      <c r="B3182" s="85" t="s">
        <v>9394</v>
      </c>
      <c r="C3182" s="86" t="s">
        <v>28</v>
      </c>
      <c r="D3182" s="203">
        <v>1</v>
      </c>
      <c r="E3182" s="164">
        <v>144000</v>
      </c>
      <c r="F3182" s="163">
        <v>0</v>
      </c>
      <c r="G3182" s="172">
        <v>0</v>
      </c>
      <c r="I3182" s="177">
        <f t="shared" si="164"/>
        <v>0</v>
      </c>
      <c r="J3182" s="174">
        <f t="shared" si="165"/>
        <v>1</v>
      </c>
      <c r="M3182" s="184"/>
    </row>
    <row r="3183" spans="1:13" ht="15" customHeight="1" x14ac:dyDescent="0.3">
      <c r="A3183" s="85" t="s">
        <v>9364</v>
      </c>
      <c r="B3183" s="85" t="s">
        <v>9395</v>
      </c>
      <c r="C3183" s="86" t="s">
        <v>28</v>
      </c>
      <c r="D3183" s="203">
        <v>1</v>
      </c>
      <c r="E3183" s="164">
        <v>144000</v>
      </c>
      <c r="F3183" s="163">
        <v>0</v>
      </c>
      <c r="G3183" s="172">
        <v>0</v>
      </c>
      <c r="I3183" s="177">
        <f t="shared" si="164"/>
        <v>0</v>
      </c>
      <c r="J3183" s="174">
        <f t="shared" si="165"/>
        <v>1</v>
      </c>
      <c r="M3183" s="184"/>
    </row>
    <row r="3184" spans="1:13" ht="15" customHeight="1" x14ac:dyDescent="0.3">
      <c r="A3184" s="85" t="s">
        <v>9365</v>
      </c>
      <c r="B3184" s="85" t="s">
        <v>9396</v>
      </c>
      <c r="C3184" s="86" t="s">
        <v>28</v>
      </c>
      <c r="D3184" s="203">
        <v>1</v>
      </c>
      <c r="E3184" s="164">
        <v>144000</v>
      </c>
      <c r="F3184" s="163">
        <v>0</v>
      </c>
      <c r="G3184" s="172">
        <v>0</v>
      </c>
      <c r="I3184" s="177">
        <f t="shared" si="164"/>
        <v>0</v>
      </c>
      <c r="J3184" s="174">
        <f t="shared" si="165"/>
        <v>1</v>
      </c>
      <c r="M3184" s="184"/>
    </row>
    <row r="3185" spans="1:13" ht="15" customHeight="1" x14ac:dyDescent="0.3">
      <c r="A3185" s="85" t="s">
        <v>9366</v>
      </c>
      <c r="B3185" s="85" t="s">
        <v>9397</v>
      </c>
      <c r="C3185" s="86" t="s">
        <v>28</v>
      </c>
      <c r="D3185" s="203">
        <v>1</v>
      </c>
      <c r="E3185" s="164">
        <v>144000</v>
      </c>
      <c r="F3185" s="163">
        <v>0</v>
      </c>
      <c r="G3185" s="172">
        <v>0</v>
      </c>
      <c r="I3185" s="177">
        <f t="shared" si="164"/>
        <v>0</v>
      </c>
      <c r="J3185" s="174">
        <f t="shared" si="165"/>
        <v>1</v>
      </c>
      <c r="M3185" s="184"/>
    </row>
    <row r="3186" spans="1:13" ht="15" customHeight="1" x14ac:dyDescent="0.3">
      <c r="A3186" s="85" t="s">
        <v>9367</v>
      </c>
      <c r="B3186" s="85" t="s">
        <v>9398</v>
      </c>
      <c r="C3186" s="86" t="s">
        <v>28</v>
      </c>
      <c r="D3186" s="203">
        <v>1</v>
      </c>
      <c r="E3186" s="164">
        <v>144000</v>
      </c>
      <c r="F3186" s="163">
        <v>0</v>
      </c>
      <c r="G3186" s="172">
        <v>0</v>
      </c>
      <c r="I3186" s="177">
        <f t="shared" si="164"/>
        <v>0</v>
      </c>
      <c r="J3186" s="174">
        <f t="shared" si="165"/>
        <v>1</v>
      </c>
      <c r="M3186" s="184"/>
    </row>
    <row r="3187" spans="1:13" ht="15" customHeight="1" x14ac:dyDescent="0.3">
      <c r="A3187" s="85" t="s">
        <v>9368</v>
      </c>
      <c r="B3187" s="85" t="s">
        <v>9399</v>
      </c>
      <c r="C3187" s="86" t="s">
        <v>28</v>
      </c>
      <c r="D3187" s="203">
        <v>1</v>
      </c>
      <c r="E3187" s="164">
        <v>144000</v>
      </c>
      <c r="F3187" s="163">
        <v>0</v>
      </c>
      <c r="G3187" s="172">
        <v>0</v>
      </c>
      <c r="I3187" s="177">
        <f t="shared" si="164"/>
        <v>0</v>
      </c>
      <c r="J3187" s="174">
        <f t="shared" si="165"/>
        <v>1</v>
      </c>
      <c r="M3187" s="184"/>
    </row>
    <row r="3188" spans="1:13" ht="15" customHeight="1" x14ac:dyDescent="0.3">
      <c r="A3188" s="85" t="s">
        <v>9369</v>
      </c>
      <c r="B3188" s="85" t="s">
        <v>9400</v>
      </c>
      <c r="C3188" s="86" t="s">
        <v>28</v>
      </c>
      <c r="D3188" s="203">
        <v>1</v>
      </c>
      <c r="E3188" s="164">
        <v>144000</v>
      </c>
      <c r="F3188" s="163">
        <v>0</v>
      </c>
      <c r="G3188" s="172">
        <v>0</v>
      </c>
      <c r="I3188" s="177">
        <f t="shared" si="164"/>
        <v>0</v>
      </c>
      <c r="J3188" s="174">
        <f t="shared" si="165"/>
        <v>1</v>
      </c>
      <c r="M3188" s="184"/>
    </row>
    <row r="3189" spans="1:13" ht="15" customHeight="1" x14ac:dyDescent="0.3">
      <c r="A3189" s="85" t="s">
        <v>9370</v>
      </c>
      <c r="B3189" s="85" t="s">
        <v>9401</v>
      </c>
      <c r="C3189" s="86" t="s">
        <v>28</v>
      </c>
      <c r="D3189" s="203">
        <v>1</v>
      </c>
      <c r="E3189" s="164">
        <v>144000</v>
      </c>
      <c r="F3189" s="163">
        <v>0</v>
      </c>
      <c r="G3189" s="172">
        <v>0</v>
      </c>
      <c r="I3189" s="177">
        <f t="shared" si="164"/>
        <v>0</v>
      </c>
      <c r="J3189" s="174">
        <f t="shared" si="165"/>
        <v>1</v>
      </c>
      <c r="M3189" s="184"/>
    </row>
    <row r="3190" spans="1:13" ht="15" customHeight="1" x14ac:dyDescent="0.3">
      <c r="A3190" s="85" t="s">
        <v>9371</v>
      </c>
      <c r="B3190" s="85" t="s">
        <v>9402</v>
      </c>
      <c r="C3190" s="86" t="s">
        <v>28</v>
      </c>
      <c r="D3190" s="203">
        <v>1</v>
      </c>
      <c r="E3190" s="164">
        <v>144000</v>
      </c>
      <c r="F3190" s="163">
        <v>0</v>
      </c>
      <c r="G3190" s="172">
        <v>0</v>
      </c>
      <c r="I3190" s="177">
        <f t="shared" si="164"/>
        <v>0</v>
      </c>
      <c r="J3190" s="174">
        <f t="shared" si="165"/>
        <v>1</v>
      </c>
      <c r="M3190" s="184"/>
    </row>
    <row r="3191" spans="1:13" ht="15" customHeight="1" x14ac:dyDescent="0.3">
      <c r="A3191" s="85" t="s">
        <v>9372</v>
      </c>
      <c r="B3191" s="85" t="s">
        <v>9403</v>
      </c>
      <c r="C3191" s="86" t="s">
        <v>28</v>
      </c>
      <c r="D3191" s="203">
        <v>1</v>
      </c>
      <c r="E3191" s="164">
        <v>144000</v>
      </c>
      <c r="F3191" s="163">
        <v>0</v>
      </c>
      <c r="G3191" s="172">
        <v>0</v>
      </c>
      <c r="I3191" s="177">
        <f t="shared" si="164"/>
        <v>0</v>
      </c>
      <c r="J3191" s="174">
        <f t="shared" si="165"/>
        <v>1</v>
      </c>
      <c r="M3191" s="184"/>
    </row>
    <row r="3192" spans="1:13" ht="15" customHeight="1" x14ac:dyDescent="0.3">
      <c r="A3192" s="85" t="s">
        <v>9373</v>
      </c>
      <c r="B3192" s="85" t="s">
        <v>9404</v>
      </c>
      <c r="C3192" s="86" t="s">
        <v>28</v>
      </c>
      <c r="D3192" s="203">
        <v>1</v>
      </c>
      <c r="E3192" s="164">
        <v>144000</v>
      </c>
      <c r="F3192" s="163">
        <v>0</v>
      </c>
      <c r="G3192" s="172">
        <v>0</v>
      </c>
      <c r="I3192" s="177">
        <f t="shared" si="164"/>
        <v>0</v>
      </c>
      <c r="J3192" s="174">
        <f t="shared" si="165"/>
        <v>1</v>
      </c>
      <c r="M3192" s="184"/>
    </row>
    <row r="3193" spans="1:13" ht="15" customHeight="1" x14ac:dyDescent="0.3">
      <c r="A3193" s="85" t="s">
        <v>9374</v>
      </c>
      <c r="B3193" s="85" t="s">
        <v>9405</v>
      </c>
      <c r="C3193" s="86" t="s">
        <v>42</v>
      </c>
      <c r="D3193" s="203">
        <v>2</v>
      </c>
      <c r="E3193" s="164">
        <v>560000</v>
      </c>
      <c r="F3193" s="163">
        <v>0</v>
      </c>
      <c r="G3193" s="172">
        <v>0</v>
      </c>
      <c r="I3193" s="177">
        <f t="shared" si="164"/>
        <v>0</v>
      </c>
      <c r="J3193" s="174">
        <f t="shared" si="165"/>
        <v>2</v>
      </c>
      <c r="M3193" s="184"/>
    </row>
    <row r="3194" spans="1:13" ht="19.95" customHeight="1" x14ac:dyDescent="0.3">
      <c r="A3194" s="88" t="s">
        <v>6845</v>
      </c>
      <c r="B3194" s="88" t="s">
        <v>9693</v>
      </c>
      <c r="C3194" s="89"/>
      <c r="D3194" s="201"/>
      <c r="E3194" s="156">
        <v>1200000</v>
      </c>
      <c r="F3194" s="89"/>
      <c r="G3194" s="89">
        <v>0</v>
      </c>
      <c r="I3194" s="177"/>
      <c r="J3194" s="174">
        <f t="shared" si="165"/>
        <v>0</v>
      </c>
      <c r="M3194" s="184"/>
    </row>
    <row r="3195" spans="1:13" ht="15" customHeight="1" x14ac:dyDescent="0.3">
      <c r="A3195" s="85" t="s">
        <v>6846</v>
      </c>
      <c r="B3195" s="85" t="s">
        <v>9652</v>
      </c>
      <c r="C3195" s="86" t="s">
        <v>28</v>
      </c>
      <c r="D3195" s="203">
        <v>1</v>
      </c>
      <c r="E3195" s="164">
        <v>40000</v>
      </c>
      <c r="F3195" s="163">
        <v>0</v>
      </c>
      <c r="G3195" s="172">
        <v>0</v>
      </c>
      <c r="I3195" s="177">
        <f t="shared" ref="I3195:I3224" si="166">F3195/D3195</f>
        <v>0</v>
      </c>
      <c r="J3195" s="174">
        <f t="shared" si="165"/>
        <v>1</v>
      </c>
      <c r="M3195" s="184"/>
    </row>
    <row r="3196" spans="1:13" ht="15" customHeight="1" x14ac:dyDescent="0.3">
      <c r="A3196" s="85" t="s">
        <v>6847</v>
      </c>
      <c r="B3196" s="85" t="s">
        <v>9653</v>
      </c>
      <c r="C3196" s="86" t="s">
        <v>28</v>
      </c>
      <c r="D3196" s="203">
        <v>1</v>
      </c>
      <c r="E3196" s="164">
        <v>40000</v>
      </c>
      <c r="F3196" s="163">
        <v>0</v>
      </c>
      <c r="G3196" s="172">
        <v>0</v>
      </c>
      <c r="I3196" s="177">
        <f t="shared" si="166"/>
        <v>0</v>
      </c>
      <c r="J3196" s="174">
        <f t="shared" si="165"/>
        <v>1</v>
      </c>
      <c r="M3196" s="184"/>
    </row>
    <row r="3197" spans="1:13" ht="15" customHeight="1" x14ac:dyDescent="0.3">
      <c r="A3197" s="85" t="s">
        <v>9624</v>
      </c>
      <c r="B3197" s="85" t="s">
        <v>9654</v>
      </c>
      <c r="C3197" s="86" t="s">
        <v>28</v>
      </c>
      <c r="D3197" s="203">
        <v>1</v>
      </c>
      <c r="E3197" s="164">
        <v>40000</v>
      </c>
      <c r="F3197" s="163">
        <v>0</v>
      </c>
      <c r="G3197" s="172">
        <v>0</v>
      </c>
      <c r="I3197" s="177">
        <f t="shared" si="166"/>
        <v>0</v>
      </c>
      <c r="J3197" s="174">
        <f t="shared" si="165"/>
        <v>1</v>
      </c>
      <c r="M3197" s="184"/>
    </row>
    <row r="3198" spans="1:13" ht="15" customHeight="1" x14ac:dyDescent="0.3">
      <c r="A3198" s="85" t="s">
        <v>9625</v>
      </c>
      <c r="B3198" s="85" t="s">
        <v>9655</v>
      </c>
      <c r="C3198" s="86" t="s">
        <v>28</v>
      </c>
      <c r="D3198" s="203">
        <v>1</v>
      </c>
      <c r="E3198" s="164">
        <v>40000</v>
      </c>
      <c r="F3198" s="163">
        <v>0</v>
      </c>
      <c r="G3198" s="172">
        <v>0</v>
      </c>
      <c r="I3198" s="177">
        <f t="shared" si="166"/>
        <v>0</v>
      </c>
      <c r="J3198" s="174">
        <f t="shared" si="165"/>
        <v>1</v>
      </c>
      <c r="M3198" s="184"/>
    </row>
    <row r="3199" spans="1:13" ht="15" customHeight="1" x14ac:dyDescent="0.3">
      <c r="A3199" s="85" t="s">
        <v>9626</v>
      </c>
      <c r="B3199" s="85" t="s">
        <v>9656</v>
      </c>
      <c r="C3199" s="86" t="s">
        <v>28</v>
      </c>
      <c r="D3199" s="203">
        <v>1</v>
      </c>
      <c r="E3199" s="164">
        <v>40000</v>
      </c>
      <c r="F3199" s="163">
        <v>0</v>
      </c>
      <c r="G3199" s="172">
        <v>0</v>
      </c>
      <c r="I3199" s="177">
        <f t="shared" si="166"/>
        <v>0</v>
      </c>
      <c r="J3199" s="174">
        <f t="shared" si="165"/>
        <v>1</v>
      </c>
      <c r="M3199" s="184"/>
    </row>
    <row r="3200" spans="1:13" ht="15" customHeight="1" x14ac:dyDescent="0.3">
      <c r="A3200" s="85" t="s">
        <v>9627</v>
      </c>
      <c r="B3200" s="85" t="s">
        <v>9657</v>
      </c>
      <c r="C3200" s="86" t="s">
        <v>28</v>
      </c>
      <c r="D3200" s="203">
        <v>1</v>
      </c>
      <c r="E3200" s="164">
        <v>40000</v>
      </c>
      <c r="F3200" s="163">
        <v>0</v>
      </c>
      <c r="G3200" s="172">
        <v>0</v>
      </c>
      <c r="I3200" s="177">
        <f t="shared" si="166"/>
        <v>0</v>
      </c>
      <c r="J3200" s="174">
        <f t="shared" si="165"/>
        <v>1</v>
      </c>
      <c r="M3200" s="184"/>
    </row>
    <row r="3201" spans="1:13" ht="15" customHeight="1" x14ac:dyDescent="0.3">
      <c r="A3201" s="85" t="s">
        <v>9628</v>
      </c>
      <c r="B3201" s="85" t="s">
        <v>9658</v>
      </c>
      <c r="C3201" s="86" t="s">
        <v>28</v>
      </c>
      <c r="D3201" s="203">
        <v>1</v>
      </c>
      <c r="E3201" s="164">
        <v>40000</v>
      </c>
      <c r="F3201" s="163">
        <v>0</v>
      </c>
      <c r="G3201" s="172">
        <v>0</v>
      </c>
      <c r="I3201" s="177">
        <f t="shared" si="166"/>
        <v>0</v>
      </c>
      <c r="J3201" s="174">
        <f t="shared" si="165"/>
        <v>1</v>
      </c>
      <c r="M3201" s="184"/>
    </row>
    <row r="3202" spans="1:13" ht="15" customHeight="1" x14ac:dyDescent="0.3">
      <c r="A3202" s="85" t="s">
        <v>9629</v>
      </c>
      <c r="B3202" s="85" t="s">
        <v>9659</v>
      </c>
      <c r="C3202" s="86" t="s">
        <v>28</v>
      </c>
      <c r="D3202" s="203">
        <v>1</v>
      </c>
      <c r="E3202" s="164">
        <v>40000</v>
      </c>
      <c r="F3202" s="163">
        <v>0</v>
      </c>
      <c r="G3202" s="172">
        <v>0</v>
      </c>
      <c r="I3202" s="177">
        <f t="shared" si="166"/>
        <v>0</v>
      </c>
      <c r="J3202" s="174">
        <f t="shared" si="165"/>
        <v>1</v>
      </c>
      <c r="M3202" s="184"/>
    </row>
    <row r="3203" spans="1:13" ht="15" customHeight="1" x14ac:dyDescent="0.3">
      <c r="A3203" s="85" t="s">
        <v>9630</v>
      </c>
      <c r="B3203" s="85" t="s">
        <v>9660</v>
      </c>
      <c r="C3203" s="86" t="s">
        <v>28</v>
      </c>
      <c r="D3203" s="203">
        <v>1</v>
      </c>
      <c r="E3203" s="164">
        <v>40000</v>
      </c>
      <c r="F3203" s="163">
        <v>0</v>
      </c>
      <c r="G3203" s="172">
        <v>0</v>
      </c>
      <c r="I3203" s="177">
        <f t="shared" si="166"/>
        <v>0</v>
      </c>
      <c r="J3203" s="174">
        <f t="shared" si="165"/>
        <v>1</v>
      </c>
      <c r="M3203" s="184"/>
    </row>
    <row r="3204" spans="1:13" ht="15" customHeight="1" x14ac:dyDescent="0.3">
      <c r="A3204" s="85" t="s">
        <v>9631</v>
      </c>
      <c r="B3204" s="85" t="s">
        <v>9661</v>
      </c>
      <c r="C3204" s="86" t="s">
        <v>28</v>
      </c>
      <c r="D3204" s="203">
        <v>1</v>
      </c>
      <c r="E3204" s="164">
        <v>40000</v>
      </c>
      <c r="F3204" s="163">
        <v>0</v>
      </c>
      <c r="G3204" s="172">
        <v>0</v>
      </c>
      <c r="I3204" s="177">
        <f t="shared" si="166"/>
        <v>0</v>
      </c>
      <c r="J3204" s="174">
        <f t="shared" si="165"/>
        <v>1</v>
      </c>
      <c r="M3204" s="184"/>
    </row>
    <row r="3205" spans="1:13" ht="15" customHeight="1" x14ac:dyDescent="0.3">
      <c r="A3205" s="85" t="s">
        <v>9632</v>
      </c>
      <c r="B3205" s="85" t="s">
        <v>9662</v>
      </c>
      <c r="C3205" s="86" t="s">
        <v>28</v>
      </c>
      <c r="D3205" s="203">
        <v>1</v>
      </c>
      <c r="E3205" s="164">
        <v>40000</v>
      </c>
      <c r="F3205" s="163">
        <v>0</v>
      </c>
      <c r="G3205" s="172">
        <v>0</v>
      </c>
      <c r="I3205" s="177">
        <f t="shared" si="166"/>
        <v>0</v>
      </c>
      <c r="J3205" s="174">
        <f t="shared" si="165"/>
        <v>1</v>
      </c>
      <c r="M3205" s="184"/>
    </row>
    <row r="3206" spans="1:13" ht="15" customHeight="1" x14ac:dyDescent="0.3">
      <c r="A3206" s="85" t="s">
        <v>9633</v>
      </c>
      <c r="B3206" s="85" t="s">
        <v>9663</v>
      </c>
      <c r="C3206" s="86" t="s">
        <v>28</v>
      </c>
      <c r="D3206" s="203">
        <v>1</v>
      </c>
      <c r="E3206" s="164">
        <v>40000</v>
      </c>
      <c r="F3206" s="163">
        <v>0</v>
      </c>
      <c r="G3206" s="172">
        <v>0</v>
      </c>
      <c r="I3206" s="177">
        <f t="shared" si="166"/>
        <v>0</v>
      </c>
      <c r="J3206" s="174">
        <f t="shared" si="165"/>
        <v>1</v>
      </c>
      <c r="M3206" s="184"/>
    </row>
    <row r="3207" spans="1:13" ht="15" customHeight="1" x14ac:dyDescent="0.3">
      <c r="A3207" s="85" t="s">
        <v>9634</v>
      </c>
      <c r="B3207" s="85" t="s">
        <v>9664</v>
      </c>
      <c r="C3207" s="86" t="s">
        <v>28</v>
      </c>
      <c r="D3207" s="203">
        <v>1</v>
      </c>
      <c r="E3207" s="164">
        <v>40000</v>
      </c>
      <c r="F3207" s="163">
        <v>0</v>
      </c>
      <c r="G3207" s="172">
        <v>0</v>
      </c>
      <c r="I3207" s="177">
        <f t="shared" si="166"/>
        <v>0</v>
      </c>
      <c r="J3207" s="174">
        <f t="shared" si="165"/>
        <v>1</v>
      </c>
      <c r="M3207" s="184"/>
    </row>
    <row r="3208" spans="1:13" ht="15" customHeight="1" x14ac:dyDescent="0.3">
      <c r="A3208" s="85" t="s">
        <v>9635</v>
      </c>
      <c r="B3208" s="85" t="s">
        <v>9665</v>
      </c>
      <c r="C3208" s="86" t="s">
        <v>28</v>
      </c>
      <c r="D3208" s="203">
        <v>1</v>
      </c>
      <c r="E3208" s="164">
        <v>40000</v>
      </c>
      <c r="F3208" s="163">
        <v>0</v>
      </c>
      <c r="G3208" s="172">
        <v>0</v>
      </c>
      <c r="I3208" s="177">
        <f t="shared" si="166"/>
        <v>0</v>
      </c>
      <c r="J3208" s="174">
        <f t="shared" si="165"/>
        <v>1</v>
      </c>
      <c r="M3208" s="184"/>
    </row>
    <row r="3209" spans="1:13" ht="15" customHeight="1" x14ac:dyDescent="0.3">
      <c r="A3209" s="85" t="s">
        <v>9636</v>
      </c>
      <c r="B3209" s="85" t="s">
        <v>9666</v>
      </c>
      <c r="C3209" s="86" t="s">
        <v>28</v>
      </c>
      <c r="D3209" s="203">
        <v>1</v>
      </c>
      <c r="E3209" s="164">
        <v>40000</v>
      </c>
      <c r="F3209" s="163">
        <v>0</v>
      </c>
      <c r="G3209" s="172">
        <v>0</v>
      </c>
      <c r="I3209" s="177">
        <f t="shared" si="166"/>
        <v>0</v>
      </c>
      <c r="J3209" s="174">
        <f t="shared" si="165"/>
        <v>1</v>
      </c>
      <c r="M3209" s="184"/>
    </row>
    <row r="3210" spans="1:13" ht="15" customHeight="1" x14ac:dyDescent="0.3">
      <c r="A3210" s="85" t="s">
        <v>9637</v>
      </c>
      <c r="B3210" s="85" t="s">
        <v>9667</v>
      </c>
      <c r="C3210" s="86" t="s">
        <v>28</v>
      </c>
      <c r="D3210" s="203">
        <v>1</v>
      </c>
      <c r="E3210" s="164">
        <v>40000</v>
      </c>
      <c r="F3210" s="163">
        <v>0</v>
      </c>
      <c r="G3210" s="172">
        <v>0</v>
      </c>
      <c r="I3210" s="177">
        <f t="shared" si="166"/>
        <v>0</v>
      </c>
      <c r="J3210" s="174">
        <f t="shared" si="165"/>
        <v>1</v>
      </c>
      <c r="M3210" s="184"/>
    </row>
    <row r="3211" spans="1:13" ht="15" customHeight="1" x14ac:dyDescent="0.3">
      <c r="A3211" s="85" t="s">
        <v>9638</v>
      </c>
      <c r="B3211" s="85" t="s">
        <v>9668</v>
      </c>
      <c r="C3211" s="86" t="s">
        <v>28</v>
      </c>
      <c r="D3211" s="203">
        <v>1</v>
      </c>
      <c r="E3211" s="164">
        <v>40000</v>
      </c>
      <c r="F3211" s="163">
        <v>0</v>
      </c>
      <c r="G3211" s="172">
        <v>0</v>
      </c>
      <c r="I3211" s="177">
        <f t="shared" si="166"/>
        <v>0</v>
      </c>
      <c r="J3211" s="174">
        <f t="shared" si="165"/>
        <v>1</v>
      </c>
      <c r="M3211" s="184"/>
    </row>
    <row r="3212" spans="1:13" ht="15" customHeight="1" x14ac:dyDescent="0.3">
      <c r="A3212" s="85" t="s">
        <v>9639</v>
      </c>
      <c r="B3212" s="85" t="s">
        <v>9669</v>
      </c>
      <c r="C3212" s="86" t="s">
        <v>28</v>
      </c>
      <c r="D3212" s="203">
        <v>1</v>
      </c>
      <c r="E3212" s="164">
        <v>40000</v>
      </c>
      <c r="F3212" s="163">
        <v>0</v>
      </c>
      <c r="G3212" s="172">
        <v>0</v>
      </c>
      <c r="I3212" s="177">
        <f t="shared" si="166"/>
        <v>0</v>
      </c>
      <c r="J3212" s="174">
        <f t="shared" si="165"/>
        <v>1</v>
      </c>
      <c r="M3212" s="184"/>
    </row>
    <row r="3213" spans="1:13" ht="15" customHeight="1" x14ac:dyDescent="0.3">
      <c r="A3213" s="85" t="s">
        <v>9640</v>
      </c>
      <c r="B3213" s="85" t="s">
        <v>9670</v>
      </c>
      <c r="C3213" s="86" t="s">
        <v>28</v>
      </c>
      <c r="D3213" s="203">
        <v>1</v>
      </c>
      <c r="E3213" s="164">
        <v>40000</v>
      </c>
      <c r="F3213" s="163">
        <v>0</v>
      </c>
      <c r="G3213" s="172">
        <v>0</v>
      </c>
      <c r="I3213" s="177">
        <f t="shared" si="166"/>
        <v>0</v>
      </c>
      <c r="J3213" s="174">
        <f t="shared" si="165"/>
        <v>1</v>
      </c>
      <c r="M3213" s="184"/>
    </row>
    <row r="3214" spans="1:13" ht="15" customHeight="1" x14ac:dyDescent="0.3">
      <c r="A3214" s="85" t="s">
        <v>9641</v>
      </c>
      <c r="B3214" s="85" t="s">
        <v>9671</v>
      </c>
      <c r="C3214" s="86" t="s">
        <v>28</v>
      </c>
      <c r="D3214" s="203">
        <v>1</v>
      </c>
      <c r="E3214" s="164">
        <v>40000</v>
      </c>
      <c r="F3214" s="163">
        <v>0</v>
      </c>
      <c r="G3214" s="172">
        <v>0</v>
      </c>
      <c r="I3214" s="177">
        <f t="shared" si="166"/>
        <v>0</v>
      </c>
      <c r="J3214" s="174">
        <f t="shared" si="165"/>
        <v>1</v>
      </c>
      <c r="M3214" s="184"/>
    </row>
    <row r="3215" spans="1:13" ht="15" customHeight="1" x14ac:dyDescent="0.3">
      <c r="A3215" s="85" t="s">
        <v>9642</v>
      </c>
      <c r="B3215" s="85" t="s">
        <v>9672</v>
      </c>
      <c r="C3215" s="86" t="s">
        <v>28</v>
      </c>
      <c r="D3215" s="203">
        <v>1</v>
      </c>
      <c r="E3215" s="164">
        <v>40000</v>
      </c>
      <c r="F3215" s="163">
        <v>0</v>
      </c>
      <c r="G3215" s="172">
        <v>0</v>
      </c>
      <c r="I3215" s="177">
        <f t="shared" si="166"/>
        <v>0</v>
      </c>
      <c r="J3215" s="174">
        <f t="shared" si="165"/>
        <v>1</v>
      </c>
      <c r="M3215" s="184"/>
    </row>
    <row r="3216" spans="1:13" ht="15" customHeight="1" x14ac:dyDescent="0.3">
      <c r="A3216" s="85" t="s">
        <v>9643</v>
      </c>
      <c r="B3216" s="85" t="s">
        <v>9673</v>
      </c>
      <c r="C3216" s="86" t="s">
        <v>28</v>
      </c>
      <c r="D3216" s="203">
        <v>1</v>
      </c>
      <c r="E3216" s="164">
        <v>40000</v>
      </c>
      <c r="F3216" s="163">
        <v>0</v>
      </c>
      <c r="G3216" s="172">
        <v>0</v>
      </c>
      <c r="I3216" s="177">
        <f t="shared" si="166"/>
        <v>0</v>
      </c>
      <c r="J3216" s="174">
        <f t="shared" si="165"/>
        <v>1</v>
      </c>
      <c r="M3216" s="184"/>
    </row>
    <row r="3217" spans="1:13" ht="15" customHeight="1" x14ac:dyDescent="0.3">
      <c r="A3217" s="85" t="s">
        <v>9644</v>
      </c>
      <c r="B3217" s="85" t="s">
        <v>9674</v>
      </c>
      <c r="C3217" s="86" t="s">
        <v>28</v>
      </c>
      <c r="D3217" s="203">
        <v>1</v>
      </c>
      <c r="E3217" s="164">
        <v>40000</v>
      </c>
      <c r="F3217" s="163">
        <v>0</v>
      </c>
      <c r="G3217" s="172">
        <v>0</v>
      </c>
      <c r="I3217" s="177">
        <f t="shared" si="166"/>
        <v>0</v>
      </c>
      <c r="J3217" s="174">
        <f t="shared" si="165"/>
        <v>1</v>
      </c>
      <c r="M3217" s="184"/>
    </row>
    <row r="3218" spans="1:13" ht="15" customHeight="1" x14ac:dyDescent="0.3">
      <c r="A3218" s="85" t="s">
        <v>9645</v>
      </c>
      <c r="B3218" s="85" t="s">
        <v>9675</v>
      </c>
      <c r="C3218" s="86" t="s">
        <v>28</v>
      </c>
      <c r="D3218" s="203">
        <v>1</v>
      </c>
      <c r="E3218" s="164">
        <v>40000</v>
      </c>
      <c r="F3218" s="163">
        <v>0</v>
      </c>
      <c r="G3218" s="172">
        <v>0</v>
      </c>
      <c r="I3218" s="177">
        <f t="shared" si="166"/>
        <v>0</v>
      </c>
      <c r="J3218" s="174">
        <f t="shared" si="165"/>
        <v>1</v>
      </c>
      <c r="M3218" s="184"/>
    </row>
    <row r="3219" spans="1:13" ht="15" customHeight="1" x14ac:dyDescent="0.3">
      <c r="A3219" s="85" t="s">
        <v>9646</v>
      </c>
      <c r="B3219" s="85" t="s">
        <v>9676</v>
      </c>
      <c r="C3219" s="86" t="s">
        <v>28</v>
      </c>
      <c r="D3219" s="203">
        <v>1</v>
      </c>
      <c r="E3219" s="164">
        <v>40000</v>
      </c>
      <c r="F3219" s="163">
        <v>0</v>
      </c>
      <c r="G3219" s="172">
        <v>0</v>
      </c>
      <c r="I3219" s="177">
        <f t="shared" si="166"/>
        <v>0</v>
      </c>
      <c r="J3219" s="174">
        <f t="shared" si="165"/>
        <v>1</v>
      </c>
      <c r="M3219" s="184"/>
    </row>
    <row r="3220" spans="1:13" ht="15" customHeight="1" x14ac:dyDescent="0.3">
      <c r="A3220" s="85" t="s">
        <v>9647</v>
      </c>
      <c r="B3220" s="85" t="s">
        <v>9677</v>
      </c>
      <c r="C3220" s="86" t="s">
        <v>28</v>
      </c>
      <c r="D3220" s="203">
        <v>1</v>
      </c>
      <c r="E3220" s="164">
        <v>40000</v>
      </c>
      <c r="F3220" s="163">
        <v>0</v>
      </c>
      <c r="G3220" s="172">
        <v>0</v>
      </c>
      <c r="I3220" s="177">
        <f t="shared" si="166"/>
        <v>0</v>
      </c>
      <c r="J3220" s="174">
        <f t="shared" si="165"/>
        <v>1</v>
      </c>
      <c r="M3220" s="184"/>
    </row>
    <row r="3221" spans="1:13" ht="15" customHeight="1" x14ac:dyDescent="0.3">
      <c r="A3221" s="85" t="s">
        <v>9648</v>
      </c>
      <c r="B3221" s="85" t="s">
        <v>9678</v>
      </c>
      <c r="C3221" s="86" t="s">
        <v>28</v>
      </c>
      <c r="D3221" s="203">
        <v>1</v>
      </c>
      <c r="E3221" s="164">
        <v>40000</v>
      </c>
      <c r="F3221" s="163">
        <v>0</v>
      </c>
      <c r="G3221" s="172">
        <v>0</v>
      </c>
      <c r="I3221" s="177">
        <f t="shared" si="166"/>
        <v>0</v>
      </c>
      <c r="J3221" s="174">
        <f t="shared" si="165"/>
        <v>1</v>
      </c>
      <c r="M3221" s="184"/>
    </row>
    <row r="3222" spans="1:13" ht="15" customHeight="1" x14ac:dyDescent="0.3">
      <c r="A3222" s="85" t="s">
        <v>9649</v>
      </c>
      <c r="B3222" s="85" t="s">
        <v>9679</v>
      </c>
      <c r="C3222" s="86" t="s">
        <v>28</v>
      </c>
      <c r="D3222" s="203">
        <v>1</v>
      </c>
      <c r="E3222" s="164">
        <v>40000</v>
      </c>
      <c r="F3222" s="163">
        <v>0</v>
      </c>
      <c r="G3222" s="172">
        <v>0</v>
      </c>
      <c r="I3222" s="177">
        <f t="shared" si="166"/>
        <v>0</v>
      </c>
      <c r="J3222" s="174">
        <f t="shared" si="165"/>
        <v>1</v>
      </c>
      <c r="M3222" s="184"/>
    </row>
    <row r="3223" spans="1:13" ht="15" customHeight="1" x14ac:dyDescent="0.3">
      <c r="A3223" s="85" t="s">
        <v>9650</v>
      </c>
      <c r="B3223" s="85" t="s">
        <v>9680</v>
      </c>
      <c r="C3223" s="86" t="s">
        <v>28</v>
      </c>
      <c r="D3223" s="203">
        <v>1</v>
      </c>
      <c r="E3223" s="164">
        <v>40000</v>
      </c>
      <c r="F3223" s="163">
        <v>0</v>
      </c>
      <c r="G3223" s="172">
        <v>0</v>
      </c>
      <c r="I3223" s="177">
        <f t="shared" si="166"/>
        <v>0</v>
      </c>
      <c r="J3223" s="174">
        <f t="shared" si="165"/>
        <v>1</v>
      </c>
      <c r="M3223" s="184"/>
    </row>
    <row r="3224" spans="1:13" ht="15" customHeight="1" x14ac:dyDescent="0.3">
      <c r="A3224" s="85" t="s">
        <v>9651</v>
      </c>
      <c r="B3224" s="85" t="s">
        <v>9681</v>
      </c>
      <c r="C3224" s="86" t="s">
        <v>28</v>
      </c>
      <c r="D3224" s="203">
        <v>1</v>
      </c>
      <c r="E3224" s="164">
        <v>40000</v>
      </c>
      <c r="F3224" s="163">
        <v>0</v>
      </c>
      <c r="G3224" s="172">
        <v>0</v>
      </c>
      <c r="I3224" s="177">
        <f t="shared" si="166"/>
        <v>0</v>
      </c>
      <c r="J3224" s="174">
        <f t="shared" si="165"/>
        <v>1</v>
      </c>
      <c r="M3224" s="184"/>
    </row>
    <row r="3225" spans="1:13" ht="25.2" customHeight="1" x14ac:dyDescent="0.3">
      <c r="A3225" s="83" t="s">
        <v>3555</v>
      </c>
      <c r="B3225" s="83" t="s">
        <v>3556</v>
      </c>
      <c r="C3225" s="84"/>
      <c r="D3225" s="198"/>
      <c r="E3225" s="154">
        <v>375630.81999999995</v>
      </c>
      <c r="F3225" s="84"/>
      <c r="G3225" s="84">
        <v>0</v>
      </c>
      <c r="I3225" s="177"/>
      <c r="J3225" s="174">
        <f t="shared" si="165"/>
        <v>0</v>
      </c>
      <c r="M3225" s="184"/>
    </row>
    <row r="3226" spans="1:13" ht="19.95" customHeight="1" x14ac:dyDescent="0.3">
      <c r="A3226" s="88" t="s">
        <v>3557</v>
      </c>
      <c r="B3226" s="88" t="s">
        <v>3021</v>
      </c>
      <c r="C3226" s="89"/>
      <c r="D3226" s="201"/>
      <c r="E3226" s="156">
        <v>39868.840000000004</v>
      </c>
      <c r="F3226" s="89"/>
      <c r="G3226" s="89">
        <v>0</v>
      </c>
      <c r="I3226" s="177"/>
      <c r="J3226" s="174">
        <f t="shared" si="165"/>
        <v>0</v>
      </c>
      <c r="M3226" s="184"/>
    </row>
    <row r="3227" spans="1:13" ht="15" customHeight="1" x14ac:dyDescent="0.3">
      <c r="A3227" s="85" t="s">
        <v>3558</v>
      </c>
      <c r="B3227" s="85" t="s">
        <v>3559</v>
      </c>
      <c r="C3227" s="86" t="s">
        <v>25</v>
      </c>
      <c r="D3227" s="199">
        <v>0</v>
      </c>
      <c r="E3227" s="176">
        <v>0</v>
      </c>
      <c r="F3227" s="87">
        <v>0</v>
      </c>
      <c r="G3227" s="168">
        <v>0</v>
      </c>
      <c r="I3227" s="177" t="s">
        <v>9293</v>
      </c>
      <c r="J3227" s="174">
        <f t="shared" si="165"/>
        <v>0</v>
      </c>
      <c r="M3227" s="184"/>
    </row>
    <row r="3228" spans="1:13" ht="15" customHeight="1" x14ac:dyDescent="0.3">
      <c r="A3228" s="85" t="s">
        <v>3560</v>
      </c>
      <c r="B3228" s="85" t="s">
        <v>3026</v>
      </c>
      <c r="C3228" s="86" t="s">
        <v>25</v>
      </c>
      <c r="D3228" s="199">
        <v>0</v>
      </c>
      <c r="E3228" s="176">
        <v>0</v>
      </c>
      <c r="F3228" s="87">
        <v>0</v>
      </c>
      <c r="G3228" s="168">
        <v>0</v>
      </c>
      <c r="I3228" s="177" t="s">
        <v>9293</v>
      </c>
      <c r="J3228" s="174">
        <f t="shared" si="165"/>
        <v>0</v>
      </c>
      <c r="M3228" s="184"/>
    </row>
    <row r="3229" spans="1:13" ht="15" customHeight="1" x14ac:dyDescent="0.3">
      <c r="A3229" s="85" t="s">
        <v>3561</v>
      </c>
      <c r="B3229" s="85" t="s">
        <v>2944</v>
      </c>
      <c r="C3229" s="86" t="s">
        <v>25</v>
      </c>
      <c r="D3229" s="199">
        <v>0</v>
      </c>
      <c r="E3229" s="176">
        <v>0</v>
      </c>
      <c r="F3229" s="87">
        <v>0</v>
      </c>
      <c r="G3229" s="168">
        <v>0</v>
      </c>
      <c r="I3229" s="177" t="s">
        <v>9293</v>
      </c>
      <c r="J3229" s="174">
        <f t="shared" si="165"/>
        <v>0</v>
      </c>
      <c r="M3229" s="184"/>
    </row>
    <row r="3230" spans="1:13" ht="15" customHeight="1" x14ac:dyDescent="0.3">
      <c r="A3230" s="85" t="s">
        <v>3562</v>
      </c>
      <c r="B3230" s="85" t="s">
        <v>2946</v>
      </c>
      <c r="C3230" s="86" t="s">
        <v>25</v>
      </c>
      <c r="D3230" s="199">
        <v>0</v>
      </c>
      <c r="E3230" s="176">
        <v>0</v>
      </c>
      <c r="F3230" s="87">
        <v>0</v>
      </c>
      <c r="G3230" s="168">
        <v>0</v>
      </c>
      <c r="I3230" s="177" t="s">
        <v>9293</v>
      </c>
      <c r="J3230" s="174">
        <f t="shared" si="165"/>
        <v>0</v>
      </c>
      <c r="M3230" s="184"/>
    </row>
    <row r="3231" spans="1:13" ht="15" customHeight="1" x14ac:dyDescent="0.3">
      <c r="A3231" s="85" t="s">
        <v>8877</v>
      </c>
      <c r="B3231" s="85" t="s">
        <v>8878</v>
      </c>
      <c r="C3231" s="86" t="s">
        <v>25</v>
      </c>
      <c r="D3231" s="203">
        <v>30.48</v>
      </c>
      <c r="E3231" s="164">
        <v>6336.79</v>
      </c>
      <c r="F3231" s="163">
        <v>0</v>
      </c>
      <c r="G3231" s="172">
        <v>0</v>
      </c>
      <c r="I3231" s="177">
        <f t="shared" ref="I3231:I3236" si="167">F3231/D3231</f>
        <v>0</v>
      </c>
      <c r="J3231" s="174">
        <f t="shared" si="165"/>
        <v>30.48</v>
      </c>
      <c r="M3231" s="184"/>
    </row>
    <row r="3232" spans="1:13" ht="15" customHeight="1" x14ac:dyDescent="0.3">
      <c r="A3232" s="85" t="s">
        <v>8879</v>
      </c>
      <c r="B3232" s="85" t="s">
        <v>8880</v>
      </c>
      <c r="C3232" s="86" t="s">
        <v>25</v>
      </c>
      <c r="D3232" s="203">
        <v>72.23</v>
      </c>
      <c r="E3232" s="164">
        <v>11155.2</v>
      </c>
      <c r="F3232" s="163">
        <v>0</v>
      </c>
      <c r="G3232" s="172">
        <v>0</v>
      </c>
      <c r="I3232" s="177">
        <f t="shared" si="167"/>
        <v>0</v>
      </c>
      <c r="J3232" s="174">
        <f t="shared" si="165"/>
        <v>72.23</v>
      </c>
      <c r="M3232" s="184"/>
    </row>
    <row r="3233" spans="1:13" ht="15" customHeight="1" x14ac:dyDescent="0.3">
      <c r="A3233" s="85" t="s">
        <v>8881</v>
      </c>
      <c r="B3233" s="85" t="s">
        <v>8882</v>
      </c>
      <c r="C3233" s="86" t="s">
        <v>25</v>
      </c>
      <c r="D3233" s="203">
        <v>93.04</v>
      </c>
      <c r="E3233" s="164">
        <v>8329.8700000000008</v>
      </c>
      <c r="F3233" s="163">
        <v>0</v>
      </c>
      <c r="G3233" s="172">
        <v>0</v>
      </c>
      <c r="I3233" s="177">
        <f t="shared" si="167"/>
        <v>0</v>
      </c>
      <c r="J3233" s="174">
        <f t="shared" si="165"/>
        <v>93.04</v>
      </c>
      <c r="M3233" s="184"/>
    </row>
    <row r="3234" spans="1:13" ht="15" customHeight="1" x14ac:dyDescent="0.3">
      <c r="A3234" s="85" t="s">
        <v>8883</v>
      </c>
      <c r="B3234" s="85" t="s">
        <v>8884</v>
      </c>
      <c r="C3234" s="86" t="s">
        <v>25</v>
      </c>
      <c r="D3234" s="203">
        <v>114.55</v>
      </c>
      <c r="E3234" s="164">
        <v>8556.89</v>
      </c>
      <c r="F3234" s="163">
        <v>0</v>
      </c>
      <c r="G3234" s="172">
        <v>0</v>
      </c>
      <c r="I3234" s="177">
        <f t="shared" si="167"/>
        <v>0</v>
      </c>
      <c r="J3234" s="174">
        <f t="shared" si="165"/>
        <v>114.55</v>
      </c>
      <c r="M3234" s="184"/>
    </row>
    <row r="3235" spans="1:13" ht="15" customHeight="1" x14ac:dyDescent="0.3">
      <c r="A3235" s="85" t="s">
        <v>9682</v>
      </c>
      <c r="B3235" s="85" t="s">
        <v>9684</v>
      </c>
      <c r="C3235" s="86" t="s">
        <v>14</v>
      </c>
      <c r="D3235" s="203">
        <v>10.53</v>
      </c>
      <c r="E3235" s="164">
        <v>574.94000000000005</v>
      </c>
      <c r="F3235" s="163">
        <v>0</v>
      </c>
      <c r="G3235" s="172">
        <v>0</v>
      </c>
      <c r="I3235" s="177">
        <f t="shared" si="167"/>
        <v>0</v>
      </c>
      <c r="J3235" s="174">
        <f t="shared" si="165"/>
        <v>10.53</v>
      </c>
      <c r="M3235" s="184"/>
    </row>
    <row r="3236" spans="1:13" ht="15" customHeight="1" x14ac:dyDescent="0.3">
      <c r="A3236" s="85" t="s">
        <v>9683</v>
      </c>
      <c r="B3236" s="85" t="s">
        <v>10188</v>
      </c>
      <c r="C3236" s="86" t="s">
        <v>25</v>
      </c>
      <c r="D3236" s="203">
        <v>310.3</v>
      </c>
      <c r="E3236" s="164">
        <v>4915.1499999999996</v>
      </c>
      <c r="F3236" s="163">
        <v>0</v>
      </c>
      <c r="G3236" s="172">
        <v>0</v>
      </c>
      <c r="I3236" s="177">
        <f t="shared" si="167"/>
        <v>0</v>
      </c>
      <c r="J3236" s="174">
        <f t="shared" si="165"/>
        <v>310.3</v>
      </c>
      <c r="M3236" s="184"/>
    </row>
    <row r="3237" spans="1:13" ht="19.95" customHeight="1" x14ac:dyDescent="0.3">
      <c r="A3237" s="88" t="s">
        <v>3563</v>
      </c>
      <c r="B3237" s="88" t="s">
        <v>3031</v>
      </c>
      <c r="C3237" s="89"/>
      <c r="D3237" s="201"/>
      <c r="E3237" s="156">
        <v>19932.449999999997</v>
      </c>
      <c r="F3237" s="89"/>
      <c r="G3237" s="89">
        <v>0</v>
      </c>
      <c r="I3237" s="177"/>
      <c r="J3237" s="174">
        <f t="shared" ref="J3237:J3300" si="168">D3237-F3237</f>
        <v>0</v>
      </c>
      <c r="M3237" s="184"/>
    </row>
    <row r="3238" spans="1:13" ht="15" customHeight="1" x14ac:dyDescent="0.3">
      <c r="A3238" s="85" t="s">
        <v>3564</v>
      </c>
      <c r="B3238" s="85" t="s">
        <v>1395</v>
      </c>
      <c r="C3238" s="86" t="s">
        <v>28</v>
      </c>
      <c r="D3238" s="199">
        <v>0</v>
      </c>
      <c r="E3238" s="176">
        <v>0</v>
      </c>
      <c r="F3238" s="87">
        <v>0</v>
      </c>
      <c r="G3238" s="168">
        <v>0</v>
      </c>
      <c r="I3238" s="177" t="s">
        <v>9293</v>
      </c>
      <c r="J3238" s="174">
        <f t="shared" si="168"/>
        <v>0</v>
      </c>
      <c r="M3238" s="184"/>
    </row>
    <row r="3239" spans="1:13" ht="15" customHeight="1" x14ac:dyDescent="0.3">
      <c r="A3239" s="85" t="s">
        <v>3565</v>
      </c>
      <c r="B3239" s="85" t="s">
        <v>1393</v>
      </c>
      <c r="C3239" s="86" t="s">
        <v>28</v>
      </c>
      <c r="D3239" s="199">
        <v>0</v>
      </c>
      <c r="E3239" s="176">
        <v>0</v>
      </c>
      <c r="F3239" s="87">
        <v>0</v>
      </c>
      <c r="G3239" s="168">
        <v>0</v>
      </c>
      <c r="I3239" s="177" t="s">
        <v>9293</v>
      </c>
      <c r="J3239" s="174">
        <f t="shared" si="168"/>
        <v>0</v>
      </c>
      <c r="M3239" s="184"/>
    </row>
    <row r="3240" spans="1:13" ht="15" customHeight="1" x14ac:dyDescent="0.3">
      <c r="A3240" s="85" t="s">
        <v>3566</v>
      </c>
      <c r="B3240" s="85" t="s">
        <v>1391</v>
      </c>
      <c r="C3240" s="86" t="s">
        <v>28</v>
      </c>
      <c r="D3240" s="199">
        <v>0</v>
      </c>
      <c r="E3240" s="176">
        <v>0</v>
      </c>
      <c r="F3240" s="87">
        <v>0</v>
      </c>
      <c r="G3240" s="168">
        <v>0</v>
      </c>
      <c r="I3240" s="177" t="s">
        <v>9293</v>
      </c>
      <c r="J3240" s="174">
        <f t="shared" si="168"/>
        <v>0</v>
      </c>
      <c r="M3240" s="184"/>
    </row>
    <row r="3241" spans="1:13" ht="15" customHeight="1" x14ac:dyDescent="0.3">
      <c r="A3241" s="85" t="s">
        <v>3567</v>
      </c>
      <c r="B3241" s="85" t="s">
        <v>1389</v>
      </c>
      <c r="C3241" s="86" t="s">
        <v>28</v>
      </c>
      <c r="D3241" s="199">
        <v>0</v>
      </c>
      <c r="E3241" s="176">
        <v>0</v>
      </c>
      <c r="F3241" s="87">
        <v>0</v>
      </c>
      <c r="G3241" s="168">
        <v>0</v>
      </c>
      <c r="I3241" s="177" t="s">
        <v>9293</v>
      </c>
      <c r="J3241" s="174">
        <f t="shared" si="168"/>
        <v>0</v>
      </c>
      <c r="M3241" s="184"/>
    </row>
    <row r="3242" spans="1:13" ht="15" customHeight="1" x14ac:dyDescent="0.3">
      <c r="A3242" s="85" t="s">
        <v>3568</v>
      </c>
      <c r="B3242" s="85" t="s">
        <v>1413</v>
      </c>
      <c r="C3242" s="86" t="s">
        <v>28</v>
      </c>
      <c r="D3242" s="199">
        <v>0</v>
      </c>
      <c r="E3242" s="176">
        <v>0</v>
      </c>
      <c r="F3242" s="87">
        <v>0</v>
      </c>
      <c r="G3242" s="168">
        <v>0</v>
      </c>
      <c r="I3242" s="177" t="s">
        <v>9293</v>
      </c>
      <c r="J3242" s="174">
        <f t="shared" si="168"/>
        <v>0</v>
      </c>
      <c r="M3242" s="184"/>
    </row>
    <row r="3243" spans="1:13" ht="15" customHeight="1" x14ac:dyDescent="0.3">
      <c r="A3243" s="85" t="s">
        <v>3569</v>
      </c>
      <c r="B3243" s="85" t="s">
        <v>1411</v>
      </c>
      <c r="C3243" s="86" t="s">
        <v>28</v>
      </c>
      <c r="D3243" s="199">
        <v>0</v>
      </c>
      <c r="E3243" s="176">
        <v>0</v>
      </c>
      <c r="F3243" s="87">
        <v>0</v>
      </c>
      <c r="G3243" s="168">
        <v>0</v>
      </c>
      <c r="I3243" s="177" t="s">
        <v>9293</v>
      </c>
      <c r="J3243" s="174">
        <f t="shared" si="168"/>
        <v>0</v>
      </c>
      <c r="M3243" s="184"/>
    </row>
    <row r="3244" spans="1:13" ht="15" customHeight="1" x14ac:dyDescent="0.3">
      <c r="A3244" s="85" t="s">
        <v>3570</v>
      </c>
      <c r="B3244" s="85" t="s">
        <v>1409</v>
      </c>
      <c r="C3244" s="86" t="s">
        <v>28</v>
      </c>
      <c r="D3244" s="199">
        <v>0</v>
      </c>
      <c r="E3244" s="176">
        <v>0</v>
      </c>
      <c r="F3244" s="87">
        <v>0</v>
      </c>
      <c r="G3244" s="168">
        <v>0</v>
      </c>
      <c r="I3244" s="177" t="s">
        <v>9293</v>
      </c>
      <c r="J3244" s="174">
        <f t="shared" si="168"/>
        <v>0</v>
      </c>
      <c r="M3244" s="184"/>
    </row>
    <row r="3245" spans="1:13" ht="15" customHeight="1" x14ac:dyDescent="0.3">
      <c r="A3245" s="85" t="s">
        <v>3571</v>
      </c>
      <c r="B3245" s="85" t="s">
        <v>3503</v>
      </c>
      <c r="C3245" s="86" t="s">
        <v>28</v>
      </c>
      <c r="D3245" s="199">
        <v>0</v>
      </c>
      <c r="E3245" s="176">
        <v>0</v>
      </c>
      <c r="F3245" s="87">
        <v>0</v>
      </c>
      <c r="G3245" s="168">
        <v>0</v>
      </c>
      <c r="I3245" s="177" t="s">
        <v>9293</v>
      </c>
      <c r="J3245" s="174">
        <f t="shared" si="168"/>
        <v>0</v>
      </c>
      <c r="M3245" s="184"/>
    </row>
    <row r="3246" spans="1:13" ht="15" customHeight="1" x14ac:dyDescent="0.3">
      <c r="A3246" s="85" t="s">
        <v>3572</v>
      </c>
      <c r="B3246" s="85" t="s">
        <v>1437</v>
      </c>
      <c r="C3246" s="86" t="s">
        <v>28</v>
      </c>
      <c r="D3246" s="199">
        <v>0</v>
      </c>
      <c r="E3246" s="176">
        <v>0</v>
      </c>
      <c r="F3246" s="87">
        <v>0</v>
      </c>
      <c r="G3246" s="168">
        <v>0</v>
      </c>
      <c r="I3246" s="177" t="s">
        <v>9293</v>
      </c>
      <c r="J3246" s="174">
        <f t="shared" si="168"/>
        <v>0</v>
      </c>
      <c r="M3246" s="184"/>
    </row>
    <row r="3247" spans="1:13" ht="15" customHeight="1" x14ac:dyDescent="0.3">
      <c r="A3247" s="85" t="s">
        <v>3573</v>
      </c>
      <c r="B3247" s="85" t="s">
        <v>3574</v>
      </c>
      <c r="C3247" s="86" t="s">
        <v>28</v>
      </c>
      <c r="D3247" s="199">
        <v>0</v>
      </c>
      <c r="E3247" s="176">
        <v>0</v>
      </c>
      <c r="F3247" s="87">
        <v>0</v>
      </c>
      <c r="G3247" s="168">
        <v>0</v>
      </c>
      <c r="I3247" s="177" t="s">
        <v>9293</v>
      </c>
      <c r="J3247" s="174">
        <f t="shared" si="168"/>
        <v>0</v>
      </c>
      <c r="M3247" s="184"/>
    </row>
    <row r="3248" spans="1:13" ht="15" customHeight="1" x14ac:dyDescent="0.3">
      <c r="A3248" s="85" t="s">
        <v>3575</v>
      </c>
      <c r="B3248" s="85" t="s">
        <v>1431</v>
      </c>
      <c r="C3248" s="86" t="s">
        <v>28</v>
      </c>
      <c r="D3248" s="199">
        <v>0</v>
      </c>
      <c r="E3248" s="176">
        <v>0</v>
      </c>
      <c r="F3248" s="87">
        <v>0</v>
      </c>
      <c r="G3248" s="168">
        <v>0</v>
      </c>
      <c r="I3248" s="177" t="s">
        <v>9293</v>
      </c>
      <c r="J3248" s="174">
        <f t="shared" si="168"/>
        <v>0</v>
      </c>
      <c r="M3248" s="184"/>
    </row>
    <row r="3249" spans="1:13" ht="15" customHeight="1" x14ac:dyDescent="0.3">
      <c r="A3249" s="85" t="s">
        <v>3576</v>
      </c>
      <c r="B3249" s="85" t="s">
        <v>3068</v>
      </c>
      <c r="C3249" s="86" t="s">
        <v>28</v>
      </c>
      <c r="D3249" s="199">
        <v>0</v>
      </c>
      <c r="E3249" s="176">
        <v>0</v>
      </c>
      <c r="F3249" s="87">
        <v>0</v>
      </c>
      <c r="G3249" s="168">
        <v>0</v>
      </c>
      <c r="I3249" s="177" t="s">
        <v>9293</v>
      </c>
      <c r="J3249" s="174">
        <f t="shared" si="168"/>
        <v>0</v>
      </c>
      <c r="M3249" s="184"/>
    </row>
    <row r="3250" spans="1:13" ht="15" customHeight="1" x14ac:dyDescent="0.3">
      <c r="A3250" s="85" t="s">
        <v>3577</v>
      </c>
      <c r="B3250" s="85" t="s">
        <v>2978</v>
      </c>
      <c r="C3250" s="86" t="s">
        <v>28</v>
      </c>
      <c r="D3250" s="199">
        <v>0</v>
      </c>
      <c r="E3250" s="176">
        <v>0</v>
      </c>
      <c r="F3250" s="87">
        <v>0</v>
      </c>
      <c r="G3250" s="168">
        <v>0</v>
      </c>
      <c r="I3250" s="177" t="s">
        <v>9293</v>
      </c>
      <c r="J3250" s="174">
        <f t="shared" si="168"/>
        <v>0</v>
      </c>
      <c r="M3250" s="184"/>
    </row>
    <row r="3251" spans="1:13" ht="15" customHeight="1" x14ac:dyDescent="0.3">
      <c r="A3251" s="85" t="s">
        <v>3578</v>
      </c>
      <c r="B3251" s="85" t="s">
        <v>2980</v>
      </c>
      <c r="C3251" s="86" t="s">
        <v>28</v>
      </c>
      <c r="D3251" s="199">
        <v>0</v>
      </c>
      <c r="E3251" s="176">
        <v>0</v>
      </c>
      <c r="F3251" s="87">
        <v>0</v>
      </c>
      <c r="G3251" s="168">
        <v>0</v>
      </c>
      <c r="I3251" s="177" t="s">
        <v>9293</v>
      </c>
      <c r="J3251" s="174">
        <f t="shared" si="168"/>
        <v>0</v>
      </c>
      <c r="M3251" s="184"/>
    </row>
    <row r="3252" spans="1:13" ht="15" customHeight="1" x14ac:dyDescent="0.3">
      <c r="A3252" s="85" t="s">
        <v>3579</v>
      </c>
      <c r="B3252" s="85" t="s">
        <v>3077</v>
      </c>
      <c r="C3252" s="86" t="s">
        <v>28</v>
      </c>
      <c r="D3252" s="199">
        <v>0</v>
      </c>
      <c r="E3252" s="176">
        <v>0</v>
      </c>
      <c r="F3252" s="87">
        <v>0</v>
      </c>
      <c r="G3252" s="168">
        <v>0</v>
      </c>
      <c r="I3252" s="177" t="s">
        <v>9293</v>
      </c>
      <c r="J3252" s="174">
        <f t="shared" si="168"/>
        <v>0</v>
      </c>
      <c r="M3252" s="184"/>
    </row>
    <row r="3253" spans="1:13" ht="15" customHeight="1" x14ac:dyDescent="0.3">
      <c r="A3253" s="85" t="s">
        <v>3580</v>
      </c>
      <c r="B3253" s="85" t="s">
        <v>3079</v>
      </c>
      <c r="C3253" s="86" t="s">
        <v>28</v>
      </c>
      <c r="D3253" s="199">
        <v>0</v>
      </c>
      <c r="E3253" s="176">
        <v>0</v>
      </c>
      <c r="F3253" s="87">
        <v>0</v>
      </c>
      <c r="G3253" s="168">
        <v>0</v>
      </c>
      <c r="I3253" s="177" t="s">
        <v>9293</v>
      </c>
      <c r="J3253" s="174">
        <f t="shared" si="168"/>
        <v>0</v>
      </c>
      <c r="M3253" s="184"/>
    </row>
    <row r="3254" spans="1:13" ht="15" customHeight="1" x14ac:dyDescent="0.3">
      <c r="A3254" s="85" t="s">
        <v>3581</v>
      </c>
      <c r="B3254" s="85" t="s">
        <v>2988</v>
      </c>
      <c r="C3254" s="86" t="s">
        <v>28</v>
      </c>
      <c r="D3254" s="199">
        <v>0</v>
      </c>
      <c r="E3254" s="176">
        <v>0</v>
      </c>
      <c r="F3254" s="87">
        <v>0</v>
      </c>
      <c r="G3254" s="168">
        <v>0</v>
      </c>
      <c r="I3254" s="177" t="s">
        <v>9293</v>
      </c>
      <c r="J3254" s="174">
        <f t="shared" si="168"/>
        <v>0</v>
      </c>
      <c r="M3254" s="184"/>
    </row>
    <row r="3255" spans="1:13" ht="15" customHeight="1" x14ac:dyDescent="0.3">
      <c r="A3255" s="85" t="s">
        <v>8885</v>
      </c>
      <c r="B3255" s="85" t="s">
        <v>8886</v>
      </c>
      <c r="C3255" s="86" t="s">
        <v>28</v>
      </c>
      <c r="D3255" s="203">
        <v>3</v>
      </c>
      <c r="E3255" s="164">
        <v>482.91</v>
      </c>
      <c r="F3255" s="163">
        <v>0</v>
      </c>
      <c r="G3255" s="172">
        <v>0</v>
      </c>
      <c r="I3255" s="177">
        <f t="shared" ref="I3255:I3274" si="169">F3255/D3255</f>
        <v>0</v>
      </c>
      <c r="J3255" s="174">
        <f t="shared" si="168"/>
        <v>3</v>
      </c>
      <c r="M3255" s="184"/>
    </row>
    <row r="3256" spans="1:13" ht="15" customHeight="1" x14ac:dyDescent="0.3">
      <c r="A3256" s="85" t="s">
        <v>8887</v>
      </c>
      <c r="B3256" s="85" t="s">
        <v>8888</v>
      </c>
      <c r="C3256" s="86" t="s">
        <v>28</v>
      </c>
      <c r="D3256" s="203">
        <v>10</v>
      </c>
      <c r="E3256" s="164">
        <v>1411.1</v>
      </c>
      <c r="F3256" s="163">
        <v>0</v>
      </c>
      <c r="G3256" s="172">
        <v>0</v>
      </c>
      <c r="I3256" s="177">
        <f t="shared" si="169"/>
        <v>0</v>
      </c>
      <c r="J3256" s="174">
        <f t="shared" si="168"/>
        <v>10</v>
      </c>
      <c r="M3256" s="184"/>
    </row>
    <row r="3257" spans="1:13" ht="15" customHeight="1" x14ac:dyDescent="0.3">
      <c r="A3257" s="85" t="s">
        <v>8889</v>
      </c>
      <c r="B3257" s="85" t="s">
        <v>8890</v>
      </c>
      <c r="C3257" s="86" t="s">
        <v>28</v>
      </c>
      <c r="D3257" s="203">
        <v>19</v>
      </c>
      <c r="E3257" s="164">
        <v>2326.7399999999998</v>
      </c>
      <c r="F3257" s="163">
        <v>0</v>
      </c>
      <c r="G3257" s="172">
        <v>0</v>
      </c>
      <c r="I3257" s="177">
        <f t="shared" si="169"/>
        <v>0</v>
      </c>
      <c r="J3257" s="174">
        <f t="shared" si="168"/>
        <v>19</v>
      </c>
      <c r="M3257" s="184"/>
    </row>
    <row r="3258" spans="1:13" ht="15" customHeight="1" x14ac:dyDescent="0.3">
      <c r="A3258" s="85" t="s">
        <v>8891</v>
      </c>
      <c r="B3258" s="85" t="s">
        <v>8892</v>
      </c>
      <c r="C3258" s="86" t="s">
        <v>28</v>
      </c>
      <c r="D3258" s="203">
        <v>34</v>
      </c>
      <c r="E3258" s="164">
        <v>2802.62</v>
      </c>
      <c r="F3258" s="163">
        <v>0</v>
      </c>
      <c r="G3258" s="172">
        <v>0</v>
      </c>
      <c r="I3258" s="177">
        <f t="shared" si="169"/>
        <v>0</v>
      </c>
      <c r="J3258" s="174">
        <f t="shared" si="168"/>
        <v>34</v>
      </c>
      <c r="M3258" s="184"/>
    </row>
    <row r="3259" spans="1:13" ht="15" customHeight="1" x14ac:dyDescent="0.3">
      <c r="A3259" s="85" t="s">
        <v>8893</v>
      </c>
      <c r="B3259" s="85" t="s">
        <v>10185</v>
      </c>
      <c r="C3259" s="86" t="s">
        <v>28</v>
      </c>
      <c r="D3259" s="203">
        <v>3</v>
      </c>
      <c r="E3259" s="164">
        <v>626.54999999999995</v>
      </c>
      <c r="F3259" s="163">
        <v>0</v>
      </c>
      <c r="G3259" s="172">
        <v>0</v>
      </c>
      <c r="I3259" s="177">
        <f t="shared" si="169"/>
        <v>0</v>
      </c>
      <c r="J3259" s="174">
        <f t="shared" si="168"/>
        <v>3</v>
      </c>
      <c r="M3259" s="184"/>
    </row>
    <row r="3260" spans="1:13" ht="15" customHeight="1" x14ac:dyDescent="0.3">
      <c r="A3260" s="85" t="s">
        <v>8895</v>
      </c>
      <c r="B3260" s="85" t="s">
        <v>10186</v>
      </c>
      <c r="C3260" s="86" t="s">
        <v>28</v>
      </c>
      <c r="D3260" s="203">
        <v>2</v>
      </c>
      <c r="E3260" s="164">
        <v>228.08</v>
      </c>
      <c r="F3260" s="163">
        <v>0</v>
      </c>
      <c r="G3260" s="172">
        <v>0</v>
      </c>
      <c r="I3260" s="177">
        <f t="shared" si="169"/>
        <v>0</v>
      </c>
      <c r="J3260" s="174">
        <f t="shared" si="168"/>
        <v>2</v>
      </c>
      <c r="M3260" s="184"/>
    </row>
    <row r="3261" spans="1:13" ht="15" customHeight="1" x14ac:dyDescent="0.3">
      <c r="A3261" s="85" t="s">
        <v>8897</v>
      </c>
      <c r="B3261" s="85" t="s">
        <v>10187</v>
      </c>
      <c r="C3261" s="86" t="s">
        <v>28</v>
      </c>
      <c r="D3261" s="203">
        <v>8</v>
      </c>
      <c r="E3261" s="164">
        <v>685.68</v>
      </c>
      <c r="F3261" s="163">
        <v>0</v>
      </c>
      <c r="G3261" s="172">
        <v>0</v>
      </c>
      <c r="I3261" s="177">
        <f t="shared" si="169"/>
        <v>0</v>
      </c>
      <c r="J3261" s="174">
        <f t="shared" si="168"/>
        <v>8</v>
      </c>
      <c r="M3261" s="184"/>
    </row>
    <row r="3262" spans="1:13" ht="15" customHeight="1" x14ac:dyDescent="0.3">
      <c r="A3262" s="85" t="s">
        <v>8899</v>
      </c>
      <c r="B3262" s="85" t="s">
        <v>8894</v>
      </c>
      <c r="C3262" s="86" t="s">
        <v>28</v>
      </c>
      <c r="D3262" s="203">
        <v>4</v>
      </c>
      <c r="E3262" s="164">
        <v>1261.92</v>
      </c>
      <c r="F3262" s="163">
        <v>0</v>
      </c>
      <c r="G3262" s="172">
        <v>0</v>
      </c>
      <c r="I3262" s="177">
        <f t="shared" si="169"/>
        <v>0</v>
      </c>
      <c r="J3262" s="174">
        <f t="shared" si="168"/>
        <v>4</v>
      </c>
      <c r="M3262" s="184"/>
    </row>
    <row r="3263" spans="1:13" ht="15" customHeight="1" x14ac:dyDescent="0.3">
      <c r="A3263" s="85" t="s">
        <v>8901</v>
      </c>
      <c r="B3263" s="85" t="s">
        <v>8896</v>
      </c>
      <c r="C3263" s="86" t="s">
        <v>28</v>
      </c>
      <c r="D3263" s="203">
        <v>6</v>
      </c>
      <c r="E3263" s="164">
        <v>1305</v>
      </c>
      <c r="F3263" s="163">
        <v>0</v>
      </c>
      <c r="G3263" s="172">
        <v>0</v>
      </c>
      <c r="I3263" s="177">
        <f t="shared" si="169"/>
        <v>0</v>
      </c>
      <c r="J3263" s="174">
        <f t="shared" si="168"/>
        <v>6</v>
      </c>
      <c r="M3263" s="184"/>
    </row>
    <row r="3264" spans="1:13" ht="15" customHeight="1" x14ac:dyDescent="0.3">
      <c r="A3264" s="85" t="s">
        <v>8902</v>
      </c>
      <c r="B3264" s="85" t="s">
        <v>8898</v>
      </c>
      <c r="C3264" s="86" t="s">
        <v>28</v>
      </c>
      <c r="D3264" s="203">
        <v>2</v>
      </c>
      <c r="E3264" s="164">
        <v>335.14</v>
      </c>
      <c r="F3264" s="163">
        <v>0</v>
      </c>
      <c r="G3264" s="172">
        <v>0</v>
      </c>
      <c r="I3264" s="177">
        <f t="shared" si="169"/>
        <v>0</v>
      </c>
      <c r="J3264" s="174">
        <f t="shared" si="168"/>
        <v>2</v>
      </c>
      <c r="M3264" s="184"/>
    </row>
    <row r="3265" spans="1:13" ht="15" customHeight="1" x14ac:dyDescent="0.3">
      <c r="A3265" s="85" t="s">
        <v>8904</v>
      </c>
      <c r="B3265" s="85" t="s">
        <v>8900</v>
      </c>
      <c r="C3265" s="86" t="s">
        <v>28</v>
      </c>
      <c r="D3265" s="203">
        <v>2</v>
      </c>
      <c r="E3265" s="164">
        <v>553.02</v>
      </c>
      <c r="F3265" s="163">
        <v>0</v>
      </c>
      <c r="G3265" s="172">
        <v>0</v>
      </c>
      <c r="I3265" s="177">
        <f t="shared" si="169"/>
        <v>0</v>
      </c>
      <c r="J3265" s="174">
        <f t="shared" si="168"/>
        <v>2</v>
      </c>
      <c r="M3265" s="184"/>
    </row>
    <row r="3266" spans="1:13" ht="15" customHeight="1" x14ac:dyDescent="0.3">
      <c r="A3266" s="85" t="s">
        <v>8905</v>
      </c>
      <c r="B3266" s="85" t="s">
        <v>9262</v>
      </c>
      <c r="C3266" s="86" t="s">
        <v>28</v>
      </c>
      <c r="D3266" s="203">
        <v>2</v>
      </c>
      <c r="E3266" s="164">
        <v>251.18</v>
      </c>
      <c r="F3266" s="163">
        <v>0</v>
      </c>
      <c r="G3266" s="172">
        <v>0</v>
      </c>
      <c r="I3266" s="177">
        <f t="shared" si="169"/>
        <v>0</v>
      </c>
      <c r="J3266" s="174">
        <f t="shared" si="168"/>
        <v>2</v>
      </c>
      <c r="M3266" s="184"/>
    </row>
    <row r="3267" spans="1:13" ht="15" customHeight="1" x14ac:dyDescent="0.3">
      <c r="A3267" s="85" t="s">
        <v>8906</v>
      </c>
      <c r="B3267" s="85" t="s">
        <v>8903</v>
      </c>
      <c r="C3267" s="86" t="s">
        <v>28</v>
      </c>
      <c r="D3267" s="203">
        <v>2</v>
      </c>
      <c r="E3267" s="164">
        <v>249.38</v>
      </c>
      <c r="F3267" s="163">
        <v>0</v>
      </c>
      <c r="G3267" s="172">
        <v>0</v>
      </c>
      <c r="I3267" s="177">
        <f t="shared" si="169"/>
        <v>0</v>
      </c>
      <c r="J3267" s="174">
        <f t="shared" si="168"/>
        <v>2</v>
      </c>
      <c r="M3267" s="184"/>
    </row>
    <row r="3268" spans="1:13" ht="15" customHeight="1" x14ac:dyDescent="0.3">
      <c r="A3268" s="85" t="s">
        <v>8907</v>
      </c>
      <c r="B3268" s="85" t="s">
        <v>9263</v>
      </c>
      <c r="C3268" s="86" t="s">
        <v>28</v>
      </c>
      <c r="D3268" s="203">
        <v>7</v>
      </c>
      <c r="E3268" s="164">
        <v>781.55</v>
      </c>
      <c r="F3268" s="163">
        <v>0</v>
      </c>
      <c r="G3268" s="172">
        <v>0</v>
      </c>
      <c r="I3268" s="177">
        <f t="shared" si="169"/>
        <v>0</v>
      </c>
      <c r="J3268" s="174">
        <f t="shared" si="168"/>
        <v>7</v>
      </c>
      <c r="M3268" s="184"/>
    </row>
    <row r="3269" spans="1:13" ht="15" customHeight="1" x14ac:dyDescent="0.3">
      <c r="A3269" s="85" t="s">
        <v>8908</v>
      </c>
      <c r="B3269" s="85" t="s">
        <v>9264</v>
      </c>
      <c r="C3269" s="86" t="s">
        <v>28</v>
      </c>
      <c r="D3269" s="203">
        <v>10</v>
      </c>
      <c r="E3269" s="164">
        <v>1783.9</v>
      </c>
      <c r="F3269" s="163">
        <v>0</v>
      </c>
      <c r="G3269" s="172">
        <v>0</v>
      </c>
      <c r="I3269" s="177">
        <f t="shared" si="169"/>
        <v>0</v>
      </c>
      <c r="J3269" s="174">
        <f t="shared" si="168"/>
        <v>10</v>
      </c>
      <c r="M3269" s="184"/>
    </row>
    <row r="3270" spans="1:13" ht="15" customHeight="1" x14ac:dyDescent="0.3">
      <c r="A3270" s="85" t="s">
        <v>8909</v>
      </c>
      <c r="B3270" s="85" t="s">
        <v>9265</v>
      </c>
      <c r="C3270" s="86" t="s">
        <v>28</v>
      </c>
      <c r="D3270" s="203">
        <v>5</v>
      </c>
      <c r="E3270" s="164">
        <v>751.5</v>
      </c>
      <c r="F3270" s="163">
        <v>0</v>
      </c>
      <c r="G3270" s="172">
        <v>0</v>
      </c>
      <c r="I3270" s="177">
        <f t="shared" si="169"/>
        <v>0</v>
      </c>
      <c r="J3270" s="174">
        <f t="shared" si="168"/>
        <v>5</v>
      </c>
      <c r="M3270" s="184"/>
    </row>
    <row r="3271" spans="1:13" ht="15" customHeight="1" x14ac:dyDescent="0.3">
      <c r="A3271" s="85" t="s">
        <v>8910</v>
      </c>
      <c r="B3271" s="85" t="s">
        <v>9266</v>
      </c>
      <c r="C3271" s="86" t="s">
        <v>28</v>
      </c>
      <c r="D3271" s="203">
        <v>18</v>
      </c>
      <c r="E3271" s="164">
        <v>2291.7600000000002</v>
      </c>
      <c r="F3271" s="163">
        <v>0</v>
      </c>
      <c r="G3271" s="172">
        <v>0</v>
      </c>
      <c r="I3271" s="177">
        <f t="shared" si="169"/>
        <v>0</v>
      </c>
      <c r="J3271" s="174">
        <f t="shared" si="168"/>
        <v>18</v>
      </c>
      <c r="M3271" s="184"/>
    </row>
    <row r="3272" spans="1:13" ht="15" customHeight="1" x14ac:dyDescent="0.3">
      <c r="A3272" s="85" t="s">
        <v>10143</v>
      </c>
      <c r="B3272" s="85" t="s">
        <v>9267</v>
      </c>
      <c r="C3272" s="86" t="s">
        <v>28</v>
      </c>
      <c r="D3272" s="203">
        <v>3</v>
      </c>
      <c r="E3272" s="164">
        <v>368.16</v>
      </c>
      <c r="F3272" s="163">
        <v>0</v>
      </c>
      <c r="G3272" s="172">
        <v>0</v>
      </c>
      <c r="I3272" s="177">
        <f t="shared" si="169"/>
        <v>0</v>
      </c>
      <c r="J3272" s="174">
        <f t="shared" si="168"/>
        <v>3</v>
      </c>
      <c r="M3272" s="184"/>
    </row>
    <row r="3273" spans="1:13" ht="15" customHeight="1" x14ac:dyDescent="0.3">
      <c r="A3273" s="85" t="s">
        <v>10144</v>
      </c>
      <c r="B3273" s="85" t="s">
        <v>9268</v>
      </c>
      <c r="C3273" s="86" t="s">
        <v>28</v>
      </c>
      <c r="D3273" s="203">
        <v>3</v>
      </c>
      <c r="E3273" s="164">
        <v>337.14</v>
      </c>
      <c r="F3273" s="163">
        <v>0</v>
      </c>
      <c r="G3273" s="172">
        <v>0</v>
      </c>
      <c r="I3273" s="177">
        <f t="shared" si="169"/>
        <v>0</v>
      </c>
      <c r="J3273" s="174">
        <f t="shared" si="168"/>
        <v>3</v>
      </c>
      <c r="M3273" s="184"/>
    </row>
    <row r="3274" spans="1:13" ht="15" customHeight="1" x14ac:dyDescent="0.3">
      <c r="A3274" s="85" t="s">
        <v>10145</v>
      </c>
      <c r="B3274" s="85" t="s">
        <v>9269</v>
      </c>
      <c r="C3274" s="86" t="s">
        <v>28</v>
      </c>
      <c r="D3274" s="203">
        <v>11</v>
      </c>
      <c r="E3274" s="164">
        <v>1099.1199999999999</v>
      </c>
      <c r="F3274" s="163">
        <v>0</v>
      </c>
      <c r="G3274" s="172">
        <v>0</v>
      </c>
      <c r="I3274" s="177">
        <f t="shared" si="169"/>
        <v>0</v>
      </c>
      <c r="J3274" s="174">
        <f t="shared" si="168"/>
        <v>11</v>
      </c>
      <c r="M3274" s="184"/>
    </row>
    <row r="3275" spans="1:13" ht="19.95" customHeight="1" x14ac:dyDescent="0.3">
      <c r="A3275" s="88" t="s">
        <v>3582</v>
      </c>
      <c r="B3275" s="88" t="s">
        <v>1497</v>
      </c>
      <c r="C3275" s="89"/>
      <c r="D3275" s="201"/>
      <c r="E3275" s="156">
        <v>5371.79</v>
      </c>
      <c r="F3275" s="89"/>
      <c r="G3275" s="89">
        <v>0</v>
      </c>
      <c r="I3275" s="177"/>
      <c r="J3275" s="174">
        <f t="shared" si="168"/>
        <v>0</v>
      </c>
      <c r="M3275" s="184"/>
    </row>
    <row r="3276" spans="1:13" ht="15" customHeight="1" x14ac:dyDescent="0.3">
      <c r="A3276" s="85" t="s">
        <v>3583</v>
      </c>
      <c r="B3276" s="85" t="s">
        <v>3584</v>
      </c>
      <c r="C3276" s="86" t="s">
        <v>28</v>
      </c>
      <c r="D3276" s="199">
        <v>0</v>
      </c>
      <c r="E3276" s="176">
        <v>0</v>
      </c>
      <c r="F3276" s="87">
        <v>0</v>
      </c>
      <c r="G3276" s="168">
        <v>0</v>
      </c>
      <c r="I3276" s="177" t="s">
        <v>9293</v>
      </c>
      <c r="J3276" s="174">
        <f t="shared" si="168"/>
        <v>0</v>
      </c>
      <c r="M3276" s="184"/>
    </row>
    <row r="3277" spans="1:13" ht="15" customHeight="1" x14ac:dyDescent="0.3">
      <c r="A3277" s="85" t="s">
        <v>3585</v>
      </c>
      <c r="B3277" s="85" t="s">
        <v>2993</v>
      </c>
      <c r="C3277" s="86" t="s">
        <v>28</v>
      </c>
      <c r="D3277" s="199">
        <v>0</v>
      </c>
      <c r="E3277" s="176">
        <v>0</v>
      </c>
      <c r="F3277" s="87">
        <v>0</v>
      </c>
      <c r="G3277" s="168">
        <v>0</v>
      </c>
      <c r="I3277" s="177" t="s">
        <v>9293</v>
      </c>
      <c r="J3277" s="174">
        <f t="shared" si="168"/>
        <v>0</v>
      </c>
      <c r="M3277" s="184"/>
    </row>
    <row r="3278" spans="1:13" ht="15" customHeight="1" x14ac:dyDescent="0.3">
      <c r="A3278" s="85" t="s">
        <v>3586</v>
      </c>
      <c r="B3278" s="85" t="s">
        <v>2995</v>
      </c>
      <c r="C3278" s="86" t="s">
        <v>28</v>
      </c>
      <c r="D3278" s="199">
        <v>0</v>
      </c>
      <c r="E3278" s="176">
        <v>0</v>
      </c>
      <c r="F3278" s="87">
        <v>0</v>
      </c>
      <c r="G3278" s="168">
        <v>0</v>
      </c>
      <c r="I3278" s="177" t="s">
        <v>9293</v>
      </c>
      <c r="J3278" s="174">
        <f t="shared" si="168"/>
        <v>0</v>
      </c>
      <c r="M3278" s="184"/>
    </row>
    <row r="3279" spans="1:13" ht="15" customHeight="1" x14ac:dyDescent="0.3">
      <c r="A3279" s="85" t="s">
        <v>8911</v>
      </c>
      <c r="B3279" s="85" t="s">
        <v>8912</v>
      </c>
      <c r="C3279" s="86" t="s">
        <v>28</v>
      </c>
      <c r="D3279" s="203">
        <v>5</v>
      </c>
      <c r="E3279" s="164">
        <v>1413.35</v>
      </c>
      <c r="F3279" s="163">
        <v>0</v>
      </c>
      <c r="G3279" s="172">
        <v>0</v>
      </c>
      <c r="I3279" s="177">
        <f>F3279/D3279</f>
        <v>0</v>
      </c>
      <c r="J3279" s="174">
        <f t="shared" si="168"/>
        <v>5</v>
      </c>
      <c r="M3279" s="184"/>
    </row>
    <row r="3280" spans="1:13" ht="15" customHeight="1" x14ac:dyDescent="0.3">
      <c r="A3280" s="85" t="s">
        <v>8913</v>
      </c>
      <c r="B3280" s="85" t="s">
        <v>8914</v>
      </c>
      <c r="C3280" s="86" t="s">
        <v>28</v>
      </c>
      <c r="D3280" s="203">
        <v>3</v>
      </c>
      <c r="E3280" s="164">
        <v>1163.49</v>
      </c>
      <c r="F3280" s="163">
        <v>0</v>
      </c>
      <c r="G3280" s="172">
        <v>0</v>
      </c>
      <c r="I3280" s="177">
        <f>F3280/D3280</f>
        <v>0</v>
      </c>
      <c r="J3280" s="174">
        <f t="shared" si="168"/>
        <v>3</v>
      </c>
      <c r="M3280" s="184"/>
    </row>
    <row r="3281" spans="1:13" ht="15" customHeight="1" x14ac:dyDescent="0.3">
      <c r="A3281" s="85" t="s">
        <v>8915</v>
      </c>
      <c r="B3281" s="85" t="s">
        <v>8916</v>
      </c>
      <c r="C3281" s="86" t="s">
        <v>28</v>
      </c>
      <c r="D3281" s="203">
        <v>9</v>
      </c>
      <c r="E3281" s="164">
        <v>2794.95</v>
      </c>
      <c r="F3281" s="163">
        <v>0</v>
      </c>
      <c r="G3281" s="172">
        <v>0</v>
      </c>
      <c r="I3281" s="177">
        <f>F3281/D3281</f>
        <v>0</v>
      </c>
      <c r="J3281" s="174">
        <f t="shared" si="168"/>
        <v>9</v>
      </c>
      <c r="M3281" s="184"/>
    </row>
    <row r="3282" spans="1:13" ht="19.95" customHeight="1" x14ac:dyDescent="0.3">
      <c r="A3282" s="88" t="s">
        <v>3587</v>
      </c>
      <c r="B3282" s="88" t="s">
        <v>2999</v>
      </c>
      <c r="C3282" s="89"/>
      <c r="D3282" s="201"/>
      <c r="E3282" s="156">
        <v>310457.74</v>
      </c>
      <c r="F3282" s="89"/>
      <c r="G3282" s="89">
        <v>0</v>
      </c>
      <c r="I3282" s="177"/>
      <c r="J3282" s="174">
        <f t="shared" si="168"/>
        <v>0</v>
      </c>
      <c r="M3282" s="184"/>
    </row>
    <row r="3283" spans="1:13" ht="15" customHeight="1" x14ac:dyDescent="0.3">
      <c r="A3283" s="85" t="s">
        <v>3588</v>
      </c>
      <c r="B3283" s="85" t="s">
        <v>3001</v>
      </c>
      <c r="C3283" s="86" t="s">
        <v>28</v>
      </c>
      <c r="D3283" s="199">
        <v>0</v>
      </c>
      <c r="E3283" s="176">
        <v>0</v>
      </c>
      <c r="F3283" s="87">
        <v>0</v>
      </c>
      <c r="G3283" s="168">
        <v>0</v>
      </c>
      <c r="I3283" s="177" t="s">
        <v>9293</v>
      </c>
      <c r="J3283" s="174">
        <f t="shared" si="168"/>
        <v>0</v>
      </c>
      <c r="M3283" s="184"/>
    </row>
    <row r="3284" spans="1:13" ht="15" customHeight="1" x14ac:dyDescent="0.3">
      <c r="A3284" s="85" t="s">
        <v>3589</v>
      </c>
      <c r="B3284" s="85" t="s">
        <v>3005</v>
      </c>
      <c r="C3284" s="86" t="s">
        <v>28</v>
      </c>
      <c r="D3284" s="199">
        <v>16</v>
      </c>
      <c r="E3284" s="176">
        <v>1180.6400000000001</v>
      </c>
      <c r="F3284" s="87">
        <v>0</v>
      </c>
      <c r="G3284" s="168">
        <v>0</v>
      </c>
      <c r="I3284" s="177">
        <f t="shared" ref="I3284:I3291" si="170">F3284/D3284</f>
        <v>0</v>
      </c>
      <c r="J3284" s="174">
        <f t="shared" si="168"/>
        <v>16</v>
      </c>
      <c r="M3284" s="184"/>
    </row>
    <row r="3285" spans="1:13" ht="15" customHeight="1" x14ac:dyDescent="0.3">
      <c r="A3285" s="85" t="s">
        <v>3590</v>
      </c>
      <c r="B3285" s="85" t="s">
        <v>3591</v>
      </c>
      <c r="C3285" s="86" t="s">
        <v>28</v>
      </c>
      <c r="D3285" s="199">
        <v>1</v>
      </c>
      <c r="E3285" s="176">
        <v>301860</v>
      </c>
      <c r="F3285" s="87">
        <v>0</v>
      </c>
      <c r="G3285" s="168">
        <v>0</v>
      </c>
      <c r="I3285" s="177">
        <f t="shared" si="170"/>
        <v>0</v>
      </c>
      <c r="J3285" s="174">
        <f t="shared" si="168"/>
        <v>1</v>
      </c>
      <c r="M3285" s="184"/>
    </row>
    <row r="3286" spans="1:13" ht="15" customHeight="1" x14ac:dyDescent="0.3">
      <c r="A3286" s="85" t="s">
        <v>3592</v>
      </c>
      <c r="B3286" s="85" t="s">
        <v>3593</v>
      </c>
      <c r="C3286" s="86" t="s">
        <v>1337</v>
      </c>
      <c r="D3286" s="199">
        <v>5</v>
      </c>
      <c r="E3286" s="176">
        <v>2431.6</v>
      </c>
      <c r="F3286" s="87">
        <v>0</v>
      </c>
      <c r="G3286" s="168">
        <v>0</v>
      </c>
      <c r="I3286" s="177">
        <f t="shared" si="170"/>
        <v>0</v>
      </c>
      <c r="J3286" s="174">
        <f t="shared" si="168"/>
        <v>5</v>
      </c>
      <c r="M3286" s="184"/>
    </row>
    <row r="3287" spans="1:13" ht="15" customHeight="1" x14ac:dyDescent="0.3">
      <c r="A3287" s="85" t="s">
        <v>3594</v>
      </c>
      <c r="B3287" s="85" t="s">
        <v>3112</v>
      </c>
      <c r="C3287" s="86" t="s">
        <v>28</v>
      </c>
      <c r="D3287" s="199">
        <v>2</v>
      </c>
      <c r="E3287" s="176">
        <v>835.82</v>
      </c>
      <c r="F3287" s="87">
        <v>0</v>
      </c>
      <c r="G3287" s="168">
        <v>0</v>
      </c>
      <c r="I3287" s="177">
        <f t="shared" si="170"/>
        <v>0</v>
      </c>
      <c r="J3287" s="174">
        <f t="shared" si="168"/>
        <v>2</v>
      </c>
      <c r="M3287" s="184"/>
    </row>
    <row r="3288" spans="1:13" ht="15" customHeight="1" x14ac:dyDescent="0.3">
      <c r="A3288" s="85" t="s">
        <v>3595</v>
      </c>
      <c r="B3288" s="85" t="s">
        <v>3114</v>
      </c>
      <c r="C3288" s="86" t="s">
        <v>28</v>
      </c>
      <c r="D3288" s="199">
        <v>3</v>
      </c>
      <c r="E3288" s="176">
        <v>1169.73</v>
      </c>
      <c r="F3288" s="87">
        <v>0</v>
      </c>
      <c r="G3288" s="168">
        <v>0</v>
      </c>
      <c r="I3288" s="177">
        <f t="shared" si="170"/>
        <v>0</v>
      </c>
      <c r="J3288" s="174">
        <f t="shared" si="168"/>
        <v>3</v>
      </c>
      <c r="M3288" s="184"/>
    </row>
    <row r="3289" spans="1:13" ht="15" customHeight="1" x14ac:dyDescent="0.3">
      <c r="A3289" s="85" t="s">
        <v>3596</v>
      </c>
      <c r="B3289" s="85" t="s">
        <v>3116</v>
      </c>
      <c r="C3289" s="86" t="s">
        <v>28</v>
      </c>
      <c r="D3289" s="199">
        <v>2</v>
      </c>
      <c r="E3289" s="176">
        <v>439.82</v>
      </c>
      <c r="F3289" s="87">
        <v>0</v>
      </c>
      <c r="G3289" s="168">
        <v>0</v>
      </c>
      <c r="I3289" s="177">
        <f t="shared" si="170"/>
        <v>0</v>
      </c>
      <c r="J3289" s="174">
        <f t="shared" si="168"/>
        <v>2</v>
      </c>
      <c r="M3289" s="184"/>
    </row>
    <row r="3290" spans="1:13" ht="15" customHeight="1" x14ac:dyDescent="0.3">
      <c r="A3290" s="85" t="s">
        <v>3597</v>
      </c>
      <c r="B3290" s="85" t="s">
        <v>3598</v>
      </c>
      <c r="C3290" s="86" t="s">
        <v>1337</v>
      </c>
      <c r="D3290" s="199">
        <v>3</v>
      </c>
      <c r="E3290" s="176">
        <v>312.83999999999997</v>
      </c>
      <c r="F3290" s="87">
        <v>0</v>
      </c>
      <c r="G3290" s="168">
        <v>0</v>
      </c>
      <c r="I3290" s="177">
        <f t="shared" si="170"/>
        <v>0</v>
      </c>
      <c r="J3290" s="174">
        <f t="shared" si="168"/>
        <v>3</v>
      </c>
      <c r="M3290" s="184"/>
    </row>
    <row r="3291" spans="1:13" ht="15" customHeight="1" x14ac:dyDescent="0.3">
      <c r="A3291" s="85" t="s">
        <v>3599</v>
      </c>
      <c r="B3291" s="85" t="s">
        <v>3017</v>
      </c>
      <c r="C3291" s="86" t="s">
        <v>42</v>
      </c>
      <c r="D3291" s="199">
        <v>1</v>
      </c>
      <c r="E3291" s="176">
        <v>2227.29</v>
      </c>
      <c r="F3291" s="87">
        <v>0</v>
      </c>
      <c r="G3291" s="168">
        <v>0</v>
      </c>
      <c r="I3291" s="177">
        <f t="shared" si="170"/>
        <v>0</v>
      </c>
      <c r="J3291" s="174">
        <f t="shared" si="168"/>
        <v>1</v>
      </c>
      <c r="M3291" s="184"/>
    </row>
    <row r="3292" spans="1:13" ht="25.2" customHeight="1" x14ac:dyDescent="0.3">
      <c r="A3292" s="83" t="s">
        <v>3600</v>
      </c>
      <c r="B3292" s="83" t="s">
        <v>3601</v>
      </c>
      <c r="C3292" s="84"/>
      <c r="D3292" s="198"/>
      <c r="E3292" s="154">
        <v>245838.07</v>
      </c>
      <c r="F3292" s="84"/>
      <c r="G3292" s="84">
        <v>0</v>
      </c>
      <c r="I3292" s="177"/>
      <c r="J3292" s="174">
        <f t="shared" si="168"/>
        <v>0</v>
      </c>
      <c r="M3292" s="184"/>
    </row>
    <row r="3293" spans="1:13" ht="19.95" customHeight="1" x14ac:dyDescent="0.3">
      <c r="A3293" s="88" t="s">
        <v>3602</v>
      </c>
      <c r="B3293" s="88" t="s">
        <v>3603</v>
      </c>
      <c r="C3293" s="89"/>
      <c r="D3293" s="201"/>
      <c r="E3293" s="156">
        <v>200549.33999999997</v>
      </c>
      <c r="F3293" s="89"/>
      <c r="G3293" s="89">
        <v>0</v>
      </c>
      <c r="I3293" s="177"/>
      <c r="J3293" s="174">
        <f t="shared" si="168"/>
        <v>0</v>
      </c>
      <c r="M3293" s="184"/>
    </row>
    <row r="3294" spans="1:13" ht="15" customHeight="1" x14ac:dyDescent="0.3">
      <c r="A3294" s="85" t="s">
        <v>3604</v>
      </c>
      <c r="B3294" s="85" t="s">
        <v>3605</v>
      </c>
      <c r="C3294" s="86" t="s">
        <v>42</v>
      </c>
      <c r="D3294" s="199">
        <v>1</v>
      </c>
      <c r="E3294" s="176">
        <v>15954.93</v>
      </c>
      <c r="F3294" s="87">
        <v>0</v>
      </c>
      <c r="G3294" s="168">
        <v>0</v>
      </c>
      <c r="I3294" s="177">
        <f t="shared" ref="I3294:I3300" si="171">F3294/D3294</f>
        <v>0</v>
      </c>
      <c r="J3294" s="174">
        <f t="shared" si="168"/>
        <v>1</v>
      </c>
      <c r="M3294" s="184"/>
    </row>
    <row r="3295" spans="1:13" ht="15" customHeight="1" x14ac:dyDescent="0.3">
      <c r="A3295" s="85" t="s">
        <v>3606</v>
      </c>
      <c r="B3295" s="85" t="s">
        <v>3607</v>
      </c>
      <c r="C3295" s="86" t="s">
        <v>198</v>
      </c>
      <c r="D3295" s="199">
        <v>3813</v>
      </c>
      <c r="E3295" s="176">
        <v>149164.56</v>
      </c>
      <c r="F3295" s="87">
        <v>0</v>
      </c>
      <c r="G3295" s="168">
        <v>0</v>
      </c>
      <c r="I3295" s="177">
        <f t="shared" si="171"/>
        <v>0</v>
      </c>
      <c r="J3295" s="174">
        <f t="shared" si="168"/>
        <v>3813</v>
      </c>
      <c r="M3295" s="184"/>
    </row>
    <row r="3296" spans="1:13" ht="15" customHeight="1" x14ac:dyDescent="0.3">
      <c r="A3296" s="85" t="s">
        <v>3608</v>
      </c>
      <c r="B3296" s="85" t="s">
        <v>3354</v>
      </c>
      <c r="C3296" s="86" t="s">
        <v>14</v>
      </c>
      <c r="D3296" s="199">
        <v>1.84</v>
      </c>
      <c r="E3296" s="176">
        <v>3274.65</v>
      </c>
      <c r="F3296" s="87">
        <v>0</v>
      </c>
      <c r="G3296" s="168">
        <v>0</v>
      </c>
      <c r="I3296" s="177">
        <f t="shared" si="171"/>
        <v>0</v>
      </c>
      <c r="J3296" s="174">
        <f t="shared" si="168"/>
        <v>1.84</v>
      </c>
      <c r="M3296" s="184"/>
    </row>
    <row r="3297" spans="1:13" ht="15" customHeight="1" x14ac:dyDescent="0.3">
      <c r="A3297" s="85" t="s">
        <v>3609</v>
      </c>
      <c r="B3297" s="85" t="s">
        <v>3610</v>
      </c>
      <c r="C3297" s="86" t="s">
        <v>28</v>
      </c>
      <c r="D3297" s="199">
        <v>16</v>
      </c>
      <c r="E3297" s="176">
        <v>24551.52</v>
      </c>
      <c r="F3297" s="87">
        <v>0</v>
      </c>
      <c r="G3297" s="168">
        <v>0</v>
      </c>
      <c r="I3297" s="177">
        <f t="shared" si="171"/>
        <v>0</v>
      </c>
      <c r="J3297" s="174">
        <f t="shared" si="168"/>
        <v>16</v>
      </c>
      <c r="M3297" s="184"/>
    </row>
    <row r="3298" spans="1:13" ht="15" customHeight="1" x14ac:dyDescent="0.3">
      <c r="A3298" s="85" t="s">
        <v>3611</v>
      </c>
      <c r="B3298" s="85" t="s">
        <v>3612</v>
      </c>
      <c r="C3298" s="86" t="s">
        <v>28</v>
      </c>
      <c r="D3298" s="199">
        <v>6</v>
      </c>
      <c r="E3298" s="176">
        <v>1724.82</v>
      </c>
      <c r="F3298" s="87">
        <v>0</v>
      </c>
      <c r="G3298" s="168">
        <v>0</v>
      </c>
      <c r="I3298" s="177">
        <f t="shared" si="171"/>
        <v>0</v>
      </c>
      <c r="J3298" s="174">
        <f t="shared" si="168"/>
        <v>6</v>
      </c>
      <c r="M3298" s="184"/>
    </row>
    <row r="3299" spans="1:13" ht="15" customHeight="1" x14ac:dyDescent="0.3">
      <c r="A3299" s="85" t="s">
        <v>3613</v>
      </c>
      <c r="B3299" s="85" t="s">
        <v>3339</v>
      </c>
      <c r="C3299" s="86" t="s">
        <v>42</v>
      </c>
      <c r="D3299" s="199">
        <v>1</v>
      </c>
      <c r="E3299" s="176">
        <v>946.46</v>
      </c>
      <c r="F3299" s="87">
        <v>0</v>
      </c>
      <c r="G3299" s="168">
        <v>0</v>
      </c>
      <c r="I3299" s="177">
        <f t="shared" si="171"/>
        <v>0</v>
      </c>
      <c r="J3299" s="174">
        <f t="shared" si="168"/>
        <v>1</v>
      </c>
      <c r="M3299" s="184"/>
    </row>
    <row r="3300" spans="1:13" ht="15" customHeight="1" x14ac:dyDescent="0.3">
      <c r="A3300" s="85" t="s">
        <v>3614</v>
      </c>
      <c r="B3300" s="85" t="s">
        <v>3341</v>
      </c>
      <c r="C3300" s="86" t="s">
        <v>42</v>
      </c>
      <c r="D3300" s="199">
        <v>1</v>
      </c>
      <c r="E3300" s="176">
        <v>4932.3999999999996</v>
      </c>
      <c r="F3300" s="87">
        <v>0</v>
      </c>
      <c r="G3300" s="168">
        <v>0</v>
      </c>
      <c r="I3300" s="177">
        <f t="shared" si="171"/>
        <v>0</v>
      </c>
      <c r="J3300" s="174">
        <f t="shared" si="168"/>
        <v>1</v>
      </c>
      <c r="M3300" s="184"/>
    </row>
    <row r="3301" spans="1:13" ht="19.95" customHeight="1" x14ac:dyDescent="0.3">
      <c r="A3301" s="88" t="s">
        <v>3615</v>
      </c>
      <c r="B3301" s="88" t="s">
        <v>3356</v>
      </c>
      <c r="C3301" s="89"/>
      <c r="D3301" s="201"/>
      <c r="E3301" s="156">
        <v>22773.8</v>
      </c>
      <c r="F3301" s="89"/>
      <c r="G3301" s="89">
        <v>0</v>
      </c>
      <c r="I3301" s="177"/>
      <c r="J3301" s="174">
        <f t="shared" ref="J3301:J3364" si="172">D3301-F3301</f>
        <v>0</v>
      </c>
      <c r="M3301" s="184"/>
    </row>
    <row r="3302" spans="1:13" ht="15" customHeight="1" x14ac:dyDescent="0.3">
      <c r="A3302" s="85" t="s">
        <v>3616</v>
      </c>
      <c r="B3302" s="85" t="s">
        <v>3617</v>
      </c>
      <c r="C3302" s="86" t="s">
        <v>42</v>
      </c>
      <c r="D3302" s="199">
        <v>1</v>
      </c>
      <c r="E3302" s="176">
        <v>22773.8</v>
      </c>
      <c r="F3302" s="87">
        <v>0</v>
      </c>
      <c r="G3302" s="168">
        <v>0</v>
      </c>
      <c r="I3302" s="177">
        <f>F3302/D3302</f>
        <v>0</v>
      </c>
      <c r="J3302" s="174">
        <f t="shared" si="172"/>
        <v>1</v>
      </c>
      <c r="M3302" s="184"/>
    </row>
    <row r="3303" spans="1:13" ht="19.95" customHeight="1" x14ac:dyDescent="0.3">
      <c r="A3303" s="88" t="s">
        <v>3618</v>
      </c>
      <c r="B3303" s="88" t="s">
        <v>3619</v>
      </c>
      <c r="C3303" s="89"/>
      <c r="D3303" s="201"/>
      <c r="E3303" s="156">
        <v>22514.93</v>
      </c>
      <c r="F3303" s="89"/>
      <c r="G3303" s="89">
        <v>0</v>
      </c>
      <c r="I3303" s="177"/>
      <c r="J3303" s="174">
        <f t="shared" si="172"/>
        <v>0</v>
      </c>
      <c r="M3303" s="184"/>
    </row>
    <row r="3304" spans="1:13" ht="15" customHeight="1" x14ac:dyDescent="0.3">
      <c r="A3304" s="85" t="s">
        <v>3620</v>
      </c>
      <c r="B3304" s="85" t="s">
        <v>3474</v>
      </c>
      <c r="C3304" s="86" t="s">
        <v>42</v>
      </c>
      <c r="D3304" s="199">
        <v>1</v>
      </c>
      <c r="E3304" s="176">
        <v>22514.93</v>
      </c>
      <c r="F3304" s="87">
        <v>0</v>
      </c>
      <c r="G3304" s="168">
        <v>0</v>
      </c>
      <c r="I3304" s="177">
        <f>F3304/D3304</f>
        <v>0</v>
      </c>
      <c r="J3304" s="174">
        <f t="shared" si="172"/>
        <v>1</v>
      </c>
      <c r="M3304" s="184"/>
    </row>
    <row r="3305" spans="1:13" ht="25.2" customHeight="1" x14ac:dyDescent="0.3">
      <c r="A3305" s="83" t="s">
        <v>3621</v>
      </c>
      <c r="B3305" s="83" t="s">
        <v>3622</v>
      </c>
      <c r="C3305" s="84"/>
      <c r="D3305" s="198"/>
      <c r="E3305" s="154">
        <v>373198.02999999991</v>
      </c>
      <c r="F3305" s="84"/>
      <c r="G3305" s="84">
        <v>0</v>
      </c>
      <c r="I3305" s="177"/>
      <c r="J3305" s="174">
        <f t="shared" si="172"/>
        <v>0</v>
      </c>
      <c r="M3305" s="184"/>
    </row>
    <row r="3306" spans="1:13" ht="19.95" customHeight="1" x14ac:dyDescent="0.3">
      <c r="A3306" s="88" t="s">
        <v>3623</v>
      </c>
      <c r="B3306" s="88" t="s">
        <v>3619</v>
      </c>
      <c r="C3306" s="89"/>
      <c r="D3306" s="201"/>
      <c r="E3306" s="156">
        <v>37541.599999999999</v>
      </c>
      <c r="F3306" s="89"/>
      <c r="G3306" s="89">
        <v>0</v>
      </c>
      <c r="I3306" s="177"/>
      <c r="J3306" s="174">
        <f t="shared" si="172"/>
        <v>0</v>
      </c>
      <c r="M3306" s="184"/>
    </row>
    <row r="3307" spans="1:13" ht="15" customHeight="1" x14ac:dyDescent="0.3">
      <c r="A3307" s="85" t="s">
        <v>3624</v>
      </c>
      <c r="B3307" s="85" t="s">
        <v>3625</v>
      </c>
      <c r="C3307" s="86" t="s">
        <v>28</v>
      </c>
      <c r="D3307" s="199">
        <v>4</v>
      </c>
      <c r="E3307" s="176">
        <v>12379.72</v>
      </c>
      <c r="F3307" s="87">
        <v>0</v>
      </c>
      <c r="G3307" s="168">
        <v>0</v>
      </c>
      <c r="I3307" s="177">
        <f>F3307/D3307</f>
        <v>0</v>
      </c>
      <c r="J3307" s="174">
        <f t="shared" si="172"/>
        <v>4</v>
      </c>
      <c r="M3307" s="184"/>
    </row>
    <row r="3308" spans="1:13" ht="15" customHeight="1" x14ac:dyDescent="0.3">
      <c r="A3308" s="85" t="s">
        <v>3626</v>
      </c>
      <c r="B3308" s="85" t="s">
        <v>3627</v>
      </c>
      <c r="C3308" s="86" t="s">
        <v>28</v>
      </c>
      <c r="D3308" s="199">
        <v>4</v>
      </c>
      <c r="E3308" s="176">
        <v>25161.88</v>
      </c>
      <c r="F3308" s="87">
        <v>0</v>
      </c>
      <c r="G3308" s="168">
        <v>0</v>
      </c>
      <c r="I3308" s="177">
        <f>F3308/D3308</f>
        <v>0</v>
      </c>
      <c r="J3308" s="174">
        <f t="shared" si="172"/>
        <v>4</v>
      </c>
      <c r="M3308" s="184"/>
    </row>
    <row r="3309" spans="1:13" ht="19.95" customHeight="1" x14ac:dyDescent="0.3">
      <c r="A3309" s="88" t="s">
        <v>3628</v>
      </c>
      <c r="B3309" s="88" t="s">
        <v>3629</v>
      </c>
      <c r="C3309" s="89"/>
      <c r="D3309" s="201"/>
      <c r="E3309" s="156">
        <v>263496.68</v>
      </c>
      <c r="F3309" s="89"/>
      <c r="G3309" s="89">
        <v>0</v>
      </c>
      <c r="I3309" s="177"/>
      <c r="J3309" s="174">
        <f t="shared" si="172"/>
        <v>0</v>
      </c>
      <c r="M3309" s="184"/>
    </row>
    <row r="3310" spans="1:13" ht="15" customHeight="1" x14ac:dyDescent="0.3">
      <c r="A3310" s="85" t="s">
        <v>3630</v>
      </c>
      <c r="B3310" s="85" t="s">
        <v>3631</v>
      </c>
      <c r="C3310" s="86" t="s">
        <v>198</v>
      </c>
      <c r="D3310" s="199">
        <v>5002</v>
      </c>
      <c r="E3310" s="176">
        <v>249999.96</v>
      </c>
      <c r="F3310" s="87">
        <v>0</v>
      </c>
      <c r="G3310" s="168">
        <v>0</v>
      </c>
      <c r="I3310" s="177">
        <f t="shared" ref="I3310:I3315" si="173">F3310/D3310</f>
        <v>0</v>
      </c>
      <c r="J3310" s="174">
        <f t="shared" si="172"/>
        <v>5002</v>
      </c>
      <c r="M3310" s="184"/>
    </row>
    <row r="3311" spans="1:13" ht="15" customHeight="1" x14ac:dyDescent="0.3">
      <c r="A3311" s="85" t="s">
        <v>3632</v>
      </c>
      <c r="B3311" s="85" t="s">
        <v>3633</v>
      </c>
      <c r="C3311" s="86" t="s">
        <v>28</v>
      </c>
      <c r="D3311" s="199">
        <v>12</v>
      </c>
      <c r="E3311" s="176">
        <v>3064.32</v>
      </c>
      <c r="F3311" s="87">
        <v>0</v>
      </c>
      <c r="G3311" s="168">
        <v>0</v>
      </c>
      <c r="I3311" s="177">
        <f t="shared" si="173"/>
        <v>0</v>
      </c>
      <c r="J3311" s="174">
        <f t="shared" si="172"/>
        <v>12</v>
      </c>
      <c r="M3311" s="184"/>
    </row>
    <row r="3312" spans="1:13" ht="15" customHeight="1" x14ac:dyDescent="0.3">
      <c r="A3312" s="85" t="s">
        <v>3634</v>
      </c>
      <c r="B3312" s="85" t="s">
        <v>3635</v>
      </c>
      <c r="C3312" s="86" t="s">
        <v>28</v>
      </c>
      <c r="D3312" s="199">
        <v>3</v>
      </c>
      <c r="E3312" s="176">
        <v>952.08</v>
      </c>
      <c r="F3312" s="87">
        <v>0</v>
      </c>
      <c r="G3312" s="168">
        <v>0</v>
      </c>
      <c r="I3312" s="177">
        <f t="shared" si="173"/>
        <v>0</v>
      </c>
      <c r="J3312" s="174">
        <f t="shared" si="172"/>
        <v>3</v>
      </c>
      <c r="M3312" s="184"/>
    </row>
    <row r="3313" spans="1:13" ht="15" customHeight="1" x14ac:dyDescent="0.3">
      <c r="A3313" s="85" t="s">
        <v>3636</v>
      </c>
      <c r="B3313" s="85" t="s">
        <v>3637</v>
      </c>
      <c r="C3313" s="86" t="s">
        <v>28</v>
      </c>
      <c r="D3313" s="199">
        <v>4</v>
      </c>
      <c r="E3313" s="176">
        <v>1537.44</v>
      </c>
      <c r="F3313" s="87">
        <v>0</v>
      </c>
      <c r="G3313" s="168">
        <v>0</v>
      </c>
      <c r="I3313" s="177">
        <f t="shared" si="173"/>
        <v>0</v>
      </c>
      <c r="J3313" s="174">
        <f t="shared" si="172"/>
        <v>4</v>
      </c>
      <c r="M3313" s="184"/>
    </row>
    <row r="3314" spans="1:13" ht="15" customHeight="1" x14ac:dyDescent="0.3">
      <c r="A3314" s="85" t="s">
        <v>3638</v>
      </c>
      <c r="B3314" s="85" t="s">
        <v>3639</v>
      </c>
      <c r="C3314" s="86" t="s">
        <v>28</v>
      </c>
      <c r="D3314" s="199">
        <v>4</v>
      </c>
      <c r="E3314" s="176">
        <v>1913.88</v>
      </c>
      <c r="F3314" s="87">
        <v>0</v>
      </c>
      <c r="G3314" s="168">
        <v>0</v>
      </c>
      <c r="I3314" s="177">
        <f t="shared" si="173"/>
        <v>0</v>
      </c>
      <c r="J3314" s="174">
        <f t="shared" si="172"/>
        <v>4</v>
      </c>
      <c r="M3314" s="184"/>
    </row>
    <row r="3315" spans="1:13" ht="15" customHeight="1" x14ac:dyDescent="0.3">
      <c r="A3315" s="85" t="s">
        <v>3640</v>
      </c>
      <c r="B3315" s="85" t="s">
        <v>3641</v>
      </c>
      <c r="C3315" s="86" t="s">
        <v>28</v>
      </c>
      <c r="D3315" s="199">
        <v>20</v>
      </c>
      <c r="E3315" s="176">
        <v>6029</v>
      </c>
      <c r="F3315" s="87">
        <v>0</v>
      </c>
      <c r="G3315" s="168">
        <v>0</v>
      </c>
      <c r="I3315" s="177">
        <f t="shared" si="173"/>
        <v>0</v>
      </c>
      <c r="J3315" s="174">
        <f t="shared" si="172"/>
        <v>20</v>
      </c>
      <c r="M3315" s="184"/>
    </row>
    <row r="3316" spans="1:13" ht="19.95" customHeight="1" x14ac:dyDescent="0.3">
      <c r="A3316" s="88" t="s">
        <v>3642</v>
      </c>
      <c r="B3316" s="88" t="s">
        <v>3356</v>
      </c>
      <c r="C3316" s="89"/>
      <c r="D3316" s="201"/>
      <c r="E3316" s="156">
        <v>279.75</v>
      </c>
      <c r="F3316" s="89"/>
      <c r="G3316" s="89">
        <v>0</v>
      </c>
      <c r="I3316" s="177"/>
      <c r="J3316" s="174">
        <f t="shared" si="172"/>
        <v>0</v>
      </c>
      <c r="M3316" s="184"/>
    </row>
    <row r="3317" spans="1:13" ht="15" customHeight="1" x14ac:dyDescent="0.3">
      <c r="A3317" s="85" t="s">
        <v>3643</v>
      </c>
      <c r="B3317" s="85" t="s">
        <v>3644</v>
      </c>
      <c r="C3317" s="86" t="s">
        <v>28</v>
      </c>
      <c r="D3317" s="199">
        <v>1</v>
      </c>
      <c r="E3317" s="176">
        <v>279.75</v>
      </c>
      <c r="F3317" s="87">
        <v>0</v>
      </c>
      <c r="G3317" s="168">
        <v>0</v>
      </c>
      <c r="I3317" s="177">
        <f>F3317/D3317</f>
        <v>0</v>
      </c>
      <c r="J3317" s="174">
        <f t="shared" si="172"/>
        <v>1</v>
      </c>
      <c r="M3317" s="184"/>
    </row>
    <row r="3318" spans="1:13" ht="19.95" customHeight="1" x14ac:dyDescent="0.3">
      <c r="A3318" s="88" t="s">
        <v>3645</v>
      </c>
      <c r="B3318" s="88" t="s">
        <v>3646</v>
      </c>
      <c r="C3318" s="89"/>
      <c r="D3318" s="201"/>
      <c r="E3318" s="156">
        <v>71880</v>
      </c>
      <c r="F3318" s="89"/>
      <c r="G3318" s="89">
        <v>0</v>
      </c>
      <c r="I3318" s="177"/>
      <c r="J3318" s="174">
        <f t="shared" si="172"/>
        <v>0</v>
      </c>
      <c r="M3318" s="184"/>
    </row>
    <row r="3319" spans="1:13" ht="15" customHeight="1" x14ac:dyDescent="0.3">
      <c r="A3319" s="85" t="s">
        <v>3647</v>
      </c>
      <c r="B3319" s="85" t="s">
        <v>3648</v>
      </c>
      <c r="C3319" s="86" t="s">
        <v>42</v>
      </c>
      <c r="D3319" s="199">
        <v>4</v>
      </c>
      <c r="E3319" s="176">
        <v>53000</v>
      </c>
      <c r="F3319" s="87">
        <v>0</v>
      </c>
      <c r="G3319" s="168">
        <v>0</v>
      </c>
      <c r="I3319" s="177">
        <f>F3319/D3319</f>
        <v>0</v>
      </c>
      <c r="J3319" s="174">
        <f t="shared" si="172"/>
        <v>4</v>
      </c>
      <c r="M3319" s="184"/>
    </row>
    <row r="3320" spans="1:13" ht="15" customHeight="1" x14ac:dyDescent="0.3">
      <c r="A3320" s="85" t="s">
        <v>3649</v>
      </c>
      <c r="B3320" s="85" t="s">
        <v>3650</v>
      </c>
      <c r="C3320" s="86" t="s">
        <v>42</v>
      </c>
      <c r="D3320" s="199">
        <v>4</v>
      </c>
      <c r="E3320" s="176">
        <v>18880</v>
      </c>
      <c r="F3320" s="87">
        <v>0</v>
      </c>
      <c r="G3320" s="168">
        <v>0</v>
      </c>
      <c r="I3320" s="177">
        <f>F3320/D3320</f>
        <v>0</v>
      </c>
      <c r="J3320" s="174">
        <f t="shared" si="172"/>
        <v>4</v>
      </c>
      <c r="M3320" s="184"/>
    </row>
    <row r="3321" spans="1:13" ht="25.2" customHeight="1" x14ac:dyDescent="0.3">
      <c r="A3321" s="83" t="s">
        <v>9030</v>
      </c>
      <c r="B3321" s="83" t="s">
        <v>9281</v>
      </c>
      <c r="C3321" s="84"/>
      <c r="D3321" s="198"/>
      <c r="E3321" s="154">
        <v>80000</v>
      </c>
      <c r="F3321" s="84"/>
      <c r="G3321" s="84">
        <v>0</v>
      </c>
      <c r="I3321" s="177"/>
      <c r="J3321" s="174">
        <f t="shared" si="172"/>
        <v>0</v>
      </c>
      <c r="M3321" s="184"/>
    </row>
    <row r="3322" spans="1:13" ht="15" customHeight="1" x14ac:dyDescent="0.3">
      <c r="A3322" s="85" t="s">
        <v>9031</v>
      </c>
      <c r="B3322" s="85" t="s">
        <v>9282</v>
      </c>
      <c r="C3322" s="86" t="s">
        <v>28</v>
      </c>
      <c r="D3322" s="203">
        <v>1</v>
      </c>
      <c r="E3322" s="164">
        <v>80000</v>
      </c>
      <c r="F3322" s="163">
        <v>0</v>
      </c>
      <c r="G3322" s="172">
        <v>0</v>
      </c>
      <c r="I3322" s="177">
        <f>F3322/D3322</f>
        <v>0</v>
      </c>
      <c r="J3322" s="174">
        <f t="shared" si="172"/>
        <v>1</v>
      </c>
      <c r="M3322" s="184"/>
    </row>
    <row r="3323" spans="1:13" ht="25.2" customHeight="1" x14ac:dyDescent="0.3">
      <c r="A3323" s="83" t="s">
        <v>9178</v>
      </c>
      <c r="B3323" s="83" t="s">
        <v>9283</v>
      </c>
      <c r="C3323" s="84"/>
      <c r="D3323" s="198"/>
      <c r="E3323" s="84">
        <v>77796.929999999993</v>
      </c>
      <c r="F3323" s="84"/>
      <c r="G3323" s="167">
        <v>0</v>
      </c>
      <c r="I3323" s="177"/>
      <c r="J3323" s="174">
        <f t="shared" si="172"/>
        <v>0</v>
      </c>
      <c r="M3323" s="184"/>
    </row>
    <row r="3324" spans="1:13" ht="15" customHeight="1" x14ac:dyDescent="0.3">
      <c r="A3324" s="85" t="s">
        <v>9179</v>
      </c>
      <c r="B3324" s="85" t="s">
        <v>9283</v>
      </c>
      <c r="C3324" s="86" t="s">
        <v>28</v>
      </c>
      <c r="D3324" s="203">
        <v>1</v>
      </c>
      <c r="E3324" s="164">
        <v>60000</v>
      </c>
      <c r="F3324" s="163">
        <v>0</v>
      </c>
      <c r="G3324" s="172">
        <v>0</v>
      </c>
      <c r="I3324" s="177">
        <f t="shared" ref="I3324:I3333" si="174">F3324/D3324</f>
        <v>0</v>
      </c>
      <c r="J3324" s="174">
        <f t="shared" si="172"/>
        <v>1</v>
      </c>
      <c r="M3324" s="184"/>
    </row>
    <row r="3325" spans="1:13" ht="15" customHeight="1" x14ac:dyDescent="0.3">
      <c r="A3325" s="85" t="s">
        <v>9937</v>
      </c>
      <c r="B3325" s="85" t="s">
        <v>9944</v>
      </c>
      <c r="C3325" s="86" t="s">
        <v>25</v>
      </c>
      <c r="D3325" s="203">
        <v>107.45</v>
      </c>
      <c r="E3325" s="164">
        <v>9394.35</v>
      </c>
      <c r="F3325" s="163">
        <v>0</v>
      </c>
      <c r="G3325" s="172">
        <v>0</v>
      </c>
      <c r="I3325" s="177">
        <f t="shared" si="174"/>
        <v>0</v>
      </c>
      <c r="J3325" s="174">
        <f t="shared" si="172"/>
        <v>107.45</v>
      </c>
      <c r="M3325" s="184"/>
    </row>
    <row r="3326" spans="1:13" ht="15" customHeight="1" x14ac:dyDescent="0.3">
      <c r="A3326" s="85" t="s">
        <v>9938</v>
      </c>
      <c r="B3326" s="85" t="s">
        <v>9945</v>
      </c>
      <c r="C3326" s="86" t="s">
        <v>25</v>
      </c>
      <c r="D3326" s="203">
        <v>1.6</v>
      </c>
      <c r="E3326" s="164">
        <v>116.22</v>
      </c>
      <c r="F3326" s="163">
        <v>0</v>
      </c>
      <c r="G3326" s="172">
        <v>0</v>
      </c>
      <c r="I3326" s="177">
        <f t="shared" si="174"/>
        <v>0</v>
      </c>
      <c r="J3326" s="174">
        <f t="shared" si="172"/>
        <v>1.6</v>
      </c>
      <c r="M3326" s="184"/>
    </row>
    <row r="3327" spans="1:13" ht="15" customHeight="1" x14ac:dyDescent="0.3">
      <c r="A3327" s="85" t="s">
        <v>9939</v>
      </c>
      <c r="B3327" s="85" t="s">
        <v>9946</v>
      </c>
      <c r="C3327" s="86" t="s">
        <v>28</v>
      </c>
      <c r="D3327" s="203">
        <v>25</v>
      </c>
      <c r="E3327" s="164">
        <v>1950</v>
      </c>
      <c r="F3327" s="163">
        <v>0</v>
      </c>
      <c r="G3327" s="172">
        <v>0</v>
      </c>
      <c r="I3327" s="177">
        <f t="shared" si="174"/>
        <v>0</v>
      </c>
      <c r="J3327" s="174">
        <f t="shared" si="172"/>
        <v>25</v>
      </c>
      <c r="M3327" s="184"/>
    </row>
    <row r="3328" spans="1:13" ht="15" customHeight="1" x14ac:dyDescent="0.3">
      <c r="A3328" s="85" t="s">
        <v>9940</v>
      </c>
      <c r="B3328" s="85" t="s">
        <v>9947</v>
      </c>
      <c r="C3328" s="86" t="s">
        <v>28</v>
      </c>
      <c r="D3328" s="203">
        <v>3</v>
      </c>
      <c r="E3328" s="164">
        <v>243.84</v>
      </c>
      <c r="F3328" s="163">
        <v>0</v>
      </c>
      <c r="G3328" s="172">
        <v>0</v>
      </c>
      <c r="I3328" s="177">
        <f t="shared" si="174"/>
        <v>0</v>
      </c>
      <c r="J3328" s="174">
        <f t="shared" si="172"/>
        <v>3</v>
      </c>
      <c r="M3328" s="184"/>
    </row>
    <row r="3329" spans="1:13" ht="15" customHeight="1" x14ac:dyDescent="0.3">
      <c r="A3329" s="85" t="s">
        <v>9941</v>
      </c>
      <c r="B3329" s="85" t="s">
        <v>9948</v>
      </c>
      <c r="C3329" s="86" t="s">
        <v>28</v>
      </c>
      <c r="D3329" s="203">
        <v>4</v>
      </c>
      <c r="E3329" s="164">
        <v>656.8</v>
      </c>
      <c r="F3329" s="163">
        <v>0</v>
      </c>
      <c r="G3329" s="172">
        <v>0</v>
      </c>
      <c r="I3329" s="177">
        <f t="shared" si="174"/>
        <v>0</v>
      </c>
      <c r="J3329" s="174">
        <f t="shared" si="172"/>
        <v>4</v>
      </c>
      <c r="M3329" s="184"/>
    </row>
    <row r="3330" spans="1:13" ht="15" customHeight="1" x14ac:dyDescent="0.3">
      <c r="A3330" s="85" t="s">
        <v>9942</v>
      </c>
      <c r="B3330" s="85" t="s">
        <v>9949</v>
      </c>
      <c r="C3330" s="86" t="s">
        <v>28</v>
      </c>
      <c r="D3330" s="203">
        <v>1</v>
      </c>
      <c r="E3330" s="164">
        <v>92.45</v>
      </c>
      <c r="F3330" s="163">
        <v>0</v>
      </c>
      <c r="G3330" s="172">
        <v>0</v>
      </c>
      <c r="I3330" s="177">
        <f t="shared" si="174"/>
        <v>0</v>
      </c>
      <c r="J3330" s="174">
        <f t="shared" si="172"/>
        <v>1</v>
      </c>
      <c r="M3330" s="184"/>
    </row>
    <row r="3331" spans="1:13" ht="15" customHeight="1" x14ac:dyDescent="0.3">
      <c r="A3331" s="85" t="s">
        <v>9943</v>
      </c>
      <c r="B3331" s="85" t="s">
        <v>10183</v>
      </c>
      <c r="C3331" s="86" t="s">
        <v>28</v>
      </c>
      <c r="D3331" s="203">
        <v>12</v>
      </c>
      <c r="E3331" s="164">
        <v>1474.68</v>
      </c>
      <c r="F3331" s="163">
        <v>0</v>
      </c>
      <c r="G3331" s="172">
        <v>0</v>
      </c>
      <c r="I3331" s="177">
        <f t="shared" si="174"/>
        <v>0</v>
      </c>
      <c r="J3331" s="174">
        <f t="shared" si="172"/>
        <v>12</v>
      </c>
      <c r="M3331" s="184"/>
    </row>
    <row r="3332" spans="1:13" ht="15" customHeight="1" x14ac:dyDescent="0.3">
      <c r="A3332" s="85" t="s">
        <v>10146</v>
      </c>
      <c r="B3332" s="85" t="s">
        <v>10184</v>
      </c>
      <c r="C3332" s="86" t="s">
        <v>28</v>
      </c>
      <c r="D3332" s="203">
        <v>21</v>
      </c>
      <c r="E3332" s="164">
        <v>2005.29</v>
      </c>
      <c r="F3332" s="163">
        <v>0</v>
      </c>
      <c r="G3332" s="172">
        <v>0</v>
      </c>
      <c r="I3332" s="177">
        <f t="shared" si="174"/>
        <v>0</v>
      </c>
      <c r="J3332" s="174">
        <f t="shared" si="172"/>
        <v>21</v>
      </c>
      <c r="M3332" s="184"/>
    </row>
    <row r="3333" spans="1:13" ht="15" customHeight="1" x14ac:dyDescent="0.3">
      <c r="A3333" s="85" t="s">
        <v>10147</v>
      </c>
      <c r="B3333" s="85" t="s">
        <v>8830</v>
      </c>
      <c r="C3333" s="86" t="s">
        <v>28</v>
      </c>
      <c r="D3333" s="203">
        <v>6</v>
      </c>
      <c r="E3333" s="164">
        <v>1863.3</v>
      </c>
      <c r="F3333" s="163">
        <v>0</v>
      </c>
      <c r="G3333" s="172">
        <v>0</v>
      </c>
      <c r="I3333" s="177">
        <f t="shared" si="174"/>
        <v>0</v>
      </c>
      <c r="J3333" s="174">
        <f t="shared" si="172"/>
        <v>6</v>
      </c>
      <c r="M3333" s="184"/>
    </row>
    <row r="3334" spans="1:13" ht="25.2" customHeight="1" x14ac:dyDescent="0.3">
      <c r="A3334" s="83" t="s">
        <v>9180</v>
      </c>
      <c r="B3334" s="83" t="s">
        <v>9284</v>
      </c>
      <c r="C3334" s="84"/>
      <c r="D3334" s="198"/>
      <c r="E3334" s="154">
        <v>37707.5</v>
      </c>
      <c r="F3334" s="84"/>
      <c r="G3334" s="84">
        <v>0</v>
      </c>
      <c r="I3334" s="177"/>
      <c r="J3334" s="174">
        <f t="shared" si="172"/>
        <v>0</v>
      </c>
      <c r="M3334" s="184"/>
    </row>
    <row r="3335" spans="1:13" ht="15" customHeight="1" x14ac:dyDescent="0.3">
      <c r="A3335" s="85" t="s">
        <v>9181</v>
      </c>
      <c r="B3335" s="85" t="s">
        <v>9284</v>
      </c>
      <c r="C3335" s="86" t="s">
        <v>42</v>
      </c>
      <c r="D3335" s="203">
        <v>1</v>
      </c>
      <c r="E3335" s="164">
        <v>37707.5</v>
      </c>
      <c r="F3335" s="163">
        <v>0</v>
      </c>
      <c r="G3335" s="172">
        <v>0</v>
      </c>
      <c r="I3335" s="177">
        <f>F3335/D3335</f>
        <v>0</v>
      </c>
      <c r="J3335" s="174">
        <f t="shared" si="172"/>
        <v>1</v>
      </c>
      <c r="K3335" s="182" t="s">
        <v>9297</v>
      </c>
      <c r="M3335" s="184"/>
    </row>
    <row r="3336" spans="1:13" ht="25.2" customHeight="1" x14ac:dyDescent="0.3">
      <c r="A3336" s="83" t="s">
        <v>9182</v>
      </c>
      <c r="B3336" s="83" t="s">
        <v>9270</v>
      </c>
      <c r="C3336" s="84"/>
      <c r="D3336" s="198"/>
      <c r="E3336" s="154">
        <v>181851.2</v>
      </c>
      <c r="F3336" s="84"/>
      <c r="G3336" s="84">
        <v>0</v>
      </c>
      <c r="I3336" s="177"/>
      <c r="J3336" s="174">
        <f t="shared" si="172"/>
        <v>0</v>
      </c>
      <c r="M3336" s="184"/>
    </row>
    <row r="3337" spans="1:13" ht="19.95" customHeight="1" x14ac:dyDescent="0.3">
      <c r="A3337" s="88" t="s">
        <v>9183</v>
      </c>
      <c r="B3337" s="88" t="s">
        <v>9271</v>
      </c>
      <c r="C3337" s="89"/>
      <c r="D3337" s="201"/>
      <c r="E3337" s="156">
        <v>181851.2</v>
      </c>
      <c r="F3337" s="89"/>
      <c r="G3337" s="89">
        <v>0</v>
      </c>
      <c r="I3337" s="177"/>
      <c r="J3337" s="174">
        <f t="shared" si="172"/>
        <v>0</v>
      </c>
      <c r="M3337" s="184"/>
    </row>
    <row r="3338" spans="1:13" ht="15" customHeight="1" x14ac:dyDescent="0.3">
      <c r="A3338" s="85" t="s">
        <v>9406</v>
      </c>
      <c r="B3338" s="85" t="s">
        <v>9272</v>
      </c>
      <c r="C3338" s="86" t="s">
        <v>28</v>
      </c>
      <c r="D3338" s="203">
        <v>1613</v>
      </c>
      <c r="E3338" s="164">
        <v>127023.75</v>
      </c>
      <c r="F3338" s="163">
        <v>0</v>
      </c>
      <c r="G3338" s="172">
        <v>0</v>
      </c>
      <c r="I3338" s="177">
        <f t="shared" ref="I3338:I3354" si="175">F3338/D3338</f>
        <v>0</v>
      </c>
      <c r="J3338" s="174">
        <f t="shared" si="172"/>
        <v>1613</v>
      </c>
      <c r="M3338" s="184"/>
    </row>
    <row r="3339" spans="1:13" ht="15" customHeight="1" x14ac:dyDescent="0.3">
      <c r="A3339" s="85" t="s">
        <v>9407</v>
      </c>
      <c r="B3339" s="85" t="s">
        <v>9273</v>
      </c>
      <c r="C3339" s="86" t="s">
        <v>28</v>
      </c>
      <c r="D3339" s="203">
        <v>21</v>
      </c>
      <c r="E3339" s="164">
        <v>649.95000000000005</v>
      </c>
      <c r="F3339" s="163">
        <v>0</v>
      </c>
      <c r="G3339" s="172">
        <v>0</v>
      </c>
      <c r="I3339" s="177">
        <f t="shared" si="175"/>
        <v>0</v>
      </c>
      <c r="J3339" s="174">
        <f t="shared" si="172"/>
        <v>21</v>
      </c>
      <c r="M3339" s="184"/>
    </row>
    <row r="3340" spans="1:13" ht="15" customHeight="1" x14ac:dyDescent="0.3">
      <c r="A3340" s="85" t="s">
        <v>9408</v>
      </c>
      <c r="B3340" s="85" t="s">
        <v>9274</v>
      </c>
      <c r="C3340" s="86" t="s">
        <v>28</v>
      </c>
      <c r="D3340" s="203">
        <v>172</v>
      </c>
      <c r="E3340" s="164">
        <v>4807.3999999999996</v>
      </c>
      <c r="F3340" s="163">
        <v>0</v>
      </c>
      <c r="G3340" s="172">
        <v>0</v>
      </c>
      <c r="I3340" s="177">
        <f t="shared" si="175"/>
        <v>0</v>
      </c>
      <c r="J3340" s="174">
        <f t="shared" si="172"/>
        <v>172</v>
      </c>
      <c r="M3340" s="184"/>
    </row>
    <row r="3341" spans="1:13" ht="15" customHeight="1" x14ac:dyDescent="0.3">
      <c r="A3341" s="85" t="s">
        <v>9409</v>
      </c>
      <c r="B3341" s="85" t="s">
        <v>9275</v>
      </c>
      <c r="C3341" s="86" t="s">
        <v>28</v>
      </c>
      <c r="D3341" s="203">
        <v>88</v>
      </c>
      <c r="E3341" s="164">
        <v>2415.6</v>
      </c>
      <c r="F3341" s="163">
        <v>0</v>
      </c>
      <c r="G3341" s="172">
        <v>0</v>
      </c>
      <c r="I3341" s="177">
        <f t="shared" si="175"/>
        <v>0</v>
      </c>
      <c r="J3341" s="174">
        <f t="shared" si="172"/>
        <v>88</v>
      </c>
      <c r="M3341" s="184"/>
    </row>
    <row r="3342" spans="1:13" ht="15" customHeight="1" x14ac:dyDescent="0.3">
      <c r="A3342" s="85" t="s">
        <v>9410</v>
      </c>
      <c r="B3342" s="85" t="s">
        <v>9276</v>
      </c>
      <c r="C3342" s="86" t="s">
        <v>28</v>
      </c>
      <c r="D3342" s="203">
        <v>122</v>
      </c>
      <c r="E3342" s="164">
        <v>3287.9</v>
      </c>
      <c r="F3342" s="163">
        <v>0</v>
      </c>
      <c r="G3342" s="172">
        <v>0</v>
      </c>
      <c r="I3342" s="177">
        <f t="shared" si="175"/>
        <v>0</v>
      </c>
      <c r="J3342" s="174">
        <f t="shared" si="172"/>
        <v>122</v>
      </c>
      <c r="M3342" s="184"/>
    </row>
    <row r="3343" spans="1:13" ht="15" customHeight="1" x14ac:dyDescent="0.3">
      <c r="A3343" s="85" t="s">
        <v>9411</v>
      </c>
      <c r="B3343" s="85" t="s">
        <v>9277</v>
      </c>
      <c r="C3343" s="86" t="s">
        <v>28</v>
      </c>
      <c r="D3343" s="203">
        <v>231</v>
      </c>
      <c r="E3343" s="164">
        <v>6340.95</v>
      </c>
      <c r="F3343" s="163">
        <v>0</v>
      </c>
      <c r="G3343" s="172">
        <v>0</v>
      </c>
      <c r="I3343" s="177">
        <f t="shared" si="175"/>
        <v>0</v>
      </c>
      <c r="J3343" s="174">
        <f t="shared" si="172"/>
        <v>231</v>
      </c>
      <c r="M3343" s="184"/>
    </row>
    <row r="3344" spans="1:13" ht="15" customHeight="1" x14ac:dyDescent="0.3">
      <c r="A3344" s="85" t="s">
        <v>9412</v>
      </c>
      <c r="B3344" s="85" t="s">
        <v>9278</v>
      </c>
      <c r="C3344" s="86" t="s">
        <v>28</v>
      </c>
      <c r="D3344" s="203">
        <v>704</v>
      </c>
      <c r="E3344" s="164">
        <v>18761.599999999999</v>
      </c>
      <c r="F3344" s="163">
        <v>0</v>
      </c>
      <c r="G3344" s="172">
        <v>0</v>
      </c>
      <c r="I3344" s="177">
        <f t="shared" si="175"/>
        <v>0</v>
      </c>
      <c r="J3344" s="174">
        <f t="shared" si="172"/>
        <v>704</v>
      </c>
      <c r="M3344" s="184"/>
    </row>
    <row r="3345" spans="1:13" ht="15" customHeight="1" x14ac:dyDescent="0.3">
      <c r="A3345" s="85" t="s">
        <v>9413</v>
      </c>
      <c r="B3345" s="85" t="s">
        <v>9279</v>
      </c>
      <c r="C3345" s="86" t="s">
        <v>28</v>
      </c>
      <c r="D3345" s="203">
        <v>17</v>
      </c>
      <c r="E3345" s="164">
        <v>492.15</v>
      </c>
      <c r="F3345" s="163">
        <v>0</v>
      </c>
      <c r="G3345" s="172">
        <v>0</v>
      </c>
      <c r="I3345" s="177">
        <f t="shared" si="175"/>
        <v>0</v>
      </c>
      <c r="J3345" s="174">
        <f t="shared" si="172"/>
        <v>17</v>
      </c>
      <c r="M3345" s="184"/>
    </row>
    <row r="3346" spans="1:13" ht="15" customHeight="1" x14ac:dyDescent="0.3">
      <c r="A3346" s="85" t="s">
        <v>9414</v>
      </c>
      <c r="B3346" s="85" t="s">
        <v>9280</v>
      </c>
      <c r="C3346" s="86" t="s">
        <v>28</v>
      </c>
      <c r="D3346" s="203">
        <v>254</v>
      </c>
      <c r="E3346" s="164">
        <v>6540.5</v>
      </c>
      <c r="F3346" s="163">
        <v>0</v>
      </c>
      <c r="G3346" s="172">
        <v>0</v>
      </c>
      <c r="I3346" s="177">
        <f t="shared" si="175"/>
        <v>0</v>
      </c>
      <c r="J3346" s="174">
        <f t="shared" si="172"/>
        <v>254</v>
      </c>
      <c r="M3346" s="184"/>
    </row>
    <row r="3347" spans="1:13" ht="15" customHeight="1" x14ac:dyDescent="0.3">
      <c r="A3347" s="85" t="s">
        <v>10148</v>
      </c>
      <c r="B3347" s="85" t="s">
        <v>10175</v>
      </c>
      <c r="C3347" s="86" t="s">
        <v>28</v>
      </c>
      <c r="D3347" s="203">
        <v>50</v>
      </c>
      <c r="E3347" s="164">
        <v>2069</v>
      </c>
      <c r="F3347" s="163">
        <v>0</v>
      </c>
      <c r="G3347" s="172">
        <v>0</v>
      </c>
      <c r="I3347" s="177">
        <f t="shared" si="175"/>
        <v>0</v>
      </c>
      <c r="J3347" s="174">
        <f t="shared" si="172"/>
        <v>50</v>
      </c>
      <c r="M3347" s="184"/>
    </row>
    <row r="3348" spans="1:13" ht="15" customHeight="1" x14ac:dyDescent="0.3">
      <c r="A3348" s="85" t="s">
        <v>10149</v>
      </c>
      <c r="B3348" s="85" t="s">
        <v>10176</v>
      </c>
      <c r="C3348" s="86" t="s">
        <v>28</v>
      </c>
      <c r="D3348" s="203">
        <v>75</v>
      </c>
      <c r="E3348" s="164">
        <v>3178.5</v>
      </c>
      <c r="F3348" s="163">
        <v>0</v>
      </c>
      <c r="G3348" s="172">
        <v>0</v>
      </c>
      <c r="I3348" s="177">
        <f t="shared" si="175"/>
        <v>0</v>
      </c>
      <c r="J3348" s="174">
        <f t="shared" si="172"/>
        <v>75</v>
      </c>
      <c r="M3348" s="184"/>
    </row>
    <row r="3349" spans="1:13" ht="15" customHeight="1" x14ac:dyDescent="0.3">
      <c r="A3349" s="85" t="s">
        <v>10150</v>
      </c>
      <c r="B3349" s="85" t="s">
        <v>10177</v>
      </c>
      <c r="C3349" s="86" t="s">
        <v>28</v>
      </c>
      <c r="D3349" s="203">
        <v>30</v>
      </c>
      <c r="E3349" s="164">
        <v>1232.0999999999999</v>
      </c>
      <c r="F3349" s="163">
        <v>0</v>
      </c>
      <c r="G3349" s="172">
        <v>0</v>
      </c>
      <c r="I3349" s="177">
        <f t="shared" si="175"/>
        <v>0</v>
      </c>
      <c r="J3349" s="174">
        <f t="shared" si="172"/>
        <v>30</v>
      </c>
      <c r="M3349" s="184"/>
    </row>
    <row r="3350" spans="1:13" ht="15" customHeight="1" x14ac:dyDescent="0.3">
      <c r="A3350" s="85" t="s">
        <v>10151</v>
      </c>
      <c r="B3350" s="85" t="s">
        <v>10178</v>
      </c>
      <c r="C3350" s="86" t="s">
        <v>28</v>
      </c>
      <c r="D3350" s="203">
        <v>30</v>
      </c>
      <c r="E3350" s="164">
        <v>1301.4000000000001</v>
      </c>
      <c r="F3350" s="163">
        <v>0</v>
      </c>
      <c r="G3350" s="172">
        <v>0</v>
      </c>
      <c r="I3350" s="177">
        <f t="shared" si="175"/>
        <v>0</v>
      </c>
      <c r="J3350" s="174">
        <f t="shared" si="172"/>
        <v>30</v>
      </c>
      <c r="M3350" s="184"/>
    </row>
    <row r="3351" spans="1:13" ht="15" customHeight="1" x14ac:dyDescent="0.3">
      <c r="A3351" s="85" t="s">
        <v>10152</v>
      </c>
      <c r="B3351" s="85" t="s">
        <v>10179</v>
      </c>
      <c r="C3351" s="86" t="s">
        <v>28</v>
      </c>
      <c r="D3351" s="203">
        <v>20</v>
      </c>
      <c r="E3351" s="164">
        <v>907.6</v>
      </c>
      <c r="F3351" s="163">
        <v>0</v>
      </c>
      <c r="G3351" s="172">
        <v>0</v>
      </c>
      <c r="I3351" s="177">
        <f t="shared" si="175"/>
        <v>0</v>
      </c>
      <c r="J3351" s="174">
        <f t="shared" si="172"/>
        <v>20</v>
      </c>
      <c r="M3351" s="184"/>
    </row>
    <row r="3352" spans="1:13" ht="15" customHeight="1" x14ac:dyDescent="0.3">
      <c r="A3352" s="85" t="s">
        <v>10153</v>
      </c>
      <c r="B3352" s="85" t="s">
        <v>10180</v>
      </c>
      <c r="C3352" s="86" t="s">
        <v>28</v>
      </c>
      <c r="D3352" s="203">
        <v>40</v>
      </c>
      <c r="E3352" s="164">
        <v>1815.2</v>
      </c>
      <c r="F3352" s="163">
        <v>0</v>
      </c>
      <c r="G3352" s="172">
        <v>0</v>
      </c>
      <c r="I3352" s="177">
        <f t="shared" si="175"/>
        <v>0</v>
      </c>
      <c r="J3352" s="174">
        <f t="shared" si="172"/>
        <v>40</v>
      </c>
      <c r="M3352" s="184"/>
    </row>
    <row r="3353" spans="1:13" ht="15" customHeight="1" x14ac:dyDescent="0.3">
      <c r="A3353" s="85" t="s">
        <v>10154</v>
      </c>
      <c r="B3353" s="85" t="s">
        <v>10181</v>
      </c>
      <c r="C3353" s="86" t="s">
        <v>28</v>
      </c>
      <c r="D3353" s="203">
        <v>10</v>
      </c>
      <c r="E3353" s="164">
        <v>453.8</v>
      </c>
      <c r="F3353" s="163">
        <v>0</v>
      </c>
      <c r="G3353" s="172">
        <v>0</v>
      </c>
      <c r="I3353" s="177">
        <f t="shared" si="175"/>
        <v>0</v>
      </c>
      <c r="J3353" s="174">
        <f t="shared" si="172"/>
        <v>10</v>
      </c>
      <c r="M3353" s="184"/>
    </row>
    <row r="3354" spans="1:13" ht="15" customHeight="1" x14ac:dyDescent="0.3">
      <c r="A3354" s="85" t="s">
        <v>10155</v>
      </c>
      <c r="B3354" s="85" t="s">
        <v>10182</v>
      </c>
      <c r="C3354" s="86" t="s">
        <v>28</v>
      </c>
      <c r="D3354" s="203">
        <v>10</v>
      </c>
      <c r="E3354" s="164">
        <v>573.79999999999995</v>
      </c>
      <c r="F3354" s="163">
        <v>0</v>
      </c>
      <c r="G3354" s="172">
        <v>0</v>
      </c>
      <c r="I3354" s="177">
        <f t="shared" si="175"/>
        <v>0</v>
      </c>
      <c r="J3354" s="174">
        <f t="shared" si="172"/>
        <v>10</v>
      </c>
      <c r="M3354" s="184"/>
    </row>
    <row r="3355" spans="1:13" ht="25.2" customHeight="1" x14ac:dyDescent="0.3">
      <c r="A3355" s="83" t="s">
        <v>9685</v>
      </c>
      <c r="B3355" s="83" t="s">
        <v>9284</v>
      </c>
      <c r="C3355" s="84"/>
      <c r="D3355" s="198"/>
      <c r="E3355" s="84">
        <v>88521.799999999988</v>
      </c>
      <c r="F3355" s="84"/>
      <c r="G3355" s="167">
        <v>0</v>
      </c>
      <c r="I3355" s="177"/>
      <c r="J3355" s="174">
        <f t="shared" si="172"/>
        <v>0</v>
      </c>
      <c r="M3355" s="184"/>
    </row>
    <row r="3356" spans="1:13" ht="15" customHeight="1" x14ac:dyDescent="0.3">
      <c r="A3356" s="85" t="s">
        <v>9686</v>
      </c>
      <c r="B3356" s="85" t="s">
        <v>9688</v>
      </c>
      <c r="C3356" s="86" t="s">
        <v>198</v>
      </c>
      <c r="D3356" s="203">
        <v>142777.1</v>
      </c>
      <c r="E3356" s="164">
        <v>31410.959999999999</v>
      </c>
      <c r="F3356" s="163">
        <v>0</v>
      </c>
      <c r="G3356" s="172">
        <v>0</v>
      </c>
      <c r="I3356" s="177">
        <f>F3356/D3356</f>
        <v>0</v>
      </c>
      <c r="J3356" s="174">
        <f t="shared" si="172"/>
        <v>142777.1</v>
      </c>
      <c r="K3356" s="182" t="s">
        <v>9297</v>
      </c>
      <c r="M3356" s="184"/>
    </row>
    <row r="3357" spans="1:13" ht="15" customHeight="1" x14ac:dyDescent="0.3">
      <c r="A3357" s="85" t="s">
        <v>9687</v>
      </c>
      <c r="B3357" s="85" t="s">
        <v>9689</v>
      </c>
      <c r="C3357" s="86" t="s">
        <v>198</v>
      </c>
      <c r="D3357" s="203">
        <v>142777.1</v>
      </c>
      <c r="E3357" s="164">
        <v>57110.84</v>
      </c>
      <c r="F3357" s="163">
        <v>0</v>
      </c>
      <c r="G3357" s="172">
        <v>0</v>
      </c>
      <c r="I3357" s="177">
        <f>F3357/D3357</f>
        <v>0</v>
      </c>
      <c r="J3357" s="174">
        <f t="shared" si="172"/>
        <v>142777.1</v>
      </c>
      <c r="K3357" s="182" t="s">
        <v>9297</v>
      </c>
      <c r="M3357" s="184"/>
    </row>
    <row r="3358" spans="1:13" ht="25.2" customHeight="1" x14ac:dyDescent="0.3">
      <c r="A3358" s="83" t="s">
        <v>9690</v>
      </c>
      <c r="B3358" s="83" t="s">
        <v>9284</v>
      </c>
      <c r="C3358" s="84"/>
      <c r="D3358" s="198"/>
      <c r="E3358" s="154">
        <v>3528</v>
      </c>
      <c r="F3358" s="84"/>
      <c r="G3358" s="84">
        <v>0</v>
      </c>
      <c r="I3358" s="177"/>
      <c r="J3358" s="174">
        <f t="shared" si="172"/>
        <v>0</v>
      </c>
      <c r="M3358" s="184"/>
    </row>
    <row r="3359" spans="1:13" ht="15" customHeight="1" x14ac:dyDescent="0.3">
      <c r="A3359" s="85" t="s">
        <v>9691</v>
      </c>
      <c r="B3359" s="85" t="s">
        <v>9692</v>
      </c>
      <c r="C3359" s="86" t="s">
        <v>198</v>
      </c>
      <c r="D3359" s="203">
        <v>2400</v>
      </c>
      <c r="E3359" s="164">
        <v>3528</v>
      </c>
      <c r="F3359" s="163">
        <v>0</v>
      </c>
      <c r="G3359" s="172">
        <v>0</v>
      </c>
      <c r="I3359" s="177">
        <f>F3359/D3359</f>
        <v>0</v>
      </c>
      <c r="J3359" s="174">
        <f t="shared" si="172"/>
        <v>2400</v>
      </c>
      <c r="K3359" s="182" t="s">
        <v>9297</v>
      </c>
      <c r="M3359" s="184"/>
    </row>
    <row r="3360" spans="1:13" ht="25.2" customHeight="1" x14ac:dyDescent="0.3">
      <c r="A3360" s="81" t="s">
        <v>3651</v>
      </c>
      <c r="B3360" s="81" t="s">
        <v>3646</v>
      </c>
      <c r="C3360" s="82"/>
      <c r="D3360" s="197"/>
      <c r="E3360" s="153">
        <v>735792.14</v>
      </c>
      <c r="F3360" s="82"/>
      <c r="G3360" s="82">
        <v>0</v>
      </c>
      <c r="I3360" s="177"/>
      <c r="J3360" s="174">
        <f t="shared" si="172"/>
        <v>0</v>
      </c>
      <c r="M3360" s="184"/>
    </row>
    <row r="3361" spans="1:13" ht="15" customHeight="1" x14ac:dyDescent="0.3">
      <c r="A3361" s="85" t="s">
        <v>3652</v>
      </c>
      <c r="B3361" s="85" t="s">
        <v>3653</v>
      </c>
      <c r="C3361" s="86" t="s">
        <v>28</v>
      </c>
      <c r="D3361" s="199">
        <v>3</v>
      </c>
      <c r="E3361" s="176">
        <v>1810.2</v>
      </c>
      <c r="F3361" s="87">
        <v>0</v>
      </c>
      <c r="G3361" s="168">
        <v>0</v>
      </c>
      <c r="I3361" s="177">
        <f t="shared" ref="I3361:I3376" si="176">F3361/D3361</f>
        <v>0</v>
      </c>
      <c r="J3361" s="174">
        <f t="shared" si="172"/>
        <v>3</v>
      </c>
      <c r="M3361" s="184"/>
    </row>
    <row r="3362" spans="1:13" ht="15" customHeight="1" x14ac:dyDescent="0.3">
      <c r="A3362" s="85" t="s">
        <v>3654</v>
      </c>
      <c r="B3362" s="85" t="s">
        <v>3655</v>
      </c>
      <c r="C3362" s="86" t="s">
        <v>28</v>
      </c>
      <c r="D3362" s="199">
        <v>3</v>
      </c>
      <c r="E3362" s="176">
        <v>1750.2</v>
      </c>
      <c r="F3362" s="87">
        <v>0</v>
      </c>
      <c r="G3362" s="168">
        <v>0</v>
      </c>
      <c r="I3362" s="177">
        <f t="shared" si="176"/>
        <v>0</v>
      </c>
      <c r="J3362" s="174">
        <f t="shared" si="172"/>
        <v>3</v>
      </c>
      <c r="M3362" s="184"/>
    </row>
    <row r="3363" spans="1:13" ht="15" customHeight="1" x14ac:dyDescent="0.3">
      <c r="A3363" s="85" t="s">
        <v>3656</v>
      </c>
      <c r="B3363" s="85" t="s">
        <v>3657</v>
      </c>
      <c r="C3363" s="86" t="s">
        <v>28</v>
      </c>
      <c r="D3363" s="199">
        <v>0</v>
      </c>
      <c r="E3363" s="176">
        <v>0</v>
      </c>
      <c r="F3363" s="87">
        <v>0</v>
      </c>
      <c r="G3363" s="168">
        <v>0</v>
      </c>
      <c r="I3363" s="177" t="e">
        <f t="shared" si="176"/>
        <v>#DIV/0!</v>
      </c>
      <c r="J3363" s="174">
        <f t="shared" si="172"/>
        <v>0</v>
      </c>
      <c r="M3363" s="184"/>
    </row>
    <row r="3364" spans="1:13" ht="15" customHeight="1" x14ac:dyDescent="0.3">
      <c r="A3364" s="85" t="s">
        <v>3658</v>
      </c>
      <c r="B3364" s="85" t="s">
        <v>3659</v>
      </c>
      <c r="C3364" s="86" t="s">
        <v>28</v>
      </c>
      <c r="D3364" s="199">
        <v>0</v>
      </c>
      <c r="E3364" s="176">
        <v>0</v>
      </c>
      <c r="F3364" s="87">
        <v>0</v>
      </c>
      <c r="G3364" s="168">
        <v>0</v>
      </c>
      <c r="I3364" s="177" t="e">
        <f t="shared" si="176"/>
        <v>#DIV/0!</v>
      </c>
      <c r="J3364" s="174">
        <f t="shared" si="172"/>
        <v>0</v>
      </c>
      <c r="M3364" s="184"/>
    </row>
    <row r="3365" spans="1:13" ht="15" customHeight="1" x14ac:dyDescent="0.3">
      <c r="A3365" s="85" t="s">
        <v>3660</v>
      </c>
      <c r="B3365" s="85" t="s">
        <v>3661</v>
      </c>
      <c r="C3365" s="86" t="s">
        <v>28</v>
      </c>
      <c r="D3365" s="199">
        <v>0</v>
      </c>
      <c r="E3365" s="176">
        <v>0</v>
      </c>
      <c r="F3365" s="87">
        <v>0</v>
      </c>
      <c r="G3365" s="168">
        <v>0</v>
      </c>
      <c r="I3365" s="177" t="e">
        <f t="shared" si="176"/>
        <v>#DIV/0!</v>
      </c>
      <c r="J3365" s="174">
        <f t="shared" ref="J3365:J3428" si="177">D3365-F3365</f>
        <v>0</v>
      </c>
      <c r="M3365" s="184"/>
    </row>
    <row r="3366" spans="1:13" ht="15" customHeight="1" x14ac:dyDescent="0.3">
      <c r="A3366" s="85" t="s">
        <v>3662</v>
      </c>
      <c r="B3366" s="85" t="s">
        <v>3663</v>
      </c>
      <c r="C3366" s="86" t="s">
        <v>28</v>
      </c>
      <c r="D3366" s="199">
        <v>0</v>
      </c>
      <c r="E3366" s="176">
        <v>0</v>
      </c>
      <c r="F3366" s="87">
        <v>0</v>
      </c>
      <c r="G3366" s="168">
        <v>0</v>
      </c>
      <c r="I3366" s="177" t="e">
        <f t="shared" si="176"/>
        <v>#DIV/0!</v>
      </c>
      <c r="J3366" s="174">
        <f t="shared" si="177"/>
        <v>0</v>
      </c>
      <c r="M3366" s="184"/>
    </row>
    <row r="3367" spans="1:13" ht="15" customHeight="1" x14ac:dyDescent="0.3">
      <c r="A3367" s="85" t="s">
        <v>3664</v>
      </c>
      <c r="B3367" s="85" t="s">
        <v>3665</v>
      </c>
      <c r="C3367" s="86" t="s">
        <v>28</v>
      </c>
      <c r="D3367" s="199">
        <v>0</v>
      </c>
      <c r="E3367" s="176">
        <v>0</v>
      </c>
      <c r="F3367" s="87">
        <v>0</v>
      </c>
      <c r="G3367" s="168">
        <v>0</v>
      </c>
      <c r="I3367" s="177" t="e">
        <f t="shared" si="176"/>
        <v>#DIV/0!</v>
      </c>
      <c r="J3367" s="174">
        <f t="shared" si="177"/>
        <v>0</v>
      </c>
      <c r="M3367" s="184"/>
    </row>
    <row r="3368" spans="1:13" ht="15" customHeight="1" x14ac:dyDescent="0.3">
      <c r="A3368" s="85" t="s">
        <v>3666</v>
      </c>
      <c r="B3368" s="85" t="s">
        <v>3667</v>
      </c>
      <c r="C3368" s="86" t="s">
        <v>28</v>
      </c>
      <c r="D3368" s="199">
        <v>0</v>
      </c>
      <c r="E3368" s="176">
        <v>0</v>
      </c>
      <c r="F3368" s="87">
        <v>0</v>
      </c>
      <c r="G3368" s="168">
        <v>0</v>
      </c>
      <c r="I3368" s="177" t="e">
        <f t="shared" si="176"/>
        <v>#DIV/0!</v>
      </c>
      <c r="J3368" s="174">
        <f t="shared" si="177"/>
        <v>0</v>
      </c>
      <c r="M3368" s="184"/>
    </row>
    <row r="3369" spans="1:13" ht="15" customHeight="1" x14ac:dyDescent="0.3">
      <c r="A3369" s="85" t="s">
        <v>3668</v>
      </c>
      <c r="B3369" s="85" t="s">
        <v>3669</v>
      </c>
      <c r="C3369" s="86" t="s">
        <v>28</v>
      </c>
      <c r="D3369" s="199">
        <v>3</v>
      </c>
      <c r="E3369" s="176">
        <v>11610.87</v>
      </c>
      <c r="F3369" s="87">
        <v>0</v>
      </c>
      <c r="G3369" s="168">
        <v>0</v>
      </c>
      <c r="I3369" s="177">
        <f t="shared" si="176"/>
        <v>0</v>
      </c>
      <c r="J3369" s="174">
        <f t="shared" si="177"/>
        <v>3</v>
      </c>
      <c r="M3369" s="184"/>
    </row>
    <row r="3370" spans="1:13" ht="15" customHeight="1" x14ac:dyDescent="0.3">
      <c r="A3370" s="85" t="s">
        <v>3670</v>
      </c>
      <c r="B3370" s="85" t="s">
        <v>3671</v>
      </c>
      <c r="C3370" s="86" t="s">
        <v>28</v>
      </c>
      <c r="D3370" s="199">
        <v>3</v>
      </c>
      <c r="E3370" s="176">
        <v>10620.87</v>
      </c>
      <c r="F3370" s="87">
        <v>0</v>
      </c>
      <c r="G3370" s="168">
        <v>0</v>
      </c>
      <c r="I3370" s="177">
        <f t="shared" si="176"/>
        <v>0</v>
      </c>
      <c r="J3370" s="174">
        <f t="shared" si="177"/>
        <v>3</v>
      </c>
      <c r="M3370" s="184"/>
    </row>
    <row r="3371" spans="1:13" ht="15" customHeight="1" x14ac:dyDescent="0.3">
      <c r="A3371" s="85" t="s">
        <v>10156</v>
      </c>
      <c r="B3371" s="85" t="s">
        <v>10162</v>
      </c>
      <c r="C3371" s="86" t="s">
        <v>28</v>
      </c>
      <c r="D3371" s="203">
        <v>45</v>
      </c>
      <c r="E3371" s="164">
        <v>450000</v>
      </c>
      <c r="F3371" s="163">
        <v>0</v>
      </c>
      <c r="G3371" s="172">
        <v>0</v>
      </c>
      <c r="I3371" s="177">
        <f t="shared" si="176"/>
        <v>0</v>
      </c>
      <c r="J3371" s="174">
        <f t="shared" si="177"/>
        <v>45</v>
      </c>
      <c r="K3371" s="182" t="s">
        <v>9297</v>
      </c>
      <c r="M3371" s="184"/>
    </row>
    <row r="3372" spans="1:13" ht="15" customHeight="1" x14ac:dyDescent="0.3">
      <c r="A3372" s="85" t="s">
        <v>10157</v>
      </c>
      <c r="B3372" s="85" t="s">
        <v>10163</v>
      </c>
      <c r="C3372" s="86" t="s">
        <v>28</v>
      </c>
      <c r="D3372" s="203">
        <v>4</v>
      </c>
      <c r="E3372" s="164">
        <v>40000</v>
      </c>
      <c r="F3372" s="163">
        <v>0</v>
      </c>
      <c r="G3372" s="172">
        <v>0</v>
      </c>
      <c r="I3372" s="177">
        <f t="shared" si="176"/>
        <v>0</v>
      </c>
      <c r="J3372" s="174">
        <f t="shared" si="177"/>
        <v>4</v>
      </c>
      <c r="K3372" s="182" t="s">
        <v>9297</v>
      </c>
      <c r="M3372" s="184"/>
    </row>
    <row r="3373" spans="1:13" ht="15" customHeight="1" x14ac:dyDescent="0.3">
      <c r="A3373" s="85" t="s">
        <v>10158</v>
      </c>
      <c r="B3373" s="85" t="s">
        <v>10164</v>
      </c>
      <c r="C3373" s="86" t="s">
        <v>28</v>
      </c>
      <c r="D3373" s="203">
        <v>11</v>
      </c>
      <c r="E3373" s="164">
        <v>110000</v>
      </c>
      <c r="F3373" s="163">
        <v>0</v>
      </c>
      <c r="G3373" s="172">
        <v>0</v>
      </c>
      <c r="I3373" s="177">
        <f t="shared" si="176"/>
        <v>0</v>
      </c>
      <c r="J3373" s="174">
        <f t="shared" si="177"/>
        <v>11</v>
      </c>
      <c r="K3373" s="182" t="s">
        <v>9297</v>
      </c>
      <c r="M3373" s="184"/>
    </row>
    <row r="3374" spans="1:13" ht="15" customHeight="1" x14ac:dyDescent="0.3">
      <c r="A3374" s="85" t="s">
        <v>10159</v>
      </c>
      <c r="B3374" s="85" t="s">
        <v>10165</v>
      </c>
      <c r="C3374" s="86" t="s">
        <v>28</v>
      </c>
      <c r="D3374" s="203">
        <v>5</v>
      </c>
      <c r="E3374" s="164">
        <v>50000</v>
      </c>
      <c r="F3374" s="163">
        <v>0</v>
      </c>
      <c r="G3374" s="172">
        <v>0</v>
      </c>
      <c r="I3374" s="177">
        <f t="shared" si="176"/>
        <v>0</v>
      </c>
      <c r="J3374" s="174">
        <f t="shared" si="177"/>
        <v>5</v>
      </c>
      <c r="K3374" s="182" t="s">
        <v>9297</v>
      </c>
      <c r="M3374" s="184"/>
    </row>
    <row r="3375" spans="1:13" ht="15" customHeight="1" x14ac:dyDescent="0.3">
      <c r="A3375" s="85" t="s">
        <v>10160</v>
      </c>
      <c r="B3375" s="85" t="s">
        <v>10166</v>
      </c>
      <c r="C3375" s="86" t="s">
        <v>28</v>
      </c>
      <c r="D3375" s="203">
        <v>4</v>
      </c>
      <c r="E3375" s="164">
        <v>40000</v>
      </c>
      <c r="F3375" s="163">
        <v>0</v>
      </c>
      <c r="G3375" s="172">
        <v>0</v>
      </c>
      <c r="I3375" s="177">
        <f t="shared" si="176"/>
        <v>0</v>
      </c>
      <c r="J3375" s="174">
        <f t="shared" si="177"/>
        <v>4</v>
      </c>
      <c r="K3375" s="182" t="s">
        <v>9297</v>
      </c>
      <c r="M3375" s="184"/>
    </row>
    <row r="3376" spans="1:13" ht="15" customHeight="1" x14ac:dyDescent="0.3">
      <c r="A3376" s="85" t="s">
        <v>10161</v>
      </c>
      <c r="B3376" s="85" t="s">
        <v>10167</v>
      </c>
      <c r="C3376" s="86" t="s">
        <v>28</v>
      </c>
      <c r="D3376" s="203">
        <v>2</v>
      </c>
      <c r="E3376" s="164">
        <v>20000</v>
      </c>
      <c r="F3376" s="163">
        <v>0</v>
      </c>
      <c r="G3376" s="172">
        <v>0</v>
      </c>
      <c r="I3376" s="177">
        <f t="shared" si="176"/>
        <v>0</v>
      </c>
      <c r="J3376" s="174">
        <f t="shared" si="177"/>
        <v>2</v>
      </c>
      <c r="K3376" s="182" t="s">
        <v>9297</v>
      </c>
      <c r="M3376" s="184"/>
    </row>
    <row r="3377" spans="1:13" ht="30" customHeight="1" x14ac:dyDescent="0.3">
      <c r="A3377" s="79" t="s">
        <v>3672</v>
      </c>
      <c r="B3377" s="79" t="s">
        <v>5</v>
      </c>
      <c r="C3377" s="80"/>
      <c r="D3377" s="196"/>
      <c r="E3377" s="152">
        <v>15740826.25</v>
      </c>
      <c r="F3377" s="80"/>
      <c r="G3377" s="80">
        <v>724751.42370000004</v>
      </c>
      <c r="I3377" s="177"/>
      <c r="J3377" s="174">
        <f t="shared" si="177"/>
        <v>0</v>
      </c>
      <c r="M3377" s="184"/>
    </row>
    <row r="3378" spans="1:13" ht="25.2" customHeight="1" x14ac:dyDescent="0.3">
      <c r="A3378" s="81" t="s">
        <v>3673</v>
      </c>
      <c r="B3378" s="81" t="s">
        <v>3674</v>
      </c>
      <c r="C3378" s="82"/>
      <c r="D3378" s="197"/>
      <c r="E3378" s="153">
        <v>617915.14</v>
      </c>
      <c r="F3378" s="82"/>
      <c r="G3378" s="82">
        <v>0</v>
      </c>
      <c r="I3378" s="177"/>
      <c r="J3378" s="174">
        <f t="shared" si="177"/>
        <v>0</v>
      </c>
      <c r="M3378" s="184"/>
    </row>
    <row r="3379" spans="1:13" ht="25.2" customHeight="1" x14ac:dyDescent="0.3">
      <c r="A3379" s="83" t="s">
        <v>3675</v>
      </c>
      <c r="B3379" s="83" t="s">
        <v>3676</v>
      </c>
      <c r="C3379" s="84"/>
      <c r="D3379" s="198"/>
      <c r="E3379" s="154">
        <v>617915.14</v>
      </c>
      <c r="F3379" s="84"/>
      <c r="G3379" s="84">
        <v>0</v>
      </c>
      <c r="I3379" s="177"/>
      <c r="J3379" s="174">
        <f t="shared" si="177"/>
        <v>0</v>
      </c>
      <c r="M3379" s="184"/>
    </row>
    <row r="3380" spans="1:13" ht="15" customHeight="1" x14ac:dyDescent="0.3">
      <c r="A3380" s="85" t="s">
        <v>3677</v>
      </c>
      <c r="B3380" s="85" t="s">
        <v>3678</v>
      </c>
      <c r="C3380" s="86" t="s">
        <v>25</v>
      </c>
      <c r="D3380" s="199">
        <v>0</v>
      </c>
      <c r="E3380" s="176">
        <v>0</v>
      </c>
      <c r="F3380" s="87">
        <v>0</v>
      </c>
      <c r="G3380" s="168">
        <v>0</v>
      </c>
      <c r="I3380" s="177" t="s">
        <v>9293</v>
      </c>
      <c r="J3380" s="174">
        <f t="shared" si="177"/>
        <v>0</v>
      </c>
      <c r="M3380" s="184"/>
    </row>
    <row r="3381" spans="1:13" ht="15" customHeight="1" x14ac:dyDescent="0.3">
      <c r="A3381" s="85" t="s">
        <v>3679</v>
      </c>
      <c r="B3381" s="85" t="s">
        <v>3680</v>
      </c>
      <c r="C3381" s="86" t="s">
        <v>25</v>
      </c>
      <c r="D3381" s="199">
        <v>0</v>
      </c>
      <c r="E3381" s="176">
        <v>0</v>
      </c>
      <c r="F3381" s="87">
        <v>0</v>
      </c>
      <c r="G3381" s="168">
        <v>0</v>
      </c>
      <c r="I3381" s="177" t="s">
        <v>9293</v>
      </c>
      <c r="J3381" s="174">
        <f t="shared" si="177"/>
        <v>0</v>
      </c>
      <c r="M3381" s="184"/>
    </row>
    <row r="3382" spans="1:13" ht="15" customHeight="1" x14ac:dyDescent="0.3">
      <c r="A3382" s="85" t="s">
        <v>3681</v>
      </c>
      <c r="B3382" s="85" t="s">
        <v>3682</v>
      </c>
      <c r="C3382" s="86" t="s">
        <v>28</v>
      </c>
      <c r="D3382" s="199">
        <v>0</v>
      </c>
      <c r="E3382" s="176">
        <v>0</v>
      </c>
      <c r="F3382" s="87">
        <v>0</v>
      </c>
      <c r="G3382" s="168">
        <v>0</v>
      </c>
      <c r="I3382" s="177" t="s">
        <v>9293</v>
      </c>
      <c r="J3382" s="174">
        <f t="shared" si="177"/>
        <v>0</v>
      </c>
      <c r="M3382" s="184"/>
    </row>
    <row r="3383" spans="1:13" ht="15" customHeight="1" x14ac:dyDescent="0.3">
      <c r="A3383" s="85" t="s">
        <v>3683</v>
      </c>
      <c r="B3383" s="85" t="s">
        <v>3684</v>
      </c>
      <c r="C3383" s="86" t="s">
        <v>28</v>
      </c>
      <c r="D3383" s="199">
        <v>0</v>
      </c>
      <c r="E3383" s="176">
        <v>0</v>
      </c>
      <c r="F3383" s="87">
        <v>0</v>
      </c>
      <c r="G3383" s="168">
        <v>0</v>
      </c>
      <c r="I3383" s="177" t="s">
        <v>9293</v>
      </c>
      <c r="J3383" s="174">
        <f t="shared" si="177"/>
        <v>0</v>
      </c>
      <c r="M3383" s="184"/>
    </row>
    <row r="3384" spans="1:13" ht="15" customHeight="1" x14ac:dyDescent="0.3">
      <c r="A3384" s="85" t="s">
        <v>3685</v>
      </c>
      <c r="B3384" s="85" t="s">
        <v>3686</v>
      </c>
      <c r="C3384" s="86" t="s">
        <v>25</v>
      </c>
      <c r="D3384" s="199">
        <v>0</v>
      </c>
      <c r="E3384" s="176">
        <v>0</v>
      </c>
      <c r="F3384" s="87">
        <v>0</v>
      </c>
      <c r="G3384" s="168">
        <v>0</v>
      </c>
      <c r="I3384" s="177" t="s">
        <v>9293</v>
      </c>
      <c r="J3384" s="174">
        <f t="shared" si="177"/>
        <v>0</v>
      </c>
      <c r="M3384" s="184"/>
    </row>
    <row r="3385" spans="1:13" ht="15" customHeight="1" x14ac:dyDescent="0.3">
      <c r="A3385" s="85" t="s">
        <v>3687</v>
      </c>
      <c r="B3385" s="85" t="s">
        <v>3688</v>
      </c>
      <c r="C3385" s="86" t="s">
        <v>25</v>
      </c>
      <c r="D3385" s="199">
        <v>0</v>
      </c>
      <c r="E3385" s="176">
        <v>0</v>
      </c>
      <c r="F3385" s="87">
        <v>0</v>
      </c>
      <c r="G3385" s="168">
        <v>0</v>
      </c>
      <c r="I3385" s="177" t="s">
        <v>9293</v>
      </c>
      <c r="J3385" s="174">
        <f t="shared" si="177"/>
        <v>0</v>
      </c>
      <c r="M3385" s="184"/>
    </row>
    <row r="3386" spans="1:13" ht="15" customHeight="1" x14ac:dyDescent="0.3">
      <c r="A3386" s="85" t="s">
        <v>3689</v>
      </c>
      <c r="B3386" s="85" t="s">
        <v>3690</v>
      </c>
      <c r="C3386" s="86" t="s">
        <v>25</v>
      </c>
      <c r="D3386" s="199">
        <v>0</v>
      </c>
      <c r="E3386" s="176">
        <v>0</v>
      </c>
      <c r="F3386" s="87">
        <v>0</v>
      </c>
      <c r="G3386" s="168">
        <v>0</v>
      </c>
      <c r="I3386" s="177" t="s">
        <v>9293</v>
      </c>
      <c r="J3386" s="174">
        <f t="shared" si="177"/>
        <v>0</v>
      </c>
      <c r="M3386" s="184"/>
    </row>
    <row r="3387" spans="1:13" ht="15" customHeight="1" x14ac:dyDescent="0.3">
      <c r="A3387" s="85" t="s">
        <v>3691</v>
      </c>
      <c r="B3387" s="85" t="s">
        <v>3692</v>
      </c>
      <c r="C3387" s="86" t="s">
        <v>25</v>
      </c>
      <c r="D3387" s="199">
        <v>0</v>
      </c>
      <c r="E3387" s="176">
        <v>0</v>
      </c>
      <c r="F3387" s="87">
        <v>0</v>
      </c>
      <c r="G3387" s="168">
        <v>0</v>
      </c>
      <c r="I3387" s="177" t="s">
        <v>9293</v>
      </c>
      <c r="J3387" s="174">
        <f t="shared" si="177"/>
        <v>0</v>
      </c>
      <c r="M3387" s="184"/>
    </row>
    <row r="3388" spans="1:13" ht="15" customHeight="1" x14ac:dyDescent="0.3">
      <c r="A3388" s="85" t="s">
        <v>3693</v>
      </c>
      <c r="B3388" s="85" t="s">
        <v>3694</v>
      </c>
      <c r="C3388" s="86" t="s">
        <v>25</v>
      </c>
      <c r="D3388" s="199">
        <v>0</v>
      </c>
      <c r="E3388" s="176">
        <v>0</v>
      </c>
      <c r="F3388" s="87">
        <v>0</v>
      </c>
      <c r="G3388" s="168">
        <v>0</v>
      </c>
      <c r="I3388" s="177" t="s">
        <v>9293</v>
      </c>
      <c r="J3388" s="174">
        <f t="shared" si="177"/>
        <v>0</v>
      </c>
      <c r="M3388" s="184"/>
    </row>
    <row r="3389" spans="1:13" ht="15" customHeight="1" x14ac:dyDescent="0.3">
      <c r="A3389" s="85" t="s">
        <v>3695</v>
      </c>
      <c r="B3389" s="85" t="s">
        <v>3696</v>
      </c>
      <c r="C3389" s="86" t="s">
        <v>25</v>
      </c>
      <c r="D3389" s="199">
        <v>0</v>
      </c>
      <c r="E3389" s="176">
        <v>0</v>
      </c>
      <c r="F3389" s="87">
        <v>0</v>
      </c>
      <c r="G3389" s="168">
        <v>0</v>
      </c>
      <c r="I3389" s="177" t="s">
        <v>9293</v>
      </c>
      <c r="J3389" s="174">
        <f t="shared" si="177"/>
        <v>0</v>
      </c>
      <c r="M3389" s="184"/>
    </row>
    <row r="3390" spans="1:13" ht="15" customHeight="1" x14ac:dyDescent="0.3">
      <c r="A3390" s="85" t="s">
        <v>3697</v>
      </c>
      <c r="B3390" s="85" t="s">
        <v>3698</v>
      </c>
      <c r="C3390" s="86" t="s">
        <v>25</v>
      </c>
      <c r="D3390" s="199">
        <v>0</v>
      </c>
      <c r="E3390" s="176">
        <v>0</v>
      </c>
      <c r="F3390" s="87">
        <v>0</v>
      </c>
      <c r="G3390" s="168">
        <v>0</v>
      </c>
      <c r="I3390" s="177" t="s">
        <v>9293</v>
      </c>
      <c r="J3390" s="174">
        <f t="shared" si="177"/>
        <v>0</v>
      </c>
      <c r="M3390" s="184"/>
    </row>
    <row r="3391" spans="1:13" ht="15" customHeight="1" x14ac:dyDescent="0.3">
      <c r="A3391" s="85" t="s">
        <v>3699</v>
      </c>
      <c r="B3391" s="85" t="s">
        <v>3700</v>
      </c>
      <c r="C3391" s="86" t="s">
        <v>25</v>
      </c>
      <c r="D3391" s="199">
        <v>0</v>
      </c>
      <c r="E3391" s="176">
        <v>0</v>
      </c>
      <c r="F3391" s="87">
        <v>0</v>
      </c>
      <c r="G3391" s="168">
        <v>0</v>
      </c>
      <c r="I3391" s="177" t="s">
        <v>9293</v>
      </c>
      <c r="J3391" s="174">
        <f t="shared" si="177"/>
        <v>0</v>
      </c>
      <c r="M3391" s="184"/>
    </row>
    <row r="3392" spans="1:13" ht="15" customHeight="1" x14ac:dyDescent="0.3">
      <c r="A3392" s="85" t="s">
        <v>9924</v>
      </c>
      <c r="B3392" s="85" t="s">
        <v>9695</v>
      </c>
      <c r="C3392" s="86" t="s">
        <v>25</v>
      </c>
      <c r="D3392" s="203">
        <v>52633.33</v>
      </c>
      <c r="E3392" s="164">
        <v>395276.31</v>
      </c>
      <c r="F3392" s="163">
        <v>0</v>
      </c>
      <c r="G3392" s="172">
        <v>0</v>
      </c>
      <c r="I3392" s="177">
        <f t="shared" ref="I3392:I3399" si="178">F3392/D3392</f>
        <v>0</v>
      </c>
      <c r="J3392" s="174">
        <f t="shared" si="177"/>
        <v>52633.33</v>
      </c>
      <c r="M3392" s="184"/>
    </row>
    <row r="3393" spans="1:13" ht="15" customHeight="1" x14ac:dyDescent="0.3">
      <c r="A3393" s="85" t="s">
        <v>9925</v>
      </c>
      <c r="B3393" s="85" t="s">
        <v>9696</v>
      </c>
      <c r="C3393" s="86" t="s">
        <v>25</v>
      </c>
      <c r="D3393" s="203">
        <v>2641.6</v>
      </c>
      <c r="E3393" s="164">
        <v>11702.29</v>
      </c>
      <c r="F3393" s="163">
        <v>0</v>
      </c>
      <c r="G3393" s="172">
        <v>0</v>
      </c>
      <c r="I3393" s="177">
        <f t="shared" si="178"/>
        <v>0</v>
      </c>
      <c r="J3393" s="174">
        <f t="shared" si="177"/>
        <v>2641.6</v>
      </c>
      <c r="M3393" s="184"/>
    </row>
    <row r="3394" spans="1:13" ht="15" customHeight="1" x14ac:dyDescent="0.3">
      <c r="A3394" s="85" t="s">
        <v>9926</v>
      </c>
      <c r="B3394" s="85" t="s">
        <v>9697</v>
      </c>
      <c r="C3394" s="86" t="s">
        <v>28</v>
      </c>
      <c r="D3394" s="203">
        <v>24</v>
      </c>
      <c r="E3394" s="164">
        <v>1789.44</v>
      </c>
      <c r="F3394" s="163">
        <v>0</v>
      </c>
      <c r="G3394" s="172">
        <v>0</v>
      </c>
      <c r="I3394" s="177">
        <f t="shared" si="178"/>
        <v>0</v>
      </c>
      <c r="J3394" s="174">
        <f t="shared" si="177"/>
        <v>24</v>
      </c>
      <c r="M3394" s="184"/>
    </row>
    <row r="3395" spans="1:13" ht="15" customHeight="1" x14ac:dyDescent="0.3">
      <c r="A3395" s="85" t="s">
        <v>9927</v>
      </c>
      <c r="B3395" s="85" t="s">
        <v>9698</v>
      </c>
      <c r="C3395" s="86" t="s">
        <v>25</v>
      </c>
      <c r="D3395" s="203">
        <v>4738.6000000000004</v>
      </c>
      <c r="E3395" s="164">
        <v>18338.38</v>
      </c>
      <c r="F3395" s="163">
        <v>0</v>
      </c>
      <c r="G3395" s="172">
        <v>0</v>
      </c>
      <c r="I3395" s="177">
        <f t="shared" si="178"/>
        <v>0</v>
      </c>
      <c r="J3395" s="174">
        <f t="shared" si="177"/>
        <v>4738.6000000000004</v>
      </c>
      <c r="M3395" s="184"/>
    </row>
    <row r="3396" spans="1:13" ht="15" customHeight="1" x14ac:dyDescent="0.3">
      <c r="A3396" s="85" t="s">
        <v>9928</v>
      </c>
      <c r="B3396" s="85" t="s">
        <v>9699</v>
      </c>
      <c r="C3396" s="86" t="s">
        <v>25</v>
      </c>
      <c r="D3396" s="203">
        <v>2876.14</v>
      </c>
      <c r="E3396" s="164">
        <v>14668.31</v>
      </c>
      <c r="F3396" s="163">
        <v>0</v>
      </c>
      <c r="G3396" s="172">
        <v>0</v>
      </c>
      <c r="I3396" s="177">
        <f t="shared" si="178"/>
        <v>0</v>
      </c>
      <c r="J3396" s="174">
        <f t="shared" si="177"/>
        <v>2876.14</v>
      </c>
      <c r="M3396" s="184"/>
    </row>
    <row r="3397" spans="1:13" ht="15" customHeight="1" x14ac:dyDescent="0.3">
      <c r="A3397" s="85" t="s">
        <v>9929</v>
      </c>
      <c r="B3397" s="85" t="s">
        <v>9700</v>
      </c>
      <c r="C3397" s="86" t="s">
        <v>25</v>
      </c>
      <c r="D3397" s="203">
        <v>2275.61</v>
      </c>
      <c r="E3397" s="164">
        <v>8806.61</v>
      </c>
      <c r="F3397" s="163">
        <v>0</v>
      </c>
      <c r="G3397" s="172">
        <v>0</v>
      </c>
      <c r="I3397" s="177">
        <f t="shared" si="178"/>
        <v>0</v>
      </c>
      <c r="J3397" s="174">
        <f t="shared" si="177"/>
        <v>2275.61</v>
      </c>
      <c r="M3397" s="184"/>
    </row>
    <row r="3398" spans="1:13" ht="15" customHeight="1" x14ac:dyDescent="0.3">
      <c r="A3398" s="85" t="s">
        <v>9930</v>
      </c>
      <c r="B3398" s="85" t="s">
        <v>9701</v>
      </c>
      <c r="C3398" s="86" t="s">
        <v>25</v>
      </c>
      <c r="D3398" s="203">
        <v>10</v>
      </c>
      <c r="E3398" s="164">
        <v>108.4</v>
      </c>
      <c r="F3398" s="163">
        <v>0</v>
      </c>
      <c r="G3398" s="172">
        <v>0</v>
      </c>
      <c r="I3398" s="177">
        <f t="shared" si="178"/>
        <v>0</v>
      </c>
      <c r="J3398" s="174">
        <f t="shared" si="177"/>
        <v>10</v>
      </c>
      <c r="M3398" s="184"/>
    </row>
    <row r="3399" spans="1:13" ht="15" customHeight="1" x14ac:dyDescent="0.3">
      <c r="A3399" s="85" t="s">
        <v>9931</v>
      </c>
      <c r="B3399" s="85" t="s">
        <v>9702</v>
      </c>
      <c r="C3399" s="86" t="s">
        <v>25</v>
      </c>
      <c r="D3399" s="203">
        <v>3655.2</v>
      </c>
      <c r="E3399" s="164">
        <v>167225.4</v>
      </c>
      <c r="F3399" s="163">
        <v>0</v>
      </c>
      <c r="G3399" s="172">
        <v>0</v>
      </c>
      <c r="I3399" s="177">
        <f t="shared" si="178"/>
        <v>0</v>
      </c>
      <c r="J3399" s="174">
        <f t="shared" si="177"/>
        <v>3655.2</v>
      </c>
      <c r="M3399" s="184"/>
    </row>
    <row r="3400" spans="1:13" ht="25.2" customHeight="1" x14ac:dyDescent="0.3">
      <c r="A3400" s="81" t="s">
        <v>3701</v>
      </c>
      <c r="B3400" s="81" t="s">
        <v>3702</v>
      </c>
      <c r="C3400" s="82"/>
      <c r="D3400" s="197"/>
      <c r="E3400" s="153">
        <v>1156691.1299999999</v>
      </c>
      <c r="F3400" s="82"/>
      <c r="G3400" s="82">
        <v>623057.4837000001</v>
      </c>
      <c r="I3400" s="177"/>
      <c r="J3400" s="174">
        <f t="shared" si="177"/>
        <v>0</v>
      </c>
      <c r="M3400" s="184"/>
    </row>
    <row r="3401" spans="1:13" ht="15" customHeight="1" x14ac:dyDescent="0.3">
      <c r="A3401" s="85" t="s">
        <v>3703</v>
      </c>
      <c r="B3401" s="85" t="s">
        <v>3704</v>
      </c>
      <c r="C3401" s="86" t="s">
        <v>25</v>
      </c>
      <c r="D3401" s="199">
        <v>0</v>
      </c>
      <c r="E3401" s="176">
        <v>0</v>
      </c>
      <c r="F3401" s="87">
        <v>0</v>
      </c>
      <c r="G3401" s="168">
        <v>0</v>
      </c>
      <c r="I3401" s="177" t="s">
        <v>9293</v>
      </c>
      <c r="J3401" s="174">
        <f t="shared" si="177"/>
        <v>0</v>
      </c>
      <c r="M3401" s="184"/>
    </row>
    <row r="3402" spans="1:13" ht="15" customHeight="1" x14ac:dyDescent="0.3">
      <c r="A3402" s="85" t="s">
        <v>3705</v>
      </c>
      <c r="B3402" s="85" t="s">
        <v>3706</v>
      </c>
      <c r="C3402" s="86" t="s">
        <v>25</v>
      </c>
      <c r="D3402" s="199">
        <v>0</v>
      </c>
      <c r="E3402" s="176">
        <v>0</v>
      </c>
      <c r="F3402" s="87">
        <v>0</v>
      </c>
      <c r="G3402" s="168">
        <v>0</v>
      </c>
      <c r="I3402" s="177" t="s">
        <v>9293</v>
      </c>
      <c r="J3402" s="174">
        <f t="shared" si="177"/>
        <v>0</v>
      </c>
      <c r="M3402" s="184"/>
    </row>
    <row r="3403" spans="1:13" ht="15" customHeight="1" x14ac:dyDescent="0.3">
      <c r="A3403" s="85" t="s">
        <v>3707</v>
      </c>
      <c r="B3403" s="85" t="s">
        <v>3708</v>
      </c>
      <c r="C3403" s="86" t="s">
        <v>25</v>
      </c>
      <c r="D3403" s="199">
        <v>0</v>
      </c>
      <c r="E3403" s="176">
        <v>0</v>
      </c>
      <c r="F3403" s="87">
        <v>13</v>
      </c>
      <c r="G3403" s="168">
        <v>96.2</v>
      </c>
      <c r="I3403" s="177" t="s">
        <v>9293</v>
      </c>
      <c r="J3403" s="174">
        <f t="shared" si="177"/>
        <v>-13</v>
      </c>
      <c r="M3403" s="184"/>
    </row>
    <row r="3404" spans="1:13" ht="15" customHeight="1" x14ac:dyDescent="0.3">
      <c r="A3404" s="85" t="s">
        <v>3709</v>
      </c>
      <c r="B3404" s="85" t="s">
        <v>3710</v>
      </c>
      <c r="C3404" s="86" t="s">
        <v>25</v>
      </c>
      <c r="D3404" s="199">
        <v>0</v>
      </c>
      <c r="E3404" s="176">
        <v>0</v>
      </c>
      <c r="F3404" s="87">
        <v>3</v>
      </c>
      <c r="G3404" s="168">
        <v>20.79</v>
      </c>
      <c r="I3404" s="177" t="s">
        <v>9293</v>
      </c>
      <c r="J3404" s="174">
        <f t="shared" si="177"/>
        <v>-3</v>
      </c>
      <c r="M3404" s="184"/>
    </row>
    <row r="3405" spans="1:13" ht="15" customHeight="1" x14ac:dyDescent="0.3">
      <c r="A3405" s="85" t="s">
        <v>3711</v>
      </c>
      <c r="B3405" s="85" t="s">
        <v>3712</v>
      </c>
      <c r="C3405" s="86" t="s">
        <v>28</v>
      </c>
      <c r="D3405" s="199">
        <v>0</v>
      </c>
      <c r="E3405" s="176">
        <v>0</v>
      </c>
      <c r="F3405" s="87">
        <v>0</v>
      </c>
      <c r="G3405" s="168">
        <v>0</v>
      </c>
      <c r="I3405" s="177" t="s">
        <v>9293</v>
      </c>
      <c r="J3405" s="174">
        <f t="shared" si="177"/>
        <v>0</v>
      </c>
      <c r="M3405" s="184"/>
    </row>
    <row r="3406" spans="1:13" ht="15" customHeight="1" x14ac:dyDescent="0.3">
      <c r="A3406" s="85" t="s">
        <v>3713</v>
      </c>
      <c r="B3406" s="85" t="s">
        <v>3714</v>
      </c>
      <c r="C3406" s="86" t="s">
        <v>28</v>
      </c>
      <c r="D3406" s="199">
        <v>0</v>
      </c>
      <c r="E3406" s="176">
        <v>0</v>
      </c>
      <c r="F3406" s="87">
        <v>0</v>
      </c>
      <c r="G3406" s="168">
        <v>0</v>
      </c>
      <c r="I3406" s="177" t="s">
        <v>9293</v>
      </c>
      <c r="J3406" s="174">
        <f t="shared" si="177"/>
        <v>0</v>
      </c>
      <c r="M3406" s="184"/>
    </row>
    <row r="3407" spans="1:13" ht="15" customHeight="1" x14ac:dyDescent="0.3">
      <c r="A3407" s="85" t="s">
        <v>3715</v>
      </c>
      <c r="B3407" s="85" t="s">
        <v>3716</v>
      </c>
      <c r="C3407" s="86" t="s">
        <v>28</v>
      </c>
      <c r="D3407" s="199">
        <v>0</v>
      </c>
      <c r="E3407" s="176">
        <v>0</v>
      </c>
      <c r="F3407" s="87">
        <v>8</v>
      </c>
      <c r="G3407" s="168">
        <v>51.44</v>
      </c>
      <c r="I3407" s="177" t="s">
        <v>9293</v>
      </c>
      <c r="J3407" s="174">
        <f t="shared" si="177"/>
        <v>-8</v>
      </c>
      <c r="M3407" s="184"/>
    </row>
    <row r="3408" spans="1:13" ht="15" customHeight="1" x14ac:dyDescent="0.3">
      <c r="A3408" s="85" t="s">
        <v>3717</v>
      </c>
      <c r="B3408" s="85" t="s">
        <v>2256</v>
      </c>
      <c r="C3408" s="86" t="s">
        <v>28</v>
      </c>
      <c r="D3408" s="199">
        <v>0</v>
      </c>
      <c r="E3408" s="176">
        <v>0</v>
      </c>
      <c r="F3408" s="87">
        <v>2</v>
      </c>
      <c r="G3408" s="168">
        <v>9.7799999999999994</v>
      </c>
      <c r="I3408" s="177" t="s">
        <v>9293</v>
      </c>
      <c r="J3408" s="174">
        <f t="shared" si="177"/>
        <v>-2</v>
      </c>
      <c r="M3408" s="184"/>
    </row>
    <row r="3409" spans="1:13" ht="15" customHeight="1" x14ac:dyDescent="0.3">
      <c r="A3409" s="85" t="s">
        <v>3718</v>
      </c>
      <c r="B3409" s="85" t="s">
        <v>3719</v>
      </c>
      <c r="C3409" s="86" t="s">
        <v>28</v>
      </c>
      <c r="D3409" s="199">
        <v>0</v>
      </c>
      <c r="E3409" s="176">
        <v>0</v>
      </c>
      <c r="F3409" s="87">
        <v>0</v>
      </c>
      <c r="G3409" s="168">
        <v>0</v>
      </c>
      <c r="I3409" s="177" t="s">
        <v>9293</v>
      </c>
      <c r="J3409" s="174">
        <f t="shared" si="177"/>
        <v>0</v>
      </c>
      <c r="M3409" s="184"/>
    </row>
    <row r="3410" spans="1:13" ht="15" customHeight="1" x14ac:dyDescent="0.3">
      <c r="A3410" s="85" t="s">
        <v>3720</v>
      </c>
      <c r="B3410" s="85" t="s">
        <v>3721</v>
      </c>
      <c r="C3410" s="86" t="s">
        <v>28</v>
      </c>
      <c r="D3410" s="199">
        <v>0</v>
      </c>
      <c r="E3410" s="176">
        <v>0</v>
      </c>
      <c r="F3410" s="87">
        <v>0</v>
      </c>
      <c r="G3410" s="168">
        <v>0</v>
      </c>
      <c r="I3410" s="177" t="s">
        <v>9293</v>
      </c>
      <c r="J3410" s="174">
        <f t="shared" si="177"/>
        <v>0</v>
      </c>
      <c r="M3410" s="184"/>
    </row>
    <row r="3411" spans="1:13" ht="15" customHeight="1" x14ac:dyDescent="0.3">
      <c r="A3411" s="85" t="s">
        <v>3722</v>
      </c>
      <c r="B3411" s="85" t="s">
        <v>2242</v>
      </c>
      <c r="C3411" s="86" t="s">
        <v>28</v>
      </c>
      <c r="D3411" s="199">
        <v>0</v>
      </c>
      <c r="E3411" s="176">
        <v>0</v>
      </c>
      <c r="F3411" s="87">
        <v>0</v>
      </c>
      <c r="G3411" s="168">
        <v>0</v>
      </c>
      <c r="I3411" s="177" t="s">
        <v>9293</v>
      </c>
      <c r="J3411" s="174">
        <f t="shared" si="177"/>
        <v>0</v>
      </c>
      <c r="M3411" s="184"/>
    </row>
    <row r="3412" spans="1:13" ht="15" customHeight="1" x14ac:dyDescent="0.3">
      <c r="A3412" s="85" t="s">
        <v>3723</v>
      </c>
      <c r="B3412" s="85" t="s">
        <v>2244</v>
      </c>
      <c r="C3412" s="86" t="s">
        <v>28</v>
      </c>
      <c r="D3412" s="199">
        <v>0</v>
      </c>
      <c r="E3412" s="176">
        <v>0</v>
      </c>
      <c r="F3412" s="87">
        <v>1</v>
      </c>
      <c r="G3412" s="168">
        <v>4.22</v>
      </c>
      <c r="I3412" s="177" t="s">
        <v>9293</v>
      </c>
      <c r="J3412" s="174">
        <f t="shared" si="177"/>
        <v>-1</v>
      </c>
      <c r="M3412" s="184"/>
    </row>
    <row r="3413" spans="1:13" ht="15" customHeight="1" x14ac:dyDescent="0.3">
      <c r="A3413" s="85" t="s">
        <v>3724</v>
      </c>
      <c r="B3413" s="85" t="s">
        <v>3725</v>
      </c>
      <c r="C3413" s="86" t="s">
        <v>28</v>
      </c>
      <c r="D3413" s="199">
        <v>0</v>
      </c>
      <c r="E3413" s="176">
        <v>0</v>
      </c>
      <c r="F3413" s="87">
        <v>0</v>
      </c>
      <c r="G3413" s="168">
        <v>0</v>
      </c>
      <c r="I3413" s="177" t="s">
        <v>9293</v>
      </c>
      <c r="J3413" s="174">
        <f t="shared" si="177"/>
        <v>0</v>
      </c>
      <c r="M3413" s="184"/>
    </row>
    <row r="3414" spans="1:13" ht="15" customHeight="1" x14ac:dyDescent="0.3">
      <c r="A3414" s="85" t="s">
        <v>3726</v>
      </c>
      <c r="B3414" s="85" t="s">
        <v>3727</v>
      </c>
      <c r="C3414" s="86" t="s">
        <v>28</v>
      </c>
      <c r="D3414" s="199">
        <v>0</v>
      </c>
      <c r="E3414" s="176">
        <v>0</v>
      </c>
      <c r="F3414" s="87">
        <v>0</v>
      </c>
      <c r="G3414" s="168">
        <v>0</v>
      </c>
      <c r="I3414" s="177" t="s">
        <v>9293</v>
      </c>
      <c r="J3414" s="174">
        <f t="shared" si="177"/>
        <v>0</v>
      </c>
      <c r="M3414" s="184"/>
    </row>
    <row r="3415" spans="1:13" ht="15" customHeight="1" x14ac:dyDescent="0.3">
      <c r="A3415" s="85" t="s">
        <v>3728</v>
      </c>
      <c r="B3415" s="85" t="s">
        <v>3729</v>
      </c>
      <c r="C3415" s="86" t="s">
        <v>28</v>
      </c>
      <c r="D3415" s="199">
        <v>0</v>
      </c>
      <c r="E3415" s="176">
        <v>0</v>
      </c>
      <c r="F3415" s="87">
        <v>0</v>
      </c>
      <c r="G3415" s="168">
        <v>0</v>
      </c>
      <c r="I3415" s="177" t="s">
        <v>9293</v>
      </c>
      <c r="J3415" s="174">
        <f t="shared" si="177"/>
        <v>0</v>
      </c>
      <c r="M3415" s="184"/>
    </row>
    <row r="3416" spans="1:13" ht="15" customHeight="1" x14ac:dyDescent="0.3">
      <c r="A3416" s="85" t="s">
        <v>3730</v>
      </c>
      <c r="B3416" s="85" t="s">
        <v>3731</v>
      </c>
      <c r="C3416" s="86" t="s">
        <v>28</v>
      </c>
      <c r="D3416" s="199">
        <v>0</v>
      </c>
      <c r="E3416" s="176">
        <v>0</v>
      </c>
      <c r="F3416" s="87">
        <v>0</v>
      </c>
      <c r="G3416" s="168">
        <v>0</v>
      </c>
      <c r="I3416" s="177" t="s">
        <v>9293</v>
      </c>
      <c r="J3416" s="174">
        <f t="shared" si="177"/>
        <v>0</v>
      </c>
      <c r="M3416" s="184"/>
    </row>
    <row r="3417" spans="1:13" ht="15" customHeight="1" x14ac:dyDescent="0.3">
      <c r="A3417" s="85" t="s">
        <v>3732</v>
      </c>
      <c r="B3417" s="85" t="s">
        <v>3733</v>
      </c>
      <c r="C3417" s="86" t="s">
        <v>25</v>
      </c>
      <c r="D3417" s="199">
        <v>0</v>
      </c>
      <c r="E3417" s="176">
        <v>0</v>
      </c>
      <c r="F3417" s="87">
        <v>620.86999999999989</v>
      </c>
      <c r="G3417" s="168">
        <v>9735.2415999999976</v>
      </c>
      <c r="I3417" s="177" t="s">
        <v>9293</v>
      </c>
      <c r="J3417" s="174">
        <f t="shared" si="177"/>
        <v>-620.86999999999989</v>
      </c>
      <c r="M3417" s="184"/>
    </row>
    <row r="3418" spans="1:13" ht="15" customHeight="1" x14ac:dyDescent="0.3">
      <c r="A3418" s="85" t="s">
        <v>3734</v>
      </c>
      <c r="B3418" s="85" t="s">
        <v>3735</v>
      </c>
      <c r="C3418" s="86" t="s">
        <v>25</v>
      </c>
      <c r="D3418" s="199">
        <v>0</v>
      </c>
      <c r="E3418" s="176">
        <v>0</v>
      </c>
      <c r="F3418" s="87">
        <v>629.55000000000007</v>
      </c>
      <c r="G3418" s="168">
        <v>8857.7685000000019</v>
      </c>
      <c r="I3418" s="177" t="s">
        <v>9293</v>
      </c>
      <c r="J3418" s="174">
        <f t="shared" si="177"/>
        <v>-629.55000000000007</v>
      </c>
      <c r="M3418" s="184"/>
    </row>
    <row r="3419" spans="1:13" ht="15" customHeight="1" x14ac:dyDescent="0.3">
      <c r="A3419" s="85" t="s">
        <v>3736</v>
      </c>
      <c r="B3419" s="85" t="s">
        <v>3737</v>
      </c>
      <c r="C3419" s="86" t="s">
        <v>28</v>
      </c>
      <c r="D3419" s="199">
        <v>0</v>
      </c>
      <c r="E3419" s="176">
        <v>0</v>
      </c>
      <c r="F3419" s="87">
        <v>162</v>
      </c>
      <c r="G3419" s="168">
        <v>2723.22</v>
      </c>
      <c r="I3419" s="177" t="s">
        <v>9293</v>
      </c>
      <c r="J3419" s="174">
        <f t="shared" si="177"/>
        <v>-162</v>
      </c>
      <c r="M3419" s="184"/>
    </row>
    <row r="3420" spans="1:13" ht="15" customHeight="1" x14ac:dyDescent="0.3">
      <c r="A3420" s="85" t="s">
        <v>3738</v>
      </c>
      <c r="B3420" s="85" t="s">
        <v>3739</v>
      </c>
      <c r="C3420" s="86" t="s">
        <v>28</v>
      </c>
      <c r="D3420" s="199">
        <v>0</v>
      </c>
      <c r="E3420" s="176">
        <v>0</v>
      </c>
      <c r="F3420" s="87">
        <v>81</v>
      </c>
      <c r="G3420" s="168">
        <v>533.79</v>
      </c>
      <c r="I3420" s="177" t="s">
        <v>9293</v>
      </c>
      <c r="J3420" s="174">
        <f t="shared" si="177"/>
        <v>-81</v>
      </c>
      <c r="M3420" s="184"/>
    </row>
    <row r="3421" spans="1:13" ht="15" customHeight="1" x14ac:dyDescent="0.3">
      <c r="A3421" s="85" t="s">
        <v>3740</v>
      </c>
      <c r="B3421" s="85" t="s">
        <v>3741</v>
      </c>
      <c r="C3421" s="86" t="s">
        <v>28</v>
      </c>
      <c r="D3421" s="199">
        <v>0</v>
      </c>
      <c r="E3421" s="176">
        <v>0</v>
      </c>
      <c r="F3421" s="87">
        <v>165</v>
      </c>
      <c r="G3421" s="168">
        <v>6012.5999999999995</v>
      </c>
      <c r="I3421" s="177" t="s">
        <v>9293</v>
      </c>
      <c r="J3421" s="174">
        <f t="shared" si="177"/>
        <v>-165</v>
      </c>
      <c r="M3421" s="184"/>
    </row>
    <row r="3422" spans="1:13" ht="15" customHeight="1" x14ac:dyDescent="0.3">
      <c r="A3422" s="85" t="s">
        <v>3742</v>
      </c>
      <c r="B3422" s="85" t="s">
        <v>3743</v>
      </c>
      <c r="C3422" s="86" t="s">
        <v>28</v>
      </c>
      <c r="D3422" s="199">
        <v>0</v>
      </c>
      <c r="E3422" s="176">
        <v>0</v>
      </c>
      <c r="F3422" s="87">
        <v>237</v>
      </c>
      <c r="G3422" s="168">
        <v>5408.34</v>
      </c>
      <c r="I3422" s="177" t="s">
        <v>9293</v>
      </c>
      <c r="J3422" s="174">
        <f t="shared" si="177"/>
        <v>-237</v>
      </c>
      <c r="M3422" s="184"/>
    </row>
    <row r="3423" spans="1:13" ht="15" customHeight="1" x14ac:dyDescent="0.3">
      <c r="A3423" s="85" t="s">
        <v>3744</v>
      </c>
      <c r="B3423" s="85" t="s">
        <v>3745</v>
      </c>
      <c r="C3423" s="86" t="s">
        <v>28</v>
      </c>
      <c r="D3423" s="199">
        <v>0</v>
      </c>
      <c r="E3423" s="176">
        <v>0</v>
      </c>
      <c r="F3423" s="87">
        <v>631</v>
      </c>
      <c r="G3423" s="168">
        <v>8253.48</v>
      </c>
      <c r="I3423" s="177" t="s">
        <v>9293</v>
      </c>
      <c r="J3423" s="174">
        <f t="shared" si="177"/>
        <v>-631</v>
      </c>
      <c r="M3423" s="184"/>
    </row>
    <row r="3424" spans="1:13" ht="15" customHeight="1" x14ac:dyDescent="0.3">
      <c r="A3424" s="85" t="s">
        <v>3746</v>
      </c>
      <c r="B3424" s="85" t="s">
        <v>3747</v>
      </c>
      <c r="C3424" s="86" t="s">
        <v>28</v>
      </c>
      <c r="D3424" s="199">
        <v>0</v>
      </c>
      <c r="E3424" s="176">
        <v>0</v>
      </c>
      <c r="F3424" s="87">
        <v>545</v>
      </c>
      <c r="G3424" s="168">
        <v>4528.95</v>
      </c>
      <c r="I3424" s="177" t="s">
        <v>9293</v>
      </c>
      <c r="J3424" s="174">
        <f t="shared" si="177"/>
        <v>-545</v>
      </c>
      <c r="M3424" s="184"/>
    </row>
    <row r="3425" spans="1:13" ht="15" customHeight="1" x14ac:dyDescent="0.3">
      <c r="A3425" s="85" t="s">
        <v>3748</v>
      </c>
      <c r="B3425" s="85" t="s">
        <v>3749</v>
      </c>
      <c r="C3425" s="86" t="s">
        <v>25</v>
      </c>
      <c r="D3425" s="199">
        <v>0</v>
      </c>
      <c r="E3425" s="176">
        <v>0</v>
      </c>
      <c r="F3425" s="87">
        <v>253.4</v>
      </c>
      <c r="G3425" s="168">
        <v>83989.43</v>
      </c>
      <c r="I3425" s="177" t="s">
        <v>9293</v>
      </c>
      <c r="J3425" s="174">
        <f t="shared" si="177"/>
        <v>-253.4</v>
      </c>
      <c r="M3425" s="184"/>
    </row>
    <row r="3426" spans="1:13" ht="15" customHeight="1" x14ac:dyDescent="0.3">
      <c r="A3426" s="85" t="s">
        <v>3750</v>
      </c>
      <c r="B3426" s="85" t="s">
        <v>3751</v>
      </c>
      <c r="C3426" s="86" t="s">
        <v>25</v>
      </c>
      <c r="D3426" s="199">
        <v>0</v>
      </c>
      <c r="E3426" s="176">
        <v>0</v>
      </c>
      <c r="F3426" s="87">
        <v>0</v>
      </c>
      <c r="G3426" s="168">
        <v>0</v>
      </c>
      <c r="I3426" s="177" t="s">
        <v>9293</v>
      </c>
      <c r="J3426" s="174">
        <f t="shared" si="177"/>
        <v>0</v>
      </c>
      <c r="M3426" s="184"/>
    </row>
    <row r="3427" spans="1:13" ht="15" customHeight="1" x14ac:dyDescent="0.3">
      <c r="A3427" s="85" t="s">
        <v>3752</v>
      </c>
      <c r="B3427" s="85" t="s">
        <v>3753</v>
      </c>
      <c r="C3427" s="86" t="s">
        <v>28</v>
      </c>
      <c r="D3427" s="199">
        <v>0</v>
      </c>
      <c r="E3427" s="176">
        <v>0</v>
      </c>
      <c r="F3427" s="87">
        <v>0</v>
      </c>
      <c r="G3427" s="168">
        <v>0</v>
      </c>
      <c r="I3427" s="177" t="s">
        <v>9293</v>
      </c>
      <c r="J3427" s="174">
        <f t="shared" si="177"/>
        <v>0</v>
      </c>
      <c r="M3427" s="184"/>
    </row>
    <row r="3428" spans="1:13" ht="15" customHeight="1" x14ac:dyDescent="0.3">
      <c r="A3428" s="85" t="s">
        <v>8246</v>
      </c>
      <c r="B3428" s="85" t="s">
        <v>8432</v>
      </c>
      <c r="C3428" s="86" t="s">
        <v>25</v>
      </c>
      <c r="D3428" s="202">
        <v>0</v>
      </c>
      <c r="E3428" s="162">
        <v>0</v>
      </c>
      <c r="F3428" s="161">
        <v>0</v>
      </c>
      <c r="G3428" s="171">
        <v>0</v>
      </c>
      <c r="I3428" s="177" t="s">
        <v>9293</v>
      </c>
      <c r="J3428" s="174">
        <f t="shared" si="177"/>
        <v>0</v>
      </c>
      <c r="K3428" s="214" t="s">
        <v>9296</v>
      </c>
      <c r="M3428" s="184"/>
    </row>
    <row r="3429" spans="1:13" ht="15" customHeight="1" x14ac:dyDescent="0.3">
      <c r="A3429" s="85" t="s">
        <v>8247</v>
      </c>
      <c r="B3429" s="85" t="s">
        <v>8248</v>
      </c>
      <c r="C3429" s="86" t="s">
        <v>28</v>
      </c>
      <c r="D3429" s="202">
        <v>0</v>
      </c>
      <c r="E3429" s="162">
        <v>0</v>
      </c>
      <c r="F3429" s="161">
        <v>14.58</v>
      </c>
      <c r="G3429" s="171">
        <v>3551.5421999999999</v>
      </c>
      <c r="I3429" s="177" t="s">
        <v>9293</v>
      </c>
      <c r="J3429" s="174">
        <f t="shared" ref="J3429:J3492" si="179">D3429-F3429</f>
        <v>-14.58</v>
      </c>
      <c r="K3429" s="214"/>
      <c r="M3429" s="184"/>
    </row>
    <row r="3430" spans="1:13" ht="15" customHeight="1" x14ac:dyDescent="0.3">
      <c r="A3430" s="85" t="s">
        <v>8249</v>
      </c>
      <c r="B3430" s="85" t="s">
        <v>8250</v>
      </c>
      <c r="C3430" s="86" t="s">
        <v>28</v>
      </c>
      <c r="D3430" s="202">
        <v>0</v>
      </c>
      <c r="E3430" s="162">
        <v>0</v>
      </c>
      <c r="F3430" s="161">
        <v>198</v>
      </c>
      <c r="G3430" s="171">
        <v>2641.32</v>
      </c>
      <c r="I3430" s="177" t="s">
        <v>9293</v>
      </c>
      <c r="J3430" s="174">
        <f t="shared" si="179"/>
        <v>-198</v>
      </c>
      <c r="K3430" s="214"/>
      <c r="M3430" s="184"/>
    </row>
    <row r="3431" spans="1:13" ht="15" customHeight="1" x14ac:dyDescent="0.3">
      <c r="A3431" s="85" t="s">
        <v>8251</v>
      </c>
      <c r="B3431" s="85" t="s">
        <v>8252</v>
      </c>
      <c r="C3431" s="86" t="s">
        <v>28</v>
      </c>
      <c r="D3431" s="202">
        <v>0</v>
      </c>
      <c r="E3431" s="162">
        <v>0</v>
      </c>
      <c r="F3431" s="161">
        <v>4</v>
      </c>
      <c r="G3431" s="171">
        <v>54.16</v>
      </c>
      <c r="I3431" s="177" t="s">
        <v>9293</v>
      </c>
      <c r="J3431" s="174">
        <f t="shared" si="179"/>
        <v>-4</v>
      </c>
      <c r="K3431" s="214"/>
      <c r="M3431" s="184"/>
    </row>
    <row r="3432" spans="1:13" ht="15" customHeight="1" x14ac:dyDescent="0.3">
      <c r="A3432" s="85" t="s">
        <v>8253</v>
      </c>
      <c r="B3432" s="85" t="s">
        <v>8254</v>
      </c>
      <c r="C3432" s="86" t="s">
        <v>28</v>
      </c>
      <c r="D3432" s="202">
        <v>0</v>
      </c>
      <c r="E3432" s="162">
        <v>0</v>
      </c>
      <c r="F3432" s="161">
        <v>180.3</v>
      </c>
      <c r="G3432" s="171">
        <v>2567.4720000000002</v>
      </c>
      <c r="I3432" s="177" t="s">
        <v>9293</v>
      </c>
      <c r="J3432" s="174">
        <f t="shared" si="179"/>
        <v>-180.3</v>
      </c>
      <c r="K3432" s="214"/>
      <c r="M3432" s="184"/>
    </row>
    <row r="3433" spans="1:13" ht="15" customHeight="1" x14ac:dyDescent="0.3">
      <c r="A3433" s="85" t="s">
        <v>8255</v>
      </c>
      <c r="B3433" s="85" t="s">
        <v>8256</v>
      </c>
      <c r="C3433" s="86" t="s">
        <v>28</v>
      </c>
      <c r="D3433" s="202">
        <v>0</v>
      </c>
      <c r="E3433" s="162">
        <v>0</v>
      </c>
      <c r="F3433" s="161">
        <v>260</v>
      </c>
      <c r="G3433" s="171">
        <v>3910.3999999999996</v>
      </c>
      <c r="I3433" s="177" t="s">
        <v>9293</v>
      </c>
      <c r="J3433" s="174">
        <f t="shared" si="179"/>
        <v>-260</v>
      </c>
      <c r="K3433" s="214"/>
      <c r="M3433" s="184"/>
    </row>
    <row r="3434" spans="1:13" ht="15" customHeight="1" x14ac:dyDescent="0.3">
      <c r="A3434" s="85" t="s">
        <v>8917</v>
      </c>
      <c r="B3434" s="85" t="s">
        <v>1798</v>
      </c>
      <c r="C3434" s="86" t="s">
        <v>25</v>
      </c>
      <c r="D3434" s="203">
        <v>10966.02</v>
      </c>
      <c r="E3434" s="164">
        <v>15791.07</v>
      </c>
      <c r="F3434" s="163">
        <v>2404.4299999999998</v>
      </c>
      <c r="G3434" s="172">
        <v>3462.3791999999999</v>
      </c>
      <c r="I3434" s="177">
        <f t="shared" ref="I3434:I3465" si="180">F3434/D3434</f>
        <v>0.21926186528932098</v>
      </c>
      <c r="J3434" s="174">
        <f t="shared" si="179"/>
        <v>8561.59</v>
      </c>
      <c r="M3434" s="184"/>
    </row>
    <row r="3435" spans="1:13" ht="15" customHeight="1" x14ac:dyDescent="0.3">
      <c r="A3435" s="85" t="s">
        <v>8918</v>
      </c>
      <c r="B3435" s="85" t="s">
        <v>9703</v>
      </c>
      <c r="C3435" s="86" t="s">
        <v>28</v>
      </c>
      <c r="D3435" s="203">
        <v>150</v>
      </c>
      <c r="E3435" s="164">
        <v>2295</v>
      </c>
      <c r="F3435" s="163">
        <v>0</v>
      </c>
      <c r="G3435" s="172">
        <v>0</v>
      </c>
      <c r="I3435" s="177">
        <f t="shared" si="180"/>
        <v>0</v>
      </c>
      <c r="J3435" s="174">
        <f t="shared" si="179"/>
        <v>150</v>
      </c>
      <c r="M3435" s="184"/>
    </row>
    <row r="3436" spans="1:13" ht="15" customHeight="1" x14ac:dyDescent="0.3">
      <c r="A3436" s="85" t="s">
        <v>8919</v>
      </c>
      <c r="B3436" s="85" t="s">
        <v>9704</v>
      </c>
      <c r="C3436" s="86" t="s">
        <v>25</v>
      </c>
      <c r="D3436" s="203">
        <v>180</v>
      </c>
      <c r="E3436" s="164">
        <v>28024.2</v>
      </c>
      <c r="F3436" s="163">
        <v>0</v>
      </c>
      <c r="G3436" s="172">
        <v>0</v>
      </c>
      <c r="I3436" s="177">
        <f t="shared" si="180"/>
        <v>0</v>
      </c>
      <c r="J3436" s="174">
        <f t="shared" si="179"/>
        <v>180</v>
      </c>
      <c r="M3436" s="184"/>
    </row>
    <row r="3437" spans="1:13" ht="15" customHeight="1" x14ac:dyDescent="0.3">
      <c r="A3437" s="85" t="s">
        <v>8920</v>
      </c>
      <c r="B3437" s="85" t="s">
        <v>9705</v>
      </c>
      <c r="C3437" s="86" t="s">
        <v>25</v>
      </c>
      <c r="D3437" s="203">
        <v>180</v>
      </c>
      <c r="E3437" s="164">
        <v>599.4</v>
      </c>
      <c r="F3437" s="163">
        <v>0</v>
      </c>
      <c r="G3437" s="172">
        <v>0</v>
      </c>
      <c r="I3437" s="177">
        <f t="shared" si="180"/>
        <v>0</v>
      </c>
      <c r="J3437" s="174">
        <f t="shared" si="179"/>
        <v>180</v>
      </c>
      <c r="M3437" s="184"/>
    </row>
    <row r="3438" spans="1:13" ht="15" customHeight="1" x14ac:dyDescent="0.3">
      <c r="A3438" s="85" t="s">
        <v>8921</v>
      </c>
      <c r="B3438" s="85" t="s">
        <v>9706</v>
      </c>
      <c r="C3438" s="86" t="s">
        <v>28</v>
      </c>
      <c r="D3438" s="203">
        <v>968</v>
      </c>
      <c r="E3438" s="164">
        <v>31982.720000000001</v>
      </c>
      <c r="F3438" s="163">
        <v>472</v>
      </c>
      <c r="G3438" s="172">
        <v>15594.88</v>
      </c>
      <c r="I3438" s="177">
        <f t="shared" si="180"/>
        <v>0.48760330578512395</v>
      </c>
      <c r="J3438" s="174">
        <f t="shared" si="179"/>
        <v>496</v>
      </c>
      <c r="M3438" s="184"/>
    </row>
    <row r="3439" spans="1:13" ht="15" customHeight="1" x14ac:dyDescent="0.3">
      <c r="A3439" s="85" t="s">
        <v>8922</v>
      </c>
      <c r="B3439" s="85" t="s">
        <v>9707</v>
      </c>
      <c r="C3439" s="86" t="s">
        <v>25</v>
      </c>
      <c r="D3439" s="203">
        <v>1262.4100000000001</v>
      </c>
      <c r="E3439" s="164">
        <v>383482.29</v>
      </c>
      <c r="F3439" s="163">
        <v>713.24</v>
      </c>
      <c r="G3439" s="172">
        <v>216660.9148</v>
      </c>
      <c r="I3439" s="177">
        <f t="shared" si="180"/>
        <v>0.56498285026259298</v>
      </c>
      <c r="J3439" s="174">
        <f t="shared" si="179"/>
        <v>549.17000000000007</v>
      </c>
      <c r="M3439" s="184"/>
    </row>
    <row r="3440" spans="1:13" ht="15" customHeight="1" x14ac:dyDescent="0.3">
      <c r="A3440" s="85" t="s">
        <v>8923</v>
      </c>
      <c r="B3440" s="85" t="s">
        <v>9708</v>
      </c>
      <c r="C3440" s="86" t="s">
        <v>25</v>
      </c>
      <c r="D3440" s="203">
        <v>1162</v>
      </c>
      <c r="E3440" s="164">
        <v>5054.7</v>
      </c>
      <c r="F3440" s="163">
        <v>340.97</v>
      </c>
      <c r="G3440" s="172">
        <v>1483.2194999999999</v>
      </c>
      <c r="I3440" s="177">
        <f t="shared" si="180"/>
        <v>0.29343373493975905</v>
      </c>
      <c r="J3440" s="174">
        <f t="shared" si="179"/>
        <v>821.03</v>
      </c>
      <c r="M3440" s="184"/>
    </row>
    <row r="3441" spans="1:13" ht="15" customHeight="1" x14ac:dyDescent="0.3">
      <c r="A3441" s="85" t="s">
        <v>8924</v>
      </c>
      <c r="B3441" s="85" t="s">
        <v>9709</v>
      </c>
      <c r="C3441" s="86" t="s">
        <v>25</v>
      </c>
      <c r="D3441" s="203">
        <v>1342</v>
      </c>
      <c r="E3441" s="164">
        <v>48566.98</v>
      </c>
      <c r="F3441" s="163">
        <v>0</v>
      </c>
      <c r="G3441" s="172">
        <v>0</v>
      </c>
      <c r="I3441" s="177">
        <f t="shared" si="180"/>
        <v>0</v>
      </c>
      <c r="J3441" s="174">
        <f t="shared" si="179"/>
        <v>1342</v>
      </c>
      <c r="M3441" s="184"/>
    </row>
    <row r="3442" spans="1:13" ht="15" customHeight="1" x14ac:dyDescent="0.3">
      <c r="A3442" s="85" t="s">
        <v>8925</v>
      </c>
      <c r="B3442" s="85" t="s">
        <v>9040</v>
      </c>
      <c r="C3442" s="86" t="s">
        <v>25</v>
      </c>
      <c r="D3442" s="203">
        <v>140</v>
      </c>
      <c r="E3442" s="164">
        <v>1345.4</v>
      </c>
      <c r="F3442" s="163">
        <v>49</v>
      </c>
      <c r="G3442" s="172">
        <v>470.89</v>
      </c>
      <c r="I3442" s="177">
        <f t="shared" si="180"/>
        <v>0.35</v>
      </c>
      <c r="J3442" s="174">
        <f t="shared" si="179"/>
        <v>91</v>
      </c>
      <c r="M3442" s="184"/>
    </row>
    <row r="3443" spans="1:13" ht="15" customHeight="1" x14ac:dyDescent="0.3">
      <c r="A3443" s="85" t="s">
        <v>8926</v>
      </c>
      <c r="B3443" s="85" t="s">
        <v>9710</v>
      </c>
      <c r="C3443" s="86" t="s">
        <v>25</v>
      </c>
      <c r="D3443" s="203">
        <v>68.319999999999993</v>
      </c>
      <c r="E3443" s="164">
        <v>2999.25</v>
      </c>
      <c r="F3443" s="163">
        <v>0</v>
      </c>
      <c r="G3443" s="172">
        <v>0</v>
      </c>
      <c r="I3443" s="177">
        <f t="shared" si="180"/>
        <v>0</v>
      </c>
      <c r="J3443" s="174">
        <f t="shared" si="179"/>
        <v>68.319999999999993</v>
      </c>
      <c r="M3443" s="184"/>
    </row>
    <row r="3444" spans="1:13" ht="15" customHeight="1" x14ac:dyDescent="0.3">
      <c r="A3444" s="85" t="s">
        <v>8927</v>
      </c>
      <c r="B3444" s="85" t="s">
        <v>9711</v>
      </c>
      <c r="C3444" s="86" t="s">
        <v>25</v>
      </c>
      <c r="D3444" s="203">
        <v>100.12</v>
      </c>
      <c r="E3444" s="164">
        <v>1966.36</v>
      </c>
      <c r="F3444" s="163">
        <v>0</v>
      </c>
      <c r="G3444" s="172">
        <v>0</v>
      </c>
      <c r="I3444" s="177">
        <f t="shared" si="180"/>
        <v>0</v>
      </c>
      <c r="J3444" s="174">
        <f t="shared" si="179"/>
        <v>100.12</v>
      </c>
      <c r="M3444" s="184"/>
    </row>
    <row r="3445" spans="1:13" ht="15" customHeight="1" x14ac:dyDescent="0.3">
      <c r="A3445" s="85" t="s">
        <v>8928</v>
      </c>
      <c r="B3445" s="85" t="s">
        <v>9712</v>
      </c>
      <c r="C3445" s="86" t="s">
        <v>25</v>
      </c>
      <c r="D3445" s="203">
        <v>2048.88</v>
      </c>
      <c r="E3445" s="164">
        <v>30815.16</v>
      </c>
      <c r="F3445" s="163">
        <v>0</v>
      </c>
      <c r="G3445" s="172">
        <v>0</v>
      </c>
      <c r="I3445" s="177">
        <f t="shared" si="180"/>
        <v>0</v>
      </c>
      <c r="J3445" s="174">
        <f t="shared" si="179"/>
        <v>2048.88</v>
      </c>
      <c r="M3445" s="184"/>
    </row>
    <row r="3446" spans="1:13" ht="15" customHeight="1" x14ac:dyDescent="0.3">
      <c r="A3446" s="85" t="s">
        <v>8929</v>
      </c>
      <c r="B3446" s="85" t="s">
        <v>9713</v>
      </c>
      <c r="C3446" s="86" t="s">
        <v>25</v>
      </c>
      <c r="D3446" s="203">
        <v>271.43</v>
      </c>
      <c r="E3446" s="164">
        <v>3862.45</v>
      </c>
      <c r="F3446" s="163">
        <v>0</v>
      </c>
      <c r="G3446" s="172">
        <v>0</v>
      </c>
      <c r="I3446" s="177">
        <f t="shared" si="180"/>
        <v>0</v>
      </c>
      <c r="J3446" s="174">
        <f t="shared" si="179"/>
        <v>271.43</v>
      </c>
      <c r="M3446" s="184"/>
    </row>
    <row r="3447" spans="1:13" ht="15" customHeight="1" x14ac:dyDescent="0.3">
      <c r="A3447" s="85" t="s">
        <v>8930</v>
      </c>
      <c r="B3447" s="85" t="s">
        <v>9714</v>
      </c>
      <c r="C3447" s="86" t="s">
        <v>28</v>
      </c>
      <c r="D3447" s="203">
        <v>8</v>
      </c>
      <c r="E3447" s="164">
        <v>654.72</v>
      </c>
      <c r="F3447" s="163">
        <v>0</v>
      </c>
      <c r="G3447" s="172">
        <v>0</v>
      </c>
      <c r="I3447" s="177">
        <f t="shared" si="180"/>
        <v>0</v>
      </c>
      <c r="J3447" s="174">
        <f t="shared" si="179"/>
        <v>8</v>
      </c>
      <c r="M3447" s="184"/>
    </row>
    <row r="3448" spans="1:13" ht="15" customHeight="1" x14ac:dyDescent="0.3">
      <c r="A3448" s="85" t="s">
        <v>8931</v>
      </c>
      <c r="B3448" s="85" t="s">
        <v>9715</v>
      </c>
      <c r="C3448" s="86" t="s">
        <v>28</v>
      </c>
      <c r="D3448" s="203">
        <v>30</v>
      </c>
      <c r="E3448" s="164">
        <v>732.6</v>
      </c>
      <c r="F3448" s="163">
        <v>0</v>
      </c>
      <c r="G3448" s="172">
        <v>0</v>
      </c>
      <c r="I3448" s="177">
        <f t="shared" si="180"/>
        <v>0</v>
      </c>
      <c r="J3448" s="174">
        <f t="shared" si="179"/>
        <v>30</v>
      </c>
      <c r="M3448" s="184"/>
    </row>
    <row r="3449" spans="1:13" ht="15" customHeight="1" x14ac:dyDescent="0.3">
      <c r="A3449" s="85" t="s">
        <v>8932</v>
      </c>
      <c r="B3449" s="85" t="s">
        <v>9716</v>
      </c>
      <c r="C3449" s="86" t="s">
        <v>28</v>
      </c>
      <c r="D3449" s="203">
        <v>873</v>
      </c>
      <c r="E3449" s="164">
        <v>7132.41</v>
      </c>
      <c r="F3449" s="163">
        <v>0</v>
      </c>
      <c r="G3449" s="172">
        <v>0</v>
      </c>
      <c r="I3449" s="177">
        <f t="shared" si="180"/>
        <v>0</v>
      </c>
      <c r="J3449" s="174">
        <f t="shared" si="179"/>
        <v>873</v>
      </c>
      <c r="M3449" s="184"/>
    </row>
    <row r="3450" spans="1:13" ht="15" customHeight="1" x14ac:dyDescent="0.3">
      <c r="A3450" s="85" t="s">
        <v>8933</v>
      </c>
      <c r="B3450" s="85" t="s">
        <v>9717</v>
      </c>
      <c r="C3450" s="86" t="s">
        <v>28</v>
      </c>
      <c r="D3450" s="203">
        <v>180</v>
      </c>
      <c r="E3450" s="164">
        <v>1270.8</v>
      </c>
      <c r="F3450" s="163">
        <v>0</v>
      </c>
      <c r="G3450" s="172">
        <v>0</v>
      </c>
      <c r="I3450" s="177">
        <f t="shared" si="180"/>
        <v>0</v>
      </c>
      <c r="J3450" s="174">
        <f t="shared" si="179"/>
        <v>180</v>
      </c>
      <c r="M3450" s="184"/>
    </row>
    <row r="3451" spans="1:13" ht="15" customHeight="1" x14ac:dyDescent="0.3">
      <c r="A3451" s="85" t="s">
        <v>8934</v>
      </c>
      <c r="B3451" s="85" t="s">
        <v>9718</v>
      </c>
      <c r="C3451" s="86" t="s">
        <v>28</v>
      </c>
      <c r="D3451" s="203">
        <v>20</v>
      </c>
      <c r="E3451" s="164">
        <v>347.2</v>
      </c>
      <c r="F3451" s="163">
        <v>0</v>
      </c>
      <c r="G3451" s="172">
        <v>0</v>
      </c>
      <c r="I3451" s="177">
        <f t="shared" si="180"/>
        <v>0</v>
      </c>
      <c r="J3451" s="174">
        <f t="shared" si="179"/>
        <v>20</v>
      </c>
      <c r="M3451" s="184"/>
    </row>
    <row r="3452" spans="1:13" ht="15" customHeight="1" x14ac:dyDescent="0.3">
      <c r="A3452" s="85" t="s">
        <v>8935</v>
      </c>
      <c r="B3452" s="85" t="s">
        <v>9719</v>
      </c>
      <c r="C3452" s="86" t="s">
        <v>28</v>
      </c>
      <c r="D3452" s="203">
        <v>30</v>
      </c>
      <c r="E3452" s="164">
        <v>278.10000000000002</v>
      </c>
      <c r="F3452" s="163">
        <v>0</v>
      </c>
      <c r="G3452" s="172">
        <v>0</v>
      </c>
      <c r="I3452" s="177">
        <f t="shared" si="180"/>
        <v>0</v>
      </c>
      <c r="J3452" s="174">
        <f t="shared" si="179"/>
        <v>30</v>
      </c>
      <c r="M3452" s="184"/>
    </row>
    <row r="3453" spans="1:13" ht="15" customHeight="1" x14ac:dyDescent="0.3">
      <c r="A3453" s="85" t="s">
        <v>8936</v>
      </c>
      <c r="B3453" s="85" t="s">
        <v>9720</v>
      </c>
      <c r="C3453" s="86" t="s">
        <v>28</v>
      </c>
      <c r="D3453" s="203">
        <v>873</v>
      </c>
      <c r="E3453" s="164">
        <v>5107.05</v>
      </c>
      <c r="F3453" s="163">
        <v>0</v>
      </c>
      <c r="G3453" s="172">
        <v>0</v>
      </c>
      <c r="I3453" s="177">
        <f t="shared" si="180"/>
        <v>0</v>
      </c>
      <c r="J3453" s="174">
        <f t="shared" si="179"/>
        <v>873</v>
      </c>
      <c r="M3453" s="184"/>
    </row>
    <row r="3454" spans="1:13" ht="15" customHeight="1" x14ac:dyDescent="0.3">
      <c r="A3454" s="85" t="s">
        <v>8937</v>
      </c>
      <c r="B3454" s="85" t="s">
        <v>9721</v>
      </c>
      <c r="C3454" s="86" t="s">
        <v>28</v>
      </c>
      <c r="D3454" s="203">
        <v>86</v>
      </c>
      <c r="E3454" s="164">
        <v>494.5</v>
      </c>
      <c r="F3454" s="163">
        <v>0</v>
      </c>
      <c r="G3454" s="172">
        <v>0</v>
      </c>
      <c r="I3454" s="177">
        <f t="shared" si="180"/>
        <v>0</v>
      </c>
      <c r="J3454" s="174">
        <f t="shared" si="179"/>
        <v>86</v>
      </c>
      <c r="M3454" s="184"/>
    </row>
    <row r="3455" spans="1:13" ht="15" customHeight="1" x14ac:dyDescent="0.3">
      <c r="A3455" s="85" t="s">
        <v>8938</v>
      </c>
      <c r="B3455" s="85" t="s">
        <v>9722</v>
      </c>
      <c r="C3455" s="86" t="s">
        <v>28</v>
      </c>
      <c r="D3455" s="203">
        <v>20</v>
      </c>
      <c r="E3455" s="164">
        <v>347.2</v>
      </c>
      <c r="F3455" s="163">
        <v>0</v>
      </c>
      <c r="G3455" s="172">
        <v>0</v>
      </c>
      <c r="I3455" s="177">
        <f t="shared" si="180"/>
        <v>0</v>
      </c>
      <c r="J3455" s="174">
        <f t="shared" si="179"/>
        <v>20</v>
      </c>
      <c r="M3455" s="184"/>
    </row>
    <row r="3456" spans="1:13" ht="15" customHeight="1" x14ac:dyDescent="0.3">
      <c r="A3456" s="85" t="s">
        <v>8939</v>
      </c>
      <c r="B3456" s="85" t="s">
        <v>9723</v>
      </c>
      <c r="C3456" s="86" t="s">
        <v>28</v>
      </c>
      <c r="D3456" s="203">
        <v>30</v>
      </c>
      <c r="E3456" s="164">
        <v>402.3</v>
      </c>
      <c r="F3456" s="163">
        <v>0</v>
      </c>
      <c r="G3456" s="172">
        <v>0</v>
      </c>
      <c r="I3456" s="177">
        <f t="shared" si="180"/>
        <v>0</v>
      </c>
      <c r="J3456" s="174">
        <f t="shared" si="179"/>
        <v>30</v>
      </c>
      <c r="M3456" s="184"/>
    </row>
    <row r="3457" spans="1:13" ht="15" customHeight="1" x14ac:dyDescent="0.3">
      <c r="A3457" s="85" t="s">
        <v>8940</v>
      </c>
      <c r="B3457" s="85" t="s">
        <v>9724</v>
      </c>
      <c r="C3457" s="86" t="s">
        <v>28</v>
      </c>
      <c r="D3457" s="203">
        <v>873</v>
      </c>
      <c r="E3457" s="164">
        <v>5107.05</v>
      </c>
      <c r="F3457" s="163">
        <v>0</v>
      </c>
      <c r="G3457" s="172">
        <v>0</v>
      </c>
      <c r="I3457" s="177">
        <f t="shared" si="180"/>
        <v>0</v>
      </c>
      <c r="J3457" s="174">
        <f t="shared" si="179"/>
        <v>873</v>
      </c>
      <c r="M3457" s="184"/>
    </row>
    <row r="3458" spans="1:13" ht="15" customHeight="1" x14ac:dyDescent="0.3">
      <c r="A3458" s="85" t="s">
        <v>8941</v>
      </c>
      <c r="B3458" s="85" t="s">
        <v>9725</v>
      </c>
      <c r="C3458" s="86" t="s">
        <v>28</v>
      </c>
      <c r="D3458" s="203">
        <v>10</v>
      </c>
      <c r="E3458" s="164">
        <v>57.5</v>
      </c>
      <c r="F3458" s="163">
        <v>0</v>
      </c>
      <c r="G3458" s="172">
        <v>0</v>
      </c>
      <c r="I3458" s="177">
        <f t="shared" si="180"/>
        <v>0</v>
      </c>
      <c r="J3458" s="174">
        <f t="shared" si="179"/>
        <v>10</v>
      </c>
      <c r="M3458" s="184"/>
    </row>
    <row r="3459" spans="1:13" ht="15" customHeight="1" x14ac:dyDescent="0.3">
      <c r="A3459" s="85" t="s">
        <v>8942</v>
      </c>
      <c r="B3459" s="85" t="s">
        <v>9726</v>
      </c>
      <c r="C3459" s="86" t="s">
        <v>25</v>
      </c>
      <c r="D3459" s="203">
        <v>4658</v>
      </c>
      <c r="E3459" s="164">
        <v>82306.86</v>
      </c>
      <c r="F3459" s="163">
        <v>1843.9</v>
      </c>
      <c r="G3459" s="172">
        <v>32581.713000000003</v>
      </c>
      <c r="I3459" s="177">
        <f t="shared" si="180"/>
        <v>0.39585659081150709</v>
      </c>
      <c r="J3459" s="174">
        <f t="shared" si="179"/>
        <v>2814.1</v>
      </c>
      <c r="M3459" s="184"/>
    </row>
    <row r="3460" spans="1:13" ht="15" customHeight="1" x14ac:dyDescent="0.3">
      <c r="A3460" s="85" t="s">
        <v>8943</v>
      </c>
      <c r="B3460" s="85" t="s">
        <v>9727</v>
      </c>
      <c r="C3460" s="86" t="s">
        <v>25</v>
      </c>
      <c r="D3460" s="203">
        <v>4966</v>
      </c>
      <c r="E3460" s="164">
        <v>73149.179999999993</v>
      </c>
      <c r="F3460" s="163">
        <v>4033.53</v>
      </c>
      <c r="G3460" s="172">
        <v>59413.896900000007</v>
      </c>
      <c r="I3460" s="177">
        <f t="shared" si="180"/>
        <v>0.81222915827627873</v>
      </c>
      <c r="J3460" s="174">
        <f t="shared" si="179"/>
        <v>932.4699999999998</v>
      </c>
      <c r="M3460" s="184"/>
    </row>
    <row r="3461" spans="1:13" ht="15" customHeight="1" x14ac:dyDescent="0.3">
      <c r="A3461" s="85" t="s">
        <v>8944</v>
      </c>
      <c r="B3461" s="85" t="s">
        <v>9728</v>
      </c>
      <c r="C3461" s="86" t="s">
        <v>28</v>
      </c>
      <c r="D3461" s="203">
        <v>1755</v>
      </c>
      <c r="E3461" s="164">
        <v>14338.35</v>
      </c>
      <c r="F3461" s="163">
        <v>734</v>
      </c>
      <c r="G3461" s="172">
        <v>5996.78</v>
      </c>
      <c r="I3461" s="177">
        <f t="shared" si="180"/>
        <v>0.41823361823361821</v>
      </c>
      <c r="J3461" s="174">
        <f t="shared" si="179"/>
        <v>1021</v>
      </c>
      <c r="M3461" s="184"/>
    </row>
    <row r="3462" spans="1:13" ht="15" customHeight="1" x14ac:dyDescent="0.3">
      <c r="A3462" s="85" t="s">
        <v>8945</v>
      </c>
      <c r="B3462" s="85" t="s">
        <v>9729</v>
      </c>
      <c r="C3462" s="86" t="s">
        <v>28</v>
      </c>
      <c r="D3462" s="203">
        <v>3268</v>
      </c>
      <c r="E3462" s="164">
        <v>20490.36</v>
      </c>
      <c r="F3462" s="163">
        <v>1544</v>
      </c>
      <c r="G3462" s="172">
        <v>9680.8799999999992</v>
      </c>
      <c r="I3462" s="177">
        <f t="shared" si="180"/>
        <v>0.47246022031823748</v>
      </c>
      <c r="J3462" s="174">
        <f t="shared" si="179"/>
        <v>1724</v>
      </c>
      <c r="M3462" s="184"/>
    </row>
    <row r="3463" spans="1:13" ht="15" customHeight="1" x14ac:dyDescent="0.3">
      <c r="A3463" s="85" t="s">
        <v>8946</v>
      </c>
      <c r="B3463" s="85" t="s">
        <v>9730</v>
      </c>
      <c r="C3463" s="86" t="s">
        <v>28</v>
      </c>
      <c r="D3463" s="203">
        <v>2355</v>
      </c>
      <c r="E3463" s="164">
        <v>13588.35</v>
      </c>
      <c r="F3463" s="163">
        <v>1040</v>
      </c>
      <c r="G3463" s="172">
        <v>6000.7999999999993</v>
      </c>
      <c r="I3463" s="177">
        <f t="shared" si="180"/>
        <v>0.44161358811040341</v>
      </c>
      <c r="J3463" s="174">
        <f t="shared" si="179"/>
        <v>1315</v>
      </c>
      <c r="M3463" s="184"/>
    </row>
    <row r="3464" spans="1:13" ht="15" customHeight="1" x14ac:dyDescent="0.3">
      <c r="A3464" s="85" t="s">
        <v>8947</v>
      </c>
      <c r="B3464" s="85" t="s">
        <v>9731</v>
      </c>
      <c r="C3464" s="86" t="s">
        <v>28</v>
      </c>
      <c r="D3464" s="203">
        <v>2655</v>
      </c>
      <c r="E3464" s="164">
        <v>14496.3</v>
      </c>
      <c r="F3464" s="163">
        <v>3068</v>
      </c>
      <c r="G3464" s="172">
        <v>16751.28</v>
      </c>
      <c r="I3464" s="177">
        <f t="shared" si="180"/>
        <v>1.1555555555555554</v>
      </c>
      <c r="J3464" s="174">
        <f t="shared" si="179"/>
        <v>-413</v>
      </c>
      <c r="M3464" s="184"/>
    </row>
    <row r="3465" spans="1:13" ht="15" customHeight="1" x14ac:dyDescent="0.3">
      <c r="A3465" s="85" t="s">
        <v>8948</v>
      </c>
      <c r="B3465" s="85" t="s">
        <v>9732</v>
      </c>
      <c r="C3465" s="86" t="s">
        <v>28</v>
      </c>
      <c r="D3465" s="203">
        <v>2355</v>
      </c>
      <c r="E3465" s="164">
        <v>13329.3</v>
      </c>
      <c r="F3465" s="163">
        <v>1999</v>
      </c>
      <c r="G3465" s="172">
        <v>11314.34</v>
      </c>
      <c r="I3465" s="177">
        <f t="shared" si="180"/>
        <v>0.8488322717622081</v>
      </c>
      <c r="J3465" s="174">
        <f t="shared" si="179"/>
        <v>356</v>
      </c>
      <c r="M3465" s="184"/>
    </row>
    <row r="3466" spans="1:13" ht="15" customHeight="1" x14ac:dyDescent="0.3">
      <c r="A3466" s="85" t="s">
        <v>8949</v>
      </c>
      <c r="B3466" s="85" t="s">
        <v>9733</v>
      </c>
      <c r="C3466" s="86" t="s">
        <v>28</v>
      </c>
      <c r="D3466" s="203">
        <v>5268</v>
      </c>
      <c r="E3466" s="164">
        <v>28763.279999999999</v>
      </c>
      <c r="F3466" s="163">
        <v>4585</v>
      </c>
      <c r="G3466" s="172">
        <v>25034.1</v>
      </c>
      <c r="I3466" s="177">
        <f t="shared" ref="I3466:I3484" si="181">F3466/D3466</f>
        <v>0.87034927866362943</v>
      </c>
      <c r="J3466" s="174">
        <f t="shared" si="179"/>
        <v>683</v>
      </c>
      <c r="M3466" s="184"/>
    </row>
    <row r="3467" spans="1:13" ht="15" customHeight="1" x14ac:dyDescent="0.3">
      <c r="A3467" s="85" t="s">
        <v>8950</v>
      </c>
      <c r="B3467" s="85" t="s">
        <v>9734</v>
      </c>
      <c r="C3467" s="86" t="s">
        <v>25</v>
      </c>
      <c r="D3467" s="203">
        <v>1918.5</v>
      </c>
      <c r="E3467" s="164">
        <v>18628.64</v>
      </c>
      <c r="F3467" s="163">
        <v>0</v>
      </c>
      <c r="G3467" s="172">
        <v>0</v>
      </c>
      <c r="I3467" s="177">
        <f t="shared" si="181"/>
        <v>0</v>
      </c>
      <c r="J3467" s="174">
        <f t="shared" si="179"/>
        <v>1918.5</v>
      </c>
      <c r="M3467" s="184"/>
    </row>
    <row r="3468" spans="1:13" ht="15" customHeight="1" x14ac:dyDescent="0.3">
      <c r="A3468" s="85" t="s">
        <v>8951</v>
      </c>
      <c r="B3468" s="85" t="s">
        <v>9735</v>
      </c>
      <c r="C3468" s="86" t="s">
        <v>25</v>
      </c>
      <c r="D3468" s="203">
        <v>700</v>
      </c>
      <c r="E3468" s="164">
        <v>8232</v>
      </c>
      <c r="F3468" s="163">
        <v>0</v>
      </c>
      <c r="G3468" s="172">
        <v>0</v>
      </c>
      <c r="I3468" s="177">
        <f t="shared" si="181"/>
        <v>0</v>
      </c>
      <c r="J3468" s="174">
        <f t="shared" si="179"/>
        <v>700</v>
      </c>
      <c r="M3468" s="184"/>
    </row>
    <row r="3469" spans="1:13" ht="15" customHeight="1" x14ac:dyDescent="0.3">
      <c r="A3469" s="85" t="s">
        <v>8952</v>
      </c>
      <c r="B3469" s="85" t="s">
        <v>9993</v>
      </c>
      <c r="C3469" s="86" t="s">
        <v>28</v>
      </c>
      <c r="D3469" s="203">
        <v>2558</v>
      </c>
      <c r="E3469" s="164">
        <v>19696.599999999999</v>
      </c>
      <c r="F3469" s="163">
        <v>0</v>
      </c>
      <c r="G3469" s="172">
        <v>0</v>
      </c>
      <c r="I3469" s="177">
        <f t="shared" si="181"/>
        <v>0</v>
      </c>
      <c r="J3469" s="174">
        <f t="shared" si="179"/>
        <v>2558</v>
      </c>
      <c r="M3469" s="184"/>
    </row>
    <row r="3470" spans="1:13" ht="15" customHeight="1" x14ac:dyDescent="0.3">
      <c r="A3470" s="85" t="s">
        <v>8953</v>
      </c>
      <c r="B3470" s="85" t="s">
        <v>9994</v>
      </c>
      <c r="C3470" s="86" t="s">
        <v>28</v>
      </c>
      <c r="D3470" s="203">
        <v>680</v>
      </c>
      <c r="E3470" s="164">
        <v>7296.4</v>
      </c>
      <c r="F3470" s="163">
        <v>0</v>
      </c>
      <c r="G3470" s="172">
        <v>0</v>
      </c>
      <c r="I3470" s="177">
        <f t="shared" si="181"/>
        <v>0</v>
      </c>
      <c r="J3470" s="174">
        <f t="shared" si="179"/>
        <v>680</v>
      </c>
      <c r="M3470" s="184"/>
    </row>
    <row r="3471" spans="1:13" ht="15" customHeight="1" x14ac:dyDescent="0.3">
      <c r="A3471" s="85" t="s">
        <v>8954</v>
      </c>
      <c r="B3471" s="85" t="s">
        <v>9736</v>
      </c>
      <c r="C3471" s="86" t="s">
        <v>25</v>
      </c>
      <c r="D3471" s="203">
        <v>9624</v>
      </c>
      <c r="E3471" s="164">
        <v>12126.24</v>
      </c>
      <c r="F3471" s="163">
        <v>2226.6</v>
      </c>
      <c r="G3471" s="172">
        <v>2805.5160000000001</v>
      </c>
      <c r="I3471" s="177">
        <f t="shared" si="181"/>
        <v>0.23135910224438902</v>
      </c>
      <c r="J3471" s="174">
        <f t="shared" si="179"/>
        <v>7397.4</v>
      </c>
      <c r="M3471" s="184"/>
    </row>
    <row r="3472" spans="1:13" ht="15" customHeight="1" x14ac:dyDescent="0.3">
      <c r="A3472" s="85" t="s">
        <v>8955</v>
      </c>
      <c r="B3472" s="85" t="s">
        <v>9737</v>
      </c>
      <c r="C3472" s="86" t="s">
        <v>28</v>
      </c>
      <c r="D3472" s="203">
        <v>2347</v>
      </c>
      <c r="E3472" s="164">
        <v>40861.269999999997</v>
      </c>
      <c r="F3472" s="163">
        <v>1115</v>
      </c>
      <c r="G3472" s="172">
        <v>19412.150000000001</v>
      </c>
      <c r="I3472" s="177">
        <f t="shared" si="181"/>
        <v>0.47507456327226244</v>
      </c>
      <c r="J3472" s="174">
        <f t="shared" si="179"/>
        <v>1232</v>
      </c>
      <c r="M3472" s="184"/>
    </row>
    <row r="3473" spans="1:13" ht="15" customHeight="1" x14ac:dyDescent="0.3">
      <c r="A3473" s="85" t="s">
        <v>9044</v>
      </c>
      <c r="B3473" s="85" t="s">
        <v>9738</v>
      </c>
      <c r="C3473" s="86" t="s">
        <v>28</v>
      </c>
      <c r="D3473" s="203">
        <v>3742</v>
      </c>
      <c r="E3473" s="164">
        <v>64362.400000000001</v>
      </c>
      <c r="F3473" s="163">
        <v>195</v>
      </c>
      <c r="G3473" s="172">
        <v>3354</v>
      </c>
      <c r="I3473" s="177">
        <f t="shared" si="181"/>
        <v>5.2111170497060398E-2</v>
      </c>
      <c r="J3473" s="174">
        <f t="shared" si="179"/>
        <v>3547</v>
      </c>
      <c r="M3473" s="184"/>
    </row>
    <row r="3474" spans="1:13" ht="15" customHeight="1" x14ac:dyDescent="0.3">
      <c r="A3474" s="85" t="s">
        <v>9748</v>
      </c>
      <c r="B3474" s="85" t="s">
        <v>9739</v>
      </c>
      <c r="C3474" s="86" t="s">
        <v>28</v>
      </c>
      <c r="D3474" s="203">
        <v>2356</v>
      </c>
      <c r="E3474" s="164">
        <v>48510.04</v>
      </c>
      <c r="F3474" s="163">
        <v>989</v>
      </c>
      <c r="G3474" s="172">
        <v>20363.509999999998</v>
      </c>
      <c r="I3474" s="177">
        <f t="shared" si="181"/>
        <v>0.4197792869269949</v>
      </c>
      <c r="J3474" s="174">
        <f t="shared" si="179"/>
        <v>1367</v>
      </c>
      <c r="M3474" s="184"/>
    </row>
    <row r="3475" spans="1:13" ht="15" customHeight="1" x14ac:dyDescent="0.3">
      <c r="A3475" s="85" t="s">
        <v>9749</v>
      </c>
      <c r="B3475" s="85" t="s">
        <v>9740</v>
      </c>
      <c r="C3475" s="86" t="s">
        <v>28</v>
      </c>
      <c r="D3475" s="203">
        <v>2857</v>
      </c>
      <c r="E3475" s="164">
        <v>59797.01</v>
      </c>
      <c r="F3475" s="163">
        <v>763</v>
      </c>
      <c r="G3475" s="172">
        <v>15969.59</v>
      </c>
      <c r="I3475" s="177">
        <f t="shared" si="181"/>
        <v>0.26706335316765839</v>
      </c>
      <c r="J3475" s="174">
        <f t="shared" si="179"/>
        <v>2094</v>
      </c>
      <c r="M3475" s="184"/>
    </row>
    <row r="3476" spans="1:13" ht="15" customHeight="1" x14ac:dyDescent="0.3">
      <c r="A3476" s="85" t="s">
        <v>9750</v>
      </c>
      <c r="B3476" s="85" t="s">
        <v>9741</v>
      </c>
      <c r="C3476" s="86" t="s">
        <v>28</v>
      </c>
      <c r="D3476" s="203">
        <v>951</v>
      </c>
      <c r="E3476" s="164">
        <v>5582.37</v>
      </c>
      <c r="F3476" s="163">
        <v>960</v>
      </c>
      <c r="G3476" s="172">
        <v>5635.2</v>
      </c>
      <c r="I3476" s="177">
        <f t="shared" si="181"/>
        <v>1.0094637223974763</v>
      </c>
      <c r="J3476" s="174">
        <f t="shared" si="179"/>
        <v>-9</v>
      </c>
      <c r="M3476" s="184"/>
    </row>
    <row r="3477" spans="1:13" ht="15" customHeight="1" x14ac:dyDescent="0.3">
      <c r="A3477" s="85" t="s">
        <v>9751</v>
      </c>
      <c r="B3477" s="85" t="s">
        <v>9742</v>
      </c>
      <c r="C3477" s="86" t="s">
        <v>28</v>
      </c>
      <c r="D3477" s="203">
        <v>2169</v>
      </c>
      <c r="E3477" s="164">
        <v>10975.14</v>
      </c>
      <c r="F3477" s="163">
        <v>1605</v>
      </c>
      <c r="G3477" s="172">
        <v>8121.2999999999993</v>
      </c>
      <c r="I3477" s="177">
        <f t="shared" si="181"/>
        <v>0.73997233748271096</v>
      </c>
      <c r="J3477" s="174">
        <f t="shared" si="179"/>
        <v>564</v>
      </c>
      <c r="M3477" s="184"/>
    </row>
    <row r="3478" spans="1:13" ht="15" customHeight="1" x14ac:dyDescent="0.3">
      <c r="A3478" s="85" t="s">
        <v>9752</v>
      </c>
      <c r="B3478" s="85" t="s">
        <v>9743</v>
      </c>
      <c r="C3478" s="86" t="s">
        <v>25</v>
      </c>
      <c r="D3478" s="203">
        <v>15.6</v>
      </c>
      <c r="E3478" s="164">
        <v>200.77</v>
      </c>
      <c r="F3478" s="163">
        <v>0</v>
      </c>
      <c r="G3478" s="172">
        <v>0</v>
      </c>
      <c r="I3478" s="177">
        <f t="shared" si="181"/>
        <v>0</v>
      </c>
      <c r="J3478" s="174">
        <f t="shared" si="179"/>
        <v>15.6</v>
      </c>
      <c r="M3478" s="184"/>
    </row>
    <row r="3479" spans="1:13" ht="15" customHeight="1" x14ac:dyDescent="0.3">
      <c r="A3479" s="85" t="s">
        <v>9753</v>
      </c>
      <c r="B3479" s="85" t="s">
        <v>9744</v>
      </c>
      <c r="C3479" s="86" t="s">
        <v>25</v>
      </c>
      <c r="D3479" s="203">
        <v>15.6</v>
      </c>
      <c r="E3479" s="164">
        <v>173.16</v>
      </c>
      <c r="F3479" s="163">
        <v>0</v>
      </c>
      <c r="G3479" s="172">
        <v>0</v>
      </c>
      <c r="I3479" s="177">
        <f t="shared" si="181"/>
        <v>0</v>
      </c>
      <c r="J3479" s="174">
        <f t="shared" si="179"/>
        <v>15.6</v>
      </c>
      <c r="M3479" s="184"/>
    </row>
    <row r="3480" spans="1:13" ht="15" customHeight="1" x14ac:dyDescent="0.3">
      <c r="A3480" s="85" t="s">
        <v>9754</v>
      </c>
      <c r="B3480" s="85" t="s">
        <v>9745</v>
      </c>
      <c r="C3480" s="86" t="s">
        <v>25</v>
      </c>
      <c r="D3480" s="203">
        <v>15.6</v>
      </c>
      <c r="E3480" s="164">
        <v>131.66</v>
      </c>
      <c r="F3480" s="163">
        <v>0</v>
      </c>
      <c r="G3480" s="172">
        <v>0</v>
      </c>
      <c r="I3480" s="177">
        <f t="shared" si="181"/>
        <v>0</v>
      </c>
      <c r="J3480" s="174">
        <f t="shared" si="179"/>
        <v>15.6</v>
      </c>
      <c r="M3480" s="184"/>
    </row>
    <row r="3481" spans="1:13" ht="15" customHeight="1" x14ac:dyDescent="0.3">
      <c r="A3481" s="85" t="s">
        <v>9755</v>
      </c>
      <c r="B3481" s="85" t="s">
        <v>9746</v>
      </c>
      <c r="C3481" s="86" t="s">
        <v>78</v>
      </c>
      <c r="D3481" s="203">
        <v>520</v>
      </c>
      <c r="E3481" s="164">
        <v>6630</v>
      </c>
      <c r="F3481" s="163">
        <v>0</v>
      </c>
      <c r="G3481" s="172">
        <v>0</v>
      </c>
      <c r="I3481" s="177">
        <f t="shared" si="181"/>
        <v>0</v>
      </c>
      <c r="J3481" s="174">
        <f t="shared" si="179"/>
        <v>520</v>
      </c>
      <c r="M3481" s="184"/>
    </row>
    <row r="3482" spans="1:13" ht="15" customHeight="1" x14ac:dyDescent="0.3">
      <c r="A3482" s="85" t="s">
        <v>9756</v>
      </c>
      <c r="B3482" s="85" t="s">
        <v>9747</v>
      </c>
      <c r="C3482" s="86" t="s">
        <v>28</v>
      </c>
      <c r="D3482" s="203">
        <v>140</v>
      </c>
      <c r="E3482" s="164">
        <v>3866.8</v>
      </c>
      <c r="F3482" s="163">
        <v>0</v>
      </c>
      <c r="G3482" s="172">
        <v>0</v>
      </c>
      <c r="I3482" s="177">
        <f t="shared" si="181"/>
        <v>0</v>
      </c>
      <c r="J3482" s="174">
        <f t="shared" si="179"/>
        <v>140</v>
      </c>
      <c r="M3482" s="184"/>
    </row>
    <row r="3483" spans="1:13" ht="15" customHeight="1" x14ac:dyDescent="0.3">
      <c r="A3483" s="85" t="s">
        <v>9757</v>
      </c>
      <c r="B3483" s="85" t="s">
        <v>9995</v>
      </c>
      <c r="C3483" s="86" t="s">
        <v>28</v>
      </c>
      <c r="D3483" s="203">
        <v>1342</v>
      </c>
      <c r="E3483" s="164">
        <v>1395.68</v>
      </c>
      <c r="F3483" s="163">
        <v>0</v>
      </c>
      <c r="G3483" s="172">
        <v>0</v>
      </c>
      <c r="I3483" s="177">
        <f t="shared" si="181"/>
        <v>0</v>
      </c>
      <c r="J3483" s="174">
        <f t="shared" si="179"/>
        <v>1342</v>
      </c>
      <c r="M3483" s="184"/>
    </row>
    <row r="3484" spans="1:13" ht="15" customHeight="1" x14ac:dyDescent="0.3">
      <c r="A3484" s="85" t="s">
        <v>9978</v>
      </c>
      <c r="B3484" s="85" t="s">
        <v>9996</v>
      </c>
      <c r="C3484" s="86" t="s">
        <v>28</v>
      </c>
      <c r="D3484" s="203">
        <v>9624</v>
      </c>
      <c r="E3484" s="164">
        <v>9046.56</v>
      </c>
      <c r="F3484" s="163">
        <v>0</v>
      </c>
      <c r="G3484" s="172">
        <v>0</v>
      </c>
      <c r="I3484" s="177">
        <f t="shared" si="181"/>
        <v>0</v>
      </c>
      <c r="J3484" s="174">
        <f t="shared" si="179"/>
        <v>9624</v>
      </c>
      <c r="M3484" s="184"/>
    </row>
    <row r="3485" spans="1:13" ht="25.2" customHeight="1" x14ac:dyDescent="0.3">
      <c r="A3485" s="81" t="s">
        <v>3754</v>
      </c>
      <c r="B3485" s="81" t="s">
        <v>3755</v>
      </c>
      <c r="C3485" s="82"/>
      <c r="D3485" s="197"/>
      <c r="E3485" s="153">
        <v>174449.25</v>
      </c>
      <c r="F3485" s="82"/>
      <c r="G3485" s="82">
        <v>7813.2300000000005</v>
      </c>
      <c r="I3485" s="177"/>
      <c r="J3485" s="174">
        <f t="shared" si="179"/>
        <v>0</v>
      </c>
      <c r="M3485" s="184"/>
    </row>
    <row r="3486" spans="1:13" ht="15" customHeight="1" x14ac:dyDescent="0.3">
      <c r="A3486" s="85" t="s">
        <v>3756</v>
      </c>
      <c r="B3486" s="85" t="s">
        <v>3757</v>
      </c>
      <c r="C3486" s="86" t="s">
        <v>1337</v>
      </c>
      <c r="D3486" s="199">
        <v>0</v>
      </c>
      <c r="E3486" s="176">
        <v>0</v>
      </c>
      <c r="F3486" s="87">
        <v>0</v>
      </c>
      <c r="G3486" s="168">
        <v>0</v>
      </c>
      <c r="I3486" s="177" t="s">
        <v>9293</v>
      </c>
      <c r="J3486" s="174">
        <f t="shared" si="179"/>
        <v>0</v>
      </c>
      <c r="M3486" s="184"/>
    </row>
    <row r="3487" spans="1:13" ht="15" customHeight="1" x14ac:dyDescent="0.3">
      <c r="A3487" s="85" t="s">
        <v>3758</v>
      </c>
      <c r="B3487" s="85" t="s">
        <v>3759</v>
      </c>
      <c r="C3487" s="86" t="s">
        <v>1337</v>
      </c>
      <c r="D3487" s="199">
        <v>0</v>
      </c>
      <c r="E3487" s="176">
        <v>0</v>
      </c>
      <c r="F3487" s="87">
        <v>0</v>
      </c>
      <c r="G3487" s="168">
        <v>0</v>
      </c>
      <c r="I3487" s="177" t="s">
        <v>9293</v>
      </c>
      <c r="J3487" s="174">
        <f t="shared" si="179"/>
        <v>0</v>
      </c>
      <c r="M3487" s="184"/>
    </row>
    <row r="3488" spans="1:13" ht="15" customHeight="1" x14ac:dyDescent="0.3">
      <c r="A3488" s="85" t="s">
        <v>3760</v>
      </c>
      <c r="B3488" s="85" t="s">
        <v>3761</v>
      </c>
      <c r="C3488" s="86" t="s">
        <v>1337</v>
      </c>
      <c r="D3488" s="199">
        <v>0</v>
      </c>
      <c r="E3488" s="176">
        <v>0</v>
      </c>
      <c r="F3488" s="87">
        <v>0</v>
      </c>
      <c r="G3488" s="168">
        <v>0</v>
      </c>
      <c r="I3488" s="177" t="s">
        <v>9293</v>
      </c>
      <c r="J3488" s="174">
        <f t="shared" si="179"/>
        <v>0</v>
      </c>
      <c r="M3488" s="184"/>
    </row>
    <row r="3489" spans="1:13" ht="15" customHeight="1" x14ac:dyDescent="0.3">
      <c r="A3489" s="85" t="s">
        <v>3762</v>
      </c>
      <c r="B3489" s="85" t="s">
        <v>3763</v>
      </c>
      <c r="C3489" s="86" t="s">
        <v>1337</v>
      </c>
      <c r="D3489" s="199">
        <v>0</v>
      </c>
      <c r="E3489" s="176">
        <v>0</v>
      </c>
      <c r="F3489" s="87">
        <v>0</v>
      </c>
      <c r="G3489" s="168">
        <v>0</v>
      </c>
      <c r="I3489" s="177" t="s">
        <v>9293</v>
      </c>
      <c r="J3489" s="174">
        <f t="shared" si="179"/>
        <v>0</v>
      </c>
      <c r="M3489" s="184"/>
    </row>
    <row r="3490" spans="1:13" ht="15" customHeight="1" x14ac:dyDescent="0.3">
      <c r="A3490" s="85" t="s">
        <v>3764</v>
      </c>
      <c r="B3490" s="85" t="s">
        <v>3765</v>
      </c>
      <c r="C3490" s="86" t="s">
        <v>1337</v>
      </c>
      <c r="D3490" s="199">
        <v>0</v>
      </c>
      <c r="E3490" s="176">
        <v>0</v>
      </c>
      <c r="F3490" s="87">
        <v>131</v>
      </c>
      <c r="G3490" s="168">
        <v>4345.2700000000004</v>
      </c>
      <c r="I3490" s="177" t="s">
        <v>9293</v>
      </c>
      <c r="J3490" s="174">
        <f t="shared" si="179"/>
        <v>-131</v>
      </c>
      <c r="M3490" s="184"/>
    </row>
    <row r="3491" spans="1:13" ht="15" customHeight="1" x14ac:dyDescent="0.3">
      <c r="A3491" s="85" t="s">
        <v>3766</v>
      </c>
      <c r="B3491" s="85" t="s">
        <v>3767</v>
      </c>
      <c r="C3491" s="86" t="s">
        <v>1337</v>
      </c>
      <c r="D3491" s="199">
        <v>0</v>
      </c>
      <c r="E3491" s="176">
        <v>0</v>
      </c>
      <c r="F3491" s="87">
        <v>0</v>
      </c>
      <c r="G3491" s="168">
        <v>0</v>
      </c>
      <c r="I3491" s="177" t="s">
        <v>9293</v>
      </c>
      <c r="J3491" s="174">
        <f t="shared" si="179"/>
        <v>0</v>
      </c>
      <c r="M3491" s="184"/>
    </row>
    <row r="3492" spans="1:13" ht="15" customHeight="1" x14ac:dyDescent="0.3">
      <c r="A3492" s="85" t="s">
        <v>3768</v>
      </c>
      <c r="B3492" s="85" t="s">
        <v>3769</v>
      </c>
      <c r="C3492" s="86" t="s">
        <v>1337</v>
      </c>
      <c r="D3492" s="199">
        <v>0</v>
      </c>
      <c r="E3492" s="176">
        <v>0</v>
      </c>
      <c r="F3492" s="87">
        <v>0</v>
      </c>
      <c r="G3492" s="168">
        <v>0</v>
      </c>
      <c r="I3492" s="177" t="s">
        <v>9293</v>
      </c>
      <c r="J3492" s="174">
        <f t="shared" si="179"/>
        <v>0</v>
      </c>
      <c r="M3492" s="184"/>
    </row>
    <row r="3493" spans="1:13" ht="15" customHeight="1" x14ac:dyDescent="0.3">
      <c r="A3493" s="85" t="s">
        <v>3770</v>
      </c>
      <c r="B3493" s="85" t="s">
        <v>3771</v>
      </c>
      <c r="C3493" s="86" t="s">
        <v>1337</v>
      </c>
      <c r="D3493" s="199">
        <v>0</v>
      </c>
      <c r="E3493" s="176">
        <v>0</v>
      </c>
      <c r="F3493" s="87">
        <v>0</v>
      </c>
      <c r="G3493" s="168">
        <v>0</v>
      </c>
      <c r="I3493" s="177" t="s">
        <v>9293</v>
      </c>
      <c r="J3493" s="174">
        <f t="shared" ref="J3493:J3556" si="182">D3493-F3493</f>
        <v>0</v>
      </c>
      <c r="M3493" s="184"/>
    </row>
    <row r="3494" spans="1:13" ht="15" customHeight="1" x14ac:dyDescent="0.3">
      <c r="A3494" s="85" t="s">
        <v>3772</v>
      </c>
      <c r="B3494" s="85" t="s">
        <v>3773</v>
      </c>
      <c r="C3494" s="86" t="s">
        <v>1337</v>
      </c>
      <c r="D3494" s="199">
        <v>0</v>
      </c>
      <c r="E3494" s="176">
        <v>0</v>
      </c>
      <c r="F3494" s="87">
        <v>0</v>
      </c>
      <c r="G3494" s="168">
        <v>0</v>
      </c>
      <c r="I3494" s="177" t="s">
        <v>9293</v>
      </c>
      <c r="J3494" s="174">
        <f t="shared" si="182"/>
        <v>0</v>
      </c>
      <c r="M3494" s="184"/>
    </row>
    <row r="3495" spans="1:13" ht="15" customHeight="1" x14ac:dyDescent="0.3">
      <c r="A3495" s="85" t="s">
        <v>3774</v>
      </c>
      <c r="B3495" s="85" t="s">
        <v>3775</v>
      </c>
      <c r="C3495" s="86" t="s">
        <v>1337</v>
      </c>
      <c r="D3495" s="199">
        <v>0</v>
      </c>
      <c r="E3495" s="176">
        <v>0</v>
      </c>
      <c r="F3495" s="87">
        <v>0</v>
      </c>
      <c r="G3495" s="168">
        <v>0</v>
      </c>
      <c r="I3495" s="177" t="s">
        <v>9293</v>
      </c>
      <c r="J3495" s="174">
        <f t="shared" si="182"/>
        <v>0</v>
      </c>
      <c r="M3495" s="184"/>
    </row>
    <row r="3496" spans="1:13" ht="15" customHeight="1" x14ac:dyDescent="0.3">
      <c r="A3496" s="85" t="s">
        <v>3776</v>
      </c>
      <c r="B3496" s="85" t="s">
        <v>3777</v>
      </c>
      <c r="C3496" s="86" t="s">
        <v>1337</v>
      </c>
      <c r="D3496" s="199">
        <v>0</v>
      </c>
      <c r="E3496" s="176">
        <v>0</v>
      </c>
      <c r="F3496" s="87">
        <v>0</v>
      </c>
      <c r="G3496" s="168">
        <v>0</v>
      </c>
      <c r="I3496" s="177" t="s">
        <v>9293</v>
      </c>
      <c r="J3496" s="174">
        <f t="shared" si="182"/>
        <v>0</v>
      </c>
      <c r="M3496" s="184"/>
    </row>
    <row r="3497" spans="1:13" ht="15" customHeight="1" x14ac:dyDescent="0.3">
      <c r="A3497" s="85" t="s">
        <v>3778</v>
      </c>
      <c r="B3497" s="85" t="s">
        <v>3779</v>
      </c>
      <c r="C3497" s="86" t="s">
        <v>1337</v>
      </c>
      <c r="D3497" s="199">
        <v>0</v>
      </c>
      <c r="E3497" s="176">
        <v>0</v>
      </c>
      <c r="F3497" s="87">
        <v>0</v>
      </c>
      <c r="G3497" s="168">
        <v>0</v>
      </c>
      <c r="I3497" s="177" t="s">
        <v>9293</v>
      </c>
      <c r="J3497" s="174">
        <f t="shared" si="182"/>
        <v>0</v>
      </c>
      <c r="M3497" s="184"/>
    </row>
    <row r="3498" spans="1:13" ht="15" customHeight="1" x14ac:dyDescent="0.3">
      <c r="A3498" s="85" t="s">
        <v>3780</v>
      </c>
      <c r="B3498" s="85" t="s">
        <v>3781</v>
      </c>
      <c r="C3498" s="86" t="s">
        <v>1337</v>
      </c>
      <c r="D3498" s="199">
        <v>0</v>
      </c>
      <c r="E3498" s="176">
        <v>0</v>
      </c>
      <c r="F3498" s="87">
        <v>0</v>
      </c>
      <c r="G3498" s="168">
        <v>0</v>
      </c>
      <c r="I3498" s="177" t="s">
        <v>9293</v>
      </c>
      <c r="J3498" s="174">
        <f t="shared" si="182"/>
        <v>0</v>
      </c>
      <c r="M3498" s="184"/>
    </row>
    <row r="3499" spans="1:13" ht="15" customHeight="1" x14ac:dyDescent="0.3">
      <c r="A3499" s="85" t="s">
        <v>3782</v>
      </c>
      <c r="B3499" s="85" t="s">
        <v>3783</v>
      </c>
      <c r="C3499" s="86" t="s">
        <v>1337</v>
      </c>
      <c r="D3499" s="199">
        <v>0</v>
      </c>
      <c r="E3499" s="176">
        <v>0</v>
      </c>
      <c r="F3499" s="87">
        <v>0</v>
      </c>
      <c r="G3499" s="168">
        <v>0</v>
      </c>
      <c r="I3499" s="177" t="s">
        <v>9293</v>
      </c>
      <c r="J3499" s="174">
        <f t="shared" si="182"/>
        <v>0</v>
      </c>
      <c r="M3499" s="184"/>
    </row>
    <row r="3500" spans="1:13" ht="15" customHeight="1" x14ac:dyDescent="0.3">
      <c r="A3500" s="85" t="s">
        <v>3784</v>
      </c>
      <c r="B3500" s="85" t="s">
        <v>3785</v>
      </c>
      <c r="C3500" s="86" t="s">
        <v>1337</v>
      </c>
      <c r="D3500" s="199">
        <v>0</v>
      </c>
      <c r="E3500" s="176">
        <v>0</v>
      </c>
      <c r="F3500" s="87">
        <v>0</v>
      </c>
      <c r="G3500" s="168">
        <v>0</v>
      </c>
      <c r="I3500" s="177" t="s">
        <v>9293</v>
      </c>
      <c r="J3500" s="174">
        <f t="shared" si="182"/>
        <v>0</v>
      </c>
      <c r="M3500" s="184"/>
    </row>
    <row r="3501" spans="1:13" ht="15" customHeight="1" x14ac:dyDescent="0.3">
      <c r="A3501" s="85" t="s">
        <v>3786</v>
      </c>
      <c r="B3501" s="85" t="s">
        <v>3787</v>
      </c>
      <c r="C3501" s="86" t="s">
        <v>1337</v>
      </c>
      <c r="D3501" s="199">
        <v>0</v>
      </c>
      <c r="E3501" s="176">
        <v>0</v>
      </c>
      <c r="F3501" s="87">
        <v>0</v>
      </c>
      <c r="G3501" s="168">
        <v>0</v>
      </c>
      <c r="I3501" s="177" t="s">
        <v>9293</v>
      </c>
      <c r="J3501" s="174">
        <f t="shared" si="182"/>
        <v>0</v>
      </c>
      <c r="M3501" s="184"/>
    </row>
    <row r="3502" spans="1:13" ht="15" customHeight="1" x14ac:dyDescent="0.3">
      <c r="A3502" s="85" t="s">
        <v>3788</v>
      </c>
      <c r="B3502" s="85" t="s">
        <v>3789</v>
      </c>
      <c r="C3502" s="86" t="s">
        <v>1337</v>
      </c>
      <c r="D3502" s="199">
        <v>0</v>
      </c>
      <c r="E3502" s="176">
        <v>0</v>
      </c>
      <c r="F3502" s="87">
        <v>0</v>
      </c>
      <c r="G3502" s="168">
        <v>0</v>
      </c>
      <c r="I3502" s="177" t="s">
        <v>9293</v>
      </c>
      <c r="J3502" s="174">
        <f t="shared" si="182"/>
        <v>0</v>
      </c>
      <c r="M3502" s="184"/>
    </row>
    <row r="3503" spans="1:13" ht="15" customHeight="1" x14ac:dyDescent="0.3">
      <c r="A3503" s="85" t="s">
        <v>3790</v>
      </c>
      <c r="B3503" s="85" t="s">
        <v>3791</v>
      </c>
      <c r="C3503" s="86" t="s">
        <v>1337</v>
      </c>
      <c r="D3503" s="199">
        <v>0</v>
      </c>
      <c r="E3503" s="176">
        <v>0</v>
      </c>
      <c r="F3503" s="87">
        <v>0</v>
      </c>
      <c r="G3503" s="168">
        <v>0</v>
      </c>
      <c r="I3503" s="177" t="s">
        <v>9293</v>
      </c>
      <c r="J3503" s="174">
        <f t="shared" si="182"/>
        <v>0</v>
      </c>
      <c r="M3503" s="184"/>
    </row>
    <row r="3504" spans="1:13" ht="15" customHeight="1" x14ac:dyDescent="0.3">
      <c r="A3504" s="85" t="s">
        <v>3792</v>
      </c>
      <c r="B3504" s="85" t="s">
        <v>3793</v>
      </c>
      <c r="C3504" s="86" t="s">
        <v>1337</v>
      </c>
      <c r="D3504" s="199">
        <v>0</v>
      </c>
      <c r="E3504" s="176">
        <v>0</v>
      </c>
      <c r="F3504" s="87">
        <v>0</v>
      </c>
      <c r="G3504" s="168">
        <v>0</v>
      </c>
      <c r="I3504" s="177" t="s">
        <v>9293</v>
      </c>
      <c r="J3504" s="174">
        <f t="shared" si="182"/>
        <v>0</v>
      </c>
      <c r="M3504" s="184"/>
    </row>
    <row r="3505" spans="1:13" ht="15" customHeight="1" x14ac:dyDescent="0.3">
      <c r="A3505" s="85" t="s">
        <v>3794</v>
      </c>
      <c r="B3505" s="85" t="s">
        <v>3795</v>
      </c>
      <c r="C3505" s="86" t="s">
        <v>1337</v>
      </c>
      <c r="D3505" s="199">
        <v>0</v>
      </c>
      <c r="E3505" s="176">
        <v>0</v>
      </c>
      <c r="F3505" s="87">
        <v>0</v>
      </c>
      <c r="G3505" s="168">
        <v>0</v>
      </c>
      <c r="I3505" s="177" t="s">
        <v>9293</v>
      </c>
      <c r="J3505" s="174">
        <f t="shared" si="182"/>
        <v>0</v>
      </c>
      <c r="M3505" s="184"/>
    </row>
    <row r="3506" spans="1:13" ht="15" customHeight="1" x14ac:dyDescent="0.3">
      <c r="A3506" s="85" t="s">
        <v>3796</v>
      </c>
      <c r="B3506" s="85" t="s">
        <v>3797</v>
      </c>
      <c r="C3506" s="86" t="s">
        <v>1337</v>
      </c>
      <c r="D3506" s="199">
        <v>0</v>
      </c>
      <c r="E3506" s="176">
        <v>0</v>
      </c>
      <c r="F3506" s="87">
        <v>0</v>
      </c>
      <c r="G3506" s="168">
        <v>0</v>
      </c>
      <c r="I3506" s="177" t="s">
        <v>9293</v>
      </c>
      <c r="J3506" s="174">
        <f t="shared" si="182"/>
        <v>0</v>
      </c>
      <c r="M3506" s="184"/>
    </row>
    <row r="3507" spans="1:13" ht="15" customHeight="1" x14ac:dyDescent="0.3">
      <c r="A3507" s="85" t="s">
        <v>3798</v>
      </c>
      <c r="B3507" s="85" t="s">
        <v>3799</v>
      </c>
      <c r="C3507" s="86" t="s">
        <v>1337</v>
      </c>
      <c r="D3507" s="199">
        <v>0</v>
      </c>
      <c r="E3507" s="176">
        <v>0</v>
      </c>
      <c r="F3507" s="87">
        <v>0</v>
      </c>
      <c r="G3507" s="168">
        <v>0</v>
      </c>
      <c r="I3507" s="177" t="s">
        <v>9293</v>
      </c>
      <c r="J3507" s="174">
        <f t="shared" si="182"/>
        <v>0</v>
      </c>
      <c r="M3507" s="184"/>
    </row>
    <row r="3508" spans="1:13" ht="15" customHeight="1" x14ac:dyDescent="0.3">
      <c r="A3508" s="85" t="s">
        <v>3800</v>
      </c>
      <c r="B3508" s="85" t="s">
        <v>3801</v>
      </c>
      <c r="C3508" s="86" t="s">
        <v>1337</v>
      </c>
      <c r="D3508" s="199">
        <v>0</v>
      </c>
      <c r="E3508" s="176">
        <v>0</v>
      </c>
      <c r="F3508" s="87">
        <v>0</v>
      </c>
      <c r="G3508" s="168">
        <v>0</v>
      </c>
      <c r="I3508" s="177" t="s">
        <v>9293</v>
      </c>
      <c r="J3508" s="174">
        <f t="shared" si="182"/>
        <v>0</v>
      </c>
      <c r="M3508" s="184"/>
    </row>
    <row r="3509" spans="1:13" ht="15" customHeight="1" x14ac:dyDescent="0.3">
      <c r="A3509" s="85" t="s">
        <v>3802</v>
      </c>
      <c r="B3509" s="85" t="s">
        <v>3803</v>
      </c>
      <c r="C3509" s="86" t="s">
        <v>1337</v>
      </c>
      <c r="D3509" s="199">
        <v>0</v>
      </c>
      <c r="E3509" s="176">
        <v>0</v>
      </c>
      <c r="F3509" s="87">
        <v>0</v>
      </c>
      <c r="G3509" s="168">
        <v>0</v>
      </c>
      <c r="I3509" s="177" t="s">
        <v>9293</v>
      </c>
      <c r="J3509" s="174">
        <f t="shared" si="182"/>
        <v>0</v>
      </c>
      <c r="M3509" s="184"/>
    </row>
    <row r="3510" spans="1:13" ht="15" customHeight="1" x14ac:dyDescent="0.3">
      <c r="A3510" s="85" t="s">
        <v>3804</v>
      </c>
      <c r="B3510" s="85" t="s">
        <v>3805</v>
      </c>
      <c r="C3510" s="86" t="s">
        <v>1337</v>
      </c>
      <c r="D3510" s="199">
        <v>0</v>
      </c>
      <c r="E3510" s="176">
        <v>0</v>
      </c>
      <c r="F3510" s="87">
        <v>0</v>
      </c>
      <c r="G3510" s="168">
        <v>0</v>
      </c>
      <c r="I3510" s="177" t="s">
        <v>9293</v>
      </c>
      <c r="J3510" s="174">
        <f t="shared" si="182"/>
        <v>0</v>
      </c>
      <c r="M3510" s="184"/>
    </row>
    <row r="3511" spans="1:13" ht="15" customHeight="1" x14ac:dyDescent="0.3">
      <c r="A3511" s="85" t="s">
        <v>8257</v>
      </c>
      <c r="B3511" s="85" t="s">
        <v>8258</v>
      </c>
      <c r="C3511" s="86" t="s">
        <v>1337</v>
      </c>
      <c r="D3511" s="202">
        <v>0</v>
      </c>
      <c r="E3511" s="162">
        <v>0</v>
      </c>
      <c r="F3511" s="161">
        <v>0</v>
      </c>
      <c r="G3511" s="171">
        <v>0</v>
      </c>
      <c r="I3511" s="177" t="s">
        <v>9293</v>
      </c>
      <c r="J3511" s="174">
        <f t="shared" si="182"/>
        <v>0</v>
      </c>
      <c r="M3511" s="184"/>
    </row>
    <row r="3512" spans="1:13" ht="15" customHeight="1" x14ac:dyDescent="0.3">
      <c r="A3512" s="85" t="s">
        <v>8259</v>
      </c>
      <c r="B3512" s="85" t="s">
        <v>8260</v>
      </c>
      <c r="C3512" s="86" t="s">
        <v>1337</v>
      </c>
      <c r="D3512" s="202">
        <v>0</v>
      </c>
      <c r="E3512" s="162">
        <v>0</v>
      </c>
      <c r="F3512" s="161">
        <v>0</v>
      </c>
      <c r="G3512" s="171">
        <v>0</v>
      </c>
      <c r="I3512" s="177" t="s">
        <v>9293</v>
      </c>
      <c r="J3512" s="174">
        <f t="shared" si="182"/>
        <v>0</v>
      </c>
      <c r="M3512" s="184"/>
    </row>
    <row r="3513" spans="1:13" ht="15" customHeight="1" x14ac:dyDescent="0.3">
      <c r="A3513" s="85" t="s">
        <v>8956</v>
      </c>
      <c r="B3513" s="85" t="s">
        <v>9786</v>
      </c>
      <c r="C3513" s="86" t="s">
        <v>28</v>
      </c>
      <c r="D3513" s="203">
        <v>48</v>
      </c>
      <c r="E3513" s="164">
        <v>1586.88</v>
      </c>
      <c r="F3513" s="163">
        <v>0</v>
      </c>
      <c r="G3513" s="172">
        <v>0</v>
      </c>
      <c r="I3513" s="177">
        <f t="shared" ref="I3513:I3543" si="183">F3513/D3513</f>
        <v>0</v>
      </c>
      <c r="J3513" s="174">
        <f t="shared" si="182"/>
        <v>48</v>
      </c>
      <c r="M3513" s="184"/>
    </row>
    <row r="3514" spans="1:13" ht="15" customHeight="1" x14ac:dyDescent="0.3">
      <c r="A3514" s="85" t="s">
        <v>8957</v>
      </c>
      <c r="B3514" s="85" t="s">
        <v>9787</v>
      </c>
      <c r="C3514" s="86" t="s">
        <v>1337</v>
      </c>
      <c r="D3514" s="203">
        <v>24</v>
      </c>
      <c r="E3514" s="164">
        <v>2403.84</v>
      </c>
      <c r="F3514" s="163">
        <v>0</v>
      </c>
      <c r="G3514" s="172">
        <v>0</v>
      </c>
      <c r="I3514" s="177">
        <f t="shared" si="183"/>
        <v>0</v>
      </c>
      <c r="J3514" s="174">
        <f t="shared" si="182"/>
        <v>24</v>
      </c>
      <c r="M3514" s="184"/>
    </row>
    <row r="3515" spans="1:13" ht="15" customHeight="1" x14ac:dyDescent="0.3">
      <c r="A3515" s="85" t="s">
        <v>8958</v>
      </c>
      <c r="B3515" s="85" t="s">
        <v>9788</v>
      </c>
      <c r="C3515" s="86" t="s">
        <v>1337</v>
      </c>
      <c r="D3515" s="203">
        <v>24</v>
      </c>
      <c r="E3515" s="164">
        <v>1443.84</v>
      </c>
      <c r="F3515" s="163">
        <v>0</v>
      </c>
      <c r="G3515" s="172">
        <v>0</v>
      </c>
      <c r="I3515" s="177">
        <f t="shared" si="183"/>
        <v>0</v>
      </c>
      <c r="J3515" s="174">
        <f t="shared" si="182"/>
        <v>24</v>
      </c>
      <c r="M3515" s="184"/>
    </row>
    <row r="3516" spans="1:13" ht="15" customHeight="1" x14ac:dyDescent="0.3">
      <c r="A3516" s="85" t="s">
        <v>9758</v>
      </c>
      <c r="B3516" s="85" t="s">
        <v>9793</v>
      </c>
      <c r="C3516" s="86" t="s">
        <v>28</v>
      </c>
      <c r="D3516" s="203">
        <v>558</v>
      </c>
      <c r="E3516" s="164">
        <v>10691.28</v>
      </c>
      <c r="F3516" s="163">
        <v>181</v>
      </c>
      <c r="G3516" s="172">
        <v>3467.96</v>
      </c>
      <c r="I3516" s="177">
        <f t="shared" si="183"/>
        <v>0.32437275985663083</v>
      </c>
      <c r="J3516" s="174">
        <f t="shared" si="182"/>
        <v>377</v>
      </c>
      <c r="M3516" s="184"/>
    </row>
    <row r="3517" spans="1:13" ht="15" customHeight="1" x14ac:dyDescent="0.3">
      <c r="A3517" s="85" t="s">
        <v>9759</v>
      </c>
      <c r="B3517" s="85" t="s">
        <v>9794</v>
      </c>
      <c r="C3517" s="86" t="s">
        <v>28</v>
      </c>
      <c r="D3517" s="203">
        <v>458</v>
      </c>
      <c r="E3517" s="164">
        <v>8775.2800000000007</v>
      </c>
      <c r="F3517" s="163">
        <v>0</v>
      </c>
      <c r="G3517" s="172">
        <v>0</v>
      </c>
      <c r="I3517" s="177">
        <f t="shared" si="183"/>
        <v>0</v>
      </c>
      <c r="J3517" s="174">
        <f t="shared" si="182"/>
        <v>458</v>
      </c>
      <c r="M3517" s="184"/>
    </row>
    <row r="3518" spans="1:13" ht="15" customHeight="1" x14ac:dyDescent="0.3">
      <c r="A3518" s="85" t="s">
        <v>9760</v>
      </c>
      <c r="B3518" s="85" t="s">
        <v>9795</v>
      </c>
      <c r="C3518" s="86" t="s">
        <v>28</v>
      </c>
      <c r="D3518" s="203">
        <v>4</v>
      </c>
      <c r="E3518" s="164">
        <v>76.64</v>
      </c>
      <c r="F3518" s="163">
        <v>0</v>
      </c>
      <c r="G3518" s="172">
        <v>0</v>
      </c>
      <c r="I3518" s="177">
        <f t="shared" si="183"/>
        <v>0</v>
      </c>
      <c r="J3518" s="174">
        <f t="shared" si="182"/>
        <v>4</v>
      </c>
      <c r="M3518" s="184"/>
    </row>
    <row r="3519" spans="1:13" ht="15" customHeight="1" x14ac:dyDescent="0.3">
      <c r="A3519" s="85" t="s">
        <v>9761</v>
      </c>
      <c r="B3519" s="85" t="s">
        <v>9796</v>
      </c>
      <c r="C3519" s="86" t="s">
        <v>28</v>
      </c>
      <c r="D3519" s="203">
        <v>2</v>
      </c>
      <c r="E3519" s="164">
        <v>98.12</v>
      </c>
      <c r="F3519" s="163">
        <v>0</v>
      </c>
      <c r="G3519" s="172">
        <v>0</v>
      </c>
      <c r="I3519" s="177">
        <f t="shared" si="183"/>
        <v>0</v>
      </c>
      <c r="J3519" s="174">
        <f t="shared" si="182"/>
        <v>2</v>
      </c>
      <c r="M3519" s="184"/>
    </row>
    <row r="3520" spans="1:13" ht="15" customHeight="1" x14ac:dyDescent="0.3">
      <c r="A3520" s="85" t="s">
        <v>9762</v>
      </c>
      <c r="B3520" s="85" t="s">
        <v>9797</v>
      </c>
      <c r="C3520" s="86" t="s">
        <v>28</v>
      </c>
      <c r="D3520" s="203">
        <v>4</v>
      </c>
      <c r="E3520" s="164">
        <v>76.64</v>
      </c>
      <c r="F3520" s="163">
        <v>0</v>
      </c>
      <c r="G3520" s="172">
        <v>0</v>
      </c>
      <c r="I3520" s="177">
        <f t="shared" si="183"/>
        <v>0</v>
      </c>
      <c r="J3520" s="174">
        <f t="shared" si="182"/>
        <v>4</v>
      </c>
      <c r="M3520" s="184"/>
    </row>
    <row r="3521" spans="1:13" ht="15" customHeight="1" x14ac:dyDescent="0.3">
      <c r="A3521" s="85" t="s">
        <v>9763</v>
      </c>
      <c r="B3521" s="85" t="s">
        <v>9798</v>
      </c>
      <c r="C3521" s="86" t="s">
        <v>28</v>
      </c>
      <c r="D3521" s="203">
        <v>45</v>
      </c>
      <c r="E3521" s="164">
        <v>1352.7</v>
      </c>
      <c r="F3521" s="163">
        <v>0</v>
      </c>
      <c r="G3521" s="172">
        <v>0</v>
      </c>
      <c r="I3521" s="177">
        <f t="shared" si="183"/>
        <v>0</v>
      </c>
      <c r="J3521" s="174">
        <f t="shared" si="182"/>
        <v>45</v>
      </c>
      <c r="M3521" s="184"/>
    </row>
    <row r="3522" spans="1:13" ht="15" customHeight="1" x14ac:dyDescent="0.3">
      <c r="A3522" s="85" t="s">
        <v>9764</v>
      </c>
      <c r="B3522" s="85" t="s">
        <v>9799</v>
      </c>
      <c r="C3522" s="86" t="s">
        <v>28</v>
      </c>
      <c r="D3522" s="203">
        <v>45</v>
      </c>
      <c r="E3522" s="164">
        <v>1087.2</v>
      </c>
      <c r="F3522" s="163">
        <v>0</v>
      </c>
      <c r="G3522" s="172">
        <v>0</v>
      </c>
      <c r="I3522" s="177">
        <f t="shared" si="183"/>
        <v>0</v>
      </c>
      <c r="J3522" s="174">
        <f t="shared" si="182"/>
        <v>45</v>
      </c>
      <c r="M3522" s="184"/>
    </row>
    <row r="3523" spans="1:13" ht="15" customHeight="1" x14ac:dyDescent="0.3">
      <c r="A3523" s="85" t="s">
        <v>9765</v>
      </c>
      <c r="B3523" s="85" t="s">
        <v>9800</v>
      </c>
      <c r="C3523" s="86" t="s">
        <v>28</v>
      </c>
      <c r="D3523" s="203">
        <v>6</v>
      </c>
      <c r="E3523" s="164">
        <v>144.96</v>
      </c>
      <c r="F3523" s="163">
        <v>0</v>
      </c>
      <c r="G3523" s="172">
        <v>0</v>
      </c>
      <c r="I3523" s="177">
        <f t="shared" si="183"/>
        <v>0</v>
      </c>
      <c r="J3523" s="174">
        <f t="shared" si="182"/>
        <v>6</v>
      </c>
      <c r="M3523" s="184"/>
    </row>
    <row r="3524" spans="1:13" ht="15" customHeight="1" x14ac:dyDescent="0.3">
      <c r="A3524" s="85" t="s">
        <v>9766</v>
      </c>
      <c r="B3524" s="85" t="s">
        <v>9801</v>
      </c>
      <c r="C3524" s="86" t="s">
        <v>28</v>
      </c>
      <c r="D3524" s="203">
        <v>1</v>
      </c>
      <c r="E3524" s="164">
        <v>48.3</v>
      </c>
      <c r="F3524" s="163">
        <v>0</v>
      </c>
      <c r="G3524" s="172">
        <v>0</v>
      </c>
      <c r="I3524" s="177">
        <f t="shared" si="183"/>
        <v>0</v>
      </c>
      <c r="J3524" s="174">
        <f t="shared" si="182"/>
        <v>1</v>
      </c>
      <c r="M3524" s="184"/>
    </row>
    <row r="3525" spans="1:13" ht="15" customHeight="1" x14ac:dyDescent="0.3">
      <c r="A3525" s="85" t="s">
        <v>9767</v>
      </c>
      <c r="B3525" s="85" t="s">
        <v>9802</v>
      </c>
      <c r="C3525" s="86" t="s">
        <v>28</v>
      </c>
      <c r="D3525" s="203">
        <v>3</v>
      </c>
      <c r="E3525" s="164">
        <v>162.6</v>
      </c>
      <c r="F3525" s="163">
        <v>0</v>
      </c>
      <c r="G3525" s="172">
        <v>0</v>
      </c>
      <c r="I3525" s="177">
        <f t="shared" si="183"/>
        <v>0</v>
      </c>
      <c r="J3525" s="174">
        <f t="shared" si="182"/>
        <v>3</v>
      </c>
      <c r="M3525" s="184"/>
    </row>
    <row r="3526" spans="1:13" ht="15" customHeight="1" x14ac:dyDescent="0.3">
      <c r="A3526" s="85" t="s">
        <v>9768</v>
      </c>
      <c r="B3526" s="85" t="s">
        <v>9803</v>
      </c>
      <c r="C3526" s="86" t="s">
        <v>28</v>
      </c>
      <c r="D3526" s="203">
        <v>235</v>
      </c>
      <c r="E3526" s="164">
        <v>5560.1</v>
      </c>
      <c r="F3526" s="163">
        <v>0</v>
      </c>
      <c r="G3526" s="172">
        <v>0</v>
      </c>
      <c r="I3526" s="177">
        <f t="shared" si="183"/>
        <v>0</v>
      </c>
      <c r="J3526" s="174">
        <f t="shared" si="182"/>
        <v>235</v>
      </c>
      <c r="M3526" s="184"/>
    </row>
    <row r="3527" spans="1:13" ht="15" customHeight="1" x14ac:dyDescent="0.3">
      <c r="A3527" s="85" t="s">
        <v>9769</v>
      </c>
      <c r="B3527" s="85" t="s">
        <v>9804</v>
      </c>
      <c r="C3527" s="86" t="s">
        <v>28</v>
      </c>
      <c r="D3527" s="203">
        <v>4</v>
      </c>
      <c r="E3527" s="164">
        <v>120.24</v>
      </c>
      <c r="F3527" s="163">
        <v>0</v>
      </c>
      <c r="G3527" s="172">
        <v>0</v>
      </c>
      <c r="I3527" s="177">
        <f t="shared" si="183"/>
        <v>0</v>
      </c>
      <c r="J3527" s="174">
        <f t="shared" si="182"/>
        <v>4</v>
      </c>
      <c r="M3527" s="184"/>
    </row>
    <row r="3528" spans="1:13" ht="15" customHeight="1" x14ac:dyDescent="0.3">
      <c r="A3528" s="85" t="s">
        <v>9770</v>
      </c>
      <c r="B3528" s="85" t="s">
        <v>9805</v>
      </c>
      <c r="C3528" s="86" t="s">
        <v>28</v>
      </c>
      <c r="D3528" s="203">
        <v>2</v>
      </c>
      <c r="E3528" s="164">
        <v>98.12</v>
      </c>
      <c r="F3528" s="163">
        <v>0</v>
      </c>
      <c r="G3528" s="172">
        <v>0</v>
      </c>
      <c r="I3528" s="177">
        <f t="shared" si="183"/>
        <v>0</v>
      </c>
      <c r="J3528" s="174">
        <f t="shared" si="182"/>
        <v>2</v>
      </c>
      <c r="M3528" s="184"/>
    </row>
    <row r="3529" spans="1:13" ht="15" customHeight="1" x14ac:dyDescent="0.3">
      <c r="A3529" s="85" t="s">
        <v>9771</v>
      </c>
      <c r="B3529" s="85" t="s">
        <v>9806</v>
      </c>
      <c r="C3529" s="86" t="s">
        <v>1337</v>
      </c>
      <c r="D3529" s="203">
        <v>1</v>
      </c>
      <c r="E3529" s="164">
        <v>79.88</v>
      </c>
      <c r="F3529" s="163">
        <v>0</v>
      </c>
      <c r="G3529" s="172">
        <v>0</v>
      </c>
      <c r="I3529" s="177">
        <f t="shared" si="183"/>
        <v>0</v>
      </c>
      <c r="J3529" s="174">
        <f t="shared" si="182"/>
        <v>1</v>
      </c>
      <c r="M3529" s="184"/>
    </row>
    <row r="3530" spans="1:13" ht="15" customHeight="1" x14ac:dyDescent="0.3">
      <c r="A3530" s="85" t="s">
        <v>9772</v>
      </c>
      <c r="B3530" s="85" t="s">
        <v>9807</v>
      </c>
      <c r="C3530" s="86" t="s">
        <v>1337</v>
      </c>
      <c r="D3530" s="203">
        <v>1</v>
      </c>
      <c r="E3530" s="164">
        <v>66.06</v>
      </c>
      <c r="F3530" s="163">
        <v>0</v>
      </c>
      <c r="G3530" s="172">
        <v>0</v>
      </c>
      <c r="I3530" s="177">
        <f t="shared" si="183"/>
        <v>0</v>
      </c>
      <c r="J3530" s="174">
        <f t="shared" si="182"/>
        <v>1</v>
      </c>
      <c r="M3530" s="184"/>
    </row>
    <row r="3531" spans="1:13" ht="15" customHeight="1" x14ac:dyDescent="0.3">
      <c r="A3531" s="85" t="s">
        <v>9773</v>
      </c>
      <c r="B3531" s="85" t="s">
        <v>9808</v>
      </c>
      <c r="C3531" s="86" t="s">
        <v>28</v>
      </c>
      <c r="D3531" s="203">
        <v>5</v>
      </c>
      <c r="E3531" s="164">
        <v>271</v>
      </c>
      <c r="F3531" s="163">
        <v>0</v>
      </c>
      <c r="G3531" s="172">
        <v>0</v>
      </c>
      <c r="I3531" s="177">
        <f t="shared" si="183"/>
        <v>0</v>
      </c>
      <c r="J3531" s="174">
        <f t="shared" si="182"/>
        <v>5</v>
      </c>
      <c r="M3531" s="184"/>
    </row>
    <row r="3532" spans="1:13" ht="15" customHeight="1" x14ac:dyDescent="0.3">
      <c r="A3532" s="85" t="s">
        <v>9774</v>
      </c>
      <c r="B3532" s="85" t="s">
        <v>9809</v>
      </c>
      <c r="C3532" s="86" t="s">
        <v>28</v>
      </c>
      <c r="D3532" s="203">
        <v>1</v>
      </c>
      <c r="E3532" s="164">
        <v>48.3</v>
      </c>
      <c r="F3532" s="163">
        <v>0</v>
      </c>
      <c r="G3532" s="172">
        <v>0</v>
      </c>
      <c r="I3532" s="177">
        <f t="shared" si="183"/>
        <v>0</v>
      </c>
      <c r="J3532" s="174">
        <f t="shared" si="182"/>
        <v>1</v>
      </c>
      <c r="M3532" s="184"/>
    </row>
    <row r="3533" spans="1:13" ht="15" customHeight="1" x14ac:dyDescent="0.3">
      <c r="A3533" s="85" t="s">
        <v>9775</v>
      </c>
      <c r="B3533" s="85" t="s">
        <v>9810</v>
      </c>
      <c r="C3533" s="86" t="s">
        <v>28</v>
      </c>
      <c r="D3533" s="203">
        <v>1</v>
      </c>
      <c r="E3533" s="164">
        <v>70.16</v>
      </c>
      <c r="F3533" s="163">
        <v>0</v>
      </c>
      <c r="G3533" s="172">
        <v>0</v>
      </c>
      <c r="I3533" s="177">
        <f t="shared" si="183"/>
        <v>0</v>
      </c>
      <c r="J3533" s="174">
        <f t="shared" si="182"/>
        <v>1</v>
      </c>
      <c r="M3533" s="184"/>
    </row>
    <row r="3534" spans="1:13" ht="15" customHeight="1" x14ac:dyDescent="0.3">
      <c r="A3534" s="85" t="s">
        <v>9776</v>
      </c>
      <c r="B3534" s="85" t="s">
        <v>9811</v>
      </c>
      <c r="C3534" s="86" t="s">
        <v>28</v>
      </c>
      <c r="D3534" s="203">
        <v>9</v>
      </c>
      <c r="E3534" s="164">
        <v>406.8</v>
      </c>
      <c r="F3534" s="163">
        <v>0</v>
      </c>
      <c r="G3534" s="172">
        <v>0</v>
      </c>
      <c r="I3534" s="177">
        <f t="shared" si="183"/>
        <v>0</v>
      </c>
      <c r="J3534" s="174">
        <f t="shared" si="182"/>
        <v>9</v>
      </c>
      <c r="M3534" s="184"/>
    </row>
    <row r="3535" spans="1:13" ht="15" customHeight="1" x14ac:dyDescent="0.3">
      <c r="A3535" s="85" t="s">
        <v>9777</v>
      </c>
      <c r="B3535" s="85" t="s">
        <v>9812</v>
      </c>
      <c r="C3535" s="86" t="s">
        <v>28</v>
      </c>
      <c r="D3535" s="203">
        <v>56</v>
      </c>
      <c r="E3535" s="164">
        <v>2531.1999999999998</v>
      </c>
      <c r="F3535" s="163">
        <v>0</v>
      </c>
      <c r="G3535" s="172">
        <v>0</v>
      </c>
      <c r="I3535" s="177">
        <f t="shared" si="183"/>
        <v>0</v>
      </c>
      <c r="J3535" s="174">
        <f t="shared" si="182"/>
        <v>56</v>
      </c>
      <c r="M3535" s="184"/>
    </row>
    <row r="3536" spans="1:13" ht="15" customHeight="1" x14ac:dyDescent="0.3">
      <c r="A3536" s="85" t="s">
        <v>9778</v>
      </c>
      <c r="B3536" s="85" t="s">
        <v>9813</v>
      </c>
      <c r="C3536" s="86" t="s">
        <v>28</v>
      </c>
      <c r="D3536" s="203">
        <v>78</v>
      </c>
      <c r="E3536" s="164">
        <v>3525.6</v>
      </c>
      <c r="F3536" s="163">
        <v>0</v>
      </c>
      <c r="G3536" s="172">
        <v>0</v>
      </c>
      <c r="I3536" s="177">
        <f t="shared" si="183"/>
        <v>0</v>
      </c>
      <c r="J3536" s="174">
        <f t="shared" si="182"/>
        <v>78</v>
      </c>
      <c r="M3536" s="184"/>
    </row>
    <row r="3537" spans="1:13" ht="15" customHeight="1" x14ac:dyDescent="0.3">
      <c r="A3537" s="85" t="s">
        <v>9779</v>
      </c>
      <c r="B3537" s="85" t="s">
        <v>9814</v>
      </c>
      <c r="C3537" s="86" t="s">
        <v>28</v>
      </c>
      <c r="D3537" s="203">
        <v>38</v>
      </c>
      <c r="E3537" s="164">
        <v>1717.6</v>
      </c>
      <c r="F3537" s="163">
        <v>0</v>
      </c>
      <c r="G3537" s="172">
        <v>0</v>
      </c>
      <c r="I3537" s="177">
        <f t="shared" si="183"/>
        <v>0</v>
      </c>
      <c r="J3537" s="174">
        <f t="shared" si="182"/>
        <v>38</v>
      </c>
      <c r="M3537" s="184"/>
    </row>
    <row r="3538" spans="1:13" ht="15" customHeight="1" x14ac:dyDescent="0.3">
      <c r="A3538" s="85" t="s">
        <v>9780</v>
      </c>
      <c r="B3538" s="85" t="s">
        <v>9815</v>
      </c>
      <c r="C3538" s="86" t="s">
        <v>28</v>
      </c>
      <c r="D3538" s="203">
        <v>2</v>
      </c>
      <c r="E3538" s="164">
        <v>90.4</v>
      </c>
      <c r="F3538" s="163">
        <v>0</v>
      </c>
      <c r="G3538" s="172">
        <v>0</v>
      </c>
      <c r="I3538" s="177">
        <f t="shared" si="183"/>
        <v>0</v>
      </c>
      <c r="J3538" s="174">
        <f t="shared" si="182"/>
        <v>2</v>
      </c>
      <c r="M3538" s="184"/>
    </row>
    <row r="3539" spans="1:13" ht="15" customHeight="1" x14ac:dyDescent="0.3">
      <c r="A3539" s="85" t="s">
        <v>9781</v>
      </c>
      <c r="B3539" s="85" t="s">
        <v>9816</v>
      </c>
      <c r="C3539" s="86" t="s">
        <v>28</v>
      </c>
      <c r="D3539" s="203">
        <v>43</v>
      </c>
      <c r="E3539" s="164">
        <v>1943.6</v>
      </c>
      <c r="F3539" s="163">
        <v>0</v>
      </c>
      <c r="G3539" s="172">
        <v>0</v>
      </c>
      <c r="I3539" s="177">
        <f t="shared" si="183"/>
        <v>0</v>
      </c>
      <c r="J3539" s="174">
        <f t="shared" si="182"/>
        <v>43</v>
      </c>
      <c r="M3539" s="184"/>
    </row>
    <row r="3540" spans="1:13" ht="15" customHeight="1" x14ac:dyDescent="0.3">
      <c r="A3540" s="85" t="s">
        <v>9782</v>
      </c>
      <c r="B3540" s="85" t="s">
        <v>9789</v>
      </c>
      <c r="C3540" s="86" t="s">
        <v>28</v>
      </c>
      <c r="D3540" s="203">
        <v>919</v>
      </c>
      <c r="E3540" s="164">
        <v>44295.8</v>
      </c>
      <c r="F3540" s="163">
        <v>0</v>
      </c>
      <c r="G3540" s="172">
        <v>0</v>
      </c>
      <c r="I3540" s="177">
        <f t="shared" si="183"/>
        <v>0</v>
      </c>
      <c r="J3540" s="174">
        <f t="shared" si="182"/>
        <v>919</v>
      </c>
      <c r="M3540" s="184"/>
    </row>
    <row r="3541" spans="1:13" ht="15" customHeight="1" x14ac:dyDescent="0.3">
      <c r="A3541" s="85" t="s">
        <v>9783</v>
      </c>
      <c r="B3541" s="85" t="s">
        <v>9790</v>
      </c>
      <c r="C3541" s="86" t="s">
        <v>1337</v>
      </c>
      <c r="D3541" s="203">
        <v>695</v>
      </c>
      <c r="E3541" s="164">
        <v>64051.199999999997</v>
      </c>
      <c r="F3541" s="163">
        <v>0</v>
      </c>
      <c r="G3541" s="172">
        <v>0</v>
      </c>
      <c r="I3541" s="177">
        <f t="shared" si="183"/>
        <v>0</v>
      </c>
      <c r="J3541" s="174">
        <f t="shared" si="182"/>
        <v>695</v>
      </c>
      <c r="M3541" s="184"/>
    </row>
    <row r="3542" spans="1:13" ht="15" customHeight="1" x14ac:dyDescent="0.3">
      <c r="A3542" s="85" t="s">
        <v>9784</v>
      </c>
      <c r="B3542" s="85" t="s">
        <v>9791</v>
      </c>
      <c r="C3542" s="86" t="s">
        <v>1337</v>
      </c>
      <c r="D3542" s="203">
        <v>224</v>
      </c>
      <c r="E3542" s="164">
        <v>21495.040000000001</v>
      </c>
      <c r="F3542" s="163">
        <v>0</v>
      </c>
      <c r="G3542" s="172">
        <v>0</v>
      </c>
      <c r="I3542" s="177">
        <f t="shared" si="183"/>
        <v>0</v>
      </c>
      <c r="J3542" s="174">
        <f t="shared" si="182"/>
        <v>224</v>
      </c>
      <c r="M3542" s="184"/>
    </row>
    <row r="3543" spans="1:13" ht="15" customHeight="1" x14ac:dyDescent="0.3">
      <c r="A3543" s="85" t="s">
        <v>9785</v>
      </c>
      <c r="B3543" s="85" t="s">
        <v>9792</v>
      </c>
      <c r="C3543" s="86" t="s">
        <v>28</v>
      </c>
      <c r="D3543" s="203">
        <v>3</v>
      </c>
      <c r="E3543" s="164">
        <v>129.87</v>
      </c>
      <c r="F3543" s="163">
        <v>0</v>
      </c>
      <c r="G3543" s="172">
        <v>0</v>
      </c>
      <c r="I3543" s="177">
        <f t="shared" si="183"/>
        <v>0</v>
      </c>
      <c r="J3543" s="174">
        <f t="shared" si="182"/>
        <v>3</v>
      </c>
      <c r="M3543" s="184"/>
    </row>
    <row r="3544" spans="1:13" ht="25.2" customHeight="1" x14ac:dyDescent="0.3">
      <c r="A3544" s="81" t="s">
        <v>3806</v>
      </c>
      <c r="B3544" s="81" t="s">
        <v>3807</v>
      </c>
      <c r="C3544" s="82"/>
      <c r="D3544" s="197"/>
      <c r="E3544" s="153">
        <v>10237.11</v>
      </c>
      <c r="F3544" s="82"/>
      <c r="G3544" s="82">
        <v>0</v>
      </c>
      <c r="I3544" s="177"/>
      <c r="J3544" s="174">
        <f t="shared" si="182"/>
        <v>0</v>
      </c>
      <c r="M3544" s="184"/>
    </row>
    <row r="3545" spans="1:13" ht="15" customHeight="1" x14ac:dyDescent="0.3">
      <c r="A3545" s="85" t="s">
        <v>3808</v>
      </c>
      <c r="B3545" s="85" t="s">
        <v>3809</v>
      </c>
      <c r="C3545" s="86" t="s">
        <v>25</v>
      </c>
      <c r="D3545" s="199">
        <v>0</v>
      </c>
      <c r="E3545" s="176">
        <v>0</v>
      </c>
      <c r="F3545" s="87">
        <v>0</v>
      </c>
      <c r="G3545" s="168">
        <v>0</v>
      </c>
      <c r="I3545" s="177" t="s">
        <v>9293</v>
      </c>
      <c r="J3545" s="174">
        <f t="shared" si="182"/>
        <v>0</v>
      </c>
      <c r="M3545" s="184"/>
    </row>
    <row r="3546" spans="1:13" ht="15" customHeight="1" x14ac:dyDescent="0.3">
      <c r="A3546" s="85" t="s">
        <v>3810</v>
      </c>
      <c r="B3546" s="85" t="s">
        <v>3811</v>
      </c>
      <c r="C3546" s="86" t="s">
        <v>25</v>
      </c>
      <c r="D3546" s="199">
        <v>0</v>
      </c>
      <c r="E3546" s="176">
        <v>0</v>
      </c>
      <c r="F3546" s="87">
        <v>0</v>
      </c>
      <c r="G3546" s="168">
        <v>0</v>
      </c>
      <c r="I3546" s="177" t="s">
        <v>9293</v>
      </c>
      <c r="J3546" s="174">
        <f t="shared" si="182"/>
        <v>0</v>
      </c>
      <c r="M3546" s="184"/>
    </row>
    <row r="3547" spans="1:13" ht="15" customHeight="1" x14ac:dyDescent="0.3">
      <c r="A3547" s="85" t="s">
        <v>3812</v>
      </c>
      <c r="B3547" s="85" t="s">
        <v>3813</v>
      </c>
      <c r="C3547" s="86" t="s">
        <v>28</v>
      </c>
      <c r="D3547" s="199">
        <v>0</v>
      </c>
      <c r="E3547" s="176">
        <v>0</v>
      </c>
      <c r="F3547" s="87">
        <v>0</v>
      </c>
      <c r="G3547" s="168">
        <v>0</v>
      </c>
      <c r="I3547" s="177" t="s">
        <v>9293</v>
      </c>
      <c r="J3547" s="174">
        <f t="shared" si="182"/>
        <v>0</v>
      </c>
      <c r="M3547" s="184"/>
    </row>
    <row r="3548" spans="1:13" ht="15" customHeight="1" x14ac:dyDescent="0.3">
      <c r="A3548" s="85" t="s">
        <v>8959</v>
      </c>
      <c r="B3548" s="85" t="s">
        <v>9817</v>
      </c>
      <c r="C3548" s="86" t="s">
        <v>78</v>
      </c>
      <c r="D3548" s="203">
        <v>2.5299999999999998</v>
      </c>
      <c r="E3548" s="164">
        <v>45.54</v>
      </c>
      <c r="F3548" s="163">
        <v>0</v>
      </c>
      <c r="G3548" s="172">
        <v>0</v>
      </c>
      <c r="I3548" s="177">
        <f t="shared" ref="I3548:I3556" si="184">F3548/D3548</f>
        <v>0</v>
      </c>
      <c r="J3548" s="174">
        <f t="shared" si="182"/>
        <v>2.5299999999999998</v>
      </c>
      <c r="M3548" s="184"/>
    </row>
    <row r="3549" spans="1:13" ht="15" customHeight="1" x14ac:dyDescent="0.3">
      <c r="A3549" s="85" t="s">
        <v>8960</v>
      </c>
      <c r="B3549" s="85" t="s">
        <v>9818</v>
      </c>
      <c r="C3549" s="86" t="s">
        <v>28</v>
      </c>
      <c r="D3549" s="203">
        <v>19.100000000000001</v>
      </c>
      <c r="E3549" s="164">
        <v>3638.55</v>
      </c>
      <c r="F3549" s="163">
        <v>0</v>
      </c>
      <c r="G3549" s="172">
        <v>0</v>
      </c>
      <c r="I3549" s="177">
        <f t="shared" si="184"/>
        <v>0</v>
      </c>
      <c r="J3549" s="174">
        <f t="shared" si="182"/>
        <v>19.100000000000001</v>
      </c>
      <c r="M3549" s="184"/>
    </row>
    <row r="3550" spans="1:13" ht="15" customHeight="1" x14ac:dyDescent="0.3">
      <c r="A3550" s="85" t="s">
        <v>8961</v>
      </c>
      <c r="B3550" s="85" t="s">
        <v>9997</v>
      </c>
      <c r="C3550" s="86" t="s">
        <v>28</v>
      </c>
      <c r="D3550" s="203">
        <v>1.45</v>
      </c>
      <c r="E3550" s="164">
        <v>789.95</v>
      </c>
      <c r="F3550" s="163">
        <v>0</v>
      </c>
      <c r="G3550" s="172">
        <v>0</v>
      </c>
      <c r="I3550" s="177">
        <f t="shared" si="184"/>
        <v>0</v>
      </c>
      <c r="J3550" s="174">
        <f t="shared" si="182"/>
        <v>1.45</v>
      </c>
      <c r="M3550" s="184"/>
    </row>
    <row r="3551" spans="1:13" ht="15" customHeight="1" x14ac:dyDescent="0.3">
      <c r="A3551" s="85" t="s">
        <v>8962</v>
      </c>
      <c r="B3551" s="85" t="s">
        <v>9819</v>
      </c>
      <c r="C3551" s="86" t="s">
        <v>198</v>
      </c>
      <c r="D3551" s="203">
        <v>59.35</v>
      </c>
      <c r="E3551" s="164">
        <v>267.67</v>
      </c>
      <c r="F3551" s="163">
        <v>0</v>
      </c>
      <c r="G3551" s="172">
        <v>0</v>
      </c>
      <c r="I3551" s="177">
        <f t="shared" si="184"/>
        <v>0</v>
      </c>
      <c r="J3551" s="174">
        <f t="shared" si="182"/>
        <v>59.35</v>
      </c>
      <c r="M3551" s="184"/>
    </row>
    <row r="3552" spans="1:13" ht="15" customHeight="1" x14ac:dyDescent="0.3">
      <c r="A3552" s="85" t="s">
        <v>8963</v>
      </c>
      <c r="B3552" s="85" t="s">
        <v>9820</v>
      </c>
      <c r="C3552" s="86" t="s">
        <v>28</v>
      </c>
      <c r="D3552" s="203">
        <v>5</v>
      </c>
      <c r="E3552" s="164">
        <v>661.3</v>
      </c>
      <c r="F3552" s="163">
        <v>0</v>
      </c>
      <c r="G3552" s="172">
        <v>0</v>
      </c>
      <c r="I3552" s="177">
        <f t="shared" si="184"/>
        <v>0</v>
      </c>
      <c r="J3552" s="174">
        <f t="shared" si="182"/>
        <v>5</v>
      </c>
      <c r="M3552" s="184"/>
    </row>
    <row r="3553" spans="1:13" ht="15" customHeight="1" x14ac:dyDescent="0.3">
      <c r="A3553" s="85" t="s">
        <v>9979</v>
      </c>
      <c r="B3553" s="85" t="s">
        <v>9998</v>
      </c>
      <c r="C3553" s="86" t="s">
        <v>28</v>
      </c>
      <c r="D3553" s="203">
        <v>26.34</v>
      </c>
      <c r="E3553" s="164">
        <v>711.44</v>
      </c>
      <c r="F3553" s="163">
        <v>0</v>
      </c>
      <c r="G3553" s="172">
        <v>0</v>
      </c>
      <c r="I3553" s="177">
        <f t="shared" si="184"/>
        <v>0</v>
      </c>
      <c r="J3553" s="174">
        <f t="shared" si="182"/>
        <v>26.34</v>
      </c>
      <c r="M3553" s="184"/>
    </row>
    <row r="3554" spans="1:13" ht="15" customHeight="1" x14ac:dyDescent="0.3">
      <c r="A3554" s="85" t="s">
        <v>9980</v>
      </c>
      <c r="B3554" s="85" t="s">
        <v>9999</v>
      </c>
      <c r="C3554" s="86" t="s">
        <v>28</v>
      </c>
      <c r="D3554" s="203">
        <v>15.8</v>
      </c>
      <c r="E3554" s="164">
        <v>1270.48</v>
      </c>
      <c r="F3554" s="163">
        <v>0</v>
      </c>
      <c r="G3554" s="172">
        <v>0</v>
      </c>
      <c r="I3554" s="177">
        <f t="shared" si="184"/>
        <v>0</v>
      </c>
      <c r="J3554" s="174">
        <f t="shared" si="182"/>
        <v>15.8</v>
      </c>
      <c r="M3554" s="184"/>
    </row>
    <row r="3555" spans="1:13" ht="15" customHeight="1" x14ac:dyDescent="0.3">
      <c r="A3555" s="85" t="s">
        <v>9981</v>
      </c>
      <c r="B3555" s="85" t="s">
        <v>10000</v>
      </c>
      <c r="C3555" s="86" t="s">
        <v>198</v>
      </c>
      <c r="D3555" s="203">
        <v>10.56</v>
      </c>
      <c r="E3555" s="164">
        <v>2043.15</v>
      </c>
      <c r="F3555" s="163">
        <v>0</v>
      </c>
      <c r="G3555" s="172">
        <v>0</v>
      </c>
      <c r="I3555" s="177">
        <f t="shared" si="184"/>
        <v>0</v>
      </c>
      <c r="J3555" s="174">
        <f t="shared" si="182"/>
        <v>10.56</v>
      </c>
      <c r="M3555" s="184"/>
    </row>
    <row r="3556" spans="1:13" ht="15" customHeight="1" x14ac:dyDescent="0.3">
      <c r="A3556" s="85" t="s">
        <v>9982</v>
      </c>
      <c r="B3556" s="85" t="s">
        <v>10001</v>
      </c>
      <c r="C3556" s="86" t="s">
        <v>28</v>
      </c>
      <c r="D3556" s="203">
        <v>70.349999999999994</v>
      </c>
      <c r="E3556" s="164">
        <v>809.03</v>
      </c>
      <c r="F3556" s="163">
        <v>0</v>
      </c>
      <c r="G3556" s="172">
        <v>0</v>
      </c>
      <c r="I3556" s="177">
        <f t="shared" si="184"/>
        <v>0</v>
      </c>
      <c r="J3556" s="174">
        <f t="shared" si="182"/>
        <v>70.349999999999994</v>
      </c>
      <c r="M3556" s="184"/>
    </row>
    <row r="3557" spans="1:13" ht="25.2" customHeight="1" x14ac:dyDescent="0.3">
      <c r="A3557" s="81" t="s">
        <v>3814</v>
      </c>
      <c r="B3557" s="81" t="s">
        <v>3815</v>
      </c>
      <c r="C3557" s="82"/>
      <c r="D3557" s="197"/>
      <c r="E3557" s="153">
        <v>408275.37000000005</v>
      </c>
      <c r="F3557" s="82"/>
      <c r="G3557" s="82">
        <v>0</v>
      </c>
      <c r="I3557" s="177"/>
      <c r="J3557" s="174">
        <f t="shared" ref="J3557:J3620" si="185">D3557-F3557</f>
        <v>0</v>
      </c>
      <c r="M3557" s="184"/>
    </row>
    <row r="3558" spans="1:13" ht="15" customHeight="1" x14ac:dyDescent="0.3">
      <c r="A3558" s="85" t="s">
        <v>3816</v>
      </c>
      <c r="B3558" s="85" t="s">
        <v>3817</v>
      </c>
      <c r="C3558" s="86" t="s">
        <v>28</v>
      </c>
      <c r="D3558" s="199">
        <v>0</v>
      </c>
      <c r="E3558" s="176">
        <v>0</v>
      </c>
      <c r="F3558" s="87">
        <v>0</v>
      </c>
      <c r="G3558" s="168">
        <v>0</v>
      </c>
      <c r="I3558" s="177" t="s">
        <v>9293</v>
      </c>
      <c r="J3558" s="174">
        <f t="shared" si="185"/>
        <v>0</v>
      </c>
      <c r="M3558" s="184"/>
    </row>
    <row r="3559" spans="1:13" ht="15" customHeight="1" x14ac:dyDescent="0.3">
      <c r="A3559" s="85" t="s">
        <v>3818</v>
      </c>
      <c r="B3559" s="85" t="s">
        <v>3819</v>
      </c>
      <c r="C3559" s="86" t="s">
        <v>28</v>
      </c>
      <c r="D3559" s="199">
        <v>0</v>
      </c>
      <c r="E3559" s="176">
        <v>0</v>
      </c>
      <c r="F3559" s="87">
        <v>0</v>
      </c>
      <c r="G3559" s="168">
        <v>0</v>
      </c>
      <c r="I3559" s="177" t="s">
        <v>9293</v>
      </c>
      <c r="J3559" s="174">
        <f t="shared" si="185"/>
        <v>0</v>
      </c>
      <c r="M3559" s="184"/>
    </row>
    <row r="3560" spans="1:13" ht="15" customHeight="1" x14ac:dyDescent="0.3">
      <c r="A3560" s="85" t="s">
        <v>3820</v>
      </c>
      <c r="B3560" s="85" t="s">
        <v>3821</v>
      </c>
      <c r="C3560" s="86" t="s">
        <v>28</v>
      </c>
      <c r="D3560" s="199">
        <v>0</v>
      </c>
      <c r="E3560" s="176">
        <v>0</v>
      </c>
      <c r="F3560" s="87">
        <v>0</v>
      </c>
      <c r="G3560" s="168">
        <v>0</v>
      </c>
      <c r="I3560" s="177" t="s">
        <v>9293</v>
      </c>
      <c r="J3560" s="174">
        <f t="shared" si="185"/>
        <v>0</v>
      </c>
      <c r="M3560" s="184"/>
    </row>
    <row r="3561" spans="1:13" ht="15" customHeight="1" x14ac:dyDescent="0.3">
      <c r="A3561" s="85" t="s">
        <v>3822</v>
      </c>
      <c r="B3561" s="85" t="s">
        <v>3823</v>
      </c>
      <c r="C3561" s="86" t="s">
        <v>28</v>
      </c>
      <c r="D3561" s="199">
        <v>0</v>
      </c>
      <c r="E3561" s="176">
        <v>0</v>
      </c>
      <c r="F3561" s="87">
        <v>0</v>
      </c>
      <c r="G3561" s="168">
        <v>0</v>
      </c>
      <c r="I3561" s="177" t="s">
        <v>9293</v>
      </c>
      <c r="J3561" s="174">
        <f t="shared" si="185"/>
        <v>0</v>
      </c>
      <c r="M3561" s="184"/>
    </row>
    <row r="3562" spans="1:13" ht="15" customHeight="1" x14ac:dyDescent="0.3">
      <c r="A3562" s="85" t="s">
        <v>3824</v>
      </c>
      <c r="B3562" s="85" t="s">
        <v>3825</v>
      </c>
      <c r="C3562" s="86" t="s">
        <v>28</v>
      </c>
      <c r="D3562" s="199">
        <v>0</v>
      </c>
      <c r="E3562" s="176">
        <v>0</v>
      </c>
      <c r="F3562" s="87">
        <v>0</v>
      </c>
      <c r="G3562" s="168">
        <v>0</v>
      </c>
      <c r="I3562" s="177" t="s">
        <v>9293</v>
      </c>
      <c r="J3562" s="174">
        <f t="shared" si="185"/>
        <v>0</v>
      </c>
      <c r="M3562" s="184"/>
    </row>
    <row r="3563" spans="1:13" ht="15" customHeight="1" x14ac:dyDescent="0.3">
      <c r="A3563" s="85" t="s">
        <v>3826</v>
      </c>
      <c r="B3563" s="85" t="s">
        <v>3827</v>
      </c>
      <c r="C3563" s="86" t="s">
        <v>28</v>
      </c>
      <c r="D3563" s="199">
        <v>0</v>
      </c>
      <c r="E3563" s="176">
        <v>0</v>
      </c>
      <c r="F3563" s="87">
        <v>0</v>
      </c>
      <c r="G3563" s="168">
        <v>0</v>
      </c>
      <c r="I3563" s="177" t="s">
        <v>9293</v>
      </c>
      <c r="J3563" s="174">
        <f t="shared" si="185"/>
        <v>0</v>
      </c>
      <c r="M3563" s="184"/>
    </row>
    <row r="3564" spans="1:13" ht="15" customHeight="1" x14ac:dyDescent="0.3">
      <c r="A3564" s="85" t="s">
        <v>3828</v>
      </c>
      <c r="B3564" s="85" t="s">
        <v>3829</v>
      </c>
      <c r="C3564" s="86" t="s">
        <v>28</v>
      </c>
      <c r="D3564" s="199">
        <v>0</v>
      </c>
      <c r="E3564" s="176">
        <v>0</v>
      </c>
      <c r="F3564" s="87">
        <v>0</v>
      </c>
      <c r="G3564" s="168">
        <v>0</v>
      </c>
      <c r="I3564" s="177" t="s">
        <v>9293</v>
      </c>
      <c r="J3564" s="174">
        <f t="shared" si="185"/>
        <v>0</v>
      </c>
      <c r="M3564" s="184"/>
    </row>
    <row r="3565" spans="1:13" ht="15" customHeight="1" x14ac:dyDescent="0.3">
      <c r="A3565" s="85" t="s">
        <v>3830</v>
      </c>
      <c r="B3565" s="85" t="s">
        <v>3831</v>
      </c>
      <c r="C3565" s="86" t="s">
        <v>28</v>
      </c>
      <c r="D3565" s="199">
        <v>0</v>
      </c>
      <c r="E3565" s="176">
        <v>0</v>
      </c>
      <c r="F3565" s="87">
        <v>0</v>
      </c>
      <c r="G3565" s="168">
        <v>0</v>
      </c>
      <c r="I3565" s="177" t="s">
        <v>9293</v>
      </c>
      <c r="J3565" s="174">
        <f t="shared" si="185"/>
        <v>0</v>
      </c>
      <c r="M3565" s="184"/>
    </row>
    <row r="3566" spans="1:13" ht="15" customHeight="1" x14ac:dyDescent="0.3">
      <c r="A3566" s="85" t="s">
        <v>3832</v>
      </c>
      <c r="B3566" s="85" t="s">
        <v>3833</v>
      </c>
      <c r="C3566" s="86" t="s">
        <v>28</v>
      </c>
      <c r="D3566" s="199">
        <v>0</v>
      </c>
      <c r="E3566" s="176">
        <v>0</v>
      </c>
      <c r="F3566" s="87">
        <v>0</v>
      </c>
      <c r="G3566" s="168">
        <v>0</v>
      </c>
      <c r="I3566" s="177" t="s">
        <v>9293</v>
      </c>
      <c r="J3566" s="174">
        <f t="shared" si="185"/>
        <v>0</v>
      </c>
      <c r="M3566" s="184"/>
    </row>
    <row r="3567" spans="1:13" ht="15" customHeight="1" x14ac:dyDescent="0.3">
      <c r="A3567" s="85" t="s">
        <v>3834</v>
      </c>
      <c r="B3567" s="85" t="s">
        <v>3835</v>
      </c>
      <c r="C3567" s="86" t="s">
        <v>28</v>
      </c>
      <c r="D3567" s="199">
        <v>0</v>
      </c>
      <c r="E3567" s="176">
        <v>0</v>
      </c>
      <c r="F3567" s="87">
        <v>0</v>
      </c>
      <c r="G3567" s="168">
        <v>0</v>
      </c>
      <c r="I3567" s="177" t="s">
        <v>9293</v>
      </c>
      <c r="J3567" s="174">
        <f t="shared" si="185"/>
        <v>0</v>
      </c>
      <c r="M3567" s="184"/>
    </row>
    <row r="3568" spans="1:13" ht="15" customHeight="1" x14ac:dyDescent="0.3">
      <c r="A3568" s="85" t="s">
        <v>3836</v>
      </c>
      <c r="B3568" s="85" t="s">
        <v>3837</v>
      </c>
      <c r="C3568" s="86" t="s">
        <v>28</v>
      </c>
      <c r="D3568" s="199">
        <v>992</v>
      </c>
      <c r="E3568" s="176">
        <v>63210.239999999998</v>
      </c>
      <c r="F3568" s="87">
        <v>0</v>
      </c>
      <c r="G3568" s="168">
        <v>0</v>
      </c>
      <c r="I3568" s="177">
        <f t="shared" ref="I3568:I3580" si="186">F3568/D3568</f>
        <v>0</v>
      </c>
      <c r="J3568" s="174">
        <f t="shared" si="185"/>
        <v>992</v>
      </c>
      <c r="M3568" s="184"/>
    </row>
    <row r="3569" spans="1:13" ht="15" customHeight="1" x14ac:dyDescent="0.3">
      <c r="A3569" s="85" t="s">
        <v>3838</v>
      </c>
      <c r="B3569" s="85" t="s">
        <v>3839</v>
      </c>
      <c r="C3569" s="86" t="s">
        <v>28</v>
      </c>
      <c r="D3569" s="199">
        <v>60</v>
      </c>
      <c r="E3569" s="176">
        <v>3930</v>
      </c>
      <c r="F3569" s="87">
        <v>0</v>
      </c>
      <c r="G3569" s="168">
        <v>0</v>
      </c>
      <c r="I3569" s="177">
        <f t="shared" si="186"/>
        <v>0</v>
      </c>
      <c r="J3569" s="174">
        <f t="shared" si="185"/>
        <v>60</v>
      </c>
      <c r="M3569" s="184"/>
    </row>
    <row r="3570" spans="1:13" ht="15" customHeight="1" x14ac:dyDescent="0.3">
      <c r="A3570" s="85" t="s">
        <v>8261</v>
      </c>
      <c r="B3570" s="85" t="s">
        <v>8262</v>
      </c>
      <c r="C3570" s="86" t="s">
        <v>28</v>
      </c>
      <c r="D3570" s="202">
        <v>190</v>
      </c>
      <c r="E3570" s="162">
        <v>19000</v>
      </c>
      <c r="F3570" s="161">
        <v>0</v>
      </c>
      <c r="G3570" s="171">
        <v>0</v>
      </c>
      <c r="I3570" s="177">
        <f t="shared" si="186"/>
        <v>0</v>
      </c>
      <c r="J3570" s="174">
        <f t="shared" si="185"/>
        <v>190</v>
      </c>
      <c r="M3570" s="184"/>
    </row>
    <row r="3571" spans="1:13" ht="15" customHeight="1" x14ac:dyDescent="0.3">
      <c r="A3571" s="85" t="s">
        <v>9821</v>
      </c>
      <c r="B3571" s="85" t="s">
        <v>9831</v>
      </c>
      <c r="C3571" s="86" t="s">
        <v>28</v>
      </c>
      <c r="D3571" s="203">
        <v>54</v>
      </c>
      <c r="E3571" s="164">
        <v>70418.7</v>
      </c>
      <c r="F3571" s="163">
        <v>0</v>
      </c>
      <c r="G3571" s="172">
        <v>0</v>
      </c>
      <c r="I3571" s="177">
        <f t="shared" si="186"/>
        <v>0</v>
      </c>
      <c r="J3571" s="174">
        <f t="shared" si="185"/>
        <v>54</v>
      </c>
      <c r="M3571" s="184"/>
    </row>
    <row r="3572" spans="1:13" ht="15" customHeight="1" x14ac:dyDescent="0.3">
      <c r="A3572" s="85" t="s">
        <v>9822</v>
      </c>
      <c r="B3572" s="85" t="s">
        <v>9832</v>
      </c>
      <c r="C3572" s="86" t="s">
        <v>28</v>
      </c>
      <c r="D3572" s="203">
        <v>1430</v>
      </c>
      <c r="E3572" s="164">
        <v>96167.5</v>
      </c>
      <c r="F3572" s="163">
        <v>0</v>
      </c>
      <c r="G3572" s="172">
        <v>0</v>
      </c>
      <c r="I3572" s="177">
        <f t="shared" si="186"/>
        <v>0</v>
      </c>
      <c r="J3572" s="174">
        <f t="shared" si="185"/>
        <v>1430</v>
      </c>
      <c r="M3572" s="184"/>
    </row>
    <row r="3573" spans="1:13" ht="15" customHeight="1" x14ac:dyDescent="0.3">
      <c r="A3573" s="85" t="s">
        <v>9823</v>
      </c>
      <c r="B3573" s="85" t="s">
        <v>9833</v>
      </c>
      <c r="C3573" s="86" t="s">
        <v>28</v>
      </c>
      <c r="D3573" s="203">
        <v>690</v>
      </c>
      <c r="E3573" s="164">
        <v>58111.8</v>
      </c>
      <c r="F3573" s="163">
        <v>0</v>
      </c>
      <c r="G3573" s="172">
        <v>0</v>
      </c>
      <c r="I3573" s="177">
        <f t="shared" si="186"/>
        <v>0</v>
      </c>
      <c r="J3573" s="174">
        <f t="shared" si="185"/>
        <v>690</v>
      </c>
      <c r="M3573" s="184"/>
    </row>
    <row r="3574" spans="1:13" ht="15" customHeight="1" x14ac:dyDescent="0.3">
      <c r="A3574" s="85" t="s">
        <v>9824</v>
      </c>
      <c r="B3574" s="85" t="s">
        <v>9834</v>
      </c>
      <c r="C3574" s="86" t="s">
        <v>28</v>
      </c>
      <c r="D3574" s="203">
        <v>40</v>
      </c>
      <c r="E3574" s="164">
        <v>3696.4</v>
      </c>
      <c r="F3574" s="163">
        <v>0</v>
      </c>
      <c r="G3574" s="172">
        <v>0</v>
      </c>
      <c r="I3574" s="177">
        <f t="shared" si="186"/>
        <v>0</v>
      </c>
      <c r="J3574" s="174">
        <f t="shared" si="185"/>
        <v>40</v>
      </c>
      <c r="M3574" s="184"/>
    </row>
    <row r="3575" spans="1:13" ht="15" customHeight="1" x14ac:dyDescent="0.3">
      <c r="A3575" s="85" t="s">
        <v>9825</v>
      </c>
      <c r="B3575" s="85" t="s">
        <v>9835</v>
      </c>
      <c r="C3575" s="86" t="s">
        <v>28</v>
      </c>
      <c r="D3575" s="203">
        <v>25</v>
      </c>
      <c r="E3575" s="164">
        <v>2610.25</v>
      </c>
      <c r="F3575" s="163">
        <v>0</v>
      </c>
      <c r="G3575" s="172">
        <v>0</v>
      </c>
      <c r="I3575" s="177">
        <f t="shared" si="186"/>
        <v>0</v>
      </c>
      <c r="J3575" s="174">
        <f t="shared" si="185"/>
        <v>25</v>
      </c>
      <c r="M3575" s="184"/>
    </row>
    <row r="3576" spans="1:13" ht="15" customHeight="1" x14ac:dyDescent="0.3">
      <c r="A3576" s="85" t="s">
        <v>9826</v>
      </c>
      <c r="B3576" s="85" t="s">
        <v>9836</v>
      </c>
      <c r="C3576" s="86" t="s">
        <v>28</v>
      </c>
      <c r="D3576" s="203">
        <v>16</v>
      </c>
      <c r="E3576" s="164">
        <v>40278.559999999998</v>
      </c>
      <c r="F3576" s="163">
        <v>0</v>
      </c>
      <c r="G3576" s="172">
        <v>0</v>
      </c>
      <c r="I3576" s="177">
        <f t="shared" si="186"/>
        <v>0</v>
      </c>
      <c r="J3576" s="174">
        <f t="shared" si="185"/>
        <v>16</v>
      </c>
      <c r="M3576" s="184"/>
    </row>
    <row r="3577" spans="1:13" ht="15" customHeight="1" x14ac:dyDescent="0.3">
      <c r="A3577" s="85" t="s">
        <v>9827</v>
      </c>
      <c r="B3577" s="85" t="s">
        <v>9837</v>
      </c>
      <c r="C3577" s="86" t="s">
        <v>28</v>
      </c>
      <c r="D3577" s="203">
        <v>3</v>
      </c>
      <c r="E3577" s="164">
        <v>12943.83</v>
      </c>
      <c r="F3577" s="163">
        <v>0</v>
      </c>
      <c r="G3577" s="172">
        <v>0</v>
      </c>
      <c r="I3577" s="177">
        <f t="shared" si="186"/>
        <v>0</v>
      </c>
      <c r="J3577" s="174">
        <f t="shared" si="185"/>
        <v>3</v>
      </c>
      <c r="M3577" s="184"/>
    </row>
    <row r="3578" spans="1:13" ht="15" customHeight="1" x14ac:dyDescent="0.3">
      <c r="A3578" s="85" t="s">
        <v>9828</v>
      </c>
      <c r="B3578" s="85" t="s">
        <v>9838</v>
      </c>
      <c r="C3578" s="86" t="s">
        <v>28</v>
      </c>
      <c r="D3578" s="203">
        <v>1</v>
      </c>
      <c r="E3578" s="164">
        <v>9829.2099999999991</v>
      </c>
      <c r="F3578" s="163">
        <v>0</v>
      </c>
      <c r="G3578" s="172">
        <v>0</v>
      </c>
      <c r="I3578" s="177">
        <f t="shared" si="186"/>
        <v>0</v>
      </c>
      <c r="J3578" s="174">
        <f t="shared" si="185"/>
        <v>1</v>
      </c>
      <c r="M3578" s="184"/>
    </row>
    <row r="3579" spans="1:13" ht="15" customHeight="1" x14ac:dyDescent="0.3">
      <c r="A3579" s="85" t="s">
        <v>9829</v>
      </c>
      <c r="B3579" s="85" t="s">
        <v>9839</v>
      </c>
      <c r="C3579" s="86" t="s">
        <v>28</v>
      </c>
      <c r="D3579" s="203">
        <v>12394</v>
      </c>
      <c r="E3579" s="164">
        <v>18838.88</v>
      </c>
      <c r="F3579" s="163">
        <v>0</v>
      </c>
      <c r="G3579" s="172">
        <v>0</v>
      </c>
      <c r="I3579" s="177">
        <f t="shared" si="186"/>
        <v>0</v>
      </c>
      <c r="J3579" s="174">
        <f t="shared" si="185"/>
        <v>12394</v>
      </c>
      <c r="M3579" s="184"/>
    </row>
    <row r="3580" spans="1:13" ht="15" customHeight="1" x14ac:dyDescent="0.3">
      <c r="A3580" s="85" t="s">
        <v>9830</v>
      </c>
      <c r="B3580" s="85" t="s">
        <v>9840</v>
      </c>
      <c r="C3580" s="86" t="s">
        <v>1337</v>
      </c>
      <c r="D3580" s="203">
        <v>1</v>
      </c>
      <c r="E3580" s="164">
        <v>9240</v>
      </c>
      <c r="F3580" s="163">
        <v>0</v>
      </c>
      <c r="G3580" s="172">
        <v>0</v>
      </c>
      <c r="I3580" s="177">
        <f t="shared" si="186"/>
        <v>0</v>
      </c>
      <c r="J3580" s="174">
        <f t="shared" si="185"/>
        <v>1</v>
      </c>
      <c r="M3580" s="184"/>
    </row>
    <row r="3581" spans="1:13" ht="25.2" customHeight="1" x14ac:dyDescent="0.3">
      <c r="A3581" s="81" t="s">
        <v>3840</v>
      </c>
      <c r="B3581" s="81" t="s">
        <v>3841</v>
      </c>
      <c r="C3581" s="82"/>
      <c r="D3581" s="197"/>
      <c r="E3581" s="153">
        <v>623254.12</v>
      </c>
      <c r="F3581" s="82"/>
      <c r="G3581" s="82">
        <v>0</v>
      </c>
      <c r="I3581" s="177"/>
      <c r="J3581" s="174">
        <f t="shared" si="185"/>
        <v>0</v>
      </c>
      <c r="M3581" s="184"/>
    </row>
    <row r="3582" spans="1:13" ht="25.2" customHeight="1" x14ac:dyDescent="0.3">
      <c r="A3582" s="83" t="s">
        <v>3842</v>
      </c>
      <c r="B3582" s="83" t="s">
        <v>3843</v>
      </c>
      <c r="C3582" s="84"/>
      <c r="D3582" s="198"/>
      <c r="E3582" s="154">
        <v>322873.15999999997</v>
      </c>
      <c r="F3582" s="84"/>
      <c r="G3582" s="84">
        <v>0</v>
      </c>
      <c r="I3582" s="177"/>
      <c r="J3582" s="174">
        <f t="shared" si="185"/>
        <v>0</v>
      </c>
      <c r="M3582" s="184"/>
    </row>
    <row r="3583" spans="1:13" ht="15" customHeight="1" x14ac:dyDescent="0.3">
      <c r="A3583" s="85" t="s">
        <v>3844</v>
      </c>
      <c r="B3583" s="85" t="s">
        <v>3845</v>
      </c>
      <c r="C3583" s="86" t="s">
        <v>28</v>
      </c>
      <c r="D3583" s="199">
        <v>0</v>
      </c>
      <c r="E3583" s="176">
        <v>0</v>
      </c>
      <c r="F3583" s="87">
        <v>0</v>
      </c>
      <c r="G3583" s="168">
        <v>0</v>
      </c>
      <c r="I3583" s="177" t="s">
        <v>9293</v>
      </c>
      <c r="J3583" s="174">
        <f t="shared" si="185"/>
        <v>0</v>
      </c>
      <c r="M3583" s="184"/>
    </row>
    <row r="3584" spans="1:13" ht="15" customHeight="1" x14ac:dyDescent="0.3">
      <c r="A3584" s="85" t="s">
        <v>3846</v>
      </c>
      <c r="B3584" s="85" t="s">
        <v>3847</v>
      </c>
      <c r="C3584" s="86" t="s">
        <v>28</v>
      </c>
      <c r="D3584" s="199">
        <v>0</v>
      </c>
      <c r="E3584" s="176">
        <v>0</v>
      </c>
      <c r="F3584" s="87">
        <v>0</v>
      </c>
      <c r="G3584" s="168">
        <v>0</v>
      </c>
      <c r="I3584" s="177" t="s">
        <v>9293</v>
      </c>
      <c r="J3584" s="174">
        <f t="shared" si="185"/>
        <v>0</v>
      </c>
      <c r="M3584" s="184"/>
    </row>
    <row r="3585" spans="1:13" ht="15" customHeight="1" x14ac:dyDescent="0.3">
      <c r="A3585" s="85" t="s">
        <v>3848</v>
      </c>
      <c r="B3585" s="85" t="s">
        <v>3849</v>
      </c>
      <c r="C3585" s="86" t="s">
        <v>28</v>
      </c>
      <c r="D3585" s="199">
        <v>0</v>
      </c>
      <c r="E3585" s="176">
        <v>0</v>
      </c>
      <c r="F3585" s="87">
        <v>0</v>
      </c>
      <c r="G3585" s="168">
        <v>0</v>
      </c>
      <c r="I3585" s="177" t="s">
        <v>9293</v>
      </c>
      <c r="J3585" s="174">
        <f t="shared" si="185"/>
        <v>0</v>
      </c>
      <c r="M3585" s="184"/>
    </row>
    <row r="3586" spans="1:13" ht="15" customHeight="1" x14ac:dyDescent="0.3">
      <c r="A3586" s="85" t="s">
        <v>3850</v>
      </c>
      <c r="B3586" s="85" t="s">
        <v>3851</v>
      </c>
      <c r="C3586" s="86" t="s">
        <v>14</v>
      </c>
      <c r="D3586" s="199">
        <v>195.06</v>
      </c>
      <c r="E3586" s="176">
        <v>35110.800000000003</v>
      </c>
      <c r="F3586" s="87">
        <v>0</v>
      </c>
      <c r="G3586" s="168">
        <v>0</v>
      </c>
      <c r="I3586" s="177">
        <f>F3586/D3586</f>
        <v>0</v>
      </c>
      <c r="J3586" s="174">
        <f t="shared" si="185"/>
        <v>195.06</v>
      </c>
      <c r="M3586" s="184"/>
    </row>
    <row r="3587" spans="1:13" ht="15" customHeight="1" x14ac:dyDescent="0.3">
      <c r="A3587" s="85" t="s">
        <v>9841</v>
      </c>
      <c r="B3587" s="85" t="s">
        <v>9846</v>
      </c>
      <c r="C3587" s="86" t="s">
        <v>28</v>
      </c>
      <c r="D3587" s="203">
        <v>10</v>
      </c>
      <c r="E3587" s="164">
        <v>235240</v>
      </c>
      <c r="F3587" s="163">
        <v>0</v>
      </c>
      <c r="G3587" s="172">
        <v>0</v>
      </c>
      <c r="I3587" s="177">
        <f>F3587/D3587</f>
        <v>0</v>
      </c>
      <c r="J3587" s="174">
        <f t="shared" si="185"/>
        <v>10</v>
      </c>
      <c r="M3587" s="184"/>
    </row>
    <row r="3588" spans="1:13" ht="15" customHeight="1" x14ac:dyDescent="0.3">
      <c r="A3588" s="85" t="s">
        <v>9842</v>
      </c>
      <c r="B3588" s="85" t="s">
        <v>9847</v>
      </c>
      <c r="C3588" s="86" t="s">
        <v>28</v>
      </c>
      <c r="D3588" s="203">
        <v>2</v>
      </c>
      <c r="E3588" s="164">
        <v>27227.32</v>
      </c>
      <c r="F3588" s="163">
        <v>0</v>
      </c>
      <c r="G3588" s="172">
        <v>0</v>
      </c>
      <c r="I3588" s="177">
        <f>F3588/D3588</f>
        <v>0</v>
      </c>
      <c r="J3588" s="174">
        <f t="shared" si="185"/>
        <v>2</v>
      </c>
      <c r="M3588" s="184"/>
    </row>
    <row r="3589" spans="1:13" ht="15" customHeight="1" x14ac:dyDescent="0.3">
      <c r="A3589" s="85" t="s">
        <v>9843</v>
      </c>
      <c r="B3589" s="85" t="s">
        <v>9848</v>
      </c>
      <c r="C3589" s="86" t="s">
        <v>28</v>
      </c>
      <c r="D3589" s="203">
        <v>1</v>
      </c>
      <c r="E3589" s="164">
        <v>25295.040000000001</v>
      </c>
      <c r="F3589" s="163">
        <v>0</v>
      </c>
      <c r="G3589" s="172">
        <v>0</v>
      </c>
      <c r="I3589" s="177">
        <f>F3589/D3589</f>
        <v>0</v>
      </c>
      <c r="J3589" s="174">
        <f t="shared" si="185"/>
        <v>1</v>
      </c>
      <c r="M3589" s="184"/>
    </row>
    <row r="3590" spans="1:13" ht="25.2" customHeight="1" x14ac:dyDescent="0.3">
      <c r="A3590" s="83" t="s">
        <v>3852</v>
      </c>
      <c r="B3590" s="83" t="s">
        <v>3853</v>
      </c>
      <c r="C3590" s="84"/>
      <c r="D3590" s="198"/>
      <c r="E3590" s="154">
        <v>300380.96000000002</v>
      </c>
      <c r="F3590" s="84"/>
      <c r="G3590" s="84">
        <v>0</v>
      </c>
      <c r="I3590" s="177"/>
      <c r="J3590" s="174">
        <f t="shared" si="185"/>
        <v>0</v>
      </c>
      <c r="M3590" s="184"/>
    </row>
    <row r="3591" spans="1:13" ht="15" customHeight="1" x14ac:dyDescent="0.3">
      <c r="A3591" s="85" t="s">
        <v>3854</v>
      </c>
      <c r="B3591" s="85" t="s">
        <v>3855</v>
      </c>
      <c r="C3591" s="86" t="s">
        <v>28</v>
      </c>
      <c r="D3591" s="199">
        <v>0</v>
      </c>
      <c r="E3591" s="176">
        <v>0</v>
      </c>
      <c r="F3591" s="87">
        <v>0</v>
      </c>
      <c r="G3591" s="168">
        <v>0</v>
      </c>
      <c r="I3591" s="177" t="s">
        <v>9293</v>
      </c>
      <c r="J3591" s="174">
        <f t="shared" si="185"/>
        <v>0</v>
      </c>
      <c r="M3591" s="184"/>
    </row>
    <row r="3592" spans="1:13" ht="15" customHeight="1" x14ac:dyDescent="0.3">
      <c r="A3592" s="85" t="s">
        <v>3856</v>
      </c>
      <c r="B3592" s="85" t="s">
        <v>3857</v>
      </c>
      <c r="C3592" s="86" t="s">
        <v>28</v>
      </c>
      <c r="D3592" s="199">
        <v>0</v>
      </c>
      <c r="E3592" s="176">
        <v>0</v>
      </c>
      <c r="F3592" s="87">
        <v>0</v>
      </c>
      <c r="G3592" s="168">
        <v>0</v>
      </c>
      <c r="I3592" s="177" t="s">
        <v>9293</v>
      </c>
      <c r="J3592" s="174">
        <f t="shared" si="185"/>
        <v>0</v>
      </c>
      <c r="M3592" s="184"/>
    </row>
    <row r="3593" spans="1:13" ht="15" customHeight="1" x14ac:dyDescent="0.3">
      <c r="A3593" s="85" t="s">
        <v>3858</v>
      </c>
      <c r="B3593" s="85" t="s">
        <v>3859</v>
      </c>
      <c r="C3593" s="86" t="s">
        <v>28</v>
      </c>
      <c r="D3593" s="199">
        <v>0</v>
      </c>
      <c r="E3593" s="176">
        <v>0</v>
      </c>
      <c r="F3593" s="87">
        <v>0</v>
      </c>
      <c r="G3593" s="168">
        <v>0</v>
      </c>
      <c r="I3593" s="177" t="s">
        <v>9293</v>
      </c>
      <c r="J3593" s="174">
        <f t="shared" si="185"/>
        <v>0</v>
      </c>
      <c r="M3593" s="184"/>
    </row>
    <row r="3594" spans="1:13" ht="15" customHeight="1" x14ac:dyDescent="0.3">
      <c r="A3594" s="85" t="s">
        <v>7498</v>
      </c>
      <c r="B3594" s="85" t="s">
        <v>9849</v>
      </c>
      <c r="C3594" s="86" t="s">
        <v>28</v>
      </c>
      <c r="D3594" s="203">
        <v>4</v>
      </c>
      <c r="E3594" s="164">
        <v>82308</v>
      </c>
      <c r="F3594" s="163">
        <v>0</v>
      </c>
      <c r="G3594" s="172">
        <v>0</v>
      </c>
      <c r="I3594" s="177">
        <f>F3594/D3594</f>
        <v>0</v>
      </c>
      <c r="J3594" s="174">
        <f t="shared" si="185"/>
        <v>4</v>
      </c>
      <c r="M3594" s="184"/>
    </row>
    <row r="3595" spans="1:13" ht="15" customHeight="1" x14ac:dyDescent="0.3">
      <c r="A3595" s="85" t="s">
        <v>9844</v>
      </c>
      <c r="B3595" s="85" t="s">
        <v>9850</v>
      </c>
      <c r="C3595" s="86" t="s">
        <v>28</v>
      </c>
      <c r="D3595" s="203">
        <v>2</v>
      </c>
      <c r="E3595" s="164">
        <v>205428.56</v>
      </c>
      <c r="F3595" s="163">
        <v>0</v>
      </c>
      <c r="G3595" s="172">
        <v>0</v>
      </c>
      <c r="I3595" s="177">
        <f>F3595/D3595</f>
        <v>0</v>
      </c>
      <c r="J3595" s="174">
        <f t="shared" si="185"/>
        <v>2</v>
      </c>
      <c r="M3595" s="184"/>
    </row>
    <row r="3596" spans="1:13" ht="15" customHeight="1" x14ac:dyDescent="0.3">
      <c r="A3596" s="85" t="s">
        <v>9845</v>
      </c>
      <c r="B3596" s="85" t="s">
        <v>9851</v>
      </c>
      <c r="C3596" s="86" t="s">
        <v>28</v>
      </c>
      <c r="D3596" s="203">
        <v>1</v>
      </c>
      <c r="E3596" s="164">
        <v>12644.4</v>
      </c>
      <c r="F3596" s="163">
        <v>0</v>
      </c>
      <c r="G3596" s="172">
        <v>0</v>
      </c>
      <c r="I3596" s="177">
        <f>F3596/D3596</f>
        <v>0</v>
      </c>
      <c r="J3596" s="174">
        <f t="shared" si="185"/>
        <v>1</v>
      </c>
      <c r="M3596" s="184"/>
    </row>
    <row r="3597" spans="1:13" ht="25.2" customHeight="1" x14ac:dyDescent="0.3">
      <c r="A3597" s="81" t="s">
        <v>3860</v>
      </c>
      <c r="B3597" s="81" t="s">
        <v>2206</v>
      </c>
      <c r="C3597" s="82"/>
      <c r="D3597" s="197"/>
      <c r="E3597" s="153">
        <v>300294.84999999998</v>
      </c>
      <c r="F3597" s="82"/>
      <c r="G3597" s="82">
        <v>93880.71</v>
      </c>
      <c r="I3597" s="177"/>
      <c r="J3597" s="174">
        <f t="shared" si="185"/>
        <v>0</v>
      </c>
      <c r="M3597" s="184"/>
    </row>
    <row r="3598" spans="1:13" ht="15" customHeight="1" x14ac:dyDescent="0.3">
      <c r="A3598" s="85" t="s">
        <v>3861</v>
      </c>
      <c r="B3598" s="85" t="s">
        <v>3862</v>
      </c>
      <c r="C3598" s="86" t="s">
        <v>28</v>
      </c>
      <c r="D3598" s="199">
        <v>0</v>
      </c>
      <c r="E3598" s="176">
        <v>0</v>
      </c>
      <c r="F3598" s="87">
        <v>0</v>
      </c>
      <c r="G3598" s="168">
        <v>0</v>
      </c>
      <c r="I3598" s="177" t="s">
        <v>9293</v>
      </c>
      <c r="J3598" s="174">
        <f t="shared" si="185"/>
        <v>0</v>
      </c>
      <c r="M3598" s="184"/>
    </row>
    <row r="3599" spans="1:13" ht="15" customHeight="1" x14ac:dyDescent="0.3">
      <c r="A3599" s="85" t="s">
        <v>3863</v>
      </c>
      <c r="B3599" s="85" t="s">
        <v>3864</v>
      </c>
      <c r="C3599" s="86" t="s">
        <v>28</v>
      </c>
      <c r="D3599" s="199">
        <v>0</v>
      </c>
      <c r="E3599" s="176">
        <v>0</v>
      </c>
      <c r="F3599" s="87">
        <v>0</v>
      </c>
      <c r="G3599" s="168">
        <v>0</v>
      </c>
      <c r="I3599" s="177" t="s">
        <v>9293</v>
      </c>
      <c r="J3599" s="174">
        <f t="shared" si="185"/>
        <v>0</v>
      </c>
      <c r="M3599" s="184"/>
    </row>
    <row r="3600" spans="1:13" ht="15" customHeight="1" x14ac:dyDescent="0.3">
      <c r="A3600" s="85" t="s">
        <v>3865</v>
      </c>
      <c r="B3600" s="85" t="s">
        <v>3866</v>
      </c>
      <c r="C3600" s="86" t="s">
        <v>28</v>
      </c>
      <c r="D3600" s="199">
        <v>0</v>
      </c>
      <c r="E3600" s="176">
        <v>0</v>
      </c>
      <c r="F3600" s="87">
        <v>0</v>
      </c>
      <c r="G3600" s="168">
        <v>0</v>
      </c>
      <c r="I3600" s="177" t="s">
        <v>9293</v>
      </c>
      <c r="J3600" s="174">
        <f t="shared" si="185"/>
        <v>0</v>
      </c>
      <c r="M3600" s="184"/>
    </row>
    <row r="3601" spans="1:13" ht="15" customHeight="1" x14ac:dyDescent="0.3">
      <c r="A3601" s="85" t="s">
        <v>7499</v>
      </c>
      <c r="B3601" s="85" t="s">
        <v>8263</v>
      </c>
      <c r="C3601" s="86" t="s">
        <v>28</v>
      </c>
      <c r="D3601" s="202">
        <v>0</v>
      </c>
      <c r="E3601" s="162">
        <v>0</v>
      </c>
      <c r="F3601" s="161">
        <v>74</v>
      </c>
      <c r="G3601" s="171">
        <v>2996.26</v>
      </c>
      <c r="I3601" s="177" t="s">
        <v>9293</v>
      </c>
      <c r="J3601" s="174">
        <f t="shared" si="185"/>
        <v>-74</v>
      </c>
      <c r="K3601" s="180" t="s">
        <v>9296</v>
      </c>
      <c r="M3601" s="184"/>
    </row>
    <row r="3602" spans="1:13" ht="15" customHeight="1" x14ac:dyDescent="0.3">
      <c r="A3602" s="85" t="s">
        <v>7500</v>
      </c>
      <c r="B3602" s="85" t="s">
        <v>8433</v>
      </c>
      <c r="C3602" s="86" t="s">
        <v>28</v>
      </c>
      <c r="D3602" s="202">
        <v>0</v>
      </c>
      <c r="E3602" s="162">
        <v>0</v>
      </c>
      <c r="F3602" s="161">
        <v>0</v>
      </c>
      <c r="G3602" s="171">
        <v>0</v>
      </c>
      <c r="I3602" s="177" t="s">
        <v>9293</v>
      </c>
      <c r="J3602" s="174">
        <f t="shared" si="185"/>
        <v>0</v>
      </c>
      <c r="M3602" s="184"/>
    </row>
    <row r="3603" spans="1:13" ht="15" customHeight="1" x14ac:dyDescent="0.3">
      <c r="A3603" s="85" t="s">
        <v>8964</v>
      </c>
      <c r="B3603" s="85" t="s">
        <v>9852</v>
      </c>
      <c r="C3603" s="86" t="s">
        <v>28</v>
      </c>
      <c r="D3603" s="203">
        <v>1500</v>
      </c>
      <c r="E3603" s="164">
        <v>44880</v>
      </c>
      <c r="F3603" s="163">
        <v>385</v>
      </c>
      <c r="G3603" s="172">
        <v>11519.2</v>
      </c>
      <c r="I3603" s="177">
        <f t="shared" ref="I3603:I3611" si="187">F3603/D3603</f>
        <v>0.25666666666666665</v>
      </c>
      <c r="J3603" s="174">
        <f t="shared" si="185"/>
        <v>1115</v>
      </c>
      <c r="M3603" s="184"/>
    </row>
    <row r="3604" spans="1:13" ht="15" customHeight="1" x14ac:dyDescent="0.3">
      <c r="A3604" s="85" t="s">
        <v>8965</v>
      </c>
      <c r="B3604" s="85" t="s">
        <v>9853</v>
      </c>
      <c r="C3604" s="86" t="s">
        <v>28</v>
      </c>
      <c r="D3604" s="203">
        <v>1800</v>
      </c>
      <c r="E3604" s="164">
        <v>59310</v>
      </c>
      <c r="F3604" s="163">
        <v>706</v>
      </c>
      <c r="G3604" s="172">
        <v>23262.7</v>
      </c>
      <c r="I3604" s="177">
        <f t="shared" si="187"/>
        <v>0.39222222222222225</v>
      </c>
      <c r="J3604" s="174">
        <f t="shared" si="185"/>
        <v>1094</v>
      </c>
      <c r="M3604" s="184"/>
    </row>
    <row r="3605" spans="1:13" ht="15" customHeight="1" x14ac:dyDescent="0.3">
      <c r="A3605" s="85" t="s">
        <v>8966</v>
      </c>
      <c r="B3605" s="85" t="s">
        <v>9854</v>
      </c>
      <c r="C3605" s="86" t="s">
        <v>28</v>
      </c>
      <c r="D3605" s="203">
        <v>876</v>
      </c>
      <c r="E3605" s="164">
        <v>34172.76</v>
      </c>
      <c r="F3605" s="163">
        <v>191</v>
      </c>
      <c r="G3605" s="172">
        <v>7450.91</v>
      </c>
      <c r="I3605" s="177">
        <f t="shared" si="187"/>
        <v>0.2180365296803653</v>
      </c>
      <c r="J3605" s="174">
        <f t="shared" si="185"/>
        <v>685</v>
      </c>
      <c r="M3605" s="184"/>
    </row>
    <row r="3606" spans="1:13" ht="15" customHeight="1" x14ac:dyDescent="0.3">
      <c r="A3606" s="85" t="s">
        <v>8967</v>
      </c>
      <c r="B3606" s="85" t="s">
        <v>9855</v>
      </c>
      <c r="C3606" s="86" t="s">
        <v>28</v>
      </c>
      <c r="D3606" s="203">
        <v>18</v>
      </c>
      <c r="E3606" s="164">
        <v>920.34</v>
      </c>
      <c r="F3606" s="163">
        <v>18</v>
      </c>
      <c r="G3606" s="172">
        <v>920.34</v>
      </c>
      <c r="I3606" s="177">
        <f t="shared" si="187"/>
        <v>1</v>
      </c>
      <c r="J3606" s="174">
        <f t="shared" si="185"/>
        <v>0</v>
      </c>
      <c r="M3606" s="184"/>
    </row>
    <row r="3607" spans="1:13" ht="15" customHeight="1" x14ac:dyDescent="0.3">
      <c r="A3607" s="85" t="s">
        <v>8968</v>
      </c>
      <c r="B3607" s="85" t="s">
        <v>9856</v>
      </c>
      <c r="C3607" s="86" t="s">
        <v>28</v>
      </c>
      <c r="D3607" s="203">
        <v>120</v>
      </c>
      <c r="E3607" s="164">
        <v>7468.8</v>
      </c>
      <c r="F3607" s="163">
        <v>134</v>
      </c>
      <c r="G3607" s="172">
        <v>8340.16</v>
      </c>
      <c r="I3607" s="177">
        <f t="shared" si="187"/>
        <v>1.1166666666666667</v>
      </c>
      <c r="J3607" s="174">
        <f t="shared" si="185"/>
        <v>-14</v>
      </c>
      <c r="M3607" s="184"/>
    </row>
    <row r="3608" spans="1:13" ht="15" customHeight="1" x14ac:dyDescent="0.3">
      <c r="A3608" s="85" t="s">
        <v>8969</v>
      </c>
      <c r="B3608" s="85" t="s">
        <v>9857</v>
      </c>
      <c r="C3608" s="86" t="s">
        <v>28</v>
      </c>
      <c r="D3608" s="203">
        <v>16</v>
      </c>
      <c r="E3608" s="164">
        <v>1254.4000000000001</v>
      </c>
      <c r="F3608" s="163">
        <v>16</v>
      </c>
      <c r="G3608" s="172">
        <v>1254.4000000000001</v>
      </c>
      <c r="I3608" s="177">
        <f t="shared" si="187"/>
        <v>1</v>
      </c>
      <c r="J3608" s="174">
        <f t="shared" si="185"/>
        <v>0</v>
      </c>
      <c r="M3608" s="184"/>
    </row>
    <row r="3609" spans="1:13" ht="15" customHeight="1" x14ac:dyDescent="0.3">
      <c r="A3609" s="85" t="s">
        <v>8970</v>
      </c>
      <c r="B3609" s="85" t="s">
        <v>10002</v>
      </c>
      <c r="C3609" s="86" t="s">
        <v>28</v>
      </c>
      <c r="D3609" s="203">
        <v>15</v>
      </c>
      <c r="E3609" s="164">
        <v>1085.0999999999999</v>
      </c>
      <c r="F3609" s="163">
        <v>15</v>
      </c>
      <c r="G3609" s="172">
        <v>1085.1000000000001</v>
      </c>
      <c r="I3609" s="177">
        <f t="shared" si="187"/>
        <v>1</v>
      </c>
      <c r="J3609" s="174">
        <f t="shared" si="185"/>
        <v>0</v>
      </c>
      <c r="M3609" s="184"/>
    </row>
    <row r="3610" spans="1:13" ht="15" customHeight="1" x14ac:dyDescent="0.3">
      <c r="A3610" s="85" t="s">
        <v>8971</v>
      </c>
      <c r="B3610" s="85" t="s">
        <v>9858</v>
      </c>
      <c r="C3610" s="86" t="s">
        <v>28</v>
      </c>
      <c r="D3610" s="203">
        <v>3600</v>
      </c>
      <c r="E3610" s="164">
        <v>106632</v>
      </c>
      <c r="F3610" s="163">
        <v>1049</v>
      </c>
      <c r="G3610" s="172">
        <v>31071.38</v>
      </c>
      <c r="I3610" s="177">
        <f t="shared" si="187"/>
        <v>0.29138888888888886</v>
      </c>
      <c r="J3610" s="174">
        <f t="shared" si="185"/>
        <v>2551</v>
      </c>
      <c r="M3610" s="184"/>
    </row>
    <row r="3611" spans="1:13" ht="15" customHeight="1" x14ac:dyDescent="0.3">
      <c r="A3611" s="85" t="s">
        <v>8972</v>
      </c>
      <c r="B3611" s="85" t="s">
        <v>9859</v>
      </c>
      <c r="C3611" s="86" t="s">
        <v>28</v>
      </c>
      <c r="D3611" s="203">
        <v>7945</v>
      </c>
      <c r="E3611" s="164">
        <v>44571.45</v>
      </c>
      <c r="F3611" s="163">
        <v>1066</v>
      </c>
      <c r="G3611" s="172">
        <v>5980.26</v>
      </c>
      <c r="I3611" s="177">
        <f t="shared" si="187"/>
        <v>0.13417243549402139</v>
      </c>
      <c r="J3611" s="174">
        <f t="shared" si="185"/>
        <v>6879</v>
      </c>
      <c r="M3611" s="184"/>
    </row>
    <row r="3612" spans="1:13" ht="25.2" customHeight="1" x14ac:dyDescent="0.3">
      <c r="A3612" s="81" t="s">
        <v>3867</v>
      </c>
      <c r="B3612" s="81" t="s">
        <v>3868</v>
      </c>
      <c r="C3612" s="82"/>
      <c r="D3612" s="197"/>
      <c r="E3612" s="82">
        <v>12449709.279999999</v>
      </c>
      <c r="F3612" s="82"/>
      <c r="G3612" s="82">
        <v>0</v>
      </c>
      <c r="I3612" s="177"/>
      <c r="J3612" s="174">
        <f t="shared" si="185"/>
        <v>0</v>
      </c>
      <c r="M3612" s="184"/>
    </row>
    <row r="3613" spans="1:13" ht="25.2" customHeight="1" x14ac:dyDescent="0.3">
      <c r="A3613" s="83" t="s">
        <v>3869</v>
      </c>
      <c r="B3613" s="83" t="s">
        <v>3870</v>
      </c>
      <c r="C3613" s="84"/>
      <c r="D3613" s="198"/>
      <c r="E3613" s="154">
        <v>601255.80999999982</v>
      </c>
      <c r="F3613" s="84"/>
      <c r="G3613" s="84">
        <v>0</v>
      </c>
      <c r="I3613" s="177"/>
      <c r="J3613" s="174">
        <f t="shared" si="185"/>
        <v>0</v>
      </c>
      <c r="M3613" s="184"/>
    </row>
    <row r="3614" spans="1:13" ht="15" customHeight="1" x14ac:dyDescent="0.3">
      <c r="A3614" s="85" t="s">
        <v>3871</v>
      </c>
      <c r="B3614" s="85" t="s">
        <v>3872</v>
      </c>
      <c r="C3614" s="86" t="s">
        <v>28</v>
      </c>
      <c r="D3614" s="199">
        <v>1</v>
      </c>
      <c r="E3614" s="176">
        <v>93922.92</v>
      </c>
      <c r="F3614" s="87">
        <v>0</v>
      </c>
      <c r="G3614" s="168">
        <v>0</v>
      </c>
      <c r="I3614" s="177">
        <f t="shared" ref="I3614:I3627" si="188">F3614/D3614</f>
        <v>0</v>
      </c>
      <c r="J3614" s="174">
        <f t="shared" si="185"/>
        <v>1</v>
      </c>
      <c r="M3614" s="184"/>
    </row>
    <row r="3615" spans="1:13" ht="15" customHeight="1" x14ac:dyDescent="0.3">
      <c r="A3615" s="85" t="s">
        <v>3873</v>
      </c>
      <c r="B3615" s="85" t="s">
        <v>3874</v>
      </c>
      <c r="C3615" s="86" t="s">
        <v>28</v>
      </c>
      <c r="D3615" s="199">
        <v>0</v>
      </c>
      <c r="E3615" s="176">
        <v>0</v>
      </c>
      <c r="F3615" s="87">
        <v>0</v>
      </c>
      <c r="G3615" s="168">
        <v>0</v>
      </c>
      <c r="I3615" s="177" t="e">
        <f t="shared" si="188"/>
        <v>#DIV/0!</v>
      </c>
      <c r="J3615" s="174">
        <f t="shared" si="185"/>
        <v>0</v>
      </c>
      <c r="M3615" s="184"/>
    </row>
    <row r="3616" spans="1:13" ht="15" customHeight="1" x14ac:dyDescent="0.3">
      <c r="A3616" s="85" t="s">
        <v>3875</v>
      </c>
      <c r="B3616" s="85" t="s">
        <v>3876</v>
      </c>
      <c r="C3616" s="86" t="s">
        <v>28</v>
      </c>
      <c r="D3616" s="199">
        <v>1168</v>
      </c>
      <c r="E3616" s="176">
        <v>391805.6</v>
      </c>
      <c r="F3616" s="87">
        <v>0</v>
      </c>
      <c r="G3616" s="168">
        <v>0</v>
      </c>
      <c r="I3616" s="177">
        <f t="shared" si="188"/>
        <v>0</v>
      </c>
      <c r="J3616" s="174">
        <f t="shared" si="185"/>
        <v>1168</v>
      </c>
      <c r="M3616" s="184"/>
    </row>
    <row r="3617" spans="1:13" ht="15" customHeight="1" x14ac:dyDescent="0.3">
      <c r="A3617" s="85" t="s">
        <v>3877</v>
      </c>
      <c r="B3617" s="85" t="s">
        <v>3878</v>
      </c>
      <c r="C3617" s="86" t="s">
        <v>28</v>
      </c>
      <c r="D3617" s="199">
        <v>8</v>
      </c>
      <c r="E3617" s="176">
        <v>549.12</v>
      </c>
      <c r="F3617" s="87">
        <v>0</v>
      </c>
      <c r="G3617" s="168">
        <v>0</v>
      </c>
      <c r="I3617" s="177">
        <f t="shared" si="188"/>
        <v>0</v>
      </c>
      <c r="J3617" s="174">
        <f t="shared" si="185"/>
        <v>8</v>
      </c>
      <c r="M3617" s="184"/>
    </row>
    <row r="3618" spans="1:13" ht="15" customHeight="1" x14ac:dyDescent="0.3">
      <c r="A3618" s="85" t="s">
        <v>3879</v>
      </c>
      <c r="B3618" s="85" t="s">
        <v>3880</v>
      </c>
      <c r="C3618" s="86" t="s">
        <v>28</v>
      </c>
      <c r="D3618" s="199">
        <v>8</v>
      </c>
      <c r="E3618" s="176">
        <v>2312</v>
      </c>
      <c r="F3618" s="87">
        <v>0</v>
      </c>
      <c r="G3618" s="168">
        <v>0</v>
      </c>
      <c r="I3618" s="177">
        <f t="shared" si="188"/>
        <v>0</v>
      </c>
      <c r="J3618" s="174">
        <f t="shared" si="185"/>
        <v>8</v>
      </c>
      <c r="M3618" s="184"/>
    </row>
    <row r="3619" spans="1:13" ht="15" customHeight="1" x14ac:dyDescent="0.3">
      <c r="A3619" s="85" t="s">
        <v>3881</v>
      </c>
      <c r="B3619" s="85" t="s">
        <v>3882</v>
      </c>
      <c r="C3619" s="86" t="s">
        <v>28</v>
      </c>
      <c r="D3619" s="199">
        <v>7</v>
      </c>
      <c r="E3619" s="176">
        <v>1898.54</v>
      </c>
      <c r="F3619" s="87">
        <v>0</v>
      </c>
      <c r="G3619" s="168">
        <v>0</v>
      </c>
      <c r="I3619" s="177">
        <f t="shared" si="188"/>
        <v>0</v>
      </c>
      <c r="J3619" s="174">
        <f t="shared" si="185"/>
        <v>7</v>
      </c>
      <c r="M3619" s="184"/>
    </row>
    <row r="3620" spans="1:13" ht="15" customHeight="1" x14ac:dyDescent="0.3">
      <c r="A3620" s="85" t="s">
        <v>3883</v>
      </c>
      <c r="B3620" s="85" t="s">
        <v>3884</v>
      </c>
      <c r="C3620" s="86" t="s">
        <v>28</v>
      </c>
      <c r="D3620" s="199">
        <v>49</v>
      </c>
      <c r="E3620" s="176">
        <v>14168.35</v>
      </c>
      <c r="F3620" s="87">
        <v>0</v>
      </c>
      <c r="G3620" s="168">
        <v>0</v>
      </c>
      <c r="I3620" s="177">
        <f t="shared" si="188"/>
        <v>0</v>
      </c>
      <c r="J3620" s="174">
        <f t="shared" si="185"/>
        <v>49</v>
      </c>
      <c r="M3620" s="184"/>
    </row>
    <row r="3621" spans="1:13" ht="15" customHeight="1" x14ac:dyDescent="0.3">
      <c r="A3621" s="85" t="s">
        <v>3885</v>
      </c>
      <c r="B3621" s="85" t="s">
        <v>3886</v>
      </c>
      <c r="C3621" s="86" t="s">
        <v>28</v>
      </c>
      <c r="D3621" s="199">
        <v>0</v>
      </c>
      <c r="E3621" s="176">
        <v>0</v>
      </c>
      <c r="F3621" s="87">
        <v>0</v>
      </c>
      <c r="G3621" s="168">
        <v>0</v>
      </c>
      <c r="I3621" s="177" t="e">
        <f t="shared" si="188"/>
        <v>#DIV/0!</v>
      </c>
      <c r="J3621" s="174">
        <f t="shared" ref="J3621:J3684" si="189">D3621-F3621</f>
        <v>0</v>
      </c>
      <c r="M3621" s="184"/>
    </row>
    <row r="3622" spans="1:13" ht="15" customHeight="1" x14ac:dyDescent="0.3">
      <c r="A3622" s="85" t="s">
        <v>3887</v>
      </c>
      <c r="B3622" s="85" t="s">
        <v>3888</v>
      </c>
      <c r="C3622" s="86" t="s">
        <v>28</v>
      </c>
      <c r="D3622" s="199">
        <v>49</v>
      </c>
      <c r="E3622" s="176">
        <v>15435</v>
      </c>
      <c r="F3622" s="87">
        <v>0</v>
      </c>
      <c r="G3622" s="168">
        <v>0</v>
      </c>
      <c r="I3622" s="177">
        <f t="shared" si="188"/>
        <v>0</v>
      </c>
      <c r="J3622" s="174">
        <f t="shared" si="189"/>
        <v>49</v>
      </c>
      <c r="M3622" s="184"/>
    </row>
    <row r="3623" spans="1:13" ht="15" customHeight="1" x14ac:dyDescent="0.3">
      <c r="A3623" s="85" t="s">
        <v>3889</v>
      </c>
      <c r="B3623" s="85" t="s">
        <v>3890</v>
      </c>
      <c r="C3623" s="86" t="s">
        <v>28</v>
      </c>
      <c r="D3623" s="199">
        <v>1</v>
      </c>
      <c r="E3623" s="176">
        <v>2178</v>
      </c>
      <c r="F3623" s="87">
        <v>0</v>
      </c>
      <c r="G3623" s="168">
        <v>0</v>
      </c>
      <c r="I3623" s="177">
        <f t="shared" si="188"/>
        <v>0</v>
      </c>
      <c r="J3623" s="174">
        <f t="shared" si="189"/>
        <v>1</v>
      </c>
      <c r="M3623" s="184"/>
    </row>
    <row r="3624" spans="1:13" ht="15" customHeight="1" x14ac:dyDescent="0.3">
      <c r="A3624" s="85" t="s">
        <v>3891</v>
      </c>
      <c r="B3624" s="85" t="s">
        <v>3892</v>
      </c>
      <c r="C3624" s="86" t="s">
        <v>28</v>
      </c>
      <c r="D3624" s="199">
        <v>21</v>
      </c>
      <c r="E3624" s="176">
        <v>5674.6200000000008</v>
      </c>
      <c r="F3624" s="87">
        <v>0</v>
      </c>
      <c r="G3624" s="168">
        <v>0</v>
      </c>
      <c r="I3624" s="177">
        <f t="shared" si="188"/>
        <v>0</v>
      </c>
      <c r="J3624" s="174">
        <f t="shared" si="189"/>
        <v>21</v>
      </c>
      <c r="M3624" s="184"/>
    </row>
    <row r="3625" spans="1:13" ht="15" customHeight="1" x14ac:dyDescent="0.3">
      <c r="A3625" s="85" t="s">
        <v>3893</v>
      </c>
      <c r="B3625" s="85" t="s">
        <v>3894</v>
      </c>
      <c r="C3625" s="86" t="s">
        <v>28</v>
      </c>
      <c r="D3625" s="199">
        <v>0</v>
      </c>
      <c r="E3625" s="176">
        <v>0</v>
      </c>
      <c r="F3625" s="87">
        <v>0</v>
      </c>
      <c r="G3625" s="168">
        <v>0</v>
      </c>
      <c r="I3625" s="177" t="e">
        <f t="shared" si="188"/>
        <v>#DIV/0!</v>
      </c>
      <c r="J3625" s="174">
        <f t="shared" si="189"/>
        <v>0</v>
      </c>
      <c r="M3625" s="184"/>
    </row>
    <row r="3626" spans="1:13" ht="15" customHeight="1" x14ac:dyDescent="0.3">
      <c r="A3626" s="85" t="s">
        <v>3895</v>
      </c>
      <c r="B3626" s="85" t="s">
        <v>3896</v>
      </c>
      <c r="C3626" s="86" t="s">
        <v>28</v>
      </c>
      <c r="D3626" s="199">
        <v>8</v>
      </c>
      <c r="E3626" s="176">
        <v>953.44</v>
      </c>
      <c r="F3626" s="87">
        <v>0</v>
      </c>
      <c r="G3626" s="168">
        <v>0</v>
      </c>
      <c r="I3626" s="177">
        <f t="shared" si="188"/>
        <v>0</v>
      </c>
      <c r="J3626" s="174">
        <f t="shared" si="189"/>
        <v>8</v>
      </c>
      <c r="M3626" s="184"/>
    </row>
    <row r="3627" spans="1:13" ht="15" customHeight="1" x14ac:dyDescent="0.3">
      <c r="A3627" s="85" t="s">
        <v>3897</v>
      </c>
      <c r="B3627" s="85" t="s">
        <v>3898</v>
      </c>
      <c r="C3627" s="86" t="s">
        <v>28</v>
      </c>
      <c r="D3627" s="199">
        <v>53</v>
      </c>
      <c r="E3627" s="176">
        <v>22684</v>
      </c>
      <c r="F3627" s="87">
        <v>0</v>
      </c>
      <c r="G3627" s="168">
        <v>0</v>
      </c>
      <c r="I3627" s="177">
        <f t="shared" si="188"/>
        <v>0</v>
      </c>
      <c r="J3627" s="174">
        <f t="shared" si="189"/>
        <v>53</v>
      </c>
      <c r="M3627" s="184"/>
    </row>
    <row r="3628" spans="1:13" ht="15" customHeight="1" x14ac:dyDescent="0.3">
      <c r="A3628" s="85" t="s">
        <v>3899</v>
      </c>
      <c r="B3628" s="85" t="s">
        <v>3900</v>
      </c>
      <c r="C3628" s="86" t="s">
        <v>28</v>
      </c>
      <c r="D3628" s="199">
        <v>0</v>
      </c>
      <c r="E3628" s="176">
        <v>0</v>
      </c>
      <c r="F3628" s="87">
        <v>0</v>
      </c>
      <c r="G3628" s="168">
        <v>0</v>
      </c>
      <c r="I3628" s="177" t="s">
        <v>9293</v>
      </c>
      <c r="J3628" s="174">
        <f t="shared" si="189"/>
        <v>0</v>
      </c>
      <c r="M3628" s="184"/>
    </row>
    <row r="3629" spans="1:13" ht="15" customHeight="1" x14ac:dyDescent="0.3">
      <c r="A3629" s="85" t="s">
        <v>9860</v>
      </c>
      <c r="B3629" s="85" t="s">
        <v>10003</v>
      </c>
      <c r="C3629" s="86" t="s">
        <v>28</v>
      </c>
      <c r="D3629" s="203">
        <v>1</v>
      </c>
      <c r="E3629" s="164">
        <v>42674.22</v>
      </c>
      <c r="F3629" s="163">
        <v>0</v>
      </c>
      <c r="G3629" s="172">
        <v>0</v>
      </c>
      <c r="I3629" s="177">
        <f>F3629/D3629</f>
        <v>0</v>
      </c>
      <c r="J3629" s="174">
        <f t="shared" si="189"/>
        <v>1</v>
      </c>
      <c r="M3629" s="184"/>
    </row>
    <row r="3630" spans="1:13" ht="15" customHeight="1" x14ac:dyDescent="0.3">
      <c r="A3630" s="85" t="s">
        <v>9861</v>
      </c>
      <c r="B3630" s="85" t="s">
        <v>10174</v>
      </c>
      <c r="C3630" s="86" t="s">
        <v>28</v>
      </c>
      <c r="D3630" s="203">
        <v>1</v>
      </c>
      <c r="E3630" s="164">
        <v>7000</v>
      </c>
      <c r="F3630" s="163">
        <v>0</v>
      </c>
      <c r="G3630" s="172">
        <v>0</v>
      </c>
      <c r="I3630" s="177">
        <f>F3630/D3630</f>
        <v>0</v>
      </c>
      <c r="J3630" s="174">
        <f t="shared" si="189"/>
        <v>1</v>
      </c>
      <c r="M3630" s="184"/>
    </row>
    <row r="3631" spans="1:13" ht="25.2" customHeight="1" x14ac:dyDescent="0.3">
      <c r="A3631" s="83" t="s">
        <v>3901</v>
      </c>
      <c r="B3631" s="83" t="s">
        <v>3902</v>
      </c>
      <c r="C3631" s="84"/>
      <c r="D3631" s="198"/>
      <c r="E3631" s="154">
        <v>58791.409999999996</v>
      </c>
      <c r="F3631" s="84"/>
      <c r="G3631" s="84">
        <v>0</v>
      </c>
      <c r="I3631" s="177"/>
      <c r="J3631" s="174">
        <f t="shared" si="189"/>
        <v>0</v>
      </c>
      <c r="M3631" s="184"/>
    </row>
    <row r="3632" spans="1:13" ht="15" customHeight="1" x14ac:dyDescent="0.3">
      <c r="A3632" s="85" t="s">
        <v>3903</v>
      </c>
      <c r="B3632" s="85" t="s">
        <v>3904</v>
      </c>
      <c r="C3632" s="86" t="s">
        <v>28</v>
      </c>
      <c r="D3632" s="199">
        <v>1</v>
      </c>
      <c r="E3632" s="176">
        <v>6672.9</v>
      </c>
      <c r="F3632" s="87">
        <v>0</v>
      </c>
      <c r="G3632" s="168">
        <v>0</v>
      </c>
      <c r="I3632" s="177">
        <f t="shared" ref="I3632:I3639" si="190">F3632/D3632</f>
        <v>0</v>
      </c>
      <c r="J3632" s="174">
        <f t="shared" si="189"/>
        <v>1</v>
      </c>
      <c r="M3632" s="184"/>
    </row>
    <row r="3633" spans="1:13" ht="15" customHeight="1" x14ac:dyDescent="0.3">
      <c r="A3633" s="85" t="s">
        <v>3905</v>
      </c>
      <c r="B3633" s="85" t="s">
        <v>3906</v>
      </c>
      <c r="C3633" s="86" t="s">
        <v>28</v>
      </c>
      <c r="D3633" s="199">
        <v>5</v>
      </c>
      <c r="E3633" s="176">
        <v>5437.65</v>
      </c>
      <c r="F3633" s="87">
        <v>0</v>
      </c>
      <c r="G3633" s="168">
        <v>0</v>
      </c>
      <c r="I3633" s="177">
        <f t="shared" si="190"/>
        <v>0</v>
      </c>
      <c r="J3633" s="174">
        <f t="shared" si="189"/>
        <v>5</v>
      </c>
      <c r="M3633" s="184"/>
    </row>
    <row r="3634" spans="1:13" ht="15" customHeight="1" x14ac:dyDescent="0.3">
      <c r="A3634" s="85" t="s">
        <v>3907</v>
      </c>
      <c r="B3634" s="85" t="s">
        <v>3908</v>
      </c>
      <c r="C3634" s="86" t="s">
        <v>28</v>
      </c>
      <c r="D3634" s="199">
        <v>15</v>
      </c>
      <c r="E3634" s="176">
        <v>8824.5</v>
      </c>
      <c r="F3634" s="87">
        <v>0</v>
      </c>
      <c r="G3634" s="168">
        <v>0</v>
      </c>
      <c r="I3634" s="177">
        <f t="shared" si="190"/>
        <v>0</v>
      </c>
      <c r="J3634" s="174">
        <f t="shared" si="189"/>
        <v>15</v>
      </c>
      <c r="M3634" s="184"/>
    </row>
    <row r="3635" spans="1:13" ht="15" customHeight="1" x14ac:dyDescent="0.3">
      <c r="A3635" s="85" t="s">
        <v>3909</v>
      </c>
      <c r="B3635" s="85" t="s">
        <v>3910</v>
      </c>
      <c r="C3635" s="86" t="s">
        <v>28</v>
      </c>
      <c r="D3635" s="199">
        <v>15</v>
      </c>
      <c r="E3635" s="176">
        <v>216</v>
      </c>
      <c r="F3635" s="87">
        <v>0</v>
      </c>
      <c r="G3635" s="168">
        <v>0</v>
      </c>
      <c r="I3635" s="177">
        <f t="shared" si="190"/>
        <v>0</v>
      </c>
      <c r="J3635" s="174">
        <f t="shared" si="189"/>
        <v>15</v>
      </c>
      <c r="M3635" s="184"/>
    </row>
    <row r="3636" spans="1:13" ht="15" customHeight="1" x14ac:dyDescent="0.3">
      <c r="A3636" s="85" t="s">
        <v>3911</v>
      </c>
      <c r="B3636" s="85" t="s">
        <v>3912</v>
      </c>
      <c r="C3636" s="86" t="s">
        <v>28</v>
      </c>
      <c r="D3636" s="199">
        <v>4</v>
      </c>
      <c r="E3636" s="176">
        <v>3196.8</v>
      </c>
      <c r="F3636" s="87">
        <v>0</v>
      </c>
      <c r="G3636" s="168">
        <v>0</v>
      </c>
      <c r="I3636" s="177">
        <f t="shared" si="190"/>
        <v>0</v>
      </c>
      <c r="J3636" s="174">
        <f t="shared" si="189"/>
        <v>4</v>
      </c>
      <c r="M3636" s="184"/>
    </row>
    <row r="3637" spans="1:13" ht="15" customHeight="1" x14ac:dyDescent="0.3">
      <c r="A3637" s="85" t="s">
        <v>3913</v>
      </c>
      <c r="B3637" s="85" t="s">
        <v>3914</v>
      </c>
      <c r="C3637" s="86" t="s">
        <v>28</v>
      </c>
      <c r="D3637" s="199">
        <v>238</v>
      </c>
      <c r="E3637" s="176">
        <v>19349.400000000001</v>
      </c>
      <c r="F3637" s="87">
        <v>0</v>
      </c>
      <c r="G3637" s="168">
        <v>0</v>
      </c>
      <c r="I3637" s="177">
        <f t="shared" si="190"/>
        <v>0</v>
      </c>
      <c r="J3637" s="174">
        <f t="shared" si="189"/>
        <v>238</v>
      </c>
      <c r="M3637" s="184"/>
    </row>
    <row r="3638" spans="1:13" ht="15" customHeight="1" x14ac:dyDescent="0.3">
      <c r="A3638" s="85" t="s">
        <v>3915</v>
      </c>
      <c r="B3638" s="85" t="s">
        <v>3916</v>
      </c>
      <c r="C3638" s="86" t="s">
        <v>28</v>
      </c>
      <c r="D3638" s="199">
        <v>11</v>
      </c>
      <c r="E3638" s="176">
        <v>2697.42</v>
      </c>
      <c r="F3638" s="87">
        <v>0</v>
      </c>
      <c r="G3638" s="168">
        <v>0</v>
      </c>
      <c r="I3638" s="177">
        <f t="shared" si="190"/>
        <v>0</v>
      </c>
      <c r="J3638" s="174">
        <f t="shared" si="189"/>
        <v>11</v>
      </c>
      <c r="M3638" s="184"/>
    </row>
    <row r="3639" spans="1:13" ht="15" customHeight="1" x14ac:dyDescent="0.3">
      <c r="A3639" s="85" t="s">
        <v>3917</v>
      </c>
      <c r="B3639" s="85" t="s">
        <v>3918</v>
      </c>
      <c r="C3639" s="86" t="s">
        <v>28</v>
      </c>
      <c r="D3639" s="199">
        <v>4</v>
      </c>
      <c r="E3639" s="176">
        <v>500</v>
      </c>
      <c r="F3639" s="87">
        <v>0</v>
      </c>
      <c r="G3639" s="168">
        <v>0</v>
      </c>
      <c r="I3639" s="177">
        <f t="shared" si="190"/>
        <v>0</v>
      </c>
      <c r="J3639" s="174">
        <f t="shared" si="189"/>
        <v>4</v>
      </c>
      <c r="M3639" s="184"/>
    </row>
    <row r="3640" spans="1:13" ht="15" customHeight="1" x14ac:dyDescent="0.3">
      <c r="A3640" s="85" t="s">
        <v>3919</v>
      </c>
      <c r="B3640" s="85" t="s">
        <v>3920</v>
      </c>
      <c r="C3640" s="86" t="s">
        <v>28</v>
      </c>
      <c r="D3640" s="199">
        <v>0</v>
      </c>
      <c r="E3640" s="176">
        <v>0</v>
      </c>
      <c r="F3640" s="87">
        <v>0</v>
      </c>
      <c r="G3640" s="168">
        <v>0</v>
      </c>
      <c r="I3640" s="177" t="s">
        <v>9293</v>
      </c>
      <c r="J3640" s="174">
        <f t="shared" si="189"/>
        <v>0</v>
      </c>
      <c r="M3640" s="184"/>
    </row>
    <row r="3641" spans="1:13" ht="15" customHeight="1" x14ac:dyDescent="0.3">
      <c r="A3641" s="85" t="s">
        <v>9932</v>
      </c>
      <c r="B3641" s="85" t="s">
        <v>9862</v>
      </c>
      <c r="C3641" s="86" t="s">
        <v>28</v>
      </c>
      <c r="D3641" s="203">
        <v>1</v>
      </c>
      <c r="E3641" s="164">
        <v>9396.74</v>
      </c>
      <c r="F3641" s="163">
        <v>0</v>
      </c>
      <c r="G3641" s="172">
        <v>0</v>
      </c>
      <c r="I3641" s="177">
        <f>F3641/D3641</f>
        <v>0</v>
      </c>
      <c r="J3641" s="174">
        <f t="shared" si="189"/>
        <v>1</v>
      </c>
      <c r="M3641" s="184"/>
    </row>
    <row r="3642" spans="1:13" ht="15" customHeight="1" x14ac:dyDescent="0.3">
      <c r="A3642" s="85" t="s">
        <v>9933</v>
      </c>
      <c r="B3642" s="85" t="s">
        <v>9863</v>
      </c>
      <c r="C3642" s="86" t="s">
        <v>28</v>
      </c>
      <c r="D3642" s="203">
        <v>1</v>
      </c>
      <c r="E3642" s="164">
        <v>2500</v>
      </c>
      <c r="F3642" s="163">
        <v>0</v>
      </c>
      <c r="G3642" s="172">
        <v>0</v>
      </c>
      <c r="I3642" s="177">
        <f>F3642/D3642</f>
        <v>0</v>
      </c>
      <c r="J3642" s="174">
        <f t="shared" si="189"/>
        <v>1</v>
      </c>
      <c r="M3642" s="184"/>
    </row>
    <row r="3643" spans="1:13" ht="25.2" customHeight="1" x14ac:dyDescent="0.3">
      <c r="A3643" s="83" t="s">
        <v>3921</v>
      </c>
      <c r="B3643" s="83" t="s">
        <v>3922</v>
      </c>
      <c r="C3643" s="84"/>
      <c r="D3643" s="198"/>
      <c r="E3643" s="154">
        <v>1496060.46</v>
      </c>
      <c r="F3643" s="84"/>
      <c r="G3643" s="84">
        <v>0</v>
      </c>
      <c r="I3643" s="177"/>
      <c r="J3643" s="174">
        <f t="shared" si="189"/>
        <v>0</v>
      </c>
      <c r="M3643" s="184"/>
    </row>
    <row r="3644" spans="1:13" ht="15" customHeight="1" x14ac:dyDescent="0.3">
      <c r="A3644" s="85" t="s">
        <v>3923</v>
      </c>
      <c r="B3644" s="85" t="s">
        <v>3924</v>
      </c>
      <c r="C3644" s="86" t="s">
        <v>28</v>
      </c>
      <c r="D3644" s="199">
        <v>0</v>
      </c>
      <c r="E3644" s="176">
        <v>0</v>
      </c>
      <c r="F3644" s="87">
        <v>0</v>
      </c>
      <c r="G3644" s="168">
        <v>0</v>
      </c>
      <c r="I3644" s="177" t="s">
        <v>9293</v>
      </c>
      <c r="J3644" s="174">
        <f t="shared" si="189"/>
        <v>0</v>
      </c>
      <c r="M3644" s="184"/>
    </row>
    <row r="3645" spans="1:13" ht="15" customHeight="1" x14ac:dyDescent="0.3">
      <c r="A3645" s="85" t="s">
        <v>3925</v>
      </c>
      <c r="B3645" s="85" t="s">
        <v>3926</v>
      </c>
      <c r="C3645" s="86" t="s">
        <v>28</v>
      </c>
      <c r="D3645" s="199">
        <v>0</v>
      </c>
      <c r="E3645" s="176">
        <v>0</v>
      </c>
      <c r="F3645" s="87">
        <v>0</v>
      </c>
      <c r="G3645" s="168">
        <v>0</v>
      </c>
      <c r="I3645" s="177" t="s">
        <v>9293</v>
      </c>
      <c r="J3645" s="174">
        <f t="shared" si="189"/>
        <v>0</v>
      </c>
      <c r="M3645" s="184"/>
    </row>
    <row r="3646" spans="1:13" ht="15" customHeight="1" x14ac:dyDescent="0.3">
      <c r="A3646" s="85" t="s">
        <v>3927</v>
      </c>
      <c r="B3646" s="85" t="s">
        <v>3928</v>
      </c>
      <c r="C3646" s="86" t="s">
        <v>28</v>
      </c>
      <c r="D3646" s="199">
        <v>0</v>
      </c>
      <c r="E3646" s="176">
        <v>0</v>
      </c>
      <c r="F3646" s="87">
        <v>0</v>
      </c>
      <c r="G3646" s="168">
        <v>0</v>
      </c>
      <c r="I3646" s="177" t="s">
        <v>9293</v>
      </c>
      <c r="J3646" s="174">
        <f t="shared" si="189"/>
        <v>0</v>
      </c>
      <c r="M3646" s="184"/>
    </row>
    <row r="3647" spans="1:13" ht="15" customHeight="1" x14ac:dyDescent="0.3">
      <c r="A3647" s="85" t="s">
        <v>3929</v>
      </c>
      <c r="B3647" s="85" t="s">
        <v>3930</v>
      </c>
      <c r="C3647" s="86" t="s">
        <v>28</v>
      </c>
      <c r="D3647" s="199">
        <v>0</v>
      </c>
      <c r="E3647" s="176">
        <v>0</v>
      </c>
      <c r="F3647" s="87">
        <v>0</v>
      </c>
      <c r="G3647" s="168">
        <v>0</v>
      </c>
      <c r="I3647" s="177" t="s">
        <v>9293</v>
      </c>
      <c r="J3647" s="174">
        <f t="shared" si="189"/>
        <v>0</v>
      </c>
      <c r="M3647" s="184"/>
    </row>
    <row r="3648" spans="1:13" ht="15" customHeight="1" x14ac:dyDescent="0.3">
      <c r="A3648" s="85" t="s">
        <v>3931</v>
      </c>
      <c r="B3648" s="85" t="s">
        <v>3932</v>
      </c>
      <c r="C3648" s="86" t="s">
        <v>28</v>
      </c>
      <c r="D3648" s="199">
        <v>0</v>
      </c>
      <c r="E3648" s="176">
        <v>0</v>
      </c>
      <c r="F3648" s="87">
        <v>0</v>
      </c>
      <c r="G3648" s="168">
        <v>0</v>
      </c>
      <c r="I3648" s="177" t="s">
        <v>9293</v>
      </c>
      <c r="J3648" s="174">
        <f t="shared" si="189"/>
        <v>0</v>
      </c>
      <c r="M3648" s="184"/>
    </row>
    <row r="3649" spans="1:13" ht="15" customHeight="1" x14ac:dyDescent="0.3">
      <c r="A3649" s="85" t="s">
        <v>3933</v>
      </c>
      <c r="B3649" s="85" t="s">
        <v>3934</v>
      </c>
      <c r="C3649" s="86" t="s">
        <v>28</v>
      </c>
      <c r="D3649" s="199">
        <v>0</v>
      </c>
      <c r="E3649" s="176">
        <v>0</v>
      </c>
      <c r="F3649" s="87">
        <v>0</v>
      </c>
      <c r="G3649" s="168">
        <v>0</v>
      </c>
      <c r="I3649" s="177" t="s">
        <v>9293</v>
      </c>
      <c r="J3649" s="174">
        <f t="shared" si="189"/>
        <v>0</v>
      </c>
      <c r="K3649" s="180" t="s">
        <v>9295</v>
      </c>
      <c r="M3649" s="184"/>
    </row>
    <row r="3650" spans="1:13" ht="15" customHeight="1" x14ac:dyDescent="0.3">
      <c r="A3650" s="85" t="s">
        <v>3935</v>
      </c>
      <c r="B3650" s="85" t="s">
        <v>3936</v>
      </c>
      <c r="C3650" s="86" t="s">
        <v>28</v>
      </c>
      <c r="D3650" s="199">
        <v>0</v>
      </c>
      <c r="E3650" s="176">
        <v>0</v>
      </c>
      <c r="F3650" s="87">
        <v>0</v>
      </c>
      <c r="G3650" s="168">
        <v>0</v>
      </c>
      <c r="I3650" s="177" t="s">
        <v>9293</v>
      </c>
      <c r="J3650" s="174">
        <f t="shared" si="189"/>
        <v>0</v>
      </c>
      <c r="M3650" s="184"/>
    </row>
    <row r="3651" spans="1:13" ht="15" customHeight="1" x14ac:dyDescent="0.3">
      <c r="A3651" s="85" t="s">
        <v>9864</v>
      </c>
      <c r="B3651" s="85" t="s">
        <v>9875</v>
      </c>
      <c r="C3651" s="86" t="s">
        <v>28</v>
      </c>
      <c r="D3651" s="203">
        <v>117</v>
      </c>
      <c r="E3651" s="164">
        <v>351000</v>
      </c>
      <c r="F3651" s="163">
        <v>0</v>
      </c>
      <c r="G3651" s="172">
        <v>0</v>
      </c>
      <c r="I3651" s="177">
        <f t="shared" ref="I3651:I3661" si="191">F3651/D3651</f>
        <v>0</v>
      </c>
      <c r="J3651" s="174">
        <f t="shared" si="189"/>
        <v>117</v>
      </c>
      <c r="M3651" s="184"/>
    </row>
    <row r="3652" spans="1:13" ht="15" customHeight="1" x14ac:dyDescent="0.3">
      <c r="A3652" s="85" t="s">
        <v>9865</v>
      </c>
      <c r="B3652" s="85" t="s">
        <v>9876</v>
      </c>
      <c r="C3652" s="86" t="s">
        <v>28</v>
      </c>
      <c r="D3652" s="203">
        <v>21</v>
      </c>
      <c r="E3652" s="164">
        <v>67200</v>
      </c>
      <c r="F3652" s="163">
        <v>0</v>
      </c>
      <c r="G3652" s="172">
        <v>0</v>
      </c>
      <c r="I3652" s="177">
        <f t="shared" si="191"/>
        <v>0</v>
      </c>
      <c r="J3652" s="174">
        <f t="shared" si="189"/>
        <v>21</v>
      </c>
      <c r="M3652" s="184"/>
    </row>
    <row r="3653" spans="1:13" ht="15" customHeight="1" x14ac:dyDescent="0.3">
      <c r="A3653" s="85" t="s">
        <v>9866</v>
      </c>
      <c r="B3653" s="85" t="s">
        <v>9877</v>
      </c>
      <c r="C3653" s="86" t="s">
        <v>28</v>
      </c>
      <c r="D3653" s="203">
        <v>24</v>
      </c>
      <c r="E3653" s="164">
        <v>81600</v>
      </c>
      <c r="F3653" s="163">
        <v>0</v>
      </c>
      <c r="G3653" s="172">
        <v>0</v>
      </c>
      <c r="I3653" s="177">
        <f t="shared" si="191"/>
        <v>0</v>
      </c>
      <c r="J3653" s="174">
        <f t="shared" si="189"/>
        <v>24</v>
      </c>
      <c r="M3653" s="184"/>
    </row>
    <row r="3654" spans="1:13" ht="15" customHeight="1" x14ac:dyDescent="0.3">
      <c r="A3654" s="85" t="s">
        <v>9867</v>
      </c>
      <c r="B3654" s="85" t="s">
        <v>9878</v>
      </c>
      <c r="C3654" s="86" t="s">
        <v>28</v>
      </c>
      <c r="D3654" s="203">
        <v>4</v>
      </c>
      <c r="E3654" s="164">
        <v>32800</v>
      </c>
      <c r="F3654" s="163">
        <v>0</v>
      </c>
      <c r="G3654" s="172">
        <v>0</v>
      </c>
      <c r="I3654" s="177">
        <f t="shared" si="191"/>
        <v>0</v>
      </c>
      <c r="J3654" s="174">
        <f t="shared" si="189"/>
        <v>4</v>
      </c>
      <c r="M3654" s="184"/>
    </row>
    <row r="3655" spans="1:13" ht="15" customHeight="1" x14ac:dyDescent="0.3">
      <c r="A3655" s="85" t="s">
        <v>9868</v>
      </c>
      <c r="B3655" s="85" t="s">
        <v>9879</v>
      </c>
      <c r="C3655" s="86" t="s">
        <v>28</v>
      </c>
      <c r="D3655" s="203">
        <v>3</v>
      </c>
      <c r="E3655" s="164">
        <v>31500</v>
      </c>
      <c r="F3655" s="163">
        <v>0</v>
      </c>
      <c r="G3655" s="172">
        <v>0</v>
      </c>
      <c r="I3655" s="177">
        <f t="shared" si="191"/>
        <v>0</v>
      </c>
      <c r="J3655" s="174">
        <f t="shared" si="189"/>
        <v>3</v>
      </c>
      <c r="M3655" s="184"/>
    </row>
    <row r="3656" spans="1:13" ht="15" customHeight="1" x14ac:dyDescent="0.3">
      <c r="A3656" s="85" t="s">
        <v>9869</v>
      </c>
      <c r="B3656" s="85" t="s">
        <v>9880</v>
      </c>
      <c r="C3656" s="86" t="s">
        <v>28</v>
      </c>
      <c r="D3656" s="203">
        <v>1</v>
      </c>
      <c r="E3656" s="164">
        <v>665500</v>
      </c>
      <c r="F3656" s="163">
        <v>0</v>
      </c>
      <c r="G3656" s="172">
        <v>0</v>
      </c>
      <c r="I3656" s="177">
        <f t="shared" si="191"/>
        <v>0</v>
      </c>
      <c r="J3656" s="174">
        <f t="shared" si="189"/>
        <v>1</v>
      </c>
      <c r="M3656" s="184"/>
    </row>
    <row r="3657" spans="1:13" ht="15" customHeight="1" x14ac:dyDescent="0.3">
      <c r="A3657" s="85" t="s">
        <v>9870</v>
      </c>
      <c r="B3657" s="85" t="s">
        <v>9881</v>
      </c>
      <c r="C3657" s="86" t="s">
        <v>28</v>
      </c>
      <c r="D3657" s="203">
        <v>1</v>
      </c>
      <c r="E3657" s="164">
        <v>210760</v>
      </c>
      <c r="F3657" s="163">
        <v>0</v>
      </c>
      <c r="G3657" s="172">
        <v>0</v>
      </c>
      <c r="I3657" s="177">
        <f t="shared" si="191"/>
        <v>0</v>
      </c>
      <c r="J3657" s="174">
        <f t="shared" si="189"/>
        <v>1</v>
      </c>
      <c r="M3657" s="184"/>
    </row>
    <row r="3658" spans="1:13" ht="15" customHeight="1" x14ac:dyDescent="0.3">
      <c r="A3658" s="85" t="s">
        <v>9871</v>
      </c>
      <c r="B3658" s="85" t="s">
        <v>9882</v>
      </c>
      <c r="C3658" s="86" t="s">
        <v>28</v>
      </c>
      <c r="D3658" s="203">
        <v>1</v>
      </c>
      <c r="E3658" s="164">
        <v>14725</v>
      </c>
      <c r="F3658" s="163">
        <v>0</v>
      </c>
      <c r="G3658" s="172">
        <v>0</v>
      </c>
      <c r="I3658" s="177">
        <f t="shared" si="191"/>
        <v>0</v>
      </c>
      <c r="J3658" s="174">
        <f t="shared" si="189"/>
        <v>1</v>
      </c>
      <c r="M3658" s="184"/>
    </row>
    <row r="3659" spans="1:13" ht="15" customHeight="1" x14ac:dyDescent="0.3">
      <c r="A3659" s="85" t="s">
        <v>9872</v>
      </c>
      <c r="B3659" s="85" t="s">
        <v>9883</v>
      </c>
      <c r="C3659" s="86" t="s">
        <v>28</v>
      </c>
      <c r="D3659" s="203">
        <v>1</v>
      </c>
      <c r="E3659" s="164">
        <v>28440</v>
      </c>
      <c r="F3659" s="163">
        <v>0</v>
      </c>
      <c r="G3659" s="172">
        <v>0</v>
      </c>
      <c r="I3659" s="177">
        <f t="shared" si="191"/>
        <v>0</v>
      </c>
      <c r="J3659" s="174">
        <f t="shared" si="189"/>
        <v>1</v>
      </c>
      <c r="M3659" s="184"/>
    </row>
    <row r="3660" spans="1:13" ht="15" customHeight="1" x14ac:dyDescent="0.3">
      <c r="A3660" s="85" t="s">
        <v>9873</v>
      </c>
      <c r="B3660" s="85" t="s">
        <v>9884</v>
      </c>
      <c r="C3660" s="86" t="s">
        <v>28</v>
      </c>
      <c r="D3660" s="203">
        <v>1</v>
      </c>
      <c r="E3660" s="164">
        <v>7535.46</v>
      </c>
      <c r="F3660" s="163">
        <v>0</v>
      </c>
      <c r="G3660" s="172">
        <v>0</v>
      </c>
      <c r="I3660" s="177">
        <f t="shared" si="191"/>
        <v>0</v>
      </c>
      <c r="J3660" s="174">
        <f t="shared" si="189"/>
        <v>1</v>
      </c>
      <c r="M3660" s="184"/>
    </row>
    <row r="3661" spans="1:13" ht="15" customHeight="1" x14ac:dyDescent="0.3">
      <c r="A3661" s="85" t="s">
        <v>9874</v>
      </c>
      <c r="B3661" s="85" t="s">
        <v>9885</v>
      </c>
      <c r="C3661" s="86" t="s">
        <v>28</v>
      </c>
      <c r="D3661" s="203">
        <v>1</v>
      </c>
      <c r="E3661" s="164">
        <v>5000</v>
      </c>
      <c r="F3661" s="163">
        <v>0</v>
      </c>
      <c r="G3661" s="172">
        <v>0</v>
      </c>
      <c r="I3661" s="177">
        <f t="shared" si="191"/>
        <v>0</v>
      </c>
      <c r="J3661" s="174">
        <f t="shared" si="189"/>
        <v>1</v>
      </c>
      <c r="M3661" s="184"/>
    </row>
    <row r="3662" spans="1:13" ht="25.2" customHeight="1" x14ac:dyDescent="0.3">
      <c r="A3662" s="83" t="s">
        <v>3937</v>
      </c>
      <c r="B3662" s="83" t="s">
        <v>3938</v>
      </c>
      <c r="C3662" s="84"/>
      <c r="D3662" s="198"/>
      <c r="E3662" s="154">
        <v>7797.73</v>
      </c>
      <c r="F3662" s="84"/>
      <c r="G3662" s="84">
        <v>0</v>
      </c>
      <c r="I3662" s="177"/>
      <c r="J3662" s="174">
        <f t="shared" si="189"/>
        <v>0</v>
      </c>
      <c r="M3662" s="184"/>
    </row>
    <row r="3663" spans="1:13" ht="15" customHeight="1" x14ac:dyDescent="0.3">
      <c r="A3663" s="85" t="s">
        <v>3939</v>
      </c>
      <c r="B3663" s="85" t="s">
        <v>3940</v>
      </c>
      <c r="C3663" s="86" t="s">
        <v>28</v>
      </c>
      <c r="D3663" s="199">
        <v>152</v>
      </c>
      <c r="E3663" s="176">
        <v>179.36</v>
      </c>
      <c r="F3663" s="87">
        <v>0</v>
      </c>
      <c r="G3663" s="168">
        <v>0</v>
      </c>
      <c r="I3663" s="177">
        <f>F3663/D3663</f>
        <v>0</v>
      </c>
      <c r="J3663" s="174">
        <f t="shared" si="189"/>
        <v>152</v>
      </c>
      <c r="M3663" s="184"/>
    </row>
    <row r="3664" spans="1:13" ht="15" customHeight="1" x14ac:dyDescent="0.3">
      <c r="A3664" s="85" t="s">
        <v>3941</v>
      </c>
      <c r="B3664" s="85" t="s">
        <v>3942</v>
      </c>
      <c r="C3664" s="86" t="s">
        <v>28</v>
      </c>
      <c r="D3664" s="199">
        <v>9</v>
      </c>
      <c r="E3664" s="176">
        <v>10.62</v>
      </c>
      <c r="F3664" s="87">
        <v>0</v>
      </c>
      <c r="G3664" s="168">
        <v>0</v>
      </c>
      <c r="I3664" s="177">
        <f>F3664/D3664</f>
        <v>0</v>
      </c>
      <c r="J3664" s="174">
        <f t="shared" si="189"/>
        <v>9</v>
      </c>
      <c r="M3664" s="184"/>
    </row>
    <row r="3665" spans="1:13" ht="15" customHeight="1" x14ac:dyDescent="0.3">
      <c r="A3665" s="85" t="s">
        <v>3943</v>
      </c>
      <c r="B3665" s="85" t="s">
        <v>3944</v>
      </c>
      <c r="C3665" s="86" t="s">
        <v>28</v>
      </c>
      <c r="D3665" s="199">
        <v>1</v>
      </c>
      <c r="E3665" s="176">
        <v>1.18</v>
      </c>
      <c r="F3665" s="87">
        <v>0</v>
      </c>
      <c r="G3665" s="168">
        <v>0</v>
      </c>
      <c r="I3665" s="177">
        <f>F3665/D3665</f>
        <v>0</v>
      </c>
      <c r="J3665" s="174">
        <f t="shared" si="189"/>
        <v>1</v>
      </c>
      <c r="M3665" s="184"/>
    </row>
    <row r="3666" spans="1:13" ht="15" customHeight="1" x14ac:dyDescent="0.3">
      <c r="A3666" s="85" t="s">
        <v>3945</v>
      </c>
      <c r="B3666" s="85" t="s">
        <v>3946</v>
      </c>
      <c r="C3666" s="86" t="s">
        <v>28</v>
      </c>
      <c r="D3666" s="199">
        <v>24</v>
      </c>
      <c r="E3666" s="176">
        <v>2430</v>
      </c>
      <c r="F3666" s="87">
        <v>0</v>
      </c>
      <c r="G3666" s="168">
        <v>0</v>
      </c>
      <c r="I3666" s="177">
        <f>F3666/D3666</f>
        <v>0</v>
      </c>
      <c r="J3666" s="174">
        <f t="shared" si="189"/>
        <v>24</v>
      </c>
      <c r="M3666" s="184"/>
    </row>
    <row r="3667" spans="1:13" ht="15" customHeight="1" x14ac:dyDescent="0.3">
      <c r="A3667" s="85" t="s">
        <v>3947</v>
      </c>
      <c r="B3667" s="85" t="s">
        <v>3948</v>
      </c>
      <c r="C3667" s="86" t="s">
        <v>28</v>
      </c>
      <c r="D3667" s="199">
        <v>1</v>
      </c>
      <c r="E3667" s="176">
        <v>1.18</v>
      </c>
      <c r="F3667" s="87">
        <v>0</v>
      </c>
      <c r="G3667" s="168">
        <v>0</v>
      </c>
      <c r="I3667" s="177">
        <f>F3667/D3667</f>
        <v>0</v>
      </c>
      <c r="J3667" s="174">
        <f t="shared" si="189"/>
        <v>1</v>
      </c>
      <c r="M3667" s="184"/>
    </row>
    <row r="3668" spans="1:13" ht="15" customHeight="1" x14ac:dyDescent="0.3">
      <c r="A3668" s="85" t="s">
        <v>3949</v>
      </c>
      <c r="B3668" s="85" t="s">
        <v>3950</v>
      </c>
      <c r="C3668" s="86" t="s">
        <v>28</v>
      </c>
      <c r="D3668" s="199">
        <v>0</v>
      </c>
      <c r="E3668" s="176">
        <v>0</v>
      </c>
      <c r="F3668" s="87">
        <v>0</v>
      </c>
      <c r="G3668" s="168">
        <v>0</v>
      </c>
      <c r="I3668" s="177" t="s">
        <v>9293</v>
      </c>
      <c r="J3668" s="174">
        <f t="shared" si="189"/>
        <v>0</v>
      </c>
      <c r="M3668" s="184"/>
    </row>
    <row r="3669" spans="1:13" ht="15" customHeight="1" x14ac:dyDescent="0.3">
      <c r="A3669" s="85" t="s">
        <v>6652</v>
      </c>
      <c r="B3669" s="85" t="s">
        <v>9888</v>
      </c>
      <c r="C3669" s="86" t="s">
        <v>28</v>
      </c>
      <c r="D3669" s="203">
        <v>1</v>
      </c>
      <c r="E3669" s="164">
        <v>2675.39</v>
      </c>
      <c r="F3669" s="163">
        <v>0</v>
      </c>
      <c r="G3669" s="172">
        <v>0</v>
      </c>
      <c r="I3669" s="177">
        <f>F3669/D3669</f>
        <v>0</v>
      </c>
      <c r="J3669" s="174">
        <f t="shared" si="189"/>
        <v>1</v>
      </c>
      <c r="M3669" s="184"/>
    </row>
    <row r="3670" spans="1:13" ht="15" customHeight="1" x14ac:dyDescent="0.3">
      <c r="A3670" s="85" t="s">
        <v>6653</v>
      </c>
      <c r="B3670" s="85" t="s">
        <v>9889</v>
      </c>
      <c r="C3670" s="86" t="s">
        <v>28</v>
      </c>
      <c r="D3670" s="203">
        <v>1</v>
      </c>
      <c r="E3670" s="164">
        <v>2500</v>
      </c>
      <c r="F3670" s="163">
        <v>0</v>
      </c>
      <c r="G3670" s="172">
        <v>0</v>
      </c>
      <c r="I3670" s="177">
        <f>F3670/D3670</f>
        <v>0</v>
      </c>
      <c r="J3670" s="174">
        <f t="shared" si="189"/>
        <v>1</v>
      </c>
      <c r="M3670" s="184"/>
    </row>
    <row r="3671" spans="1:13" ht="25.2" customHeight="1" x14ac:dyDescent="0.3">
      <c r="A3671" s="83" t="s">
        <v>3951</v>
      </c>
      <c r="B3671" s="83" t="s">
        <v>3952</v>
      </c>
      <c r="C3671" s="84"/>
      <c r="D3671" s="198"/>
      <c r="E3671" s="154">
        <v>31200</v>
      </c>
      <c r="F3671" s="84"/>
      <c r="G3671" s="84">
        <v>0</v>
      </c>
      <c r="I3671" s="177"/>
      <c r="J3671" s="174">
        <f t="shared" si="189"/>
        <v>0</v>
      </c>
      <c r="M3671" s="184"/>
    </row>
    <row r="3672" spans="1:13" ht="15" customHeight="1" x14ac:dyDescent="0.3">
      <c r="A3672" s="85" t="s">
        <v>3953</v>
      </c>
      <c r="B3672" s="85" t="s">
        <v>3954</v>
      </c>
      <c r="C3672" s="86" t="s">
        <v>28</v>
      </c>
      <c r="D3672" s="199">
        <v>18</v>
      </c>
      <c r="E3672" s="176">
        <v>19710</v>
      </c>
      <c r="F3672" s="87">
        <v>0</v>
      </c>
      <c r="G3672" s="168">
        <v>0</v>
      </c>
      <c r="I3672" s="177">
        <f>F3672/D3672</f>
        <v>0</v>
      </c>
      <c r="J3672" s="174">
        <f t="shared" si="189"/>
        <v>18</v>
      </c>
      <c r="M3672" s="184"/>
    </row>
    <row r="3673" spans="1:13" ht="15" customHeight="1" x14ac:dyDescent="0.3">
      <c r="A3673" s="85" t="s">
        <v>3955</v>
      </c>
      <c r="B3673" s="85" t="s">
        <v>3956</v>
      </c>
      <c r="C3673" s="86" t="s">
        <v>28</v>
      </c>
      <c r="D3673" s="199">
        <v>18</v>
      </c>
      <c r="E3673" s="176">
        <v>2700</v>
      </c>
      <c r="F3673" s="87">
        <v>0</v>
      </c>
      <c r="G3673" s="168">
        <v>0</v>
      </c>
      <c r="I3673" s="177">
        <f>F3673/D3673</f>
        <v>0</v>
      </c>
      <c r="J3673" s="174">
        <f t="shared" si="189"/>
        <v>18</v>
      </c>
      <c r="M3673" s="184"/>
    </row>
    <row r="3674" spans="1:13" ht="15" customHeight="1" x14ac:dyDescent="0.3">
      <c r="A3674" s="85" t="s">
        <v>3957</v>
      </c>
      <c r="B3674" s="85" t="s">
        <v>3958</v>
      </c>
      <c r="C3674" s="86" t="s">
        <v>28</v>
      </c>
      <c r="D3674" s="199">
        <v>18</v>
      </c>
      <c r="E3674" s="176">
        <v>540</v>
      </c>
      <c r="F3674" s="87">
        <v>0</v>
      </c>
      <c r="G3674" s="168">
        <v>0</v>
      </c>
      <c r="I3674" s="177">
        <f>F3674/D3674</f>
        <v>0</v>
      </c>
      <c r="J3674" s="174">
        <f t="shared" si="189"/>
        <v>18</v>
      </c>
      <c r="M3674" s="184"/>
    </row>
    <row r="3675" spans="1:13" ht="15" customHeight="1" x14ac:dyDescent="0.3">
      <c r="A3675" s="85" t="s">
        <v>3959</v>
      </c>
      <c r="B3675" s="85" t="s">
        <v>3960</v>
      </c>
      <c r="C3675" s="86" t="s">
        <v>28</v>
      </c>
      <c r="D3675" s="199">
        <v>2</v>
      </c>
      <c r="E3675" s="176">
        <v>2750</v>
      </c>
      <c r="F3675" s="87">
        <v>0</v>
      </c>
      <c r="G3675" s="168">
        <v>0</v>
      </c>
      <c r="I3675" s="177">
        <f>F3675/D3675</f>
        <v>0</v>
      </c>
      <c r="J3675" s="174">
        <f t="shared" si="189"/>
        <v>2</v>
      </c>
      <c r="M3675" s="184"/>
    </row>
    <row r="3676" spans="1:13" ht="15" customHeight="1" x14ac:dyDescent="0.3">
      <c r="A3676" s="85" t="s">
        <v>3961</v>
      </c>
      <c r="B3676" s="85" t="s">
        <v>3962</v>
      </c>
      <c r="C3676" s="86" t="s">
        <v>28</v>
      </c>
      <c r="D3676" s="199">
        <v>1</v>
      </c>
      <c r="E3676" s="176">
        <v>5500</v>
      </c>
      <c r="F3676" s="87">
        <v>0</v>
      </c>
      <c r="G3676" s="168">
        <v>0</v>
      </c>
      <c r="I3676" s="177">
        <f>F3676/D3676</f>
        <v>0</v>
      </c>
      <c r="J3676" s="174">
        <f t="shared" si="189"/>
        <v>1</v>
      </c>
      <c r="M3676" s="184"/>
    </row>
    <row r="3677" spans="1:13" ht="25.2" customHeight="1" x14ac:dyDescent="0.3">
      <c r="A3677" s="83" t="s">
        <v>3963</v>
      </c>
      <c r="B3677" s="83" t="s">
        <v>3964</v>
      </c>
      <c r="C3677" s="84"/>
      <c r="D3677" s="198"/>
      <c r="E3677" s="154">
        <v>11543.2</v>
      </c>
      <c r="F3677" s="84"/>
      <c r="G3677" s="84">
        <v>0</v>
      </c>
      <c r="I3677" s="177"/>
      <c r="J3677" s="174">
        <f t="shared" si="189"/>
        <v>0</v>
      </c>
      <c r="M3677" s="184"/>
    </row>
    <row r="3678" spans="1:13" ht="15" customHeight="1" x14ac:dyDescent="0.3">
      <c r="A3678" s="85" t="s">
        <v>3965</v>
      </c>
      <c r="B3678" s="85" t="s">
        <v>3966</v>
      </c>
      <c r="C3678" s="86" t="s">
        <v>28</v>
      </c>
      <c r="D3678" s="199">
        <v>12</v>
      </c>
      <c r="E3678" s="176">
        <v>3000</v>
      </c>
      <c r="F3678" s="87">
        <v>0</v>
      </c>
      <c r="G3678" s="168">
        <v>0</v>
      </c>
      <c r="I3678" s="177">
        <f t="shared" ref="I3678:I3684" si="192">F3678/D3678</f>
        <v>0</v>
      </c>
      <c r="J3678" s="174">
        <f t="shared" si="189"/>
        <v>12</v>
      </c>
      <c r="M3678" s="184"/>
    </row>
    <row r="3679" spans="1:13" ht="15" customHeight="1" x14ac:dyDescent="0.3">
      <c r="A3679" s="85" t="s">
        <v>3967</v>
      </c>
      <c r="B3679" s="85" t="s">
        <v>3968</v>
      </c>
      <c r="C3679" s="86" t="s">
        <v>28</v>
      </c>
      <c r="D3679" s="199">
        <v>1</v>
      </c>
      <c r="E3679" s="176">
        <v>4024.2</v>
      </c>
      <c r="F3679" s="87">
        <v>0</v>
      </c>
      <c r="G3679" s="168">
        <v>0</v>
      </c>
      <c r="I3679" s="177">
        <f t="shared" si="192"/>
        <v>0</v>
      </c>
      <c r="J3679" s="174">
        <f t="shared" si="189"/>
        <v>1</v>
      </c>
      <c r="M3679" s="184"/>
    </row>
    <row r="3680" spans="1:13" ht="15" customHeight="1" x14ac:dyDescent="0.3">
      <c r="A3680" s="85" t="s">
        <v>3969</v>
      </c>
      <c r="B3680" s="85" t="s">
        <v>3970</v>
      </c>
      <c r="C3680" s="86" t="s">
        <v>28</v>
      </c>
      <c r="D3680" s="199">
        <v>40</v>
      </c>
      <c r="E3680" s="176">
        <v>600</v>
      </c>
      <c r="F3680" s="87">
        <v>0</v>
      </c>
      <c r="G3680" s="168">
        <v>0</v>
      </c>
      <c r="I3680" s="177">
        <f t="shared" si="192"/>
        <v>0</v>
      </c>
      <c r="J3680" s="174">
        <f t="shared" si="189"/>
        <v>40</v>
      </c>
      <c r="M3680" s="184"/>
    </row>
    <row r="3681" spans="1:13" ht="15" customHeight="1" x14ac:dyDescent="0.3">
      <c r="A3681" s="85" t="s">
        <v>3971</v>
      </c>
      <c r="B3681" s="85" t="s">
        <v>3972</v>
      </c>
      <c r="C3681" s="86" t="s">
        <v>28</v>
      </c>
      <c r="D3681" s="199">
        <v>20</v>
      </c>
      <c r="E3681" s="176">
        <v>220</v>
      </c>
      <c r="F3681" s="87">
        <v>0</v>
      </c>
      <c r="G3681" s="168">
        <v>0</v>
      </c>
      <c r="I3681" s="177">
        <f t="shared" si="192"/>
        <v>0</v>
      </c>
      <c r="J3681" s="174">
        <f t="shared" si="189"/>
        <v>20</v>
      </c>
      <c r="M3681" s="184"/>
    </row>
    <row r="3682" spans="1:13" ht="15" customHeight="1" x14ac:dyDescent="0.3">
      <c r="A3682" s="85" t="s">
        <v>3973</v>
      </c>
      <c r="B3682" s="85" t="s">
        <v>3974</v>
      </c>
      <c r="C3682" s="86" t="s">
        <v>28</v>
      </c>
      <c r="D3682" s="199">
        <v>200</v>
      </c>
      <c r="E3682" s="176">
        <v>600</v>
      </c>
      <c r="F3682" s="87">
        <v>0</v>
      </c>
      <c r="G3682" s="168">
        <v>0</v>
      </c>
      <c r="I3682" s="177">
        <f t="shared" si="192"/>
        <v>0</v>
      </c>
      <c r="J3682" s="174">
        <f t="shared" si="189"/>
        <v>200</v>
      </c>
      <c r="M3682" s="184"/>
    </row>
    <row r="3683" spans="1:13" ht="15" customHeight="1" x14ac:dyDescent="0.3">
      <c r="A3683" s="85" t="s">
        <v>3975</v>
      </c>
      <c r="B3683" s="85" t="s">
        <v>3976</v>
      </c>
      <c r="C3683" s="86" t="s">
        <v>28</v>
      </c>
      <c r="D3683" s="199">
        <v>1</v>
      </c>
      <c r="E3683" s="176">
        <v>2149</v>
      </c>
      <c r="F3683" s="87">
        <v>0</v>
      </c>
      <c r="G3683" s="168">
        <v>0</v>
      </c>
      <c r="I3683" s="177">
        <f t="shared" si="192"/>
        <v>0</v>
      </c>
      <c r="J3683" s="174">
        <f t="shared" si="189"/>
        <v>1</v>
      </c>
      <c r="M3683" s="184"/>
    </row>
    <row r="3684" spans="1:13" ht="15" customHeight="1" x14ac:dyDescent="0.3">
      <c r="A3684" s="85" t="s">
        <v>3977</v>
      </c>
      <c r="B3684" s="85" t="s">
        <v>3978</v>
      </c>
      <c r="C3684" s="86" t="s">
        <v>28</v>
      </c>
      <c r="D3684" s="199">
        <v>1</v>
      </c>
      <c r="E3684" s="176">
        <v>950</v>
      </c>
      <c r="F3684" s="87">
        <v>0</v>
      </c>
      <c r="G3684" s="168">
        <v>0</v>
      </c>
      <c r="I3684" s="177">
        <f t="shared" si="192"/>
        <v>0</v>
      </c>
      <c r="J3684" s="174">
        <f t="shared" si="189"/>
        <v>1</v>
      </c>
      <c r="M3684" s="184"/>
    </row>
    <row r="3685" spans="1:13" ht="25.2" customHeight="1" x14ac:dyDescent="0.3">
      <c r="A3685" s="83" t="s">
        <v>3979</v>
      </c>
      <c r="B3685" s="83" t="s">
        <v>3980</v>
      </c>
      <c r="C3685" s="84"/>
      <c r="D3685" s="198"/>
      <c r="E3685" s="154">
        <v>1455580.63</v>
      </c>
      <c r="F3685" s="84"/>
      <c r="G3685" s="84">
        <v>0</v>
      </c>
      <c r="I3685" s="177"/>
      <c r="J3685" s="174">
        <f t="shared" ref="J3685:J3748" si="193">D3685-F3685</f>
        <v>0</v>
      </c>
      <c r="M3685" s="184"/>
    </row>
    <row r="3686" spans="1:13" ht="15" customHeight="1" x14ac:dyDescent="0.3">
      <c r="A3686" s="85" t="s">
        <v>3981</v>
      </c>
      <c r="B3686" s="85" t="s">
        <v>3982</v>
      </c>
      <c r="C3686" s="86" t="s">
        <v>28</v>
      </c>
      <c r="D3686" s="199">
        <v>0</v>
      </c>
      <c r="E3686" s="176">
        <v>0</v>
      </c>
      <c r="F3686" s="87">
        <v>0</v>
      </c>
      <c r="G3686" s="168">
        <v>0</v>
      </c>
      <c r="I3686" s="177" t="s">
        <v>9293</v>
      </c>
      <c r="J3686" s="174">
        <f t="shared" si="193"/>
        <v>0</v>
      </c>
      <c r="M3686" s="184"/>
    </row>
    <row r="3687" spans="1:13" ht="15" customHeight="1" x14ac:dyDescent="0.3">
      <c r="A3687" s="85" t="s">
        <v>3983</v>
      </c>
      <c r="B3687" s="85" t="s">
        <v>3984</v>
      </c>
      <c r="C3687" s="86" t="s">
        <v>28</v>
      </c>
      <c r="D3687" s="199">
        <v>0</v>
      </c>
      <c r="E3687" s="176">
        <v>0</v>
      </c>
      <c r="F3687" s="87">
        <v>0</v>
      </c>
      <c r="G3687" s="168">
        <v>0</v>
      </c>
      <c r="I3687" s="177" t="s">
        <v>9293</v>
      </c>
      <c r="J3687" s="174">
        <f t="shared" si="193"/>
        <v>0</v>
      </c>
      <c r="M3687" s="184"/>
    </row>
    <row r="3688" spans="1:13" ht="15" customHeight="1" x14ac:dyDescent="0.3">
      <c r="A3688" s="85" t="s">
        <v>3985</v>
      </c>
      <c r="B3688" s="85" t="s">
        <v>3986</v>
      </c>
      <c r="C3688" s="86" t="s">
        <v>28</v>
      </c>
      <c r="D3688" s="199">
        <v>0</v>
      </c>
      <c r="E3688" s="176">
        <v>0</v>
      </c>
      <c r="F3688" s="87">
        <v>0</v>
      </c>
      <c r="G3688" s="168">
        <v>0</v>
      </c>
      <c r="I3688" s="177" t="s">
        <v>9293</v>
      </c>
      <c r="J3688" s="174">
        <f t="shared" si="193"/>
        <v>0</v>
      </c>
      <c r="M3688" s="184"/>
    </row>
    <row r="3689" spans="1:13" ht="15" customHeight="1" x14ac:dyDescent="0.3">
      <c r="A3689" s="85" t="s">
        <v>9886</v>
      </c>
      <c r="B3689" s="85" t="s">
        <v>9890</v>
      </c>
      <c r="C3689" s="86" t="s">
        <v>28</v>
      </c>
      <c r="D3689" s="203">
        <v>1</v>
      </c>
      <c r="E3689" s="164">
        <v>1440580.63</v>
      </c>
      <c r="F3689" s="163">
        <v>0</v>
      </c>
      <c r="G3689" s="172">
        <v>0</v>
      </c>
      <c r="I3689" s="177">
        <f>F3689/D3689</f>
        <v>0</v>
      </c>
      <c r="J3689" s="174">
        <f t="shared" si="193"/>
        <v>1</v>
      </c>
      <c r="M3689" s="184"/>
    </row>
    <row r="3690" spans="1:13" ht="15" customHeight="1" x14ac:dyDescent="0.3">
      <c r="A3690" s="85" t="s">
        <v>9887</v>
      </c>
      <c r="B3690" s="85" t="s">
        <v>9891</v>
      </c>
      <c r="C3690" s="86" t="s">
        <v>28</v>
      </c>
      <c r="D3690" s="203">
        <v>1</v>
      </c>
      <c r="E3690" s="164">
        <v>15000</v>
      </c>
      <c r="F3690" s="163">
        <v>0</v>
      </c>
      <c r="G3690" s="172">
        <v>0</v>
      </c>
      <c r="I3690" s="177">
        <f>F3690/D3690</f>
        <v>0</v>
      </c>
      <c r="J3690" s="174">
        <f t="shared" si="193"/>
        <v>1</v>
      </c>
      <c r="M3690" s="184"/>
    </row>
    <row r="3691" spans="1:13" ht="25.2" customHeight="1" x14ac:dyDescent="0.3">
      <c r="A3691" s="83" t="s">
        <v>3987</v>
      </c>
      <c r="B3691" s="83" t="s">
        <v>3988</v>
      </c>
      <c r="C3691" s="84"/>
      <c r="D3691" s="198"/>
      <c r="E3691" s="154">
        <v>2386261.37</v>
      </c>
      <c r="F3691" s="84"/>
      <c r="G3691" s="84">
        <v>0</v>
      </c>
      <c r="I3691" s="177"/>
      <c r="J3691" s="174">
        <f t="shared" si="193"/>
        <v>0</v>
      </c>
      <c r="M3691" s="184"/>
    </row>
    <row r="3692" spans="1:13" ht="15" customHeight="1" x14ac:dyDescent="0.3">
      <c r="A3692" s="85" t="s">
        <v>3989</v>
      </c>
      <c r="B3692" s="85" t="s">
        <v>3990</v>
      </c>
      <c r="C3692" s="86" t="s">
        <v>28</v>
      </c>
      <c r="D3692" s="199">
        <v>0</v>
      </c>
      <c r="E3692" s="176">
        <v>0</v>
      </c>
      <c r="F3692" s="87">
        <v>0</v>
      </c>
      <c r="G3692" s="168">
        <v>0</v>
      </c>
      <c r="I3692" s="177" t="s">
        <v>9293</v>
      </c>
      <c r="J3692" s="174">
        <f t="shared" si="193"/>
        <v>0</v>
      </c>
      <c r="M3692" s="184"/>
    </row>
    <row r="3693" spans="1:13" ht="15" customHeight="1" x14ac:dyDescent="0.3">
      <c r="A3693" s="85" t="s">
        <v>3991</v>
      </c>
      <c r="B3693" s="85" t="s">
        <v>3992</v>
      </c>
      <c r="C3693" s="86" t="s">
        <v>28</v>
      </c>
      <c r="D3693" s="199">
        <v>0</v>
      </c>
      <c r="E3693" s="176">
        <v>0</v>
      </c>
      <c r="F3693" s="87">
        <v>0</v>
      </c>
      <c r="G3693" s="168">
        <v>0</v>
      </c>
      <c r="I3693" s="177" t="s">
        <v>9293</v>
      </c>
      <c r="J3693" s="174">
        <f t="shared" si="193"/>
        <v>0</v>
      </c>
      <c r="M3693" s="184"/>
    </row>
    <row r="3694" spans="1:13" ht="15" customHeight="1" x14ac:dyDescent="0.3">
      <c r="A3694" s="85" t="s">
        <v>3993</v>
      </c>
      <c r="B3694" s="85" t="s">
        <v>3994</v>
      </c>
      <c r="C3694" s="86" t="s">
        <v>28</v>
      </c>
      <c r="D3694" s="199">
        <v>0</v>
      </c>
      <c r="E3694" s="176">
        <v>0</v>
      </c>
      <c r="F3694" s="87">
        <v>0</v>
      </c>
      <c r="G3694" s="168">
        <v>0</v>
      </c>
      <c r="I3694" s="177" t="s">
        <v>9293</v>
      </c>
      <c r="J3694" s="174">
        <f t="shared" si="193"/>
        <v>0</v>
      </c>
      <c r="M3694" s="184"/>
    </row>
    <row r="3695" spans="1:13" ht="15" customHeight="1" x14ac:dyDescent="0.3">
      <c r="A3695" s="85" t="s">
        <v>9892</v>
      </c>
      <c r="B3695" s="85" t="s">
        <v>9903</v>
      </c>
      <c r="C3695" s="86" t="s">
        <v>28</v>
      </c>
      <c r="D3695" s="203">
        <v>1</v>
      </c>
      <c r="E3695" s="164">
        <v>1734985.56</v>
      </c>
      <c r="F3695" s="163">
        <v>0</v>
      </c>
      <c r="G3695" s="172">
        <v>0</v>
      </c>
      <c r="I3695" s="177">
        <f>F3695/D3695</f>
        <v>0</v>
      </c>
      <c r="J3695" s="174">
        <f t="shared" si="193"/>
        <v>1</v>
      </c>
      <c r="M3695" s="184"/>
    </row>
    <row r="3696" spans="1:13" ht="15" customHeight="1" x14ac:dyDescent="0.3">
      <c r="A3696" s="85" t="s">
        <v>9893</v>
      </c>
      <c r="B3696" s="85" t="s">
        <v>9904</v>
      </c>
      <c r="C3696" s="86" t="s">
        <v>28</v>
      </c>
      <c r="D3696" s="203">
        <v>1</v>
      </c>
      <c r="E3696" s="164">
        <v>633275.81000000006</v>
      </c>
      <c r="F3696" s="163">
        <v>0</v>
      </c>
      <c r="G3696" s="172">
        <v>0</v>
      </c>
      <c r="I3696" s="177">
        <f>F3696/D3696</f>
        <v>0</v>
      </c>
      <c r="J3696" s="174">
        <f t="shared" si="193"/>
        <v>1</v>
      </c>
      <c r="M3696" s="184"/>
    </row>
    <row r="3697" spans="1:13" ht="15" customHeight="1" x14ac:dyDescent="0.3">
      <c r="A3697" s="85" t="s">
        <v>9893</v>
      </c>
      <c r="B3697" s="85" t="s">
        <v>9905</v>
      </c>
      <c r="C3697" s="86" t="s">
        <v>28</v>
      </c>
      <c r="D3697" s="203">
        <v>1</v>
      </c>
      <c r="E3697" s="164">
        <v>18000</v>
      </c>
      <c r="F3697" s="163">
        <v>0</v>
      </c>
      <c r="G3697" s="172">
        <v>0</v>
      </c>
      <c r="I3697" s="177">
        <f>F3697/D3697</f>
        <v>0</v>
      </c>
      <c r="J3697" s="174">
        <f t="shared" si="193"/>
        <v>1</v>
      </c>
      <c r="M3697" s="184"/>
    </row>
    <row r="3698" spans="1:13" ht="25.2" customHeight="1" x14ac:dyDescent="0.3">
      <c r="A3698" s="83" t="s">
        <v>3995</v>
      </c>
      <c r="B3698" s="83" t="s">
        <v>3996</v>
      </c>
      <c r="C3698" s="84"/>
      <c r="D3698" s="198"/>
      <c r="E3698" s="154">
        <v>1750445.85</v>
      </c>
      <c r="F3698" s="84"/>
      <c r="G3698" s="84">
        <v>0</v>
      </c>
      <c r="I3698" s="177"/>
      <c r="J3698" s="174">
        <f t="shared" si="193"/>
        <v>0</v>
      </c>
      <c r="M3698" s="184"/>
    </row>
    <row r="3699" spans="1:13" ht="15" customHeight="1" x14ac:dyDescent="0.3">
      <c r="A3699" s="85" t="s">
        <v>3997</v>
      </c>
      <c r="B3699" s="85" t="s">
        <v>3998</v>
      </c>
      <c r="C3699" s="86" t="s">
        <v>28</v>
      </c>
      <c r="D3699" s="199">
        <v>0</v>
      </c>
      <c r="E3699" s="176">
        <v>0</v>
      </c>
      <c r="F3699" s="87">
        <v>0</v>
      </c>
      <c r="G3699" s="168">
        <v>0</v>
      </c>
      <c r="I3699" s="177" t="s">
        <v>9293</v>
      </c>
      <c r="J3699" s="174">
        <f t="shared" si="193"/>
        <v>0</v>
      </c>
      <c r="M3699" s="184"/>
    </row>
    <row r="3700" spans="1:13" ht="15" customHeight="1" x14ac:dyDescent="0.3">
      <c r="A3700" s="85" t="s">
        <v>3999</v>
      </c>
      <c r="B3700" s="85" t="s">
        <v>4000</v>
      </c>
      <c r="C3700" s="86" t="s">
        <v>28</v>
      </c>
      <c r="D3700" s="199">
        <v>0</v>
      </c>
      <c r="E3700" s="176">
        <v>0</v>
      </c>
      <c r="F3700" s="87">
        <v>0</v>
      </c>
      <c r="G3700" s="168">
        <v>0</v>
      </c>
      <c r="I3700" s="177" t="s">
        <v>9293</v>
      </c>
      <c r="J3700" s="174">
        <f t="shared" si="193"/>
        <v>0</v>
      </c>
      <c r="M3700" s="184"/>
    </row>
    <row r="3701" spans="1:13" ht="15" customHeight="1" x14ac:dyDescent="0.3">
      <c r="A3701" s="85" t="s">
        <v>4001</v>
      </c>
      <c r="B3701" s="85" t="s">
        <v>4002</v>
      </c>
      <c r="C3701" s="86" t="s">
        <v>28</v>
      </c>
      <c r="D3701" s="199">
        <v>0</v>
      </c>
      <c r="E3701" s="176">
        <v>0</v>
      </c>
      <c r="F3701" s="87">
        <v>0</v>
      </c>
      <c r="G3701" s="168">
        <v>0</v>
      </c>
      <c r="I3701" s="177" t="s">
        <v>9293</v>
      </c>
      <c r="J3701" s="174">
        <f t="shared" si="193"/>
        <v>0</v>
      </c>
      <c r="M3701" s="184"/>
    </row>
    <row r="3702" spans="1:13" ht="15" customHeight="1" x14ac:dyDescent="0.3">
      <c r="A3702" s="85" t="s">
        <v>4003</v>
      </c>
      <c r="B3702" s="85" t="s">
        <v>4004</v>
      </c>
      <c r="C3702" s="86" t="s">
        <v>28</v>
      </c>
      <c r="D3702" s="199">
        <v>0</v>
      </c>
      <c r="E3702" s="176">
        <v>0</v>
      </c>
      <c r="F3702" s="87">
        <v>0</v>
      </c>
      <c r="G3702" s="168">
        <v>0</v>
      </c>
      <c r="I3702" s="177" t="s">
        <v>9293</v>
      </c>
      <c r="J3702" s="174">
        <f t="shared" si="193"/>
        <v>0</v>
      </c>
      <c r="M3702" s="184"/>
    </row>
    <row r="3703" spans="1:13" ht="15" customHeight="1" x14ac:dyDescent="0.3">
      <c r="A3703" s="85" t="s">
        <v>4005</v>
      </c>
      <c r="B3703" s="85" t="s">
        <v>4006</v>
      </c>
      <c r="C3703" s="86" t="s">
        <v>28</v>
      </c>
      <c r="D3703" s="199">
        <v>0</v>
      </c>
      <c r="E3703" s="176">
        <v>0</v>
      </c>
      <c r="F3703" s="87">
        <v>0</v>
      </c>
      <c r="G3703" s="168">
        <v>0</v>
      </c>
      <c r="I3703" s="177" t="s">
        <v>9293</v>
      </c>
      <c r="J3703" s="174">
        <f t="shared" si="193"/>
        <v>0</v>
      </c>
      <c r="M3703" s="184"/>
    </row>
    <row r="3704" spans="1:13" ht="15" customHeight="1" x14ac:dyDescent="0.3">
      <c r="A3704" s="85" t="s">
        <v>4007</v>
      </c>
      <c r="B3704" s="85" t="s">
        <v>4008</v>
      </c>
      <c r="C3704" s="86" t="s">
        <v>28</v>
      </c>
      <c r="D3704" s="199">
        <v>0</v>
      </c>
      <c r="E3704" s="176">
        <v>0</v>
      </c>
      <c r="F3704" s="87">
        <v>0</v>
      </c>
      <c r="G3704" s="168">
        <v>0</v>
      </c>
      <c r="I3704" s="177" t="s">
        <v>9293</v>
      </c>
      <c r="J3704" s="174">
        <f t="shared" si="193"/>
        <v>0</v>
      </c>
      <c r="M3704" s="184"/>
    </row>
    <row r="3705" spans="1:13" ht="15" customHeight="1" x14ac:dyDescent="0.3">
      <c r="A3705" s="85" t="s">
        <v>4009</v>
      </c>
      <c r="B3705" s="85" t="s">
        <v>4010</v>
      </c>
      <c r="C3705" s="86" t="s">
        <v>28</v>
      </c>
      <c r="D3705" s="199">
        <v>0</v>
      </c>
      <c r="E3705" s="176">
        <v>0</v>
      </c>
      <c r="F3705" s="87">
        <v>0</v>
      </c>
      <c r="G3705" s="168">
        <v>0</v>
      </c>
      <c r="I3705" s="177" t="s">
        <v>9293</v>
      </c>
      <c r="J3705" s="174">
        <f t="shared" si="193"/>
        <v>0</v>
      </c>
      <c r="M3705" s="184"/>
    </row>
    <row r="3706" spans="1:13" ht="15" customHeight="1" x14ac:dyDescent="0.3">
      <c r="A3706" s="85" t="s">
        <v>4011</v>
      </c>
      <c r="B3706" s="85" t="s">
        <v>4012</v>
      </c>
      <c r="C3706" s="86" t="s">
        <v>28</v>
      </c>
      <c r="D3706" s="199">
        <v>1</v>
      </c>
      <c r="E3706" s="176">
        <v>42480</v>
      </c>
      <c r="F3706" s="87">
        <v>0</v>
      </c>
      <c r="G3706" s="168">
        <v>0</v>
      </c>
      <c r="I3706" s="177">
        <f t="shared" ref="I3706:I3715" si="194">F3706/D3706</f>
        <v>0</v>
      </c>
      <c r="J3706" s="174">
        <f t="shared" si="193"/>
        <v>1</v>
      </c>
      <c r="M3706" s="184"/>
    </row>
    <row r="3707" spans="1:13" ht="15" customHeight="1" x14ac:dyDescent="0.3">
      <c r="A3707" s="85" t="s">
        <v>9894</v>
      </c>
      <c r="B3707" s="85" t="s">
        <v>9906</v>
      </c>
      <c r="C3707" s="86" t="s">
        <v>28</v>
      </c>
      <c r="D3707" s="203">
        <v>2</v>
      </c>
      <c r="E3707" s="164">
        <v>82850</v>
      </c>
      <c r="F3707" s="163">
        <v>0</v>
      </c>
      <c r="G3707" s="172">
        <v>0</v>
      </c>
      <c r="I3707" s="177">
        <f t="shared" si="194"/>
        <v>0</v>
      </c>
      <c r="J3707" s="174">
        <f t="shared" si="193"/>
        <v>2</v>
      </c>
      <c r="M3707" s="184"/>
    </row>
    <row r="3708" spans="1:13" ht="15" customHeight="1" x14ac:dyDescent="0.3">
      <c r="A3708" s="85" t="s">
        <v>9895</v>
      </c>
      <c r="B3708" s="85" t="s">
        <v>9907</v>
      </c>
      <c r="C3708" s="86" t="s">
        <v>28</v>
      </c>
      <c r="D3708" s="203">
        <v>7</v>
      </c>
      <c r="E3708" s="164">
        <v>65513</v>
      </c>
      <c r="F3708" s="163">
        <v>0</v>
      </c>
      <c r="G3708" s="172">
        <v>0</v>
      </c>
      <c r="I3708" s="177">
        <f t="shared" si="194"/>
        <v>0</v>
      </c>
      <c r="J3708" s="174">
        <f t="shared" si="193"/>
        <v>7</v>
      </c>
      <c r="M3708" s="184"/>
    </row>
    <row r="3709" spans="1:13" ht="15" customHeight="1" x14ac:dyDescent="0.3">
      <c r="A3709" s="85" t="s">
        <v>9896</v>
      </c>
      <c r="B3709" s="85" t="s">
        <v>9908</v>
      </c>
      <c r="C3709" s="86" t="s">
        <v>28</v>
      </c>
      <c r="D3709" s="203">
        <v>1</v>
      </c>
      <c r="E3709" s="164">
        <v>9525</v>
      </c>
      <c r="F3709" s="163">
        <v>0</v>
      </c>
      <c r="G3709" s="172">
        <v>0</v>
      </c>
      <c r="I3709" s="177">
        <f t="shared" si="194"/>
        <v>0</v>
      </c>
      <c r="J3709" s="174">
        <f t="shared" si="193"/>
        <v>1</v>
      </c>
      <c r="M3709" s="184"/>
    </row>
    <row r="3710" spans="1:13" ht="15" customHeight="1" x14ac:dyDescent="0.3">
      <c r="A3710" s="85" t="s">
        <v>9897</v>
      </c>
      <c r="B3710" s="85" t="s">
        <v>9909</v>
      </c>
      <c r="C3710" s="86" t="s">
        <v>28</v>
      </c>
      <c r="D3710" s="203">
        <v>13</v>
      </c>
      <c r="E3710" s="164">
        <v>198029</v>
      </c>
      <c r="F3710" s="163">
        <v>0</v>
      </c>
      <c r="G3710" s="172">
        <v>0</v>
      </c>
      <c r="I3710" s="177">
        <f t="shared" si="194"/>
        <v>0</v>
      </c>
      <c r="J3710" s="174">
        <f t="shared" si="193"/>
        <v>13</v>
      </c>
      <c r="M3710" s="184"/>
    </row>
    <row r="3711" spans="1:13" ht="15" customHeight="1" x14ac:dyDescent="0.3">
      <c r="A3711" s="85" t="s">
        <v>9898</v>
      </c>
      <c r="B3711" s="85" t="s">
        <v>9910</v>
      </c>
      <c r="C3711" s="86" t="s">
        <v>28</v>
      </c>
      <c r="D3711" s="203">
        <v>10</v>
      </c>
      <c r="E3711" s="164">
        <v>553507.1</v>
      </c>
      <c r="F3711" s="163">
        <v>0</v>
      </c>
      <c r="G3711" s="172">
        <v>0</v>
      </c>
      <c r="I3711" s="177">
        <f t="shared" si="194"/>
        <v>0</v>
      </c>
      <c r="J3711" s="174">
        <f t="shared" si="193"/>
        <v>10</v>
      </c>
      <c r="M3711" s="184"/>
    </row>
    <row r="3712" spans="1:13" ht="15" customHeight="1" x14ac:dyDescent="0.3">
      <c r="A3712" s="85" t="s">
        <v>9899</v>
      </c>
      <c r="B3712" s="85" t="s">
        <v>9911</v>
      </c>
      <c r="C3712" s="86" t="s">
        <v>28</v>
      </c>
      <c r="D3712" s="203">
        <v>43</v>
      </c>
      <c r="E3712" s="164">
        <v>177932.71</v>
      </c>
      <c r="F3712" s="163">
        <v>0</v>
      </c>
      <c r="G3712" s="172">
        <v>0</v>
      </c>
      <c r="I3712" s="177">
        <f t="shared" si="194"/>
        <v>0</v>
      </c>
      <c r="J3712" s="174">
        <f t="shared" si="193"/>
        <v>43</v>
      </c>
      <c r="M3712" s="184"/>
    </row>
    <row r="3713" spans="1:13" ht="15" customHeight="1" x14ac:dyDescent="0.3">
      <c r="A3713" s="85" t="s">
        <v>9900</v>
      </c>
      <c r="B3713" s="85" t="s">
        <v>9912</v>
      </c>
      <c r="C3713" s="86" t="s">
        <v>28</v>
      </c>
      <c r="D3713" s="203">
        <v>2</v>
      </c>
      <c r="E3713" s="164">
        <v>517554.44</v>
      </c>
      <c r="F3713" s="163">
        <v>0</v>
      </c>
      <c r="G3713" s="172">
        <v>0</v>
      </c>
      <c r="I3713" s="177">
        <f t="shared" si="194"/>
        <v>0</v>
      </c>
      <c r="J3713" s="174">
        <f t="shared" si="193"/>
        <v>2</v>
      </c>
      <c r="M3713" s="184"/>
    </row>
    <row r="3714" spans="1:13" ht="15" customHeight="1" x14ac:dyDescent="0.3">
      <c r="A3714" s="85" t="s">
        <v>9901</v>
      </c>
      <c r="B3714" s="85" t="s">
        <v>9913</v>
      </c>
      <c r="C3714" s="86" t="s">
        <v>28</v>
      </c>
      <c r="D3714" s="203">
        <v>18</v>
      </c>
      <c r="E3714" s="164">
        <v>3639.6</v>
      </c>
      <c r="F3714" s="163">
        <v>0</v>
      </c>
      <c r="G3714" s="172">
        <v>0</v>
      </c>
      <c r="I3714" s="177">
        <f t="shared" si="194"/>
        <v>0</v>
      </c>
      <c r="J3714" s="174">
        <f t="shared" si="193"/>
        <v>18</v>
      </c>
      <c r="M3714" s="184"/>
    </row>
    <row r="3715" spans="1:13" ht="15" customHeight="1" x14ac:dyDescent="0.3">
      <c r="A3715" s="85" t="s">
        <v>9902</v>
      </c>
      <c r="B3715" s="85" t="s">
        <v>9914</v>
      </c>
      <c r="C3715" s="86" t="s">
        <v>28</v>
      </c>
      <c r="D3715" s="203">
        <v>50</v>
      </c>
      <c r="E3715" s="164">
        <v>99415</v>
      </c>
      <c r="F3715" s="163">
        <v>0</v>
      </c>
      <c r="G3715" s="172">
        <v>0</v>
      </c>
      <c r="I3715" s="177">
        <f t="shared" si="194"/>
        <v>0</v>
      </c>
      <c r="J3715" s="174">
        <f t="shared" si="193"/>
        <v>50</v>
      </c>
      <c r="M3715" s="184"/>
    </row>
    <row r="3716" spans="1:13" ht="25.2" customHeight="1" x14ac:dyDescent="0.3">
      <c r="A3716" s="83" t="s">
        <v>4013</v>
      </c>
      <c r="B3716" s="83" t="s">
        <v>4014</v>
      </c>
      <c r="C3716" s="84"/>
      <c r="D3716" s="198"/>
      <c r="E3716" s="154">
        <v>183980.98</v>
      </c>
      <c r="F3716" s="84"/>
      <c r="G3716" s="84">
        <v>0</v>
      </c>
      <c r="I3716" s="177"/>
      <c r="J3716" s="174">
        <f t="shared" si="193"/>
        <v>0</v>
      </c>
      <c r="M3716" s="184"/>
    </row>
    <row r="3717" spans="1:13" ht="15" customHeight="1" x14ac:dyDescent="0.3">
      <c r="A3717" s="85" t="s">
        <v>4015</v>
      </c>
      <c r="B3717" s="85" t="s">
        <v>4016</v>
      </c>
      <c r="C3717" s="86" t="s">
        <v>28</v>
      </c>
      <c r="D3717" s="199">
        <v>131</v>
      </c>
      <c r="E3717" s="176">
        <v>148715.13</v>
      </c>
      <c r="F3717" s="87">
        <v>0</v>
      </c>
      <c r="G3717" s="168">
        <v>0</v>
      </c>
      <c r="I3717" s="177">
        <f>F3717/D3717</f>
        <v>0</v>
      </c>
      <c r="J3717" s="174">
        <f t="shared" si="193"/>
        <v>131</v>
      </c>
      <c r="M3717" s="184"/>
    </row>
    <row r="3718" spans="1:13" ht="15" customHeight="1" x14ac:dyDescent="0.3">
      <c r="A3718" s="85" t="s">
        <v>4017</v>
      </c>
      <c r="B3718" s="85" t="s">
        <v>4018</v>
      </c>
      <c r="C3718" s="86" t="s">
        <v>28</v>
      </c>
      <c r="D3718" s="199">
        <v>3</v>
      </c>
      <c r="E3718" s="176">
        <v>16350</v>
      </c>
      <c r="F3718" s="87">
        <v>0</v>
      </c>
      <c r="G3718" s="168">
        <v>0</v>
      </c>
      <c r="I3718" s="177">
        <f>F3718/D3718</f>
        <v>0</v>
      </c>
      <c r="J3718" s="174">
        <f t="shared" si="193"/>
        <v>3</v>
      </c>
      <c r="M3718" s="184"/>
    </row>
    <row r="3719" spans="1:13" ht="15" customHeight="1" x14ac:dyDescent="0.3">
      <c r="A3719" s="85" t="s">
        <v>4019</v>
      </c>
      <c r="B3719" s="85" t="s">
        <v>4020</v>
      </c>
      <c r="C3719" s="86" t="s">
        <v>28</v>
      </c>
      <c r="D3719" s="199">
        <v>5</v>
      </c>
      <c r="E3719" s="176">
        <v>2105.25</v>
      </c>
      <c r="F3719" s="87">
        <v>0</v>
      </c>
      <c r="G3719" s="168">
        <v>0</v>
      </c>
      <c r="I3719" s="177">
        <f>F3719/D3719</f>
        <v>0</v>
      </c>
      <c r="J3719" s="174">
        <f t="shared" si="193"/>
        <v>5</v>
      </c>
      <c r="M3719" s="184"/>
    </row>
    <row r="3720" spans="1:13" ht="15" customHeight="1" x14ac:dyDescent="0.3">
      <c r="A3720" s="85" t="s">
        <v>4021</v>
      </c>
      <c r="B3720" s="85" t="s">
        <v>4022</v>
      </c>
      <c r="C3720" s="86" t="s">
        <v>28</v>
      </c>
      <c r="D3720" s="199">
        <v>1</v>
      </c>
      <c r="E3720" s="176">
        <v>5450</v>
      </c>
      <c r="F3720" s="87">
        <v>0</v>
      </c>
      <c r="G3720" s="168">
        <v>0</v>
      </c>
      <c r="I3720" s="177">
        <f>F3720/D3720</f>
        <v>0</v>
      </c>
      <c r="J3720" s="174">
        <f t="shared" si="193"/>
        <v>1</v>
      </c>
      <c r="M3720" s="184"/>
    </row>
    <row r="3721" spans="1:13" ht="15" customHeight="1" x14ac:dyDescent="0.3">
      <c r="A3721" s="85" t="s">
        <v>4023</v>
      </c>
      <c r="B3721" s="85" t="s">
        <v>4024</v>
      </c>
      <c r="C3721" s="86" t="s">
        <v>28</v>
      </c>
      <c r="D3721" s="199">
        <v>0</v>
      </c>
      <c r="E3721" s="176">
        <v>0</v>
      </c>
      <c r="F3721" s="87">
        <v>0</v>
      </c>
      <c r="G3721" s="168">
        <v>0</v>
      </c>
      <c r="I3721" s="177" t="s">
        <v>9293</v>
      </c>
      <c r="J3721" s="174">
        <f t="shared" si="193"/>
        <v>0</v>
      </c>
      <c r="M3721" s="184"/>
    </row>
    <row r="3722" spans="1:13" ht="15" customHeight="1" x14ac:dyDescent="0.3">
      <c r="A3722" s="85" t="s">
        <v>9915</v>
      </c>
      <c r="B3722" s="85" t="s">
        <v>9921</v>
      </c>
      <c r="C3722" s="86" t="s">
        <v>28</v>
      </c>
      <c r="D3722" s="203">
        <v>1</v>
      </c>
      <c r="E3722" s="164">
        <v>3360.6</v>
      </c>
      <c r="F3722" s="163">
        <v>0</v>
      </c>
      <c r="G3722" s="172">
        <v>0</v>
      </c>
      <c r="I3722" s="177">
        <f>F3722/D3722</f>
        <v>0</v>
      </c>
      <c r="J3722" s="174">
        <f t="shared" si="193"/>
        <v>1</v>
      </c>
      <c r="M3722" s="184"/>
    </row>
    <row r="3723" spans="1:13" ht="15" customHeight="1" x14ac:dyDescent="0.3">
      <c r="A3723" s="85" t="s">
        <v>9916</v>
      </c>
      <c r="B3723" s="85" t="s">
        <v>9922</v>
      </c>
      <c r="C3723" s="86" t="s">
        <v>28</v>
      </c>
      <c r="D3723" s="203">
        <v>1</v>
      </c>
      <c r="E3723" s="164">
        <v>8000</v>
      </c>
      <c r="F3723" s="163">
        <v>0</v>
      </c>
      <c r="G3723" s="172">
        <v>0</v>
      </c>
      <c r="I3723" s="177">
        <f>F3723/D3723</f>
        <v>0</v>
      </c>
      <c r="J3723" s="174">
        <f t="shared" si="193"/>
        <v>1</v>
      </c>
      <c r="M3723" s="184"/>
    </row>
    <row r="3724" spans="1:13" ht="25.2" customHeight="1" x14ac:dyDescent="0.3">
      <c r="A3724" s="83" t="s">
        <v>4025</v>
      </c>
      <c r="B3724" s="83" t="s">
        <v>4026</v>
      </c>
      <c r="C3724" s="84"/>
      <c r="D3724" s="198"/>
      <c r="E3724" s="154">
        <v>355856.14</v>
      </c>
      <c r="F3724" s="84"/>
      <c r="G3724" s="84">
        <v>0</v>
      </c>
      <c r="I3724" s="177"/>
      <c r="J3724" s="174">
        <f t="shared" si="193"/>
        <v>0</v>
      </c>
      <c r="M3724" s="184"/>
    </row>
    <row r="3725" spans="1:13" ht="15" customHeight="1" x14ac:dyDescent="0.3">
      <c r="A3725" s="85" t="s">
        <v>4027</v>
      </c>
      <c r="B3725" s="85" t="s">
        <v>4028</v>
      </c>
      <c r="C3725" s="86" t="s">
        <v>28</v>
      </c>
      <c r="D3725" s="199">
        <v>1</v>
      </c>
      <c r="E3725" s="176">
        <v>341020</v>
      </c>
      <c r="F3725" s="87">
        <v>0</v>
      </c>
      <c r="G3725" s="168">
        <v>0</v>
      </c>
      <c r="I3725" s="177">
        <f>F3725/D3725</f>
        <v>0</v>
      </c>
      <c r="J3725" s="174">
        <f t="shared" si="193"/>
        <v>1</v>
      </c>
      <c r="M3725" s="184"/>
    </row>
    <row r="3726" spans="1:13" ht="15" customHeight="1" x14ac:dyDescent="0.3">
      <c r="A3726" s="85" t="s">
        <v>4029</v>
      </c>
      <c r="B3726" s="85" t="s">
        <v>4030</v>
      </c>
      <c r="C3726" s="86" t="s">
        <v>28</v>
      </c>
      <c r="D3726" s="199">
        <v>1</v>
      </c>
      <c r="E3726" s="176">
        <v>8287.14</v>
      </c>
      <c r="F3726" s="87">
        <v>0</v>
      </c>
      <c r="G3726" s="168">
        <v>0</v>
      </c>
      <c r="I3726" s="177">
        <f>F3726/D3726</f>
        <v>0</v>
      </c>
      <c r="J3726" s="174">
        <f t="shared" si="193"/>
        <v>1</v>
      </c>
      <c r="M3726" s="184"/>
    </row>
    <row r="3727" spans="1:13" ht="15" customHeight="1" x14ac:dyDescent="0.3">
      <c r="A3727" s="85" t="s">
        <v>4031</v>
      </c>
      <c r="B3727" s="85" t="s">
        <v>4032</v>
      </c>
      <c r="C3727" s="86" t="s">
        <v>28</v>
      </c>
      <c r="D3727" s="199">
        <v>1</v>
      </c>
      <c r="E3727" s="176">
        <v>6549</v>
      </c>
      <c r="F3727" s="87">
        <v>0</v>
      </c>
      <c r="G3727" s="168">
        <v>0</v>
      </c>
      <c r="I3727" s="177">
        <f>F3727/D3727</f>
        <v>0</v>
      </c>
      <c r="J3727" s="174">
        <f t="shared" si="193"/>
        <v>1</v>
      </c>
      <c r="M3727" s="184"/>
    </row>
    <row r="3728" spans="1:13" ht="25.2" customHeight="1" x14ac:dyDescent="0.3">
      <c r="A3728" s="83" t="s">
        <v>4033</v>
      </c>
      <c r="B3728" s="83" t="s">
        <v>4034</v>
      </c>
      <c r="C3728" s="84"/>
      <c r="D3728" s="198"/>
      <c r="E3728" s="154">
        <v>59364.480000000003</v>
      </c>
      <c r="F3728" s="84"/>
      <c r="G3728" s="84">
        <v>0</v>
      </c>
      <c r="I3728" s="177"/>
      <c r="J3728" s="174">
        <f t="shared" si="193"/>
        <v>0</v>
      </c>
      <c r="M3728" s="184"/>
    </row>
    <row r="3729" spans="1:13" ht="15" customHeight="1" x14ac:dyDescent="0.3">
      <c r="A3729" s="85" t="s">
        <v>4035</v>
      </c>
      <c r="B3729" s="85" t="s">
        <v>4036</v>
      </c>
      <c r="C3729" s="86" t="s">
        <v>28</v>
      </c>
      <c r="D3729" s="199">
        <v>1</v>
      </c>
      <c r="E3729" s="176">
        <v>6638.68</v>
      </c>
      <c r="F3729" s="87">
        <v>0</v>
      </c>
      <c r="G3729" s="168">
        <v>0</v>
      </c>
      <c r="I3729" s="177">
        <f t="shared" ref="I3729:I3734" si="195">F3729/D3729</f>
        <v>0</v>
      </c>
      <c r="J3729" s="174">
        <f t="shared" si="193"/>
        <v>1</v>
      </c>
      <c r="M3729" s="184"/>
    </row>
    <row r="3730" spans="1:13" ht="15" customHeight="1" x14ac:dyDescent="0.3">
      <c r="A3730" s="85" t="s">
        <v>4037</v>
      </c>
      <c r="B3730" s="85" t="s">
        <v>4038</v>
      </c>
      <c r="C3730" s="86" t="s">
        <v>28</v>
      </c>
      <c r="D3730" s="199">
        <v>1</v>
      </c>
      <c r="E3730" s="176">
        <v>855.26</v>
      </c>
      <c r="F3730" s="87">
        <v>0</v>
      </c>
      <c r="G3730" s="168">
        <v>0</v>
      </c>
      <c r="I3730" s="177">
        <f t="shared" si="195"/>
        <v>0</v>
      </c>
      <c r="J3730" s="174">
        <f t="shared" si="193"/>
        <v>1</v>
      </c>
      <c r="M3730" s="184"/>
    </row>
    <row r="3731" spans="1:13" ht="15" customHeight="1" x14ac:dyDescent="0.3">
      <c r="A3731" s="85" t="s">
        <v>4039</v>
      </c>
      <c r="B3731" s="85" t="s">
        <v>4040</v>
      </c>
      <c r="C3731" s="86" t="s">
        <v>28</v>
      </c>
      <c r="D3731" s="199">
        <v>1</v>
      </c>
      <c r="E3731" s="176">
        <v>1398.3</v>
      </c>
      <c r="F3731" s="87">
        <v>0</v>
      </c>
      <c r="G3731" s="168">
        <v>0</v>
      </c>
      <c r="I3731" s="177">
        <f t="shared" si="195"/>
        <v>0</v>
      </c>
      <c r="J3731" s="174">
        <f t="shared" si="193"/>
        <v>1</v>
      </c>
      <c r="M3731" s="184"/>
    </row>
    <row r="3732" spans="1:13" ht="15" customHeight="1" x14ac:dyDescent="0.3">
      <c r="A3732" s="85" t="s">
        <v>4041</v>
      </c>
      <c r="B3732" s="85" t="s">
        <v>4042</v>
      </c>
      <c r="C3732" s="86" t="s">
        <v>28</v>
      </c>
      <c r="D3732" s="199">
        <v>1</v>
      </c>
      <c r="E3732" s="176">
        <v>14181.34</v>
      </c>
      <c r="F3732" s="87">
        <v>0</v>
      </c>
      <c r="G3732" s="168">
        <v>0</v>
      </c>
      <c r="I3732" s="177">
        <f t="shared" si="195"/>
        <v>0</v>
      </c>
      <c r="J3732" s="174">
        <f t="shared" si="193"/>
        <v>1</v>
      </c>
      <c r="M3732" s="184"/>
    </row>
    <row r="3733" spans="1:13" ht="15" customHeight="1" x14ac:dyDescent="0.3">
      <c r="A3733" s="85" t="s">
        <v>4043</v>
      </c>
      <c r="B3733" s="85" t="s">
        <v>4044</v>
      </c>
      <c r="C3733" s="86" t="s">
        <v>28</v>
      </c>
      <c r="D3733" s="199">
        <v>1</v>
      </c>
      <c r="E3733" s="176">
        <v>5574.32</v>
      </c>
      <c r="F3733" s="87">
        <v>0</v>
      </c>
      <c r="G3733" s="168">
        <v>0</v>
      </c>
      <c r="I3733" s="177">
        <f t="shared" si="195"/>
        <v>0</v>
      </c>
      <c r="J3733" s="174">
        <f t="shared" si="193"/>
        <v>1</v>
      </c>
      <c r="M3733" s="184"/>
    </row>
    <row r="3734" spans="1:13" ht="15" customHeight="1" x14ac:dyDescent="0.3">
      <c r="A3734" s="85" t="s">
        <v>4045</v>
      </c>
      <c r="B3734" s="85" t="s">
        <v>4046</v>
      </c>
      <c r="C3734" s="86" t="s">
        <v>28</v>
      </c>
      <c r="D3734" s="199">
        <v>1</v>
      </c>
      <c r="E3734" s="176">
        <v>30716.58</v>
      </c>
      <c r="F3734" s="87">
        <v>0</v>
      </c>
      <c r="G3734" s="168">
        <v>0</v>
      </c>
      <c r="I3734" s="177">
        <f t="shared" si="195"/>
        <v>0</v>
      </c>
      <c r="J3734" s="174">
        <f t="shared" si="193"/>
        <v>1</v>
      </c>
      <c r="M3734" s="184"/>
    </row>
    <row r="3735" spans="1:13" ht="25.2" customHeight="1" x14ac:dyDescent="0.3">
      <c r="A3735" s="83" t="s">
        <v>4047</v>
      </c>
      <c r="B3735" s="83" t="s">
        <v>4048</v>
      </c>
      <c r="C3735" s="84"/>
      <c r="D3735" s="198"/>
      <c r="E3735" s="154">
        <v>1917609.6099999999</v>
      </c>
      <c r="F3735" s="84"/>
      <c r="G3735" s="84">
        <v>0</v>
      </c>
      <c r="I3735" s="177"/>
      <c r="J3735" s="174">
        <f t="shared" si="193"/>
        <v>0</v>
      </c>
      <c r="M3735" s="184"/>
    </row>
    <row r="3736" spans="1:13" ht="15" customHeight="1" x14ac:dyDescent="0.3">
      <c r="A3736" s="85" t="s">
        <v>4049</v>
      </c>
      <c r="B3736" s="85" t="s">
        <v>4050</v>
      </c>
      <c r="C3736" s="86" t="s">
        <v>28</v>
      </c>
      <c r="D3736" s="199">
        <v>1</v>
      </c>
      <c r="E3736" s="176">
        <v>1817199.88</v>
      </c>
      <c r="F3736" s="87">
        <v>0</v>
      </c>
      <c r="G3736" s="168">
        <v>0</v>
      </c>
      <c r="I3736" s="177">
        <f>F3736/D3736</f>
        <v>0</v>
      </c>
      <c r="J3736" s="174">
        <f t="shared" si="193"/>
        <v>1</v>
      </c>
      <c r="M3736" s="184"/>
    </row>
    <row r="3737" spans="1:13" ht="15" customHeight="1" x14ac:dyDescent="0.3">
      <c r="A3737" s="85" t="s">
        <v>4051</v>
      </c>
      <c r="B3737" s="85" t="s">
        <v>4052</v>
      </c>
      <c r="C3737" s="86" t="s">
        <v>28</v>
      </c>
      <c r="D3737" s="199">
        <v>1</v>
      </c>
      <c r="E3737" s="176">
        <v>100409.73</v>
      </c>
      <c r="F3737" s="87">
        <v>0</v>
      </c>
      <c r="G3737" s="168">
        <v>0</v>
      </c>
      <c r="I3737" s="177">
        <f>F3737/D3737</f>
        <v>0</v>
      </c>
      <c r="J3737" s="174">
        <f t="shared" si="193"/>
        <v>1</v>
      </c>
      <c r="M3737" s="184"/>
    </row>
    <row r="3738" spans="1:13" ht="25.2" customHeight="1" x14ac:dyDescent="0.3">
      <c r="A3738" s="83" t="s">
        <v>4053</v>
      </c>
      <c r="B3738" s="83" t="s">
        <v>4054</v>
      </c>
      <c r="C3738" s="84"/>
      <c r="D3738" s="198"/>
      <c r="E3738" s="154">
        <v>496284.31</v>
      </c>
      <c r="F3738" s="84"/>
      <c r="G3738" s="84">
        <v>0</v>
      </c>
      <c r="I3738" s="177"/>
      <c r="J3738" s="174">
        <f t="shared" si="193"/>
        <v>0</v>
      </c>
      <c r="M3738" s="184"/>
    </row>
    <row r="3739" spans="1:13" ht="15" customHeight="1" x14ac:dyDescent="0.3">
      <c r="A3739" s="85" t="s">
        <v>4055</v>
      </c>
      <c r="B3739" s="85" t="s">
        <v>4056</v>
      </c>
      <c r="C3739" s="86" t="s">
        <v>28</v>
      </c>
      <c r="D3739" s="199">
        <v>6</v>
      </c>
      <c r="E3739" s="176">
        <v>116532</v>
      </c>
      <c r="F3739" s="87">
        <v>0</v>
      </c>
      <c r="G3739" s="168">
        <v>0</v>
      </c>
      <c r="I3739" s="177">
        <f>F3739/D3739</f>
        <v>0</v>
      </c>
      <c r="J3739" s="174">
        <f t="shared" si="193"/>
        <v>6</v>
      </c>
      <c r="M3739" s="184"/>
    </row>
    <row r="3740" spans="1:13" ht="15" customHeight="1" x14ac:dyDescent="0.3">
      <c r="A3740" s="85" t="s">
        <v>4057</v>
      </c>
      <c r="B3740" s="85" t="s">
        <v>4058</v>
      </c>
      <c r="C3740" s="86" t="s">
        <v>28</v>
      </c>
      <c r="D3740" s="199">
        <v>54</v>
      </c>
      <c r="E3740" s="176">
        <v>326916</v>
      </c>
      <c r="F3740" s="87">
        <v>0</v>
      </c>
      <c r="G3740" s="168">
        <v>0</v>
      </c>
      <c r="I3740" s="177">
        <f>F3740/D3740</f>
        <v>0</v>
      </c>
      <c r="J3740" s="174">
        <f t="shared" si="193"/>
        <v>54</v>
      </c>
      <c r="M3740" s="184"/>
    </row>
    <row r="3741" spans="1:13" ht="15" customHeight="1" x14ac:dyDescent="0.3">
      <c r="A3741" s="85" t="s">
        <v>4059</v>
      </c>
      <c r="B3741" s="85" t="s">
        <v>4060</v>
      </c>
      <c r="C3741" s="86" t="s">
        <v>28</v>
      </c>
      <c r="D3741" s="199">
        <v>78</v>
      </c>
      <c r="E3741" s="176">
        <v>10931.7</v>
      </c>
      <c r="F3741" s="87">
        <v>0</v>
      </c>
      <c r="G3741" s="168">
        <v>0</v>
      </c>
      <c r="I3741" s="177">
        <f>F3741/D3741</f>
        <v>0</v>
      </c>
      <c r="J3741" s="174">
        <f t="shared" si="193"/>
        <v>78</v>
      </c>
      <c r="M3741" s="184"/>
    </row>
    <row r="3742" spans="1:13" ht="15" customHeight="1" x14ac:dyDescent="0.3">
      <c r="A3742" s="85" t="s">
        <v>4061</v>
      </c>
      <c r="B3742" s="85" t="s">
        <v>4062</v>
      </c>
      <c r="C3742" s="86" t="s">
        <v>28</v>
      </c>
      <c r="D3742" s="199">
        <v>38</v>
      </c>
      <c r="E3742" s="176">
        <v>4388.62</v>
      </c>
      <c r="F3742" s="87">
        <v>0</v>
      </c>
      <c r="G3742" s="168">
        <v>0</v>
      </c>
      <c r="I3742" s="177">
        <f>F3742/D3742</f>
        <v>0</v>
      </c>
      <c r="J3742" s="174">
        <f t="shared" si="193"/>
        <v>38</v>
      </c>
      <c r="M3742" s="184"/>
    </row>
    <row r="3743" spans="1:13" ht="15" customHeight="1" x14ac:dyDescent="0.3">
      <c r="A3743" s="85" t="s">
        <v>4063</v>
      </c>
      <c r="B3743" s="85" t="s">
        <v>4064</v>
      </c>
      <c r="C3743" s="86" t="s">
        <v>28</v>
      </c>
      <c r="D3743" s="199">
        <v>0</v>
      </c>
      <c r="E3743" s="176">
        <v>0</v>
      </c>
      <c r="F3743" s="87">
        <v>0</v>
      </c>
      <c r="G3743" s="168">
        <v>0</v>
      </c>
      <c r="I3743" s="177" t="s">
        <v>9293</v>
      </c>
      <c r="J3743" s="174">
        <f t="shared" si="193"/>
        <v>0</v>
      </c>
      <c r="M3743" s="184"/>
    </row>
    <row r="3744" spans="1:13" ht="15" customHeight="1" x14ac:dyDescent="0.3">
      <c r="A3744" s="85" t="s">
        <v>4065</v>
      </c>
      <c r="B3744" s="85" t="s">
        <v>4066</v>
      </c>
      <c r="C3744" s="86" t="s">
        <v>28</v>
      </c>
      <c r="D3744" s="199">
        <v>43</v>
      </c>
      <c r="E3744" s="176">
        <v>3857.1</v>
      </c>
      <c r="F3744" s="87">
        <v>0</v>
      </c>
      <c r="G3744" s="168">
        <v>0</v>
      </c>
      <c r="I3744" s="177">
        <f>F3744/D3744</f>
        <v>0</v>
      </c>
      <c r="J3744" s="174">
        <f t="shared" si="193"/>
        <v>43</v>
      </c>
      <c r="M3744" s="184"/>
    </row>
    <row r="3745" spans="1:13" ht="15" customHeight="1" x14ac:dyDescent="0.3">
      <c r="A3745" s="85" t="s">
        <v>4067</v>
      </c>
      <c r="B3745" s="85" t="s">
        <v>4068</v>
      </c>
      <c r="C3745" s="86" t="s">
        <v>28</v>
      </c>
      <c r="D3745" s="199">
        <v>1</v>
      </c>
      <c r="E3745" s="176">
        <v>20848.21</v>
      </c>
      <c r="F3745" s="87">
        <v>0</v>
      </c>
      <c r="G3745" s="168">
        <v>0</v>
      </c>
      <c r="I3745" s="177">
        <f>F3745/D3745</f>
        <v>0</v>
      </c>
      <c r="J3745" s="174">
        <f t="shared" si="193"/>
        <v>1</v>
      </c>
      <c r="M3745" s="184"/>
    </row>
    <row r="3746" spans="1:13" ht="15" customHeight="1" x14ac:dyDescent="0.3">
      <c r="A3746" s="85" t="s">
        <v>4069</v>
      </c>
      <c r="B3746" s="85" t="s">
        <v>4070</v>
      </c>
      <c r="C3746" s="86" t="s">
        <v>28</v>
      </c>
      <c r="D3746" s="199">
        <v>0</v>
      </c>
      <c r="E3746" s="176">
        <v>0</v>
      </c>
      <c r="F3746" s="87">
        <v>0</v>
      </c>
      <c r="G3746" s="168">
        <v>0</v>
      </c>
      <c r="I3746" s="177" t="s">
        <v>9293</v>
      </c>
      <c r="J3746" s="174">
        <f t="shared" si="193"/>
        <v>0</v>
      </c>
      <c r="M3746" s="184"/>
    </row>
    <row r="3747" spans="1:13" ht="15" customHeight="1" x14ac:dyDescent="0.3">
      <c r="A3747" s="85" t="s">
        <v>9917</v>
      </c>
      <c r="B3747" s="85" t="s">
        <v>9923</v>
      </c>
      <c r="C3747" s="86" t="s">
        <v>28</v>
      </c>
      <c r="D3747" s="203">
        <v>1</v>
      </c>
      <c r="E3747" s="164">
        <v>4310.68</v>
      </c>
      <c r="F3747" s="163">
        <v>0</v>
      </c>
      <c r="G3747" s="172">
        <v>0</v>
      </c>
      <c r="I3747" s="177">
        <f>F3747/D3747</f>
        <v>0</v>
      </c>
      <c r="J3747" s="174">
        <f t="shared" si="193"/>
        <v>1</v>
      </c>
      <c r="M3747" s="184"/>
    </row>
    <row r="3748" spans="1:13" ht="15" customHeight="1" x14ac:dyDescent="0.3">
      <c r="A3748" s="85" t="s">
        <v>9918</v>
      </c>
      <c r="B3748" s="85" t="s">
        <v>10004</v>
      </c>
      <c r="C3748" s="86" t="s">
        <v>28</v>
      </c>
      <c r="D3748" s="203">
        <v>1</v>
      </c>
      <c r="E3748" s="164">
        <v>8500</v>
      </c>
      <c r="F3748" s="163">
        <v>0</v>
      </c>
      <c r="G3748" s="172">
        <v>0</v>
      </c>
      <c r="I3748" s="177">
        <f>F3748/D3748</f>
        <v>0</v>
      </c>
      <c r="J3748" s="174">
        <f t="shared" si="193"/>
        <v>1</v>
      </c>
      <c r="M3748" s="184"/>
    </row>
    <row r="3749" spans="1:13" ht="25.2" customHeight="1" x14ac:dyDescent="0.3">
      <c r="A3749" s="83" t="s">
        <v>4071</v>
      </c>
      <c r="B3749" s="83" t="s">
        <v>4072</v>
      </c>
      <c r="C3749" s="84"/>
      <c r="D3749" s="198"/>
      <c r="E3749" s="154">
        <v>30239.22</v>
      </c>
      <c r="F3749" s="84"/>
      <c r="G3749" s="84">
        <v>0</v>
      </c>
      <c r="I3749" s="177"/>
      <c r="J3749" s="174">
        <f t="shared" ref="J3749:J3812" si="196">D3749-F3749</f>
        <v>0</v>
      </c>
      <c r="M3749" s="184"/>
    </row>
    <row r="3750" spans="1:13" ht="15" customHeight="1" x14ac:dyDescent="0.3">
      <c r="A3750" s="85" t="s">
        <v>4073</v>
      </c>
      <c r="B3750" s="85" t="s">
        <v>2498</v>
      </c>
      <c r="C3750" s="86" t="s">
        <v>28</v>
      </c>
      <c r="D3750" s="199">
        <v>6</v>
      </c>
      <c r="E3750" s="176">
        <v>10988.94</v>
      </c>
      <c r="F3750" s="87">
        <v>0</v>
      </c>
      <c r="G3750" s="168">
        <v>0</v>
      </c>
      <c r="I3750" s="177">
        <f t="shared" ref="I3750:I3757" si="197">F3750/D3750</f>
        <v>0</v>
      </c>
      <c r="J3750" s="174">
        <f t="shared" si="196"/>
        <v>6</v>
      </c>
      <c r="M3750" s="184"/>
    </row>
    <row r="3751" spans="1:13" ht="15" customHeight="1" x14ac:dyDescent="0.3">
      <c r="A3751" s="85" t="s">
        <v>4074</v>
      </c>
      <c r="B3751" s="85" t="s">
        <v>4075</v>
      </c>
      <c r="C3751" s="86" t="s">
        <v>28</v>
      </c>
      <c r="D3751" s="199">
        <v>6</v>
      </c>
      <c r="E3751" s="176">
        <v>4248</v>
      </c>
      <c r="F3751" s="87">
        <v>0</v>
      </c>
      <c r="G3751" s="168">
        <v>0</v>
      </c>
      <c r="I3751" s="177">
        <f t="shared" si="197"/>
        <v>0</v>
      </c>
      <c r="J3751" s="174">
        <f t="shared" si="196"/>
        <v>6</v>
      </c>
      <c r="M3751" s="184"/>
    </row>
    <row r="3752" spans="1:13" ht="15" customHeight="1" x14ac:dyDescent="0.3">
      <c r="A3752" s="85" t="s">
        <v>8264</v>
      </c>
      <c r="B3752" s="85" t="s">
        <v>8599</v>
      </c>
      <c r="C3752" s="86" t="s">
        <v>28</v>
      </c>
      <c r="D3752" s="202">
        <v>14</v>
      </c>
      <c r="E3752" s="162">
        <v>1841.28</v>
      </c>
      <c r="F3752" s="161">
        <v>0</v>
      </c>
      <c r="G3752" s="171">
        <v>0</v>
      </c>
      <c r="I3752" s="177">
        <f t="shared" si="197"/>
        <v>0</v>
      </c>
      <c r="J3752" s="174">
        <f t="shared" si="196"/>
        <v>14</v>
      </c>
      <c r="M3752" s="184"/>
    </row>
    <row r="3753" spans="1:13" ht="15" customHeight="1" x14ac:dyDescent="0.3">
      <c r="A3753" s="85" t="s">
        <v>8265</v>
      </c>
      <c r="B3753" s="85" t="s">
        <v>8266</v>
      </c>
      <c r="C3753" s="86" t="s">
        <v>25</v>
      </c>
      <c r="D3753" s="202">
        <v>250</v>
      </c>
      <c r="E3753" s="162">
        <v>4655</v>
      </c>
      <c r="F3753" s="161">
        <v>0</v>
      </c>
      <c r="G3753" s="171">
        <v>0</v>
      </c>
      <c r="I3753" s="177">
        <f t="shared" si="197"/>
        <v>0</v>
      </c>
      <c r="J3753" s="174">
        <f t="shared" si="196"/>
        <v>250</v>
      </c>
      <c r="M3753" s="184"/>
    </row>
    <row r="3754" spans="1:13" ht="15" customHeight="1" x14ac:dyDescent="0.3">
      <c r="A3754" s="85" t="s">
        <v>8267</v>
      </c>
      <c r="B3754" s="85" t="s">
        <v>8268</v>
      </c>
      <c r="C3754" s="86" t="s">
        <v>25</v>
      </c>
      <c r="D3754" s="202">
        <v>250</v>
      </c>
      <c r="E3754" s="162">
        <v>6830</v>
      </c>
      <c r="F3754" s="161">
        <v>0</v>
      </c>
      <c r="G3754" s="171">
        <v>0</v>
      </c>
      <c r="I3754" s="177">
        <f t="shared" si="197"/>
        <v>0</v>
      </c>
      <c r="J3754" s="174">
        <f t="shared" si="196"/>
        <v>250</v>
      </c>
      <c r="M3754" s="184"/>
    </row>
    <row r="3755" spans="1:13" ht="15" customHeight="1" x14ac:dyDescent="0.3">
      <c r="A3755" s="85" t="s">
        <v>8269</v>
      </c>
      <c r="B3755" s="85" t="s">
        <v>8270</v>
      </c>
      <c r="C3755" s="86" t="s">
        <v>28</v>
      </c>
      <c r="D3755" s="202">
        <v>70</v>
      </c>
      <c r="E3755" s="162">
        <v>736.4</v>
      </c>
      <c r="F3755" s="161">
        <v>0</v>
      </c>
      <c r="G3755" s="171">
        <v>0</v>
      </c>
      <c r="I3755" s="177">
        <f t="shared" si="197"/>
        <v>0</v>
      </c>
      <c r="J3755" s="174">
        <f t="shared" si="196"/>
        <v>70</v>
      </c>
      <c r="M3755" s="184"/>
    </row>
    <row r="3756" spans="1:13" ht="15" customHeight="1" x14ac:dyDescent="0.3">
      <c r="A3756" s="85" t="s">
        <v>8271</v>
      </c>
      <c r="B3756" s="85" t="s">
        <v>8272</v>
      </c>
      <c r="C3756" s="86" t="s">
        <v>28</v>
      </c>
      <c r="D3756" s="202">
        <v>20</v>
      </c>
      <c r="E3756" s="162">
        <v>400.8</v>
      </c>
      <c r="F3756" s="161">
        <v>0</v>
      </c>
      <c r="G3756" s="171">
        <v>0</v>
      </c>
      <c r="I3756" s="177">
        <f t="shared" si="197"/>
        <v>0</v>
      </c>
      <c r="J3756" s="174">
        <f t="shared" si="196"/>
        <v>20</v>
      </c>
      <c r="M3756" s="184"/>
    </row>
    <row r="3757" spans="1:13" ht="15" customHeight="1" x14ac:dyDescent="0.3">
      <c r="A3757" s="85" t="s">
        <v>8273</v>
      </c>
      <c r="B3757" s="85" t="s">
        <v>8274</v>
      </c>
      <c r="C3757" s="86" t="s">
        <v>28</v>
      </c>
      <c r="D3757" s="202">
        <v>20</v>
      </c>
      <c r="E3757" s="162">
        <v>538.79999999999995</v>
      </c>
      <c r="F3757" s="161">
        <v>0</v>
      </c>
      <c r="G3757" s="171">
        <v>0</v>
      </c>
      <c r="I3757" s="177">
        <f t="shared" si="197"/>
        <v>0</v>
      </c>
      <c r="J3757" s="174">
        <f t="shared" si="196"/>
        <v>20</v>
      </c>
      <c r="M3757" s="184"/>
    </row>
    <row r="3758" spans="1:13" ht="25.2" customHeight="1" x14ac:dyDescent="0.3">
      <c r="A3758" s="83" t="s">
        <v>4076</v>
      </c>
      <c r="B3758" s="83" t="s">
        <v>4077</v>
      </c>
      <c r="C3758" s="84"/>
      <c r="D3758" s="198"/>
      <c r="E3758" s="154">
        <v>110809.06999999999</v>
      </c>
      <c r="F3758" s="84"/>
      <c r="G3758" s="84">
        <v>0</v>
      </c>
      <c r="I3758" s="177"/>
      <c r="J3758" s="174">
        <f t="shared" si="196"/>
        <v>0</v>
      </c>
      <c r="M3758" s="184"/>
    </row>
    <row r="3759" spans="1:13" ht="15" customHeight="1" x14ac:dyDescent="0.3">
      <c r="A3759" s="85" t="s">
        <v>4078</v>
      </c>
      <c r="B3759" s="85" t="s">
        <v>4079</v>
      </c>
      <c r="C3759" s="86" t="s">
        <v>28</v>
      </c>
      <c r="D3759" s="199">
        <v>1</v>
      </c>
      <c r="E3759" s="176">
        <v>100409.73</v>
      </c>
      <c r="F3759" s="87">
        <v>0</v>
      </c>
      <c r="G3759" s="168">
        <v>0</v>
      </c>
      <c r="I3759" s="177">
        <f>F3759/D3759</f>
        <v>0</v>
      </c>
      <c r="J3759" s="174">
        <f t="shared" si="196"/>
        <v>1</v>
      </c>
      <c r="M3759" s="184"/>
    </row>
    <row r="3760" spans="1:13" ht="15" customHeight="1" x14ac:dyDescent="0.3">
      <c r="A3760" s="85" t="s">
        <v>4080</v>
      </c>
      <c r="B3760" s="85" t="s">
        <v>4081</v>
      </c>
      <c r="C3760" s="86" t="s">
        <v>28</v>
      </c>
      <c r="D3760" s="199">
        <v>1</v>
      </c>
      <c r="E3760" s="176">
        <v>10399.34</v>
      </c>
      <c r="F3760" s="87">
        <v>0</v>
      </c>
      <c r="G3760" s="168">
        <v>0</v>
      </c>
      <c r="I3760" s="177">
        <f>F3760/D3760</f>
        <v>0</v>
      </c>
      <c r="J3760" s="174">
        <f t="shared" si="196"/>
        <v>1</v>
      </c>
      <c r="M3760" s="184"/>
    </row>
    <row r="3761" spans="1:13" ht="25.2" customHeight="1" x14ac:dyDescent="0.3">
      <c r="A3761" s="83" t="s">
        <v>4082</v>
      </c>
      <c r="B3761" s="83" t="s">
        <v>4083</v>
      </c>
      <c r="C3761" s="84"/>
      <c r="D3761" s="198"/>
      <c r="E3761" s="154">
        <v>1280933.1399999999</v>
      </c>
      <c r="F3761" s="84"/>
      <c r="G3761" s="84">
        <v>0</v>
      </c>
      <c r="I3761" s="177"/>
      <c r="J3761" s="174">
        <f t="shared" si="196"/>
        <v>0</v>
      </c>
      <c r="M3761" s="184"/>
    </row>
    <row r="3762" spans="1:13" ht="15" customHeight="1" x14ac:dyDescent="0.3">
      <c r="A3762" s="85" t="s">
        <v>4084</v>
      </c>
      <c r="B3762" s="85" t="s">
        <v>4085</v>
      </c>
      <c r="C3762" s="86" t="s">
        <v>28</v>
      </c>
      <c r="D3762" s="199">
        <v>1</v>
      </c>
      <c r="E3762" s="176">
        <v>1280933.1399999999</v>
      </c>
      <c r="F3762" s="87">
        <v>0</v>
      </c>
      <c r="G3762" s="168">
        <v>0</v>
      </c>
      <c r="I3762" s="177">
        <f>F3762/D3762</f>
        <v>0</v>
      </c>
      <c r="J3762" s="174">
        <f t="shared" si="196"/>
        <v>1</v>
      </c>
      <c r="M3762" s="184"/>
    </row>
    <row r="3763" spans="1:13" ht="25.2" customHeight="1" x14ac:dyDescent="0.3">
      <c r="A3763" s="83" t="s">
        <v>4086</v>
      </c>
      <c r="B3763" s="83" t="s">
        <v>4087</v>
      </c>
      <c r="C3763" s="84"/>
      <c r="D3763" s="198"/>
      <c r="E3763" s="154">
        <v>10</v>
      </c>
      <c r="F3763" s="84"/>
      <c r="G3763" s="84">
        <v>0</v>
      </c>
      <c r="I3763" s="177"/>
      <c r="J3763" s="174">
        <f t="shared" si="196"/>
        <v>0</v>
      </c>
      <c r="M3763" s="184"/>
    </row>
    <row r="3764" spans="1:13" ht="15" customHeight="1" x14ac:dyDescent="0.3">
      <c r="A3764" s="85" t="s">
        <v>4088</v>
      </c>
      <c r="B3764" s="85" t="s">
        <v>4089</v>
      </c>
      <c r="C3764" s="86" t="s">
        <v>28</v>
      </c>
      <c r="D3764" s="199">
        <v>1</v>
      </c>
      <c r="E3764" s="176">
        <v>1</v>
      </c>
      <c r="F3764" s="87">
        <v>0</v>
      </c>
      <c r="G3764" s="168">
        <v>0</v>
      </c>
      <c r="I3764" s="177">
        <f>F3764/D3764</f>
        <v>0</v>
      </c>
      <c r="J3764" s="174">
        <f t="shared" si="196"/>
        <v>1</v>
      </c>
      <c r="M3764" s="184"/>
    </row>
    <row r="3765" spans="1:13" ht="15" customHeight="1" x14ac:dyDescent="0.3">
      <c r="A3765" s="85" t="s">
        <v>4090</v>
      </c>
      <c r="B3765" s="85" t="s">
        <v>4091</v>
      </c>
      <c r="C3765" s="86" t="s">
        <v>28</v>
      </c>
      <c r="D3765" s="199">
        <v>1</v>
      </c>
      <c r="E3765" s="176">
        <v>1</v>
      </c>
      <c r="F3765" s="87">
        <v>0</v>
      </c>
      <c r="G3765" s="168">
        <v>0</v>
      </c>
      <c r="I3765" s="177">
        <f>F3765/D3765</f>
        <v>0</v>
      </c>
      <c r="J3765" s="174">
        <f t="shared" si="196"/>
        <v>1</v>
      </c>
      <c r="M3765" s="184"/>
    </row>
    <row r="3766" spans="1:13" ht="15" customHeight="1" x14ac:dyDescent="0.3">
      <c r="A3766" s="85" t="s">
        <v>4092</v>
      </c>
      <c r="B3766" s="85" t="s">
        <v>4093</v>
      </c>
      <c r="C3766" s="86" t="s">
        <v>28</v>
      </c>
      <c r="D3766" s="199">
        <v>6</v>
      </c>
      <c r="E3766" s="176">
        <v>6</v>
      </c>
      <c r="F3766" s="87">
        <v>0</v>
      </c>
      <c r="G3766" s="168">
        <v>0</v>
      </c>
      <c r="I3766" s="177">
        <f>F3766/D3766</f>
        <v>0</v>
      </c>
      <c r="J3766" s="174">
        <f t="shared" si="196"/>
        <v>6</v>
      </c>
      <c r="M3766" s="184"/>
    </row>
    <row r="3767" spans="1:13" ht="15" customHeight="1" x14ac:dyDescent="0.3">
      <c r="A3767" s="85" t="s">
        <v>4094</v>
      </c>
      <c r="B3767" s="85" t="s">
        <v>4095</v>
      </c>
      <c r="C3767" s="86" t="s">
        <v>28</v>
      </c>
      <c r="D3767" s="199">
        <v>1</v>
      </c>
      <c r="E3767" s="176">
        <v>1</v>
      </c>
      <c r="F3767" s="87">
        <v>0</v>
      </c>
      <c r="G3767" s="168">
        <v>0</v>
      </c>
      <c r="I3767" s="177">
        <f>F3767/D3767</f>
        <v>0</v>
      </c>
      <c r="J3767" s="174">
        <f t="shared" si="196"/>
        <v>1</v>
      </c>
      <c r="M3767" s="184"/>
    </row>
    <row r="3768" spans="1:13" ht="15" customHeight="1" x14ac:dyDescent="0.3">
      <c r="A3768" s="85" t="s">
        <v>4096</v>
      </c>
      <c r="B3768" s="85" t="s">
        <v>4097</v>
      </c>
      <c r="C3768" s="86" t="s">
        <v>28</v>
      </c>
      <c r="D3768" s="199">
        <v>1</v>
      </c>
      <c r="E3768" s="176">
        <v>1</v>
      </c>
      <c r="F3768" s="87">
        <v>0</v>
      </c>
      <c r="G3768" s="168">
        <v>0</v>
      </c>
      <c r="I3768" s="177">
        <f>F3768/D3768</f>
        <v>0</v>
      </c>
      <c r="J3768" s="174">
        <f t="shared" si="196"/>
        <v>1</v>
      </c>
      <c r="M3768" s="184"/>
    </row>
    <row r="3769" spans="1:13" ht="25.2" customHeight="1" x14ac:dyDescent="0.3">
      <c r="A3769" s="83" t="s">
        <v>4098</v>
      </c>
      <c r="B3769" s="83" t="s">
        <v>4099</v>
      </c>
      <c r="C3769" s="84"/>
      <c r="D3769" s="198"/>
      <c r="E3769" s="154">
        <v>146952</v>
      </c>
      <c r="F3769" s="84"/>
      <c r="G3769" s="84">
        <v>0</v>
      </c>
      <c r="I3769" s="177"/>
      <c r="J3769" s="174">
        <f t="shared" si="196"/>
        <v>0</v>
      </c>
      <c r="M3769" s="184"/>
    </row>
    <row r="3770" spans="1:13" ht="15" customHeight="1" x14ac:dyDescent="0.3">
      <c r="A3770" s="85" t="s">
        <v>4100</v>
      </c>
      <c r="B3770" s="85" t="s">
        <v>4101</v>
      </c>
      <c r="C3770" s="86" t="s">
        <v>28</v>
      </c>
      <c r="D3770" s="199">
        <v>0</v>
      </c>
      <c r="E3770" s="176">
        <v>0</v>
      </c>
      <c r="F3770" s="87">
        <v>0</v>
      </c>
      <c r="G3770" s="168">
        <v>0</v>
      </c>
      <c r="I3770" s="177" t="s">
        <v>9293</v>
      </c>
      <c r="J3770" s="174">
        <f t="shared" si="196"/>
        <v>0</v>
      </c>
      <c r="M3770" s="184"/>
    </row>
    <row r="3771" spans="1:13" ht="15" customHeight="1" x14ac:dyDescent="0.3">
      <c r="A3771" s="85" t="s">
        <v>4102</v>
      </c>
      <c r="B3771" s="85" t="s">
        <v>4103</v>
      </c>
      <c r="C3771" s="86" t="s">
        <v>28</v>
      </c>
      <c r="D3771" s="199">
        <v>0</v>
      </c>
      <c r="E3771" s="176">
        <v>0</v>
      </c>
      <c r="F3771" s="87">
        <v>0</v>
      </c>
      <c r="G3771" s="168">
        <v>0</v>
      </c>
      <c r="I3771" s="177" t="s">
        <v>9293</v>
      </c>
      <c r="J3771" s="174">
        <f t="shared" si="196"/>
        <v>0</v>
      </c>
      <c r="M3771" s="184"/>
    </row>
    <row r="3772" spans="1:13" ht="15" customHeight="1" x14ac:dyDescent="0.3">
      <c r="A3772" s="85" t="s">
        <v>9919</v>
      </c>
      <c r="B3772" s="85" t="s">
        <v>10005</v>
      </c>
      <c r="C3772" s="86" t="s">
        <v>28</v>
      </c>
      <c r="D3772" s="203">
        <v>1</v>
      </c>
      <c r="E3772" s="164">
        <v>142152</v>
      </c>
      <c r="F3772" s="163">
        <v>0</v>
      </c>
      <c r="G3772" s="172">
        <v>0</v>
      </c>
      <c r="I3772" s="177">
        <f>F3772/D3772</f>
        <v>0</v>
      </c>
      <c r="J3772" s="174">
        <f t="shared" si="196"/>
        <v>1</v>
      </c>
      <c r="M3772" s="184"/>
    </row>
    <row r="3773" spans="1:13" ht="15" customHeight="1" x14ac:dyDescent="0.3">
      <c r="A3773" s="85" t="s">
        <v>9920</v>
      </c>
      <c r="B3773" s="85" t="s">
        <v>10006</v>
      </c>
      <c r="C3773" s="86" t="s">
        <v>28</v>
      </c>
      <c r="D3773" s="203">
        <v>1</v>
      </c>
      <c r="E3773" s="164">
        <v>4800</v>
      </c>
      <c r="F3773" s="163">
        <v>0</v>
      </c>
      <c r="G3773" s="172">
        <v>0</v>
      </c>
      <c r="I3773" s="177">
        <f>F3773/D3773</f>
        <v>0</v>
      </c>
      <c r="J3773" s="174">
        <f t="shared" si="196"/>
        <v>1</v>
      </c>
      <c r="M3773" s="184"/>
    </row>
    <row r="3774" spans="1:13" ht="25.2" customHeight="1" x14ac:dyDescent="0.3">
      <c r="A3774" s="83" t="s">
        <v>9983</v>
      </c>
      <c r="B3774" s="83" t="s">
        <v>10015</v>
      </c>
      <c r="C3774" s="84"/>
      <c r="D3774" s="198"/>
      <c r="E3774" s="154">
        <v>61261.11</v>
      </c>
      <c r="F3774" s="84"/>
      <c r="G3774" s="84">
        <v>0</v>
      </c>
      <c r="I3774" s="177"/>
      <c r="J3774" s="174">
        <f t="shared" si="196"/>
        <v>0</v>
      </c>
      <c r="M3774" s="184"/>
    </row>
    <row r="3775" spans="1:13" ht="15" customHeight="1" x14ac:dyDescent="0.3">
      <c r="A3775" s="85" t="s">
        <v>9985</v>
      </c>
      <c r="B3775" s="85" t="s">
        <v>10007</v>
      </c>
      <c r="C3775" s="86" t="s">
        <v>28</v>
      </c>
      <c r="D3775" s="203">
        <v>3</v>
      </c>
      <c r="E3775" s="164">
        <v>8190</v>
      </c>
      <c r="F3775" s="163">
        <v>0</v>
      </c>
      <c r="G3775" s="172">
        <v>0</v>
      </c>
      <c r="I3775" s="177">
        <f>F3775/D3775</f>
        <v>0</v>
      </c>
      <c r="J3775" s="174">
        <f t="shared" si="196"/>
        <v>3</v>
      </c>
      <c r="M3775" s="184"/>
    </row>
    <row r="3776" spans="1:13" ht="15" customHeight="1" x14ac:dyDescent="0.3">
      <c r="A3776" s="85" t="s">
        <v>9986</v>
      </c>
      <c r="B3776" s="85" t="s">
        <v>10008</v>
      </c>
      <c r="C3776" s="86" t="s">
        <v>28</v>
      </c>
      <c r="D3776" s="203">
        <v>1</v>
      </c>
      <c r="E3776" s="164">
        <v>38765</v>
      </c>
      <c r="F3776" s="163">
        <v>0</v>
      </c>
      <c r="G3776" s="172">
        <v>0</v>
      </c>
      <c r="I3776" s="177">
        <f>F3776/D3776</f>
        <v>0</v>
      </c>
      <c r="J3776" s="174">
        <f t="shared" si="196"/>
        <v>1</v>
      </c>
      <c r="M3776" s="184"/>
    </row>
    <row r="3777" spans="1:13" ht="15" customHeight="1" x14ac:dyDescent="0.3">
      <c r="A3777" s="85" t="s">
        <v>9987</v>
      </c>
      <c r="B3777" s="85" t="s">
        <v>10009</v>
      </c>
      <c r="C3777" s="86" t="s">
        <v>28</v>
      </c>
      <c r="D3777" s="203">
        <v>11</v>
      </c>
      <c r="E3777" s="164">
        <v>11253</v>
      </c>
      <c r="F3777" s="163">
        <v>0</v>
      </c>
      <c r="G3777" s="172">
        <v>0</v>
      </c>
      <c r="I3777" s="177">
        <f>F3777/D3777</f>
        <v>0</v>
      </c>
      <c r="J3777" s="174">
        <f t="shared" si="196"/>
        <v>11</v>
      </c>
      <c r="M3777" s="184"/>
    </row>
    <row r="3778" spans="1:13" ht="15" customHeight="1" x14ac:dyDescent="0.3">
      <c r="A3778" s="85" t="s">
        <v>9988</v>
      </c>
      <c r="B3778" s="85" t="s">
        <v>10010</v>
      </c>
      <c r="C3778" s="86" t="s">
        <v>28</v>
      </c>
      <c r="D3778" s="203">
        <v>1</v>
      </c>
      <c r="E3778" s="164">
        <v>553.11</v>
      </c>
      <c r="F3778" s="163">
        <v>0</v>
      </c>
      <c r="G3778" s="172">
        <v>0</v>
      </c>
      <c r="I3778" s="177">
        <f>F3778/D3778</f>
        <v>0</v>
      </c>
      <c r="J3778" s="174">
        <f t="shared" si="196"/>
        <v>1</v>
      </c>
      <c r="M3778" s="184"/>
    </row>
    <row r="3779" spans="1:13" ht="15" customHeight="1" x14ac:dyDescent="0.3">
      <c r="A3779" s="85" t="s">
        <v>9989</v>
      </c>
      <c r="B3779" s="85" t="s">
        <v>10011</v>
      </c>
      <c r="C3779" s="86" t="s">
        <v>28</v>
      </c>
      <c r="D3779" s="203">
        <v>1</v>
      </c>
      <c r="E3779" s="164">
        <v>2500</v>
      </c>
      <c r="F3779" s="163">
        <v>0</v>
      </c>
      <c r="G3779" s="172">
        <v>0</v>
      </c>
      <c r="I3779" s="177">
        <f>F3779/D3779</f>
        <v>0</v>
      </c>
      <c r="J3779" s="174">
        <f t="shared" si="196"/>
        <v>1</v>
      </c>
      <c r="M3779" s="184"/>
    </row>
    <row r="3780" spans="1:13" ht="25.2" customHeight="1" x14ac:dyDescent="0.3">
      <c r="A3780" s="83" t="s">
        <v>9984</v>
      </c>
      <c r="B3780" s="83" t="s">
        <v>10016</v>
      </c>
      <c r="C3780" s="84"/>
      <c r="D3780" s="198"/>
      <c r="E3780" s="154">
        <v>7472.76</v>
      </c>
      <c r="F3780" s="84"/>
      <c r="G3780" s="84">
        <v>0</v>
      </c>
      <c r="I3780" s="177"/>
      <c r="J3780" s="174">
        <f t="shared" si="196"/>
        <v>0</v>
      </c>
      <c r="M3780" s="184"/>
    </row>
    <row r="3781" spans="1:13" ht="15" customHeight="1" x14ac:dyDescent="0.3">
      <c r="A3781" s="85" t="s">
        <v>9990</v>
      </c>
      <c r="B3781" s="85" t="s">
        <v>10012</v>
      </c>
      <c r="C3781" s="86" t="s">
        <v>28</v>
      </c>
      <c r="D3781" s="203">
        <v>6</v>
      </c>
      <c r="E3781" s="164">
        <v>6684</v>
      </c>
      <c r="F3781" s="163">
        <v>0</v>
      </c>
      <c r="G3781" s="172">
        <v>0</v>
      </c>
      <c r="I3781" s="177">
        <f>F3781/D3781</f>
        <v>0</v>
      </c>
      <c r="J3781" s="174">
        <f t="shared" si="196"/>
        <v>6</v>
      </c>
      <c r="M3781" s="184"/>
    </row>
    <row r="3782" spans="1:13" ht="15" customHeight="1" x14ac:dyDescent="0.3">
      <c r="A3782" s="85" t="s">
        <v>9991</v>
      </c>
      <c r="B3782" s="85" t="s">
        <v>10013</v>
      </c>
      <c r="C3782" s="86" t="s">
        <v>28</v>
      </c>
      <c r="D3782" s="203">
        <v>1</v>
      </c>
      <c r="E3782" s="164">
        <v>188.76</v>
      </c>
      <c r="F3782" s="163">
        <v>0</v>
      </c>
      <c r="G3782" s="172">
        <v>0</v>
      </c>
      <c r="I3782" s="177">
        <f>F3782/D3782</f>
        <v>0</v>
      </c>
      <c r="J3782" s="174">
        <f t="shared" si="196"/>
        <v>1</v>
      </c>
      <c r="M3782" s="184"/>
    </row>
    <row r="3783" spans="1:13" ht="15" customHeight="1" x14ac:dyDescent="0.3">
      <c r="A3783" s="85" t="s">
        <v>9992</v>
      </c>
      <c r="B3783" s="85" t="s">
        <v>10014</v>
      </c>
      <c r="C3783" s="86" t="s">
        <v>28</v>
      </c>
      <c r="D3783" s="203">
        <v>1</v>
      </c>
      <c r="E3783" s="164">
        <v>600</v>
      </c>
      <c r="F3783" s="163">
        <v>0</v>
      </c>
      <c r="G3783" s="172">
        <v>0</v>
      </c>
      <c r="I3783" s="177">
        <f>F3783/D3783</f>
        <v>0</v>
      </c>
      <c r="J3783" s="174">
        <f t="shared" si="196"/>
        <v>1</v>
      </c>
      <c r="M3783" s="184"/>
    </row>
    <row r="3784" spans="1:13" ht="30" customHeight="1" x14ac:dyDescent="0.3">
      <c r="A3784" s="79" t="s">
        <v>4104</v>
      </c>
      <c r="B3784" s="79" t="s">
        <v>4105</v>
      </c>
      <c r="C3784" s="80"/>
      <c r="D3784" s="196"/>
      <c r="E3784" s="152">
        <v>325130.31</v>
      </c>
      <c r="F3784" s="80"/>
      <c r="G3784" s="80">
        <v>0</v>
      </c>
      <c r="I3784" s="177"/>
      <c r="J3784" s="174">
        <f t="shared" si="196"/>
        <v>0</v>
      </c>
      <c r="M3784" s="184"/>
    </row>
    <row r="3785" spans="1:13" ht="25.2" customHeight="1" x14ac:dyDescent="0.3">
      <c r="A3785" s="81" t="s">
        <v>4106</v>
      </c>
      <c r="B3785" s="81" t="s">
        <v>4107</v>
      </c>
      <c r="C3785" s="82"/>
      <c r="D3785" s="197"/>
      <c r="E3785" s="153">
        <v>325130.31</v>
      </c>
      <c r="F3785" s="82"/>
      <c r="G3785" s="82">
        <v>0</v>
      </c>
      <c r="I3785" s="177"/>
      <c r="J3785" s="174">
        <f t="shared" si="196"/>
        <v>0</v>
      </c>
      <c r="M3785" s="184"/>
    </row>
    <row r="3786" spans="1:13" ht="15" customHeight="1" x14ac:dyDescent="0.3">
      <c r="A3786" s="85" t="s">
        <v>4108</v>
      </c>
      <c r="B3786" s="85" t="s">
        <v>4109</v>
      </c>
      <c r="C3786" s="86" t="s">
        <v>1337</v>
      </c>
      <c r="D3786" s="199">
        <v>7</v>
      </c>
      <c r="E3786" s="176">
        <v>3432.03</v>
      </c>
      <c r="F3786" s="87">
        <v>0</v>
      </c>
      <c r="G3786" s="168">
        <v>0</v>
      </c>
      <c r="I3786" s="177">
        <f t="shared" ref="I3786:I3828" si="198">F3786/D3786</f>
        <v>0</v>
      </c>
      <c r="J3786" s="174">
        <f t="shared" si="196"/>
        <v>7</v>
      </c>
      <c r="M3786" s="184"/>
    </row>
    <row r="3787" spans="1:13" ht="15" customHeight="1" x14ac:dyDescent="0.3">
      <c r="A3787" s="85" t="s">
        <v>4110</v>
      </c>
      <c r="B3787" s="85" t="s">
        <v>4111</v>
      </c>
      <c r="C3787" s="86" t="s">
        <v>1337</v>
      </c>
      <c r="D3787" s="199">
        <v>2</v>
      </c>
      <c r="E3787" s="176">
        <v>1206.18</v>
      </c>
      <c r="F3787" s="87">
        <v>0</v>
      </c>
      <c r="G3787" s="168">
        <v>0</v>
      </c>
      <c r="I3787" s="177">
        <f t="shared" si="198"/>
        <v>0</v>
      </c>
      <c r="J3787" s="174">
        <f t="shared" si="196"/>
        <v>2</v>
      </c>
      <c r="M3787" s="184"/>
    </row>
    <row r="3788" spans="1:13" ht="15" customHeight="1" x14ac:dyDescent="0.3">
      <c r="A3788" s="85" t="s">
        <v>4112</v>
      </c>
      <c r="B3788" s="85" t="s">
        <v>4113</v>
      </c>
      <c r="C3788" s="86" t="s">
        <v>25</v>
      </c>
      <c r="D3788" s="199">
        <v>3.6</v>
      </c>
      <c r="E3788" s="176">
        <v>226.94</v>
      </c>
      <c r="F3788" s="87">
        <v>0</v>
      </c>
      <c r="G3788" s="168">
        <v>0</v>
      </c>
      <c r="I3788" s="177">
        <f t="shared" si="198"/>
        <v>0</v>
      </c>
      <c r="J3788" s="174">
        <f t="shared" si="196"/>
        <v>3.6</v>
      </c>
      <c r="M3788" s="184"/>
    </row>
    <row r="3789" spans="1:13" ht="15" customHeight="1" x14ac:dyDescent="0.3">
      <c r="A3789" s="85" t="s">
        <v>4114</v>
      </c>
      <c r="B3789" s="85" t="s">
        <v>4115</v>
      </c>
      <c r="C3789" s="86" t="s">
        <v>25</v>
      </c>
      <c r="D3789" s="199">
        <v>4.1399999999999997</v>
      </c>
      <c r="E3789" s="176">
        <v>260.99</v>
      </c>
      <c r="F3789" s="87">
        <v>0</v>
      </c>
      <c r="G3789" s="168">
        <v>0</v>
      </c>
      <c r="I3789" s="177">
        <f t="shared" si="198"/>
        <v>0</v>
      </c>
      <c r="J3789" s="174">
        <f t="shared" si="196"/>
        <v>4.1399999999999997</v>
      </c>
      <c r="M3789" s="184"/>
    </row>
    <row r="3790" spans="1:13" ht="15" customHeight="1" x14ac:dyDescent="0.3">
      <c r="A3790" s="85" t="s">
        <v>4116</v>
      </c>
      <c r="B3790" s="85" t="s">
        <v>4117</v>
      </c>
      <c r="C3790" s="86" t="s">
        <v>25</v>
      </c>
      <c r="D3790" s="199">
        <v>1.45</v>
      </c>
      <c r="E3790" s="176">
        <v>91.41</v>
      </c>
      <c r="F3790" s="87">
        <v>0</v>
      </c>
      <c r="G3790" s="168">
        <v>0</v>
      </c>
      <c r="I3790" s="177">
        <f t="shared" si="198"/>
        <v>0</v>
      </c>
      <c r="J3790" s="174">
        <f t="shared" si="196"/>
        <v>1.45</v>
      </c>
      <c r="M3790" s="184"/>
    </row>
    <row r="3791" spans="1:13" ht="15" customHeight="1" x14ac:dyDescent="0.3">
      <c r="A3791" s="85" t="s">
        <v>4118</v>
      </c>
      <c r="B3791" s="85" t="s">
        <v>4119</v>
      </c>
      <c r="C3791" s="86" t="s">
        <v>25</v>
      </c>
      <c r="D3791" s="199">
        <v>92.72</v>
      </c>
      <c r="E3791" s="176">
        <v>12278.91</v>
      </c>
      <c r="F3791" s="87">
        <v>0</v>
      </c>
      <c r="G3791" s="168">
        <v>0</v>
      </c>
      <c r="I3791" s="177">
        <f t="shared" si="198"/>
        <v>0</v>
      </c>
      <c r="J3791" s="174">
        <f t="shared" si="196"/>
        <v>92.72</v>
      </c>
      <c r="M3791" s="184"/>
    </row>
    <row r="3792" spans="1:13" ht="15" customHeight="1" x14ac:dyDescent="0.3">
      <c r="A3792" s="85" t="s">
        <v>4120</v>
      </c>
      <c r="B3792" s="85" t="s">
        <v>4121</v>
      </c>
      <c r="C3792" s="86" t="s">
        <v>25</v>
      </c>
      <c r="D3792" s="199">
        <v>11.42</v>
      </c>
      <c r="E3792" s="176">
        <v>1512.35</v>
      </c>
      <c r="F3792" s="87">
        <v>0</v>
      </c>
      <c r="G3792" s="168">
        <v>0</v>
      </c>
      <c r="I3792" s="177">
        <f t="shared" si="198"/>
        <v>0</v>
      </c>
      <c r="J3792" s="174">
        <f t="shared" si="196"/>
        <v>11.42</v>
      </c>
      <c r="M3792" s="184"/>
    </row>
    <row r="3793" spans="1:13" ht="15" customHeight="1" x14ac:dyDescent="0.3">
      <c r="A3793" s="85" t="s">
        <v>4122</v>
      </c>
      <c r="B3793" s="85" t="s">
        <v>4123</v>
      </c>
      <c r="C3793" s="86" t="s">
        <v>25</v>
      </c>
      <c r="D3793" s="199">
        <v>57.53</v>
      </c>
      <c r="E3793" s="176">
        <v>7618.7</v>
      </c>
      <c r="F3793" s="87">
        <v>0</v>
      </c>
      <c r="G3793" s="168">
        <v>0</v>
      </c>
      <c r="I3793" s="177">
        <f t="shared" si="198"/>
        <v>0</v>
      </c>
      <c r="J3793" s="174">
        <f t="shared" si="196"/>
        <v>57.53</v>
      </c>
      <c r="M3793" s="184"/>
    </row>
    <row r="3794" spans="1:13" ht="15" customHeight="1" x14ac:dyDescent="0.3">
      <c r="A3794" s="85" t="s">
        <v>4124</v>
      </c>
      <c r="B3794" s="85" t="s">
        <v>4125</v>
      </c>
      <c r="C3794" s="86" t="s">
        <v>25</v>
      </c>
      <c r="D3794" s="199">
        <v>9.5399999999999991</v>
      </c>
      <c r="E3794" s="176">
        <v>1309.3699999999999</v>
      </c>
      <c r="F3794" s="87">
        <v>0</v>
      </c>
      <c r="G3794" s="168">
        <v>0</v>
      </c>
      <c r="I3794" s="177">
        <f t="shared" si="198"/>
        <v>0</v>
      </c>
      <c r="J3794" s="174">
        <f t="shared" si="196"/>
        <v>9.5399999999999991</v>
      </c>
      <c r="M3794" s="184"/>
    </row>
    <row r="3795" spans="1:13" ht="15" customHeight="1" x14ac:dyDescent="0.3">
      <c r="A3795" s="85" t="s">
        <v>4126</v>
      </c>
      <c r="B3795" s="85" t="s">
        <v>4127</v>
      </c>
      <c r="C3795" s="86" t="s">
        <v>25</v>
      </c>
      <c r="D3795" s="199">
        <v>87.79</v>
      </c>
      <c r="E3795" s="176">
        <v>12913.03</v>
      </c>
      <c r="F3795" s="87">
        <v>0</v>
      </c>
      <c r="G3795" s="168">
        <v>0</v>
      </c>
      <c r="I3795" s="177">
        <f t="shared" si="198"/>
        <v>0</v>
      </c>
      <c r="J3795" s="174">
        <f t="shared" si="196"/>
        <v>87.79</v>
      </c>
      <c r="M3795" s="184"/>
    </row>
    <row r="3796" spans="1:13" ht="15" customHeight="1" x14ac:dyDescent="0.3">
      <c r="A3796" s="85" t="s">
        <v>4128</v>
      </c>
      <c r="B3796" s="85" t="s">
        <v>4129</v>
      </c>
      <c r="C3796" s="86" t="s">
        <v>25</v>
      </c>
      <c r="D3796" s="199">
        <v>116.63</v>
      </c>
      <c r="E3796" s="176">
        <v>17155.11</v>
      </c>
      <c r="F3796" s="87">
        <v>0</v>
      </c>
      <c r="G3796" s="168">
        <v>0</v>
      </c>
      <c r="I3796" s="177">
        <f t="shared" si="198"/>
        <v>0</v>
      </c>
      <c r="J3796" s="174">
        <f t="shared" si="196"/>
        <v>116.63</v>
      </c>
      <c r="M3796" s="184"/>
    </row>
    <row r="3797" spans="1:13" ht="15" customHeight="1" x14ac:dyDescent="0.3">
      <c r="A3797" s="85" t="s">
        <v>4130</v>
      </c>
      <c r="B3797" s="85" t="s">
        <v>4131</v>
      </c>
      <c r="C3797" s="86" t="s">
        <v>2749</v>
      </c>
      <c r="D3797" s="199">
        <v>4</v>
      </c>
      <c r="E3797" s="176">
        <v>129.76</v>
      </c>
      <c r="F3797" s="87">
        <v>0</v>
      </c>
      <c r="G3797" s="168">
        <v>0</v>
      </c>
      <c r="I3797" s="177">
        <f t="shared" si="198"/>
        <v>0</v>
      </c>
      <c r="J3797" s="174">
        <f t="shared" si="196"/>
        <v>4</v>
      </c>
      <c r="M3797" s="184"/>
    </row>
    <row r="3798" spans="1:13" ht="15" customHeight="1" x14ac:dyDescent="0.3">
      <c r="A3798" s="85" t="s">
        <v>4132</v>
      </c>
      <c r="B3798" s="85" t="s">
        <v>4133</v>
      </c>
      <c r="C3798" s="86" t="s">
        <v>2749</v>
      </c>
      <c r="D3798" s="199">
        <v>20</v>
      </c>
      <c r="E3798" s="176">
        <v>746.8</v>
      </c>
      <c r="F3798" s="87">
        <v>0</v>
      </c>
      <c r="G3798" s="168">
        <v>0</v>
      </c>
      <c r="I3798" s="177">
        <f t="shared" si="198"/>
        <v>0</v>
      </c>
      <c r="J3798" s="174">
        <f t="shared" si="196"/>
        <v>20</v>
      </c>
      <c r="M3798" s="184"/>
    </row>
    <row r="3799" spans="1:13" ht="15" customHeight="1" x14ac:dyDescent="0.3">
      <c r="A3799" s="85" t="s">
        <v>4134</v>
      </c>
      <c r="B3799" s="85" t="s">
        <v>4135</v>
      </c>
      <c r="C3799" s="86" t="s">
        <v>2749</v>
      </c>
      <c r="D3799" s="199">
        <v>3</v>
      </c>
      <c r="E3799" s="176">
        <v>118.92</v>
      </c>
      <c r="F3799" s="87">
        <v>0</v>
      </c>
      <c r="G3799" s="168">
        <v>0</v>
      </c>
      <c r="I3799" s="177">
        <f t="shared" si="198"/>
        <v>0</v>
      </c>
      <c r="J3799" s="174">
        <f t="shared" si="196"/>
        <v>3</v>
      </c>
      <c r="M3799" s="184"/>
    </row>
    <row r="3800" spans="1:13" ht="15" customHeight="1" x14ac:dyDescent="0.3">
      <c r="A3800" s="85" t="s">
        <v>4136</v>
      </c>
      <c r="B3800" s="85" t="s">
        <v>4137</v>
      </c>
      <c r="C3800" s="86" t="s">
        <v>2749</v>
      </c>
      <c r="D3800" s="199">
        <v>50</v>
      </c>
      <c r="E3800" s="176">
        <v>2057</v>
      </c>
      <c r="F3800" s="87">
        <v>0</v>
      </c>
      <c r="G3800" s="168">
        <v>0</v>
      </c>
      <c r="I3800" s="177">
        <f t="shared" si="198"/>
        <v>0</v>
      </c>
      <c r="J3800" s="174">
        <f t="shared" si="196"/>
        <v>50</v>
      </c>
      <c r="M3800" s="184"/>
    </row>
    <row r="3801" spans="1:13" ht="15" customHeight="1" x14ac:dyDescent="0.3">
      <c r="A3801" s="85" t="s">
        <v>4138</v>
      </c>
      <c r="B3801" s="85" t="s">
        <v>4139</v>
      </c>
      <c r="C3801" s="86" t="s">
        <v>2749</v>
      </c>
      <c r="D3801" s="199">
        <v>3</v>
      </c>
      <c r="E3801" s="176">
        <v>104.82</v>
      </c>
      <c r="F3801" s="87">
        <v>0</v>
      </c>
      <c r="G3801" s="168">
        <v>0</v>
      </c>
      <c r="I3801" s="177">
        <f t="shared" si="198"/>
        <v>0</v>
      </c>
      <c r="J3801" s="174">
        <f t="shared" si="196"/>
        <v>3</v>
      </c>
      <c r="M3801" s="184"/>
    </row>
    <row r="3802" spans="1:13" ht="15" customHeight="1" x14ac:dyDescent="0.3">
      <c r="A3802" s="85" t="s">
        <v>4140</v>
      </c>
      <c r="B3802" s="85" t="s">
        <v>4141</v>
      </c>
      <c r="C3802" s="86" t="s">
        <v>2749</v>
      </c>
      <c r="D3802" s="199">
        <v>4</v>
      </c>
      <c r="E3802" s="176">
        <v>154.96</v>
      </c>
      <c r="F3802" s="87">
        <v>0</v>
      </c>
      <c r="G3802" s="168">
        <v>0</v>
      </c>
      <c r="I3802" s="177">
        <f t="shared" si="198"/>
        <v>0</v>
      </c>
      <c r="J3802" s="174">
        <f t="shared" si="196"/>
        <v>4</v>
      </c>
      <c r="M3802" s="184"/>
    </row>
    <row r="3803" spans="1:13" ht="15" customHeight="1" x14ac:dyDescent="0.3">
      <c r="A3803" s="85" t="s">
        <v>4142</v>
      </c>
      <c r="B3803" s="85" t="s">
        <v>4143</v>
      </c>
      <c r="C3803" s="86" t="s">
        <v>2749</v>
      </c>
      <c r="D3803" s="199">
        <v>3</v>
      </c>
      <c r="E3803" s="176">
        <v>121.62</v>
      </c>
      <c r="F3803" s="87">
        <v>0</v>
      </c>
      <c r="G3803" s="168">
        <v>0</v>
      </c>
      <c r="I3803" s="177">
        <f t="shared" si="198"/>
        <v>0</v>
      </c>
      <c r="J3803" s="174">
        <f t="shared" si="196"/>
        <v>3</v>
      </c>
      <c r="M3803" s="184"/>
    </row>
    <row r="3804" spans="1:13" ht="15" customHeight="1" x14ac:dyDescent="0.3">
      <c r="A3804" s="85" t="s">
        <v>4144</v>
      </c>
      <c r="B3804" s="85" t="s">
        <v>4145</v>
      </c>
      <c r="C3804" s="86" t="s">
        <v>2749</v>
      </c>
      <c r="D3804" s="199">
        <v>2</v>
      </c>
      <c r="E3804" s="176">
        <v>106.28</v>
      </c>
      <c r="F3804" s="87">
        <v>0</v>
      </c>
      <c r="G3804" s="168">
        <v>0</v>
      </c>
      <c r="I3804" s="177">
        <f t="shared" si="198"/>
        <v>0</v>
      </c>
      <c r="J3804" s="174">
        <f t="shared" si="196"/>
        <v>2</v>
      </c>
      <c r="M3804" s="184"/>
    </row>
    <row r="3805" spans="1:13" ht="15" customHeight="1" x14ac:dyDescent="0.3">
      <c r="A3805" s="85" t="s">
        <v>4146</v>
      </c>
      <c r="B3805" s="85" t="s">
        <v>4147</v>
      </c>
      <c r="C3805" s="86" t="s">
        <v>2749</v>
      </c>
      <c r="D3805" s="199">
        <v>1</v>
      </c>
      <c r="E3805" s="176">
        <v>43.14</v>
      </c>
      <c r="F3805" s="87">
        <v>0</v>
      </c>
      <c r="G3805" s="168">
        <v>0</v>
      </c>
      <c r="I3805" s="177">
        <f t="shared" si="198"/>
        <v>0</v>
      </c>
      <c r="J3805" s="174">
        <f t="shared" si="196"/>
        <v>1</v>
      </c>
      <c r="M3805" s="184"/>
    </row>
    <row r="3806" spans="1:13" ht="15" customHeight="1" x14ac:dyDescent="0.3">
      <c r="A3806" s="85" t="s">
        <v>4148</v>
      </c>
      <c r="B3806" s="85" t="s">
        <v>4149</v>
      </c>
      <c r="C3806" s="86" t="s">
        <v>2749</v>
      </c>
      <c r="D3806" s="199">
        <v>1</v>
      </c>
      <c r="E3806" s="176">
        <v>40.14</v>
      </c>
      <c r="F3806" s="87">
        <v>0</v>
      </c>
      <c r="G3806" s="168">
        <v>0</v>
      </c>
      <c r="I3806" s="177">
        <f t="shared" si="198"/>
        <v>0</v>
      </c>
      <c r="J3806" s="174">
        <f t="shared" si="196"/>
        <v>1</v>
      </c>
      <c r="M3806" s="184"/>
    </row>
    <row r="3807" spans="1:13" ht="15" customHeight="1" x14ac:dyDescent="0.3">
      <c r="A3807" s="85" t="s">
        <v>4150</v>
      </c>
      <c r="B3807" s="85" t="s">
        <v>4151</v>
      </c>
      <c r="C3807" s="86" t="s">
        <v>2749</v>
      </c>
      <c r="D3807" s="199">
        <v>4</v>
      </c>
      <c r="E3807" s="176">
        <v>160.56</v>
      </c>
      <c r="F3807" s="87">
        <v>0</v>
      </c>
      <c r="G3807" s="168">
        <v>0</v>
      </c>
      <c r="I3807" s="177">
        <f t="shared" si="198"/>
        <v>0</v>
      </c>
      <c r="J3807" s="174">
        <f t="shared" si="196"/>
        <v>4</v>
      </c>
      <c r="M3807" s="184"/>
    </row>
    <row r="3808" spans="1:13" ht="15" customHeight="1" x14ac:dyDescent="0.3">
      <c r="A3808" s="85" t="s">
        <v>4152</v>
      </c>
      <c r="B3808" s="85" t="s">
        <v>4153</v>
      </c>
      <c r="C3808" s="86" t="s">
        <v>2749</v>
      </c>
      <c r="D3808" s="199">
        <v>5</v>
      </c>
      <c r="E3808" s="176">
        <v>185.7</v>
      </c>
      <c r="F3808" s="87">
        <v>0</v>
      </c>
      <c r="G3808" s="168">
        <v>0</v>
      </c>
      <c r="I3808" s="177">
        <f t="shared" si="198"/>
        <v>0</v>
      </c>
      <c r="J3808" s="174">
        <f t="shared" si="196"/>
        <v>5</v>
      </c>
      <c r="M3808" s="184"/>
    </row>
    <row r="3809" spans="1:13" ht="15" customHeight="1" x14ac:dyDescent="0.3">
      <c r="A3809" s="85" t="s">
        <v>4154</v>
      </c>
      <c r="B3809" s="85" t="s">
        <v>4155</v>
      </c>
      <c r="C3809" s="86" t="s">
        <v>2749</v>
      </c>
      <c r="D3809" s="199">
        <v>10</v>
      </c>
      <c r="E3809" s="176">
        <v>400.4</v>
      </c>
      <c r="F3809" s="87">
        <v>0</v>
      </c>
      <c r="G3809" s="168">
        <v>0</v>
      </c>
      <c r="I3809" s="177">
        <f t="shared" si="198"/>
        <v>0</v>
      </c>
      <c r="J3809" s="174">
        <f t="shared" si="196"/>
        <v>10</v>
      </c>
      <c r="M3809" s="184"/>
    </row>
    <row r="3810" spans="1:13" ht="15" customHeight="1" x14ac:dyDescent="0.3">
      <c r="A3810" s="85" t="s">
        <v>4156</v>
      </c>
      <c r="B3810" s="85" t="s">
        <v>4157</v>
      </c>
      <c r="C3810" s="86" t="s">
        <v>2749</v>
      </c>
      <c r="D3810" s="199">
        <v>10</v>
      </c>
      <c r="E3810" s="176">
        <v>481.4</v>
      </c>
      <c r="F3810" s="87">
        <v>0</v>
      </c>
      <c r="G3810" s="168">
        <v>0</v>
      </c>
      <c r="I3810" s="177">
        <f t="shared" si="198"/>
        <v>0</v>
      </c>
      <c r="J3810" s="174">
        <f t="shared" si="196"/>
        <v>10</v>
      </c>
      <c r="M3810" s="184"/>
    </row>
    <row r="3811" spans="1:13" ht="15" customHeight="1" x14ac:dyDescent="0.3">
      <c r="A3811" s="85" t="s">
        <v>4158</v>
      </c>
      <c r="B3811" s="85" t="s">
        <v>4159</v>
      </c>
      <c r="C3811" s="86" t="s">
        <v>2749</v>
      </c>
      <c r="D3811" s="199">
        <v>4</v>
      </c>
      <c r="E3811" s="176">
        <v>212.56</v>
      </c>
      <c r="F3811" s="87">
        <v>0</v>
      </c>
      <c r="G3811" s="168">
        <v>0</v>
      </c>
      <c r="I3811" s="177">
        <f t="shared" si="198"/>
        <v>0</v>
      </c>
      <c r="J3811" s="174">
        <f t="shared" si="196"/>
        <v>4</v>
      </c>
      <c r="M3811" s="184"/>
    </row>
    <row r="3812" spans="1:13" ht="15" customHeight="1" x14ac:dyDescent="0.3">
      <c r="A3812" s="85" t="s">
        <v>4160</v>
      </c>
      <c r="B3812" s="85" t="s">
        <v>4161</v>
      </c>
      <c r="C3812" s="86" t="s">
        <v>2749</v>
      </c>
      <c r="D3812" s="199">
        <v>10</v>
      </c>
      <c r="E3812" s="176">
        <v>569.4</v>
      </c>
      <c r="F3812" s="87">
        <v>0</v>
      </c>
      <c r="G3812" s="168">
        <v>0</v>
      </c>
      <c r="I3812" s="177">
        <f t="shared" si="198"/>
        <v>0</v>
      </c>
      <c r="J3812" s="174">
        <f t="shared" si="196"/>
        <v>10</v>
      </c>
      <c r="M3812" s="184"/>
    </row>
    <row r="3813" spans="1:13" ht="15" customHeight="1" x14ac:dyDescent="0.3">
      <c r="A3813" s="85" t="s">
        <v>4162</v>
      </c>
      <c r="B3813" s="85" t="s">
        <v>4163</v>
      </c>
      <c r="C3813" s="86" t="s">
        <v>2749</v>
      </c>
      <c r="D3813" s="199">
        <v>6</v>
      </c>
      <c r="E3813" s="176">
        <v>225.84</v>
      </c>
      <c r="F3813" s="87">
        <v>0</v>
      </c>
      <c r="G3813" s="168">
        <v>0</v>
      </c>
      <c r="I3813" s="177">
        <f t="shared" si="198"/>
        <v>0</v>
      </c>
      <c r="J3813" s="174">
        <f t="shared" ref="J3813:J3876" si="199">D3813-F3813</f>
        <v>6</v>
      </c>
      <c r="M3813" s="184"/>
    </row>
    <row r="3814" spans="1:13" ht="15" customHeight="1" x14ac:dyDescent="0.3">
      <c r="A3814" s="85" t="s">
        <v>4164</v>
      </c>
      <c r="B3814" s="85" t="s">
        <v>4165</v>
      </c>
      <c r="C3814" s="86" t="s">
        <v>2749</v>
      </c>
      <c r="D3814" s="199">
        <v>7</v>
      </c>
      <c r="E3814" s="176">
        <v>298.48</v>
      </c>
      <c r="F3814" s="87">
        <v>0</v>
      </c>
      <c r="G3814" s="168">
        <v>0</v>
      </c>
      <c r="I3814" s="177">
        <f t="shared" si="198"/>
        <v>0</v>
      </c>
      <c r="J3814" s="174">
        <f t="shared" si="199"/>
        <v>7</v>
      </c>
      <c r="M3814" s="184"/>
    </row>
    <row r="3815" spans="1:13" ht="15" customHeight="1" x14ac:dyDescent="0.3">
      <c r="A3815" s="85" t="s">
        <v>4166</v>
      </c>
      <c r="B3815" s="85" t="s">
        <v>4167</v>
      </c>
      <c r="C3815" s="86" t="s">
        <v>2749</v>
      </c>
      <c r="D3815" s="199">
        <v>2</v>
      </c>
      <c r="E3815" s="176">
        <v>444.5</v>
      </c>
      <c r="F3815" s="87">
        <v>0</v>
      </c>
      <c r="G3815" s="168">
        <v>0</v>
      </c>
      <c r="I3815" s="177">
        <f t="shared" si="198"/>
        <v>0</v>
      </c>
      <c r="J3815" s="174">
        <f t="shared" si="199"/>
        <v>2</v>
      </c>
      <c r="M3815" s="184"/>
    </row>
    <row r="3816" spans="1:13" ht="15" customHeight="1" x14ac:dyDescent="0.3">
      <c r="A3816" s="85" t="s">
        <v>4168</v>
      </c>
      <c r="B3816" s="85" t="s">
        <v>4169</v>
      </c>
      <c r="C3816" s="86" t="s">
        <v>2749</v>
      </c>
      <c r="D3816" s="199">
        <v>4</v>
      </c>
      <c r="E3816" s="176">
        <v>438.76</v>
      </c>
      <c r="F3816" s="87">
        <v>0</v>
      </c>
      <c r="G3816" s="168">
        <v>0</v>
      </c>
      <c r="I3816" s="177">
        <f t="shared" si="198"/>
        <v>0</v>
      </c>
      <c r="J3816" s="174">
        <f t="shared" si="199"/>
        <v>4</v>
      </c>
      <c r="M3816" s="184"/>
    </row>
    <row r="3817" spans="1:13" ht="15" customHeight="1" x14ac:dyDescent="0.3">
      <c r="A3817" s="85" t="s">
        <v>4170</v>
      </c>
      <c r="B3817" s="85" t="s">
        <v>4171</v>
      </c>
      <c r="C3817" s="86" t="s">
        <v>2749</v>
      </c>
      <c r="D3817" s="199">
        <v>4</v>
      </c>
      <c r="E3817" s="176">
        <v>123.16</v>
      </c>
      <c r="F3817" s="87">
        <v>0</v>
      </c>
      <c r="G3817" s="168">
        <v>0</v>
      </c>
      <c r="I3817" s="177">
        <f t="shared" si="198"/>
        <v>0</v>
      </c>
      <c r="J3817" s="174">
        <f t="shared" si="199"/>
        <v>4</v>
      </c>
      <c r="M3817" s="184"/>
    </row>
    <row r="3818" spans="1:13" ht="15" customHeight="1" x14ac:dyDescent="0.3">
      <c r="A3818" s="85" t="s">
        <v>4172</v>
      </c>
      <c r="B3818" s="85" t="s">
        <v>4173</v>
      </c>
      <c r="C3818" s="86" t="s">
        <v>2749</v>
      </c>
      <c r="D3818" s="199">
        <v>2</v>
      </c>
      <c r="E3818" s="176">
        <v>526.29999999999995</v>
      </c>
      <c r="F3818" s="87">
        <v>0</v>
      </c>
      <c r="G3818" s="168">
        <v>0</v>
      </c>
      <c r="I3818" s="177">
        <f t="shared" si="198"/>
        <v>0</v>
      </c>
      <c r="J3818" s="174">
        <f t="shared" si="199"/>
        <v>2</v>
      </c>
      <c r="M3818" s="184"/>
    </row>
    <row r="3819" spans="1:13" ht="15" customHeight="1" x14ac:dyDescent="0.3">
      <c r="A3819" s="85" t="s">
        <v>4174</v>
      </c>
      <c r="B3819" s="85" t="s">
        <v>4175</v>
      </c>
      <c r="C3819" s="86" t="s">
        <v>2749</v>
      </c>
      <c r="D3819" s="199">
        <v>2</v>
      </c>
      <c r="E3819" s="176">
        <v>372.74</v>
      </c>
      <c r="F3819" s="87">
        <v>0</v>
      </c>
      <c r="G3819" s="168">
        <v>0</v>
      </c>
      <c r="I3819" s="177">
        <f t="shared" si="198"/>
        <v>0</v>
      </c>
      <c r="J3819" s="174">
        <f t="shared" si="199"/>
        <v>2</v>
      </c>
      <c r="M3819" s="184"/>
    </row>
    <row r="3820" spans="1:13" ht="15" customHeight="1" x14ac:dyDescent="0.3">
      <c r="A3820" s="85" t="s">
        <v>4176</v>
      </c>
      <c r="B3820" s="85" t="s">
        <v>4177</v>
      </c>
      <c r="C3820" s="86" t="s">
        <v>2749</v>
      </c>
      <c r="D3820" s="199">
        <v>2</v>
      </c>
      <c r="E3820" s="176">
        <v>593.62</v>
      </c>
      <c r="F3820" s="87">
        <v>0</v>
      </c>
      <c r="G3820" s="168">
        <v>0</v>
      </c>
      <c r="I3820" s="177">
        <f t="shared" si="198"/>
        <v>0</v>
      </c>
      <c r="J3820" s="174">
        <f t="shared" si="199"/>
        <v>2</v>
      </c>
      <c r="M3820" s="184"/>
    </row>
    <row r="3821" spans="1:13" ht="15" customHeight="1" x14ac:dyDescent="0.3">
      <c r="A3821" s="85" t="s">
        <v>4178</v>
      </c>
      <c r="B3821" s="85" t="s">
        <v>4179</v>
      </c>
      <c r="C3821" s="86" t="s">
        <v>2749</v>
      </c>
      <c r="D3821" s="199">
        <v>2</v>
      </c>
      <c r="E3821" s="176">
        <v>695.14</v>
      </c>
      <c r="F3821" s="87">
        <v>0</v>
      </c>
      <c r="G3821" s="168">
        <v>0</v>
      </c>
      <c r="I3821" s="177">
        <f t="shared" si="198"/>
        <v>0</v>
      </c>
      <c r="J3821" s="174">
        <f t="shared" si="199"/>
        <v>2</v>
      </c>
      <c r="M3821" s="184"/>
    </row>
    <row r="3822" spans="1:13" ht="15" customHeight="1" x14ac:dyDescent="0.3">
      <c r="A3822" s="85" t="s">
        <v>4180</v>
      </c>
      <c r="B3822" s="85" t="s">
        <v>4181</v>
      </c>
      <c r="C3822" s="86" t="s">
        <v>2749</v>
      </c>
      <c r="D3822" s="199">
        <v>2</v>
      </c>
      <c r="E3822" s="176">
        <v>356.68</v>
      </c>
      <c r="F3822" s="87">
        <v>0</v>
      </c>
      <c r="G3822" s="168">
        <v>0</v>
      </c>
      <c r="I3822" s="177">
        <f t="shared" si="198"/>
        <v>0</v>
      </c>
      <c r="J3822" s="174">
        <f t="shared" si="199"/>
        <v>2</v>
      </c>
      <c r="M3822" s="184"/>
    </row>
    <row r="3823" spans="1:13" ht="15" customHeight="1" x14ac:dyDescent="0.3">
      <c r="A3823" s="85" t="s">
        <v>4182</v>
      </c>
      <c r="B3823" s="85" t="s">
        <v>4183</v>
      </c>
      <c r="C3823" s="86" t="s">
        <v>2749</v>
      </c>
      <c r="D3823" s="199">
        <v>2</v>
      </c>
      <c r="E3823" s="176">
        <v>595.1</v>
      </c>
      <c r="F3823" s="87">
        <v>0</v>
      </c>
      <c r="G3823" s="168">
        <v>0</v>
      </c>
      <c r="I3823" s="177">
        <f t="shared" si="198"/>
        <v>0</v>
      </c>
      <c r="J3823" s="174">
        <f t="shared" si="199"/>
        <v>2</v>
      </c>
      <c r="M3823" s="184"/>
    </row>
    <row r="3824" spans="1:13" ht="15" customHeight="1" x14ac:dyDescent="0.3">
      <c r="A3824" s="85" t="s">
        <v>4184</v>
      </c>
      <c r="B3824" s="85" t="s">
        <v>4185</v>
      </c>
      <c r="C3824" s="86" t="s">
        <v>2749</v>
      </c>
      <c r="D3824" s="199">
        <v>6</v>
      </c>
      <c r="E3824" s="176">
        <v>2004.78</v>
      </c>
      <c r="F3824" s="87">
        <v>0</v>
      </c>
      <c r="G3824" s="168">
        <v>0</v>
      </c>
      <c r="I3824" s="177">
        <f t="shared" si="198"/>
        <v>0</v>
      </c>
      <c r="J3824" s="174">
        <f t="shared" si="199"/>
        <v>6</v>
      </c>
      <c r="M3824" s="184"/>
    </row>
    <row r="3825" spans="1:13" ht="15" customHeight="1" x14ac:dyDescent="0.3">
      <c r="A3825" s="85" t="s">
        <v>4186</v>
      </c>
      <c r="B3825" s="85" t="s">
        <v>3001</v>
      </c>
      <c r="C3825" s="86" t="s">
        <v>28</v>
      </c>
      <c r="D3825" s="199">
        <v>5</v>
      </c>
      <c r="E3825" s="176">
        <v>223.25</v>
      </c>
      <c r="F3825" s="87">
        <v>0</v>
      </c>
      <c r="G3825" s="168">
        <v>0</v>
      </c>
      <c r="I3825" s="177">
        <f t="shared" si="198"/>
        <v>0</v>
      </c>
      <c r="J3825" s="174">
        <f t="shared" si="199"/>
        <v>5</v>
      </c>
      <c r="M3825" s="184"/>
    </row>
    <row r="3826" spans="1:13" ht="15" customHeight="1" x14ac:dyDescent="0.3">
      <c r="A3826" s="85" t="s">
        <v>4187</v>
      </c>
      <c r="B3826" s="85" t="s">
        <v>3005</v>
      </c>
      <c r="C3826" s="86" t="s">
        <v>28</v>
      </c>
      <c r="D3826" s="199">
        <v>4</v>
      </c>
      <c r="E3826" s="176">
        <v>295.16000000000003</v>
      </c>
      <c r="F3826" s="87">
        <v>0</v>
      </c>
      <c r="G3826" s="168">
        <v>0</v>
      </c>
      <c r="I3826" s="177">
        <f t="shared" si="198"/>
        <v>0</v>
      </c>
      <c r="J3826" s="174">
        <f t="shared" si="199"/>
        <v>4</v>
      </c>
      <c r="M3826" s="184"/>
    </row>
    <row r="3827" spans="1:13" ht="15" customHeight="1" x14ac:dyDescent="0.3">
      <c r="A3827" s="85" t="s">
        <v>4188</v>
      </c>
      <c r="B3827" s="85" t="s">
        <v>4189</v>
      </c>
      <c r="C3827" s="86" t="s">
        <v>2749</v>
      </c>
      <c r="D3827" s="199">
        <v>2</v>
      </c>
      <c r="E3827" s="176">
        <v>2304.2399999999998</v>
      </c>
      <c r="F3827" s="87">
        <v>0</v>
      </c>
      <c r="G3827" s="168">
        <v>0</v>
      </c>
      <c r="I3827" s="177">
        <f t="shared" si="198"/>
        <v>0</v>
      </c>
      <c r="J3827" s="174">
        <f t="shared" si="199"/>
        <v>2</v>
      </c>
      <c r="M3827" s="184"/>
    </row>
    <row r="3828" spans="1:13" ht="15" customHeight="1" x14ac:dyDescent="0.3">
      <c r="A3828" s="85" t="s">
        <v>4190</v>
      </c>
      <c r="B3828" s="85" t="s">
        <v>4191</v>
      </c>
      <c r="C3828" s="86" t="s">
        <v>2749</v>
      </c>
      <c r="D3828" s="199">
        <v>4</v>
      </c>
      <c r="E3828" s="176">
        <v>4434.08</v>
      </c>
      <c r="F3828" s="87">
        <v>0</v>
      </c>
      <c r="G3828" s="168">
        <v>0</v>
      </c>
      <c r="I3828" s="177">
        <f t="shared" si="198"/>
        <v>0</v>
      </c>
      <c r="J3828" s="174">
        <f t="shared" si="199"/>
        <v>4</v>
      </c>
      <c r="M3828" s="184"/>
    </row>
    <row r="3829" spans="1:13" ht="15" customHeight="1" x14ac:dyDescent="0.3">
      <c r="A3829" s="85" t="s">
        <v>4192</v>
      </c>
      <c r="B3829" s="85" t="s">
        <v>4193</v>
      </c>
      <c r="C3829" s="86" t="s">
        <v>28</v>
      </c>
      <c r="D3829" s="199">
        <v>0</v>
      </c>
      <c r="E3829" s="176">
        <v>0</v>
      </c>
      <c r="F3829" s="87">
        <v>0</v>
      </c>
      <c r="G3829" s="168">
        <v>0</v>
      </c>
      <c r="I3829" s="177" t="s">
        <v>9293</v>
      </c>
      <c r="J3829" s="174">
        <f t="shared" si="199"/>
        <v>0</v>
      </c>
      <c r="M3829" s="184"/>
    </row>
    <row r="3830" spans="1:13" ht="15" customHeight="1" x14ac:dyDescent="0.3">
      <c r="A3830" s="85" t="s">
        <v>4194</v>
      </c>
      <c r="B3830" s="85" t="s">
        <v>4195</v>
      </c>
      <c r="C3830" s="86" t="s">
        <v>2749</v>
      </c>
      <c r="D3830" s="199">
        <v>1</v>
      </c>
      <c r="E3830" s="176">
        <v>7560</v>
      </c>
      <c r="F3830" s="87">
        <v>0</v>
      </c>
      <c r="G3830" s="168">
        <v>0</v>
      </c>
      <c r="I3830" s="177">
        <f>F3830/D3830</f>
        <v>0</v>
      </c>
      <c r="J3830" s="174">
        <f t="shared" si="199"/>
        <v>1</v>
      </c>
      <c r="M3830" s="184"/>
    </row>
    <row r="3831" spans="1:13" ht="15" customHeight="1" x14ac:dyDescent="0.3">
      <c r="A3831" s="85" t="s">
        <v>8275</v>
      </c>
      <c r="B3831" s="85" t="s">
        <v>8276</v>
      </c>
      <c r="C3831" s="86" t="s">
        <v>28</v>
      </c>
      <c r="D3831" s="202">
        <v>4</v>
      </c>
      <c r="E3831" s="162">
        <v>80000</v>
      </c>
      <c r="F3831" s="161">
        <v>0</v>
      </c>
      <c r="G3831" s="171">
        <v>0</v>
      </c>
      <c r="I3831" s="177">
        <f>F3831/D3831</f>
        <v>0</v>
      </c>
      <c r="J3831" s="174">
        <f t="shared" si="199"/>
        <v>4</v>
      </c>
      <c r="M3831" s="184"/>
    </row>
    <row r="3832" spans="1:13" ht="15" customHeight="1" x14ac:dyDescent="0.3">
      <c r="A3832" s="85" t="s">
        <v>9032</v>
      </c>
      <c r="B3832" s="85" t="s">
        <v>9033</v>
      </c>
      <c r="C3832" s="86" t="s">
        <v>5480</v>
      </c>
      <c r="D3832" s="203">
        <v>1</v>
      </c>
      <c r="E3832" s="164">
        <v>140000</v>
      </c>
      <c r="F3832" s="163">
        <v>0</v>
      </c>
      <c r="G3832" s="172">
        <v>0</v>
      </c>
      <c r="I3832" s="177">
        <f>F3832/D3832</f>
        <v>0</v>
      </c>
      <c r="J3832" s="174">
        <f t="shared" si="199"/>
        <v>1</v>
      </c>
      <c r="M3832" s="184"/>
    </row>
    <row r="3833" spans="1:13" ht="15" customHeight="1" x14ac:dyDescent="0.3">
      <c r="A3833" s="85" t="s">
        <v>9034</v>
      </c>
      <c r="B3833" s="85" t="s">
        <v>9035</v>
      </c>
      <c r="C3833" s="86" t="s">
        <v>5480</v>
      </c>
      <c r="D3833" s="203">
        <v>1</v>
      </c>
      <c r="E3833" s="164">
        <v>20000</v>
      </c>
      <c r="F3833" s="163">
        <v>0</v>
      </c>
      <c r="G3833" s="172">
        <v>0</v>
      </c>
      <c r="I3833" s="177">
        <f>F3833/D3833</f>
        <v>0</v>
      </c>
      <c r="J3833" s="174">
        <f t="shared" si="199"/>
        <v>1</v>
      </c>
      <c r="M3833" s="184"/>
    </row>
    <row r="3834" spans="1:13" ht="30" customHeight="1" x14ac:dyDescent="0.3">
      <c r="A3834" s="79" t="s">
        <v>4196</v>
      </c>
      <c r="B3834" s="79" t="s">
        <v>4197</v>
      </c>
      <c r="C3834" s="80"/>
      <c r="D3834" s="196"/>
      <c r="E3834" s="80">
        <v>1610465.65</v>
      </c>
      <c r="F3834" s="80"/>
      <c r="G3834" s="80">
        <v>938188.70000000007</v>
      </c>
      <c r="I3834" s="177"/>
      <c r="J3834" s="174">
        <f t="shared" si="199"/>
        <v>0</v>
      </c>
      <c r="M3834" s="184"/>
    </row>
    <row r="3835" spans="1:13" ht="25.2" customHeight="1" x14ac:dyDescent="0.3">
      <c r="A3835" s="81" t="s">
        <v>4198</v>
      </c>
      <c r="B3835" s="81" t="s">
        <v>4199</v>
      </c>
      <c r="C3835" s="82"/>
      <c r="D3835" s="197"/>
      <c r="E3835" s="153">
        <v>1477343.65</v>
      </c>
      <c r="F3835" s="82"/>
      <c r="G3835" s="82">
        <v>925388.70000000007</v>
      </c>
      <c r="I3835" s="177"/>
      <c r="J3835" s="174">
        <f t="shared" si="199"/>
        <v>0</v>
      </c>
      <c r="M3835" s="184"/>
    </row>
    <row r="3836" spans="1:13" ht="25.2" customHeight="1" x14ac:dyDescent="0.3">
      <c r="A3836" s="83" t="s">
        <v>4200</v>
      </c>
      <c r="B3836" s="83" t="s">
        <v>4201</v>
      </c>
      <c r="C3836" s="84"/>
      <c r="D3836" s="198"/>
      <c r="E3836" s="154">
        <v>999571.95</v>
      </c>
      <c r="F3836" s="84"/>
      <c r="G3836" s="84">
        <v>582736.80000000005</v>
      </c>
      <c r="I3836" s="177"/>
      <c r="J3836" s="174">
        <f t="shared" si="199"/>
        <v>0</v>
      </c>
      <c r="M3836" s="184"/>
    </row>
    <row r="3837" spans="1:13" ht="15" customHeight="1" x14ac:dyDescent="0.3">
      <c r="A3837" s="85" t="s">
        <v>4202</v>
      </c>
      <c r="B3837" s="85" t="s">
        <v>4203</v>
      </c>
      <c r="C3837" s="86" t="s">
        <v>78</v>
      </c>
      <c r="D3837" s="199">
        <v>8838.59</v>
      </c>
      <c r="E3837" s="176">
        <v>312886.09000000003</v>
      </c>
      <c r="F3837" s="87">
        <v>3636</v>
      </c>
      <c r="G3837" s="168">
        <v>128714.4</v>
      </c>
      <c r="I3837" s="177">
        <f>F3837/D3837</f>
        <v>0.41137783288963509</v>
      </c>
      <c r="J3837" s="174">
        <f t="shared" si="199"/>
        <v>5202.59</v>
      </c>
      <c r="M3837" s="184"/>
    </row>
    <row r="3838" spans="1:13" ht="15" customHeight="1" x14ac:dyDescent="0.3">
      <c r="A3838" s="85" t="s">
        <v>4204</v>
      </c>
      <c r="B3838" s="85" t="s">
        <v>4205</v>
      </c>
      <c r="C3838" s="86"/>
      <c r="D3838" s="199">
        <v>0</v>
      </c>
      <c r="E3838" s="176">
        <v>0</v>
      </c>
      <c r="F3838" s="87">
        <v>0</v>
      </c>
      <c r="G3838" s="168">
        <v>0</v>
      </c>
      <c r="I3838" s="177" t="s">
        <v>9293</v>
      </c>
      <c r="J3838" s="174">
        <f t="shared" si="199"/>
        <v>0</v>
      </c>
      <c r="M3838" s="184"/>
    </row>
    <row r="3839" spans="1:13" ht="15" customHeight="1" x14ac:dyDescent="0.3">
      <c r="A3839" s="85" t="s">
        <v>4206</v>
      </c>
      <c r="B3839" s="85" t="s">
        <v>4207</v>
      </c>
      <c r="C3839" s="86" t="s">
        <v>42</v>
      </c>
      <c r="D3839" s="199">
        <v>2</v>
      </c>
      <c r="E3839" s="176">
        <v>21240</v>
      </c>
      <c r="F3839" s="87">
        <v>0.5</v>
      </c>
      <c r="G3839" s="168">
        <v>5310</v>
      </c>
      <c r="I3839" s="177">
        <f t="shared" ref="I3839:I3846" si="200">F3839/D3839</f>
        <v>0.25</v>
      </c>
      <c r="J3839" s="174">
        <f t="shared" si="199"/>
        <v>1.5</v>
      </c>
      <c r="M3839" s="184"/>
    </row>
    <row r="3840" spans="1:13" ht="15" customHeight="1" x14ac:dyDescent="0.3">
      <c r="A3840" s="85" t="s">
        <v>5622</v>
      </c>
      <c r="B3840" s="85" t="s">
        <v>5795</v>
      </c>
      <c r="C3840" s="86" t="s">
        <v>42</v>
      </c>
      <c r="D3840" s="200">
        <v>1</v>
      </c>
      <c r="E3840" s="160">
        <v>27000</v>
      </c>
      <c r="F3840" s="159">
        <v>0</v>
      </c>
      <c r="G3840" s="169">
        <v>0</v>
      </c>
      <c r="I3840" s="177">
        <f t="shared" si="200"/>
        <v>0</v>
      </c>
      <c r="J3840" s="174">
        <f t="shared" si="199"/>
        <v>1</v>
      </c>
      <c r="M3840" s="184"/>
    </row>
    <row r="3841" spans="1:13" ht="15" customHeight="1" x14ac:dyDescent="0.3">
      <c r="A3841" s="85" t="s">
        <v>5623</v>
      </c>
      <c r="B3841" s="85" t="s">
        <v>5620</v>
      </c>
      <c r="C3841" s="86" t="s">
        <v>47</v>
      </c>
      <c r="D3841" s="200">
        <v>24</v>
      </c>
      <c r="E3841" s="160">
        <v>323647.2</v>
      </c>
      <c r="F3841" s="159">
        <v>18</v>
      </c>
      <c r="G3841" s="169">
        <v>242735.4</v>
      </c>
      <c r="I3841" s="177">
        <f t="shared" si="200"/>
        <v>0.75</v>
      </c>
      <c r="J3841" s="174">
        <f t="shared" si="199"/>
        <v>6</v>
      </c>
      <c r="M3841" s="184"/>
    </row>
    <row r="3842" spans="1:13" ht="15" customHeight="1" x14ac:dyDescent="0.3">
      <c r="A3842" s="85" t="s">
        <v>5624</v>
      </c>
      <c r="B3842" s="85" t="s">
        <v>5621</v>
      </c>
      <c r="C3842" s="86" t="s">
        <v>47</v>
      </c>
      <c r="D3842" s="200">
        <v>24</v>
      </c>
      <c r="E3842" s="160">
        <v>258636</v>
      </c>
      <c r="F3842" s="159">
        <v>18</v>
      </c>
      <c r="G3842" s="169">
        <v>193977</v>
      </c>
      <c r="I3842" s="177">
        <f t="shared" si="200"/>
        <v>0.75</v>
      </c>
      <c r="J3842" s="174">
        <f t="shared" si="199"/>
        <v>6</v>
      </c>
      <c r="M3842" s="184"/>
    </row>
    <row r="3843" spans="1:13" ht="15" customHeight="1" x14ac:dyDescent="0.3">
      <c r="A3843" s="85" t="s">
        <v>8277</v>
      </c>
      <c r="B3843" s="85" t="s">
        <v>8278</v>
      </c>
      <c r="C3843" s="86" t="s">
        <v>42</v>
      </c>
      <c r="D3843" s="202">
        <v>1</v>
      </c>
      <c r="E3843" s="162">
        <v>12000</v>
      </c>
      <c r="F3843" s="161">
        <v>1</v>
      </c>
      <c r="G3843" s="171">
        <v>12000</v>
      </c>
      <c r="I3843" s="177">
        <f t="shared" si="200"/>
        <v>1</v>
      </c>
      <c r="J3843" s="174">
        <f t="shared" si="199"/>
        <v>0</v>
      </c>
      <c r="M3843" s="184"/>
    </row>
    <row r="3844" spans="1:13" ht="15" customHeight="1" x14ac:dyDescent="0.3">
      <c r="A3844" s="85" t="s">
        <v>8973</v>
      </c>
      <c r="B3844" s="85" t="s">
        <v>8974</v>
      </c>
      <c r="C3844" s="86" t="s">
        <v>47</v>
      </c>
      <c r="D3844" s="203">
        <v>8</v>
      </c>
      <c r="E3844" s="164">
        <v>36054.959999999999</v>
      </c>
      <c r="F3844" s="163">
        <v>0</v>
      </c>
      <c r="G3844" s="172">
        <v>0</v>
      </c>
      <c r="I3844" s="177">
        <f t="shared" si="200"/>
        <v>0</v>
      </c>
      <c r="J3844" s="174">
        <f t="shared" si="199"/>
        <v>8</v>
      </c>
      <c r="M3844" s="184"/>
    </row>
    <row r="3845" spans="1:13" ht="15" customHeight="1" x14ac:dyDescent="0.3">
      <c r="A3845" s="85" t="s">
        <v>8975</v>
      </c>
      <c r="B3845" s="85" t="s">
        <v>8976</v>
      </c>
      <c r="C3845" s="86" t="s">
        <v>42</v>
      </c>
      <c r="D3845" s="203">
        <v>1</v>
      </c>
      <c r="E3845" s="164">
        <v>8107.7</v>
      </c>
      <c r="F3845" s="163">
        <v>0</v>
      </c>
      <c r="G3845" s="172">
        <v>0</v>
      </c>
      <c r="I3845" s="177">
        <f t="shared" si="200"/>
        <v>0</v>
      </c>
      <c r="J3845" s="174">
        <f t="shared" si="199"/>
        <v>1</v>
      </c>
      <c r="M3845" s="184"/>
    </row>
    <row r="3846" spans="1:13" ht="15" customHeight="1" x14ac:dyDescent="0.3">
      <c r="A3846" s="85" t="s">
        <v>9434</v>
      </c>
      <c r="B3846" s="85" t="s">
        <v>9435</v>
      </c>
      <c r="C3846" s="86" t="s">
        <v>47</v>
      </c>
      <c r="D3846" s="204">
        <v>0</v>
      </c>
      <c r="E3846" s="190">
        <v>0</v>
      </c>
      <c r="F3846" s="189">
        <v>0</v>
      </c>
      <c r="G3846" s="191">
        <v>0</v>
      </c>
      <c r="I3846" s="177" t="e">
        <f t="shared" si="200"/>
        <v>#DIV/0!</v>
      </c>
      <c r="J3846" s="174">
        <f t="shared" si="199"/>
        <v>0</v>
      </c>
      <c r="M3846" s="184"/>
    </row>
    <row r="3847" spans="1:13" ht="25.2" customHeight="1" x14ac:dyDescent="0.3">
      <c r="A3847" s="83" t="s">
        <v>4208</v>
      </c>
      <c r="B3847" s="83" t="s">
        <v>4209</v>
      </c>
      <c r="C3847" s="84"/>
      <c r="D3847" s="198"/>
      <c r="E3847" s="154">
        <v>56404</v>
      </c>
      <c r="F3847" s="84"/>
      <c r="G3847" s="84">
        <v>35754</v>
      </c>
      <c r="I3847" s="177"/>
      <c r="J3847" s="174">
        <f t="shared" si="199"/>
        <v>0</v>
      </c>
      <c r="M3847" s="184"/>
    </row>
    <row r="3848" spans="1:13" ht="15" customHeight="1" x14ac:dyDescent="0.3">
      <c r="A3848" s="85" t="s">
        <v>4210</v>
      </c>
      <c r="B3848" s="85" t="s">
        <v>4211</v>
      </c>
      <c r="C3848" s="86"/>
      <c r="D3848" s="199">
        <v>5</v>
      </c>
      <c r="E3848" s="176">
        <v>11800</v>
      </c>
      <c r="F3848" s="87">
        <v>3</v>
      </c>
      <c r="G3848" s="168">
        <v>7080</v>
      </c>
      <c r="I3848" s="177">
        <f>F3848/D3848</f>
        <v>0.6</v>
      </c>
      <c r="J3848" s="174">
        <f t="shared" si="199"/>
        <v>2</v>
      </c>
      <c r="M3848" s="184"/>
    </row>
    <row r="3849" spans="1:13" ht="15" customHeight="1" x14ac:dyDescent="0.3">
      <c r="A3849" s="85" t="s">
        <v>4212</v>
      </c>
      <c r="B3849" s="85" t="s">
        <v>4213</v>
      </c>
      <c r="C3849" s="86"/>
      <c r="D3849" s="199">
        <v>5</v>
      </c>
      <c r="E3849" s="176">
        <v>5900</v>
      </c>
      <c r="F3849" s="87">
        <v>3</v>
      </c>
      <c r="G3849" s="168">
        <v>3540</v>
      </c>
      <c r="I3849" s="177">
        <f>F3849/D3849</f>
        <v>0.6</v>
      </c>
      <c r="J3849" s="174">
        <f t="shared" si="199"/>
        <v>2</v>
      </c>
      <c r="M3849" s="184"/>
    </row>
    <row r="3850" spans="1:13" ht="15" customHeight="1" x14ac:dyDescent="0.3">
      <c r="A3850" s="85" t="s">
        <v>4214</v>
      </c>
      <c r="B3850" s="85" t="s">
        <v>4215</v>
      </c>
      <c r="C3850" s="86"/>
      <c r="D3850" s="199">
        <v>24</v>
      </c>
      <c r="E3850" s="176">
        <v>12744</v>
      </c>
      <c r="F3850" s="87">
        <v>18</v>
      </c>
      <c r="G3850" s="168">
        <v>9558</v>
      </c>
      <c r="I3850" s="177">
        <f>F3850/D3850</f>
        <v>0.75</v>
      </c>
      <c r="J3850" s="174">
        <f t="shared" si="199"/>
        <v>6</v>
      </c>
      <c r="M3850" s="184"/>
    </row>
    <row r="3851" spans="1:13" ht="15" customHeight="1" x14ac:dyDescent="0.3">
      <c r="A3851" s="85" t="s">
        <v>8977</v>
      </c>
      <c r="B3851" s="85" t="s">
        <v>8978</v>
      </c>
      <c r="C3851" s="86" t="s">
        <v>28</v>
      </c>
      <c r="D3851" s="203">
        <v>5</v>
      </c>
      <c r="E3851" s="164">
        <v>25960</v>
      </c>
      <c r="F3851" s="163">
        <v>3</v>
      </c>
      <c r="G3851" s="172">
        <v>15576</v>
      </c>
      <c r="I3851" s="177">
        <f>F3851/D3851</f>
        <v>0.6</v>
      </c>
      <c r="J3851" s="174">
        <f t="shared" si="199"/>
        <v>2</v>
      </c>
      <c r="M3851" s="184"/>
    </row>
    <row r="3852" spans="1:13" ht="25.2" customHeight="1" x14ac:dyDescent="0.3">
      <c r="A3852" s="83" t="s">
        <v>4216</v>
      </c>
      <c r="B3852" s="83" t="s">
        <v>4217</v>
      </c>
      <c r="C3852" s="84"/>
      <c r="D3852" s="198">
        <v>0</v>
      </c>
      <c r="E3852" s="155">
        <v>0</v>
      </c>
      <c r="F3852" s="84"/>
      <c r="G3852" s="84">
        <v>0</v>
      </c>
      <c r="I3852" s="177"/>
      <c r="J3852" s="174">
        <f t="shared" si="199"/>
        <v>0</v>
      </c>
      <c r="M3852" s="184"/>
    </row>
    <row r="3853" spans="1:13" ht="25.2" customHeight="1" x14ac:dyDescent="0.3">
      <c r="A3853" s="83" t="s">
        <v>4218</v>
      </c>
      <c r="B3853" s="83" t="s">
        <v>4219</v>
      </c>
      <c r="C3853" s="84"/>
      <c r="D3853" s="198">
        <v>0</v>
      </c>
      <c r="E3853" s="155">
        <v>0</v>
      </c>
      <c r="F3853" s="84"/>
      <c r="G3853" s="84">
        <v>0</v>
      </c>
      <c r="I3853" s="177"/>
      <c r="J3853" s="174">
        <f t="shared" si="199"/>
        <v>0</v>
      </c>
      <c r="M3853" s="184"/>
    </row>
    <row r="3854" spans="1:13" ht="25.2" customHeight="1" x14ac:dyDescent="0.3">
      <c r="A3854" s="83" t="s">
        <v>5625</v>
      </c>
      <c r="B3854" s="83" t="s">
        <v>5796</v>
      </c>
      <c r="C3854" s="84"/>
      <c r="D3854" s="198"/>
      <c r="E3854" s="154">
        <v>51000</v>
      </c>
      <c r="F3854" s="84"/>
      <c r="G3854" s="84">
        <v>39555</v>
      </c>
      <c r="I3854" s="177"/>
      <c r="J3854" s="174">
        <f t="shared" si="199"/>
        <v>0</v>
      </c>
      <c r="M3854" s="184"/>
    </row>
    <row r="3855" spans="1:13" ht="15" customHeight="1" x14ac:dyDescent="0.3">
      <c r="A3855" s="85" t="s">
        <v>5626</v>
      </c>
      <c r="B3855" s="85" t="s">
        <v>5796</v>
      </c>
      <c r="C3855" s="86" t="s">
        <v>14</v>
      </c>
      <c r="D3855" s="200">
        <v>6800</v>
      </c>
      <c r="E3855" s="160">
        <v>51000</v>
      </c>
      <c r="F3855" s="159">
        <v>5274</v>
      </c>
      <c r="G3855" s="169">
        <v>39555</v>
      </c>
      <c r="I3855" s="177">
        <f>F3855/D3855</f>
        <v>0.77558823529411769</v>
      </c>
      <c r="J3855" s="174">
        <f t="shared" si="199"/>
        <v>1526</v>
      </c>
      <c r="M3855" s="184"/>
    </row>
    <row r="3856" spans="1:13" ht="25.2" customHeight="1" x14ac:dyDescent="0.3">
      <c r="A3856" s="83" t="s">
        <v>5627</v>
      </c>
      <c r="B3856" s="83" t="s">
        <v>5797</v>
      </c>
      <c r="C3856" s="84"/>
      <c r="D3856" s="198"/>
      <c r="E3856" s="154">
        <v>320189.3</v>
      </c>
      <c r="F3856" s="84"/>
      <c r="G3856" s="84">
        <v>252842.9</v>
      </c>
      <c r="I3856" s="177"/>
      <c r="J3856" s="174">
        <f t="shared" si="199"/>
        <v>0</v>
      </c>
      <c r="M3856" s="184"/>
    </row>
    <row r="3857" spans="1:13" ht="15" customHeight="1" x14ac:dyDescent="0.3">
      <c r="A3857" s="85" t="s">
        <v>5630</v>
      </c>
      <c r="B3857" s="85" t="s">
        <v>5798</v>
      </c>
      <c r="C3857" s="86" t="s">
        <v>42</v>
      </c>
      <c r="D3857" s="200">
        <v>1</v>
      </c>
      <c r="E3857" s="160">
        <v>33358.300000000003</v>
      </c>
      <c r="F3857" s="159">
        <v>1</v>
      </c>
      <c r="G3857" s="169">
        <v>33358.300000000003</v>
      </c>
      <c r="I3857" s="177">
        <f>F3857/D3857</f>
        <v>1</v>
      </c>
      <c r="J3857" s="174">
        <f t="shared" si="199"/>
        <v>0</v>
      </c>
      <c r="M3857" s="184"/>
    </row>
    <row r="3858" spans="1:13" ht="15" customHeight="1" x14ac:dyDescent="0.3">
      <c r="A3858" s="85" t="s">
        <v>5631</v>
      </c>
      <c r="B3858" s="85" t="s">
        <v>5628</v>
      </c>
      <c r="C3858" s="86" t="s">
        <v>42</v>
      </c>
      <c r="D3858" s="200">
        <v>1</v>
      </c>
      <c r="E3858" s="160">
        <v>17445.400000000001</v>
      </c>
      <c r="F3858" s="159">
        <v>1</v>
      </c>
      <c r="G3858" s="169">
        <v>17445.400000000001</v>
      </c>
      <c r="I3858" s="177">
        <f>F3858/D3858</f>
        <v>1</v>
      </c>
      <c r="J3858" s="174">
        <f t="shared" si="199"/>
        <v>0</v>
      </c>
      <c r="M3858" s="184"/>
    </row>
    <row r="3859" spans="1:13" ht="15" customHeight="1" x14ac:dyDescent="0.3">
      <c r="A3859" s="85" t="s">
        <v>5632</v>
      </c>
      <c r="B3859" s="85" t="s">
        <v>5629</v>
      </c>
      <c r="C3859" s="86" t="s">
        <v>47</v>
      </c>
      <c r="D3859" s="200">
        <v>24</v>
      </c>
      <c r="E3859" s="160">
        <v>269385.59999999998</v>
      </c>
      <c r="F3859" s="159">
        <v>18</v>
      </c>
      <c r="G3859" s="169">
        <v>202039.19999999998</v>
      </c>
      <c r="I3859" s="177">
        <f>F3859/D3859</f>
        <v>0.75</v>
      </c>
      <c r="J3859" s="174">
        <f t="shared" si="199"/>
        <v>6</v>
      </c>
      <c r="M3859" s="184"/>
    </row>
    <row r="3860" spans="1:13" ht="25.2" customHeight="1" x14ac:dyDescent="0.3">
      <c r="A3860" s="83" t="s">
        <v>5633</v>
      </c>
      <c r="B3860" s="83" t="s">
        <v>5799</v>
      </c>
      <c r="C3860" s="84"/>
      <c r="D3860" s="198"/>
      <c r="E3860" s="154">
        <v>21000</v>
      </c>
      <c r="F3860" s="84"/>
      <c r="G3860" s="84">
        <v>12000</v>
      </c>
      <c r="I3860" s="177"/>
      <c r="J3860" s="174">
        <f t="shared" si="199"/>
        <v>0</v>
      </c>
      <c r="M3860" s="184"/>
    </row>
    <row r="3861" spans="1:13" ht="15" customHeight="1" x14ac:dyDescent="0.3">
      <c r="A3861" s="85" t="s">
        <v>5634</v>
      </c>
      <c r="B3861" s="85" t="s">
        <v>5800</v>
      </c>
      <c r="C3861" s="86" t="s">
        <v>47</v>
      </c>
      <c r="D3861" s="206">
        <v>7</v>
      </c>
      <c r="E3861" s="160">
        <v>21000</v>
      </c>
      <c r="F3861" s="159">
        <v>4</v>
      </c>
      <c r="G3861" s="169">
        <v>12000</v>
      </c>
      <c r="I3861" s="177">
        <f>F3861/D3861</f>
        <v>0.5714285714285714</v>
      </c>
      <c r="J3861" s="174">
        <f t="shared" si="199"/>
        <v>3</v>
      </c>
      <c r="M3861" s="184"/>
    </row>
    <row r="3862" spans="1:13" ht="25.2" customHeight="1" x14ac:dyDescent="0.3">
      <c r="A3862" s="83" t="s">
        <v>8279</v>
      </c>
      <c r="B3862" s="83" t="s">
        <v>8280</v>
      </c>
      <c r="C3862" s="84"/>
      <c r="D3862" s="198"/>
      <c r="E3862" s="154">
        <v>29178.400000000001</v>
      </c>
      <c r="F3862" s="84"/>
      <c r="G3862" s="84">
        <v>2500</v>
      </c>
      <c r="I3862" s="177"/>
      <c r="J3862" s="174">
        <f t="shared" si="199"/>
        <v>0</v>
      </c>
      <c r="M3862" s="184"/>
    </row>
    <row r="3863" spans="1:13" ht="15" customHeight="1" x14ac:dyDescent="0.3">
      <c r="A3863" s="85" t="s">
        <v>8281</v>
      </c>
      <c r="B3863" s="85" t="s">
        <v>8282</v>
      </c>
      <c r="C3863" s="86" t="s">
        <v>42</v>
      </c>
      <c r="D3863" s="202">
        <v>1</v>
      </c>
      <c r="E3863" s="162">
        <v>2500</v>
      </c>
      <c r="F3863" s="161">
        <v>1</v>
      </c>
      <c r="G3863" s="171">
        <v>2500</v>
      </c>
      <c r="I3863" s="177">
        <f>F3863/D3863</f>
        <v>1</v>
      </c>
      <c r="J3863" s="174">
        <f t="shared" si="199"/>
        <v>0</v>
      </c>
      <c r="M3863" s="184"/>
    </row>
    <row r="3864" spans="1:13" ht="15" customHeight="1" x14ac:dyDescent="0.3">
      <c r="A3864" s="85" t="s">
        <v>8979</v>
      </c>
      <c r="B3864" s="85" t="s">
        <v>9081</v>
      </c>
      <c r="C3864" s="86" t="s">
        <v>47</v>
      </c>
      <c r="D3864" s="203">
        <v>8</v>
      </c>
      <c r="E3864" s="164">
        <v>26678.400000000001</v>
      </c>
      <c r="F3864" s="163">
        <v>0</v>
      </c>
      <c r="G3864" s="172">
        <v>0</v>
      </c>
      <c r="I3864" s="177">
        <f>F3864/D3864</f>
        <v>0</v>
      </c>
      <c r="J3864" s="174">
        <f t="shared" si="199"/>
        <v>8</v>
      </c>
      <c r="M3864" s="184"/>
    </row>
    <row r="3865" spans="1:13" ht="25.2" customHeight="1" x14ac:dyDescent="0.3">
      <c r="A3865" s="81" t="s">
        <v>4220</v>
      </c>
      <c r="B3865" s="81" t="s">
        <v>4221</v>
      </c>
      <c r="C3865" s="82"/>
      <c r="D3865" s="197"/>
      <c r="E3865" s="153">
        <v>98560</v>
      </c>
      <c r="F3865" s="82"/>
      <c r="G3865" s="82">
        <v>0</v>
      </c>
      <c r="I3865" s="177"/>
      <c r="J3865" s="174">
        <f t="shared" si="199"/>
        <v>0</v>
      </c>
      <c r="M3865" s="184"/>
    </row>
    <row r="3866" spans="1:13" ht="25.2" customHeight="1" x14ac:dyDescent="0.3">
      <c r="A3866" s="83" t="s">
        <v>4222</v>
      </c>
      <c r="B3866" s="83" t="s">
        <v>4223</v>
      </c>
      <c r="C3866" s="84"/>
      <c r="D3866" s="198"/>
      <c r="E3866" s="154">
        <v>91480</v>
      </c>
      <c r="F3866" s="84"/>
      <c r="G3866" s="84">
        <v>0</v>
      </c>
      <c r="I3866" s="177"/>
      <c r="J3866" s="174">
        <f t="shared" si="199"/>
        <v>0</v>
      </c>
      <c r="M3866" s="184"/>
    </row>
    <row r="3867" spans="1:13" ht="15" customHeight="1" x14ac:dyDescent="0.3">
      <c r="A3867" s="85" t="s">
        <v>4224</v>
      </c>
      <c r="B3867" s="85" t="s">
        <v>4225</v>
      </c>
      <c r="C3867" s="86"/>
      <c r="D3867" s="199">
        <v>166</v>
      </c>
      <c r="E3867" s="176">
        <v>14940</v>
      </c>
      <c r="F3867" s="87">
        <v>0</v>
      </c>
      <c r="G3867" s="168">
        <v>0</v>
      </c>
      <c r="I3867" s="177">
        <f t="shared" ref="I3867:I3885" si="201">F3867/D3867</f>
        <v>0</v>
      </c>
      <c r="J3867" s="174">
        <f t="shared" si="199"/>
        <v>166</v>
      </c>
      <c r="M3867" s="184"/>
    </row>
    <row r="3868" spans="1:13" ht="15" customHeight="1" x14ac:dyDescent="0.3">
      <c r="A3868" s="85" t="s">
        <v>4226</v>
      </c>
      <c r="B3868" s="85" t="s">
        <v>4227</v>
      </c>
      <c r="C3868" s="86"/>
      <c r="D3868" s="199">
        <v>26</v>
      </c>
      <c r="E3868" s="176">
        <v>4290</v>
      </c>
      <c r="F3868" s="87">
        <v>0</v>
      </c>
      <c r="G3868" s="168">
        <v>0</v>
      </c>
      <c r="I3868" s="177">
        <f t="shared" si="201"/>
        <v>0</v>
      </c>
      <c r="J3868" s="174">
        <f t="shared" si="199"/>
        <v>26</v>
      </c>
      <c r="M3868" s="184"/>
    </row>
    <row r="3869" spans="1:13" ht="15" customHeight="1" x14ac:dyDescent="0.3">
      <c r="A3869" s="85" t="s">
        <v>4228</v>
      </c>
      <c r="B3869" s="85" t="s">
        <v>4229</v>
      </c>
      <c r="C3869" s="86"/>
      <c r="D3869" s="199">
        <v>66</v>
      </c>
      <c r="E3869" s="176">
        <v>11880</v>
      </c>
      <c r="F3869" s="87">
        <v>0</v>
      </c>
      <c r="G3869" s="168">
        <v>0</v>
      </c>
      <c r="I3869" s="177">
        <f t="shared" si="201"/>
        <v>0</v>
      </c>
      <c r="J3869" s="174">
        <f t="shared" si="199"/>
        <v>66</v>
      </c>
      <c r="M3869" s="184"/>
    </row>
    <row r="3870" spans="1:13" ht="15" customHeight="1" x14ac:dyDescent="0.3">
      <c r="A3870" s="85" t="s">
        <v>4230</v>
      </c>
      <c r="B3870" s="85" t="s">
        <v>4231</v>
      </c>
      <c r="C3870" s="86"/>
      <c r="D3870" s="199">
        <v>9</v>
      </c>
      <c r="E3870" s="176">
        <v>1755</v>
      </c>
      <c r="F3870" s="87">
        <v>0</v>
      </c>
      <c r="G3870" s="168">
        <v>0</v>
      </c>
      <c r="I3870" s="177">
        <f t="shared" si="201"/>
        <v>0</v>
      </c>
      <c r="J3870" s="174">
        <f t="shared" si="199"/>
        <v>9</v>
      </c>
      <c r="M3870" s="184"/>
    </row>
    <row r="3871" spans="1:13" ht="15" customHeight="1" x14ac:dyDescent="0.3">
      <c r="A3871" s="85" t="s">
        <v>4232</v>
      </c>
      <c r="B3871" s="85" t="s">
        <v>4233</v>
      </c>
      <c r="C3871" s="86"/>
      <c r="D3871" s="199">
        <v>4</v>
      </c>
      <c r="E3871" s="176">
        <v>1080</v>
      </c>
      <c r="F3871" s="87">
        <v>0</v>
      </c>
      <c r="G3871" s="168">
        <v>0</v>
      </c>
      <c r="I3871" s="177">
        <f t="shared" si="201"/>
        <v>0</v>
      </c>
      <c r="J3871" s="174">
        <f t="shared" si="199"/>
        <v>4</v>
      </c>
      <c r="M3871" s="184"/>
    </row>
    <row r="3872" spans="1:13" ht="15" customHeight="1" x14ac:dyDescent="0.3">
      <c r="A3872" s="85" t="s">
        <v>4234</v>
      </c>
      <c r="B3872" s="85" t="s">
        <v>4235</v>
      </c>
      <c r="C3872" s="86"/>
      <c r="D3872" s="199">
        <v>2</v>
      </c>
      <c r="E3872" s="176">
        <v>2400</v>
      </c>
      <c r="F3872" s="87">
        <v>0</v>
      </c>
      <c r="G3872" s="168">
        <v>0</v>
      </c>
      <c r="I3872" s="177">
        <f t="shared" si="201"/>
        <v>0</v>
      </c>
      <c r="J3872" s="174">
        <f t="shared" si="199"/>
        <v>2</v>
      </c>
      <c r="M3872" s="184"/>
    </row>
    <row r="3873" spans="1:13" ht="15" customHeight="1" x14ac:dyDescent="0.3">
      <c r="A3873" s="85" t="s">
        <v>4236</v>
      </c>
      <c r="B3873" s="85" t="s">
        <v>4237</v>
      </c>
      <c r="C3873" s="86"/>
      <c r="D3873" s="199">
        <v>50</v>
      </c>
      <c r="E3873" s="176">
        <v>4500</v>
      </c>
      <c r="F3873" s="87">
        <v>0</v>
      </c>
      <c r="G3873" s="168">
        <v>0</v>
      </c>
      <c r="I3873" s="177">
        <f t="shared" si="201"/>
        <v>0</v>
      </c>
      <c r="J3873" s="174">
        <f t="shared" si="199"/>
        <v>50</v>
      </c>
      <c r="M3873" s="184"/>
    </row>
    <row r="3874" spans="1:13" ht="15" customHeight="1" x14ac:dyDescent="0.3">
      <c r="A3874" s="85" t="s">
        <v>4238</v>
      </c>
      <c r="B3874" s="85" t="s">
        <v>4239</v>
      </c>
      <c r="C3874" s="86"/>
      <c r="D3874" s="199">
        <v>27</v>
      </c>
      <c r="E3874" s="176">
        <v>4455</v>
      </c>
      <c r="F3874" s="87">
        <v>0</v>
      </c>
      <c r="G3874" s="168">
        <v>0</v>
      </c>
      <c r="I3874" s="177">
        <f t="shared" si="201"/>
        <v>0</v>
      </c>
      <c r="J3874" s="174">
        <f t="shared" si="199"/>
        <v>27</v>
      </c>
      <c r="M3874" s="184"/>
    </row>
    <row r="3875" spans="1:13" ht="15" customHeight="1" x14ac:dyDescent="0.3">
      <c r="A3875" s="85" t="s">
        <v>4240</v>
      </c>
      <c r="B3875" s="85" t="s">
        <v>4241</v>
      </c>
      <c r="C3875" s="86"/>
      <c r="D3875" s="199">
        <v>2</v>
      </c>
      <c r="E3875" s="176">
        <v>340</v>
      </c>
      <c r="F3875" s="87">
        <v>0</v>
      </c>
      <c r="G3875" s="168">
        <v>0</v>
      </c>
      <c r="I3875" s="177">
        <f t="shared" si="201"/>
        <v>0</v>
      </c>
      <c r="J3875" s="174">
        <f t="shared" si="199"/>
        <v>2</v>
      </c>
      <c r="M3875" s="184"/>
    </row>
    <row r="3876" spans="1:13" ht="15" customHeight="1" x14ac:dyDescent="0.3">
      <c r="A3876" s="85" t="s">
        <v>4242</v>
      </c>
      <c r="B3876" s="85" t="s">
        <v>4243</v>
      </c>
      <c r="C3876" s="86"/>
      <c r="D3876" s="199">
        <v>6</v>
      </c>
      <c r="E3876" s="176">
        <v>1170</v>
      </c>
      <c r="F3876" s="87">
        <v>0</v>
      </c>
      <c r="G3876" s="168">
        <v>0</v>
      </c>
      <c r="I3876" s="177">
        <f t="shared" si="201"/>
        <v>0</v>
      </c>
      <c r="J3876" s="174">
        <f t="shared" si="199"/>
        <v>6</v>
      </c>
      <c r="M3876" s="184"/>
    </row>
    <row r="3877" spans="1:13" ht="15" customHeight="1" x14ac:dyDescent="0.3">
      <c r="A3877" s="85" t="s">
        <v>4244</v>
      </c>
      <c r="B3877" s="85" t="s">
        <v>4245</v>
      </c>
      <c r="C3877" s="86"/>
      <c r="D3877" s="199">
        <v>13</v>
      </c>
      <c r="E3877" s="176">
        <v>3120</v>
      </c>
      <c r="F3877" s="87">
        <v>0</v>
      </c>
      <c r="G3877" s="168">
        <v>0</v>
      </c>
      <c r="I3877" s="177">
        <f t="shared" si="201"/>
        <v>0</v>
      </c>
      <c r="J3877" s="174">
        <f t="shared" ref="J3877:J3940" si="202">D3877-F3877</f>
        <v>13</v>
      </c>
      <c r="M3877" s="184"/>
    </row>
    <row r="3878" spans="1:13" ht="15" customHeight="1" x14ac:dyDescent="0.3">
      <c r="A3878" s="85" t="s">
        <v>4246</v>
      </c>
      <c r="B3878" s="85" t="s">
        <v>4247</v>
      </c>
      <c r="C3878" s="86"/>
      <c r="D3878" s="199">
        <v>2</v>
      </c>
      <c r="E3878" s="176">
        <v>2000</v>
      </c>
      <c r="F3878" s="87">
        <v>0</v>
      </c>
      <c r="G3878" s="168">
        <v>0</v>
      </c>
      <c r="I3878" s="177">
        <f t="shared" si="201"/>
        <v>0</v>
      </c>
      <c r="J3878" s="174">
        <f t="shared" si="202"/>
        <v>2</v>
      </c>
      <c r="M3878" s="184"/>
    </row>
    <row r="3879" spans="1:13" ht="15" customHeight="1" x14ac:dyDescent="0.3">
      <c r="A3879" s="85" t="s">
        <v>4248</v>
      </c>
      <c r="B3879" s="85" t="s">
        <v>4249</v>
      </c>
      <c r="C3879" s="86"/>
      <c r="D3879" s="199">
        <v>161</v>
      </c>
      <c r="E3879" s="176">
        <v>14490</v>
      </c>
      <c r="F3879" s="87">
        <v>0</v>
      </c>
      <c r="G3879" s="168">
        <v>0</v>
      </c>
      <c r="I3879" s="177">
        <f t="shared" si="201"/>
        <v>0</v>
      </c>
      <c r="J3879" s="174">
        <f t="shared" si="202"/>
        <v>161</v>
      </c>
      <c r="M3879" s="184"/>
    </row>
    <row r="3880" spans="1:13" ht="15" customHeight="1" x14ac:dyDescent="0.3">
      <c r="A3880" s="85" t="s">
        <v>4250</v>
      </c>
      <c r="B3880" s="85" t="s">
        <v>4251</v>
      </c>
      <c r="C3880" s="86"/>
      <c r="D3880" s="199">
        <v>54</v>
      </c>
      <c r="E3880" s="176">
        <v>8910</v>
      </c>
      <c r="F3880" s="87">
        <v>0</v>
      </c>
      <c r="G3880" s="168">
        <v>0</v>
      </c>
      <c r="I3880" s="177">
        <f t="shared" si="201"/>
        <v>0</v>
      </c>
      <c r="J3880" s="174">
        <f t="shared" si="202"/>
        <v>54</v>
      </c>
      <c r="M3880" s="184"/>
    </row>
    <row r="3881" spans="1:13" ht="15" customHeight="1" x14ac:dyDescent="0.3">
      <c r="A3881" s="85" t="s">
        <v>4252</v>
      </c>
      <c r="B3881" s="85" t="s">
        <v>4253</v>
      </c>
      <c r="C3881" s="86"/>
      <c r="D3881" s="199">
        <v>57</v>
      </c>
      <c r="E3881" s="176">
        <v>10260</v>
      </c>
      <c r="F3881" s="87">
        <v>0</v>
      </c>
      <c r="G3881" s="168">
        <v>0</v>
      </c>
      <c r="I3881" s="177">
        <f t="shared" si="201"/>
        <v>0</v>
      </c>
      <c r="J3881" s="174">
        <f t="shared" si="202"/>
        <v>57</v>
      </c>
      <c r="M3881" s="184"/>
    </row>
    <row r="3882" spans="1:13" ht="15" customHeight="1" x14ac:dyDescent="0.3">
      <c r="A3882" s="85" t="s">
        <v>4254</v>
      </c>
      <c r="B3882" s="85" t="s">
        <v>4255</v>
      </c>
      <c r="C3882" s="86"/>
      <c r="D3882" s="199">
        <v>10</v>
      </c>
      <c r="E3882" s="176">
        <v>1950</v>
      </c>
      <c r="F3882" s="87">
        <v>0</v>
      </c>
      <c r="G3882" s="168">
        <v>0</v>
      </c>
      <c r="I3882" s="177">
        <f t="shared" si="201"/>
        <v>0</v>
      </c>
      <c r="J3882" s="174">
        <f t="shared" si="202"/>
        <v>10</v>
      </c>
      <c r="M3882" s="184"/>
    </row>
    <row r="3883" spans="1:13" ht="15" customHeight="1" x14ac:dyDescent="0.3">
      <c r="A3883" s="85" t="s">
        <v>4256</v>
      </c>
      <c r="B3883" s="85" t="s">
        <v>4257</v>
      </c>
      <c r="C3883" s="86"/>
      <c r="D3883" s="199">
        <v>2</v>
      </c>
      <c r="E3883" s="176">
        <v>540</v>
      </c>
      <c r="F3883" s="87">
        <v>0</v>
      </c>
      <c r="G3883" s="168">
        <v>0</v>
      </c>
      <c r="I3883" s="177">
        <f t="shared" si="201"/>
        <v>0</v>
      </c>
      <c r="J3883" s="174">
        <f t="shared" si="202"/>
        <v>2</v>
      </c>
      <c r="M3883" s="184"/>
    </row>
    <row r="3884" spans="1:13" ht="15" customHeight="1" x14ac:dyDescent="0.3">
      <c r="A3884" s="85" t="s">
        <v>4258</v>
      </c>
      <c r="B3884" s="85" t="s">
        <v>4259</v>
      </c>
      <c r="C3884" s="86"/>
      <c r="D3884" s="199">
        <v>1</v>
      </c>
      <c r="E3884" s="176">
        <v>1000</v>
      </c>
      <c r="F3884" s="87">
        <v>0</v>
      </c>
      <c r="G3884" s="168">
        <v>0</v>
      </c>
      <c r="I3884" s="177">
        <f t="shared" si="201"/>
        <v>0</v>
      </c>
      <c r="J3884" s="174">
        <f t="shared" si="202"/>
        <v>1</v>
      </c>
      <c r="M3884" s="184"/>
    </row>
    <row r="3885" spans="1:13" ht="15" customHeight="1" x14ac:dyDescent="0.3">
      <c r="A3885" s="85" t="s">
        <v>4260</v>
      </c>
      <c r="B3885" s="85" t="s">
        <v>4261</v>
      </c>
      <c r="C3885" s="86"/>
      <c r="D3885" s="199">
        <v>2</v>
      </c>
      <c r="E3885" s="176">
        <v>2400</v>
      </c>
      <c r="F3885" s="87">
        <v>0</v>
      </c>
      <c r="G3885" s="168">
        <v>0</v>
      </c>
      <c r="I3885" s="177">
        <f t="shared" si="201"/>
        <v>0</v>
      </c>
      <c r="J3885" s="174">
        <f t="shared" si="202"/>
        <v>2</v>
      </c>
      <c r="M3885" s="184"/>
    </row>
    <row r="3886" spans="1:13" ht="25.2" customHeight="1" x14ac:dyDescent="0.3">
      <c r="A3886" s="83" t="s">
        <v>4262</v>
      </c>
      <c r="B3886" s="83" t="s">
        <v>4209</v>
      </c>
      <c r="C3886" s="84"/>
      <c r="D3886" s="198"/>
      <c r="E3886" s="154">
        <v>7080</v>
      </c>
      <c r="F3886" s="84"/>
      <c r="G3886" s="84">
        <v>0</v>
      </c>
      <c r="I3886" s="177"/>
      <c r="J3886" s="174">
        <f t="shared" si="202"/>
        <v>0</v>
      </c>
      <c r="M3886" s="184"/>
    </row>
    <row r="3887" spans="1:13" ht="15" customHeight="1" x14ac:dyDescent="0.3">
      <c r="A3887" s="85" t="s">
        <v>4263</v>
      </c>
      <c r="B3887" s="85" t="s">
        <v>4211</v>
      </c>
      <c r="C3887" s="86"/>
      <c r="D3887" s="199">
        <v>2</v>
      </c>
      <c r="E3887" s="176">
        <v>4720</v>
      </c>
      <c r="F3887" s="87">
        <v>0</v>
      </c>
      <c r="G3887" s="168">
        <v>0</v>
      </c>
      <c r="I3887" s="177">
        <f>F3887/D3887</f>
        <v>0</v>
      </c>
      <c r="J3887" s="174">
        <f t="shared" si="202"/>
        <v>2</v>
      </c>
      <c r="M3887" s="184"/>
    </row>
    <row r="3888" spans="1:13" ht="15" customHeight="1" x14ac:dyDescent="0.3">
      <c r="A3888" s="85" t="s">
        <v>4264</v>
      </c>
      <c r="B3888" s="85" t="s">
        <v>4213</v>
      </c>
      <c r="C3888" s="86"/>
      <c r="D3888" s="199">
        <v>2</v>
      </c>
      <c r="E3888" s="176">
        <v>2360</v>
      </c>
      <c r="F3888" s="87">
        <v>0</v>
      </c>
      <c r="G3888" s="168">
        <v>0</v>
      </c>
      <c r="I3888" s="177">
        <f>F3888/D3888</f>
        <v>0</v>
      </c>
      <c r="J3888" s="174">
        <f t="shared" si="202"/>
        <v>2</v>
      </c>
      <c r="M3888" s="184"/>
    </row>
    <row r="3889" spans="1:14" ht="25.2" customHeight="1" x14ac:dyDescent="0.3">
      <c r="A3889" s="81" t="s">
        <v>4265</v>
      </c>
      <c r="B3889" s="81" t="s">
        <v>4266</v>
      </c>
      <c r="C3889" s="82"/>
      <c r="D3889" s="197"/>
      <c r="E3889" s="153">
        <v>17110</v>
      </c>
      <c r="F3889" s="82"/>
      <c r="G3889" s="82">
        <v>0</v>
      </c>
      <c r="I3889" s="177"/>
      <c r="J3889" s="174">
        <f t="shared" si="202"/>
        <v>0</v>
      </c>
      <c r="M3889" s="184"/>
    </row>
    <row r="3890" spans="1:14" ht="25.2" customHeight="1" x14ac:dyDescent="0.3">
      <c r="A3890" s="83" t="s">
        <v>4267</v>
      </c>
      <c r="B3890" s="83" t="s">
        <v>4268</v>
      </c>
      <c r="C3890" s="84"/>
      <c r="D3890" s="198"/>
      <c r="E3890" s="154">
        <v>17110</v>
      </c>
      <c r="F3890" s="84"/>
      <c r="G3890" s="84">
        <v>0</v>
      </c>
      <c r="I3890" s="177"/>
      <c r="J3890" s="174">
        <f t="shared" si="202"/>
        <v>0</v>
      </c>
      <c r="M3890" s="184"/>
    </row>
    <row r="3891" spans="1:14" ht="15" customHeight="1" x14ac:dyDescent="0.3">
      <c r="A3891" s="85" t="s">
        <v>4269</v>
      </c>
      <c r="B3891" s="85" t="s">
        <v>4270</v>
      </c>
      <c r="C3891" s="86"/>
      <c r="D3891" s="199">
        <v>1</v>
      </c>
      <c r="E3891" s="176">
        <v>5900</v>
      </c>
      <c r="F3891" s="87">
        <v>0</v>
      </c>
      <c r="G3891" s="168">
        <v>0</v>
      </c>
      <c r="I3891" s="177">
        <f>F3891/D3891</f>
        <v>0</v>
      </c>
      <c r="J3891" s="174">
        <f t="shared" si="202"/>
        <v>1</v>
      </c>
      <c r="M3891" s="184"/>
    </row>
    <row r="3892" spans="1:14" ht="15" customHeight="1" x14ac:dyDescent="0.3">
      <c r="A3892" s="85" t="s">
        <v>4271</v>
      </c>
      <c r="B3892" s="85" t="s">
        <v>4272</v>
      </c>
      <c r="C3892" s="86"/>
      <c r="D3892" s="199">
        <v>1</v>
      </c>
      <c r="E3892" s="176">
        <v>9440</v>
      </c>
      <c r="F3892" s="87">
        <v>0</v>
      </c>
      <c r="G3892" s="168">
        <v>0</v>
      </c>
      <c r="I3892" s="177">
        <f>F3892/D3892</f>
        <v>0</v>
      </c>
      <c r="J3892" s="174">
        <f t="shared" si="202"/>
        <v>1</v>
      </c>
      <c r="M3892" s="184"/>
    </row>
    <row r="3893" spans="1:14" ht="15" customHeight="1" x14ac:dyDescent="0.3">
      <c r="A3893" s="85" t="s">
        <v>4273</v>
      </c>
      <c r="B3893" s="85" t="s">
        <v>4217</v>
      </c>
      <c r="C3893" s="86"/>
      <c r="D3893" s="199">
        <v>1</v>
      </c>
      <c r="E3893" s="176">
        <v>1770</v>
      </c>
      <c r="F3893" s="87">
        <v>0</v>
      </c>
      <c r="G3893" s="168">
        <v>0</v>
      </c>
      <c r="I3893" s="177">
        <f>F3893/D3893</f>
        <v>0</v>
      </c>
      <c r="J3893" s="174">
        <f t="shared" si="202"/>
        <v>1</v>
      </c>
      <c r="M3893" s="184"/>
    </row>
    <row r="3894" spans="1:14" ht="25.2" customHeight="1" x14ac:dyDescent="0.3">
      <c r="A3894" s="81" t="s">
        <v>6756</v>
      </c>
      <c r="B3894" s="81" t="s">
        <v>5993</v>
      </c>
      <c r="C3894" s="82"/>
      <c r="D3894" s="197"/>
      <c r="E3894" s="82">
        <v>11452</v>
      </c>
      <c r="F3894" s="82"/>
      <c r="G3894" s="82">
        <v>9800</v>
      </c>
      <c r="I3894" s="177"/>
      <c r="J3894" s="174">
        <f t="shared" si="202"/>
        <v>0</v>
      </c>
      <c r="M3894" s="184"/>
    </row>
    <row r="3895" spans="1:14" ht="25.2" customHeight="1" x14ac:dyDescent="0.3">
      <c r="A3895" s="83" t="s">
        <v>6758</v>
      </c>
      <c r="B3895" s="83" t="s">
        <v>7817</v>
      </c>
      <c r="C3895" s="84"/>
      <c r="D3895" s="198"/>
      <c r="E3895" s="154">
        <v>9800</v>
      </c>
      <c r="F3895" s="84"/>
      <c r="G3895" s="84">
        <v>9800</v>
      </c>
      <c r="I3895" s="177"/>
      <c r="J3895" s="174">
        <f t="shared" si="202"/>
        <v>0</v>
      </c>
      <c r="M3895" s="184"/>
    </row>
    <row r="3896" spans="1:14" ht="15" customHeight="1" x14ac:dyDescent="0.3">
      <c r="A3896" s="85" t="s">
        <v>8283</v>
      </c>
      <c r="B3896" s="85" t="s">
        <v>8284</v>
      </c>
      <c r="C3896" s="86" t="s">
        <v>42</v>
      </c>
      <c r="D3896" s="202">
        <v>1</v>
      </c>
      <c r="E3896" s="162">
        <v>9800</v>
      </c>
      <c r="F3896" s="161">
        <v>1</v>
      </c>
      <c r="G3896" s="171">
        <v>9800</v>
      </c>
      <c r="I3896" s="177">
        <f>F3896/D3896</f>
        <v>1</v>
      </c>
      <c r="J3896" s="174">
        <f t="shared" si="202"/>
        <v>0</v>
      </c>
      <c r="M3896" s="184"/>
    </row>
    <row r="3897" spans="1:14" ht="25.2" customHeight="1" x14ac:dyDescent="0.3">
      <c r="A3897" s="83" t="s">
        <v>9444</v>
      </c>
      <c r="B3897" s="83" t="s">
        <v>9436</v>
      </c>
      <c r="C3897" s="84"/>
      <c r="D3897" s="198"/>
      <c r="E3897" s="154">
        <v>1652</v>
      </c>
      <c r="F3897" s="84"/>
      <c r="G3897" s="84">
        <v>0</v>
      </c>
      <c r="I3897" s="177"/>
      <c r="J3897" s="174">
        <f t="shared" si="202"/>
        <v>0</v>
      </c>
      <c r="M3897" s="184"/>
    </row>
    <row r="3898" spans="1:14" ht="15" customHeight="1" x14ac:dyDescent="0.3">
      <c r="A3898" s="85" t="s">
        <v>9437</v>
      </c>
      <c r="B3898" s="85" t="s">
        <v>9081</v>
      </c>
      <c r="C3898" s="86" t="s">
        <v>42</v>
      </c>
      <c r="D3898" s="203">
        <v>1</v>
      </c>
      <c r="E3898" s="164">
        <v>1652</v>
      </c>
      <c r="F3898" s="163">
        <v>0</v>
      </c>
      <c r="G3898" s="172">
        <v>0</v>
      </c>
      <c r="I3898" s="177">
        <f>F3898/D3898</f>
        <v>0</v>
      </c>
      <c r="J3898" s="174">
        <f t="shared" si="202"/>
        <v>1</v>
      </c>
      <c r="M3898" s="184"/>
    </row>
    <row r="3899" spans="1:14" ht="25.2" customHeight="1" x14ac:dyDescent="0.3">
      <c r="A3899" s="81" t="s">
        <v>8285</v>
      </c>
      <c r="B3899" s="81" t="s">
        <v>8286</v>
      </c>
      <c r="C3899" s="82"/>
      <c r="D3899" s="197"/>
      <c r="E3899" s="82">
        <v>3000</v>
      </c>
      <c r="F3899" s="82"/>
      <c r="G3899" s="82">
        <v>0</v>
      </c>
      <c r="I3899" s="177"/>
      <c r="J3899" s="174">
        <f t="shared" si="202"/>
        <v>0</v>
      </c>
      <c r="M3899" s="184"/>
    </row>
    <row r="3900" spans="1:14" ht="15" customHeight="1" x14ac:dyDescent="0.3">
      <c r="A3900" s="85" t="s">
        <v>8287</v>
      </c>
      <c r="B3900" s="85" t="s">
        <v>8286</v>
      </c>
      <c r="C3900" s="86" t="s">
        <v>42</v>
      </c>
      <c r="D3900" s="202">
        <v>0</v>
      </c>
      <c r="E3900" s="162">
        <v>0</v>
      </c>
      <c r="F3900" s="161">
        <v>0</v>
      </c>
      <c r="G3900" s="171">
        <v>0</v>
      </c>
      <c r="I3900" s="177" t="s">
        <v>9293</v>
      </c>
      <c r="J3900" s="174">
        <f t="shared" si="202"/>
        <v>0</v>
      </c>
      <c r="M3900" s="184"/>
    </row>
    <row r="3901" spans="1:14" ht="15" customHeight="1" x14ac:dyDescent="0.3">
      <c r="A3901" s="85" t="s">
        <v>9443</v>
      </c>
      <c r="B3901" s="85" t="s">
        <v>9441</v>
      </c>
      <c r="C3901" s="86" t="s">
        <v>42</v>
      </c>
      <c r="D3901" s="203">
        <v>1</v>
      </c>
      <c r="E3901" s="164">
        <v>3000</v>
      </c>
      <c r="F3901" s="163">
        <v>0</v>
      </c>
      <c r="G3901" s="172">
        <v>0</v>
      </c>
      <c r="I3901" s="177">
        <f>F3901/D3901</f>
        <v>0</v>
      </c>
      <c r="J3901" s="174">
        <f t="shared" si="202"/>
        <v>1</v>
      </c>
      <c r="M3901" s="184"/>
    </row>
    <row r="3902" spans="1:14" ht="25.2" customHeight="1" x14ac:dyDescent="0.3">
      <c r="A3902" s="81" t="s">
        <v>9438</v>
      </c>
      <c r="B3902" s="81" t="s">
        <v>9440</v>
      </c>
      <c r="C3902" s="82"/>
      <c r="D3902" s="197"/>
      <c r="E3902" s="82">
        <v>3000</v>
      </c>
      <c r="F3902" s="82"/>
      <c r="G3902" s="82">
        <v>3000</v>
      </c>
      <c r="I3902" s="177"/>
      <c r="J3902" s="174">
        <f t="shared" si="202"/>
        <v>0</v>
      </c>
      <c r="M3902" s="184"/>
    </row>
    <row r="3903" spans="1:14" ht="15" customHeight="1" x14ac:dyDescent="0.3">
      <c r="A3903" s="85" t="s">
        <v>9439</v>
      </c>
      <c r="B3903" s="85" t="s">
        <v>9442</v>
      </c>
      <c r="C3903" s="86" t="s">
        <v>42</v>
      </c>
      <c r="D3903" s="203">
        <v>1</v>
      </c>
      <c r="E3903" s="164">
        <v>3000</v>
      </c>
      <c r="F3903" s="163">
        <v>1</v>
      </c>
      <c r="G3903" s="172">
        <v>3000</v>
      </c>
      <c r="I3903" s="177">
        <f>F3903/D3903</f>
        <v>1</v>
      </c>
      <c r="J3903" s="174">
        <f t="shared" si="202"/>
        <v>0</v>
      </c>
      <c r="M3903" s="184"/>
    </row>
    <row r="3904" spans="1:14" ht="60" customHeight="1" x14ac:dyDescent="0.3">
      <c r="A3904" s="76"/>
      <c r="B3904" s="77" t="s">
        <v>4274</v>
      </c>
      <c r="C3904" s="78"/>
      <c r="D3904" s="195"/>
      <c r="E3904" s="151">
        <v>49451514.5</v>
      </c>
      <c r="F3904" s="78"/>
      <c r="G3904" s="78">
        <v>0</v>
      </c>
      <c r="I3904" s="177"/>
      <c r="J3904" s="174">
        <f t="shared" si="202"/>
        <v>0</v>
      </c>
      <c r="M3904" s="184"/>
      <c r="N3904" s="1" t="s">
        <v>5881</v>
      </c>
    </row>
    <row r="3905" spans="1:13" ht="30" customHeight="1" x14ac:dyDescent="0.3">
      <c r="A3905" s="79" t="s">
        <v>4275</v>
      </c>
      <c r="B3905" s="92" t="s">
        <v>4274</v>
      </c>
      <c r="C3905" s="80"/>
      <c r="D3905" s="196"/>
      <c r="E3905" s="152">
        <v>49451514.5</v>
      </c>
      <c r="F3905" s="80"/>
      <c r="G3905" s="80">
        <v>0</v>
      </c>
      <c r="I3905" s="177"/>
      <c r="J3905" s="174">
        <f t="shared" si="202"/>
        <v>0</v>
      </c>
      <c r="M3905" s="184"/>
    </row>
    <row r="3906" spans="1:13" ht="25.2" customHeight="1" x14ac:dyDescent="0.3">
      <c r="A3906" s="81" t="s">
        <v>4276</v>
      </c>
      <c r="B3906" s="81" t="s">
        <v>4277</v>
      </c>
      <c r="C3906" s="82"/>
      <c r="D3906" s="197"/>
      <c r="E3906" s="153">
        <v>24447390.790000003</v>
      </c>
      <c r="F3906" s="82"/>
      <c r="G3906" s="82">
        <v>0</v>
      </c>
      <c r="I3906" s="177"/>
      <c r="J3906" s="174">
        <f t="shared" si="202"/>
        <v>0</v>
      </c>
      <c r="M3906" s="184"/>
    </row>
    <row r="3907" spans="1:13" ht="15" customHeight="1" x14ac:dyDescent="0.3">
      <c r="A3907" s="85" t="s">
        <v>4278</v>
      </c>
      <c r="B3907" s="85" t="s">
        <v>4279</v>
      </c>
      <c r="C3907" s="86" t="s">
        <v>28</v>
      </c>
      <c r="D3907" s="199">
        <v>8</v>
      </c>
      <c r="E3907" s="176">
        <v>93567.12</v>
      </c>
      <c r="F3907" s="87">
        <v>0</v>
      </c>
      <c r="G3907" s="168">
        <v>0</v>
      </c>
      <c r="I3907" s="177">
        <f t="shared" ref="I3907:I3921" si="203">F3907/D3907</f>
        <v>0</v>
      </c>
      <c r="J3907" s="174">
        <f t="shared" si="202"/>
        <v>8</v>
      </c>
      <c r="M3907" s="184"/>
    </row>
    <row r="3908" spans="1:13" ht="15" customHeight="1" x14ac:dyDescent="0.3">
      <c r="A3908" s="85" t="s">
        <v>4280</v>
      </c>
      <c r="B3908" s="85" t="s">
        <v>4281</v>
      </c>
      <c r="C3908" s="86" t="s">
        <v>28</v>
      </c>
      <c r="D3908" s="199">
        <v>1</v>
      </c>
      <c r="E3908" s="176">
        <v>221602.5</v>
      </c>
      <c r="F3908" s="87">
        <v>0</v>
      </c>
      <c r="G3908" s="168">
        <v>0</v>
      </c>
      <c r="I3908" s="177">
        <f t="shared" si="203"/>
        <v>0</v>
      </c>
      <c r="J3908" s="174">
        <f t="shared" si="202"/>
        <v>1</v>
      </c>
      <c r="M3908" s="184"/>
    </row>
    <row r="3909" spans="1:13" ht="15" customHeight="1" x14ac:dyDescent="0.3">
      <c r="A3909" s="85" t="s">
        <v>4282</v>
      </c>
      <c r="B3909" s="85" t="s">
        <v>4283</v>
      </c>
      <c r="C3909" s="86" t="s">
        <v>28</v>
      </c>
      <c r="D3909" s="199">
        <v>2</v>
      </c>
      <c r="E3909" s="176">
        <v>199277.64</v>
      </c>
      <c r="F3909" s="87">
        <v>0</v>
      </c>
      <c r="G3909" s="168">
        <v>0</v>
      </c>
      <c r="I3909" s="177">
        <f t="shared" si="203"/>
        <v>0</v>
      </c>
      <c r="J3909" s="174">
        <f t="shared" si="202"/>
        <v>2</v>
      </c>
      <c r="M3909" s="184"/>
    </row>
    <row r="3910" spans="1:13" ht="15" customHeight="1" x14ac:dyDescent="0.3">
      <c r="A3910" s="85" t="s">
        <v>4284</v>
      </c>
      <c r="B3910" s="85" t="s">
        <v>4285</v>
      </c>
      <c r="C3910" s="86" t="s">
        <v>28</v>
      </c>
      <c r="D3910" s="199">
        <v>4</v>
      </c>
      <c r="E3910" s="176">
        <v>49399.8</v>
      </c>
      <c r="F3910" s="87">
        <v>0</v>
      </c>
      <c r="G3910" s="168">
        <v>0</v>
      </c>
      <c r="I3910" s="177">
        <f t="shared" si="203"/>
        <v>0</v>
      </c>
      <c r="J3910" s="174">
        <f t="shared" si="202"/>
        <v>4</v>
      </c>
      <c r="M3910" s="184"/>
    </row>
    <row r="3911" spans="1:13" ht="15" customHeight="1" x14ac:dyDescent="0.3">
      <c r="A3911" s="85" t="s">
        <v>4286</v>
      </c>
      <c r="B3911" s="85" t="s">
        <v>4287</v>
      </c>
      <c r="C3911" s="86" t="s">
        <v>28</v>
      </c>
      <c r="D3911" s="199">
        <v>22</v>
      </c>
      <c r="E3911" s="176">
        <v>798045.16</v>
      </c>
      <c r="F3911" s="87">
        <v>0</v>
      </c>
      <c r="G3911" s="168">
        <v>0</v>
      </c>
      <c r="I3911" s="177">
        <f t="shared" si="203"/>
        <v>0</v>
      </c>
      <c r="J3911" s="174">
        <f t="shared" si="202"/>
        <v>22</v>
      </c>
      <c r="M3911" s="184"/>
    </row>
    <row r="3912" spans="1:13" ht="15" customHeight="1" x14ac:dyDescent="0.3">
      <c r="A3912" s="85" t="s">
        <v>4288</v>
      </c>
      <c r="B3912" s="85" t="s">
        <v>4289</v>
      </c>
      <c r="C3912" s="86" t="s">
        <v>28</v>
      </c>
      <c r="D3912" s="199">
        <v>2</v>
      </c>
      <c r="E3912" s="176">
        <v>22281.919999999998</v>
      </c>
      <c r="F3912" s="87">
        <v>0</v>
      </c>
      <c r="G3912" s="168">
        <v>0</v>
      </c>
      <c r="I3912" s="177">
        <f t="shared" si="203"/>
        <v>0</v>
      </c>
      <c r="J3912" s="174">
        <f t="shared" si="202"/>
        <v>2</v>
      </c>
      <c r="M3912" s="184"/>
    </row>
    <row r="3913" spans="1:13" ht="15" customHeight="1" x14ac:dyDescent="0.3">
      <c r="A3913" s="85" t="s">
        <v>4290</v>
      </c>
      <c r="B3913" s="85" t="s">
        <v>4291</v>
      </c>
      <c r="C3913" s="86" t="s">
        <v>28</v>
      </c>
      <c r="D3913" s="199">
        <v>14</v>
      </c>
      <c r="E3913" s="176">
        <v>930818</v>
      </c>
      <c r="F3913" s="87">
        <v>0</v>
      </c>
      <c r="G3913" s="168">
        <v>0</v>
      </c>
      <c r="I3913" s="177">
        <f t="shared" si="203"/>
        <v>0</v>
      </c>
      <c r="J3913" s="174">
        <f t="shared" si="202"/>
        <v>14</v>
      </c>
      <c r="M3913" s="184"/>
    </row>
    <row r="3914" spans="1:13" ht="15" customHeight="1" x14ac:dyDescent="0.3">
      <c r="A3914" s="85" t="s">
        <v>4292</v>
      </c>
      <c r="B3914" s="85" t="s">
        <v>4293</v>
      </c>
      <c r="C3914" s="86" t="s">
        <v>28</v>
      </c>
      <c r="D3914" s="199">
        <v>4</v>
      </c>
      <c r="E3914" s="176">
        <v>307756.79999999999</v>
      </c>
      <c r="F3914" s="87">
        <v>0</v>
      </c>
      <c r="G3914" s="168">
        <v>0</v>
      </c>
      <c r="I3914" s="177">
        <f t="shared" si="203"/>
        <v>0</v>
      </c>
      <c r="J3914" s="174">
        <f t="shared" si="202"/>
        <v>4</v>
      </c>
      <c r="M3914" s="184"/>
    </row>
    <row r="3915" spans="1:13" ht="15" customHeight="1" x14ac:dyDescent="0.3">
      <c r="A3915" s="85" t="s">
        <v>4294</v>
      </c>
      <c r="B3915" s="85" t="s">
        <v>4295</v>
      </c>
      <c r="C3915" s="86" t="s">
        <v>28</v>
      </c>
      <c r="D3915" s="199">
        <v>1</v>
      </c>
      <c r="E3915" s="176">
        <v>90921.66</v>
      </c>
      <c r="F3915" s="87">
        <v>0</v>
      </c>
      <c r="G3915" s="168">
        <v>0</v>
      </c>
      <c r="I3915" s="177">
        <f t="shared" si="203"/>
        <v>0</v>
      </c>
      <c r="J3915" s="174">
        <f t="shared" si="202"/>
        <v>1</v>
      </c>
      <c r="M3915" s="184"/>
    </row>
    <row r="3916" spans="1:13" ht="15" customHeight="1" x14ac:dyDescent="0.3">
      <c r="A3916" s="85" t="s">
        <v>4296</v>
      </c>
      <c r="B3916" s="85" t="s">
        <v>4297</v>
      </c>
      <c r="C3916" s="86" t="s">
        <v>28</v>
      </c>
      <c r="D3916" s="199">
        <v>4</v>
      </c>
      <c r="E3916" s="176">
        <v>363799.6</v>
      </c>
      <c r="F3916" s="87">
        <v>0</v>
      </c>
      <c r="G3916" s="168">
        <v>0</v>
      </c>
      <c r="I3916" s="177">
        <f t="shared" si="203"/>
        <v>0</v>
      </c>
      <c r="J3916" s="174">
        <f t="shared" si="202"/>
        <v>4</v>
      </c>
      <c r="M3916" s="184"/>
    </row>
    <row r="3917" spans="1:13" ht="15" customHeight="1" x14ac:dyDescent="0.3">
      <c r="A3917" s="85" t="s">
        <v>4298</v>
      </c>
      <c r="B3917" s="85" t="s">
        <v>4299</v>
      </c>
      <c r="C3917" s="86" t="s">
        <v>28</v>
      </c>
      <c r="D3917" s="199">
        <v>2</v>
      </c>
      <c r="E3917" s="176">
        <v>581087.5</v>
      </c>
      <c r="F3917" s="87">
        <v>0</v>
      </c>
      <c r="G3917" s="168">
        <v>0</v>
      </c>
      <c r="I3917" s="177">
        <f t="shared" si="203"/>
        <v>0</v>
      </c>
      <c r="J3917" s="174">
        <f t="shared" si="202"/>
        <v>2</v>
      </c>
      <c r="M3917" s="184"/>
    </row>
    <row r="3918" spans="1:13" ht="15" customHeight="1" x14ac:dyDescent="0.3">
      <c r="A3918" s="85" t="s">
        <v>4300</v>
      </c>
      <c r="B3918" s="85" t="s">
        <v>4301</v>
      </c>
      <c r="C3918" s="86" t="s">
        <v>28</v>
      </c>
      <c r="D3918" s="199">
        <v>2</v>
      </c>
      <c r="E3918" s="176">
        <v>351520.6</v>
      </c>
      <c r="F3918" s="87">
        <v>0</v>
      </c>
      <c r="G3918" s="168">
        <v>0</v>
      </c>
      <c r="I3918" s="177">
        <f t="shared" si="203"/>
        <v>0</v>
      </c>
      <c r="J3918" s="174">
        <f t="shared" si="202"/>
        <v>2</v>
      </c>
      <c r="M3918" s="184"/>
    </row>
    <row r="3919" spans="1:13" ht="15" customHeight="1" x14ac:dyDescent="0.3">
      <c r="A3919" s="85" t="s">
        <v>4302</v>
      </c>
      <c r="B3919" s="85" t="s">
        <v>4303</v>
      </c>
      <c r="C3919" s="86" t="s">
        <v>28</v>
      </c>
      <c r="D3919" s="199">
        <v>1</v>
      </c>
      <c r="E3919" s="176">
        <v>92248</v>
      </c>
      <c r="F3919" s="87">
        <v>0</v>
      </c>
      <c r="G3919" s="168">
        <v>0</v>
      </c>
      <c r="I3919" s="177">
        <f t="shared" si="203"/>
        <v>0</v>
      </c>
      <c r="J3919" s="174">
        <f t="shared" si="202"/>
        <v>1</v>
      </c>
      <c r="M3919" s="184"/>
    </row>
    <row r="3920" spans="1:13" ht="15" customHeight="1" x14ac:dyDescent="0.3">
      <c r="A3920" s="85" t="s">
        <v>4304</v>
      </c>
      <c r="B3920" s="85" t="s">
        <v>4305</v>
      </c>
      <c r="C3920" s="86" t="s">
        <v>28</v>
      </c>
      <c r="D3920" s="199">
        <v>1</v>
      </c>
      <c r="E3920" s="176">
        <v>89000</v>
      </c>
      <c r="F3920" s="87">
        <v>0</v>
      </c>
      <c r="G3920" s="168">
        <v>0</v>
      </c>
      <c r="I3920" s="177">
        <f t="shared" si="203"/>
        <v>0</v>
      </c>
      <c r="J3920" s="174">
        <f t="shared" si="202"/>
        <v>1</v>
      </c>
      <c r="M3920" s="184"/>
    </row>
    <row r="3921" spans="1:13" ht="15" customHeight="1" x14ac:dyDescent="0.3">
      <c r="A3921" s="85" t="s">
        <v>4306</v>
      </c>
      <c r="B3921" s="85" t="s">
        <v>4307</v>
      </c>
      <c r="C3921" s="86" t="s">
        <v>28</v>
      </c>
      <c r="D3921" s="199">
        <v>2</v>
      </c>
      <c r="E3921" s="176">
        <v>339968.18</v>
      </c>
      <c r="F3921" s="87">
        <v>0</v>
      </c>
      <c r="G3921" s="168">
        <v>0</v>
      </c>
      <c r="I3921" s="177">
        <f t="shared" si="203"/>
        <v>0</v>
      </c>
      <c r="J3921" s="174">
        <f t="shared" si="202"/>
        <v>2</v>
      </c>
      <c r="M3921" s="184"/>
    </row>
    <row r="3922" spans="1:13" ht="15" customHeight="1" x14ac:dyDescent="0.3">
      <c r="A3922" s="85" t="s">
        <v>4308</v>
      </c>
      <c r="B3922" s="85" t="s">
        <v>4309</v>
      </c>
      <c r="C3922" s="86" t="s">
        <v>28</v>
      </c>
      <c r="D3922" s="199">
        <v>0</v>
      </c>
      <c r="E3922" s="176">
        <v>0</v>
      </c>
      <c r="F3922" s="87">
        <v>0</v>
      </c>
      <c r="G3922" s="168">
        <v>0</v>
      </c>
      <c r="I3922" s="177" t="s">
        <v>9293</v>
      </c>
      <c r="J3922" s="174">
        <f t="shared" si="202"/>
        <v>0</v>
      </c>
      <c r="M3922" s="184"/>
    </row>
    <row r="3923" spans="1:13" ht="15" customHeight="1" x14ac:dyDescent="0.3">
      <c r="A3923" s="85" t="s">
        <v>4310</v>
      </c>
      <c r="B3923" s="85" t="s">
        <v>4311</v>
      </c>
      <c r="C3923" s="86" t="s">
        <v>28</v>
      </c>
      <c r="D3923" s="199">
        <v>1</v>
      </c>
      <c r="E3923" s="176">
        <v>27343.97</v>
      </c>
      <c r="F3923" s="87">
        <v>0</v>
      </c>
      <c r="G3923" s="168">
        <v>0</v>
      </c>
      <c r="I3923" s="177">
        <f t="shared" ref="I3923:I3949" si="204">F3923/D3923</f>
        <v>0</v>
      </c>
      <c r="J3923" s="174">
        <f t="shared" si="202"/>
        <v>1</v>
      </c>
      <c r="M3923" s="184"/>
    </row>
    <row r="3924" spans="1:13" ht="15" customHeight="1" x14ac:dyDescent="0.3">
      <c r="A3924" s="85" t="s">
        <v>4312</v>
      </c>
      <c r="B3924" s="85" t="s">
        <v>4313</v>
      </c>
      <c r="C3924" s="86" t="s">
        <v>28</v>
      </c>
      <c r="D3924" s="199">
        <v>15</v>
      </c>
      <c r="E3924" s="176">
        <v>467414.55</v>
      </c>
      <c r="F3924" s="87">
        <v>0</v>
      </c>
      <c r="G3924" s="168">
        <v>0</v>
      </c>
      <c r="I3924" s="177">
        <f t="shared" si="204"/>
        <v>0</v>
      </c>
      <c r="J3924" s="174">
        <f t="shared" si="202"/>
        <v>15</v>
      </c>
      <c r="M3924" s="184"/>
    </row>
    <row r="3925" spans="1:13" ht="15" customHeight="1" x14ac:dyDescent="0.3">
      <c r="A3925" s="85" t="s">
        <v>4314</v>
      </c>
      <c r="B3925" s="85" t="s">
        <v>4315</v>
      </c>
      <c r="C3925" s="86" t="s">
        <v>28</v>
      </c>
      <c r="D3925" s="199">
        <v>26</v>
      </c>
      <c r="E3925" s="176">
        <v>163963.79999999999</v>
      </c>
      <c r="F3925" s="87">
        <v>0</v>
      </c>
      <c r="G3925" s="168">
        <v>0</v>
      </c>
      <c r="I3925" s="177">
        <f t="shared" si="204"/>
        <v>0</v>
      </c>
      <c r="J3925" s="174">
        <f t="shared" si="202"/>
        <v>26</v>
      </c>
      <c r="M3925" s="184"/>
    </row>
    <row r="3926" spans="1:13" ht="15" customHeight="1" x14ac:dyDescent="0.3">
      <c r="A3926" s="85" t="s">
        <v>4316</v>
      </c>
      <c r="B3926" s="85" t="s">
        <v>4317</v>
      </c>
      <c r="C3926" s="86" t="s">
        <v>28</v>
      </c>
      <c r="D3926" s="199">
        <v>5</v>
      </c>
      <c r="E3926" s="176">
        <v>831035.7</v>
      </c>
      <c r="F3926" s="87">
        <v>0</v>
      </c>
      <c r="G3926" s="168">
        <v>0</v>
      </c>
      <c r="I3926" s="177">
        <f t="shared" si="204"/>
        <v>0</v>
      </c>
      <c r="J3926" s="174">
        <f t="shared" si="202"/>
        <v>5</v>
      </c>
      <c r="M3926" s="184"/>
    </row>
    <row r="3927" spans="1:13" ht="15" customHeight="1" x14ac:dyDescent="0.3">
      <c r="A3927" s="85" t="s">
        <v>4318</v>
      </c>
      <c r="B3927" s="85" t="s">
        <v>4319</v>
      </c>
      <c r="C3927" s="86" t="s">
        <v>28</v>
      </c>
      <c r="D3927" s="199">
        <v>2</v>
      </c>
      <c r="E3927" s="176">
        <v>3381.04</v>
      </c>
      <c r="F3927" s="87">
        <v>0</v>
      </c>
      <c r="G3927" s="168">
        <v>0</v>
      </c>
      <c r="I3927" s="177">
        <f t="shared" si="204"/>
        <v>0</v>
      </c>
      <c r="J3927" s="174">
        <f t="shared" si="202"/>
        <v>2</v>
      </c>
      <c r="M3927" s="184"/>
    </row>
    <row r="3928" spans="1:13" ht="15" customHeight="1" x14ac:dyDescent="0.3">
      <c r="A3928" s="85" t="s">
        <v>4320</v>
      </c>
      <c r="B3928" s="85" t="s">
        <v>4321</v>
      </c>
      <c r="C3928" s="86" t="s">
        <v>28</v>
      </c>
      <c r="D3928" s="199">
        <v>1</v>
      </c>
      <c r="E3928" s="176">
        <v>1201049.3500000001</v>
      </c>
      <c r="F3928" s="87">
        <v>0</v>
      </c>
      <c r="G3928" s="168">
        <v>0</v>
      </c>
      <c r="I3928" s="177">
        <f t="shared" si="204"/>
        <v>0</v>
      </c>
      <c r="J3928" s="174">
        <f t="shared" si="202"/>
        <v>1</v>
      </c>
      <c r="M3928" s="184"/>
    </row>
    <row r="3929" spans="1:13" ht="15" customHeight="1" x14ac:dyDescent="0.3">
      <c r="A3929" s="85" t="s">
        <v>4322</v>
      </c>
      <c r="B3929" s="85" t="s">
        <v>4323</v>
      </c>
      <c r="C3929" s="86" t="s">
        <v>28</v>
      </c>
      <c r="D3929" s="199">
        <v>6</v>
      </c>
      <c r="E3929" s="176">
        <v>28598.94</v>
      </c>
      <c r="F3929" s="87">
        <v>0</v>
      </c>
      <c r="G3929" s="168">
        <v>0</v>
      </c>
      <c r="I3929" s="177">
        <f t="shared" si="204"/>
        <v>0</v>
      </c>
      <c r="J3929" s="174">
        <f t="shared" si="202"/>
        <v>6</v>
      </c>
      <c r="M3929" s="184"/>
    </row>
    <row r="3930" spans="1:13" ht="15" customHeight="1" x14ac:dyDescent="0.3">
      <c r="A3930" s="85" t="s">
        <v>4324</v>
      </c>
      <c r="B3930" s="85" t="s">
        <v>4325</v>
      </c>
      <c r="C3930" s="86" t="s">
        <v>28</v>
      </c>
      <c r="D3930" s="199">
        <v>1</v>
      </c>
      <c r="E3930" s="176">
        <v>90000</v>
      </c>
      <c r="F3930" s="87">
        <v>0</v>
      </c>
      <c r="G3930" s="168">
        <v>0</v>
      </c>
      <c r="I3930" s="177">
        <f t="shared" si="204"/>
        <v>0</v>
      </c>
      <c r="J3930" s="174">
        <f t="shared" si="202"/>
        <v>1</v>
      </c>
      <c r="M3930" s="184"/>
    </row>
    <row r="3931" spans="1:13" ht="15" customHeight="1" x14ac:dyDescent="0.3">
      <c r="A3931" s="85" t="s">
        <v>4326</v>
      </c>
      <c r="B3931" s="85" t="s">
        <v>4327</v>
      </c>
      <c r="C3931" s="86" t="s">
        <v>28</v>
      </c>
      <c r="D3931" s="199">
        <v>3</v>
      </c>
      <c r="E3931" s="176">
        <v>117810</v>
      </c>
      <c r="F3931" s="87">
        <v>0</v>
      </c>
      <c r="G3931" s="168">
        <v>0</v>
      </c>
      <c r="I3931" s="177">
        <f t="shared" si="204"/>
        <v>0</v>
      </c>
      <c r="J3931" s="174">
        <f t="shared" si="202"/>
        <v>3</v>
      </c>
      <c r="M3931" s="184"/>
    </row>
    <row r="3932" spans="1:13" ht="15" customHeight="1" x14ac:dyDescent="0.3">
      <c r="A3932" s="85" t="s">
        <v>4328</v>
      </c>
      <c r="B3932" s="85" t="s">
        <v>4329</v>
      </c>
      <c r="C3932" s="86" t="s">
        <v>28</v>
      </c>
      <c r="D3932" s="199">
        <v>1</v>
      </c>
      <c r="E3932" s="176">
        <v>35697.360000000001</v>
      </c>
      <c r="F3932" s="87">
        <v>0</v>
      </c>
      <c r="G3932" s="168">
        <v>0</v>
      </c>
      <c r="I3932" s="177">
        <f t="shared" si="204"/>
        <v>0</v>
      </c>
      <c r="J3932" s="174">
        <f t="shared" si="202"/>
        <v>1</v>
      </c>
      <c r="M3932" s="184"/>
    </row>
    <row r="3933" spans="1:13" ht="15" customHeight="1" x14ac:dyDescent="0.3">
      <c r="A3933" s="85" t="s">
        <v>4330</v>
      </c>
      <c r="B3933" s="85" t="s">
        <v>4331</v>
      </c>
      <c r="C3933" s="86" t="s">
        <v>28</v>
      </c>
      <c r="D3933" s="199">
        <v>2</v>
      </c>
      <c r="E3933" s="176">
        <v>145335.46</v>
      </c>
      <c r="F3933" s="87">
        <v>0</v>
      </c>
      <c r="G3933" s="168">
        <v>0</v>
      </c>
      <c r="I3933" s="177">
        <f t="shared" si="204"/>
        <v>0</v>
      </c>
      <c r="J3933" s="174">
        <f t="shared" si="202"/>
        <v>2</v>
      </c>
      <c r="M3933" s="184"/>
    </row>
    <row r="3934" spans="1:13" ht="15" customHeight="1" x14ac:dyDescent="0.3">
      <c r="A3934" s="85" t="s">
        <v>4332</v>
      </c>
      <c r="B3934" s="85" t="s">
        <v>4333</v>
      </c>
      <c r="C3934" s="86" t="s">
        <v>28</v>
      </c>
      <c r="D3934" s="199">
        <v>1</v>
      </c>
      <c r="E3934" s="176">
        <v>89250</v>
      </c>
      <c r="F3934" s="87">
        <v>0</v>
      </c>
      <c r="G3934" s="168">
        <v>0</v>
      </c>
      <c r="I3934" s="177">
        <f t="shared" si="204"/>
        <v>0</v>
      </c>
      <c r="J3934" s="174">
        <f t="shared" si="202"/>
        <v>1</v>
      </c>
      <c r="M3934" s="184"/>
    </row>
    <row r="3935" spans="1:13" ht="15" customHeight="1" x14ac:dyDescent="0.3">
      <c r="A3935" s="85" t="s">
        <v>4334</v>
      </c>
      <c r="B3935" s="85" t="s">
        <v>4335</v>
      </c>
      <c r="C3935" s="86" t="s">
        <v>28</v>
      </c>
      <c r="D3935" s="199">
        <v>3</v>
      </c>
      <c r="E3935" s="176">
        <v>146043</v>
      </c>
      <c r="F3935" s="87">
        <v>0</v>
      </c>
      <c r="G3935" s="168">
        <v>0</v>
      </c>
      <c r="I3935" s="177">
        <f t="shared" si="204"/>
        <v>0</v>
      </c>
      <c r="J3935" s="174">
        <f t="shared" si="202"/>
        <v>3</v>
      </c>
      <c r="M3935" s="184"/>
    </row>
    <row r="3936" spans="1:13" ht="15" customHeight="1" x14ac:dyDescent="0.3">
      <c r="A3936" s="85" t="s">
        <v>4336</v>
      </c>
      <c r="B3936" s="85" t="s">
        <v>4337</v>
      </c>
      <c r="C3936" s="86" t="s">
        <v>28</v>
      </c>
      <c r="D3936" s="199">
        <v>1</v>
      </c>
      <c r="E3936" s="176">
        <v>37060.620000000003</v>
      </c>
      <c r="F3936" s="87">
        <v>0</v>
      </c>
      <c r="G3936" s="168">
        <v>0</v>
      </c>
      <c r="I3936" s="177">
        <f t="shared" si="204"/>
        <v>0</v>
      </c>
      <c r="J3936" s="174">
        <f t="shared" si="202"/>
        <v>1</v>
      </c>
      <c r="M3936" s="184"/>
    </row>
    <row r="3937" spans="1:13" ht="15" customHeight="1" x14ac:dyDescent="0.3">
      <c r="A3937" s="85" t="s">
        <v>4338</v>
      </c>
      <c r="B3937" s="85" t="s">
        <v>4339</v>
      </c>
      <c r="C3937" s="86" t="s">
        <v>28</v>
      </c>
      <c r="D3937" s="199">
        <v>1</v>
      </c>
      <c r="E3937" s="176">
        <v>33928.42</v>
      </c>
      <c r="F3937" s="87">
        <v>0</v>
      </c>
      <c r="G3937" s="168">
        <v>0</v>
      </c>
      <c r="I3937" s="177">
        <f t="shared" si="204"/>
        <v>0</v>
      </c>
      <c r="J3937" s="174">
        <f t="shared" si="202"/>
        <v>1</v>
      </c>
      <c r="M3937" s="184"/>
    </row>
    <row r="3938" spans="1:13" ht="15" customHeight="1" x14ac:dyDescent="0.3">
      <c r="A3938" s="85" t="s">
        <v>4340</v>
      </c>
      <c r="B3938" s="85" t="s">
        <v>4341</v>
      </c>
      <c r="C3938" s="86" t="s">
        <v>28</v>
      </c>
      <c r="D3938" s="199">
        <v>2</v>
      </c>
      <c r="E3938" s="176">
        <v>623454.04</v>
      </c>
      <c r="F3938" s="87">
        <v>0</v>
      </c>
      <c r="G3938" s="168">
        <v>0</v>
      </c>
      <c r="I3938" s="177">
        <f t="shared" si="204"/>
        <v>0</v>
      </c>
      <c r="J3938" s="174">
        <f t="shared" si="202"/>
        <v>2</v>
      </c>
      <c r="M3938" s="184"/>
    </row>
    <row r="3939" spans="1:13" ht="15" customHeight="1" x14ac:dyDescent="0.3">
      <c r="A3939" s="85" t="s">
        <v>4342</v>
      </c>
      <c r="B3939" s="85" t="s">
        <v>4343</v>
      </c>
      <c r="C3939" s="86" t="s">
        <v>28</v>
      </c>
      <c r="D3939" s="199">
        <v>1</v>
      </c>
      <c r="E3939" s="176">
        <v>265408.31</v>
      </c>
      <c r="F3939" s="87">
        <v>0</v>
      </c>
      <c r="G3939" s="168">
        <v>0</v>
      </c>
      <c r="I3939" s="177">
        <f t="shared" si="204"/>
        <v>0</v>
      </c>
      <c r="J3939" s="174">
        <f t="shared" si="202"/>
        <v>1</v>
      </c>
      <c r="M3939" s="184"/>
    </row>
    <row r="3940" spans="1:13" ht="15" customHeight="1" x14ac:dyDescent="0.3">
      <c r="A3940" s="85" t="s">
        <v>4344</v>
      </c>
      <c r="B3940" s="85" t="s">
        <v>4345</v>
      </c>
      <c r="C3940" s="86" t="s">
        <v>28</v>
      </c>
      <c r="D3940" s="199">
        <v>1</v>
      </c>
      <c r="E3940" s="176">
        <v>204750</v>
      </c>
      <c r="F3940" s="87">
        <v>0</v>
      </c>
      <c r="G3940" s="168">
        <v>0</v>
      </c>
      <c r="I3940" s="177">
        <f t="shared" si="204"/>
        <v>0</v>
      </c>
      <c r="J3940" s="174">
        <f t="shared" si="202"/>
        <v>1</v>
      </c>
      <c r="M3940" s="184"/>
    </row>
    <row r="3941" spans="1:13" ht="15" customHeight="1" x14ac:dyDescent="0.3">
      <c r="A3941" s="85" t="s">
        <v>4346</v>
      </c>
      <c r="B3941" s="85" t="s">
        <v>4347</v>
      </c>
      <c r="C3941" s="86" t="s">
        <v>28</v>
      </c>
      <c r="D3941" s="199">
        <v>1</v>
      </c>
      <c r="E3941" s="176">
        <v>53423.41</v>
      </c>
      <c r="F3941" s="87">
        <v>0</v>
      </c>
      <c r="G3941" s="168">
        <v>0</v>
      </c>
      <c r="I3941" s="177">
        <f t="shared" si="204"/>
        <v>0</v>
      </c>
      <c r="J3941" s="174">
        <f t="shared" ref="J3941:J4004" si="205">D3941-F3941</f>
        <v>1</v>
      </c>
      <c r="M3941" s="184"/>
    </row>
    <row r="3942" spans="1:13" ht="15" customHeight="1" x14ac:dyDescent="0.3">
      <c r="A3942" s="85" t="s">
        <v>4348</v>
      </c>
      <c r="B3942" s="85" t="s">
        <v>4349</v>
      </c>
      <c r="C3942" s="86" t="s">
        <v>28</v>
      </c>
      <c r="D3942" s="199">
        <v>1</v>
      </c>
      <c r="E3942" s="176">
        <v>137670.17000000001</v>
      </c>
      <c r="F3942" s="87">
        <v>0</v>
      </c>
      <c r="G3942" s="168">
        <v>0</v>
      </c>
      <c r="I3942" s="177">
        <f t="shared" si="204"/>
        <v>0</v>
      </c>
      <c r="J3942" s="174">
        <f t="shared" si="205"/>
        <v>1</v>
      </c>
      <c r="M3942" s="184"/>
    </row>
    <row r="3943" spans="1:13" ht="15" customHeight="1" x14ac:dyDescent="0.3">
      <c r="A3943" s="85" t="s">
        <v>4350</v>
      </c>
      <c r="B3943" s="85" t="s">
        <v>4351</v>
      </c>
      <c r="C3943" s="86" t="s">
        <v>28</v>
      </c>
      <c r="D3943" s="199">
        <v>2</v>
      </c>
      <c r="E3943" s="176">
        <v>15865.86</v>
      </c>
      <c r="F3943" s="87">
        <v>0</v>
      </c>
      <c r="G3943" s="168">
        <v>0</v>
      </c>
      <c r="I3943" s="177">
        <f t="shared" si="204"/>
        <v>0</v>
      </c>
      <c r="J3943" s="174">
        <f t="shared" si="205"/>
        <v>2</v>
      </c>
      <c r="M3943" s="184"/>
    </row>
    <row r="3944" spans="1:13" ht="15" customHeight="1" x14ac:dyDescent="0.3">
      <c r="A3944" s="85" t="s">
        <v>4352</v>
      </c>
      <c r="B3944" s="85" t="s">
        <v>4353</v>
      </c>
      <c r="C3944" s="86" t="s">
        <v>28</v>
      </c>
      <c r="D3944" s="199">
        <v>2</v>
      </c>
      <c r="E3944" s="176">
        <v>20386.5</v>
      </c>
      <c r="F3944" s="87">
        <v>0</v>
      </c>
      <c r="G3944" s="168">
        <v>0</v>
      </c>
      <c r="I3944" s="177">
        <f t="shared" si="204"/>
        <v>0</v>
      </c>
      <c r="J3944" s="174">
        <f t="shared" si="205"/>
        <v>2</v>
      </c>
      <c r="M3944" s="184"/>
    </row>
    <row r="3945" spans="1:13" ht="15" customHeight="1" x14ac:dyDescent="0.3">
      <c r="A3945" s="85" t="s">
        <v>4354</v>
      </c>
      <c r="B3945" s="85" t="s">
        <v>4355</v>
      </c>
      <c r="C3945" s="86" t="s">
        <v>28</v>
      </c>
      <c r="D3945" s="199">
        <v>1</v>
      </c>
      <c r="E3945" s="176">
        <v>45520</v>
      </c>
      <c r="F3945" s="87">
        <v>0</v>
      </c>
      <c r="G3945" s="168">
        <v>0</v>
      </c>
      <c r="I3945" s="177">
        <f t="shared" si="204"/>
        <v>0</v>
      </c>
      <c r="J3945" s="174">
        <f t="shared" si="205"/>
        <v>1</v>
      </c>
      <c r="M3945" s="184"/>
    </row>
    <row r="3946" spans="1:13" ht="15" customHeight="1" x14ac:dyDescent="0.3">
      <c r="A3946" s="85" t="s">
        <v>4356</v>
      </c>
      <c r="B3946" s="85" t="s">
        <v>4357</v>
      </c>
      <c r="C3946" s="86" t="s">
        <v>28</v>
      </c>
      <c r="D3946" s="199">
        <v>1</v>
      </c>
      <c r="E3946" s="176">
        <v>65123.26</v>
      </c>
      <c r="F3946" s="87">
        <v>0</v>
      </c>
      <c r="G3946" s="168">
        <v>0</v>
      </c>
      <c r="I3946" s="177">
        <f t="shared" si="204"/>
        <v>0</v>
      </c>
      <c r="J3946" s="174">
        <f t="shared" si="205"/>
        <v>1</v>
      </c>
      <c r="M3946" s="184"/>
    </row>
    <row r="3947" spans="1:13" ht="15" customHeight="1" x14ac:dyDescent="0.3">
      <c r="A3947" s="85" t="s">
        <v>4358</v>
      </c>
      <c r="B3947" s="85" t="s">
        <v>4359</v>
      </c>
      <c r="C3947" s="86" t="s">
        <v>28</v>
      </c>
      <c r="D3947" s="199">
        <v>1</v>
      </c>
      <c r="E3947" s="176">
        <v>37963.65</v>
      </c>
      <c r="F3947" s="87">
        <v>0</v>
      </c>
      <c r="G3947" s="168">
        <v>0</v>
      </c>
      <c r="I3947" s="177">
        <f t="shared" si="204"/>
        <v>0</v>
      </c>
      <c r="J3947" s="174">
        <f t="shared" si="205"/>
        <v>1</v>
      </c>
      <c r="M3947" s="184"/>
    </row>
    <row r="3948" spans="1:13" ht="15" customHeight="1" x14ac:dyDescent="0.3">
      <c r="A3948" s="85" t="s">
        <v>4360</v>
      </c>
      <c r="B3948" s="85" t="s">
        <v>4361</v>
      </c>
      <c r="C3948" s="86" t="s">
        <v>28</v>
      </c>
      <c r="D3948" s="199">
        <v>2</v>
      </c>
      <c r="E3948" s="176">
        <v>81351.64</v>
      </c>
      <c r="F3948" s="87">
        <v>0</v>
      </c>
      <c r="G3948" s="168">
        <v>0</v>
      </c>
      <c r="I3948" s="177">
        <f t="shared" si="204"/>
        <v>0</v>
      </c>
      <c r="J3948" s="174">
        <f t="shared" si="205"/>
        <v>2</v>
      </c>
      <c r="M3948" s="184"/>
    </row>
    <row r="3949" spans="1:13" ht="15" customHeight="1" x14ac:dyDescent="0.3">
      <c r="A3949" s="85" t="s">
        <v>4362</v>
      </c>
      <c r="B3949" s="85" t="s">
        <v>4363</v>
      </c>
      <c r="C3949" s="86" t="s">
        <v>28</v>
      </c>
      <c r="D3949" s="199">
        <v>4</v>
      </c>
      <c r="E3949" s="176">
        <v>46469.8</v>
      </c>
      <c r="F3949" s="87">
        <v>0</v>
      </c>
      <c r="G3949" s="168">
        <v>0</v>
      </c>
      <c r="I3949" s="177">
        <f t="shared" si="204"/>
        <v>0</v>
      </c>
      <c r="J3949" s="174">
        <f t="shared" si="205"/>
        <v>4</v>
      </c>
      <c r="M3949" s="184"/>
    </row>
    <row r="3950" spans="1:13" ht="15" customHeight="1" x14ac:dyDescent="0.3">
      <c r="A3950" s="85" t="s">
        <v>4364</v>
      </c>
      <c r="B3950" s="85" t="s">
        <v>4365</v>
      </c>
      <c r="C3950" s="86" t="s">
        <v>28</v>
      </c>
      <c r="D3950" s="199">
        <v>0</v>
      </c>
      <c r="E3950" s="176">
        <v>0</v>
      </c>
      <c r="F3950" s="87">
        <v>0</v>
      </c>
      <c r="G3950" s="168">
        <v>0</v>
      </c>
      <c r="I3950" s="177" t="s">
        <v>9293</v>
      </c>
      <c r="J3950" s="174">
        <f t="shared" si="205"/>
        <v>0</v>
      </c>
      <c r="M3950" s="184"/>
    </row>
    <row r="3951" spans="1:13" ht="15" customHeight="1" x14ac:dyDescent="0.3">
      <c r="A3951" s="85" t="s">
        <v>4366</v>
      </c>
      <c r="B3951" s="85" t="s">
        <v>4367</v>
      </c>
      <c r="C3951" s="86" t="s">
        <v>28</v>
      </c>
      <c r="D3951" s="199">
        <v>3</v>
      </c>
      <c r="E3951" s="176">
        <v>104422.5</v>
      </c>
      <c r="F3951" s="87">
        <v>0</v>
      </c>
      <c r="G3951" s="168">
        <v>0</v>
      </c>
      <c r="I3951" s="177">
        <f t="shared" ref="I3951:I3964" si="206">F3951/D3951</f>
        <v>0</v>
      </c>
      <c r="J3951" s="174">
        <f t="shared" si="205"/>
        <v>3</v>
      </c>
      <c r="M3951" s="184"/>
    </row>
    <row r="3952" spans="1:13" ht="15" customHeight="1" x14ac:dyDescent="0.3">
      <c r="A3952" s="85" t="s">
        <v>4368</v>
      </c>
      <c r="B3952" s="85" t="s">
        <v>4369</v>
      </c>
      <c r="C3952" s="86" t="s">
        <v>28</v>
      </c>
      <c r="D3952" s="199">
        <v>4</v>
      </c>
      <c r="E3952" s="176">
        <v>98000</v>
      </c>
      <c r="F3952" s="87">
        <v>0</v>
      </c>
      <c r="G3952" s="168">
        <v>0</v>
      </c>
      <c r="I3952" s="177">
        <f t="shared" si="206"/>
        <v>0</v>
      </c>
      <c r="J3952" s="174">
        <f t="shared" si="205"/>
        <v>4</v>
      </c>
      <c r="M3952" s="184"/>
    </row>
    <row r="3953" spans="1:13" ht="15" customHeight="1" x14ac:dyDescent="0.3">
      <c r="A3953" s="85" t="s">
        <v>4370</v>
      </c>
      <c r="B3953" s="85" t="s">
        <v>4371</v>
      </c>
      <c r="C3953" s="86" t="s">
        <v>28</v>
      </c>
      <c r="D3953" s="199">
        <v>4</v>
      </c>
      <c r="E3953" s="176">
        <v>63146.720000000001</v>
      </c>
      <c r="F3953" s="87">
        <v>0</v>
      </c>
      <c r="G3953" s="168">
        <v>0</v>
      </c>
      <c r="I3953" s="177">
        <f t="shared" si="206"/>
        <v>0</v>
      </c>
      <c r="J3953" s="174">
        <f t="shared" si="205"/>
        <v>4</v>
      </c>
      <c r="M3953" s="184"/>
    </row>
    <row r="3954" spans="1:13" ht="15" customHeight="1" x14ac:dyDescent="0.3">
      <c r="A3954" s="85" t="s">
        <v>4372</v>
      </c>
      <c r="B3954" s="85" t="s">
        <v>4373</v>
      </c>
      <c r="C3954" s="86" t="s">
        <v>28</v>
      </c>
      <c r="D3954" s="199">
        <v>4</v>
      </c>
      <c r="E3954" s="176">
        <v>66785.039999999994</v>
      </c>
      <c r="F3954" s="87">
        <v>0</v>
      </c>
      <c r="G3954" s="168">
        <v>0</v>
      </c>
      <c r="I3954" s="177">
        <f t="shared" si="206"/>
        <v>0</v>
      </c>
      <c r="J3954" s="174">
        <f t="shared" si="205"/>
        <v>4</v>
      </c>
      <c r="M3954" s="184"/>
    </row>
    <row r="3955" spans="1:13" ht="15" customHeight="1" x14ac:dyDescent="0.3">
      <c r="A3955" s="85" t="s">
        <v>4374</v>
      </c>
      <c r="B3955" s="85" t="s">
        <v>4375</v>
      </c>
      <c r="C3955" s="86" t="s">
        <v>28</v>
      </c>
      <c r="D3955" s="199">
        <v>1</v>
      </c>
      <c r="E3955" s="176">
        <v>325500</v>
      </c>
      <c r="F3955" s="87">
        <v>0</v>
      </c>
      <c r="G3955" s="168">
        <v>0</v>
      </c>
      <c r="I3955" s="177">
        <f t="shared" si="206"/>
        <v>0</v>
      </c>
      <c r="J3955" s="174">
        <f t="shared" si="205"/>
        <v>1</v>
      </c>
      <c r="M3955" s="184"/>
    </row>
    <row r="3956" spans="1:13" ht="15" customHeight="1" x14ac:dyDescent="0.3">
      <c r="A3956" s="85" t="s">
        <v>4376</v>
      </c>
      <c r="B3956" s="85" t="s">
        <v>4377</v>
      </c>
      <c r="C3956" s="86" t="s">
        <v>28</v>
      </c>
      <c r="D3956" s="199">
        <v>1</v>
      </c>
      <c r="E3956" s="176">
        <v>5911.24</v>
      </c>
      <c r="F3956" s="87">
        <v>0</v>
      </c>
      <c r="G3956" s="168">
        <v>0</v>
      </c>
      <c r="I3956" s="177">
        <f t="shared" si="206"/>
        <v>0</v>
      </c>
      <c r="J3956" s="174">
        <f t="shared" si="205"/>
        <v>1</v>
      </c>
      <c r="M3956" s="184"/>
    </row>
    <row r="3957" spans="1:13" ht="15" customHeight="1" x14ac:dyDescent="0.3">
      <c r="A3957" s="85" t="s">
        <v>4378</v>
      </c>
      <c r="B3957" s="85" t="s">
        <v>4379</v>
      </c>
      <c r="C3957" s="86" t="s">
        <v>28</v>
      </c>
      <c r="D3957" s="199">
        <v>1</v>
      </c>
      <c r="E3957" s="176">
        <v>9030</v>
      </c>
      <c r="F3957" s="87">
        <v>0</v>
      </c>
      <c r="G3957" s="168">
        <v>0</v>
      </c>
      <c r="I3957" s="177">
        <f t="shared" si="206"/>
        <v>0</v>
      </c>
      <c r="J3957" s="174">
        <f t="shared" si="205"/>
        <v>1</v>
      </c>
      <c r="M3957" s="184"/>
    </row>
    <row r="3958" spans="1:13" ht="15" customHeight="1" x14ac:dyDescent="0.3">
      <c r="A3958" s="85" t="s">
        <v>4380</v>
      </c>
      <c r="B3958" s="85" t="s">
        <v>4381</v>
      </c>
      <c r="C3958" s="86" t="s">
        <v>28</v>
      </c>
      <c r="D3958" s="199">
        <v>2</v>
      </c>
      <c r="E3958" s="176">
        <v>13378.92</v>
      </c>
      <c r="F3958" s="87">
        <v>0</v>
      </c>
      <c r="G3958" s="168">
        <v>0</v>
      </c>
      <c r="I3958" s="177">
        <f t="shared" si="206"/>
        <v>0</v>
      </c>
      <c r="J3958" s="174">
        <f t="shared" si="205"/>
        <v>2</v>
      </c>
      <c r="M3958" s="184"/>
    </row>
    <row r="3959" spans="1:13" ht="15" customHeight="1" x14ac:dyDescent="0.3">
      <c r="A3959" s="85" t="s">
        <v>4382</v>
      </c>
      <c r="B3959" s="85" t="s">
        <v>4383</v>
      </c>
      <c r="C3959" s="86" t="s">
        <v>28</v>
      </c>
      <c r="D3959" s="199">
        <v>1</v>
      </c>
      <c r="E3959" s="176">
        <v>65100</v>
      </c>
      <c r="F3959" s="87">
        <v>0</v>
      </c>
      <c r="G3959" s="168">
        <v>0</v>
      </c>
      <c r="I3959" s="177">
        <f t="shared" si="206"/>
        <v>0</v>
      </c>
      <c r="J3959" s="174">
        <f t="shared" si="205"/>
        <v>1</v>
      </c>
      <c r="M3959" s="184"/>
    </row>
    <row r="3960" spans="1:13" ht="15" customHeight="1" x14ac:dyDescent="0.3">
      <c r="A3960" s="85" t="s">
        <v>4384</v>
      </c>
      <c r="B3960" s="85" t="s">
        <v>4385</v>
      </c>
      <c r="C3960" s="86" t="s">
        <v>28</v>
      </c>
      <c r="D3960" s="199">
        <v>30</v>
      </c>
      <c r="E3960" s="176">
        <v>12127.5</v>
      </c>
      <c r="F3960" s="87">
        <v>0</v>
      </c>
      <c r="G3960" s="168">
        <v>0</v>
      </c>
      <c r="I3960" s="177">
        <f t="shared" si="206"/>
        <v>0</v>
      </c>
      <c r="J3960" s="174">
        <f t="shared" si="205"/>
        <v>30</v>
      </c>
      <c r="M3960" s="184"/>
    </row>
    <row r="3961" spans="1:13" ht="15" customHeight="1" x14ac:dyDescent="0.3">
      <c r="A3961" s="85" t="s">
        <v>4386</v>
      </c>
      <c r="B3961" s="85" t="s">
        <v>4387</v>
      </c>
      <c r="C3961" s="86" t="s">
        <v>28</v>
      </c>
      <c r="D3961" s="199">
        <v>1</v>
      </c>
      <c r="E3961" s="176">
        <v>5167.8599999999997</v>
      </c>
      <c r="F3961" s="87">
        <v>0</v>
      </c>
      <c r="G3961" s="168">
        <v>0</v>
      </c>
      <c r="I3961" s="177">
        <f t="shared" si="206"/>
        <v>0</v>
      </c>
      <c r="J3961" s="174">
        <f t="shared" si="205"/>
        <v>1</v>
      </c>
      <c r="M3961" s="184"/>
    </row>
    <row r="3962" spans="1:13" ht="15" customHeight="1" x14ac:dyDescent="0.3">
      <c r="A3962" s="85" t="s">
        <v>4388</v>
      </c>
      <c r="B3962" s="85" t="s">
        <v>4389</v>
      </c>
      <c r="C3962" s="86" t="s">
        <v>28</v>
      </c>
      <c r="D3962" s="199">
        <v>1</v>
      </c>
      <c r="E3962" s="176">
        <v>118406.71</v>
      </c>
      <c r="F3962" s="87">
        <v>0</v>
      </c>
      <c r="G3962" s="168">
        <v>0</v>
      </c>
      <c r="I3962" s="177">
        <f t="shared" si="206"/>
        <v>0</v>
      </c>
      <c r="J3962" s="174">
        <f t="shared" si="205"/>
        <v>1</v>
      </c>
      <c r="M3962" s="184"/>
    </row>
    <row r="3963" spans="1:13" ht="15" customHeight="1" x14ac:dyDescent="0.3">
      <c r="A3963" s="85" t="s">
        <v>4390</v>
      </c>
      <c r="B3963" s="85" t="s">
        <v>4391</v>
      </c>
      <c r="C3963" s="86" t="s">
        <v>28</v>
      </c>
      <c r="D3963" s="199">
        <v>1</v>
      </c>
      <c r="E3963" s="176">
        <v>42658.47</v>
      </c>
      <c r="F3963" s="87">
        <v>0</v>
      </c>
      <c r="G3963" s="168">
        <v>0</v>
      </c>
      <c r="I3963" s="177">
        <f t="shared" si="206"/>
        <v>0</v>
      </c>
      <c r="J3963" s="174">
        <f t="shared" si="205"/>
        <v>1</v>
      </c>
      <c r="M3963" s="184"/>
    </row>
    <row r="3964" spans="1:13" ht="15" customHeight="1" x14ac:dyDescent="0.3">
      <c r="A3964" s="85" t="s">
        <v>4392</v>
      </c>
      <c r="B3964" s="85" t="s">
        <v>4393</v>
      </c>
      <c r="C3964" s="86" t="s">
        <v>28</v>
      </c>
      <c r="D3964" s="199">
        <v>1</v>
      </c>
      <c r="E3964" s="176">
        <v>69793.06</v>
      </c>
      <c r="F3964" s="87">
        <v>0</v>
      </c>
      <c r="G3964" s="168">
        <v>0</v>
      </c>
      <c r="I3964" s="177">
        <f t="shared" si="206"/>
        <v>0</v>
      </c>
      <c r="J3964" s="174">
        <f t="shared" si="205"/>
        <v>1</v>
      </c>
      <c r="M3964" s="184"/>
    </row>
    <row r="3965" spans="1:13" ht="15" customHeight="1" x14ac:dyDescent="0.3">
      <c r="A3965" s="85" t="s">
        <v>4394</v>
      </c>
      <c r="B3965" s="85" t="s">
        <v>4395</v>
      </c>
      <c r="C3965" s="86" t="s">
        <v>28</v>
      </c>
      <c r="D3965" s="199">
        <v>0</v>
      </c>
      <c r="E3965" s="176">
        <v>0</v>
      </c>
      <c r="F3965" s="87">
        <v>0</v>
      </c>
      <c r="G3965" s="168">
        <v>0</v>
      </c>
      <c r="I3965" s="177" t="s">
        <v>9293</v>
      </c>
      <c r="J3965" s="174">
        <f t="shared" si="205"/>
        <v>0</v>
      </c>
      <c r="M3965" s="184"/>
    </row>
    <row r="3966" spans="1:13" ht="15" customHeight="1" x14ac:dyDescent="0.3">
      <c r="A3966" s="85" t="s">
        <v>4396</v>
      </c>
      <c r="B3966" s="85" t="s">
        <v>4397</v>
      </c>
      <c r="C3966" s="86" t="s">
        <v>28</v>
      </c>
      <c r="D3966" s="199">
        <v>1</v>
      </c>
      <c r="E3966" s="176">
        <v>37893.629999999997</v>
      </c>
      <c r="F3966" s="87">
        <v>0</v>
      </c>
      <c r="G3966" s="168">
        <v>0</v>
      </c>
      <c r="I3966" s="177">
        <f t="shared" ref="I3966:I3997" si="207">F3966/D3966</f>
        <v>0</v>
      </c>
      <c r="J3966" s="174">
        <f t="shared" si="205"/>
        <v>1</v>
      </c>
      <c r="M3966" s="184"/>
    </row>
    <row r="3967" spans="1:13" ht="15" customHeight="1" x14ac:dyDescent="0.3">
      <c r="A3967" s="85" t="s">
        <v>4398</v>
      </c>
      <c r="B3967" s="85" t="s">
        <v>4399</v>
      </c>
      <c r="C3967" s="86" t="s">
        <v>28</v>
      </c>
      <c r="D3967" s="199">
        <v>1</v>
      </c>
      <c r="E3967" s="176">
        <v>200340</v>
      </c>
      <c r="F3967" s="87">
        <v>0</v>
      </c>
      <c r="G3967" s="168">
        <v>0</v>
      </c>
      <c r="I3967" s="177">
        <f t="shared" si="207"/>
        <v>0</v>
      </c>
      <c r="J3967" s="174">
        <f t="shared" si="205"/>
        <v>1</v>
      </c>
      <c r="M3967" s="184"/>
    </row>
    <row r="3968" spans="1:13" ht="15" customHeight="1" x14ac:dyDescent="0.3">
      <c r="A3968" s="85" t="s">
        <v>4400</v>
      </c>
      <c r="B3968" s="85" t="s">
        <v>4401</v>
      </c>
      <c r="C3968" s="86" t="s">
        <v>28</v>
      </c>
      <c r="D3968" s="199">
        <v>1</v>
      </c>
      <c r="E3968" s="176">
        <v>18000</v>
      </c>
      <c r="F3968" s="87">
        <v>0</v>
      </c>
      <c r="G3968" s="168">
        <v>0</v>
      </c>
      <c r="I3968" s="177">
        <f t="shared" si="207"/>
        <v>0</v>
      </c>
      <c r="J3968" s="174">
        <f t="shared" si="205"/>
        <v>1</v>
      </c>
      <c r="M3968" s="184"/>
    </row>
    <row r="3969" spans="1:13" ht="15" customHeight="1" x14ac:dyDescent="0.3">
      <c r="A3969" s="85" t="s">
        <v>4402</v>
      </c>
      <c r="B3969" s="85" t="s">
        <v>4403</v>
      </c>
      <c r="C3969" s="86" t="s">
        <v>28</v>
      </c>
      <c r="D3969" s="199">
        <v>2</v>
      </c>
      <c r="E3969" s="176">
        <v>323042.38</v>
      </c>
      <c r="F3969" s="87">
        <v>0</v>
      </c>
      <c r="G3969" s="168">
        <v>0</v>
      </c>
      <c r="I3969" s="177">
        <f t="shared" si="207"/>
        <v>0</v>
      </c>
      <c r="J3969" s="174">
        <f t="shared" si="205"/>
        <v>2</v>
      </c>
      <c r="M3969" s="184"/>
    </row>
    <row r="3970" spans="1:13" ht="15" customHeight="1" x14ac:dyDescent="0.3">
      <c r="A3970" s="85" t="s">
        <v>4404</v>
      </c>
      <c r="B3970" s="85" t="s">
        <v>4405</v>
      </c>
      <c r="C3970" s="86" t="s">
        <v>28</v>
      </c>
      <c r="D3970" s="199">
        <v>1</v>
      </c>
      <c r="E3970" s="176">
        <v>20000.5</v>
      </c>
      <c r="F3970" s="87">
        <v>0</v>
      </c>
      <c r="G3970" s="168">
        <v>0</v>
      </c>
      <c r="I3970" s="177">
        <f t="shared" si="207"/>
        <v>0</v>
      </c>
      <c r="J3970" s="174">
        <f t="shared" si="205"/>
        <v>1</v>
      </c>
      <c r="M3970" s="184"/>
    </row>
    <row r="3971" spans="1:13" ht="15" customHeight="1" x14ac:dyDescent="0.3">
      <c r="A3971" s="85" t="s">
        <v>4406</v>
      </c>
      <c r="B3971" s="85" t="s">
        <v>4407</v>
      </c>
      <c r="C3971" s="86" t="s">
        <v>28</v>
      </c>
      <c r="D3971" s="199">
        <v>2</v>
      </c>
      <c r="E3971" s="176">
        <v>185003.12</v>
      </c>
      <c r="F3971" s="87">
        <v>0</v>
      </c>
      <c r="G3971" s="168">
        <v>0</v>
      </c>
      <c r="I3971" s="177">
        <f t="shared" si="207"/>
        <v>0</v>
      </c>
      <c r="J3971" s="174">
        <f t="shared" si="205"/>
        <v>2</v>
      </c>
      <c r="M3971" s="184"/>
    </row>
    <row r="3972" spans="1:13" ht="15" customHeight="1" x14ac:dyDescent="0.3">
      <c r="A3972" s="85" t="s">
        <v>4408</v>
      </c>
      <c r="B3972" s="85" t="s">
        <v>4409</v>
      </c>
      <c r="C3972" s="86" t="s">
        <v>28</v>
      </c>
      <c r="D3972" s="199">
        <v>7</v>
      </c>
      <c r="E3972" s="176">
        <v>62755.56</v>
      </c>
      <c r="F3972" s="87">
        <v>0</v>
      </c>
      <c r="G3972" s="168">
        <v>0</v>
      </c>
      <c r="I3972" s="177">
        <f t="shared" si="207"/>
        <v>0</v>
      </c>
      <c r="J3972" s="174">
        <f t="shared" si="205"/>
        <v>7</v>
      </c>
      <c r="M3972" s="184"/>
    </row>
    <row r="3973" spans="1:13" ht="15" customHeight="1" x14ac:dyDescent="0.3">
      <c r="A3973" s="85" t="s">
        <v>4410</v>
      </c>
      <c r="B3973" s="85" t="s">
        <v>4411</v>
      </c>
      <c r="C3973" s="86" t="s">
        <v>28</v>
      </c>
      <c r="D3973" s="199">
        <v>1</v>
      </c>
      <c r="E3973" s="176">
        <v>14700</v>
      </c>
      <c r="F3973" s="87">
        <v>0</v>
      </c>
      <c r="G3973" s="168">
        <v>0</v>
      </c>
      <c r="I3973" s="177">
        <f t="shared" si="207"/>
        <v>0</v>
      </c>
      <c r="J3973" s="174">
        <f t="shared" si="205"/>
        <v>1</v>
      </c>
      <c r="M3973" s="184"/>
    </row>
    <row r="3974" spans="1:13" ht="15" customHeight="1" x14ac:dyDescent="0.3">
      <c r="A3974" s="85" t="s">
        <v>4412</v>
      </c>
      <c r="B3974" s="85" t="s">
        <v>4413</v>
      </c>
      <c r="C3974" s="86" t="s">
        <v>28</v>
      </c>
      <c r="D3974" s="199">
        <v>16</v>
      </c>
      <c r="E3974" s="176">
        <v>1253993.4400000002</v>
      </c>
      <c r="F3974" s="87">
        <v>0</v>
      </c>
      <c r="G3974" s="168">
        <v>0</v>
      </c>
      <c r="I3974" s="177">
        <f t="shared" si="207"/>
        <v>0</v>
      </c>
      <c r="J3974" s="174">
        <f t="shared" si="205"/>
        <v>16</v>
      </c>
      <c r="M3974" s="184"/>
    </row>
    <row r="3975" spans="1:13" ht="15" customHeight="1" x14ac:dyDescent="0.3">
      <c r="A3975" s="85" t="s">
        <v>4414</v>
      </c>
      <c r="B3975" s="85" t="s">
        <v>4415</v>
      </c>
      <c r="C3975" s="86" t="s">
        <v>28</v>
      </c>
      <c r="D3975" s="199">
        <v>12</v>
      </c>
      <c r="E3975" s="176">
        <v>1042697.52</v>
      </c>
      <c r="F3975" s="87">
        <v>0</v>
      </c>
      <c r="G3975" s="168">
        <v>0</v>
      </c>
      <c r="I3975" s="177">
        <f t="shared" si="207"/>
        <v>0</v>
      </c>
      <c r="J3975" s="174">
        <f t="shared" si="205"/>
        <v>12</v>
      </c>
      <c r="M3975" s="184"/>
    </row>
    <row r="3976" spans="1:13" ht="15" customHeight="1" x14ac:dyDescent="0.3">
      <c r="A3976" s="85" t="s">
        <v>4416</v>
      </c>
      <c r="B3976" s="85" t="s">
        <v>4417</v>
      </c>
      <c r="C3976" s="86" t="s">
        <v>28</v>
      </c>
      <c r="D3976" s="199">
        <v>1</v>
      </c>
      <c r="E3976" s="176">
        <v>63882</v>
      </c>
      <c r="F3976" s="87">
        <v>0</v>
      </c>
      <c r="G3976" s="168">
        <v>0</v>
      </c>
      <c r="I3976" s="177">
        <f t="shared" si="207"/>
        <v>0</v>
      </c>
      <c r="J3976" s="174">
        <f t="shared" si="205"/>
        <v>1</v>
      </c>
      <c r="M3976" s="184"/>
    </row>
    <row r="3977" spans="1:13" ht="15" customHeight="1" x14ac:dyDescent="0.3">
      <c r="A3977" s="85" t="s">
        <v>4418</v>
      </c>
      <c r="B3977" s="85" t="s">
        <v>4419</v>
      </c>
      <c r="C3977" s="86" t="s">
        <v>28</v>
      </c>
      <c r="D3977" s="199">
        <v>1</v>
      </c>
      <c r="E3977" s="176">
        <v>60048.87</v>
      </c>
      <c r="F3977" s="87">
        <v>0</v>
      </c>
      <c r="G3977" s="168">
        <v>0</v>
      </c>
      <c r="I3977" s="177">
        <f t="shared" si="207"/>
        <v>0</v>
      </c>
      <c r="J3977" s="174">
        <f t="shared" si="205"/>
        <v>1</v>
      </c>
      <c r="M3977" s="184"/>
    </row>
    <row r="3978" spans="1:13" ht="15" customHeight="1" x14ac:dyDescent="0.3">
      <c r="A3978" s="85" t="s">
        <v>4420</v>
      </c>
      <c r="B3978" s="85" t="s">
        <v>4421</v>
      </c>
      <c r="C3978" s="86" t="s">
        <v>28</v>
      </c>
      <c r="D3978" s="199">
        <v>2</v>
      </c>
      <c r="E3978" s="176">
        <v>509890.3</v>
      </c>
      <c r="F3978" s="87">
        <v>0</v>
      </c>
      <c r="G3978" s="168">
        <v>0</v>
      </c>
      <c r="I3978" s="177">
        <f t="shared" si="207"/>
        <v>0</v>
      </c>
      <c r="J3978" s="174">
        <f t="shared" si="205"/>
        <v>2</v>
      </c>
      <c r="M3978" s="184"/>
    </row>
    <row r="3979" spans="1:13" ht="15" customHeight="1" x14ac:dyDescent="0.3">
      <c r="A3979" s="85" t="s">
        <v>4422</v>
      </c>
      <c r="B3979" s="85" t="s">
        <v>4423</v>
      </c>
      <c r="C3979" s="86" t="s">
        <v>28</v>
      </c>
      <c r="D3979" s="199">
        <v>1</v>
      </c>
      <c r="E3979" s="176">
        <v>23779.81</v>
      </c>
      <c r="F3979" s="87">
        <v>0</v>
      </c>
      <c r="G3979" s="168">
        <v>0</v>
      </c>
      <c r="I3979" s="177">
        <f t="shared" si="207"/>
        <v>0</v>
      </c>
      <c r="J3979" s="174">
        <f t="shared" si="205"/>
        <v>1</v>
      </c>
      <c r="M3979" s="184"/>
    </row>
    <row r="3980" spans="1:13" ht="15" customHeight="1" x14ac:dyDescent="0.3">
      <c r="A3980" s="85" t="s">
        <v>4424</v>
      </c>
      <c r="B3980" s="85" t="s">
        <v>4425</v>
      </c>
      <c r="C3980" s="86" t="s">
        <v>28</v>
      </c>
      <c r="D3980" s="199">
        <v>1</v>
      </c>
      <c r="E3980" s="176">
        <v>246750</v>
      </c>
      <c r="F3980" s="87">
        <v>0</v>
      </c>
      <c r="G3980" s="168">
        <v>0</v>
      </c>
      <c r="I3980" s="177">
        <f t="shared" si="207"/>
        <v>0</v>
      </c>
      <c r="J3980" s="174">
        <f t="shared" si="205"/>
        <v>1</v>
      </c>
      <c r="M3980" s="184"/>
    </row>
    <row r="3981" spans="1:13" ht="15" customHeight="1" x14ac:dyDescent="0.3">
      <c r="A3981" s="85" t="s">
        <v>4426</v>
      </c>
      <c r="B3981" s="85" t="s">
        <v>4427</v>
      </c>
      <c r="C3981" s="86" t="s">
        <v>28</v>
      </c>
      <c r="D3981" s="199">
        <v>1</v>
      </c>
      <c r="E3981" s="176">
        <v>30164.04</v>
      </c>
      <c r="F3981" s="87">
        <v>0</v>
      </c>
      <c r="G3981" s="168">
        <v>0</v>
      </c>
      <c r="I3981" s="177">
        <f t="shared" si="207"/>
        <v>0</v>
      </c>
      <c r="J3981" s="174">
        <f t="shared" si="205"/>
        <v>1</v>
      </c>
      <c r="M3981" s="184"/>
    </row>
    <row r="3982" spans="1:13" ht="15" customHeight="1" x14ac:dyDescent="0.3">
      <c r="A3982" s="85" t="s">
        <v>4428</v>
      </c>
      <c r="B3982" s="85" t="s">
        <v>4429</v>
      </c>
      <c r="C3982" s="86" t="s">
        <v>28</v>
      </c>
      <c r="D3982" s="199">
        <v>1</v>
      </c>
      <c r="E3982" s="176">
        <v>10034.82</v>
      </c>
      <c r="F3982" s="87">
        <v>0</v>
      </c>
      <c r="G3982" s="168">
        <v>0</v>
      </c>
      <c r="I3982" s="177">
        <f t="shared" si="207"/>
        <v>0</v>
      </c>
      <c r="J3982" s="174">
        <f t="shared" si="205"/>
        <v>1</v>
      </c>
      <c r="M3982" s="184"/>
    </row>
    <row r="3983" spans="1:13" ht="15" customHeight="1" x14ac:dyDescent="0.3">
      <c r="A3983" s="85" t="s">
        <v>4430</v>
      </c>
      <c r="B3983" s="85" t="s">
        <v>4431</v>
      </c>
      <c r="C3983" s="86" t="s">
        <v>28</v>
      </c>
      <c r="D3983" s="199">
        <v>1</v>
      </c>
      <c r="E3983" s="176">
        <v>188488.55</v>
      </c>
      <c r="F3983" s="87">
        <v>0</v>
      </c>
      <c r="G3983" s="168">
        <v>0</v>
      </c>
      <c r="I3983" s="177">
        <f t="shared" si="207"/>
        <v>0</v>
      </c>
      <c r="J3983" s="174">
        <f t="shared" si="205"/>
        <v>1</v>
      </c>
      <c r="M3983" s="184"/>
    </row>
    <row r="3984" spans="1:13" ht="15" customHeight="1" x14ac:dyDescent="0.3">
      <c r="A3984" s="85" t="s">
        <v>4432</v>
      </c>
      <c r="B3984" s="85" t="s">
        <v>4433</v>
      </c>
      <c r="C3984" s="86" t="s">
        <v>28</v>
      </c>
      <c r="D3984" s="199">
        <v>1</v>
      </c>
      <c r="E3984" s="176">
        <v>40385.129999999997</v>
      </c>
      <c r="F3984" s="87">
        <v>0</v>
      </c>
      <c r="G3984" s="168">
        <v>0</v>
      </c>
      <c r="I3984" s="177">
        <f t="shared" si="207"/>
        <v>0</v>
      </c>
      <c r="J3984" s="174">
        <f t="shared" si="205"/>
        <v>1</v>
      </c>
      <c r="M3984" s="184"/>
    </row>
    <row r="3985" spans="1:13" ht="15" customHeight="1" x14ac:dyDescent="0.3">
      <c r="A3985" s="85" t="s">
        <v>4434</v>
      </c>
      <c r="B3985" s="85" t="s">
        <v>4435</v>
      </c>
      <c r="C3985" s="86" t="s">
        <v>28</v>
      </c>
      <c r="D3985" s="199">
        <v>1</v>
      </c>
      <c r="E3985" s="176">
        <v>8986.5400000000009</v>
      </c>
      <c r="F3985" s="87">
        <v>0</v>
      </c>
      <c r="G3985" s="168">
        <v>0</v>
      </c>
      <c r="I3985" s="177">
        <f t="shared" si="207"/>
        <v>0</v>
      </c>
      <c r="J3985" s="174">
        <f t="shared" si="205"/>
        <v>1</v>
      </c>
      <c r="M3985" s="184"/>
    </row>
    <row r="3986" spans="1:13" ht="15" customHeight="1" x14ac:dyDescent="0.3">
      <c r="A3986" s="85" t="s">
        <v>4436</v>
      </c>
      <c r="B3986" s="85" t="s">
        <v>4437</v>
      </c>
      <c r="C3986" s="86" t="s">
        <v>28</v>
      </c>
      <c r="D3986" s="199">
        <v>1</v>
      </c>
      <c r="E3986" s="176">
        <v>24570</v>
      </c>
      <c r="F3986" s="87">
        <v>0</v>
      </c>
      <c r="G3986" s="168">
        <v>0</v>
      </c>
      <c r="I3986" s="177">
        <f t="shared" si="207"/>
        <v>0</v>
      </c>
      <c r="J3986" s="174">
        <f t="shared" si="205"/>
        <v>1</v>
      </c>
      <c r="M3986" s="184"/>
    </row>
    <row r="3987" spans="1:13" ht="15" customHeight="1" x14ac:dyDescent="0.3">
      <c r="A3987" s="85" t="s">
        <v>4438</v>
      </c>
      <c r="B3987" s="85" t="s">
        <v>4439</v>
      </c>
      <c r="C3987" s="86" t="s">
        <v>28</v>
      </c>
      <c r="D3987" s="199">
        <v>3</v>
      </c>
      <c r="E3987" s="176">
        <v>68643</v>
      </c>
      <c r="F3987" s="87">
        <v>0</v>
      </c>
      <c r="G3987" s="168">
        <v>0</v>
      </c>
      <c r="I3987" s="177">
        <f t="shared" si="207"/>
        <v>0</v>
      </c>
      <c r="J3987" s="174">
        <f t="shared" si="205"/>
        <v>3</v>
      </c>
      <c r="M3987" s="184"/>
    </row>
    <row r="3988" spans="1:13" ht="15" customHeight="1" x14ac:dyDescent="0.3">
      <c r="A3988" s="85" t="s">
        <v>4440</v>
      </c>
      <c r="B3988" s="85" t="s">
        <v>4441</v>
      </c>
      <c r="C3988" s="86" t="s">
        <v>28</v>
      </c>
      <c r="D3988" s="199">
        <v>1</v>
      </c>
      <c r="E3988" s="176">
        <v>19690.95</v>
      </c>
      <c r="F3988" s="87">
        <v>0</v>
      </c>
      <c r="G3988" s="168">
        <v>0</v>
      </c>
      <c r="I3988" s="177">
        <f t="shared" si="207"/>
        <v>0</v>
      </c>
      <c r="J3988" s="174">
        <f t="shared" si="205"/>
        <v>1</v>
      </c>
      <c r="M3988" s="184"/>
    </row>
    <row r="3989" spans="1:13" ht="15" customHeight="1" x14ac:dyDescent="0.3">
      <c r="A3989" s="85" t="s">
        <v>4442</v>
      </c>
      <c r="B3989" s="85" t="s">
        <v>4443</v>
      </c>
      <c r="C3989" s="86" t="s">
        <v>28</v>
      </c>
      <c r="D3989" s="199">
        <v>3</v>
      </c>
      <c r="E3989" s="176">
        <v>19469.25</v>
      </c>
      <c r="F3989" s="87">
        <v>0</v>
      </c>
      <c r="G3989" s="168">
        <v>0</v>
      </c>
      <c r="I3989" s="177">
        <f t="shared" si="207"/>
        <v>0</v>
      </c>
      <c r="J3989" s="174">
        <f t="shared" si="205"/>
        <v>3</v>
      </c>
      <c r="M3989" s="184"/>
    </row>
    <row r="3990" spans="1:13" ht="15" customHeight="1" x14ac:dyDescent="0.3">
      <c r="A3990" s="85" t="s">
        <v>4444</v>
      </c>
      <c r="B3990" s="85" t="s">
        <v>4445</v>
      </c>
      <c r="C3990" s="86" t="s">
        <v>28</v>
      </c>
      <c r="D3990" s="199">
        <v>3</v>
      </c>
      <c r="E3990" s="176">
        <v>20475</v>
      </c>
      <c r="F3990" s="87">
        <v>0</v>
      </c>
      <c r="G3990" s="168">
        <v>0</v>
      </c>
      <c r="I3990" s="177">
        <f t="shared" si="207"/>
        <v>0</v>
      </c>
      <c r="J3990" s="174">
        <f t="shared" si="205"/>
        <v>3</v>
      </c>
      <c r="M3990" s="184"/>
    </row>
    <row r="3991" spans="1:13" ht="15" customHeight="1" x14ac:dyDescent="0.3">
      <c r="A3991" s="85" t="s">
        <v>4446</v>
      </c>
      <c r="B3991" s="85" t="s">
        <v>4447</v>
      </c>
      <c r="C3991" s="86" t="s">
        <v>28</v>
      </c>
      <c r="D3991" s="199">
        <v>1</v>
      </c>
      <c r="E3991" s="176">
        <v>19500</v>
      </c>
      <c r="F3991" s="87">
        <v>0</v>
      </c>
      <c r="G3991" s="168">
        <v>0</v>
      </c>
      <c r="I3991" s="177">
        <f t="shared" si="207"/>
        <v>0</v>
      </c>
      <c r="J3991" s="174">
        <f t="shared" si="205"/>
        <v>1</v>
      </c>
      <c r="M3991" s="184"/>
    </row>
    <row r="3992" spans="1:13" ht="15" customHeight="1" x14ac:dyDescent="0.3">
      <c r="A3992" s="85" t="s">
        <v>4448</v>
      </c>
      <c r="B3992" s="85" t="s">
        <v>4449</v>
      </c>
      <c r="C3992" s="86" t="s">
        <v>28</v>
      </c>
      <c r="D3992" s="199">
        <v>4</v>
      </c>
      <c r="E3992" s="176">
        <v>10935.2</v>
      </c>
      <c r="F3992" s="87">
        <v>0</v>
      </c>
      <c r="G3992" s="168">
        <v>0</v>
      </c>
      <c r="I3992" s="177">
        <f t="shared" si="207"/>
        <v>0</v>
      </c>
      <c r="J3992" s="174">
        <f t="shared" si="205"/>
        <v>4</v>
      </c>
      <c r="M3992" s="184"/>
    </row>
    <row r="3993" spans="1:13" ht="15" customHeight="1" x14ac:dyDescent="0.3">
      <c r="A3993" s="85" t="s">
        <v>4450</v>
      </c>
      <c r="B3993" s="85" t="s">
        <v>4451</v>
      </c>
      <c r="C3993" s="86" t="s">
        <v>28</v>
      </c>
      <c r="D3993" s="199">
        <v>3</v>
      </c>
      <c r="E3993" s="176">
        <v>166500</v>
      </c>
      <c r="F3993" s="87">
        <v>0</v>
      </c>
      <c r="G3993" s="168">
        <v>0</v>
      </c>
      <c r="I3993" s="177">
        <f t="shared" si="207"/>
        <v>0</v>
      </c>
      <c r="J3993" s="174">
        <f t="shared" si="205"/>
        <v>3</v>
      </c>
      <c r="M3993" s="184"/>
    </row>
    <row r="3994" spans="1:13" ht="15" customHeight="1" x14ac:dyDescent="0.3">
      <c r="A3994" s="85" t="s">
        <v>4452</v>
      </c>
      <c r="B3994" s="85" t="s">
        <v>4453</v>
      </c>
      <c r="C3994" s="86" t="s">
        <v>28</v>
      </c>
      <c r="D3994" s="199">
        <v>2</v>
      </c>
      <c r="E3994" s="176">
        <v>1646</v>
      </c>
      <c r="F3994" s="87">
        <v>0</v>
      </c>
      <c r="G3994" s="168">
        <v>0</v>
      </c>
      <c r="I3994" s="177">
        <f t="shared" si="207"/>
        <v>0</v>
      </c>
      <c r="J3994" s="174">
        <f t="shared" si="205"/>
        <v>2</v>
      </c>
      <c r="M3994" s="184"/>
    </row>
    <row r="3995" spans="1:13" ht="15" customHeight="1" x14ac:dyDescent="0.3">
      <c r="A3995" s="85" t="s">
        <v>4454</v>
      </c>
      <c r="B3995" s="85" t="s">
        <v>4455</v>
      </c>
      <c r="C3995" s="86" t="s">
        <v>28</v>
      </c>
      <c r="D3995" s="199">
        <v>2</v>
      </c>
      <c r="E3995" s="176">
        <v>336450</v>
      </c>
      <c r="F3995" s="87">
        <v>0</v>
      </c>
      <c r="G3995" s="168">
        <v>0</v>
      </c>
      <c r="I3995" s="177">
        <f t="shared" si="207"/>
        <v>0</v>
      </c>
      <c r="J3995" s="174">
        <f t="shared" si="205"/>
        <v>2</v>
      </c>
      <c r="M3995" s="184"/>
    </row>
    <row r="3996" spans="1:13" ht="15" customHeight="1" x14ac:dyDescent="0.3">
      <c r="A3996" s="85" t="s">
        <v>4456</v>
      </c>
      <c r="B3996" s="85" t="s">
        <v>4457</v>
      </c>
      <c r="C3996" s="86" t="s">
        <v>28</v>
      </c>
      <c r="D3996" s="199">
        <v>1</v>
      </c>
      <c r="E3996" s="176">
        <v>30461</v>
      </c>
      <c r="F3996" s="87">
        <v>0</v>
      </c>
      <c r="G3996" s="168">
        <v>0</v>
      </c>
      <c r="I3996" s="177">
        <f t="shared" si="207"/>
        <v>0</v>
      </c>
      <c r="J3996" s="174">
        <f t="shared" si="205"/>
        <v>1</v>
      </c>
      <c r="M3996" s="184"/>
    </row>
    <row r="3997" spans="1:13" ht="15" customHeight="1" x14ac:dyDescent="0.3">
      <c r="A3997" s="85" t="s">
        <v>4458</v>
      </c>
      <c r="B3997" s="85" t="s">
        <v>4459</v>
      </c>
      <c r="C3997" s="86" t="s">
        <v>28</v>
      </c>
      <c r="D3997" s="199">
        <v>1</v>
      </c>
      <c r="E3997" s="176">
        <v>56166.58</v>
      </c>
      <c r="F3997" s="87">
        <v>0</v>
      </c>
      <c r="G3997" s="168">
        <v>0</v>
      </c>
      <c r="I3997" s="177">
        <f t="shared" si="207"/>
        <v>0</v>
      </c>
      <c r="J3997" s="174">
        <f t="shared" si="205"/>
        <v>1</v>
      </c>
      <c r="M3997" s="184"/>
    </row>
    <row r="3998" spans="1:13" ht="15" customHeight="1" x14ac:dyDescent="0.3">
      <c r="A3998" s="85" t="s">
        <v>4460</v>
      </c>
      <c r="B3998" s="85" t="s">
        <v>4461</v>
      </c>
      <c r="C3998" s="86" t="s">
        <v>28</v>
      </c>
      <c r="D3998" s="199">
        <v>1</v>
      </c>
      <c r="E3998" s="176">
        <v>395172</v>
      </c>
      <c r="F3998" s="87">
        <v>0</v>
      </c>
      <c r="G3998" s="168">
        <v>0</v>
      </c>
      <c r="I3998" s="177">
        <f t="shared" ref="I3998:I4034" si="208">F3998/D3998</f>
        <v>0</v>
      </c>
      <c r="J3998" s="174">
        <f t="shared" si="205"/>
        <v>1</v>
      </c>
      <c r="M3998" s="184"/>
    </row>
    <row r="3999" spans="1:13" ht="15" customHeight="1" x14ac:dyDescent="0.3">
      <c r="A3999" s="85" t="s">
        <v>4462</v>
      </c>
      <c r="B3999" s="85" t="s">
        <v>4463</v>
      </c>
      <c r="C3999" s="86" t="s">
        <v>28</v>
      </c>
      <c r="D3999" s="199">
        <v>1</v>
      </c>
      <c r="E3999" s="176">
        <v>2500</v>
      </c>
      <c r="F3999" s="87">
        <v>0</v>
      </c>
      <c r="G3999" s="168">
        <v>0</v>
      </c>
      <c r="I3999" s="177">
        <f t="shared" si="208"/>
        <v>0</v>
      </c>
      <c r="J3999" s="174">
        <f t="shared" si="205"/>
        <v>1</v>
      </c>
      <c r="M3999" s="184"/>
    </row>
    <row r="4000" spans="1:13" ht="15" customHeight="1" x14ac:dyDescent="0.3">
      <c r="A4000" s="85" t="s">
        <v>4464</v>
      </c>
      <c r="B4000" s="85" t="s">
        <v>4465</v>
      </c>
      <c r="C4000" s="86" t="s">
        <v>28</v>
      </c>
      <c r="D4000" s="199">
        <v>1</v>
      </c>
      <c r="E4000" s="176">
        <v>472500</v>
      </c>
      <c r="F4000" s="87">
        <v>0</v>
      </c>
      <c r="G4000" s="168">
        <v>0</v>
      </c>
      <c r="I4000" s="177">
        <f t="shared" si="208"/>
        <v>0</v>
      </c>
      <c r="J4000" s="174">
        <f t="shared" si="205"/>
        <v>1</v>
      </c>
      <c r="M4000" s="184"/>
    </row>
    <row r="4001" spans="1:13" ht="15" customHeight="1" x14ac:dyDescent="0.3">
      <c r="A4001" s="85" t="s">
        <v>4466</v>
      </c>
      <c r="B4001" s="85" t="s">
        <v>4467</v>
      </c>
      <c r="C4001" s="86" t="s">
        <v>28</v>
      </c>
      <c r="D4001" s="199">
        <v>1</v>
      </c>
      <c r="E4001" s="176">
        <v>79700</v>
      </c>
      <c r="F4001" s="87">
        <v>0</v>
      </c>
      <c r="G4001" s="168">
        <v>0</v>
      </c>
      <c r="I4001" s="177">
        <f t="shared" si="208"/>
        <v>0</v>
      </c>
      <c r="J4001" s="174">
        <f t="shared" si="205"/>
        <v>1</v>
      </c>
      <c r="M4001" s="184"/>
    </row>
    <row r="4002" spans="1:13" ht="15" customHeight="1" x14ac:dyDescent="0.3">
      <c r="A4002" s="85" t="s">
        <v>4468</v>
      </c>
      <c r="B4002" s="85" t="s">
        <v>4469</v>
      </c>
      <c r="C4002" s="86" t="s">
        <v>28</v>
      </c>
      <c r="D4002" s="199">
        <v>1</v>
      </c>
      <c r="E4002" s="176">
        <v>115500</v>
      </c>
      <c r="F4002" s="87">
        <v>0</v>
      </c>
      <c r="G4002" s="168">
        <v>0</v>
      </c>
      <c r="I4002" s="177">
        <f t="shared" si="208"/>
        <v>0</v>
      </c>
      <c r="J4002" s="174">
        <f t="shared" si="205"/>
        <v>1</v>
      </c>
      <c r="M4002" s="184"/>
    </row>
    <row r="4003" spans="1:13" ht="15" customHeight="1" x14ac:dyDescent="0.3">
      <c r="A4003" s="85" t="s">
        <v>4470</v>
      </c>
      <c r="B4003" s="85" t="s">
        <v>4471</v>
      </c>
      <c r="C4003" s="86" t="s">
        <v>28</v>
      </c>
      <c r="D4003" s="199">
        <v>6</v>
      </c>
      <c r="E4003" s="176">
        <v>106879.5</v>
      </c>
      <c r="F4003" s="87">
        <v>0</v>
      </c>
      <c r="G4003" s="168">
        <v>0</v>
      </c>
      <c r="I4003" s="177">
        <f t="shared" si="208"/>
        <v>0</v>
      </c>
      <c r="J4003" s="174">
        <f t="shared" si="205"/>
        <v>6</v>
      </c>
      <c r="M4003" s="184"/>
    </row>
    <row r="4004" spans="1:13" ht="15" customHeight="1" x14ac:dyDescent="0.3">
      <c r="A4004" s="85" t="s">
        <v>4472</v>
      </c>
      <c r="B4004" s="85" t="s">
        <v>4473</v>
      </c>
      <c r="C4004" s="86" t="s">
        <v>28</v>
      </c>
      <c r="D4004" s="199">
        <v>1</v>
      </c>
      <c r="E4004" s="176">
        <v>595000</v>
      </c>
      <c r="F4004" s="87">
        <v>0</v>
      </c>
      <c r="G4004" s="168">
        <v>0</v>
      </c>
      <c r="I4004" s="177">
        <f t="shared" si="208"/>
        <v>0</v>
      </c>
      <c r="J4004" s="174">
        <f t="shared" si="205"/>
        <v>1</v>
      </c>
      <c r="M4004" s="184"/>
    </row>
    <row r="4005" spans="1:13" ht="15" customHeight="1" x14ac:dyDescent="0.3">
      <c r="A4005" s="85" t="s">
        <v>4474</v>
      </c>
      <c r="B4005" s="85" t="s">
        <v>4475</v>
      </c>
      <c r="C4005" s="86" t="s">
        <v>28</v>
      </c>
      <c r="D4005" s="199">
        <v>1</v>
      </c>
      <c r="E4005" s="176">
        <v>745000</v>
      </c>
      <c r="F4005" s="87">
        <v>0</v>
      </c>
      <c r="G4005" s="168">
        <v>0</v>
      </c>
      <c r="I4005" s="177">
        <f t="shared" si="208"/>
        <v>0</v>
      </c>
      <c r="J4005" s="174">
        <f t="shared" ref="J4005:J4068" si="209">D4005-F4005</f>
        <v>1</v>
      </c>
      <c r="M4005" s="184"/>
    </row>
    <row r="4006" spans="1:13" ht="15" customHeight="1" x14ac:dyDescent="0.3">
      <c r="A4006" s="85" t="s">
        <v>4476</v>
      </c>
      <c r="B4006" s="85" t="s">
        <v>4477</v>
      </c>
      <c r="C4006" s="86" t="s">
        <v>28</v>
      </c>
      <c r="D4006" s="199">
        <v>15</v>
      </c>
      <c r="E4006" s="176">
        <v>704033.7</v>
      </c>
      <c r="F4006" s="87">
        <v>0</v>
      </c>
      <c r="G4006" s="168">
        <v>0</v>
      </c>
      <c r="I4006" s="177">
        <f t="shared" si="208"/>
        <v>0</v>
      </c>
      <c r="J4006" s="174">
        <f t="shared" si="209"/>
        <v>15</v>
      </c>
      <c r="M4006" s="184"/>
    </row>
    <row r="4007" spans="1:13" ht="15" customHeight="1" x14ac:dyDescent="0.3">
      <c r="A4007" s="85" t="s">
        <v>4478</v>
      </c>
      <c r="B4007" s="85" t="s">
        <v>4479</v>
      </c>
      <c r="C4007" s="86" t="s">
        <v>28</v>
      </c>
      <c r="D4007" s="199">
        <v>1</v>
      </c>
      <c r="E4007" s="176">
        <v>55941.94</v>
      </c>
      <c r="F4007" s="87">
        <v>0</v>
      </c>
      <c r="G4007" s="168">
        <v>0</v>
      </c>
      <c r="I4007" s="177">
        <f t="shared" si="208"/>
        <v>0</v>
      </c>
      <c r="J4007" s="174">
        <f t="shared" si="209"/>
        <v>1</v>
      </c>
      <c r="M4007" s="184"/>
    </row>
    <row r="4008" spans="1:13" ht="15" customHeight="1" x14ac:dyDescent="0.3">
      <c r="A4008" s="85" t="s">
        <v>4480</v>
      </c>
      <c r="B4008" s="85" t="s">
        <v>4481</v>
      </c>
      <c r="C4008" s="86" t="s">
        <v>28</v>
      </c>
      <c r="D4008" s="199">
        <v>1</v>
      </c>
      <c r="E4008" s="176">
        <v>790266.67</v>
      </c>
      <c r="F4008" s="87">
        <v>0</v>
      </c>
      <c r="G4008" s="168">
        <v>0</v>
      </c>
      <c r="I4008" s="177">
        <f t="shared" si="208"/>
        <v>0</v>
      </c>
      <c r="J4008" s="174">
        <f t="shared" si="209"/>
        <v>1</v>
      </c>
      <c r="M4008" s="184"/>
    </row>
    <row r="4009" spans="1:13" ht="15" customHeight="1" x14ac:dyDescent="0.3">
      <c r="A4009" s="85" t="s">
        <v>4482</v>
      </c>
      <c r="B4009" s="85" t="s">
        <v>4483</v>
      </c>
      <c r="C4009" s="86" t="s">
        <v>28</v>
      </c>
      <c r="D4009" s="199">
        <v>2</v>
      </c>
      <c r="E4009" s="176">
        <v>204750</v>
      </c>
      <c r="F4009" s="87">
        <v>0</v>
      </c>
      <c r="G4009" s="168">
        <v>0</v>
      </c>
      <c r="I4009" s="177">
        <f t="shared" si="208"/>
        <v>0</v>
      </c>
      <c r="J4009" s="174">
        <f t="shared" si="209"/>
        <v>2</v>
      </c>
      <c r="M4009" s="184"/>
    </row>
    <row r="4010" spans="1:13" ht="15" customHeight="1" x14ac:dyDescent="0.3">
      <c r="A4010" s="85" t="s">
        <v>4484</v>
      </c>
      <c r="B4010" s="85" t="s">
        <v>4485</v>
      </c>
      <c r="C4010" s="86" t="s">
        <v>28</v>
      </c>
      <c r="D4010" s="199">
        <v>1</v>
      </c>
      <c r="E4010" s="176">
        <v>122850</v>
      </c>
      <c r="F4010" s="87">
        <v>0</v>
      </c>
      <c r="G4010" s="168">
        <v>0</v>
      </c>
      <c r="I4010" s="177">
        <f t="shared" si="208"/>
        <v>0</v>
      </c>
      <c r="J4010" s="174">
        <f t="shared" si="209"/>
        <v>1</v>
      </c>
      <c r="M4010" s="184"/>
    </row>
    <row r="4011" spans="1:13" ht="15" customHeight="1" x14ac:dyDescent="0.3">
      <c r="A4011" s="85" t="s">
        <v>4486</v>
      </c>
      <c r="B4011" s="85" t="s">
        <v>4487</v>
      </c>
      <c r="C4011" s="86" t="s">
        <v>28</v>
      </c>
      <c r="D4011" s="199">
        <v>1</v>
      </c>
      <c r="E4011" s="176">
        <v>131132.5</v>
      </c>
      <c r="F4011" s="87">
        <v>0</v>
      </c>
      <c r="G4011" s="168">
        <v>0</v>
      </c>
      <c r="I4011" s="177">
        <f t="shared" si="208"/>
        <v>0</v>
      </c>
      <c r="J4011" s="174">
        <f t="shared" si="209"/>
        <v>1</v>
      </c>
      <c r="M4011" s="184"/>
    </row>
    <row r="4012" spans="1:13" ht="15" customHeight="1" x14ac:dyDescent="0.3">
      <c r="A4012" s="85" t="s">
        <v>4488</v>
      </c>
      <c r="B4012" s="85" t="s">
        <v>4489</v>
      </c>
      <c r="C4012" s="86" t="s">
        <v>28</v>
      </c>
      <c r="D4012" s="199">
        <v>21</v>
      </c>
      <c r="E4012" s="176">
        <v>1357064.31</v>
      </c>
      <c r="F4012" s="87">
        <v>0</v>
      </c>
      <c r="G4012" s="168">
        <v>0</v>
      </c>
      <c r="I4012" s="177">
        <f t="shared" si="208"/>
        <v>0</v>
      </c>
      <c r="J4012" s="174">
        <f t="shared" si="209"/>
        <v>21</v>
      </c>
      <c r="M4012" s="184"/>
    </row>
    <row r="4013" spans="1:13" ht="15" customHeight="1" x14ac:dyDescent="0.3">
      <c r="A4013" s="85" t="s">
        <v>4490</v>
      </c>
      <c r="B4013" s="85" t="s">
        <v>4491</v>
      </c>
      <c r="C4013" s="86" t="s">
        <v>28</v>
      </c>
      <c r="D4013" s="199">
        <v>2</v>
      </c>
      <c r="E4013" s="176">
        <v>93171.5</v>
      </c>
      <c r="F4013" s="87">
        <v>0</v>
      </c>
      <c r="G4013" s="168">
        <v>0</v>
      </c>
      <c r="I4013" s="177">
        <f t="shared" si="208"/>
        <v>0</v>
      </c>
      <c r="J4013" s="174">
        <f t="shared" si="209"/>
        <v>2</v>
      </c>
      <c r="M4013" s="184"/>
    </row>
    <row r="4014" spans="1:13" ht="15" customHeight="1" x14ac:dyDescent="0.3">
      <c r="A4014" s="85" t="s">
        <v>4492</v>
      </c>
      <c r="B4014" s="85" t="s">
        <v>4493</v>
      </c>
      <c r="C4014" s="86" t="s">
        <v>28</v>
      </c>
      <c r="D4014" s="199">
        <v>2</v>
      </c>
      <c r="E4014" s="176">
        <v>322607.08</v>
      </c>
      <c r="F4014" s="87">
        <v>0</v>
      </c>
      <c r="G4014" s="168">
        <v>0</v>
      </c>
      <c r="I4014" s="177">
        <f t="shared" si="208"/>
        <v>0</v>
      </c>
      <c r="J4014" s="174">
        <f t="shared" si="209"/>
        <v>2</v>
      </c>
      <c r="M4014" s="184"/>
    </row>
    <row r="4015" spans="1:13" ht="15" customHeight="1" x14ac:dyDescent="0.3">
      <c r="A4015" s="85" t="s">
        <v>4494</v>
      </c>
      <c r="B4015" s="85" t="s">
        <v>4495</v>
      </c>
      <c r="C4015" s="86" t="s">
        <v>28</v>
      </c>
      <c r="D4015" s="199">
        <v>2</v>
      </c>
      <c r="E4015" s="176">
        <v>9589.8799999999992</v>
      </c>
      <c r="F4015" s="87">
        <v>0</v>
      </c>
      <c r="G4015" s="168">
        <v>0</v>
      </c>
      <c r="I4015" s="177">
        <f t="shared" si="208"/>
        <v>0</v>
      </c>
      <c r="J4015" s="174">
        <f t="shared" si="209"/>
        <v>2</v>
      </c>
      <c r="M4015" s="184"/>
    </row>
    <row r="4016" spans="1:13" ht="15" customHeight="1" x14ac:dyDescent="0.3">
      <c r="A4016" s="85" t="s">
        <v>4496</v>
      </c>
      <c r="B4016" s="85" t="s">
        <v>4497</v>
      </c>
      <c r="C4016" s="86" t="s">
        <v>28</v>
      </c>
      <c r="D4016" s="199">
        <v>2</v>
      </c>
      <c r="E4016" s="176">
        <v>15694.92</v>
      </c>
      <c r="F4016" s="87">
        <v>0</v>
      </c>
      <c r="G4016" s="168">
        <v>0</v>
      </c>
      <c r="I4016" s="177">
        <f t="shared" si="208"/>
        <v>0</v>
      </c>
      <c r="J4016" s="174">
        <f t="shared" si="209"/>
        <v>2</v>
      </c>
      <c r="M4016" s="184"/>
    </row>
    <row r="4017" spans="1:13" ht="15" customHeight="1" x14ac:dyDescent="0.3">
      <c r="A4017" s="85" t="s">
        <v>4498</v>
      </c>
      <c r="B4017" s="85" t="s">
        <v>4499</v>
      </c>
      <c r="C4017" s="86" t="s">
        <v>28</v>
      </c>
      <c r="D4017" s="199">
        <v>32</v>
      </c>
      <c r="E4017" s="176">
        <v>311142.40000000002</v>
      </c>
      <c r="F4017" s="87">
        <v>0</v>
      </c>
      <c r="G4017" s="168">
        <v>0</v>
      </c>
      <c r="I4017" s="177">
        <f t="shared" si="208"/>
        <v>0</v>
      </c>
      <c r="J4017" s="174">
        <f t="shared" si="209"/>
        <v>32</v>
      </c>
      <c r="M4017" s="184"/>
    </row>
    <row r="4018" spans="1:13" ht="15" customHeight="1" x14ac:dyDescent="0.3">
      <c r="A4018" s="85" t="s">
        <v>4500</v>
      </c>
      <c r="B4018" s="85" t="s">
        <v>4501</v>
      </c>
      <c r="C4018" s="86" t="s">
        <v>28</v>
      </c>
      <c r="D4018" s="199">
        <v>2</v>
      </c>
      <c r="E4018" s="176">
        <v>4879.78</v>
      </c>
      <c r="F4018" s="87">
        <v>0</v>
      </c>
      <c r="G4018" s="168">
        <v>0</v>
      </c>
      <c r="I4018" s="177">
        <f t="shared" si="208"/>
        <v>0</v>
      </c>
      <c r="J4018" s="174">
        <f t="shared" si="209"/>
        <v>2</v>
      </c>
      <c r="M4018" s="184"/>
    </row>
    <row r="4019" spans="1:13" ht="15" customHeight="1" x14ac:dyDescent="0.3">
      <c r="A4019" s="85" t="s">
        <v>4502</v>
      </c>
      <c r="B4019" s="85" t="s">
        <v>4503</v>
      </c>
      <c r="C4019" s="86" t="s">
        <v>28</v>
      </c>
      <c r="D4019" s="199">
        <v>4</v>
      </c>
      <c r="E4019" s="176">
        <v>68864.92</v>
      </c>
      <c r="F4019" s="87">
        <v>0</v>
      </c>
      <c r="G4019" s="168">
        <v>0</v>
      </c>
      <c r="I4019" s="177">
        <f t="shared" si="208"/>
        <v>0</v>
      </c>
      <c r="J4019" s="174">
        <f t="shared" si="209"/>
        <v>4</v>
      </c>
      <c r="M4019" s="184"/>
    </row>
    <row r="4020" spans="1:13" ht="15" customHeight="1" x14ac:dyDescent="0.3">
      <c r="A4020" s="85" t="s">
        <v>4504</v>
      </c>
      <c r="B4020" s="85" t="s">
        <v>4505</v>
      </c>
      <c r="C4020" s="86" t="s">
        <v>28</v>
      </c>
      <c r="D4020" s="199">
        <v>2</v>
      </c>
      <c r="E4020" s="176">
        <v>37800</v>
      </c>
      <c r="F4020" s="87">
        <v>0</v>
      </c>
      <c r="G4020" s="168">
        <v>0</v>
      </c>
      <c r="I4020" s="177">
        <f t="shared" si="208"/>
        <v>0</v>
      </c>
      <c r="J4020" s="174">
        <f t="shared" si="209"/>
        <v>2</v>
      </c>
      <c r="M4020" s="184"/>
    </row>
    <row r="4021" spans="1:13" ht="15" customHeight="1" x14ac:dyDescent="0.3">
      <c r="A4021" s="85" t="s">
        <v>4506</v>
      </c>
      <c r="B4021" s="85" t="s">
        <v>4507</v>
      </c>
      <c r="C4021" s="86" t="s">
        <v>28</v>
      </c>
      <c r="D4021" s="199">
        <v>20</v>
      </c>
      <c r="E4021" s="176">
        <v>453870.4</v>
      </c>
      <c r="F4021" s="87">
        <v>0</v>
      </c>
      <c r="G4021" s="168">
        <v>0</v>
      </c>
      <c r="I4021" s="177">
        <f t="shared" si="208"/>
        <v>0</v>
      </c>
      <c r="J4021" s="174">
        <f t="shared" si="209"/>
        <v>20</v>
      </c>
      <c r="M4021" s="184"/>
    </row>
    <row r="4022" spans="1:13" ht="15" customHeight="1" x14ac:dyDescent="0.3">
      <c r="A4022" s="85" t="s">
        <v>4508</v>
      </c>
      <c r="B4022" s="85" t="s">
        <v>4509</v>
      </c>
      <c r="C4022" s="86" t="s">
        <v>28</v>
      </c>
      <c r="D4022" s="199">
        <v>15</v>
      </c>
      <c r="E4022" s="176">
        <v>100179.3</v>
      </c>
      <c r="F4022" s="87">
        <v>0</v>
      </c>
      <c r="G4022" s="168">
        <v>0</v>
      </c>
      <c r="I4022" s="177">
        <f t="shared" si="208"/>
        <v>0</v>
      </c>
      <c r="J4022" s="174">
        <f t="shared" si="209"/>
        <v>15</v>
      </c>
      <c r="M4022" s="184"/>
    </row>
    <row r="4023" spans="1:13" ht="15" customHeight="1" x14ac:dyDescent="0.3">
      <c r="A4023" s="85" t="s">
        <v>4510</v>
      </c>
      <c r="B4023" s="85" t="s">
        <v>4511</v>
      </c>
      <c r="C4023" s="86" t="s">
        <v>28</v>
      </c>
      <c r="D4023" s="199">
        <v>12</v>
      </c>
      <c r="E4023" s="176">
        <v>58951.92</v>
      </c>
      <c r="F4023" s="87">
        <v>0</v>
      </c>
      <c r="G4023" s="168">
        <v>0</v>
      </c>
      <c r="I4023" s="177">
        <f t="shared" si="208"/>
        <v>0</v>
      </c>
      <c r="J4023" s="174">
        <f t="shared" si="209"/>
        <v>12</v>
      </c>
      <c r="M4023" s="184"/>
    </row>
    <row r="4024" spans="1:13" ht="15" customHeight="1" x14ac:dyDescent="0.3">
      <c r="A4024" s="85" t="s">
        <v>4512</v>
      </c>
      <c r="B4024" s="85" t="s">
        <v>4513</v>
      </c>
      <c r="C4024" s="86" t="s">
        <v>28</v>
      </c>
      <c r="D4024" s="199">
        <v>1</v>
      </c>
      <c r="E4024" s="176">
        <v>354390.84</v>
      </c>
      <c r="F4024" s="87">
        <v>0</v>
      </c>
      <c r="G4024" s="168">
        <v>0</v>
      </c>
      <c r="I4024" s="177">
        <f t="shared" si="208"/>
        <v>0</v>
      </c>
      <c r="J4024" s="174">
        <f t="shared" si="209"/>
        <v>1</v>
      </c>
      <c r="M4024" s="184"/>
    </row>
    <row r="4025" spans="1:13" ht="15" customHeight="1" x14ac:dyDescent="0.3">
      <c r="A4025" s="85" t="s">
        <v>4514</v>
      </c>
      <c r="B4025" s="85" t="s">
        <v>4515</v>
      </c>
      <c r="C4025" s="86" t="s">
        <v>28</v>
      </c>
      <c r="D4025" s="199">
        <v>2</v>
      </c>
      <c r="E4025" s="176">
        <v>719.82</v>
      </c>
      <c r="F4025" s="87">
        <v>0</v>
      </c>
      <c r="G4025" s="168">
        <v>0</v>
      </c>
      <c r="I4025" s="177">
        <f t="shared" si="208"/>
        <v>0</v>
      </c>
      <c r="J4025" s="174">
        <f t="shared" si="209"/>
        <v>2</v>
      </c>
      <c r="M4025" s="184"/>
    </row>
    <row r="4026" spans="1:13" ht="15" customHeight="1" x14ac:dyDescent="0.3">
      <c r="A4026" s="85" t="s">
        <v>4516</v>
      </c>
      <c r="B4026" s="85" t="s">
        <v>4517</v>
      </c>
      <c r="C4026" s="86" t="s">
        <v>28</v>
      </c>
      <c r="D4026" s="199">
        <v>1</v>
      </c>
      <c r="E4026" s="176">
        <v>318.58</v>
      </c>
      <c r="F4026" s="87">
        <v>0</v>
      </c>
      <c r="G4026" s="168">
        <v>0</v>
      </c>
      <c r="I4026" s="177">
        <f t="shared" si="208"/>
        <v>0</v>
      </c>
      <c r="J4026" s="174">
        <f t="shared" si="209"/>
        <v>1</v>
      </c>
      <c r="M4026" s="184"/>
    </row>
    <row r="4027" spans="1:13" ht="15" customHeight="1" x14ac:dyDescent="0.3">
      <c r="A4027" s="85" t="s">
        <v>4518</v>
      </c>
      <c r="B4027" s="85" t="s">
        <v>4519</v>
      </c>
      <c r="C4027" s="86" t="s">
        <v>28</v>
      </c>
      <c r="D4027" s="199">
        <v>1</v>
      </c>
      <c r="E4027" s="176">
        <v>41664</v>
      </c>
      <c r="F4027" s="87">
        <v>0</v>
      </c>
      <c r="G4027" s="168">
        <v>0</v>
      </c>
      <c r="I4027" s="177">
        <f t="shared" si="208"/>
        <v>0</v>
      </c>
      <c r="J4027" s="174">
        <f t="shared" si="209"/>
        <v>1</v>
      </c>
      <c r="M4027" s="184"/>
    </row>
    <row r="4028" spans="1:13" ht="15" customHeight="1" x14ac:dyDescent="0.3">
      <c r="A4028" s="85" t="s">
        <v>8288</v>
      </c>
      <c r="B4028" s="85" t="s">
        <v>8289</v>
      </c>
      <c r="C4028" s="86" t="s">
        <v>28</v>
      </c>
      <c r="D4028" s="202">
        <v>4</v>
      </c>
      <c r="E4028" s="162">
        <v>440000</v>
      </c>
      <c r="F4028" s="161">
        <v>0</v>
      </c>
      <c r="G4028" s="171">
        <v>0</v>
      </c>
      <c r="I4028" s="177">
        <f t="shared" si="208"/>
        <v>0</v>
      </c>
      <c r="J4028" s="174">
        <f t="shared" si="209"/>
        <v>4</v>
      </c>
      <c r="M4028" s="184"/>
    </row>
    <row r="4029" spans="1:13" ht="15" customHeight="1" x14ac:dyDescent="0.3">
      <c r="A4029" s="85" t="s">
        <v>8290</v>
      </c>
      <c r="B4029" s="85" t="s">
        <v>8291</v>
      </c>
      <c r="C4029" s="86" t="s">
        <v>28</v>
      </c>
      <c r="D4029" s="202">
        <v>1</v>
      </c>
      <c r="E4029" s="162">
        <v>11695.89</v>
      </c>
      <c r="F4029" s="161">
        <v>0</v>
      </c>
      <c r="G4029" s="171">
        <v>0</v>
      </c>
      <c r="I4029" s="177">
        <f t="shared" si="208"/>
        <v>0</v>
      </c>
      <c r="J4029" s="174">
        <f t="shared" si="209"/>
        <v>1</v>
      </c>
      <c r="M4029" s="184"/>
    </row>
    <row r="4030" spans="1:13" ht="15" customHeight="1" x14ac:dyDescent="0.3">
      <c r="A4030" s="85" t="s">
        <v>8292</v>
      </c>
      <c r="B4030" s="85" t="s">
        <v>8293</v>
      </c>
      <c r="C4030" s="86" t="s">
        <v>28</v>
      </c>
      <c r="D4030" s="202">
        <v>1</v>
      </c>
      <c r="E4030" s="162">
        <v>300000</v>
      </c>
      <c r="F4030" s="161">
        <v>0</v>
      </c>
      <c r="G4030" s="171">
        <v>0</v>
      </c>
      <c r="I4030" s="177">
        <f t="shared" si="208"/>
        <v>0</v>
      </c>
      <c r="J4030" s="174">
        <f t="shared" si="209"/>
        <v>1</v>
      </c>
      <c r="M4030" s="184"/>
    </row>
    <row r="4031" spans="1:13" ht="15" customHeight="1" x14ac:dyDescent="0.3">
      <c r="A4031" s="85" t="s">
        <v>8294</v>
      </c>
      <c r="B4031" s="85" t="s">
        <v>8295</v>
      </c>
      <c r="C4031" s="86" t="s">
        <v>28</v>
      </c>
      <c r="D4031" s="202">
        <v>1</v>
      </c>
      <c r="E4031" s="162">
        <v>100000</v>
      </c>
      <c r="F4031" s="161">
        <v>0</v>
      </c>
      <c r="G4031" s="171">
        <v>0</v>
      </c>
      <c r="I4031" s="177">
        <f t="shared" si="208"/>
        <v>0</v>
      </c>
      <c r="J4031" s="174">
        <f t="shared" si="209"/>
        <v>1</v>
      </c>
      <c r="M4031" s="184"/>
    </row>
    <row r="4032" spans="1:13" ht="15" customHeight="1" x14ac:dyDescent="0.3">
      <c r="A4032" s="85" t="s">
        <v>8296</v>
      </c>
      <c r="B4032" s="85" t="s">
        <v>8297</v>
      </c>
      <c r="C4032" s="86" t="s">
        <v>28</v>
      </c>
      <c r="D4032" s="202">
        <v>1</v>
      </c>
      <c r="E4032" s="162">
        <v>45520</v>
      </c>
      <c r="F4032" s="161">
        <v>0</v>
      </c>
      <c r="G4032" s="171">
        <v>0</v>
      </c>
      <c r="I4032" s="177">
        <f t="shared" si="208"/>
        <v>0</v>
      </c>
      <c r="J4032" s="174">
        <f t="shared" si="209"/>
        <v>1</v>
      </c>
      <c r="M4032" s="184"/>
    </row>
    <row r="4033" spans="1:13" ht="15" customHeight="1" x14ac:dyDescent="0.3">
      <c r="A4033" s="85" t="s">
        <v>8298</v>
      </c>
      <c r="B4033" s="85" t="s">
        <v>8299</v>
      </c>
      <c r="C4033" s="86" t="s">
        <v>28</v>
      </c>
      <c r="D4033" s="202">
        <v>4</v>
      </c>
      <c r="E4033" s="162">
        <v>20000</v>
      </c>
      <c r="F4033" s="161">
        <v>0</v>
      </c>
      <c r="G4033" s="171">
        <v>0</v>
      </c>
      <c r="I4033" s="177">
        <f t="shared" si="208"/>
        <v>0</v>
      </c>
      <c r="J4033" s="174">
        <f t="shared" si="209"/>
        <v>4</v>
      </c>
      <c r="M4033" s="184"/>
    </row>
    <row r="4034" spans="1:13" ht="15" customHeight="1" x14ac:dyDescent="0.3">
      <c r="A4034" s="85" t="s">
        <v>8980</v>
      </c>
      <c r="B4034" s="85" t="s">
        <v>8981</v>
      </c>
      <c r="C4034" s="86" t="s">
        <v>28</v>
      </c>
      <c r="D4034" s="203">
        <v>1</v>
      </c>
      <c r="E4034" s="164">
        <v>116674.4</v>
      </c>
      <c r="F4034" s="163">
        <v>0</v>
      </c>
      <c r="G4034" s="172">
        <v>0</v>
      </c>
      <c r="I4034" s="177">
        <f t="shared" si="208"/>
        <v>0</v>
      </c>
      <c r="J4034" s="174">
        <f t="shared" si="209"/>
        <v>1</v>
      </c>
      <c r="M4034" s="184"/>
    </row>
    <row r="4035" spans="1:13" ht="25.2" customHeight="1" x14ac:dyDescent="0.3">
      <c r="A4035" s="81" t="s">
        <v>4520</v>
      </c>
      <c r="B4035" s="81" t="s">
        <v>4521</v>
      </c>
      <c r="C4035" s="82"/>
      <c r="D4035" s="197"/>
      <c r="E4035" s="153">
        <v>2646529.1500000004</v>
      </c>
      <c r="F4035" s="82"/>
      <c r="G4035" s="82">
        <v>0</v>
      </c>
      <c r="I4035" s="177"/>
      <c r="J4035" s="174">
        <f t="shared" si="209"/>
        <v>0</v>
      </c>
      <c r="M4035" s="184"/>
    </row>
    <row r="4036" spans="1:13" ht="15" customHeight="1" x14ac:dyDescent="0.3">
      <c r="A4036" s="85" t="s">
        <v>4522</v>
      </c>
      <c r="B4036" s="85" t="s">
        <v>4523</v>
      </c>
      <c r="C4036" s="86" t="s">
        <v>28</v>
      </c>
      <c r="D4036" s="199">
        <v>2</v>
      </c>
      <c r="E4036" s="176">
        <v>64108.38</v>
      </c>
      <c r="F4036" s="87">
        <v>0</v>
      </c>
      <c r="G4036" s="168">
        <v>0</v>
      </c>
      <c r="I4036" s="177">
        <f t="shared" ref="I4036:I4045" si="210">F4036/D4036</f>
        <v>0</v>
      </c>
      <c r="J4036" s="174">
        <f t="shared" si="209"/>
        <v>2</v>
      </c>
      <c r="M4036" s="184"/>
    </row>
    <row r="4037" spans="1:13" ht="15" customHeight="1" x14ac:dyDescent="0.3">
      <c r="A4037" s="85" t="s">
        <v>4524</v>
      </c>
      <c r="B4037" s="85" t="s">
        <v>4525</v>
      </c>
      <c r="C4037" s="86" t="s">
        <v>28</v>
      </c>
      <c r="D4037" s="199">
        <v>18</v>
      </c>
      <c r="E4037" s="176">
        <v>10440.18</v>
      </c>
      <c r="F4037" s="87">
        <v>0</v>
      </c>
      <c r="G4037" s="168">
        <v>0</v>
      </c>
      <c r="I4037" s="177">
        <f t="shared" si="210"/>
        <v>0</v>
      </c>
      <c r="J4037" s="174">
        <f t="shared" si="209"/>
        <v>18</v>
      </c>
      <c r="M4037" s="184"/>
    </row>
    <row r="4038" spans="1:13" ht="15" customHeight="1" x14ac:dyDescent="0.3">
      <c r="A4038" s="85" t="s">
        <v>4526</v>
      </c>
      <c r="B4038" s="85" t="s">
        <v>4527</v>
      </c>
      <c r="C4038" s="86" t="s">
        <v>28</v>
      </c>
      <c r="D4038" s="199">
        <v>5</v>
      </c>
      <c r="E4038" s="176">
        <v>2760.7</v>
      </c>
      <c r="F4038" s="87">
        <v>0</v>
      </c>
      <c r="G4038" s="168">
        <v>0</v>
      </c>
      <c r="I4038" s="177">
        <f t="shared" si="210"/>
        <v>0</v>
      </c>
      <c r="J4038" s="174">
        <f t="shared" si="209"/>
        <v>5</v>
      </c>
      <c r="M4038" s="184"/>
    </row>
    <row r="4039" spans="1:13" ht="15" customHeight="1" x14ac:dyDescent="0.3">
      <c r="A4039" s="85" t="s">
        <v>4528</v>
      </c>
      <c r="B4039" s="85" t="s">
        <v>4529</v>
      </c>
      <c r="C4039" s="86" t="s">
        <v>28</v>
      </c>
      <c r="D4039" s="199">
        <v>52</v>
      </c>
      <c r="E4039" s="176">
        <v>28711.279999999999</v>
      </c>
      <c r="F4039" s="87">
        <v>0</v>
      </c>
      <c r="G4039" s="168">
        <v>0</v>
      </c>
      <c r="I4039" s="177">
        <f t="shared" si="210"/>
        <v>0</v>
      </c>
      <c r="J4039" s="174">
        <f t="shared" si="209"/>
        <v>52</v>
      </c>
      <c r="M4039" s="184"/>
    </row>
    <row r="4040" spans="1:13" ht="15" customHeight="1" x14ac:dyDescent="0.3">
      <c r="A4040" s="85" t="s">
        <v>4530</v>
      </c>
      <c r="B4040" s="85" t="s">
        <v>4531</v>
      </c>
      <c r="C4040" s="86" t="s">
        <v>28</v>
      </c>
      <c r="D4040" s="199">
        <v>3</v>
      </c>
      <c r="E4040" s="176">
        <v>12902.94</v>
      </c>
      <c r="F4040" s="87">
        <v>0</v>
      </c>
      <c r="G4040" s="168">
        <v>0</v>
      </c>
      <c r="I4040" s="177">
        <f t="shared" si="210"/>
        <v>0</v>
      </c>
      <c r="J4040" s="174">
        <f t="shared" si="209"/>
        <v>3</v>
      </c>
      <c r="M4040" s="184"/>
    </row>
    <row r="4041" spans="1:13" ht="15" customHeight="1" x14ac:dyDescent="0.3">
      <c r="A4041" s="85" t="s">
        <v>4532</v>
      </c>
      <c r="B4041" s="85" t="s">
        <v>4533</v>
      </c>
      <c r="C4041" s="86" t="s">
        <v>28</v>
      </c>
      <c r="D4041" s="199">
        <v>6</v>
      </c>
      <c r="E4041" s="176">
        <v>23669.64</v>
      </c>
      <c r="F4041" s="87">
        <v>0</v>
      </c>
      <c r="G4041" s="168">
        <v>0</v>
      </c>
      <c r="I4041" s="177">
        <f t="shared" si="210"/>
        <v>0</v>
      </c>
      <c r="J4041" s="174">
        <f t="shared" si="209"/>
        <v>6</v>
      </c>
      <c r="M4041" s="184"/>
    </row>
    <row r="4042" spans="1:13" ht="15" customHeight="1" x14ac:dyDescent="0.3">
      <c r="A4042" s="85" t="s">
        <v>4534</v>
      </c>
      <c r="B4042" s="85" t="s">
        <v>4535</v>
      </c>
      <c r="C4042" s="86" t="s">
        <v>28</v>
      </c>
      <c r="D4042" s="199">
        <v>17</v>
      </c>
      <c r="E4042" s="176">
        <v>2483.19</v>
      </c>
      <c r="F4042" s="87">
        <v>0</v>
      </c>
      <c r="G4042" s="168">
        <v>0</v>
      </c>
      <c r="I4042" s="177">
        <f t="shared" si="210"/>
        <v>0</v>
      </c>
      <c r="J4042" s="174">
        <f t="shared" si="209"/>
        <v>17</v>
      </c>
      <c r="M4042" s="184"/>
    </row>
    <row r="4043" spans="1:13" ht="15" customHeight="1" x14ac:dyDescent="0.3">
      <c r="A4043" s="85" t="s">
        <v>4536</v>
      </c>
      <c r="B4043" s="85" t="s">
        <v>4537</v>
      </c>
      <c r="C4043" s="86" t="s">
        <v>28</v>
      </c>
      <c r="D4043" s="199">
        <v>8</v>
      </c>
      <c r="E4043" s="176">
        <v>2373.12</v>
      </c>
      <c r="F4043" s="87">
        <v>0</v>
      </c>
      <c r="G4043" s="168">
        <v>0</v>
      </c>
      <c r="I4043" s="177">
        <f t="shared" si="210"/>
        <v>0</v>
      </c>
      <c r="J4043" s="174">
        <f t="shared" si="209"/>
        <v>8</v>
      </c>
      <c r="M4043" s="184"/>
    </row>
    <row r="4044" spans="1:13" ht="15" customHeight="1" x14ac:dyDescent="0.3">
      <c r="A4044" s="85" t="s">
        <v>4538</v>
      </c>
      <c r="B4044" s="85" t="s">
        <v>4539</v>
      </c>
      <c r="C4044" s="86" t="s">
        <v>28</v>
      </c>
      <c r="D4044" s="199">
        <v>10</v>
      </c>
      <c r="E4044" s="176">
        <v>89842.2</v>
      </c>
      <c r="F4044" s="87">
        <v>0</v>
      </c>
      <c r="G4044" s="168">
        <v>0</v>
      </c>
      <c r="I4044" s="177">
        <f t="shared" si="210"/>
        <v>0</v>
      </c>
      <c r="J4044" s="174">
        <f t="shared" si="209"/>
        <v>10</v>
      </c>
      <c r="M4044" s="184"/>
    </row>
    <row r="4045" spans="1:13" ht="15" customHeight="1" x14ac:dyDescent="0.3">
      <c r="A4045" s="85" t="s">
        <v>4540</v>
      </c>
      <c r="B4045" s="85" t="s">
        <v>4541</v>
      </c>
      <c r="C4045" s="86" t="s">
        <v>28</v>
      </c>
      <c r="D4045" s="199">
        <v>1</v>
      </c>
      <c r="E4045" s="176">
        <v>6944.51</v>
      </c>
      <c r="F4045" s="87">
        <v>0</v>
      </c>
      <c r="G4045" s="168">
        <v>0</v>
      </c>
      <c r="I4045" s="177">
        <f t="shared" si="210"/>
        <v>0</v>
      </c>
      <c r="J4045" s="174">
        <f t="shared" si="209"/>
        <v>1</v>
      </c>
      <c r="M4045" s="184"/>
    </row>
    <row r="4046" spans="1:13" ht="15" customHeight="1" x14ac:dyDescent="0.3">
      <c r="A4046" s="85" t="s">
        <v>4542</v>
      </c>
      <c r="B4046" s="85" t="s">
        <v>4543</v>
      </c>
      <c r="C4046" s="86" t="s">
        <v>28</v>
      </c>
      <c r="D4046" s="199">
        <v>0</v>
      </c>
      <c r="E4046" s="176">
        <v>0</v>
      </c>
      <c r="F4046" s="87">
        <v>0</v>
      </c>
      <c r="G4046" s="168">
        <v>0</v>
      </c>
      <c r="I4046" s="177" t="s">
        <v>9293</v>
      </c>
      <c r="J4046" s="174">
        <f t="shared" si="209"/>
        <v>0</v>
      </c>
      <c r="M4046" s="184"/>
    </row>
    <row r="4047" spans="1:13" ht="15" customHeight="1" x14ac:dyDescent="0.3">
      <c r="A4047" s="85" t="s">
        <v>4544</v>
      </c>
      <c r="B4047" s="85" t="s">
        <v>4545</v>
      </c>
      <c r="C4047" s="86" t="s">
        <v>28</v>
      </c>
      <c r="D4047" s="199">
        <v>0</v>
      </c>
      <c r="E4047" s="176">
        <v>0</v>
      </c>
      <c r="F4047" s="87">
        <v>0</v>
      </c>
      <c r="G4047" s="168">
        <v>0</v>
      </c>
      <c r="I4047" s="177" t="s">
        <v>9293</v>
      </c>
      <c r="J4047" s="174">
        <f t="shared" si="209"/>
        <v>0</v>
      </c>
      <c r="M4047" s="184"/>
    </row>
    <row r="4048" spans="1:13" ht="15" customHeight="1" x14ac:dyDescent="0.3">
      <c r="A4048" s="85" t="s">
        <v>4546</v>
      </c>
      <c r="B4048" s="85" t="s">
        <v>4547</v>
      </c>
      <c r="C4048" s="86" t="s">
        <v>28</v>
      </c>
      <c r="D4048" s="199">
        <v>0</v>
      </c>
      <c r="E4048" s="176">
        <v>0</v>
      </c>
      <c r="F4048" s="87">
        <v>0</v>
      </c>
      <c r="G4048" s="168">
        <v>0</v>
      </c>
      <c r="I4048" s="177" t="s">
        <v>9293</v>
      </c>
      <c r="J4048" s="174">
        <f t="shared" si="209"/>
        <v>0</v>
      </c>
      <c r="M4048" s="184"/>
    </row>
    <row r="4049" spans="1:13" ht="15" customHeight="1" x14ac:dyDescent="0.3">
      <c r="A4049" s="85" t="s">
        <v>4548</v>
      </c>
      <c r="B4049" s="85" t="s">
        <v>4549</v>
      </c>
      <c r="C4049" s="86" t="s">
        <v>28</v>
      </c>
      <c r="D4049" s="199">
        <v>12</v>
      </c>
      <c r="E4049" s="176">
        <v>264000</v>
      </c>
      <c r="F4049" s="87">
        <v>0</v>
      </c>
      <c r="G4049" s="168">
        <v>0</v>
      </c>
      <c r="I4049" s="177">
        <f t="shared" ref="I4049:I4090" si="211">F4049/D4049</f>
        <v>0</v>
      </c>
      <c r="J4049" s="174">
        <f t="shared" si="209"/>
        <v>12</v>
      </c>
      <c r="M4049" s="184"/>
    </row>
    <row r="4050" spans="1:13" ht="15" customHeight="1" x14ac:dyDescent="0.3">
      <c r="A4050" s="85" t="s">
        <v>4550</v>
      </c>
      <c r="B4050" s="85" t="s">
        <v>4551</v>
      </c>
      <c r="C4050" s="86" t="s">
        <v>28</v>
      </c>
      <c r="D4050" s="199">
        <v>1</v>
      </c>
      <c r="E4050" s="176">
        <v>919.58</v>
      </c>
      <c r="F4050" s="87">
        <v>0</v>
      </c>
      <c r="G4050" s="168">
        <v>0</v>
      </c>
      <c r="I4050" s="177">
        <f t="shared" si="211"/>
        <v>0</v>
      </c>
      <c r="J4050" s="174">
        <f t="shared" si="209"/>
        <v>1</v>
      </c>
      <c r="M4050" s="184"/>
    </row>
    <row r="4051" spans="1:13" ht="15" customHeight="1" x14ac:dyDescent="0.3">
      <c r="A4051" s="85" t="s">
        <v>4552</v>
      </c>
      <c r="B4051" s="85" t="s">
        <v>4553</v>
      </c>
      <c r="C4051" s="86" t="s">
        <v>28</v>
      </c>
      <c r="D4051" s="199">
        <v>4</v>
      </c>
      <c r="E4051" s="176">
        <v>3318.2</v>
      </c>
      <c r="F4051" s="87">
        <v>0</v>
      </c>
      <c r="G4051" s="168">
        <v>0</v>
      </c>
      <c r="I4051" s="177">
        <f t="shared" si="211"/>
        <v>0</v>
      </c>
      <c r="J4051" s="174">
        <f t="shared" si="209"/>
        <v>4</v>
      </c>
      <c r="M4051" s="184"/>
    </row>
    <row r="4052" spans="1:13" ht="15" customHeight="1" x14ac:dyDescent="0.3">
      <c r="A4052" s="85" t="s">
        <v>4554</v>
      </c>
      <c r="B4052" s="85" t="s">
        <v>4555</v>
      </c>
      <c r="C4052" s="86" t="s">
        <v>28</v>
      </c>
      <c r="D4052" s="199">
        <v>1</v>
      </c>
      <c r="E4052" s="176">
        <v>1100</v>
      </c>
      <c r="F4052" s="87">
        <v>0</v>
      </c>
      <c r="G4052" s="168">
        <v>0</v>
      </c>
      <c r="I4052" s="177">
        <f t="shared" si="211"/>
        <v>0</v>
      </c>
      <c r="J4052" s="174">
        <f t="shared" si="209"/>
        <v>1</v>
      </c>
      <c r="M4052" s="184"/>
    </row>
    <row r="4053" spans="1:13" ht="15" customHeight="1" x14ac:dyDescent="0.3">
      <c r="A4053" s="85" t="s">
        <v>4556</v>
      </c>
      <c r="B4053" s="85" t="s">
        <v>4557</v>
      </c>
      <c r="C4053" s="86" t="s">
        <v>28</v>
      </c>
      <c r="D4053" s="199">
        <v>4</v>
      </c>
      <c r="E4053" s="176">
        <v>2753.44</v>
      </c>
      <c r="F4053" s="87">
        <v>0</v>
      </c>
      <c r="G4053" s="168">
        <v>0</v>
      </c>
      <c r="I4053" s="177">
        <f t="shared" si="211"/>
        <v>0</v>
      </c>
      <c r="J4053" s="174">
        <f t="shared" si="209"/>
        <v>4</v>
      </c>
      <c r="M4053" s="184"/>
    </row>
    <row r="4054" spans="1:13" ht="15" customHeight="1" x14ac:dyDescent="0.3">
      <c r="A4054" s="85" t="s">
        <v>4558</v>
      </c>
      <c r="B4054" s="85" t="s">
        <v>4559</v>
      </c>
      <c r="C4054" s="86" t="s">
        <v>28</v>
      </c>
      <c r="D4054" s="199">
        <v>2</v>
      </c>
      <c r="E4054" s="176">
        <v>3036.9</v>
      </c>
      <c r="F4054" s="87">
        <v>0</v>
      </c>
      <c r="G4054" s="168">
        <v>0</v>
      </c>
      <c r="I4054" s="177">
        <f t="shared" si="211"/>
        <v>0</v>
      </c>
      <c r="J4054" s="174">
        <f t="shared" si="209"/>
        <v>2</v>
      </c>
      <c r="M4054" s="184"/>
    </row>
    <row r="4055" spans="1:13" ht="15" customHeight="1" x14ac:dyDescent="0.3">
      <c r="A4055" s="85" t="s">
        <v>4560</v>
      </c>
      <c r="B4055" s="85" t="s">
        <v>4561</v>
      </c>
      <c r="C4055" s="86" t="s">
        <v>28</v>
      </c>
      <c r="D4055" s="199">
        <v>10</v>
      </c>
      <c r="E4055" s="176">
        <v>7976.3</v>
      </c>
      <c r="F4055" s="87">
        <v>0</v>
      </c>
      <c r="G4055" s="168">
        <v>0</v>
      </c>
      <c r="I4055" s="177">
        <f t="shared" si="211"/>
        <v>0</v>
      </c>
      <c r="J4055" s="174">
        <f t="shared" si="209"/>
        <v>10</v>
      </c>
      <c r="M4055" s="184"/>
    </row>
    <row r="4056" spans="1:13" ht="15" customHeight="1" x14ac:dyDescent="0.3">
      <c r="A4056" s="85" t="s">
        <v>4562</v>
      </c>
      <c r="B4056" s="85" t="s">
        <v>4563</v>
      </c>
      <c r="C4056" s="86" t="s">
        <v>28</v>
      </c>
      <c r="D4056" s="199">
        <v>7</v>
      </c>
      <c r="E4056" s="176">
        <v>7958.16</v>
      </c>
      <c r="F4056" s="87">
        <v>0</v>
      </c>
      <c r="G4056" s="168">
        <v>0</v>
      </c>
      <c r="I4056" s="177">
        <f t="shared" si="211"/>
        <v>0</v>
      </c>
      <c r="J4056" s="174">
        <f t="shared" si="209"/>
        <v>7</v>
      </c>
      <c r="M4056" s="184"/>
    </row>
    <row r="4057" spans="1:13" ht="15" customHeight="1" x14ac:dyDescent="0.3">
      <c r="A4057" s="85" t="s">
        <v>4564</v>
      </c>
      <c r="B4057" s="85" t="s">
        <v>4565</v>
      </c>
      <c r="C4057" s="86" t="s">
        <v>28</v>
      </c>
      <c r="D4057" s="199">
        <v>1</v>
      </c>
      <c r="E4057" s="176">
        <v>682.4</v>
      </c>
      <c r="F4057" s="87">
        <v>0</v>
      </c>
      <c r="G4057" s="168">
        <v>0</v>
      </c>
      <c r="I4057" s="177">
        <f t="shared" si="211"/>
        <v>0</v>
      </c>
      <c r="J4057" s="174">
        <f t="shared" si="209"/>
        <v>1</v>
      </c>
      <c r="M4057" s="184"/>
    </row>
    <row r="4058" spans="1:13" ht="15" customHeight="1" x14ac:dyDescent="0.3">
      <c r="A4058" s="85" t="s">
        <v>4566</v>
      </c>
      <c r="B4058" s="85" t="s">
        <v>4567</v>
      </c>
      <c r="C4058" s="86" t="s">
        <v>28</v>
      </c>
      <c r="D4058" s="199">
        <v>1</v>
      </c>
      <c r="E4058" s="176">
        <v>8464.5</v>
      </c>
      <c r="F4058" s="87">
        <v>0</v>
      </c>
      <c r="G4058" s="168">
        <v>0</v>
      </c>
      <c r="I4058" s="177">
        <f t="shared" si="211"/>
        <v>0</v>
      </c>
      <c r="J4058" s="174">
        <f t="shared" si="209"/>
        <v>1</v>
      </c>
      <c r="M4058" s="184"/>
    </row>
    <row r="4059" spans="1:13" ht="15" customHeight="1" x14ac:dyDescent="0.3">
      <c r="A4059" s="85" t="s">
        <v>4568</v>
      </c>
      <c r="B4059" s="85" t="s">
        <v>4569</v>
      </c>
      <c r="C4059" s="86" t="s">
        <v>28</v>
      </c>
      <c r="D4059" s="199">
        <v>1</v>
      </c>
      <c r="E4059" s="176">
        <v>5161.8900000000003</v>
      </c>
      <c r="F4059" s="87">
        <v>0</v>
      </c>
      <c r="G4059" s="168">
        <v>0</v>
      </c>
      <c r="I4059" s="177">
        <f t="shared" si="211"/>
        <v>0</v>
      </c>
      <c r="J4059" s="174">
        <f t="shared" si="209"/>
        <v>1</v>
      </c>
      <c r="M4059" s="184"/>
    </row>
    <row r="4060" spans="1:13" ht="15" customHeight="1" x14ac:dyDescent="0.3">
      <c r="A4060" s="85" t="s">
        <v>4570</v>
      </c>
      <c r="B4060" s="85" t="s">
        <v>4571</v>
      </c>
      <c r="C4060" s="86" t="s">
        <v>28</v>
      </c>
      <c r="D4060" s="199">
        <v>1</v>
      </c>
      <c r="E4060" s="176">
        <v>16345.72</v>
      </c>
      <c r="F4060" s="87">
        <v>0</v>
      </c>
      <c r="G4060" s="168">
        <v>0</v>
      </c>
      <c r="I4060" s="177">
        <f t="shared" si="211"/>
        <v>0</v>
      </c>
      <c r="J4060" s="174">
        <f t="shared" si="209"/>
        <v>1</v>
      </c>
      <c r="M4060" s="184"/>
    </row>
    <row r="4061" spans="1:13" ht="15" customHeight="1" x14ac:dyDescent="0.3">
      <c r="A4061" s="85" t="s">
        <v>4572</v>
      </c>
      <c r="B4061" s="85" t="s">
        <v>4573</v>
      </c>
      <c r="C4061" s="86" t="s">
        <v>28</v>
      </c>
      <c r="D4061" s="199">
        <v>1</v>
      </c>
      <c r="E4061" s="176">
        <v>19577</v>
      </c>
      <c r="F4061" s="87">
        <v>0</v>
      </c>
      <c r="G4061" s="168">
        <v>0</v>
      </c>
      <c r="I4061" s="177">
        <f t="shared" si="211"/>
        <v>0</v>
      </c>
      <c r="J4061" s="174">
        <f t="shared" si="209"/>
        <v>1</v>
      </c>
      <c r="M4061" s="184"/>
    </row>
    <row r="4062" spans="1:13" ht="15" customHeight="1" x14ac:dyDescent="0.3">
      <c r="A4062" s="85" t="s">
        <v>4574</v>
      </c>
      <c r="B4062" s="85" t="s">
        <v>4575</v>
      </c>
      <c r="C4062" s="86" t="s">
        <v>28</v>
      </c>
      <c r="D4062" s="199">
        <v>1</v>
      </c>
      <c r="E4062" s="176">
        <v>8190</v>
      </c>
      <c r="F4062" s="87">
        <v>0</v>
      </c>
      <c r="G4062" s="168">
        <v>0</v>
      </c>
      <c r="I4062" s="177">
        <f t="shared" si="211"/>
        <v>0</v>
      </c>
      <c r="J4062" s="174">
        <f t="shared" si="209"/>
        <v>1</v>
      </c>
      <c r="M4062" s="184"/>
    </row>
    <row r="4063" spans="1:13" ht="15" customHeight="1" x14ac:dyDescent="0.3">
      <c r="A4063" s="85" t="s">
        <v>4576</v>
      </c>
      <c r="B4063" s="85" t="s">
        <v>4577</v>
      </c>
      <c r="C4063" s="86" t="s">
        <v>28</v>
      </c>
      <c r="D4063" s="199">
        <v>1</v>
      </c>
      <c r="E4063" s="176">
        <v>6090</v>
      </c>
      <c r="F4063" s="87">
        <v>0</v>
      </c>
      <c r="G4063" s="168">
        <v>0</v>
      </c>
      <c r="I4063" s="177">
        <f t="shared" si="211"/>
        <v>0</v>
      </c>
      <c r="J4063" s="174">
        <f t="shared" si="209"/>
        <v>1</v>
      </c>
      <c r="M4063" s="184"/>
    </row>
    <row r="4064" spans="1:13" ht="15" customHeight="1" x14ac:dyDescent="0.3">
      <c r="A4064" s="85" t="s">
        <v>4578</v>
      </c>
      <c r="B4064" s="85" t="s">
        <v>4579</v>
      </c>
      <c r="C4064" s="86" t="s">
        <v>28</v>
      </c>
      <c r="D4064" s="199">
        <v>1</v>
      </c>
      <c r="E4064" s="176">
        <v>2189.14</v>
      </c>
      <c r="F4064" s="87">
        <v>0</v>
      </c>
      <c r="G4064" s="168">
        <v>0</v>
      </c>
      <c r="I4064" s="177">
        <f t="shared" si="211"/>
        <v>0</v>
      </c>
      <c r="J4064" s="174">
        <f t="shared" si="209"/>
        <v>1</v>
      </c>
      <c r="M4064" s="184"/>
    </row>
    <row r="4065" spans="1:13" ht="15" customHeight="1" x14ac:dyDescent="0.3">
      <c r="A4065" s="85" t="s">
        <v>4580</v>
      </c>
      <c r="B4065" s="85" t="s">
        <v>4581</v>
      </c>
      <c r="C4065" s="86" t="s">
        <v>28</v>
      </c>
      <c r="D4065" s="199">
        <v>2</v>
      </c>
      <c r="E4065" s="176">
        <v>8580</v>
      </c>
      <c r="F4065" s="87">
        <v>0</v>
      </c>
      <c r="G4065" s="168">
        <v>0</v>
      </c>
      <c r="I4065" s="177">
        <f t="shared" si="211"/>
        <v>0</v>
      </c>
      <c r="J4065" s="174">
        <f t="shared" si="209"/>
        <v>2</v>
      </c>
      <c r="M4065" s="184"/>
    </row>
    <row r="4066" spans="1:13" ht="15" customHeight="1" x14ac:dyDescent="0.3">
      <c r="A4066" s="85" t="s">
        <v>4582</v>
      </c>
      <c r="B4066" s="85" t="s">
        <v>4583</v>
      </c>
      <c r="C4066" s="86" t="s">
        <v>28</v>
      </c>
      <c r="D4066" s="199">
        <v>1</v>
      </c>
      <c r="E4066" s="176">
        <v>2205</v>
      </c>
      <c r="F4066" s="87">
        <v>0</v>
      </c>
      <c r="G4066" s="168">
        <v>0</v>
      </c>
      <c r="I4066" s="177">
        <f t="shared" si="211"/>
        <v>0</v>
      </c>
      <c r="J4066" s="174">
        <f t="shared" si="209"/>
        <v>1</v>
      </c>
      <c r="M4066" s="184"/>
    </row>
    <row r="4067" spans="1:13" ht="15" customHeight="1" x14ac:dyDescent="0.3">
      <c r="A4067" s="85" t="s">
        <v>4584</v>
      </c>
      <c r="B4067" s="85" t="s">
        <v>4585</v>
      </c>
      <c r="C4067" s="86" t="s">
        <v>28</v>
      </c>
      <c r="D4067" s="199">
        <v>1</v>
      </c>
      <c r="E4067" s="176">
        <v>2036.08</v>
      </c>
      <c r="F4067" s="87">
        <v>0</v>
      </c>
      <c r="G4067" s="168">
        <v>0</v>
      </c>
      <c r="I4067" s="177">
        <f t="shared" si="211"/>
        <v>0</v>
      </c>
      <c r="J4067" s="174">
        <f t="shared" si="209"/>
        <v>1</v>
      </c>
      <c r="M4067" s="184"/>
    </row>
    <row r="4068" spans="1:13" ht="15" customHeight="1" x14ac:dyDescent="0.3">
      <c r="A4068" s="85" t="s">
        <v>4586</v>
      </c>
      <c r="B4068" s="85" t="s">
        <v>4587</v>
      </c>
      <c r="C4068" s="86" t="s">
        <v>28</v>
      </c>
      <c r="D4068" s="199">
        <v>1</v>
      </c>
      <c r="E4068" s="176">
        <v>5729.95</v>
      </c>
      <c r="F4068" s="87">
        <v>0</v>
      </c>
      <c r="G4068" s="168">
        <v>0</v>
      </c>
      <c r="I4068" s="177">
        <f t="shared" si="211"/>
        <v>0</v>
      </c>
      <c r="J4068" s="174">
        <f t="shared" si="209"/>
        <v>1</v>
      </c>
      <c r="M4068" s="184"/>
    </row>
    <row r="4069" spans="1:13" ht="15" customHeight="1" x14ac:dyDescent="0.3">
      <c r="A4069" s="85" t="s">
        <v>4588</v>
      </c>
      <c r="B4069" s="85" t="s">
        <v>4589</v>
      </c>
      <c r="C4069" s="86" t="s">
        <v>28</v>
      </c>
      <c r="D4069" s="199">
        <v>1</v>
      </c>
      <c r="E4069" s="176">
        <v>3974.04</v>
      </c>
      <c r="F4069" s="87">
        <v>0</v>
      </c>
      <c r="G4069" s="168">
        <v>0</v>
      </c>
      <c r="I4069" s="177">
        <f t="shared" si="211"/>
        <v>0</v>
      </c>
      <c r="J4069" s="174">
        <f t="shared" ref="J4069:J4132" si="212">D4069-F4069</f>
        <v>1</v>
      </c>
      <c r="M4069" s="184"/>
    </row>
    <row r="4070" spans="1:13" ht="15" customHeight="1" x14ac:dyDescent="0.3">
      <c r="A4070" s="85" t="s">
        <v>4590</v>
      </c>
      <c r="B4070" s="85" t="s">
        <v>4591</v>
      </c>
      <c r="C4070" s="86" t="s">
        <v>28</v>
      </c>
      <c r="D4070" s="199">
        <v>2</v>
      </c>
      <c r="E4070" s="176">
        <v>13650</v>
      </c>
      <c r="F4070" s="87">
        <v>0</v>
      </c>
      <c r="G4070" s="168">
        <v>0</v>
      </c>
      <c r="I4070" s="177">
        <f t="shared" si="211"/>
        <v>0</v>
      </c>
      <c r="J4070" s="174">
        <f t="shared" si="212"/>
        <v>2</v>
      </c>
      <c r="M4070" s="184"/>
    </row>
    <row r="4071" spans="1:13" ht="15" customHeight="1" x14ac:dyDescent="0.3">
      <c r="A4071" s="85" t="s">
        <v>4592</v>
      </c>
      <c r="B4071" s="85" t="s">
        <v>4593</v>
      </c>
      <c r="C4071" s="86" t="s">
        <v>28</v>
      </c>
      <c r="D4071" s="199">
        <v>1</v>
      </c>
      <c r="E4071" s="176">
        <v>3991.22</v>
      </c>
      <c r="F4071" s="87">
        <v>0</v>
      </c>
      <c r="G4071" s="168">
        <v>0</v>
      </c>
      <c r="I4071" s="177">
        <f t="shared" si="211"/>
        <v>0</v>
      </c>
      <c r="J4071" s="174">
        <f t="shared" si="212"/>
        <v>1</v>
      </c>
      <c r="M4071" s="184"/>
    </row>
    <row r="4072" spans="1:13" ht="15" customHeight="1" x14ac:dyDescent="0.3">
      <c r="A4072" s="85" t="s">
        <v>4594</v>
      </c>
      <c r="B4072" s="85" t="s">
        <v>4595</v>
      </c>
      <c r="C4072" s="86" t="s">
        <v>28</v>
      </c>
      <c r="D4072" s="199">
        <v>3</v>
      </c>
      <c r="E4072" s="176">
        <v>16518.75</v>
      </c>
      <c r="F4072" s="87">
        <v>0</v>
      </c>
      <c r="G4072" s="168">
        <v>0</v>
      </c>
      <c r="I4072" s="177">
        <f t="shared" si="211"/>
        <v>0</v>
      </c>
      <c r="J4072" s="174">
        <f t="shared" si="212"/>
        <v>3</v>
      </c>
      <c r="M4072" s="184"/>
    </row>
    <row r="4073" spans="1:13" ht="15" customHeight="1" x14ac:dyDescent="0.3">
      <c r="A4073" s="85" t="s">
        <v>4596</v>
      </c>
      <c r="B4073" s="85" t="s">
        <v>4597</v>
      </c>
      <c r="C4073" s="86" t="s">
        <v>28</v>
      </c>
      <c r="D4073" s="199">
        <v>1</v>
      </c>
      <c r="E4073" s="176">
        <v>3360</v>
      </c>
      <c r="F4073" s="87">
        <v>0</v>
      </c>
      <c r="G4073" s="168">
        <v>0</v>
      </c>
      <c r="I4073" s="177">
        <f t="shared" si="211"/>
        <v>0</v>
      </c>
      <c r="J4073" s="174">
        <f t="shared" si="212"/>
        <v>1</v>
      </c>
      <c r="M4073" s="184"/>
    </row>
    <row r="4074" spans="1:13" ht="15" customHeight="1" x14ac:dyDescent="0.3">
      <c r="A4074" s="85" t="s">
        <v>4598</v>
      </c>
      <c r="B4074" s="85" t="s">
        <v>4599</v>
      </c>
      <c r="C4074" s="86" t="s">
        <v>28</v>
      </c>
      <c r="D4074" s="199">
        <v>105</v>
      </c>
      <c r="E4074" s="176">
        <v>133981.04999999999</v>
      </c>
      <c r="F4074" s="87">
        <v>0</v>
      </c>
      <c r="G4074" s="168">
        <v>0</v>
      </c>
      <c r="I4074" s="177">
        <f t="shared" si="211"/>
        <v>0</v>
      </c>
      <c r="J4074" s="174">
        <f t="shared" si="212"/>
        <v>105</v>
      </c>
      <c r="M4074" s="184"/>
    </row>
    <row r="4075" spans="1:13" ht="15" customHeight="1" x14ac:dyDescent="0.3">
      <c r="A4075" s="85" t="s">
        <v>4600</v>
      </c>
      <c r="B4075" s="85" t="s">
        <v>4601</v>
      </c>
      <c r="C4075" s="86" t="s">
        <v>28</v>
      </c>
      <c r="D4075" s="199">
        <v>8</v>
      </c>
      <c r="E4075" s="176">
        <v>73336</v>
      </c>
      <c r="F4075" s="87">
        <v>0</v>
      </c>
      <c r="G4075" s="168">
        <v>0</v>
      </c>
      <c r="I4075" s="177">
        <f t="shared" si="211"/>
        <v>0</v>
      </c>
      <c r="J4075" s="174">
        <f t="shared" si="212"/>
        <v>8</v>
      </c>
      <c r="M4075" s="184"/>
    </row>
    <row r="4076" spans="1:13" ht="15" customHeight="1" x14ac:dyDescent="0.3">
      <c r="A4076" s="85" t="s">
        <v>4602</v>
      </c>
      <c r="B4076" s="85" t="s">
        <v>4603</v>
      </c>
      <c r="C4076" s="86" t="s">
        <v>28</v>
      </c>
      <c r="D4076" s="199">
        <v>13</v>
      </c>
      <c r="E4076" s="176">
        <v>66921.66</v>
      </c>
      <c r="F4076" s="87">
        <v>0</v>
      </c>
      <c r="G4076" s="168">
        <v>0</v>
      </c>
      <c r="I4076" s="177">
        <f t="shared" si="211"/>
        <v>0</v>
      </c>
      <c r="J4076" s="174">
        <f t="shared" si="212"/>
        <v>13</v>
      </c>
      <c r="M4076" s="184"/>
    </row>
    <row r="4077" spans="1:13" ht="15" customHeight="1" x14ac:dyDescent="0.3">
      <c r="A4077" s="85" t="s">
        <v>4604</v>
      </c>
      <c r="B4077" s="85" t="s">
        <v>4605</v>
      </c>
      <c r="C4077" s="86" t="s">
        <v>28</v>
      </c>
      <c r="D4077" s="199">
        <v>6</v>
      </c>
      <c r="E4077" s="176">
        <v>32917.5</v>
      </c>
      <c r="F4077" s="87">
        <v>0</v>
      </c>
      <c r="G4077" s="168">
        <v>0</v>
      </c>
      <c r="I4077" s="177">
        <f t="shared" si="211"/>
        <v>0</v>
      </c>
      <c r="J4077" s="174">
        <f t="shared" si="212"/>
        <v>6</v>
      </c>
      <c r="M4077" s="184"/>
    </row>
    <row r="4078" spans="1:13" ht="15" customHeight="1" x14ac:dyDescent="0.3">
      <c r="A4078" s="85" t="s">
        <v>4606</v>
      </c>
      <c r="B4078" s="85" t="s">
        <v>4607</v>
      </c>
      <c r="C4078" s="86" t="s">
        <v>28</v>
      </c>
      <c r="D4078" s="199">
        <v>1</v>
      </c>
      <c r="E4078" s="176">
        <v>996.15</v>
      </c>
      <c r="F4078" s="87">
        <v>0</v>
      </c>
      <c r="G4078" s="168">
        <v>0</v>
      </c>
      <c r="I4078" s="177">
        <f t="shared" si="211"/>
        <v>0</v>
      </c>
      <c r="J4078" s="174">
        <f t="shared" si="212"/>
        <v>1</v>
      </c>
      <c r="M4078" s="184"/>
    </row>
    <row r="4079" spans="1:13" ht="15" customHeight="1" x14ac:dyDescent="0.3">
      <c r="A4079" s="85" t="s">
        <v>4608</v>
      </c>
      <c r="B4079" s="85" t="s">
        <v>4609</v>
      </c>
      <c r="C4079" s="86" t="s">
        <v>28</v>
      </c>
      <c r="D4079" s="199">
        <v>1</v>
      </c>
      <c r="E4079" s="176">
        <v>23751.08</v>
      </c>
      <c r="F4079" s="87">
        <v>0</v>
      </c>
      <c r="G4079" s="168">
        <v>0</v>
      </c>
      <c r="I4079" s="177">
        <f t="shared" si="211"/>
        <v>0</v>
      </c>
      <c r="J4079" s="174">
        <f t="shared" si="212"/>
        <v>1</v>
      </c>
      <c r="M4079" s="184"/>
    </row>
    <row r="4080" spans="1:13" ht="15" customHeight="1" x14ac:dyDescent="0.3">
      <c r="A4080" s="85" t="s">
        <v>4610</v>
      </c>
      <c r="B4080" s="85" t="s">
        <v>4611</v>
      </c>
      <c r="C4080" s="86" t="s">
        <v>28</v>
      </c>
      <c r="D4080" s="199">
        <v>3</v>
      </c>
      <c r="E4080" s="176">
        <v>2362.5</v>
      </c>
      <c r="F4080" s="87">
        <v>0</v>
      </c>
      <c r="G4080" s="168">
        <v>0</v>
      </c>
      <c r="I4080" s="177">
        <f t="shared" si="211"/>
        <v>0</v>
      </c>
      <c r="J4080" s="174">
        <f t="shared" si="212"/>
        <v>3</v>
      </c>
      <c r="M4080" s="184"/>
    </row>
    <row r="4081" spans="1:13" ht="15" customHeight="1" x14ac:dyDescent="0.3">
      <c r="A4081" s="85" t="s">
        <v>4612</v>
      </c>
      <c r="B4081" s="85" t="s">
        <v>4613</v>
      </c>
      <c r="C4081" s="86" t="s">
        <v>28</v>
      </c>
      <c r="D4081" s="199">
        <v>2</v>
      </c>
      <c r="E4081" s="176">
        <v>13916.48</v>
      </c>
      <c r="F4081" s="87">
        <v>0</v>
      </c>
      <c r="G4081" s="168">
        <v>0</v>
      </c>
      <c r="I4081" s="177">
        <f t="shared" si="211"/>
        <v>0</v>
      </c>
      <c r="J4081" s="174">
        <f t="shared" si="212"/>
        <v>2</v>
      </c>
      <c r="M4081" s="184"/>
    </row>
    <row r="4082" spans="1:13" ht="15" customHeight="1" x14ac:dyDescent="0.3">
      <c r="A4082" s="85" t="s">
        <v>4614</v>
      </c>
      <c r="B4082" s="85" t="s">
        <v>4615</v>
      </c>
      <c r="C4082" s="86" t="s">
        <v>28</v>
      </c>
      <c r="D4082" s="199">
        <v>2</v>
      </c>
      <c r="E4082" s="176">
        <v>4796.66</v>
      </c>
      <c r="F4082" s="87">
        <v>0</v>
      </c>
      <c r="G4082" s="168">
        <v>0</v>
      </c>
      <c r="I4082" s="177">
        <f t="shared" si="211"/>
        <v>0</v>
      </c>
      <c r="J4082" s="174">
        <f t="shared" si="212"/>
        <v>2</v>
      </c>
      <c r="M4082" s="184"/>
    </row>
    <row r="4083" spans="1:13" ht="15" customHeight="1" x14ac:dyDescent="0.3">
      <c r="A4083" s="85" t="s">
        <v>4616</v>
      </c>
      <c r="B4083" s="85" t="s">
        <v>4617</v>
      </c>
      <c r="C4083" s="86" t="s">
        <v>28</v>
      </c>
      <c r="D4083" s="199">
        <v>2</v>
      </c>
      <c r="E4083" s="176">
        <v>2196.08</v>
      </c>
      <c r="F4083" s="87">
        <v>0</v>
      </c>
      <c r="G4083" s="168">
        <v>0</v>
      </c>
      <c r="I4083" s="177">
        <f t="shared" si="211"/>
        <v>0</v>
      </c>
      <c r="J4083" s="174">
        <f t="shared" si="212"/>
        <v>2</v>
      </c>
      <c r="M4083" s="184"/>
    </row>
    <row r="4084" spans="1:13" ht="15" customHeight="1" x14ac:dyDescent="0.3">
      <c r="A4084" s="85" t="s">
        <v>4618</v>
      </c>
      <c r="B4084" s="85" t="s">
        <v>4619</v>
      </c>
      <c r="C4084" s="86" t="s">
        <v>28</v>
      </c>
      <c r="D4084" s="199">
        <v>2</v>
      </c>
      <c r="E4084" s="176">
        <v>2205.86</v>
      </c>
      <c r="F4084" s="87">
        <v>0</v>
      </c>
      <c r="G4084" s="168">
        <v>0</v>
      </c>
      <c r="I4084" s="177">
        <f t="shared" si="211"/>
        <v>0</v>
      </c>
      <c r="J4084" s="174">
        <f t="shared" si="212"/>
        <v>2</v>
      </c>
      <c r="M4084" s="184"/>
    </row>
    <row r="4085" spans="1:13" ht="15" customHeight="1" x14ac:dyDescent="0.3">
      <c r="A4085" s="85" t="s">
        <v>4620</v>
      </c>
      <c r="B4085" s="85" t="s">
        <v>4621</v>
      </c>
      <c r="C4085" s="86" t="s">
        <v>28</v>
      </c>
      <c r="D4085" s="199">
        <v>2</v>
      </c>
      <c r="E4085" s="176">
        <v>2142.2199999999998</v>
      </c>
      <c r="F4085" s="87">
        <v>0</v>
      </c>
      <c r="G4085" s="168">
        <v>0</v>
      </c>
      <c r="I4085" s="177">
        <f t="shared" si="211"/>
        <v>0</v>
      </c>
      <c r="J4085" s="174">
        <f t="shared" si="212"/>
        <v>2</v>
      </c>
      <c r="M4085" s="184"/>
    </row>
    <row r="4086" spans="1:13" ht="15" customHeight="1" x14ac:dyDescent="0.3">
      <c r="A4086" s="85" t="s">
        <v>4622</v>
      </c>
      <c r="B4086" s="85" t="s">
        <v>4623</v>
      </c>
      <c r="C4086" s="86" t="s">
        <v>28</v>
      </c>
      <c r="D4086" s="199">
        <v>2</v>
      </c>
      <c r="E4086" s="176">
        <v>2068</v>
      </c>
      <c r="F4086" s="87">
        <v>0</v>
      </c>
      <c r="G4086" s="168">
        <v>0</v>
      </c>
      <c r="I4086" s="177">
        <f t="shared" si="211"/>
        <v>0</v>
      </c>
      <c r="J4086" s="174">
        <f t="shared" si="212"/>
        <v>2</v>
      </c>
      <c r="M4086" s="184"/>
    </row>
    <row r="4087" spans="1:13" ht="15" customHeight="1" x14ac:dyDescent="0.3">
      <c r="A4087" s="85" t="s">
        <v>4624</v>
      </c>
      <c r="B4087" s="85" t="s">
        <v>4625</v>
      </c>
      <c r="C4087" s="86" t="s">
        <v>28</v>
      </c>
      <c r="D4087" s="199">
        <v>13</v>
      </c>
      <c r="E4087" s="176">
        <v>10286.380000000001</v>
      </c>
      <c r="F4087" s="87">
        <v>0</v>
      </c>
      <c r="G4087" s="168">
        <v>0</v>
      </c>
      <c r="I4087" s="177">
        <f t="shared" si="211"/>
        <v>0</v>
      </c>
      <c r="J4087" s="174">
        <f t="shared" si="212"/>
        <v>13</v>
      </c>
      <c r="M4087" s="184"/>
    </row>
    <row r="4088" spans="1:13" ht="15" customHeight="1" x14ac:dyDescent="0.3">
      <c r="A4088" s="85" t="s">
        <v>4626</v>
      </c>
      <c r="B4088" s="85" t="s">
        <v>4627</v>
      </c>
      <c r="C4088" s="86" t="s">
        <v>28</v>
      </c>
      <c r="D4088" s="199">
        <v>47</v>
      </c>
      <c r="E4088" s="176">
        <v>154936.91</v>
      </c>
      <c r="F4088" s="87">
        <v>0</v>
      </c>
      <c r="G4088" s="168">
        <v>0</v>
      </c>
      <c r="I4088" s="177">
        <f t="shared" si="211"/>
        <v>0</v>
      </c>
      <c r="J4088" s="174">
        <f t="shared" si="212"/>
        <v>47</v>
      </c>
      <c r="M4088" s="184"/>
    </row>
    <row r="4089" spans="1:13" ht="15" customHeight="1" x14ac:dyDescent="0.3">
      <c r="A4089" s="85" t="s">
        <v>4628</v>
      </c>
      <c r="B4089" s="85" t="s">
        <v>4629</v>
      </c>
      <c r="C4089" s="86" t="s">
        <v>28</v>
      </c>
      <c r="D4089" s="199">
        <v>10</v>
      </c>
      <c r="E4089" s="176">
        <v>89250</v>
      </c>
      <c r="F4089" s="87">
        <v>0</v>
      </c>
      <c r="G4089" s="168">
        <v>0</v>
      </c>
      <c r="I4089" s="177">
        <f t="shared" si="211"/>
        <v>0</v>
      </c>
      <c r="J4089" s="174">
        <f t="shared" si="212"/>
        <v>10</v>
      </c>
      <c r="M4089" s="184"/>
    </row>
    <row r="4090" spans="1:13" ht="15" customHeight="1" x14ac:dyDescent="0.3">
      <c r="A4090" s="85" t="s">
        <v>4630</v>
      </c>
      <c r="B4090" s="85" t="s">
        <v>4631</v>
      </c>
      <c r="C4090" s="86" t="s">
        <v>28</v>
      </c>
      <c r="D4090" s="199">
        <v>4</v>
      </c>
      <c r="E4090" s="176">
        <v>11115.56</v>
      </c>
      <c r="F4090" s="87">
        <v>0</v>
      </c>
      <c r="G4090" s="168">
        <v>0</v>
      </c>
      <c r="I4090" s="177">
        <f t="shared" si="211"/>
        <v>0</v>
      </c>
      <c r="J4090" s="174">
        <f t="shared" si="212"/>
        <v>4</v>
      </c>
      <c r="M4090" s="184"/>
    </row>
    <row r="4091" spans="1:13" ht="15" customHeight="1" x14ac:dyDescent="0.3">
      <c r="A4091" s="85" t="s">
        <v>4632</v>
      </c>
      <c r="B4091" s="85" t="s">
        <v>4633</v>
      </c>
      <c r="C4091" s="86" t="s">
        <v>28</v>
      </c>
      <c r="D4091" s="199">
        <v>0</v>
      </c>
      <c r="E4091" s="176">
        <v>0</v>
      </c>
      <c r="F4091" s="87">
        <v>0</v>
      </c>
      <c r="G4091" s="168">
        <v>0</v>
      </c>
      <c r="I4091" s="177" t="s">
        <v>9293</v>
      </c>
      <c r="J4091" s="174">
        <f t="shared" si="212"/>
        <v>0</v>
      </c>
      <c r="M4091" s="184"/>
    </row>
    <row r="4092" spans="1:13" ht="15" customHeight="1" x14ac:dyDescent="0.3">
      <c r="A4092" s="85" t="s">
        <v>4634</v>
      </c>
      <c r="B4092" s="85" t="s">
        <v>4635</v>
      </c>
      <c r="C4092" s="86" t="s">
        <v>28</v>
      </c>
      <c r="D4092" s="199">
        <v>1</v>
      </c>
      <c r="E4092" s="176">
        <v>3392.41</v>
      </c>
      <c r="F4092" s="87">
        <v>0</v>
      </c>
      <c r="G4092" s="168">
        <v>0</v>
      </c>
      <c r="I4092" s="177">
        <f t="shared" ref="I4092:I4115" si="213">F4092/D4092</f>
        <v>0</v>
      </c>
      <c r="J4092" s="174">
        <f t="shared" si="212"/>
        <v>1</v>
      </c>
      <c r="M4092" s="184"/>
    </row>
    <row r="4093" spans="1:13" ht="15" customHeight="1" x14ac:dyDescent="0.3">
      <c r="A4093" s="85" t="s">
        <v>4636</v>
      </c>
      <c r="B4093" s="85" t="s">
        <v>4637</v>
      </c>
      <c r="C4093" s="86" t="s">
        <v>28</v>
      </c>
      <c r="D4093" s="199">
        <v>1</v>
      </c>
      <c r="E4093" s="176">
        <v>392.16</v>
      </c>
      <c r="F4093" s="87">
        <v>0</v>
      </c>
      <c r="G4093" s="168">
        <v>0</v>
      </c>
      <c r="I4093" s="177">
        <f t="shared" si="213"/>
        <v>0</v>
      </c>
      <c r="J4093" s="174">
        <f t="shared" si="212"/>
        <v>1</v>
      </c>
      <c r="M4093" s="184"/>
    </row>
    <row r="4094" spans="1:13" ht="15" customHeight="1" x14ac:dyDescent="0.3">
      <c r="A4094" s="85" t="s">
        <v>4638</v>
      </c>
      <c r="B4094" s="85" t="s">
        <v>4639</v>
      </c>
      <c r="C4094" s="86" t="s">
        <v>28</v>
      </c>
      <c r="D4094" s="199">
        <v>1</v>
      </c>
      <c r="E4094" s="176">
        <v>3791.58</v>
      </c>
      <c r="F4094" s="87">
        <v>0</v>
      </c>
      <c r="G4094" s="168">
        <v>0</v>
      </c>
      <c r="I4094" s="177">
        <f t="shared" si="213"/>
        <v>0</v>
      </c>
      <c r="J4094" s="174">
        <f t="shared" si="212"/>
        <v>1</v>
      </c>
      <c r="M4094" s="184"/>
    </row>
    <row r="4095" spans="1:13" ht="15" customHeight="1" x14ac:dyDescent="0.3">
      <c r="A4095" s="85" t="s">
        <v>4640</v>
      </c>
      <c r="B4095" s="85" t="s">
        <v>4641</v>
      </c>
      <c r="C4095" s="86" t="s">
        <v>28</v>
      </c>
      <c r="D4095" s="199">
        <v>3</v>
      </c>
      <c r="E4095" s="176">
        <v>23625</v>
      </c>
      <c r="F4095" s="87">
        <v>0</v>
      </c>
      <c r="G4095" s="168">
        <v>0</v>
      </c>
      <c r="I4095" s="177">
        <f t="shared" si="213"/>
        <v>0</v>
      </c>
      <c r="J4095" s="174">
        <f t="shared" si="212"/>
        <v>3</v>
      </c>
      <c r="M4095" s="184"/>
    </row>
    <row r="4096" spans="1:13" ht="15" customHeight="1" x14ac:dyDescent="0.3">
      <c r="A4096" s="85" t="s">
        <v>4642</v>
      </c>
      <c r="B4096" s="85" t="s">
        <v>4643</v>
      </c>
      <c r="C4096" s="86" t="s">
        <v>28</v>
      </c>
      <c r="D4096" s="199">
        <v>21</v>
      </c>
      <c r="E4096" s="176">
        <v>107091.81</v>
      </c>
      <c r="F4096" s="87">
        <v>0</v>
      </c>
      <c r="G4096" s="168">
        <v>0</v>
      </c>
      <c r="I4096" s="177">
        <f t="shared" si="213"/>
        <v>0</v>
      </c>
      <c r="J4096" s="174">
        <f t="shared" si="212"/>
        <v>21</v>
      </c>
      <c r="M4096" s="184"/>
    </row>
    <row r="4097" spans="1:13" ht="15" customHeight="1" x14ac:dyDescent="0.3">
      <c r="A4097" s="85" t="s">
        <v>4644</v>
      </c>
      <c r="B4097" s="85" t="s">
        <v>4645</v>
      </c>
      <c r="C4097" s="86" t="s">
        <v>28</v>
      </c>
      <c r="D4097" s="199">
        <v>7</v>
      </c>
      <c r="E4097" s="176">
        <v>22603</v>
      </c>
      <c r="F4097" s="87">
        <v>0</v>
      </c>
      <c r="G4097" s="168">
        <v>0</v>
      </c>
      <c r="I4097" s="177">
        <f t="shared" si="213"/>
        <v>0</v>
      </c>
      <c r="J4097" s="174">
        <f t="shared" si="212"/>
        <v>7</v>
      </c>
      <c r="M4097" s="184"/>
    </row>
    <row r="4098" spans="1:13" ht="15" customHeight="1" x14ac:dyDescent="0.3">
      <c r="A4098" s="85" t="s">
        <v>4646</v>
      </c>
      <c r="B4098" s="85" t="s">
        <v>4647</v>
      </c>
      <c r="C4098" s="86" t="s">
        <v>28</v>
      </c>
      <c r="D4098" s="199">
        <v>7</v>
      </c>
      <c r="E4098" s="176">
        <v>820.96</v>
      </c>
      <c r="F4098" s="87">
        <v>0</v>
      </c>
      <c r="G4098" s="168">
        <v>0</v>
      </c>
      <c r="I4098" s="177">
        <f t="shared" si="213"/>
        <v>0</v>
      </c>
      <c r="J4098" s="174">
        <f t="shared" si="212"/>
        <v>7</v>
      </c>
      <c r="M4098" s="184"/>
    </row>
    <row r="4099" spans="1:13" ht="15" customHeight="1" x14ac:dyDescent="0.3">
      <c r="A4099" s="85" t="s">
        <v>4648</v>
      </c>
      <c r="B4099" s="85" t="s">
        <v>4649</v>
      </c>
      <c r="C4099" s="86" t="s">
        <v>28</v>
      </c>
      <c r="D4099" s="199">
        <v>5</v>
      </c>
      <c r="E4099" s="176">
        <v>2831.3</v>
      </c>
      <c r="F4099" s="87">
        <v>0</v>
      </c>
      <c r="G4099" s="168">
        <v>0</v>
      </c>
      <c r="I4099" s="177">
        <f t="shared" si="213"/>
        <v>0</v>
      </c>
      <c r="J4099" s="174">
        <f t="shared" si="212"/>
        <v>5</v>
      </c>
      <c r="M4099" s="184"/>
    </row>
    <row r="4100" spans="1:13" ht="15" customHeight="1" x14ac:dyDescent="0.3">
      <c r="A4100" s="85" t="s">
        <v>4650</v>
      </c>
      <c r="B4100" s="85" t="s">
        <v>4651</v>
      </c>
      <c r="C4100" s="86" t="s">
        <v>28</v>
      </c>
      <c r="D4100" s="199">
        <v>4</v>
      </c>
      <c r="E4100" s="176">
        <v>6720</v>
      </c>
      <c r="F4100" s="87">
        <v>0</v>
      </c>
      <c r="G4100" s="168">
        <v>0</v>
      </c>
      <c r="I4100" s="177">
        <f t="shared" si="213"/>
        <v>0</v>
      </c>
      <c r="J4100" s="174">
        <f t="shared" si="212"/>
        <v>4</v>
      </c>
      <c r="M4100" s="184"/>
    </row>
    <row r="4101" spans="1:13" ht="15" customHeight="1" x14ac:dyDescent="0.3">
      <c r="A4101" s="85" t="s">
        <v>4652</v>
      </c>
      <c r="B4101" s="85" t="s">
        <v>4653</v>
      </c>
      <c r="C4101" s="86" t="s">
        <v>28</v>
      </c>
      <c r="D4101" s="199">
        <v>6</v>
      </c>
      <c r="E4101" s="176">
        <v>7265.7</v>
      </c>
      <c r="F4101" s="87">
        <v>0</v>
      </c>
      <c r="G4101" s="168">
        <v>0</v>
      </c>
      <c r="I4101" s="177">
        <f t="shared" si="213"/>
        <v>0</v>
      </c>
      <c r="J4101" s="174">
        <f t="shared" si="212"/>
        <v>6</v>
      </c>
      <c r="M4101" s="184"/>
    </row>
    <row r="4102" spans="1:13" ht="15" customHeight="1" x14ac:dyDescent="0.3">
      <c r="A4102" s="85" t="s">
        <v>4654</v>
      </c>
      <c r="B4102" s="85" t="s">
        <v>4655</v>
      </c>
      <c r="C4102" s="86" t="s">
        <v>28</v>
      </c>
      <c r="D4102" s="199">
        <v>1</v>
      </c>
      <c r="E4102" s="176">
        <v>1043.33</v>
      </c>
      <c r="F4102" s="87">
        <v>0</v>
      </c>
      <c r="G4102" s="168">
        <v>0</v>
      </c>
      <c r="I4102" s="177">
        <f t="shared" si="213"/>
        <v>0</v>
      </c>
      <c r="J4102" s="174">
        <f t="shared" si="212"/>
        <v>1</v>
      </c>
      <c r="M4102" s="184"/>
    </row>
    <row r="4103" spans="1:13" ht="15" customHeight="1" x14ac:dyDescent="0.3">
      <c r="A4103" s="85" t="s">
        <v>4656</v>
      </c>
      <c r="B4103" s="85" t="s">
        <v>4657</v>
      </c>
      <c r="C4103" s="86" t="s">
        <v>28</v>
      </c>
      <c r="D4103" s="199">
        <v>1</v>
      </c>
      <c r="E4103" s="176">
        <v>3675</v>
      </c>
      <c r="F4103" s="87">
        <v>0</v>
      </c>
      <c r="G4103" s="168">
        <v>0</v>
      </c>
      <c r="I4103" s="177">
        <f t="shared" si="213"/>
        <v>0</v>
      </c>
      <c r="J4103" s="174">
        <f t="shared" si="212"/>
        <v>1</v>
      </c>
      <c r="M4103" s="184"/>
    </row>
    <row r="4104" spans="1:13" ht="15" customHeight="1" x14ac:dyDescent="0.3">
      <c r="A4104" s="85" t="s">
        <v>4658</v>
      </c>
      <c r="B4104" s="85" t="s">
        <v>4659</v>
      </c>
      <c r="C4104" s="86" t="s">
        <v>28</v>
      </c>
      <c r="D4104" s="199">
        <v>1</v>
      </c>
      <c r="E4104" s="176">
        <v>525</v>
      </c>
      <c r="F4104" s="87">
        <v>0</v>
      </c>
      <c r="G4104" s="168">
        <v>0</v>
      </c>
      <c r="I4104" s="177">
        <f t="shared" si="213"/>
        <v>0</v>
      </c>
      <c r="J4104" s="174">
        <f t="shared" si="212"/>
        <v>1</v>
      </c>
      <c r="M4104" s="184"/>
    </row>
    <row r="4105" spans="1:13" ht="15" customHeight="1" x14ac:dyDescent="0.3">
      <c r="A4105" s="85" t="s">
        <v>4660</v>
      </c>
      <c r="B4105" s="85" t="s">
        <v>4661</v>
      </c>
      <c r="C4105" s="86" t="s">
        <v>28</v>
      </c>
      <c r="D4105" s="199">
        <v>1</v>
      </c>
      <c r="E4105" s="176">
        <v>178.5</v>
      </c>
      <c r="F4105" s="87">
        <v>0</v>
      </c>
      <c r="G4105" s="168">
        <v>0</v>
      </c>
      <c r="I4105" s="177">
        <f t="shared" si="213"/>
        <v>0</v>
      </c>
      <c r="J4105" s="174">
        <f t="shared" si="212"/>
        <v>1</v>
      </c>
      <c r="M4105" s="184"/>
    </row>
    <row r="4106" spans="1:13" ht="15" customHeight="1" x14ac:dyDescent="0.3">
      <c r="A4106" s="85" t="s">
        <v>4662</v>
      </c>
      <c r="B4106" s="85" t="s">
        <v>4663</v>
      </c>
      <c r="C4106" s="86" t="s">
        <v>28</v>
      </c>
      <c r="D4106" s="199">
        <v>1</v>
      </c>
      <c r="E4106" s="176">
        <v>11108.33</v>
      </c>
      <c r="F4106" s="87">
        <v>0</v>
      </c>
      <c r="G4106" s="168">
        <v>0</v>
      </c>
      <c r="I4106" s="177">
        <f t="shared" si="213"/>
        <v>0</v>
      </c>
      <c r="J4106" s="174">
        <f t="shared" si="212"/>
        <v>1</v>
      </c>
      <c r="M4106" s="184"/>
    </row>
    <row r="4107" spans="1:13" ht="15" customHeight="1" x14ac:dyDescent="0.3">
      <c r="A4107" s="85" t="s">
        <v>4664</v>
      </c>
      <c r="B4107" s="85" t="s">
        <v>4665</v>
      </c>
      <c r="C4107" s="86" t="s">
        <v>28</v>
      </c>
      <c r="D4107" s="199">
        <v>1</v>
      </c>
      <c r="E4107" s="176">
        <v>47250</v>
      </c>
      <c r="F4107" s="87">
        <v>0</v>
      </c>
      <c r="G4107" s="168">
        <v>0</v>
      </c>
      <c r="I4107" s="177">
        <f t="shared" si="213"/>
        <v>0</v>
      </c>
      <c r="J4107" s="174">
        <f t="shared" si="212"/>
        <v>1</v>
      </c>
      <c r="M4107" s="184"/>
    </row>
    <row r="4108" spans="1:13" ht="15" customHeight="1" x14ac:dyDescent="0.3">
      <c r="A4108" s="85" t="s">
        <v>4666</v>
      </c>
      <c r="B4108" s="85" t="s">
        <v>4667</v>
      </c>
      <c r="C4108" s="86" t="s">
        <v>28</v>
      </c>
      <c r="D4108" s="199">
        <v>1</v>
      </c>
      <c r="E4108" s="176">
        <v>4954.47</v>
      </c>
      <c r="F4108" s="87">
        <v>0</v>
      </c>
      <c r="G4108" s="168">
        <v>0</v>
      </c>
      <c r="I4108" s="177">
        <f t="shared" si="213"/>
        <v>0</v>
      </c>
      <c r="J4108" s="174">
        <f t="shared" si="212"/>
        <v>1</v>
      </c>
      <c r="M4108" s="184"/>
    </row>
    <row r="4109" spans="1:13" ht="15" customHeight="1" x14ac:dyDescent="0.3">
      <c r="A4109" s="85" t="s">
        <v>4668</v>
      </c>
      <c r="B4109" s="85" t="s">
        <v>4669</v>
      </c>
      <c r="C4109" s="86" t="s">
        <v>28</v>
      </c>
      <c r="D4109" s="199">
        <v>6</v>
      </c>
      <c r="E4109" s="176">
        <v>85050</v>
      </c>
      <c r="F4109" s="87">
        <v>0</v>
      </c>
      <c r="G4109" s="168">
        <v>0</v>
      </c>
      <c r="I4109" s="177">
        <f t="shared" si="213"/>
        <v>0</v>
      </c>
      <c r="J4109" s="174">
        <f t="shared" si="212"/>
        <v>6</v>
      </c>
      <c r="M4109" s="184"/>
    </row>
    <row r="4110" spans="1:13" ht="15" customHeight="1" x14ac:dyDescent="0.3">
      <c r="A4110" s="85" t="s">
        <v>4670</v>
      </c>
      <c r="B4110" s="85" t="s">
        <v>4671</v>
      </c>
      <c r="C4110" s="86" t="s">
        <v>28</v>
      </c>
      <c r="D4110" s="199">
        <v>1</v>
      </c>
      <c r="E4110" s="176">
        <v>36686.230000000003</v>
      </c>
      <c r="F4110" s="87">
        <v>0</v>
      </c>
      <c r="G4110" s="168">
        <v>0</v>
      </c>
      <c r="I4110" s="177">
        <f t="shared" si="213"/>
        <v>0</v>
      </c>
      <c r="J4110" s="174">
        <f t="shared" si="212"/>
        <v>1</v>
      </c>
      <c r="M4110" s="184"/>
    </row>
    <row r="4111" spans="1:13" ht="15" customHeight="1" x14ac:dyDescent="0.3">
      <c r="A4111" s="85" t="s">
        <v>4672</v>
      </c>
      <c r="B4111" s="85" t="s">
        <v>4673</v>
      </c>
      <c r="C4111" s="86" t="s">
        <v>28</v>
      </c>
      <c r="D4111" s="199">
        <v>1</v>
      </c>
      <c r="E4111" s="176">
        <v>39328.75</v>
      </c>
      <c r="F4111" s="87">
        <v>0</v>
      </c>
      <c r="G4111" s="168">
        <v>0</v>
      </c>
      <c r="I4111" s="177">
        <f t="shared" si="213"/>
        <v>0</v>
      </c>
      <c r="J4111" s="174">
        <f t="shared" si="212"/>
        <v>1</v>
      </c>
      <c r="M4111" s="184"/>
    </row>
    <row r="4112" spans="1:13" ht="15" customHeight="1" x14ac:dyDescent="0.3">
      <c r="A4112" s="85" t="s">
        <v>4674</v>
      </c>
      <c r="B4112" s="85" t="s">
        <v>4675</v>
      </c>
      <c r="C4112" s="86" t="s">
        <v>28</v>
      </c>
      <c r="D4112" s="199">
        <v>1</v>
      </c>
      <c r="E4112" s="176">
        <v>139481.42000000001</v>
      </c>
      <c r="F4112" s="87">
        <v>0</v>
      </c>
      <c r="G4112" s="168">
        <v>0</v>
      </c>
      <c r="I4112" s="177">
        <f t="shared" si="213"/>
        <v>0</v>
      </c>
      <c r="J4112" s="174">
        <f t="shared" si="212"/>
        <v>1</v>
      </c>
      <c r="M4112" s="184"/>
    </row>
    <row r="4113" spans="1:13" ht="15" customHeight="1" x14ac:dyDescent="0.3">
      <c r="A4113" s="85" t="s">
        <v>4676</v>
      </c>
      <c r="B4113" s="85" t="s">
        <v>4677</v>
      </c>
      <c r="C4113" s="86" t="s">
        <v>28</v>
      </c>
      <c r="D4113" s="199">
        <v>1</v>
      </c>
      <c r="E4113" s="176">
        <v>6965</v>
      </c>
      <c r="F4113" s="87">
        <v>0</v>
      </c>
      <c r="G4113" s="168">
        <v>0</v>
      </c>
      <c r="I4113" s="177">
        <f t="shared" si="213"/>
        <v>0</v>
      </c>
      <c r="J4113" s="174">
        <f t="shared" si="212"/>
        <v>1</v>
      </c>
      <c r="M4113" s="184"/>
    </row>
    <row r="4114" spans="1:13" ht="15" customHeight="1" x14ac:dyDescent="0.3">
      <c r="A4114" s="85" t="s">
        <v>4678</v>
      </c>
      <c r="B4114" s="85" t="s">
        <v>4679</v>
      </c>
      <c r="C4114" s="86" t="s">
        <v>28</v>
      </c>
      <c r="D4114" s="199">
        <v>1</v>
      </c>
      <c r="E4114" s="176">
        <v>1300</v>
      </c>
      <c r="F4114" s="87">
        <v>0</v>
      </c>
      <c r="G4114" s="168">
        <v>0</v>
      </c>
      <c r="I4114" s="177">
        <f t="shared" si="213"/>
        <v>0</v>
      </c>
      <c r="J4114" s="174">
        <f t="shared" si="212"/>
        <v>1</v>
      </c>
      <c r="M4114" s="184"/>
    </row>
    <row r="4115" spans="1:13" ht="15" customHeight="1" x14ac:dyDescent="0.3">
      <c r="A4115" s="85" t="s">
        <v>4680</v>
      </c>
      <c r="B4115" s="85" t="s">
        <v>4681</v>
      </c>
      <c r="C4115" s="86" t="s">
        <v>28</v>
      </c>
      <c r="D4115" s="199">
        <v>1</v>
      </c>
      <c r="E4115" s="176">
        <v>702.06</v>
      </c>
      <c r="F4115" s="87">
        <v>0</v>
      </c>
      <c r="G4115" s="168">
        <v>0</v>
      </c>
      <c r="I4115" s="177">
        <f t="shared" si="213"/>
        <v>0</v>
      </c>
      <c r="J4115" s="174">
        <f t="shared" si="212"/>
        <v>1</v>
      </c>
      <c r="M4115" s="184"/>
    </row>
    <row r="4116" spans="1:13" ht="15" customHeight="1" x14ac:dyDescent="0.3">
      <c r="A4116" s="85" t="s">
        <v>4682</v>
      </c>
      <c r="B4116" s="85" t="s">
        <v>4683</v>
      </c>
      <c r="C4116" s="86" t="s">
        <v>28</v>
      </c>
      <c r="D4116" s="199">
        <v>0</v>
      </c>
      <c r="E4116" s="176">
        <v>0</v>
      </c>
      <c r="F4116" s="87">
        <v>0</v>
      </c>
      <c r="G4116" s="168">
        <v>0</v>
      </c>
      <c r="I4116" s="177" t="s">
        <v>9293</v>
      </c>
      <c r="J4116" s="174">
        <f t="shared" si="212"/>
        <v>0</v>
      </c>
      <c r="M4116" s="184"/>
    </row>
    <row r="4117" spans="1:13" ht="15" customHeight="1" x14ac:dyDescent="0.3">
      <c r="A4117" s="85" t="s">
        <v>4684</v>
      </c>
      <c r="B4117" s="85" t="s">
        <v>4685</v>
      </c>
      <c r="C4117" s="86" t="s">
        <v>28</v>
      </c>
      <c r="D4117" s="199">
        <v>1</v>
      </c>
      <c r="E4117" s="176">
        <v>605.14</v>
      </c>
      <c r="F4117" s="87">
        <v>0</v>
      </c>
      <c r="G4117" s="168">
        <v>0</v>
      </c>
      <c r="I4117" s="177">
        <f>F4117/D4117</f>
        <v>0</v>
      </c>
      <c r="J4117" s="174">
        <f t="shared" si="212"/>
        <v>1</v>
      </c>
      <c r="M4117" s="184"/>
    </row>
    <row r="4118" spans="1:13" ht="15" customHeight="1" x14ac:dyDescent="0.3">
      <c r="A4118" s="85" t="s">
        <v>4686</v>
      </c>
      <c r="B4118" s="85" t="s">
        <v>4687</v>
      </c>
      <c r="C4118" s="86" t="s">
        <v>28</v>
      </c>
      <c r="D4118" s="199">
        <v>1</v>
      </c>
      <c r="E4118" s="176">
        <v>16666.669999999998</v>
      </c>
      <c r="F4118" s="87">
        <v>0</v>
      </c>
      <c r="G4118" s="168">
        <v>0</v>
      </c>
      <c r="I4118" s="177">
        <f>F4118/D4118</f>
        <v>0</v>
      </c>
      <c r="J4118" s="174">
        <f t="shared" si="212"/>
        <v>1</v>
      </c>
      <c r="M4118" s="184"/>
    </row>
    <row r="4119" spans="1:13" ht="15" customHeight="1" x14ac:dyDescent="0.3">
      <c r="A4119" s="85" t="s">
        <v>4688</v>
      </c>
      <c r="B4119" s="85" t="s">
        <v>4689</v>
      </c>
      <c r="C4119" s="86" t="s">
        <v>28</v>
      </c>
      <c r="D4119" s="199">
        <v>8</v>
      </c>
      <c r="E4119" s="176">
        <v>25951.119999999999</v>
      </c>
      <c r="F4119" s="87">
        <v>0</v>
      </c>
      <c r="G4119" s="168">
        <v>0</v>
      </c>
      <c r="I4119" s="177">
        <f>F4119/D4119</f>
        <v>0</v>
      </c>
      <c r="J4119" s="174">
        <f t="shared" si="212"/>
        <v>8</v>
      </c>
      <c r="M4119" s="184"/>
    </row>
    <row r="4120" spans="1:13" ht="15" customHeight="1" x14ac:dyDescent="0.3">
      <c r="A4120" s="85" t="s">
        <v>4690</v>
      </c>
      <c r="B4120" s="85" t="s">
        <v>4691</v>
      </c>
      <c r="C4120" s="86" t="s">
        <v>28</v>
      </c>
      <c r="D4120" s="199">
        <v>6</v>
      </c>
      <c r="E4120" s="176">
        <v>695.58</v>
      </c>
      <c r="F4120" s="87">
        <v>0</v>
      </c>
      <c r="G4120" s="168">
        <v>0</v>
      </c>
      <c r="I4120" s="177">
        <f>F4120/D4120</f>
        <v>0</v>
      </c>
      <c r="J4120" s="174">
        <f t="shared" si="212"/>
        <v>6</v>
      </c>
      <c r="M4120" s="184"/>
    </row>
    <row r="4121" spans="1:13" ht="15" customHeight="1" x14ac:dyDescent="0.3">
      <c r="A4121" s="85" t="s">
        <v>4692</v>
      </c>
      <c r="B4121" s="85" t="s">
        <v>4693</v>
      </c>
      <c r="C4121" s="86" t="s">
        <v>28</v>
      </c>
      <c r="D4121" s="199">
        <v>3</v>
      </c>
      <c r="E4121" s="176">
        <v>34361.64</v>
      </c>
      <c r="F4121" s="87">
        <v>0</v>
      </c>
      <c r="G4121" s="168">
        <v>0</v>
      </c>
      <c r="I4121" s="177">
        <f>F4121/D4121</f>
        <v>0</v>
      </c>
      <c r="J4121" s="174">
        <f t="shared" si="212"/>
        <v>3</v>
      </c>
      <c r="M4121" s="184"/>
    </row>
    <row r="4122" spans="1:13" ht="15" customHeight="1" x14ac:dyDescent="0.3">
      <c r="A4122" s="85" t="s">
        <v>4694</v>
      </c>
      <c r="B4122" s="85" t="s">
        <v>4695</v>
      </c>
      <c r="C4122" s="86" t="s">
        <v>28</v>
      </c>
      <c r="D4122" s="199">
        <v>0</v>
      </c>
      <c r="E4122" s="176">
        <v>0</v>
      </c>
      <c r="F4122" s="87">
        <v>0</v>
      </c>
      <c r="G4122" s="168">
        <v>0</v>
      </c>
      <c r="I4122" s="177" t="s">
        <v>9293</v>
      </c>
      <c r="J4122" s="174">
        <f t="shared" si="212"/>
        <v>0</v>
      </c>
      <c r="M4122" s="184"/>
    </row>
    <row r="4123" spans="1:13" ht="15" customHeight="1" x14ac:dyDescent="0.3">
      <c r="A4123" s="85" t="s">
        <v>4696</v>
      </c>
      <c r="B4123" s="85" t="s">
        <v>4697</v>
      </c>
      <c r="C4123" s="86" t="s">
        <v>28</v>
      </c>
      <c r="D4123" s="199">
        <v>1</v>
      </c>
      <c r="E4123" s="176">
        <v>56592.9</v>
      </c>
      <c r="F4123" s="87">
        <v>0</v>
      </c>
      <c r="G4123" s="168">
        <v>0</v>
      </c>
      <c r="I4123" s="177">
        <f t="shared" ref="I4123:I4158" si="214">F4123/D4123</f>
        <v>0</v>
      </c>
      <c r="J4123" s="174">
        <f t="shared" si="212"/>
        <v>1</v>
      </c>
      <c r="M4123" s="184"/>
    </row>
    <row r="4124" spans="1:13" ht="15" customHeight="1" x14ac:dyDescent="0.3">
      <c r="A4124" s="85" t="s">
        <v>4698</v>
      </c>
      <c r="B4124" s="85" t="s">
        <v>4699</v>
      </c>
      <c r="C4124" s="86" t="s">
        <v>28</v>
      </c>
      <c r="D4124" s="199">
        <v>2</v>
      </c>
      <c r="E4124" s="176">
        <v>44150</v>
      </c>
      <c r="F4124" s="87">
        <v>0</v>
      </c>
      <c r="G4124" s="168">
        <v>0</v>
      </c>
      <c r="I4124" s="177">
        <f t="shared" si="214"/>
        <v>0</v>
      </c>
      <c r="J4124" s="174">
        <f t="shared" si="212"/>
        <v>2</v>
      </c>
      <c r="M4124" s="184"/>
    </row>
    <row r="4125" spans="1:13" ht="15" customHeight="1" x14ac:dyDescent="0.3">
      <c r="A4125" s="85" t="s">
        <v>4700</v>
      </c>
      <c r="B4125" s="85" t="s">
        <v>4701</v>
      </c>
      <c r="C4125" s="86" t="s">
        <v>28</v>
      </c>
      <c r="D4125" s="199">
        <v>1</v>
      </c>
      <c r="E4125" s="176">
        <v>48500</v>
      </c>
      <c r="F4125" s="87">
        <v>0</v>
      </c>
      <c r="G4125" s="168">
        <v>0</v>
      </c>
      <c r="I4125" s="177">
        <f t="shared" si="214"/>
        <v>0</v>
      </c>
      <c r="J4125" s="174">
        <f t="shared" si="212"/>
        <v>1</v>
      </c>
      <c r="M4125" s="184"/>
    </row>
    <row r="4126" spans="1:13" ht="15" customHeight="1" x14ac:dyDescent="0.3">
      <c r="A4126" s="85" t="s">
        <v>4702</v>
      </c>
      <c r="B4126" s="85" t="s">
        <v>4703</v>
      </c>
      <c r="C4126" s="86" t="s">
        <v>28</v>
      </c>
      <c r="D4126" s="199">
        <v>3</v>
      </c>
      <c r="E4126" s="176">
        <v>10350</v>
      </c>
      <c r="F4126" s="87">
        <v>0</v>
      </c>
      <c r="G4126" s="168">
        <v>0</v>
      </c>
      <c r="I4126" s="177">
        <f t="shared" si="214"/>
        <v>0</v>
      </c>
      <c r="J4126" s="174">
        <f t="shared" si="212"/>
        <v>3</v>
      </c>
      <c r="M4126" s="184"/>
    </row>
    <row r="4127" spans="1:13" ht="15" customHeight="1" x14ac:dyDescent="0.3">
      <c r="A4127" s="85" t="s">
        <v>4704</v>
      </c>
      <c r="B4127" s="85" t="s">
        <v>4705</v>
      </c>
      <c r="C4127" s="86" t="s">
        <v>28</v>
      </c>
      <c r="D4127" s="199">
        <v>2</v>
      </c>
      <c r="E4127" s="176">
        <v>11108</v>
      </c>
      <c r="F4127" s="87">
        <v>0</v>
      </c>
      <c r="G4127" s="168">
        <v>0</v>
      </c>
      <c r="I4127" s="177">
        <f t="shared" si="214"/>
        <v>0</v>
      </c>
      <c r="J4127" s="174">
        <f t="shared" si="212"/>
        <v>2</v>
      </c>
      <c r="M4127" s="184"/>
    </row>
    <row r="4128" spans="1:13" ht="15" customHeight="1" x14ac:dyDescent="0.3">
      <c r="A4128" s="85" t="s">
        <v>4706</v>
      </c>
      <c r="B4128" s="85" t="s">
        <v>4707</v>
      </c>
      <c r="C4128" s="86" t="s">
        <v>28</v>
      </c>
      <c r="D4128" s="199">
        <v>2</v>
      </c>
      <c r="E4128" s="176">
        <v>36791.26</v>
      </c>
      <c r="F4128" s="87">
        <v>0</v>
      </c>
      <c r="G4128" s="168">
        <v>0</v>
      </c>
      <c r="I4128" s="177">
        <f t="shared" si="214"/>
        <v>0</v>
      </c>
      <c r="J4128" s="174">
        <f t="shared" si="212"/>
        <v>2</v>
      </c>
      <c r="M4128" s="184"/>
    </row>
    <row r="4129" spans="1:13" ht="15" customHeight="1" x14ac:dyDescent="0.3">
      <c r="A4129" s="85" t="s">
        <v>4708</v>
      </c>
      <c r="B4129" s="85" t="s">
        <v>4709</v>
      </c>
      <c r="C4129" s="86" t="s">
        <v>28</v>
      </c>
      <c r="D4129" s="199">
        <v>1</v>
      </c>
      <c r="E4129" s="176">
        <v>6756.75</v>
      </c>
      <c r="F4129" s="87">
        <v>0</v>
      </c>
      <c r="G4129" s="168">
        <v>0</v>
      </c>
      <c r="I4129" s="177">
        <f t="shared" si="214"/>
        <v>0</v>
      </c>
      <c r="J4129" s="174">
        <f t="shared" si="212"/>
        <v>1</v>
      </c>
      <c r="M4129" s="184"/>
    </row>
    <row r="4130" spans="1:13" ht="15" customHeight="1" x14ac:dyDescent="0.3">
      <c r="A4130" s="85" t="s">
        <v>4710</v>
      </c>
      <c r="B4130" s="85" t="s">
        <v>4711</v>
      </c>
      <c r="C4130" s="86" t="s">
        <v>28</v>
      </c>
      <c r="D4130" s="199">
        <v>21</v>
      </c>
      <c r="E4130" s="176">
        <v>67344.06</v>
      </c>
      <c r="F4130" s="87">
        <v>0</v>
      </c>
      <c r="G4130" s="168">
        <v>0</v>
      </c>
      <c r="I4130" s="177">
        <f t="shared" si="214"/>
        <v>0</v>
      </c>
      <c r="J4130" s="174">
        <f t="shared" si="212"/>
        <v>21</v>
      </c>
      <c r="M4130" s="184"/>
    </row>
    <row r="4131" spans="1:13" ht="15" customHeight="1" x14ac:dyDescent="0.3">
      <c r="A4131" s="85" t="s">
        <v>4712</v>
      </c>
      <c r="B4131" s="85" t="s">
        <v>4713</v>
      </c>
      <c r="C4131" s="86" t="s">
        <v>28</v>
      </c>
      <c r="D4131" s="199">
        <v>4</v>
      </c>
      <c r="E4131" s="176">
        <v>2034.24</v>
      </c>
      <c r="F4131" s="87">
        <v>0</v>
      </c>
      <c r="G4131" s="168">
        <v>0</v>
      </c>
      <c r="I4131" s="177">
        <f t="shared" si="214"/>
        <v>0</v>
      </c>
      <c r="J4131" s="174">
        <f t="shared" si="212"/>
        <v>4</v>
      </c>
      <c r="M4131" s="184"/>
    </row>
    <row r="4132" spans="1:13" ht="15" customHeight="1" x14ac:dyDescent="0.3">
      <c r="A4132" s="85" t="s">
        <v>4714</v>
      </c>
      <c r="B4132" s="85" t="s">
        <v>4715</v>
      </c>
      <c r="C4132" s="86" t="s">
        <v>28</v>
      </c>
      <c r="D4132" s="199">
        <v>3</v>
      </c>
      <c r="E4132" s="176">
        <v>699.99</v>
      </c>
      <c r="F4132" s="87">
        <v>0</v>
      </c>
      <c r="G4132" s="168">
        <v>0</v>
      </c>
      <c r="I4132" s="177">
        <f t="shared" si="214"/>
        <v>0</v>
      </c>
      <c r="J4132" s="174">
        <f t="shared" si="212"/>
        <v>3</v>
      </c>
      <c r="M4132" s="184"/>
    </row>
    <row r="4133" spans="1:13" ht="15" customHeight="1" x14ac:dyDescent="0.3">
      <c r="A4133" s="85" t="s">
        <v>4716</v>
      </c>
      <c r="B4133" s="85" t="s">
        <v>4717</v>
      </c>
      <c r="C4133" s="86" t="s">
        <v>28</v>
      </c>
      <c r="D4133" s="199">
        <v>2</v>
      </c>
      <c r="E4133" s="176">
        <v>970.18</v>
      </c>
      <c r="F4133" s="87">
        <v>0</v>
      </c>
      <c r="G4133" s="168">
        <v>0</v>
      </c>
      <c r="I4133" s="177">
        <f t="shared" si="214"/>
        <v>0</v>
      </c>
      <c r="J4133" s="174">
        <f t="shared" ref="J4133:J4158" si="215">D4133-F4133</f>
        <v>2</v>
      </c>
      <c r="M4133" s="184"/>
    </row>
    <row r="4134" spans="1:13" ht="15" customHeight="1" x14ac:dyDescent="0.3">
      <c r="A4134" s="85" t="s">
        <v>4718</v>
      </c>
      <c r="B4134" s="85" t="s">
        <v>4719</v>
      </c>
      <c r="C4134" s="86" t="s">
        <v>28</v>
      </c>
      <c r="D4134" s="199">
        <v>1</v>
      </c>
      <c r="E4134" s="176">
        <v>367.5</v>
      </c>
      <c r="F4134" s="87">
        <v>0</v>
      </c>
      <c r="G4134" s="168">
        <v>0</v>
      </c>
      <c r="I4134" s="177">
        <f t="shared" si="214"/>
        <v>0</v>
      </c>
      <c r="J4134" s="174">
        <f t="shared" si="215"/>
        <v>1</v>
      </c>
      <c r="M4134" s="184"/>
    </row>
    <row r="4135" spans="1:13" ht="15" customHeight="1" x14ac:dyDescent="0.3">
      <c r="A4135" s="85" t="s">
        <v>4720</v>
      </c>
      <c r="B4135" s="85" t="s">
        <v>4721</v>
      </c>
      <c r="C4135" s="86" t="s">
        <v>28</v>
      </c>
      <c r="D4135" s="199">
        <v>1</v>
      </c>
      <c r="E4135" s="176">
        <v>44266</v>
      </c>
      <c r="F4135" s="87">
        <v>0</v>
      </c>
      <c r="G4135" s="168">
        <v>0</v>
      </c>
      <c r="I4135" s="177">
        <f t="shared" si="214"/>
        <v>0</v>
      </c>
      <c r="J4135" s="174">
        <f t="shared" si="215"/>
        <v>1</v>
      </c>
      <c r="M4135" s="184"/>
    </row>
    <row r="4136" spans="1:13" ht="15" customHeight="1" x14ac:dyDescent="0.3">
      <c r="A4136" s="85" t="s">
        <v>4722</v>
      </c>
      <c r="B4136" s="85" t="s">
        <v>4723</v>
      </c>
      <c r="C4136" s="86" t="s">
        <v>28</v>
      </c>
      <c r="D4136" s="199">
        <v>1</v>
      </c>
      <c r="E4136" s="176">
        <v>3759.25</v>
      </c>
      <c r="F4136" s="87">
        <v>0</v>
      </c>
      <c r="G4136" s="168">
        <v>0</v>
      </c>
      <c r="I4136" s="177">
        <f t="shared" si="214"/>
        <v>0</v>
      </c>
      <c r="J4136" s="174">
        <f t="shared" si="215"/>
        <v>1</v>
      </c>
      <c r="M4136" s="184"/>
    </row>
    <row r="4137" spans="1:13" ht="15" customHeight="1" x14ac:dyDescent="0.3">
      <c r="A4137" s="85" t="s">
        <v>4724</v>
      </c>
      <c r="B4137" s="85" t="s">
        <v>4725</v>
      </c>
      <c r="C4137" s="86" t="s">
        <v>28</v>
      </c>
      <c r="D4137" s="199">
        <v>1</v>
      </c>
      <c r="E4137" s="176">
        <v>3675</v>
      </c>
      <c r="F4137" s="87">
        <v>0</v>
      </c>
      <c r="G4137" s="168">
        <v>0</v>
      </c>
      <c r="I4137" s="177">
        <f t="shared" si="214"/>
        <v>0</v>
      </c>
      <c r="J4137" s="174">
        <f t="shared" si="215"/>
        <v>1</v>
      </c>
      <c r="M4137" s="184"/>
    </row>
    <row r="4138" spans="1:13" ht="15" customHeight="1" x14ac:dyDescent="0.3">
      <c r="A4138" s="85" t="s">
        <v>4726</v>
      </c>
      <c r="B4138" s="85" t="s">
        <v>4727</v>
      </c>
      <c r="C4138" s="86" t="s">
        <v>28</v>
      </c>
      <c r="D4138" s="199">
        <v>1</v>
      </c>
      <c r="E4138" s="176">
        <v>781.25</v>
      </c>
      <c r="F4138" s="87">
        <v>0</v>
      </c>
      <c r="G4138" s="168">
        <v>0</v>
      </c>
      <c r="I4138" s="177">
        <f t="shared" si="214"/>
        <v>0</v>
      </c>
      <c r="J4138" s="174">
        <f t="shared" si="215"/>
        <v>1</v>
      </c>
      <c r="M4138" s="184"/>
    </row>
    <row r="4139" spans="1:13" ht="15" customHeight="1" x14ac:dyDescent="0.3">
      <c r="A4139" s="85" t="s">
        <v>4728</v>
      </c>
      <c r="B4139" s="85" t="s">
        <v>4729</v>
      </c>
      <c r="C4139" s="86" t="s">
        <v>28</v>
      </c>
      <c r="D4139" s="199">
        <v>32</v>
      </c>
      <c r="E4139" s="176">
        <v>38968.32</v>
      </c>
      <c r="F4139" s="87">
        <v>0</v>
      </c>
      <c r="G4139" s="168">
        <v>0</v>
      </c>
      <c r="I4139" s="177">
        <f t="shared" si="214"/>
        <v>0</v>
      </c>
      <c r="J4139" s="174">
        <f t="shared" si="215"/>
        <v>32</v>
      </c>
      <c r="M4139" s="184"/>
    </row>
    <row r="4140" spans="1:13" ht="15" customHeight="1" x14ac:dyDescent="0.3">
      <c r="A4140" s="85" t="s">
        <v>4730</v>
      </c>
      <c r="B4140" s="85" t="s">
        <v>4731</v>
      </c>
      <c r="C4140" s="86" t="s">
        <v>28</v>
      </c>
      <c r="D4140" s="199">
        <v>9</v>
      </c>
      <c r="E4140" s="176">
        <v>8820</v>
      </c>
      <c r="F4140" s="87">
        <v>0</v>
      </c>
      <c r="G4140" s="168">
        <v>0</v>
      </c>
      <c r="I4140" s="177">
        <f t="shared" si="214"/>
        <v>0</v>
      </c>
      <c r="J4140" s="174">
        <f t="shared" si="215"/>
        <v>9</v>
      </c>
      <c r="M4140" s="184"/>
    </row>
    <row r="4141" spans="1:13" ht="15" customHeight="1" x14ac:dyDescent="0.3">
      <c r="A4141" s="85" t="s">
        <v>4732</v>
      </c>
      <c r="B4141" s="85" t="s">
        <v>4733</v>
      </c>
      <c r="C4141" s="86" t="s">
        <v>28</v>
      </c>
      <c r="D4141" s="199">
        <v>4</v>
      </c>
      <c r="E4141" s="176">
        <v>74529</v>
      </c>
      <c r="F4141" s="87">
        <v>0</v>
      </c>
      <c r="G4141" s="168">
        <v>0</v>
      </c>
      <c r="I4141" s="177">
        <f t="shared" si="214"/>
        <v>0</v>
      </c>
      <c r="J4141" s="174">
        <f t="shared" si="215"/>
        <v>4</v>
      </c>
      <c r="M4141" s="184"/>
    </row>
    <row r="4142" spans="1:13" ht="15" customHeight="1" x14ac:dyDescent="0.3">
      <c r="A4142" s="85" t="s">
        <v>4734</v>
      </c>
      <c r="B4142" s="85" t="s">
        <v>4735</v>
      </c>
      <c r="C4142" s="86" t="s">
        <v>28</v>
      </c>
      <c r="D4142" s="199">
        <v>1</v>
      </c>
      <c r="E4142" s="176">
        <v>19035.77</v>
      </c>
      <c r="F4142" s="87">
        <v>0</v>
      </c>
      <c r="G4142" s="168">
        <v>0</v>
      </c>
      <c r="I4142" s="177">
        <f t="shared" si="214"/>
        <v>0</v>
      </c>
      <c r="J4142" s="174">
        <f t="shared" si="215"/>
        <v>1</v>
      </c>
      <c r="M4142" s="184"/>
    </row>
    <row r="4143" spans="1:13" ht="15" customHeight="1" x14ac:dyDescent="0.3">
      <c r="A4143" s="85" t="s">
        <v>4736</v>
      </c>
      <c r="B4143" s="85" t="s">
        <v>4737</v>
      </c>
      <c r="C4143" s="86" t="s">
        <v>28</v>
      </c>
      <c r="D4143" s="199">
        <v>3</v>
      </c>
      <c r="E4143" s="176">
        <v>7020.21</v>
      </c>
      <c r="F4143" s="87">
        <v>0</v>
      </c>
      <c r="G4143" s="168">
        <v>0</v>
      </c>
      <c r="I4143" s="177">
        <f t="shared" si="214"/>
        <v>0</v>
      </c>
      <c r="J4143" s="174">
        <f t="shared" si="215"/>
        <v>3</v>
      </c>
      <c r="M4143" s="184"/>
    </row>
    <row r="4144" spans="1:13" ht="15" customHeight="1" x14ac:dyDescent="0.3">
      <c r="A4144" s="85" t="s">
        <v>4738</v>
      </c>
      <c r="B4144" s="85" t="s">
        <v>4739</v>
      </c>
      <c r="C4144" s="86" t="s">
        <v>28</v>
      </c>
      <c r="D4144" s="199">
        <v>6</v>
      </c>
      <c r="E4144" s="176">
        <v>18900</v>
      </c>
      <c r="F4144" s="87">
        <v>0</v>
      </c>
      <c r="G4144" s="168">
        <v>0</v>
      </c>
      <c r="I4144" s="177">
        <f t="shared" si="214"/>
        <v>0</v>
      </c>
      <c r="J4144" s="174">
        <f t="shared" si="215"/>
        <v>6</v>
      </c>
      <c r="M4144" s="184"/>
    </row>
    <row r="4145" spans="1:13" ht="15" customHeight="1" x14ac:dyDescent="0.3">
      <c r="A4145" s="85" t="s">
        <v>4740</v>
      </c>
      <c r="B4145" s="85" t="s">
        <v>4741</v>
      </c>
      <c r="C4145" s="86" t="s">
        <v>28</v>
      </c>
      <c r="D4145" s="199">
        <v>3</v>
      </c>
      <c r="E4145" s="176">
        <v>7138.83</v>
      </c>
      <c r="F4145" s="87">
        <v>0</v>
      </c>
      <c r="G4145" s="168">
        <v>0</v>
      </c>
      <c r="I4145" s="177">
        <f t="shared" si="214"/>
        <v>0</v>
      </c>
      <c r="J4145" s="174">
        <f t="shared" si="215"/>
        <v>3</v>
      </c>
      <c r="M4145" s="184"/>
    </row>
    <row r="4146" spans="1:13" ht="15" customHeight="1" x14ac:dyDescent="0.3">
      <c r="A4146" s="85" t="s">
        <v>4742</v>
      </c>
      <c r="B4146" s="85" t="s">
        <v>4743</v>
      </c>
      <c r="C4146" s="86" t="s">
        <v>28</v>
      </c>
      <c r="D4146" s="199">
        <v>2</v>
      </c>
      <c r="E4146" s="176">
        <v>2772</v>
      </c>
      <c r="F4146" s="87">
        <v>0</v>
      </c>
      <c r="G4146" s="168">
        <v>0</v>
      </c>
      <c r="I4146" s="177">
        <f t="shared" si="214"/>
        <v>0</v>
      </c>
      <c r="J4146" s="174">
        <f t="shared" si="215"/>
        <v>2</v>
      </c>
      <c r="M4146" s="184"/>
    </row>
    <row r="4147" spans="1:13" ht="15" customHeight="1" x14ac:dyDescent="0.3">
      <c r="A4147" s="85" t="s">
        <v>4744</v>
      </c>
      <c r="B4147" s="85" t="s">
        <v>4745</v>
      </c>
      <c r="C4147" s="86" t="s">
        <v>28</v>
      </c>
      <c r="D4147" s="199">
        <v>2</v>
      </c>
      <c r="E4147" s="176">
        <v>6552</v>
      </c>
      <c r="F4147" s="87">
        <v>0</v>
      </c>
      <c r="G4147" s="168">
        <v>0</v>
      </c>
      <c r="I4147" s="177">
        <f t="shared" si="214"/>
        <v>0</v>
      </c>
      <c r="J4147" s="174">
        <f t="shared" si="215"/>
        <v>2</v>
      </c>
      <c r="M4147" s="184"/>
    </row>
    <row r="4148" spans="1:13" ht="15" customHeight="1" x14ac:dyDescent="0.3">
      <c r="A4148" s="85" t="s">
        <v>4746</v>
      </c>
      <c r="B4148" s="85" t="s">
        <v>4747</v>
      </c>
      <c r="C4148" s="86" t="s">
        <v>28</v>
      </c>
      <c r="D4148" s="199">
        <v>2</v>
      </c>
      <c r="E4148" s="176">
        <v>5179.9799999999996</v>
      </c>
      <c r="F4148" s="87">
        <v>0</v>
      </c>
      <c r="G4148" s="168">
        <v>0</v>
      </c>
      <c r="I4148" s="177">
        <f t="shared" si="214"/>
        <v>0</v>
      </c>
      <c r="J4148" s="174">
        <f t="shared" si="215"/>
        <v>2</v>
      </c>
      <c r="M4148" s="184"/>
    </row>
    <row r="4149" spans="1:13" ht="15" customHeight="1" x14ac:dyDescent="0.3">
      <c r="A4149" s="85" t="s">
        <v>4748</v>
      </c>
      <c r="B4149" s="85" t="s">
        <v>4749</v>
      </c>
      <c r="C4149" s="86" t="s">
        <v>28</v>
      </c>
      <c r="D4149" s="199">
        <v>2</v>
      </c>
      <c r="E4149" s="176">
        <v>6552</v>
      </c>
      <c r="F4149" s="87">
        <v>0</v>
      </c>
      <c r="G4149" s="168">
        <v>0</v>
      </c>
      <c r="I4149" s="177">
        <f t="shared" si="214"/>
        <v>0</v>
      </c>
      <c r="J4149" s="174">
        <f t="shared" si="215"/>
        <v>2</v>
      </c>
      <c r="M4149" s="184"/>
    </row>
    <row r="4150" spans="1:13" ht="15" customHeight="1" x14ac:dyDescent="0.3">
      <c r="A4150" s="85" t="s">
        <v>4750</v>
      </c>
      <c r="B4150" s="85" t="s">
        <v>4751</v>
      </c>
      <c r="C4150" s="86" t="s">
        <v>28</v>
      </c>
      <c r="D4150" s="199">
        <v>2</v>
      </c>
      <c r="E4150" s="176">
        <v>1330.22</v>
      </c>
      <c r="F4150" s="87">
        <v>0</v>
      </c>
      <c r="G4150" s="168">
        <v>0</v>
      </c>
      <c r="I4150" s="177">
        <f t="shared" si="214"/>
        <v>0</v>
      </c>
      <c r="J4150" s="174">
        <f t="shared" si="215"/>
        <v>2</v>
      </c>
      <c r="M4150" s="184"/>
    </row>
    <row r="4151" spans="1:13" ht="15" customHeight="1" x14ac:dyDescent="0.3">
      <c r="A4151" s="85" t="s">
        <v>4752</v>
      </c>
      <c r="B4151" s="85" t="s">
        <v>4753</v>
      </c>
      <c r="C4151" s="86" t="s">
        <v>28</v>
      </c>
      <c r="D4151" s="199">
        <v>1</v>
      </c>
      <c r="E4151" s="176">
        <v>17694.02</v>
      </c>
      <c r="F4151" s="87">
        <v>0</v>
      </c>
      <c r="G4151" s="168">
        <v>0</v>
      </c>
      <c r="I4151" s="177">
        <f t="shared" si="214"/>
        <v>0</v>
      </c>
      <c r="J4151" s="174">
        <f t="shared" si="215"/>
        <v>1</v>
      </c>
      <c r="M4151" s="184"/>
    </row>
    <row r="4152" spans="1:13" ht="15" customHeight="1" x14ac:dyDescent="0.3">
      <c r="A4152" s="85" t="s">
        <v>4754</v>
      </c>
      <c r="B4152" s="85" t="s">
        <v>4755</v>
      </c>
      <c r="C4152" s="86" t="s">
        <v>28</v>
      </c>
      <c r="D4152" s="199">
        <v>1</v>
      </c>
      <c r="E4152" s="176">
        <v>2625</v>
      </c>
      <c r="F4152" s="87">
        <v>0</v>
      </c>
      <c r="G4152" s="168">
        <v>0</v>
      </c>
      <c r="I4152" s="177">
        <f t="shared" si="214"/>
        <v>0</v>
      </c>
      <c r="J4152" s="174">
        <f t="shared" si="215"/>
        <v>1</v>
      </c>
      <c r="M4152" s="184"/>
    </row>
    <row r="4153" spans="1:13" ht="15" customHeight="1" x14ac:dyDescent="0.3">
      <c r="A4153" s="85" t="s">
        <v>8300</v>
      </c>
      <c r="B4153" s="85" t="s">
        <v>8301</v>
      </c>
      <c r="C4153" s="86" t="s">
        <v>28</v>
      </c>
      <c r="D4153" s="202">
        <v>5</v>
      </c>
      <c r="E4153" s="162">
        <v>2500</v>
      </c>
      <c r="F4153" s="161">
        <v>0</v>
      </c>
      <c r="G4153" s="171">
        <v>0</v>
      </c>
      <c r="I4153" s="177">
        <f t="shared" si="214"/>
        <v>0</v>
      </c>
      <c r="J4153" s="174">
        <f t="shared" si="215"/>
        <v>5</v>
      </c>
      <c r="M4153" s="184"/>
    </row>
    <row r="4154" spans="1:13" ht="15" customHeight="1" x14ac:dyDescent="0.3">
      <c r="A4154" s="85" t="s">
        <v>8302</v>
      </c>
      <c r="B4154" s="85" t="s">
        <v>8303</v>
      </c>
      <c r="C4154" s="86" t="s">
        <v>28</v>
      </c>
      <c r="D4154" s="202">
        <v>3</v>
      </c>
      <c r="E4154" s="162">
        <v>1500</v>
      </c>
      <c r="F4154" s="161">
        <v>0</v>
      </c>
      <c r="G4154" s="171">
        <v>0</v>
      </c>
      <c r="I4154" s="177">
        <f t="shared" si="214"/>
        <v>0</v>
      </c>
      <c r="J4154" s="174">
        <f t="shared" si="215"/>
        <v>3</v>
      </c>
      <c r="M4154" s="184"/>
    </row>
    <row r="4155" spans="1:13" ht="15" customHeight="1" x14ac:dyDescent="0.3">
      <c r="A4155" s="85" t="s">
        <v>8304</v>
      </c>
      <c r="B4155" s="85" t="s">
        <v>8305</v>
      </c>
      <c r="C4155" s="86" t="s">
        <v>28</v>
      </c>
      <c r="D4155" s="202">
        <v>22</v>
      </c>
      <c r="E4155" s="162">
        <v>34684.76</v>
      </c>
      <c r="F4155" s="161">
        <v>0</v>
      </c>
      <c r="G4155" s="171">
        <v>0</v>
      </c>
      <c r="I4155" s="177">
        <f t="shared" si="214"/>
        <v>0</v>
      </c>
      <c r="J4155" s="174">
        <f t="shared" si="215"/>
        <v>22</v>
      </c>
      <c r="M4155" s="184"/>
    </row>
    <row r="4156" spans="1:13" ht="15" customHeight="1" x14ac:dyDescent="0.3">
      <c r="A4156" s="85" t="s">
        <v>8306</v>
      </c>
      <c r="B4156" s="85" t="s">
        <v>8307</v>
      </c>
      <c r="C4156" s="86" t="s">
        <v>28</v>
      </c>
      <c r="D4156" s="202">
        <v>47</v>
      </c>
      <c r="E4156" s="162">
        <v>74099.259999999995</v>
      </c>
      <c r="F4156" s="161">
        <v>0</v>
      </c>
      <c r="G4156" s="171">
        <v>0</v>
      </c>
      <c r="I4156" s="177">
        <f t="shared" si="214"/>
        <v>0</v>
      </c>
      <c r="J4156" s="174">
        <f t="shared" si="215"/>
        <v>47</v>
      </c>
      <c r="M4156" s="184"/>
    </row>
    <row r="4157" spans="1:13" ht="15" customHeight="1" x14ac:dyDescent="0.3">
      <c r="A4157" s="85" t="s">
        <v>8308</v>
      </c>
      <c r="B4157" s="85" t="s">
        <v>8309</v>
      </c>
      <c r="C4157" s="86" t="s">
        <v>28</v>
      </c>
      <c r="D4157" s="202">
        <v>6</v>
      </c>
      <c r="E4157" s="162">
        <v>50965.74</v>
      </c>
      <c r="F4157" s="161">
        <v>0</v>
      </c>
      <c r="G4157" s="171">
        <v>0</v>
      </c>
      <c r="I4157" s="177">
        <f t="shared" si="214"/>
        <v>0</v>
      </c>
      <c r="J4157" s="174">
        <f t="shared" si="215"/>
        <v>6</v>
      </c>
      <c r="M4157" s="184"/>
    </row>
    <row r="4158" spans="1:13" ht="15" customHeight="1" x14ac:dyDescent="0.3">
      <c r="A4158" s="85" t="s">
        <v>8982</v>
      </c>
      <c r="B4158" s="85" t="s">
        <v>8983</v>
      </c>
      <c r="C4158" s="86" t="s">
        <v>28</v>
      </c>
      <c r="D4158" s="203">
        <v>1</v>
      </c>
      <c r="E4158" s="164">
        <v>3229</v>
      </c>
      <c r="F4158" s="163">
        <v>0</v>
      </c>
      <c r="G4158" s="172">
        <v>0</v>
      </c>
      <c r="I4158" s="177">
        <f t="shared" si="214"/>
        <v>0</v>
      </c>
      <c r="J4158" s="174">
        <f t="shared" si="215"/>
        <v>1</v>
      </c>
      <c r="M4158" s="184"/>
    </row>
    <row r="4159" spans="1:13" ht="25.2" customHeight="1" x14ac:dyDescent="0.3">
      <c r="A4159" s="81" t="s">
        <v>4756</v>
      </c>
      <c r="B4159" s="81" t="s">
        <v>4757</v>
      </c>
      <c r="C4159" s="82"/>
      <c r="D4159" s="197"/>
      <c r="E4159" s="153">
        <v>8625026.3399999999</v>
      </c>
      <c r="F4159" s="82"/>
      <c r="G4159" s="82">
        <v>0</v>
      </c>
      <c r="I4159" s="177"/>
      <c r="J4159" s="181"/>
      <c r="M4159" s="184"/>
    </row>
    <row r="4160" spans="1:13" ht="15" customHeight="1" x14ac:dyDescent="0.3">
      <c r="A4160" s="85" t="s">
        <v>4758</v>
      </c>
      <c r="B4160" s="85" t="s">
        <v>4759</v>
      </c>
      <c r="C4160" s="86" t="s">
        <v>28</v>
      </c>
      <c r="D4160" s="199">
        <v>1</v>
      </c>
      <c r="E4160" s="176">
        <v>14531.43</v>
      </c>
      <c r="F4160" s="87">
        <v>0</v>
      </c>
      <c r="G4160" s="168">
        <v>0</v>
      </c>
      <c r="I4160" s="177">
        <f>F4160/D4160</f>
        <v>0</v>
      </c>
      <c r="J4160" s="174">
        <f t="shared" ref="J4160:J4223" si="216">D4160-F4160</f>
        <v>1</v>
      </c>
      <c r="M4160" s="184"/>
    </row>
    <row r="4161" spans="1:13" ht="15" customHeight="1" x14ac:dyDescent="0.3">
      <c r="A4161" s="85" t="s">
        <v>4760</v>
      </c>
      <c r="B4161" s="85" t="s">
        <v>4761</v>
      </c>
      <c r="C4161" s="86" t="s">
        <v>28</v>
      </c>
      <c r="D4161" s="199">
        <v>2</v>
      </c>
      <c r="E4161" s="176">
        <v>32578.02</v>
      </c>
      <c r="F4161" s="87">
        <v>0</v>
      </c>
      <c r="G4161" s="168">
        <v>0</v>
      </c>
      <c r="I4161" s="177">
        <f>F4161/D4161</f>
        <v>0</v>
      </c>
      <c r="J4161" s="174">
        <f t="shared" si="216"/>
        <v>2</v>
      </c>
      <c r="M4161" s="184"/>
    </row>
    <row r="4162" spans="1:13" ht="15" customHeight="1" x14ac:dyDescent="0.3">
      <c r="A4162" s="85" t="s">
        <v>4762</v>
      </c>
      <c r="B4162" s="85" t="s">
        <v>4763</v>
      </c>
      <c r="C4162" s="86" t="s">
        <v>28</v>
      </c>
      <c r="D4162" s="199">
        <v>2</v>
      </c>
      <c r="E4162" s="176">
        <v>10863.68</v>
      </c>
      <c r="F4162" s="87">
        <v>0</v>
      </c>
      <c r="G4162" s="168">
        <v>0</v>
      </c>
      <c r="I4162" s="177">
        <f>F4162/D4162</f>
        <v>0</v>
      </c>
      <c r="J4162" s="174">
        <f t="shared" si="216"/>
        <v>2</v>
      </c>
      <c r="M4162" s="184"/>
    </row>
    <row r="4163" spans="1:13" ht="15" customHeight="1" x14ac:dyDescent="0.3">
      <c r="A4163" s="85" t="s">
        <v>4764</v>
      </c>
      <c r="B4163" s="85" t="s">
        <v>4765</v>
      </c>
      <c r="C4163" s="86" t="s">
        <v>28</v>
      </c>
      <c r="D4163" s="199">
        <v>103</v>
      </c>
      <c r="E4163" s="176">
        <v>180252.06</v>
      </c>
      <c r="F4163" s="87">
        <v>0</v>
      </c>
      <c r="G4163" s="168">
        <v>0</v>
      </c>
      <c r="I4163" s="177">
        <f>F4163/D4163</f>
        <v>0</v>
      </c>
      <c r="J4163" s="174">
        <f t="shared" si="216"/>
        <v>103</v>
      </c>
      <c r="M4163" s="184"/>
    </row>
    <row r="4164" spans="1:13" ht="15" customHeight="1" x14ac:dyDescent="0.3">
      <c r="A4164" s="85" t="s">
        <v>4766</v>
      </c>
      <c r="B4164" s="85" t="s">
        <v>4767</v>
      </c>
      <c r="C4164" s="86" t="s">
        <v>28</v>
      </c>
      <c r="D4164" s="199">
        <v>1</v>
      </c>
      <c r="E4164" s="176">
        <v>1114473.6000000001</v>
      </c>
      <c r="F4164" s="87">
        <v>0</v>
      </c>
      <c r="G4164" s="168">
        <v>0</v>
      </c>
      <c r="I4164" s="177">
        <f>F4164/D4164</f>
        <v>0</v>
      </c>
      <c r="J4164" s="174">
        <f t="shared" si="216"/>
        <v>1</v>
      </c>
      <c r="M4164" s="184"/>
    </row>
    <row r="4165" spans="1:13" ht="15" customHeight="1" x14ac:dyDescent="0.3">
      <c r="A4165" s="85" t="s">
        <v>4768</v>
      </c>
      <c r="B4165" s="85" t="s">
        <v>4769</v>
      </c>
      <c r="C4165" s="86" t="s">
        <v>28</v>
      </c>
      <c r="D4165" s="199">
        <v>0</v>
      </c>
      <c r="E4165" s="176">
        <v>0</v>
      </c>
      <c r="F4165" s="87">
        <v>0</v>
      </c>
      <c r="G4165" s="168">
        <v>0</v>
      </c>
      <c r="I4165" s="177" t="s">
        <v>9293</v>
      </c>
      <c r="J4165" s="174">
        <f t="shared" si="216"/>
        <v>0</v>
      </c>
      <c r="M4165" s="184"/>
    </row>
    <row r="4166" spans="1:13" ht="15" customHeight="1" x14ac:dyDescent="0.3">
      <c r="A4166" s="85" t="s">
        <v>4770</v>
      </c>
      <c r="B4166" s="85" t="s">
        <v>4771</v>
      </c>
      <c r="C4166" s="86" t="s">
        <v>28</v>
      </c>
      <c r="D4166" s="199">
        <v>4</v>
      </c>
      <c r="E4166" s="176">
        <v>584920</v>
      </c>
      <c r="F4166" s="87">
        <v>0</v>
      </c>
      <c r="G4166" s="168">
        <v>0</v>
      </c>
      <c r="I4166" s="177">
        <f t="shared" ref="I4166:I4188" si="217">F4166/D4166</f>
        <v>0</v>
      </c>
      <c r="J4166" s="174">
        <f t="shared" si="216"/>
        <v>4</v>
      </c>
      <c r="M4166" s="184"/>
    </row>
    <row r="4167" spans="1:13" ht="15" customHeight="1" x14ac:dyDescent="0.3">
      <c r="A4167" s="85" t="s">
        <v>4772</v>
      </c>
      <c r="B4167" s="85" t="s">
        <v>4773</v>
      </c>
      <c r="C4167" s="86" t="s">
        <v>28</v>
      </c>
      <c r="D4167" s="199">
        <v>3</v>
      </c>
      <c r="E4167" s="176">
        <v>115925.85</v>
      </c>
      <c r="F4167" s="87">
        <v>0</v>
      </c>
      <c r="G4167" s="168">
        <v>0</v>
      </c>
      <c r="I4167" s="177">
        <f t="shared" si="217"/>
        <v>0</v>
      </c>
      <c r="J4167" s="174">
        <f t="shared" si="216"/>
        <v>3</v>
      </c>
      <c r="M4167" s="184"/>
    </row>
    <row r="4168" spans="1:13" ht="15" customHeight="1" x14ac:dyDescent="0.3">
      <c r="A4168" s="85" t="s">
        <v>4774</v>
      </c>
      <c r="B4168" s="85" t="s">
        <v>4775</v>
      </c>
      <c r="C4168" s="86" t="s">
        <v>28</v>
      </c>
      <c r="D4168" s="199">
        <v>6</v>
      </c>
      <c r="E4168" s="176">
        <v>326685.65999999997</v>
      </c>
      <c r="F4168" s="87">
        <v>0</v>
      </c>
      <c r="G4168" s="168">
        <v>0</v>
      </c>
      <c r="I4168" s="177">
        <f t="shared" si="217"/>
        <v>0</v>
      </c>
      <c r="J4168" s="174">
        <f t="shared" si="216"/>
        <v>6</v>
      </c>
      <c r="M4168" s="184"/>
    </row>
    <row r="4169" spans="1:13" ht="15" customHeight="1" x14ac:dyDescent="0.3">
      <c r="A4169" s="85" t="s">
        <v>4776</v>
      </c>
      <c r="B4169" s="85" t="s">
        <v>4777</v>
      </c>
      <c r="C4169" s="86" t="s">
        <v>28</v>
      </c>
      <c r="D4169" s="199">
        <v>4</v>
      </c>
      <c r="E4169" s="176">
        <v>192000</v>
      </c>
      <c r="F4169" s="87">
        <v>0</v>
      </c>
      <c r="G4169" s="168">
        <v>0</v>
      </c>
      <c r="I4169" s="177">
        <f t="shared" si="217"/>
        <v>0</v>
      </c>
      <c r="J4169" s="174">
        <f t="shared" si="216"/>
        <v>4</v>
      </c>
      <c r="M4169" s="184"/>
    </row>
    <row r="4170" spans="1:13" ht="15" customHeight="1" x14ac:dyDescent="0.3">
      <c r="A4170" s="85" t="s">
        <v>4778</v>
      </c>
      <c r="B4170" s="85" t="s">
        <v>4779</v>
      </c>
      <c r="C4170" s="86" t="s">
        <v>28</v>
      </c>
      <c r="D4170" s="199">
        <v>3</v>
      </c>
      <c r="E4170" s="176">
        <v>146700</v>
      </c>
      <c r="F4170" s="87">
        <v>0</v>
      </c>
      <c r="G4170" s="168">
        <v>0</v>
      </c>
      <c r="I4170" s="177">
        <f t="shared" si="217"/>
        <v>0</v>
      </c>
      <c r="J4170" s="174">
        <f t="shared" si="216"/>
        <v>3</v>
      </c>
      <c r="M4170" s="184"/>
    </row>
    <row r="4171" spans="1:13" ht="15" customHeight="1" x14ac:dyDescent="0.3">
      <c r="A4171" s="85" t="s">
        <v>4780</v>
      </c>
      <c r="B4171" s="85" t="s">
        <v>4781</v>
      </c>
      <c r="C4171" s="86" t="s">
        <v>28</v>
      </c>
      <c r="D4171" s="199">
        <v>1</v>
      </c>
      <c r="E4171" s="176">
        <v>9203.6200000000008</v>
      </c>
      <c r="F4171" s="87">
        <v>0</v>
      </c>
      <c r="G4171" s="168">
        <v>0</v>
      </c>
      <c r="I4171" s="177">
        <f t="shared" si="217"/>
        <v>0</v>
      </c>
      <c r="J4171" s="174">
        <f t="shared" si="216"/>
        <v>1</v>
      </c>
      <c r="M4171" s="184"/>
    </row>
    <row r="4172" spans="1:13" ht="15" customHeight="1" x14ac:dyDescent="0.3">
      <c r="A4172" s="85" t="s">
        <v>4782</v>
      </c>
      <c r="B4172" s="85" t="s">
        <v>4783</v>
      </c>
      <c r="C4172" s="86" t="s">
        <v>28</v>
      </c>
      <c r="D4172" s="199">
        <v>2</v>
      </c>
      <c r="E4172" s="176">
        <v>95198.78</v>
      </c>
      <c r="F4172" s="87">
        <v>0</v>
      </c>
      <c r="G4172" s="168">
        <v>0</v>
      </c>
      <c r="I4172" s="177">
        <f t="shared" si="217"/>
        <v>0</v>
      </c>
      <c r="J4172" s="174">
        <f t="shared" si="216"/>
        <v>2</v>
      </c>
      <c r="M4172" s="184"/>
    </row>
    <row r="4173" spans="1:13" ht="15" customHeight="1" x14ac:dyDescent="0.3">
      <c r="A4173" s="85" t="s">
        <v>4784</v>
      </c>
      <c r="B4173" s="85" t="s">
        <v>4785</v>
      </c>
      <c r="C4173" s="86" t="s">
        <v>28</v>
      </c>
      <c r="D4173" s="199">
        <v>1</v>
      </c>
      <c r="E4173" s="176">
        <v>678.21</v>
      </c>
      <c r="F4173" s="87">
        <v>0</v>
      </c>
      <c r="G4173" s="168">
        <v>0</v>
      </c>
      <c r="I4173" s="177">
        <f t="shared" si="217"/>
        <v>0</v>
      </c>
      <c r="J4173" s="174">
        <f t="shared" si="216"/>
        <v>1</v>
      </c>
      <c r="M4173" s="184"/>
    </row>
    <row r="4174" spans="1:13" ht="15" customHeight="1" x14ac:dyDescent="0.3">
      <c r="A4174" s="85" t="s">
        <v>4786</v>
      </c>
      <c r="B4174" s="85" t="s">
        <v>4787</v>
      </c>
      <c r="C4174" s="86" t="s">
        <v>28</v>
      </c>
      <c r="D4174" s="199">
        <v>1</v>
      </c>
      <c r="E4174" s="176">
        <v>4187.26</v>
      </c>
      <c r="F4174" s="87">
        <v>0</v>
      </c>
      <c r="G4174" s="168">
        <v>0</v>
      </c>
      <c r="I4174" s="177">
        <f t="shared" si="217"/>
        <v>0</v>
      </c>
      <c r="J4174" s="174">
        <f t="shared" si="216"/>
        <v>1</v>
      </c>
      <c r="M4174" s="184"/>
    </row>
    <row r="4175" spans="1:13" ht="15" customHeight="1" x14ac:dyDescent="0.3">
      <c r="A4175" s="85" t="s">
        <v>4788</v>
      </c>
      <c r="B4175" s="85" t="s">
        <v>4789</v>
      </c>
      <c r="C4175" s="86" t="s">
        <v>28</v>
      </c>
      <c r="D4175" s="199">
        <v>3</v>
      </c>
      <c r="E4175" s="176">
        <v>22351.53</v>
      </c>
      <c r="F4175" s="87">
        <v>0</v>
      </c>
      <c r="G4175" s="168">
        <v>0</v>
      </c>
      <c r="I4175" s="177">
        <f t="shared" si="217"/>
        <v>0</v>
      </c>
      <c r="J4175" s="174">
        <f t="shared" si="216"/>
        <v>3</v>
      </c>
      <c r="M4175" s="184"/>
    </row>
    <row r="4176" spans="1:13" ht="15" customHeight="1" x14ac:dyDescent="0.3">
      <c r="A4176" s="85" t="s">
        <v>4790</v>
      </c>
      <c r="B4176" s="85" t="s">
        <v>4791</v>
      </c>
      <c r="C4176" s="86" t="s">
        <v>28</v>
      </c>
      <c r="D4176" s="199">
        <v>1</v>
      </c>
      <c r="E4176" s="176">
        <v>4811.22</v>
      </c>
      <c r="F4176" s="87">
        <v>0</v>
      </c>
      <c r="G4176" s="168">
        <v>0</v>
      </c>
      <c r="I4176" s="177">
        <f t="shared" si="217"/>
        <v>0</v>
      </c>
      <c r="J4176" s="174">
        <f t="shared" si="216"/>
        <v>1</v>
      </c>
      <c r="M4176" s="184"/>
    </row>
    <row r="4177" spans="1:13" ht="15" customHeight="1" x14ac:dyDescent="0.3">
      <c r="A4177" s="85" t="s">
        <v>4792</v>
      </c>
      <c r="B4177" s="85" t="s">
        <v>4793</v>
      </c>
      <c r="C4177" s="86" t="s">
        <v>28</v>
      </c>
      <c r="D4177" s="199">
        <v>3</v>
      </c>
      <c r="E4177" s="176">
        <v>30000</v>
      </c>
      <c r="F4177" s="87">
        <v>0</v>
      </c>
      <c r="G4177" s="168">
        <v>0</v>
      </c>
      <c r="I4177" s="177">
        <f t="shared" si="217"/>
        <v>0</v>
      </c>
      <c r="J4177" s="174">
        <f t="shared" si="216"/>
        <v>3</v>
      </c>
      <c r="M4177" s="184"/>
    </row>
    <row r="4178" spans="1:13" ht="15" customHeight="1" x14ac:dyDescent="0.3">
      <c r="A4178" s="85" t="s">
        <v>4794</v>
      </c>
      <c r="B4178" s="85" t="s">
        <v>4795</v>
      </c>
      <c r="C4178" s="86" t="s">
        <v>28</v>
      </c>
      <c r="D4178" s="199">
        <v>1</v>
      </c>
      <c r="E4178" s="176">
        <v>179950</v>
      </c>
      <c r="F4178" s="87">
        <v>0</v>
      </c>
      <c r="G4178" s="168">
        <v>0</v>
      </c>
      <c r="I4178" s="177">
        <f t="shared" si="217"/>
        <v>0</v>
      </c>
      <c r="J4178" s="174">
        <f t="shared" si="216"/>
        <v>1</v>
      </c>
      <c r="M4178" s="184"/>
    </row>
    <row r="4179" spans="1:13" ht="15" customHeight="1" x14ac:dyDescent="0.3">
      <c r="A4179" s="85" t="s">
        <v>4796</v>
      </c>
      <c r="B4179" s="85" t="s">
        <v>4797</v>
      </c>
      <c r="C4179" s="86" t="s">
        <v>28</v>
      </c>
      <c r="D4179" s="199">
        <v>8</v>
      </c>
      <c r="E4179" s="176">
        <v>63634.879999999997</v>
      </c>
      <c r="F4179" s="87">
        <v>0</v>
      </c>
      <c r="G4179" s="168">
        <v>0</v>
      </c>
      <c r="I4179" s="177">
        <f t="shared" si="217"/>
        <v>0</v>
      </c>
      <c r="J4179" s="174">
        <f t="shared" si="216"/>
        <v>8</v>
      </c>
      <c r="M4179" s="184"/>
    </row>
    <row r="4180" spans="1:13" ht="15" customHeight="1" x14ac:dyDescent="0.3">
      <c r="A4180" s="85" t="s">
        <v>4798</v>
      </c>
      <c r="B4180" s="85" t="s">
        <v>4799</v>
      </c>
      <c r="C4180" s="86" t="s">
        <v>28</v>
      </c>
      <c r="D4180" s="199">
        <v>1</v>
      </c>
      <c r="E4180" s="176">
        <v>23114.17</v>
      </c>
      <c r="F4180" s="87">
        <v>0</v>
      </c>
      <c r="G4180" s="168">
        <v>0</v>
      </c>
      <c r="I4180" s="177">
        <f t="shared" si="217"/>
        <v>0</v>
      </c>
      <c r="J4180" s="174">
        <f t="shared" si="216"/>
        <v>1</v>
      </c>
      <c r="M4180" s="184"/>
    </row>
    <row r="4181" spans="1:13" ht="15" customHeight="1" x14ac:dyDescent="0.3">
      <c r="A4181" s="85" t="s">
        <v>4800</v>
      </c>
      <c r="B4181" s="85" t="s">
        <v>4801</v>
      </c>
      <c r="C4181" s="86" t="s">
        <v>28</v>
      </c>
      <c r="D4181" s="199">
        <v>2</v>
      </c>
      <c r="E4181" s="176">
        <v>75453.759999999995</v>
      </c>
      <c r="F4181" s="87">
        <v>0</v>
      </c>
      <c r="G4181" s="168">
        <v>0</v>
      </c>
      <c r="I4181" s="177">
        <f t="shared" si="217"/>
        <v>0</v>
      </c>
      <c r="J4181" s="174">
        <f t="shared" si="216"/>
        <v>2</v>
      </c>
      <c r="M4181" s="184"/>
    </row>
    <row r="4182" spans="1:13" ht="15" customHeight="1" x14ac:dyDescent="0.3">
      <c r="A4182" s="85" t="s">
        <v>4802</v>
      </c>
      <c r="B4182" s="85" t="s">
        <v>4803</v>
      </c>
      <c r="C4182" s="86" t="s">
        <v>28</v>
      </c>
      <c r="D4182" s="199">
        <v>2</v>
      </c>
      <c r="E4182" s="176">
        <v>20616.64</v>
      </c>
      <c r="F4182" s="87">
        <v>0</v>
      </c>
      <c r="G4182" s="168">
        <v>0</v>
      </c>
      <c r="I4182" s="177">
        <f t="shared" si="217"/>
        <v>0</v>
      </c>
      <c r="J4182" s="174">
        <f t="shared" si="216"/>
        <v>2</v>
      </c>
      <c r="M4182" s="184"/>
    </row>
    <row r="4183" spans="1:13" ht="15" customHeight="1" x14ac:dyDescent="0.3">
      <c r="A4183" s="85" t="s">
        <v>4804</v>
      </c>
      <c r="B4183" s="85" t="s">
        <v>4805</v>
      </c>
      <c r="C4183" s="86" t="s">
        <v>28</v>
      </c>
      <c r="D4183" s="199">
        <v>3</v>
      </c>
      <c r="E4183" s="176">
        <v>23058.720000000001</v>
      </c>
      <c r="F4183" s="87">
        <v>0</v>
      </c>
      <c r="G4183" s="168">
        <v>0</v>
      </c>
      <c r="I4183" s="177">
        <f t="shared" si="217"/>
        <v>0</v>
      </c>
      <c r="J4183" s="174">
        <f t="shared" si="216"/>
        <v>3</v>
      </c>
      <c r="M4183" s="184"/>
    </row>
    <row r="4184" spans="1:13" ht="15" customHeight="1" x14ac:dyDescent="0.3">
      <c r="A4184" s="85" t="s">
        <v>4806</v>
      </c>
      <c r="B4184" s="85" t="s">
        <v>4807</v>
      </c>
      <c r="C4184" s="86" t="s">
        <v>28</v>
      </c>
      <c r="D4184" s="199">
        <v>1</v>
      </c>
      <c r="E4184" s="176">
        <v>65474.74</v>
      </c>
      <c r="F4184" s="87">
        <v>0</v>
      </c>
      <c r="G4184" s="168">
        <v>0</v>
      </c>
      <c r="I4184" s="177">
        <f t="shared" si="217"/>
        <v>0</v>
      </c>
      <c r="J4184" s="174">
        <f t="shared" si="216"/>
        <v>1</v>
      </c>
      <c r="M4184" s="184"/>
    </row>
    <row r="4185" spans="1:13" ht="15" customHeight="1" x14ac:dyDescent="0.3">
      <c r="A4185" s="85" t="s">
        <v>4808</v>
      </c>
      <c r="B4185" s="85" t="s">
        <v>4809</v>
      </c>
      <c r="C4185" s="86" t="s">
        <v>28</v>
      </c>
      <c r="D4185" s="199">
        <v>1</v>
      </c>
      <c r="E4185" s="176">
        <v>5628.7</v>
      </c>
      <c r="F4185" s="87">
        <v>0</v>
      </c>
      <c r="G4185" s="168">
        <v>0</v>
      </c>
      <c r="I4185" s="177">
        <f t="shared" si="217"/>
        <v>0</v>
      </c>
      <c r="J4185" s="174">
        <f t="shared" si="216"/>
        <v>1</v>
      </c>
      <c r="M4185" s="184"/>
    </row>
    <row r="4186" spans="1:13" ht="15" customHeight="1" x14ac:dyDescent="0.3">
      <c r="A4186" s="85" t="s">
        <v>4810</v>
      </c>
      <c r="B4186" s="85" t="s">
        <v>4811</v>
      </c>
      <c r="C4186" s="86" t="s">
        <v>28</v>
      </c>
      <c r="D4186" s="199">
        <v>1</v>
      </c>
      <c r="E4186" s="176">
        <v>2100</v>
      </c>
      <c r="F4186" s="87">
        <v>0</v>
      </c>
      <c r="G4186" s="168">
        <v>0</v>
      </c>
      <c r="I4186" s="177">
        <f t="shared" si="217"/>
        <v>0</v>
      </c>
      <c r="J4186" s="174">
        <f t="shared" si="216"/>
        <v>1</v>
      </c>
      <c r="M4186" s="184"/>
    </row>
    <row r="4187" spans="1:13" ht="15" customHeight="1" x14ac:dyDescent="0.3">
      <c r="A4187" s="85" t="s">
        <v>4812</v>
      </c>
      <c r="B4187" s="85" t="s">
        <v>4813</v>
      </c>
      <c r="C4187" s="86" t="s">
        <v>28</v>
      </c>
      <c r="D4187" s="199">
        <v>1</v>
      </c>
      <c r="E4187" s="176">
        <v>44168.34</v>
      </c>
      <c r="F4187" s="87">
        <v>0</v>
      </c>
      <c r="G4187" s="168">
        <v>0</v>
      </c>
      <c r="I4187" s="177">
        <f t="shared" si="217"/>
        <v>0</v>
      </c>
      <c r="J4187" s="174">
        <f t="shared" si="216"/>
        <v>1</v>
      </c>
      <c r="M4187" s="184"/>
    </row>
    <row r="4188" spans="1:13" ht="15" customHeight="1" x14ac:dyDescent="0.3">
      <c r="A4188" s="85" t="s">
        <v>4814</v>
      </c>
      <c r="B4188" s="85" t="s">
        <v>4815</v>
      </c>
      <c r="C4188" s="86" t="s">
        <v>28</v>
      </c>
      <c r="D4188" s="199">
        <v>1</v>
      </c>
      <c r="E4188" s="176">
        <v>8700</v>
      </c>
      <c r="F4188" s="87">
        <v>0</v>
      </c>
      <c r="G4188" s="168">
        <v>0</v>
      </c>
      <c r="I4188" s="177">
        <f t="shared" si="217"/>
        <v>0</v>
      </c>
      <c r="J4188" s="174">
        <f t="shared" si="216"/>
        <v>1</v>
      </c>
      <c r="M4188" s="184"/>
    </row>
    <row r="4189" spans="1:13" ht="15" customHeight="1" x14ac:dyDescent="0.3">
      <c r="A4189" s="85" t="s">
        <v>4816</v>
      </c>
      <c r="B4189" s="85" t="s">
        <v>4817</v>
      </c>
      <c r="C4189" s="86" t="s">
        <v>28</v>
      </c>
      <c r="D4189" s="199">
        <v>0</v>
      </c>
      <c r="E4189" s="176">
        <v>0</v>
      </c>
      <c r="F4189" s="87">
        <v>0</v>
      </c>
      <c r="G4189" s="168">
        <v>0</v>
      </c>
      <c r="I4189" s="177" t="s">
        <v>9293</v>
      </c>
      <c r="J4189" s="174">
        <f t="shared" si="216"/>
        <v>0</v>
      </c>
      <c r="M4189" s="184"/>
    </row>
    <row r="4190" spans="1:13" ht="15" customHeight="1" x14ac:dyDescent="0.3">
      <c r="A4190" s="85" t="s">
        <v>4818</v>
      </c>
      <c r="B4190" s="85" t="s">
        <v>4819</v>
      </c>
      <c r="C4190" s="86" t="s">
        <v>28</v>
      </c>
      <c r="D4190" s="199">
        <v>1</v>
      </c>
      <c r="E4190" s="176">
        <v>225588.13</v>
      </c>
      <c r="F4190" s="87">
        <v>0</v>
      </c>
      <c r="G4190" s="168">
        <v>0</v>
      </c>
      <c r="I4190" s="177">
        <f>F4190/D4190</f>
        <v>0</v>
      </c>
      <c r="J4190" s="174">
        <f t="shared" si="216"/>
        <v>1</v>
      </c>
      <c r="M4190" s="184"/>
    </row>
    <row r="4191" spans="1:13" ht="15" customHeight="1" x14ac:dyDescent="0.3">
      <c r="A4191" s="85" t="s">
        <v>4820</v>
      </c>
      <c r="B4191" s="85" t="s">
        <v>4821</v>
      </c>
      <c r="C4191" s="86" t="s">
        <v>28</v>
      </c>
      <c r="D4191" s="199">
        <v>0</v>
      </c>
      <c r="E4191" s="176">
        <v>0</v>
      </c>
      <c r="F4191" s="87">
        <v>0</v>
      </c>
      <c r="G4191" s="168">
        <v>0</v>
      </c>
      <c r="I4191" s="177" t="s">
        <v>9293</v>
      </c>
      <c r="J4191" s="174">
        <f t="shared" si="216"/>
        <v>0</v>
      </c>
      <c r="M4191" s="184"/>
    </row>
    <row r="4192" spans="1:13" ht="15" customHeight="1" x14ac:dyDescent="0.3">
      <c r="A4192" s="85" t="s">
        <v>4822</v>
      </c>
      <c r="B4192" s="85" t="s">
        <v>4823</v>
      </c>
      <c r="C4192" s="86" t="s">
        <v>28</v>
      </c>
      <c r="D4192" s="199">
        <v>3</v>
      </c>
      <c r="E4192" s="176">
        <v>22313.67</v>
      </c>
      <c r="F4192" s="87">
        <v>0</v>
      </c>
      <c r="G4192" s="168">
        <v>0</v>
      </c>
      <c r="I4192" s="177">
        <f t="shared" ref="I4192:I4207" si="218">F4192/D4192</f>
        <v>0</v>
      </c>
      <c r="J4192" s="174">
        <f t="shared" si="216"/>
        <v>3</v>
      </c>
      <c r="M4192" s="184"/>
    </row>
    <row r="4193" spans="1:13" ht="15" customHeight="1" x14ac:dyDescent="0.3">
      <c r="A4193" s="85" t="s">
        <v>4824</v>
      </c>
      <c r="B4193" s="85" t="s">
        <v>4825</v>
      </c>
      <c r="C4193" s="86" t="s">
        <v>28</v>
      </c>
      <c r="D4193" s="199">
        <v>1</v>
      </c>
      <c r="E4193" s="176">
        <v>41300</v>
      </c>
      <c r="F4193" s="87">
        <v>0</v>
      </c>
      <c r="G4193" s="168">
        <v>0</v>
      </c>
      <c r="I4193" s="177">
        <f t="shared" si="218"/>
        <v>0</v>
      </c>
      <c r="J4193" s="174">
        <f t="shared" si="216"/>
        <v>1</v>
      </c>
      <c r="M4193" s="184"/>
    </row>
    <row r="4194" spans="1:13" ht="15" customHeight="1" x14ac:dyDescent="0.3">
      <c r="A4194" s="85" t="s">
        <v>4826</v>
      </c>
      <c r="B4194" s="85" t="s">
        <v>4827</v>
      </c>
      <c r="C4194" s="86" t="s">
        <v>28</v>
      </c>
      <c r="D4194" s="199">
        <v>1</v>
      </c>
      <c r="E4194" s="176">
        <v>89228.98</v>
      </c>
      <c r="F4194" s="87">
        <v>0</v>
      </c>
      <c r="G4194" s="168">
        <v>0</v>
      </c>
      <c r="I4194" s="177">
        <f t="shared" si="218"/>
        <v>0</v>
      </c>
      <c r="J4194" s="174">
        <f t="shared" si="216"/>
        <v>1</v>
      </c>
      <c r="M4194" s="184"/>
    </row>
    <row r="4195" spans="1:13" ht="15" customHeight="1" x14ac:dyDescent="0.3">
      <c r="A4195" s="85" t="s">
        <v>4828</v>
      </c>
      <c r="B4195" s="85" t="s">
        <v>4829</v>
      </c>
      <c r="C4195" s="86" t="s">
        <v>28</v>
      </c>
      <c r="D4195" s="199">
        <v>2</v>
      </c>
      <c r="E4195" s="176">
        <v>158438.64000000001</v>
      </c>
      <c r="F4195" s="87">
        <v>0</v>
      </c>
      <c r="G4195" s="168">
        <v>0</v>
      </c>
      <c r="I4195" s="177">
        <f t="shared" si="218"/>
        <v>0</v>
      </c>
      <c r="J4195" s="174">
        <f t="shared" si="216"/>
        <v>2</v>
      </c>
      <c r="M4195" s="184"/>
    </row>
    <row r="4196" spans="1:13" ht="15" customHeight="1" x14ac:dyDescent="0.3">
      <c r="A4196" s="85" t="s">
        <v>4830</v>
      </c>
      <c r="B4196" s="85" t="s">
        <v>4831</v>
      </c>
      <c r="C4196" s="86" t="s">
        <v>28</v>
      </c>
      <c r="D4196" s="199">
        <v>24</v>
      </c>
      <c r="E4196" s="176">
        <v>3136128</v>
      </c>
      <c r="F4196" s="87">
        <v>0</v>
      </c>
      <c r="G4196" s="168">
        <v>0</v>
      </c>
      <c r="I4196" s="177">
        <f t="shared" si="218"/>
        <v>0</v>
      </c>
      <c r="J4196" s="174">
        <f t="shared" si="216"/>
        <v>24</v>
      </c>
      <c r="M4196" s="184"/>
    </row>
    <row r="4197" spans="1:13" ht="15" customHeight="1" x14ac:dyDescent="0.3">
      <c r="A4197" s="85" t="s">
        <v>4832</v>
      </c>
      <c r="B4197" s="85" t="s">
        <v>4833</v>
      </c>
      <c r="C4197" s="86" t="s">
        <v>28</v>
      </c>
      <c r="D4197" s="199">
        <v>1</v>
      </c>
      <c r="E4197" s="176">
        <v>13102.59</v>
      </c>
      <c r="F4197" s="87">
        <v>0</v>
      </c>
      <c r="G4197" s="168">
        <v>0</v>
      </c>
      <c r="I4197" s="177">
        <f t="shared" si="218"/>
        <v>0</v>
      </c>
      <c r="J4197" s="174">
        <f t="shared" si="216"/>
        <v>1</v>
      </c>
      <c r="M4197" s="184"/>
    </row>
    <row r="4198" spans="1:13" ht="15" customHeight="1" x14ac:dyDescent="0.3">
      <c r="A4198" s="85" t="s">
        <v>4834</v>
      </c>
      <c r="B4198" s="85" t="s">
        <v>4835</v>
      </c>
      <c r="C4198" s="86" t="s">
        <v>28</v>
      </c>
      <c r="D4198" s="199">
        <v>3</v>
      </c>
      <c r="E4198" s="176">
        <v>15120</v>
      </c>
      <c r="F4198" s="87">
        <v>0</v>
      </c>
      <c r="G4198" s="168">
        <v>0</v>
      </c>
      <c r="I4198" s="177">
        <f t="shared" si="218"/>
        <v>0</v>
      </c>
      <c r="J4198" s="174">
        <f t="shared" si="216"/>
        <v>3</v>
      </c>
      <c r="M4198" s="184"/>
    </row>
    <row r="4199" spans="1:13" ht="15" customHeight="1" x14ac:dyDescent="0.3">
      <c r="A4199" s="85" t="s">
        <v>4836</v>
      </c>
      <c r="B4199" s="85" t="s">
        <v>4837</v>
      </c>
      <c r="C4199" s="86" t="s">
        <v>28</v>
      </c>
      <c r="D4199" s="199">
        <v>5</v>
      </c>
      <c r="E4199" s="176">
        <v>42841.8</v>
      </c>
      <c r="F4199" s="87">
        <v>0</v>
      </c>
      <c r="G4199" s="168">
        <v>0</v>
      </c>
      <c r="I4199" s="177">
        <f t="shared" si="218"/>
        <v>0</v>
      </c>
      <c r="J4199" s="174">
        <f t="shared" si="216"/>
        <v>5</v>
      </c>
      <c r="M4199" s="184"/>
    </row>
    <row r="4200" spans="1:13" ht="15" customHeight="1" x14ac:dyDescent="0.3">
      <c r="A4200" s="85" t="s">
        <v>4838</v>
      </c>
      <c r="B4200" s="85" t="s">
        <v>4839</v>
      </c>
      <c r="C4200" s="86" t="s">
        <v>28</v>
      </c>
      <c r="D4200" s="199">
        <v>1</v>
      </c>
      <c r="E4200" s="176">
        <v>3641.88</v>
      </c>
      <c r="F4200" s="87">
        <v>0</v>
      </c>
      <c r="G4200" s="168">
        <v>0</v>
      </c>
      <c r="I4200" s="177">
        <f t="shared" si="218"/>
        <v>0</v>
      </c>
      <c r="J4200" s="174">
        <f t="shared" si="216"/>
        <v>1</v>
      </c>
      <c r="M4200" s="184"/>
    </row>
    <row r="4201" spans="1:13" ht="15" customHeight="1" x14ac:dyDescent="0.3">
      <c r="A4201" s="85" t="s">
        <v>4840</v>
      </c>
      <c r="B4201" s="85" t="s">
        <v>4841</v>
      </c>
      <c r="C4201" s="86" t="s">
        <v>28</v>
      </c>
      <c r="D4201" s="199">
        <v>1</v>
      </c>
      <c r="E4201" s="176">
        <v>41055.019999999997</v>
      </c>
      <c r="F4201" s="87">
        <v>0</v>
      </c>
      <c r="G4201" s="168">
        <v>0</v>
      </c>
      <c r="I4201" s="177">
        <f t="shared" si="218"/>
        <v>0</v>
      </c>
      <c r="J4201" s="174">
        <f t="shared" si="216"/>
        <v>1</v>
      </c>
      <c r="M4201" s="184"/>
    </row>
    <row r="4202" spans="1:13" ht="15" customHeight="1" x14ac:dyDescent="0.3">
      <c r="A4202" s="85" t="s">
        <v>4842</v>
      </c>
      <c r="B4202" s="85" t="s">
        <v>4843</v>
      </c>
      <c r="C4202" s="86" t="s">
        <v>28</v>
      </c>
      <c r="D4202" s="199">
        <v>1</v>
      </c>
      <c r="E4202" s="176">
        <v>1369.44</v>
      </c>
      <c r="F4202" s="87">
        <v>0</v>
      </c>
      <c r="G4202" s="168">
        <v>0</v>
      </c>
      <c r="I4202" s="177">
        <f t="shared" si="218"/>
        <v>0</v>
      </c>
      <c r="J4202" s="174">
        <f t="shared" si="216"/>
        <v>1</v>
      </c>
      <c r="M4202" s="184"/>
    </row>
    <row r="4203" spans="1:13" ht="15" customHeight="1" x14ac:dyDescent="0.3">
      <c r="A4203" s="85" t="s">
        <v>4844</v>
      </c>
      <c r="B4203" s="85" t="s">
        <v>4845</v>
      </c>
      <c r="C4203" s="86" t="s">
        <v>28</v>
      </c>
      <c r="D4203" s="199">
        <v>1</v>
      </c>
      <c r="E4203" s="176">
        <v>31963.56</v>
      </c>
      <c r="F4203" s="87">
        <v>0</v>
      </c>
      <c r="G4203" s="168">
        <v>0</v>
      </c>
      <c r="I4203" s="177">
        <f t="shared" si="218"/>
        <v>0</v>
      </c>
      <c r="J4203" s="174">
        <f t="shared" si="216"/>
        <v>1</v>
      </c>
      <c r="M4203" s="184"/>
    </row>
    <row r="4204" spans="1:13" ht="15" customHeight="1" x14ac:dyDescent="0.3">
      <c r="A4204" s="85" t="s">
        <v>4846</v>
      </c>
      <c r="B4204" s="85" t="s">
        <v>4847</v>
      </c>
      <c r="C4204" s="86" t="s">
        <v>28</v>
      </c>
      <c r="D4204" s="199">
        <v>1</v>
      </c>
      <c r="E4204" s="176">
        <v>3090.73</v>
      </c>
      <c r="F4204" s="87">
        <v>0</v>
      </c>
      <c r="G4204" s="168">
        <v>0</v>
      </c>
      <c r="I4204" s="177">
        <f t="shared" si="218"/>
        <v>0</v>
      </c>
      <c r="J4204" s="174">
        <f t="shared" si="216"/>
        <v>1</v>
      </c>
      <c r="M4204" s="184"/>
    </row>
    <row r="4205" spans="1:13" ht="15" customHeight="1" x14ac:dyDescent="0.3">
      <c r="A4205" s="85" t="s">
        <v>4848</v>
      </c>
      <c r="B4205" s="85" t="s">
        <v>4849</v>
      </c>
      <c r="C4205" s="86" t="s">
        <v>28</v>
      </c>
      <c r="D4205" s="199">
        <v>1</v>
      </c>
      <c r="E4205" s="176">
        <v>10672.75</v>
      </c>
      <c r="F4205" s="87">
        <v>0</v>
      </c>
      <c r="G4205" s="168">
        <v>0</v>
      </c>
      <c r="I4205" s="177">
        <f t="shared" si="218"/>
        <v>0</v>
      </c>
      <c r="J4205" s="174">
        <f t="shared" si="216"/>
        <v>1</v>
      </c>
      <c r="M4205" s="184"/>
    </row>
    <row r="4206" spans="1:13" ht="15" customHeight="1" x14ac:dyDescent="0.3">
      <c r="A4206" s="85" t="s">
        <v>4850</v>
      </c>
      <c r="B4206" s="85" t="s">
        <v>4851</v>
      </c>
      <c r="C4206" s="86" t="s">
        <v>28</v>
      </c>
      <c r="D4206" s="199">
        <v>1</v>
      </c>
      <c r="E4206" s="176">
        <v>24906.41</v>
      </c>
      <c r="F4206" s="87">
        <v>0</v>
      </c>
      <c r="G4206" s="168">
        <v>0</v>
      </c>
      <c r="I4206" s="177">
        <f t="shared" si="218"/>
        <v>0</v>
      </c>
      <c r="J4206" s="174">
        <f t="shared" si="216"/>
        <v>1</v>
      </c>
      <c r="M4206" s="184"/>
    </row>
    <row r="4207" spans="1:13" ht="15" customHeight="1" x14ac:dyDescent="0.3">
      <c r="A4207" s="85" t="s">
        <v>4852</v>
      </c>
      <c r="B4207" s="85" t="s">
        <v>4853</v>
      </c>
      <c r="C4207" s="86" t="s">
        <v>28</v>
      </c>
      <c r="D4207" s="199">
        <v>1</v>
      </c>
      <c r="E4207" s="176">
        <v>69782.039999999994</v>
      </c>
      <c r="F4207" s="87">
        <v>0</v>
      </c>
      <c r="G4207" s="168">
        <v>0</v>
      </c>
      <c r="I4207" s="177">
        <f t="shared" si="218"/>
        <v>0</v>
      </c>
      <c r="J4207" s="174">
        <f t="shared" si="216"/>
        <v>1</v>
      </c>
      <c r="M4207" s="184"/>
    </row>
    <row r="4208" spans="1:13" ht="15" customHeight="1" x14ac:dyDescent="0.3">
      <c r="A4208" s="85" t="s">
        <v>4854</v>
      </c>
      <c r="B4208" s="85" t="s">
        <v>4855</v>
      </c>
      <c r="C4208" s="86" t="s">
        <v>28</v>
      </c>
      <c r="D4208" s="199">
        <v>0</v>
      </c>
      <c r="E4208" s="176">
        <v>0</v>
      </c>
      <c r="F4208" s="87">
        <v>0</v>
      </c>
      <c r="G4208" s="168">
        <v>0</v>
      </c>
      <c r="I4208" s="177" t="s">
        <v>9293</v>
      </c>
      <c r="J4208" s="174">
        <f t="shared" si="216"/>
        <v>0</v>
      </c>
      <c r="M4208" s="184"/>
    </row>
    <row r="4209" spans="1:13" ht="15" customHeight="1" x14ac:dyDescent="0.3">
      <c r="A4209" s="85" t="s">
        <v>4856</v>
      </c>
      <c r="B4209" s="85" t="s">
        <v>4857</v>
      </c>
      <c r="C4209" s="86" t="s">
        <v>28</v>
      </c>
      <c r="D4209" s="199">
        <v>1</v>
      </c>
      <c r="E4209" s="176">
        <v>9314.65</v>
      </c>
      <c r="F4209" s="87">
        <v>0</v>
      </c>
      <c r="G4209" s="168">
        <v>0</v>
      </c>
      <c r="I4209" s="177">
        <f>F4209/D4209</f>
        <v>0</v>
      </c>
      <c r="J4209" s="174">
        <f t="shared" si="216"/>
        <v>1</v>
      </c>
      <c r="M4209" s="184"/>
    </row>
    <row r="4210" spans="1:13" ht="15" customHeight="1" x14ac:dyDescent="0.3">
      <c r="A4210" s="85" t="s">
        <v>4858</v>
      </c>
      <c r="B4210" s="85" t="s">
        <v>4859</v>
      </c>
      <c r="C4210" s="86" t="s">
        <v>28</v>
      </c>
      <c r="D4210" s="199">
        <v>1</v>
      </c>
      <c r="E4210" s="176">
        <v>26428.59</v>
      </c>
      <c r="F4210" s="87">
        <v>0</v>
      </c>
      <c r="G4210" s="168">
        <v>0</v>
      </c>
      <c r="I4210" s="177">
        <f>F4210/D4210</f>
        <v>0</v>
      </c>
      <c r="J4210" s="174">
        <f t="shared" si="216"/>
        <v>1</v>
      </c>
      <c r="M4210" s="184"/>
    </row>
    <row r="4211" spans="1:13" ht="15" customHeight="1" x14ac:dyDescent="0.3">
      <c r="A4211" s="85" t="s">
        <v>4860</v>
      </c>
      <c r="B4211" s="85" t="s">
        <v>4861</v>
      </c>
      <c r="C4211" s="86" t="s">
        <v>28</v>
      </c>
      <c r="D4211" s="199">
        <v>0</v>
      </c>
      <c r="E4211" s="176">
        <v>0</v>
      </c>
      <c r="F4211" s="87">
        <v>0</v>
      </c>
      <c r="G4211" s="168">
        <v>0</v>
      </c>
      <c r="I4211" s="177" t="s">
        <v>9293</v>
      </c>
      <c r="J4211" s="174">
        <f t="shared" si="216"/>
        <v>0</v>
      </c>
      <c r="M4211" s="184"/>
    </row>
    <row r="4212" spans="1:13" ht="15" customHeight="1" x14ac:dyDescent="0.3">
      <c r="A4212" s="85" t="s">
        <v>4862</v>
      </c>
      <c r="B4212" s="85" t="s">
        <v>4863</v>
      </c>
      <c r="C4212" s="86" t="s">
        <v>28</v>
      </c>
      <c r="D4212" s="199">
        <v>2</v>
      </c>
      <c r="E4212" s="176">
        <v>47777.5</v>
      </c>
      <c r="F4212" s="87">
        <v>0</v>
      </c>
      <c r="G4212" s="168">
        <v>0</v>
      </c>
      <c r="I4212" s="177">
        <f>F4212/D4212</f>
        <v>0</v>
      </c>
      <c r="J4212" s="174">
        <f t="shared" si="216"/>
        <v>2</v>
      </c>
      <c r="M4212" s="184"/>
    </row>
    <row r="4213" spans="1:13" ht="15" customHeight="1" x14ac:dyDescent="0.3">
      <c r="A4213" s="85" t="s">
        <v>4864</v>
      </c>
      <c r="B4213" s="85" t="s">
        <v>4865</v>
      </c>
      <c r="C4213" s="86" t="s">
        <v>28</v>
      </c>
      <c r="D4213" s="199">
        <v>1</v>
      </c>
      <c r="E4213" s="176">
        <v>2300</v>
      </c>
      <c r="F4213" s="87">
        <v>0</v>
      </c>
      <c r="G4213" s="168">
        <v>0</v>
      </c>
      <c r="I4213" s="177">
        <f>F4213/D4213</f>
        <v>0</v>
      </c>
      <c r="J4213" s="174">
        <f t="shared" si="216"/>
        <v>1</v>
      </c>
      <c r="M4213" s="184"/>
    </row>
    <row r="4214" spans="1:13" ht="15" customHeight="1" x14ac:dyDescent="0.3">
      <c r="A4214" s="85" t="s">
        <v>8310</v>
      </c>
      <c r="B4214" s="85" t="s">
        <v>8311</v>
      </c>
      <c r="C4214" s="86" t="s">
        <v>28</v>
      </c>
      <c r="D4214" s="202">
        <v>2</v>
      </c>
      <c r="E4214" s="162">
        <v>828975</v>
      </c>
      <c r="F4214" s="161">
        <v>0</v>
      </c>
      <c r="G4214" s="171">
        <v>0</v>
      </c>
      <c r="I4214" s="177">
        <f>F4214/D4214</f>
        <v>0</v>
      </c>
      <c r="J4214" s="174">
        <f t="shared" si="216"/>
        <v>2</v>
      </c>
      <c r="M4214" s="184"/>
    </row>
    <row r="4215" spans="1:13" ht="15" customHeight="1" x14ac:dyDescent="0.3">
      <c r="A4215" s="85" t="s">
        <v>8312</v>
      </c>
      <c r="B4215" s="85" t="s">
        <v>8313</v>
      </c>
      <c r="C4215" s="86" t="s">
        <v>28</v>
      </c>
      <c r="D4215" s="202">
        <v>0</v>
      </c>
      <c r="E4215" s="162">
        <v>0</v>
      </c>
      <c r="F4215" s="161">
        <v>0</v>
      </c>
      <c r="G4215" s="171">
        <v>0</v>
      </c>
      <c r="I4215" s="177" t="s">
        <v>9293</v>
      </c>
      <c r="J4215" s="174">
        <f t="shared" si="216"/>
        <v>0</v>
      </c>
      <c r="M4215" s="184"/>
    </row>
    <row r="4216" spans="1:13" ht="15" customHeight="1" x14ac:dyDescent="0.3">
      <c r="A4216" s="85" t="s">
        <v>8314</v>
      </c>
      <c r="B4216" s="85" t="s">
        <v>8315</v>
      </c>
      <c r="C4216" s="86" t="s">
        <v>28</v>
      </c>
      <c r="D4216" s="202">
        <v>2</v>
      </c>
      <c r="E4216" s="162">
        <v>252000</v>
      </c>
      <c r="F4216" s="161">
        <v>0</v>
      </c>
      <c r="G4216" s="171">
        <v>0</v>
      </c>
      <c r="I4216" s="177">
        <f>F4216/D4216</f>
        <v>0</v>
      </c>
      <c r="J4216" s="174">
        <f t="shared" si="216"/>
        <v>2</v>
      </c>
      <c r="M4216" s="184"/>
    </row>
    <row r="4217" spans="1:13" ht="15" customHeight="1" x14ac:dyDescent="0.3">
      <c r="A4217" s="85" t="s">
        <v>8984</v>
      </c>
      <c r="B4217" s="85" t="s">
        <v>8985</v>
      </c>
      <c r="C4217" s="86" t="s">
        <v>28</v>
      </c>
      <c r="D4217" s="203">
        <v>1</v>
      </c>
      <c r="E4217" s="164">
        <v>87522.67</v>
      </c>
      <c r="F4217" s="163">
        <v>0</v>
      </c>
      <c r="G4217" s="172">
        <v>0</v>
      </c>
      <c r="I4217" s="177">
        <f>F4217/D4217</f>
        <v>0</v>
      </c>
      <c r="J4217" s="174">
        <f t="shared" si="216"/>
        <v>1</v>
      </c>
      <c r="M4217" s="184"/>
    </row>
    <row r="4218" spans="1:13" ht="15" customHeight="1" x14ac:dyDescent="0.3">
      <c r="A4218" s="85" t="s">
        <v>8986</v>
      </c>
      <c r="B4218" s="85" t="s">
        <v>8987</v>
      </c>
      <c r="C4218" s="86" t="s">
        <v>28</v>
      </c>
      <c r="D4218" s="203">
        <v>1</v>
      </c>
      <c r="E4218" s="164">
        <v>27053.13</v>
      </c>
      <c r="F4218" s="163">
        <v>0</v>
      </c>
      <c r="G4218" s="172">
        <v>0</v>
      </c>
      <c r="I4218" s="177">
        <f>F4218/D4218</f>
        <v>0</v>
      </c>
      <c r="J4218" s="174">
        <f t="shared" si="216"/>
        <v>1</v>
      </c>
      <c r="M4218" s="184"/>
    </row>
    <row r="4219" spans="1:13" ht="15" customHeight="1" x14ac:dyDescent="0.3">
      <c r="A4219" s="85" t="s">
        <v>8988</v>
      </c>
      <c r="B4219" s="85" t="s">
        <v>8989</v>
      </c>
      <c r="C4219" s="86" t="s">
        <v>28</v>
      </c>
      <c r="D4219" s="203">
        <v>1</v>
      </c>
      <c r="E4219" s="164">
        <v>15850.29</v>
      </c>
      <c r="F4219" s="163">
        <v>0</v>
      </c>
      <c r="G4219" s="172">
        <v>0</v>
      </c>
      <c r="I4219" s="177">
        <f>F4219/D4219</f>
        <v>0</v>
      </c>
      <c r="J4219" s="174">
        <f t="shared" si="216"/>
        <v>1</v>
      </c>
      <c r="M4219" s="184"/>
    </row>
    <row r="4220" spans="1:13" ht="25.2" customHeight="1" x14ac:dyDescent="0.3">
      <c r="A4220" s="81" t="s">
        <v>4866</v>
      </c>
      <c r="B4220" s="81" t="s">
        <v>4867</v>
      </c>
      <c r="C4220" s="82"/>
      <c r="D4220" s="197"/>
      <c r="E4220" s="153">
        <v>3099617.5599999996</v>
      </c>
      <c r="F4220" s="82"/>
      <c r="G4220" s="82">
        <v>0</v>
      </c>
      <c r="I4220" s="177"/>
      <c r="J4220" s="174">
        <f t="shared" si="216"/>
        <v>0</v>
      </c>
      <c r="M4220" s="184"/>
    </row>
    <row r="4221" spans="1:13" ht="15" customHeight="1" x14ac:dyDescent="0.3">
      <c r="A4221" s="85" t="s">
        <v>4868</v>
      </c>
      <c r="B4221" s="85" t="s">
        <v>4869</v>
      </c>
      <c r="C4221" s="86" t="s">
        <v>28</v>
      </c>
      <c r="D4221" s="199">
        <v>1</v>
      </c>
      <c r="E4221" s="176">
        <v>33265.79</v>
      </c>
      <c r="F4221" s="87">
        <v>0</v>
      </c>
      <c r="G4221" s="168">
        <v>0</v>
      </c>
      <c r="I4221" s="177">
        <f>F4221/D4221</f>
        <v>0</v>
      </c>
      <c r="J4221" s="174">
        <f t="shared" si="216"/>
        <v>1</v>
      </c>
      <c r="M4221" s="184"/>
    </row>
    <row r="4222" spans="1:13" ht="15" customHeight="1" x14ac:dyDescent="0.3">
      <c r="A4222" s="85" t="s">
        <v>4870</v>
      </c>
      <c r="B4222" s="85" t="s">
        <v>4871</v>
      </c>
      <c r="C4222" s="86" t="s">
        <v>28</v>
      </c>
      <c r="D4222" s="199">
        <v>31</v>
      </c>
      <c r="E4222" s="176">
        <v>64351.040000000001</v>
      </c>
      <c r="F4222" s="87">
        <v>0</v>
      </c>
      <c r="G4222" s="168">
        <v>0</v>
      </c>
      <c r="I4222" s="177">
        <f>F4222/D4222</f>
        <v>0</v>
      </c>
      <c r="J4222" s="174">
        <f t="shared" si="216"/>
        <v>31</v>
      </c>
      <c r="M4222" s="184"/>
    </row>
    <row r="4223" spans="1:13" ht="15" customHeight="1" x14ac:dyDescent="0.3">
      <c r="A4223" s="85" t="s">
        <v>4872</v>
      </c>
      <c r="B4223" s="85" t="s">
        <v>4873</v>
      </c>
      <c r="C4223" s="86" t="s">
        <v>28</v>
      </c>
      <c r="D4223" s="199">
        <v>3</v>
      </c>
      <c r="E4223" s="176">
        <v>15750</v>
      </c>
      <c r="F4223" s="87">
        <v>0</v>
      </c>
      <c r="G4223" s="168">
        <v>0</v>
      </c>
      <c r="I4223" s="177">
        <f>F4223/D4223</f>
        <v>0</v>
      </c>
      <c r="J4223" s="174">
        <f t="shared" si="216"/>
        <v>3</v>
      </c>
      <c r="M4223" s="184"/>
    </row>
    <row r="4224" spans="1:13" ht="15" customHeight="1" x14ac:dyDescent="0.3">
      <c r="A4224" s="85" t="s">
        <v>4874</v>
      </c>
      <c r="B4224" s="85" t="s">
        <v>4875</v>
      </c>
      <c r="C4224" s="86" t="s">
        <v>28</v>
      </c>
      <c r="D4224" s="199">
        <v>1</v>
      </c>
      <c r="E4224" s="176">
        <v>2800</v>
      </c>
      <c r="F4224" s="87">
        <v>0</v>
      </c>
      <c r="G4224" s="168">
        <v>0</v>
      </c>
      <c r="I4224" s="177">
        <f>F4224/D4224</f>
        <v>0</v>
      </c>
      <c r="J4224" s="174">
        <f t="shared" ref="J4224:J4287" si="219">D4224-F4224</f>
        <v>1</v>
      </c>
      <c r="M4224" s="184"/>
    </row>
    <row r="4225" spans="1:13" ht="15" customHeight="1" x14ac:dyDescent="0.3">
      <c r="A4225" s="85" t="s">
        <v>4876</v>
      </c>
      <c r="B4225" s="85" t="s">
        <v>4877</v>
      </c>
      <c r="C4225" s="86" t="s">
        <v>28</v>
      </c>
      <c r="D4225" s="199">
        <v>0</v>
      </c>
      <c r="E4225" s="176">
        <v>0</v>
      </c>
      <c r="F4225" s="87">
        <v>0</v>
      </c>
      <c r="G4225" s="168">
        <v>0</v>
      </c>
      <c r="I4225" s="177" t="s">
        <v>9293</v>
      </c>
      <c r="J4225" s="174">
        <f t="shared" si="219"/>
        <v>0</v>
      </c>
      <c r="M4225" s="184"/>
    </row>
    <row r="4226" spans="1:13" ht="15" customHeight="1" x14ac:dyDescent="0.3">
      <c r="A4226" s="85" t="s">
        <v>4878</v>
      </c>
      <c r="B4226" s="85" t="s">
        <v>4879</v>
      </c>
      <c r="C4226" s="86" t="s">
        <v>28</v>
      </c>
      <c r="D4226" s="199">
        <v>2</v>
      </c>
      <c r="E4226" s="176">
        <v>5250</v>
      </c>
      <c r="F4226" s="87">
        <v>0</v>
      </c>
      <c r="G4226" s="168">
        <v>0</v>
      </c>
      <c r="I4226" s="177">
        <f t="shared" ref="I4226:I4234" si="220">F4226/D4226</f>
        <v>0</v>
      </c>
      <c r="J4226" s="174">
        <f t="shared" si="219"/>
        <v>2</v>
      </c>
      <c r="M4226" s="184"/>
    </row>
    <row r="4227" spans="1:13" ht="15" customHeight="1" x14ac:dyDescent="0.3">
      <c r="A4227" s="85" t="s">
        <v>4880</v>
      </c>
      <c r="B4227" s="85" t="s">
        <v>4881</v>
      </c>
      <c r="C4227" s="86" t="s">
        <v>28</v>
      </c>
      <c r="D4227" s="199">
        <v>2</v>
      </c>
      <c r="E4227" s="176">
        <v>18867.560000000001</v>
      </c>
      <c r="F4227" s="87">
        <v>0</v>
      </c>
      <c r="G4227" s="168">
        <v>0</v>
      </c>
      <c r="I4227" s="177">
        <f t="shared" si="220"/>
        <v>0</v>
      </c>
      <c r="J4227" s="174">
        <f t="shared" si="219"/>
        <v>2</v>
      </c>
      <c r="M4227" s="184"/>
    </row>
    <row r="4228" spans="1:13" ht="15" customHeight="1" x14ac:dyDescent="0.3">
      <c r="A4228" s="85" t="s">
        <v>4882</v>
      </c>
      <c r="B4228" s="85" t="s">
        <v>4883</v>
      </c>
      <c r="C4228" s="86" t="s">
        <v>28</v>
      </c>
      <c r="D4228" s="199">
        <v>19</v>
      </c>
      <c r="E4228" s="176">
        <v>74141.799999999988</v>
      </c>
      <c r="F4228" s="87">
        <v>0</v>
      </c>
      <c r="G4228" s="168">
        <v>0</v>
      </c>
      <c r="I4228" s="177">
        <f t="shared" si="220"/>
        <v>0</v>
      </c>
      <c r="J4228" s="174">
        <f t="shared" si="219"/>
        <v>19</v>
      </c>
      <c r="M4228" s="184"/>
    </row>
    <row r="4229" spans="1:13" ht="15" customHeight="1" x14ac:dyDescent="0.3">
      <c r="A4229" s="85" t="s">
        <v>4884</v>
      </c>
      <c r="B4229" s="85" t="s">
        <v>4885</v>
      </c>
      <c r="C4229" s="86" t="s">
        <v>28</v>
      </c>
      <c r="D4229" s="199">
        <v>3</v>
      </c>
      <c r="E4229" s="176">
        <v>16283.79</v>
      </c>
      <c r="F4229" s="87">
        <v>0</v>
      </c>
      <c r="G4229" s="168">
        <v>0</v>
      </c>
      <c r="I4229" s="177">
        <f t="shared" si="220"/>
        <v>0</v>
      </c>
      <c r="J4229" s="174">
        <f t="shared" si="219"/>
        <v>3</v>
      </c>
      <c r="M4229" s="184"/>
    </row>
    <row r="4230" spans="1:13" ht="15" customHeight="1" x14ac:dyDescent="0.3">
      <c r="A4230" s="85" t="s">
        <v>4886</v>
      </c>
      <c r="B4230" s="85" t="s">
        <v>4887</v>
      </c>
      <c r="C4230" s="86" t="s">
        <v>28</v>
      </c>
      <c r="D4230" s="199">
        <v>2</v>
      </c>
      <c r="E4230" s="176">
        <v>4826.74</v>
      </c>
      <c r="F4230" s="87">
        <v>0</v>
      </c>
      <c r="G4230" s="168">
        <v>0</v>
      </c>
      <c r="I4230" s="177">
        <f t="shared" si="220"/>
        <v>0</v>
      </c>
      <c r="J4230" s="174">
        <f t="shared" si="219"/>
        <v>2</v>
      </c>
      <c r="M4230" s="184"/>
    </row>
    <row r="4231" spans="1:13" ht="15" customHeight="1" x14ac:dyDescent="0.3">
      <c r="A4231" s="85" t="s">
        <v>4888</v>
      </c>
      <c r="B4231" s="85" t="s">
        <v>4889</v>
      </c>
      <c r="C4231" s="86" t="s">
        <v>28</v>
      </c>
      <c r="D4231" s="199">
        <v>2</v>
      </c>
      <c r="E4231" s="176">
        <v>15415.52</v>
      </c>
      <c r="F4231" s="87">
        <v>0</v>
      </c>
      <c r="G4231" s="168">
        <v>0</v>
      </c>
      <c r="I4231" s="177">
        <f t="shared" si="220"/>
        <v>0</v>
      </c>
      <c r="J4231" s="174">
        <f t="shared" si="219"/>
        <v>2</v>
      </c>
      <c r="M4231" s="184"/>
    </row>
    <row r="4232" spans="1:13" ht="15" customHeight="1" x14ac:dyDescent="0.3">
      <c r="A4232" s="85" t="s">
        <v>4890</v>
      </c>
      <c r="B4232" s="85" t="s">
        <v>4891</v>
      </c>
      <c r="C4232" s="86" t="s">
        <v>28</v>
      </c>
      <c r="D4232" s="199">
        <v>3</v>
      </c>
      <c r="E4232" s="176">
        <v>3600</v>
      </c>
      <c r="F4232" s="87">
        <v>0</v>
      </c>
      <c r="G4232" s="168">
        <v>0</v>
      </c>
      <c r="I4232" s="177">
        <f t="shared" si="220"/>
        <v>0</v>
      </c>
      <c r="J4232" s="174">
        <f t="shared" si="219"/>
        <v>3</v>
      </c>
      <c r="M4232" s="184"/>
    </row>
    <row r="4233" spans="1:13" ht="15" customHeight="1" x14ac:dyDescent="0.3">
      <c r="A4233" s="85" t="s">
        <v>4892</v>
      </c>
      <c r="B4233" s="85" t="s">
        <v>4893</v>
      </c>
      <c r="C4233" s="86" t="s">
        <v>28</v>
      </c>
      <c r="D4233" s="199">
        <v>50</v>
      </c>
      <c r="E4233" s="176">
        <v>209975</v>
      </c>
      <c r="F4233" s="87">
        <v>0</v>
      </c>
      <c r="G4233" s="168">
        <v>0</v>
      </c>
      <c r="I4233" s="177">
        <f t="shared" si="220"/>
        <v>0</v>
      </c>
      <c r="J4233" s="174">
        <f t="shared" si="219"/>
        <v>50</v>
      </c>
      <c r="M4233" s="184"/>
    </row>
    <row r="4234" spans="1:13" ht="15" customHeight="1" x14ac:dyDescent="0.3">
      <c r="A4234" s="85" t="s">
        <v>4894</v>
      </c>
      <c r="B4234" s="85" t="s">
        <v>4895</v>
      </c>
      <c r="C4234" s="86" t="s">
        <v>28</v>
      </c>
      <c r="D4234" s="199">
        <v>2</v>
      </c>
      <c r="E4234" s="176">
        <v>55230</v>
      </c>
      <c r="F4234" s="87">
        <v>0</v>
      </c>
      <c r="G4234" s="168">
        <v>0</v>
      </c>
      <c r="I4234" s="177">
        <f t="shared" si="220"/>
        <v>0</v>
      </c>
      <c r="J4234" s="174">
        <f t="shared" si="219"/>
        <v>2</v>
      </c>
      <c r="M4234" s="184"/>
    </row>
    <row r="4235" spans="1:13" ht="15" customHeight="1" x14ac:dyDescent="0.3">
      <c r="A4235" s="85" t="s">
        <v>4896</v>
      </c>
      <c r="B4235" s="85" t="s">
        <v>4897</v>
      </c>
      <c r="C4235" s="86" t="s">
        <v>28</v>
      </c>
      <c r="D4235" s="199">
        <v>0</v>
      </c>
      <c r="E4235" s="176">
        <v>0</v>
      </c>
      <c r="F4235" s="87">
        <v>0</v>
      </c>
      <c r="G4235" s="168">
        <v>0</v>
      </c>
      <c r="I4235" s="177" t="s">
        <v>9293</v>
      </c>
      <c r="J4235" s="174">
        <f t="shared" si="219"/>
        <v>0</v>
      </c>
      <c r="M4235" s="184"/>
    </row>
    <row r="4236" spans="1:13" ht="15" customHeight="1" x14ac:dyDescent="0.3">
      <c r="A4236" s="85" t="s">
        <v>4898</v>
      </c>
      <c r="B4236" s="85" t="s">
        <v>4899</v>
      </c>
      <c r="C4236" s="86" t="s">
        <v>28</v>
      </c>
      <c r="D4236" s="199">
        <v>26</v>
      </c>
      <c r="E4236" s="176">
        <v>167371.35999999999</v>
      </c>
      <c r="F4236" s="87">
        <v>0</v>
      </c>
      <c r="G4236" s="168">
        <v>0</v>
      </c>
      <c r="I4236" s="177">
        <f t="shared" ref="I4236:I4245" si="221">F4236/D4236</f>
        <v>0</v>
      </c>
      <c r="J4236" s="174">
        <f t="shared" si="219"/>
        <v>26</v>
      </c>
      <c r="M4236" s="184"/>
    </row>
    <row r="4237" spans="1:13" ht="15" customHeight="1" x14ac:dyDescent="0.3">
      <c r="A4237" s="85" t="s">
        <v>4900</v>
      </c>
      <c r="B4237" s="85" t="s">
        <v>4901</v>
      </c>
      <c r="C4237" s="86" t="s">
        <v>28</v>
      </c>
      <c r="D4237" s="199">
        <v>2</v>
      </c>
      <c r="E4237" s="176">
        <v>14650</v>
      </c>
      <c r="F4237" s="87">
        <v>0</v>
      </c>
      <c r="G4237" s="168">
        <v>0</v>
      </c>
      <c r="I4237" s="177">
        <f t="shared" si="221"/>
        <v>0</v>
      </c>
      <c r="J4237" s="174">
        <f t="shared" si="219"/>
        <v>2</v>
      </c>
      <c r="M4237" s="184"/>
    </row>
    <row r="4238" spans="1:13" ht="15" customHeight="1" x14ac:dyDescent="0.3">
      <c r="A4238" s="85" t="s">
        <v>4902</v>
      </c>
      <c r="B4238" s="85" t="s">
        <v>4903</v>
      </c>
      <c r="C4238" s="86" t="s">
        <v>28</v>
      </c>
      <c r="D4238" s="199">
        <v>1</v>
      </c>
      <c r="E4238" s="176">
        <v>3780</v>
      </c>
      <c r="F4238" s="87">
        <v>0</v>
      </c>
      <c r="G4238" s="168">
        <v>0</v>
      </c>
      <c r="I4238" s="177">
        <f t="shared" si="221"/>
        <v>0</v>
      </c>
      <c r="J4238" s="174">
        <f t="shared" si="219"/>
        <v>1</v>
      </c>
      <c r="M4238" s="184"/>
    </row>
    <row r="4239" spans="1:13" ht="15" customHeight="1" x14ac:dyDescent="0.3">
      <c r="A4239" s="85" t="s">
        <v>4904</v>
      </c>
      <c r="B4239" s="85" t="s">
        <v>4905</v>
      </c>
      <c r="C4239" s="86" t="s">
        <v>28</v>
      </c>
      <c r="D4239" s="199">
        <v>14</v>
      </c>
      <c r="E4239" s="176">
        <v>1101672.32</v>
      </c>
      <c r="F4239" s="87">
        <v>0</v>
      </c>
      <c r="G4239" s="168">
        <v>0</v>
      </c>
      <c r="I4239" s="177">
        <f t="shared" si="221"/>
        <v>0</v>
      </c>
      <c r="J4239" s="174">
        <f t="shared" si="219"/>
        <v>14</v>
      </c>
      <c r="M4239" s="184"/>
    </row>
    <row r="4240" spans="1:13" ht="15" customHeight="1" x14ac:dyDescent="0.3">
      <c r="A4240" s="85" t="s">
        <v>4906</v>
      </c>
      <c r="B4240" s="85" t="s">
        <v>4907</v>
      </c>
      <c r="C4240" s="86" t="s">
        <v>28</v>
      </c>
      <c r="D4240" s="199">
        <v>37</v>
      </c>
      <c r="E4240" s="176">
        <v>131882.79999999999</v>
      </c>
      <c r="F4240" s="87">
        <v>0</v>
      </c>
      <c r="G4240" s="168">
        <v>0</v>
      </c>
      <c r="I4240" s="177">
        <f t="shared" si="221"/>
        <v>0</v>
      </c>
      <c r="J4240" s="174">
        <f t="shared" si="219"/>
        <v>37</v>
      </c>
      <c r="M4240" s="184"/>
    </row>
    <row r="4241" spans="1:13" ht="15" customHeight="1" x14ac:dyDescent="0.3">
      <c r="A4241" s="85" t="s">
        <v>4908</v>
      </c>
      <c r="B4241" s="85" t="s">
        <v>4909</v>
      </c>
      <c r="C4241" s="86" t="s">
        <v>28</v>
      </c>
      <c r="D4241" s="199">
        <v>9</v>
      </c>
      <c r="E4241" s="176">
        <v>170100</v>
      </c>
      <c r="F4241" s="87">
        <v>0</v>
      </c>
      <c r="G4241" s="168">
        <v>0</v>
      </c>
      <c r="I4241" s="177">
        <f t="shared" si="221"/>
        <v>0</v>
      </c>
      <c r="J4241" s="174">
        <f t="shared" si="219"/>
        <v>9</v>
      </c>
      <c r="M4241" s="184"/>
    </row>
    <row r="4242" spans="1:13" ht="15" customHeight="1" x14ac:dyDescent="0.3">
      <c r="A4242" s="85" t="s">
        <v>8990</v>
      </c>
      <c r="B4242" s="85" t="s">
        <v>8991</v>
      </c>
      <c r="C4242" s="86" t="s">
        <v>28</v>
      </c>
      <c r="D4242" s="203">
        <v>155</v>
      </c>
      <c r="E4242" s="164">
        <v>824600</v>
      </c>
      <c r="F4242" s="163">
        <v>0</v>
      </c>
      <c r="G4242" s="172">
        <v>0</v>
      </c>
      <c r="I4242" s="177">
        <f t="shared" si="221"/>
        <v>0</v>
      </c>
      <c r="J4242" s="174">
        <f t="shared" si="219"/>
        <v>155</v>
      </c>
      <c r="M4242" s="184"/>
    </row>
    <row r="4243" spans="1:13" ht="15" customHeight="1" x14ac:dyDescent="0.3">
      <c r="A4243" s="85" t="s">
        <v>8992</v>
      </c>
      <c r="B4243" s="85" t="s">
        <v>8993</v>
      </c>
      <c r="C4243" s="86" t="s">
        <v>28</v>
      </c>
      <c r="D4243" s="203">
        <v>155</v>
      </c>
      <c r="E4243" s="164">
        <v>57350</v>
      </c>
      <c r="F4243" s="163">
        <v>0</v>
      </c>
      <c r="G4243" s="172">
        <v>0</v>
      </c>
      <c r="I4243" s="177">
        <f t="shared" si="221"/>
        <v>0</v>
      </c>
      <c r="J4243" s="174">
        <f t="shared" si="219"/>
        <v>155</v>
      </c>
      <c r="M4243" s="184"/>
    </row>
    <row r="4244" spans="1:13" ht="15" customHeight="1" x14ac:dyDescent="0.3">
      <c r="A4244" s="85" t="s">
        <v>8994</v>
      </c>
      <c r="B4244" s="85" t="s">
        <v>9139</v>
      </c>
      <c r="C4244" s="86" t="s">
        <v>28</v>
      </c>
      <c r="D4244" s="203">
        <v>155</v>
      </c>
      <c r="E4244" s="164">
        <v>53475</v>
      </c>
      <c r="F4244" s="163">
        <v>0</v>
      </c>
      <c r="G4244" s="172">
        <v>0</v>
      </c>
      <c r="I4244" s="177">
        <f t="shared" si="221"/>
        <v>0</v>
      </c>
      <c r="J4244" s="174">
        <f t="shared" si="219"/>
        <v>155</v>
      </c>
      <c r="M4244" s="184"/>
    </row>
    <row r="4245" spans="1:13" ht="15" customHeight="1" x14ac:dyDescent="0.3">
      <c r="A4245" s="85" t="s">
        <v>9140</v>
      </c>
      <c r="B4245" s="85" t="s">
        <v>8995</v>
      </c>
      <c r="C4245" s="86" t="s">
        <v>28</v>
      </c>
      <c r="D4245" s="203">
        <v>6</v>
      </c>
      <c r="E4245" s="164">
        <v>54978.84</v>
      </c>
      <c r="F4245" s="163">
        <v>0</v>
      </c>
      <c r="G4245" s="172">
        <v>0</v>
      </c>
      <c r="I4245" s="177">
        <f t="shared" si="221"/>
        <v>0</v>
      </c>
      <c r="J4245" s="174">
        <f t="shared" si="219"/>
        <v>6</v>
      </c>
      <c r="M4245" s="184"/>
    </row>
    <row r="4246" spans="1:13" ht="25.2" customHeight="1" x14ac:dyDescent="0.3">
      <c r="A4246" s="81" t="s">
        <v>4910</v>
      </c>
      <c r="B4246" s="81" t="s">
        <v>4911</v>
      </c>
      <c r="C4246" s="82"/>
      <c r="D4246" s="197"/>
      <c r="E4246" s="153">
        <v>2004258.15</v>
      </c>
      <c r="F4246" s="82"/>
      <c r="G4246" s="82">
        <v>0</v>
      </c>
      <c r="I4246" s="177"/>
      <c r="J4246" s="174">
        <f t="shared" si="219"/>
        <v>0</v>
      </c>
      <c r="M4246" s="184"/>
    </row>
    <row r="4247" spans="1:13" ht="15" customHeight="1" x14ac:dyDescent="0.3">
      <c r="A4247" s="85" t="s">
        <v>4912</v>
      </c>
      <c r="B4247" s="85" t="s">
        <v>4913</v>
      </c>
      <c r="C4247" s="86" t="s">
        <v>28</v>
      </c>
      <c r="D4247" s="199">
        <v>3</v>
      </c>
      <c r="E4247" s="176">
        <v>7679.7</v>
      </c>
      <c r="F4247" s="87">
        <v>0</v>
      </c>
      <c r="G4247" s="168">
        <v>0</v>
      </c>
      <c r="I4247" s="177">
        <f t="shared" ref="I4247:I4256" si="222">F4247/D4247</f>
        <v>0</v>
      </c>
      <c r="J4247" s="174">
        <f t="shared" si="219"/>
        <v>3</v>
      </c>
      <c r="M4247" s="184"/>
    </row>
    <row r="4248" spans="1:13" ht="15" customHeight="1" x14ac:dyDescent="0.3">
      <c r="A4248" s="85" t="s">
        <v>4914</v>
      </c>
      <c r="B4248" s="85" t="s">
        <v>4915</v>
      </c>
      <c r="C4248" s="86" t="s">
        <v>28</v>
      </c>
      <c r="D4248" s="199">
        <v>47</v>
      </c>
      <c r="E4248" s="176">
        <v>117500</v>
      </c>
      <c r="F4248" s="87">
        <v>0</v>
      </c>
      <c r="G4248" s="168">
        <v>0</v>
      </c>
      <c r="I4248" s="177">
        <f t="shared" si="222"/>
        <v>0</v>
      </c>
      <c r="J4248" s="174">
        <f t="shared" si="219"/>
        <v>47</v>
      </c>
      <c r="M4248" s="184"/>
    </row>
    <row r="4249" spans="1:13" ht="15" customHeight="1" x14ac:dyDescent="0.3">
      <c r="A4249" s="85" t="s">
        <v>4916</v>
      </c>
      <c r="B4249" s="85" t="s">
        <v>4917</v>
      </c>
      <c r="C4249" s="86" t="s">
        <v>28</v>
      </c>
      <c r="D4249" s="199">
        <v>45</v>
      </c>
      <c r="E4249" s="176">
        <v>189000</v>
      </c>
      <c r="F4249" s="87">
        <v>0</v>
      </c>
      <c r="G4249" s="168">
        <v>0</v>
      </c>
      <c r="I4249" s="177">
        <f t="shared" si="222"/>
        <v>0</v>
      </c>
      <c r="J4249" s="174">
        <f t="shared" si="219"/>
        <v>45</v>
      </c>
      <c r="M4249" s="184"/>
    </row>
    <row r="4250" spans="1:13" ht="15" customHeight="1" x14ac:dyDescent="0.3">
      <c r="A4250" s="85" t="s">
        <v>4918</v>
      </c>
      <c r="B4250" s="85" t="s">
        <v>4919</v>
      </c>
      <c r="C4250" s="86" t="s">
        <v>28</v>
      </c>
      <c r="D4250" s="199">
        <v>13</v>
      </c>
      <c r="E4250" s="176">
        <v>73047</v>
      </c>
      <c r="F4250" s="87">
        <v>0</v>
      </c>
      <c r="G4250" s="168">
        <v>0</v>
      </c>
      <c r="I4250" s="177">
        <f t="shared" si="222"/>
        <v>0</v>
      </c>
      <c r="J4250" s="174">
        <f t="shared" si="219"/>
        <v>13</v>
      </c>
      <c r="M4250" s="184"/>
    </row>
    <row r="4251" spans="1:13" ht="15" customHeight="1" x14ac:dyDescent="0.3">
      <c r="A4251" s="85" t="s">
        <v>4920</v>
      </c>
      <c r="B4251" s="85" t="s">
        <v>4921</v>
      </c>
      <c r="C4251" s="86" t="s">
        <v>28</v>
      </c>
      <c r="D4251" s="199">
        <v>19</v>
      </c>
      <c r="E4251" s="176">
        <v>104843.33</v>
      </c>
      <c r="F4251" s="87">
        <v>0</v>
      </c>
      <c r="G4251" s="168">
        <v>0</v>
      </c>
      <c r="I4251" s="177">
        <f t="shared" si="222"/>
        <v>0</v>
      </c>
      <c r="J4251" s="174">
        <f t="shared" si="219"/>
        <v>19</v>
      </c>
      <c r="M4251" s="184"/>
    </row>
    <row r="4252" spans="1:13" ht="15" customHeight="1" x14ac:dyDescent="0.3">
      <c r="A4252" s="85" t="s">
        <v>4922</v>
      </c>
      <c r="B4252" s="85" t="s">
        <v>4923</v>
      </c>
      <c r="C4252" s="86" t="s">
        <v>28</v>
      </c>
      <c r="D4252" s="199">
        <v>25</v>
      </c>
      <c r="E4252" s="176">
        <v>144275</v>
      </c>
      <c r="F4252" s="87">
        <v>0</v>
      </c>
      <c r="G4252" s="168">
        <v>0</v>
      </c>
      <c r="I4252" s="177">
        <f t="shared" si="222"/>
        <v>0</v>
      </c>
      <c r="J4252" s="174">
        <f t="shared" si="219"/>
        <v>25</v>
      </c>
      <c r="M4252" s="184"/>
    </row>
    <row r="4253" spans="1:13" ht="15" customHeight="1" x14ac:dyDescent="0.3">
      <c r="A4253" s="85" t="s">
        <v>4924</v>
      </c>
      <c r="B4253" s="85" t="s">
        <v>4925</v>
      </c>
      <c r="C4253" s="86" t="s">
        <v>28</v>
      </c>
      <c r="D4253" s="199">
        <v>2</v>
      </c>
      <c r="E4253" s="176">
        <v>20932.400000000001</v>
      </c>
      <c r="F4253" s="87">
        <v>0</v>
      </c>
      <c r="G4253" s="168">
        <v>0</v>
      </c>
      <c r="I4253" s="177">
        <f t="shared" si="222"/>
        <v>0</v>
      </c>
      <c r="J4253" s="174">
        <f t="shared" si="219"/>
        <v>2</v>
      </c>
      <c r="M4253" s="184"/>
    </row>
    <row r="4254" spans="1:13" ht="15" customHeight="1" x14ac:dyDescent="0.3">
      <c r="A4254" s="85" t="s">
        <v>4926</v>
      </c>
      <c r="B4254" s="85" t="s">
        <v>4927</v>
      </c>
      <c r="C4254" s="86" t="s">
        <v>28</v>
      </c>
      <c r="D4254" s="199">
        <v>3</v>
      </c>
      <c r="E4254" s="176">
        <v>20706</v>
      </c>
      <c r="F4254" s="87">
        <v>0</v>
      </c>
      <c r="G4254" s="168">
        <v>0</v>
      </c>
      <c r="I4254" s="177">
        <f t="shared" si="222"/>
        <v>0</v>
      </c>
      <c r="J4254" s="174">
        <f t="shared" si="219"/>
        <v>3</v>
      </c>
      <c r="M4254" s="184"/>
    </row>
    <row r="4255" spans="1:13" ht="15" customHeight="1" x14ac:dyDescent="0.3">
      <c r="A4255" s="85" t="s">
        <v>4928</v>
      </c>
      <c r="B4255" s="85" t="s">
        <v>4929</v>
      </c>
      <c r="C4255" s="86" t="s">
        <v>28</v>
      </c>
      <c r="D4255" s="199">
        <v>4</v>
      </c>
      <c r="E4255" s="176">
        <v>59496</v>
      </c>
      <c r="F4255" s="87">
        <v>0</v>
      </c>
      <c r="G4255" s="168">
        <v>0</v>
      </c>
      <c r="I4255" s="177">
        <f t="shared" si="222"/>
        <v>0</v>
      </c>
      <c r="J4255" s="174">
        <f t="shared" si="219"/>
        <v>4</v>
      </c>
      <c r="M4255" s="184"/>
    </row>
    <row r="4256" spans="1:13" ht="15" customHeight="1" x14ac:dyDescent="0.3">
      <c r="A4256" s="85" t="s">
        <v>4930</v>
      </c>
      <c r="B4256" s="85" t="s">
        <v>4931</v>
      </c>
      <c r="C4256" s="86" t="s">
        <v>28</v>
      </c>
      <c r="D4256" s="199">
        <v>4</v>
      </c>
      <c r="E4256" s="176">
        <v>40260</v>
      </c>
      <c r="F4256" s="87">
        <v>0</v>
      </c>
      <c r="G4256" s="168">
        <v>0</v>
      </c>
      <c r="I4256" s="177">
        <f t="shared" si="222"/>
        <v>0</v>
      </c>
      <c r="J4256" s="174">
        <f t="shared" si="219"/>
        <v>4</v>
      </c>
      <c r="M4256" s="184"/>
    </row>
    <row r="4257" spans="1:13" ht="15" customHeight="1" x14ac:dyDescent="0.3">
      <c r="A4257" s="85" t="s">
        <v>4932</v>
      </c>
      <c r="B4257" s="85" t="s">
        <v>4933</v>
      </c>
      <c r="C4257" s="86" t="s">
        <v>28</v>
      </c>
      <c r="D4257" s="199">
        <v>0</v>
      </c>
      <c r="E4257" s="176">
        <v>0</v>
      </c>
      <c r="F4257" s="87">
        <v>0</v>
      </c>
      <c r="G4257" s="168">
        <v>0</v>
      </c>
      <c r="I4257" s="177" t="s">
        <v>9293</v>
      </c>
      <c r="J4257" s="174">
        <f t="shared" si="219"/>
        <v>0</v>
      </c>
      <c r="M4257" s="184"/>
    </row>
    <row r="4258" spans="1:13" ht="15" customHeight="1" x14ac:dyDescent="0.3">
      <c r="A4258" s="85" t="s">
        <v>4934</v>
      </c>
      <c r="B4258" s="85" t="s">
        <v>4935</v>
      </c>
      <c r="C4258" s="86" t="s">
        <v>28</v>
      </c>
      <c r="D4258" s="199">
        <v>6</v>
      </c>
      <c r="E4258" s="176">
        <v>33108.42</v>
      </c>
      <c r="F4258" s="87">
        <v>0</v>
      </c>
      <c r="G4258" s="168">
        <v>0</v>
      </c>
      <c r="I4258" s="177">
        <f t="shared" ref="I4258:I4275" si="223">F4258/D4258</f>
        <v>0</v>
      </c>
      <c r="J4258" s="174">
        <f t="shared" si="219"/>
        <v>6</v>
      </c>
      <c r="M4258" s="184"/>
    </row>
    <row r="4259" spans="1:13" ht="15" customHeight="1" x14ac:dyDescent="0.3">
      <c r="A4259" s="85" t="s">
        <v>4936</v>
      </c>
      <c r="B4259" s="85" t="s">
        <v>4937</v>
      </c>
      <c r="C4259" s="86" t="s">
        <v>28</v>
      </c>
      <c r="D4259" s="199">
        <v>3</v>
      </c>
      <c r="E4259" s="176">
        <v>11867.97</v>
      </c>
      <c r="F4259" s="87">
        <v>0</v>
      </c>
      <c r="G4259" s="168">
        <v>0</v>
      </c>
      <c r="I4259" s="177">
        <f t="shared" si="223"/>
        <v>0</v>
      </c>
      <c r="J4259" s="174">
        <f t="shared" si="219"/>
        <v>3</v>
      </c>
      <c r="M4259" s="184"/>
    </row>
    <row r="4260" spans="1:13" ht="15" customHeight="1" x14ac:dyDescent="0.3">
      <c r="A4260" s="85" t="s">
        <v>4938</v>
      </c>
      <c r="B4260" s="85" t="s">
        <v>4939</v>
      </c>
      <c r="C4260" s="86" t="s">
        <v>28</v>
      </c>
      <c r="D4260" s="199">
        <v>15</v>
      </c>
      <c r="E4260" s="176">
        <v>103530</v>
      </c>
      <c r="F4260" s="87">
        <v>0</v>
      </c>
      <c r="G4260" s="168">
        <v>0</v>
      </c>
      <c r="I4260" s="177">
        <f t="shared" si="223"/>
        <v>0</v>
      </c>
      <c r="J4260" s="174">
        <f t="shared" si="219"/>
        <v>15</v>
      </c>
      <c r="M4260" s="184"/>
    </row>
    <row r="4261" spans="1:13" ht="15" customHeight="1" x14ac:dyDescent="0.3">
      <c r="A4261" s="85" t="s">
        <v>4940</v>
      </c>
      <c r="B4261" s="85" t="s">
        <v>4941</v>
      </c>
      <c r="C4261" s="86" t="s">
        <v>28</v>
      </c>
      <c r="D4261" s="199">
        <v>11</v>
      </c>
      <c r="E4261" s="176">
        <v>64495.199999999997</v>
      </c>
      <c r="F4261" s="87">
        <v>0</v>
      </c>
      <c r="G4261" s="168">
        <v>0</v>
      </c>
      <c r="I4261" s="177">
        <f t="shared" si="223"/>
        <v>0</v>
      </c>
      <c r="J4261" s="174">
        <f t="shared" si="219"/>
        <v>11</v>
      </c>
      <c r="M4261" s="184"/>
    </row>
    <row r="4262" spans="1:13" ht="15" customHeight="1" x14ac:dyDescent="0.3">
      <c r="A4262" s="85" t="s">
        <v>4942</v>
      </c>
      <c r="B4262" s="85" t="s">
        <v>4943</v>
      </c>
      <c r="C4262" s="86" t="s">
        <v>28</v>
      </c>
      <c r="D4262" s="199">
        <v>3</v>
      </c>
      <c r="E4262" s="176">
        <v>18792.419999999998</v>
      </c>
      <c r="F4262" s="87">
        <v>0</v>
      </c>
      <c r="G4262" s="168">
        <v>0</v>
      </c>
      <c r="I4262" s="177">
        <f t="shared" si="223"/>
        <v>0</v>
      </c>
      <c r="J4262" s="174">
        <f t="shared" si="219"/>
        <v>3</v>
      </c>
      <c r="M4262" s="184"/>
    </row>
    <row r="4263" spans="1:13" ht="15" customHeight="1" x14ac:dyDescent="0.3">
      <c r="A4263" s="85" t="s">
        <v>4944</v>
      </c>
      <c r="B4263" s="85" t="s">
        <v>4945</v>
      </c>
      <c r="C4263" s="86" t="s">
        <v>28</v>
      </c>
      <c r="D4263" s="199">
        <v>2</v>
      </c>
      <c r="E4263" s="176">
        <v>25784.02</v>
      </c>
      <c r="F4263" s="87">
        <v>0</v>
      </c>
      <c r="G4263" s="168">
        <v>0</v>
      </c>
      <c r="I4263" s="177">
        <f t="shared" si="223"/>
        <v>0</v>
      </c>
      <c r="J4263" s="174">
        <f t="shared" si="219"/>
        <v>2</v>
      </c>
      <c r="M4263" s="184"/>
    </row>
    <row r="4264" spans="1:13" ht="15" customHeight="1" x14ac:dyDescent="0.3">
      <c r="A4264" s="85" t="s">
        <v>4946</v>
      </c>
      <c r="B4264" s="85" t="s">
        <v>4947</v>
      </c>
      <c r="C4264" s="86" t="s">
        <v>28</v>
      </c>
      <c r="D4264" s="199">
        <v>3</v>
      </c>
      <c r="E4264" s="176">
        <v>17227.560000000001</v>
      </c>
      <c r="F4264" s="87">
        <v>0</v>
      </c>
      <c r="G4264" s="168">
        <v>0</v>
      </c>
      <c r="I4264" s="177">
        <f t="shared" si="223"/>
        <v>0</v>
      </c>
      <c r="J4264" s="174">
        <f t="shared" si="219"/>
        <v>3</v>
      </c>
      <c r="M4264" s="184"/>
    </row>
    <row r="4265" spans="1:13" ht="15" customHeight="1" x14ac:dyDescent="0.3">
      <c r="A4265" s="85" t="s">
        <v>4948</v>
      </c>
      <c r="B4265" s="85" t="s">
        <v>4949</v>
      </c>
      <c r="C4265" s="86" t="s">
        <v>28</v>
      </c>
      <c r="D4265" s="199">
        <v>3</v>
      </c>
      <c r="E4265" s="176">
        <v>16809</v>
      </c>
      <c r="F4265" s="87">
        <v>0</v>
      </c>
      <c r="G4265" s="168">
        <v>0</v>
      </c>
      <c r="I4265" s="177">
        <f t="shared" si="223"/>
        <v>0</v>
      </c>
      <c r="J4265" s="174">
        <f t="shared" si="219"/>
        <v>3</v>
      </c>
      <c r="M4265" s="184"/>
    </row>
    <row r="4266" spans="1:13" ht="15" customHeight="1" x14ac:dyDescent="0.3">
      <c r="A4266" s="85" t="s">
        <v>4950</v>
      </c>
      <c r="B4266" s="85" t="s">
        <v>4951</v>
      </c>
      <c r="C4266" s="86" t="s">
        <v>28</v>
      </c>
      <c r="D4266" s="199">
        <v>3</v>
      </c>
      <c r="E4266" s="176">
        <v>28483.17</v>
      </c>
      <c r="F4266" s="87">
        <v>0</v>
      </c>
      <c r="G4266" s="168">
        <v>0</v>
      </c>
      <c r="I4266" s="177">
        <f t="shared" si="223"/>
        <v>0</v>
      </c>
      <c r="J4266" s="174">
        <f t="shared" si="219"/>
        <v>3</v>
      </c>
      <c r="M4266" s="184"/>
    </row>
    <row r="4267" spans="1:13" ht="15" customHeight="1" x14ac:dyDescent="0.3">
      <c r="A4267" s="85" t="s">
        <v>4952</v>
      </c>
      <c r="B4267" s="85" t="s">
        <v>4953</v>
      </c>
      <c r="C4267" s="86" t="s">
        <v>28</v>
      </c>
      <c r="D4267" s="199">
        <v>3</v>
      </c>
      <c r="E4267" s="176">
        <v>33343.199999999997</v>
      </c>
      <c r="F4267" s="87">
        <v>0</v>
      </c>
      <c r="G4267" s="168">
        <v>0</v>
      </c>
      <c r="I4267" s="177">
        <f t="shared" si="223"/>
        <v>0</v>
      </c>
      <c r="J4267" s="174">
        <f t="shared" si="219"/>
        <v>3</v>
      </c>
      <c r="M4267" s="184"/>
    </row>
    <row r="4268" spans="1:13" ht="15" customHeight="1" x14ac:dyDescent="0.3">
      <c r="A4268" s="85" t="s">
        <v>4954</v>
      </c>
      <c r="B4268" s="85" t="s">
        <v>4955</v>
      </c>
      <c r="C4268" s="86" t="s">
        <v>28</v>
      </c>
      <c r="D4268" s="199">
        <v>1</v>
      </c>
      <c r="E4268" s="176">
        <v>51328</v>
      </c>
      <c r="F4268" s="87">
        <v>0</v>
      </c>
      <c r="G4268" s="168">
        <v>0</v>
      </c>
      <c r="I4268" s="177">
        <f t="shared" si="223"/>
        <v>0</v>
      </c>
      <c r="J4268" s="174">
        <f t="shared" si="219"/>
        <v>1</v>
      </c>
      <c r="M4268" s="184"/>
    </row>
    <row r="4269" spans="1:13" ht="15" customHeight="1" x14ac:dyDescent="0.3">
      <c r="A4269" s="85" t="s">
        <v>4956</v>
      </c>
      <c r="B4269" s="85" t="s">
        <v>4957</v>
      </c>
      <c r="C4269" s="86" t="s">
        <v>28</v>
      </c>
      <c r="D4269" s="199">
        <v>1</v>
      </c>
      <c r="E4269" s="176">
        <v>34460.83</v>
      </c>
      <c r="F4269" s="87">
        <v>0</v>
      </c>
      <c r="G4269" s="168">
        <v>0</v>
      </c>
      <c r="I4269" s="177">
        <f t="shared" si="223"/>
        <v>0</v>
      </c>
      <c r="J4269" s="174">
        <f t="shared" si="219"/>
        <v>1</v>
      </c>
      <c r="M4269" s="184"/>
    </row>
    <row r="4270" spans="1:13" ht="15" customHeight="1" x14ac:dyDescent="0.3">
      <c r="A4270" s="85" t="s">
        <v>4958</v>
      </c>
      <c r="B4270" s="85" t="s">
        <v>4959</v>
      </c>
      <c r="C4270" s="86" t="s">
        <v>28</v>
      </c>
      <c r="D4270" s="199">
        <v>1</v>
      </c>
      <c r="E4270" s="176">
        <v>8093.72</v>
      </c>
      <c r="F4270" s="87">
        <v>0</v>
      </c>
      <c r="G4270" s="168">
        <v>0</v>
      </c>
      <c r="I4270" s="177">
        <f t="shared" si="223"/>
        <v>0</v>
      </c>
      <c r="J4270" s="174">
        <f t="shared" si="219"/>
        <v>1</v>
      </c>
      <c r="M4270" s="184"/>
    </row>
    <row r="4271" spans="1:13" ht="15" customHeight="1" x14ac:dyDescent="0.3">
      <c r="A4271" s="85" t="s">
        <v>4960</v>
      </c>
      <c r="B4271" s="85" t="s">
        <v>4961</v>
      </c>
      <c r="C4271" s="86" t="s">
        <v>28</v>
      </c>
      <c r="D4271" s="199">
        <v>1</v>
      </c>
      <c r="E4271" s="176">
        <v>27400.15</v>
      </c>
      <c r="F4271" s="87">
        <v>0</v>
      </c>
      <c r="G4271" s="168">
        <v>0</v>
      </c>
      <c r="I4271" s="177">
        <f t="shared" si="223"/>
        <v>0</v>
      </c>
      <c r="J4271" s="174">
        <f t="shared" si="219"/>
        <v>1</v>
      </c>
      <c r="M4271" s="184"/>
    </row>
    <row r="4272" spans="1:13" ht="15" customHeight="1" x14ac:dyDescent="0.3">
      <c r="A4272" s="85" t="s">
        <v>4962</v>
      </c>
      <c r="B4272" s="85" t="s">
        <v>4963</v>
      </c>
      <c r="C4272" s="86" t="s">
        <v>28</v>
      </c>
      <c r="D4272" s="199">
        <v>1</v>
      </c>
      <c r="E4272" s="176">
        <v>25980.37</v>
      </c>
      <c r="F4272" s="87">
        <v>0</v>
      </c>
      <c r="G4272" s="168">
        <v>0</v>
      </c>
      <c r="I4272" s="177">
        <f t="shared" si="223"/>
        <v>0</v>
      </c>
      <c r="J4272" s="174">
        <f t="shared" si="219"/>
        <v>1</v>
      </c>
      <c r="M4272" s="184"/>
    </row>
    <row r="4273" spans="1:13" ht="15" customHeight="1" x14ac:dyDescent="0.3">
      <c r="A4273" s="85" t="s">
        <v>4964</v>
      </c>
      <c r="B4273" s="85" t="s">
        <v>4965</v>
      </c>
      <c r="C4273" s="86" t="s">
        <v>28</v>
      </c>
      <c r="D4273" s="199">
        <v>1</v>
      </c>
      <c r="E4273" s="176">
        <v>15898.59</v>
      </c>
      <c r="F4273" s="87">
        <v>0</v>
      </c>
      <c r="G4273" s="168">
        <v>0</v>
      </c>
      <c r="I4273" s="177">
        <f t="shared" si="223"/>
        <v>0</v>
      </c>
      <c r="J4273" s="174">
        <f t="shared" si="219"/>
        <v>1</v>
      </c>
      <c r="M4273" s="184"/>
    </row>
    <row r="4274" spans="1:13" ht="15" customHeight="1" x14ac:dyDescent="0.3">
      <c r="A4274" s="85" t="s">
        <v>4966</v>
      </c>
      <c r="B4274" s="85" t="s">
        <v>4967</v>
      </c>
      <c r="C4274" s="86" t="s">
        <v>28</v>
      </c>
      <c r="D4274" s="199">
        <v>1</v>
      </c>
      <c r="E4274" s="176">
        <v>25599.02</v>
      </c>
      <c r="F4274" s="87">
        <v>0</v>
      </c>
      <c r="G4274" s="168">
        <v>0</v>
      </c>
      <c r="I4274" s="177">
        <f t="shared" si="223"/>
        <v>0</v>
      </c>
      <c r="J4274" s="174">
        <f t="shared" si="219"/>
        <v>1</v>
      </c>
      <c r="M4274" s="184"/>
    </row>
    <row r="4275" spans="1:13" ht="15" customHeight="1" x14ac:dyDescent="0.3">
      <c r="A4275" s="85" t="s">
        <v>4968</v>
      </c>
      <c r="B4275" s="85" t="s">
        <v>4969</v>
      </c>
      <c r="C4275" s="86" t="s">
        <v>28</v>
      </c>
      <c r="D4275" s="199">
        <v>1</v>
      </c>
      <c r="E4275" s="176">
        <v>54717</v>
      </c>
      <c r="F4275" s="87">
        <v>0</v>
      </c>
      <c r="G4275" s="168">
        <v>0</v>
      </c>
      <c r="I4275" s="177">
        <f t="shared" si="223"/>
        <v>0</v>
      </c>
      <c r="J4275" s="174">
        <f t="shared" si="219"/>
        <v>1</v>
      </c>
      <c r="M4275" s="184"/>
    </row>
    <row r="4276" spans="1:13" ht="15" customHeight="1" x14ac:dyDescent="0.3">
      <c r="A4276" s="85" t="s">
        <v>4970</v>
      </c>
      <c r="B4276" s="85" t="s">
        <v>4971</v>
      </c>
      <c r="C4276" s="86" t="s">
        <v>28</v>
      </c>
      <c r="D4276" s="199">
        <v>0</v>
      </c>
      <c r="E4276" s="176">
        <v>0</v>
      </c>
      <c r="F4276" s="87">
        <v>0</v>
      </c>
      <c r="G4276" s="168">
        <v>0</v>
      </c>
      <c r="I4276" s="177" t="s">
        <v>9293</v>
      </c>
      <c r="J4276" s="174">
        <f t="shared" si="219"/>
        <v>0</v>
      </c>
      <c r="M4276" s="184"/>
    </row>
    <row r="4277" spans="1:13" ht="15" customHeight="1" x14ac:dyDescent="0.3">
      <c r="A4277" s="85" t="s">
        <v>4972</v>
      </c>
      <c r="B4277" s="85" t="s">
        <v>4973</v>
      </c>
      <c r="C4277" s="86" t="s">
        <v>28</v>
      </c>
      <c r="D4277" s="199">
        <v>1</v>
      </c>
      <c r="E4277" s="176">
        <v>36103.25</v>
      </c>
      <c r="F4277" s="87">
        <v>0</v>
      </c>
      <c r="G4277" s="168">
        <v>0</v>
      </c>
      <c r="I4277" s="177">
        <f t="shared" ref="I4277:I4306" si="224">F4277/D4277</f>
        <v>0</v>
      </c>
      <c r="J4277" s="174">
        <f t="shared" si="219"/>
        <v>1</v>
      </c>
      <c r="M4277" s="184"/>
    </row>
    <row r="4278" spans="1:13" ht="15" customHeight="1" x14ac:dyDescent="0.3">
      <c r="A4278" s="85" t="s">
        <v>4974</v>
      </c>
      <c r="B4278" s="85" t="s">
        <v>4975</v>
      </c>
      <c r="C4278" s="86" t="s">
        <v>28</v>
      </c>
      <c r="D4278" s="199">
        <v>1</v>
      </c>
      <c r="E4278" s="176">
        <v>10335.07</v>
      </c>
      <c r="F4278" s="87">
        <v>0</v>
      </c>
      <c r="G4278" s="168">
        <v>0</v>
      </c>
      <c r="I4278" s="177">
        <f t="shared" si="224"/>
        <v>0</v>
      </c>
      <c r="J4278" s="174">
        <f t="shared" si="219"/>
        <v>1</v>
      </c>
      <c r="M4278" s="184"/>
    </row>
    <row r="4279" spans="1:13" ht="15" customHeight="1" x14ac:dyDescent="0.3">
      <c r="A4279" s="85" t="s">
        <v>4976</v>
      </c>
      <c r="B4279" s="85" t="s">
        <v>4977</v>
      </c>
      <c r="C4279" s="86" t="s">
        <v>28</v>
      </c>
      <c r="D4279" s="199">
        <v>1</v>
      </c>
      <c r="E4279" s="176">
        <v>13826.45</v>
      </c>
      <c r="F4279" s="87">
        <v>0</v>
      </c>
      <c r="G4279" s="168">
        <v>0</v>
      </c>
      <c r="I4279" s="177">
        <f t="shared" si="224"/>
        <v>0</v>
      </c>
      <c r="J4279" s="174">
        <f t="shared" si="219"/>
        <v>1</v>
      </c>
      <c r="M4279" s="184"/>
    </row>
    <row r="4280" spans="1:13" ht="15" customHeight="1" x14ac:dyDescent="0.3">
      <c r="A4280" s="85" t="s">
        <v>4978</v>
      </c>
      <c r="B4280" s="85" t="s">
        <v>4979</v>
      </c>
      <c r="C4280" s="86" t="s">
        <v>28</v>
      </c>
      <c r="D4280" s="199">
        <v>1</v>
      </c>
      <c r="E4280" s="176">
        <v>9860.9599999999991</v>
      </c>
      <c r="F4280" s="87">
        <v>0</v>
      </c>
      <c r="G4280" s="168">
        <v>0</v>
      </c>
      <c r="I4280" s="177">
        <f t="shared" si="224"/>
        <v>0</v>
      </c>
      <c r="J4280" s="174">
        <f t="shared" si="219"/>
        <v>1</v>
      </c>
      <c r="M4280" s="184"/>
    </row>
    <row r="4281" spans="1:13" ht="15" customHeight="1" x14ac:dyDescent="0.3">
      <c r="A4281" s="85" t="s">
        <v>4980</v>
      </c>
      <c r="B4281" s="85" t="s">
        <v>4981</v>
      </c>
      <c r="C4281" s="86" t="s">
        <v>28</v>
      </c>
      <c r="D4281" s="199">
        <v>1</v>
      </c>
      <c r="E4281" s="176">
        <v>17250.96</v>
      </c>
      <c r="F4281" s="87">
        <v>0</v>
      </c>
      <c r="G4281" s="168">
        <v>0</v>
      </c>
      <c r="I4281" s="177">
        <f t="shared" si="224"/>
        <v>0</v>
      </c>
      <c r="J4281" s="174">
        <f t="shared" si="219"/>
        <v>1</v>
      </c>
      <c r="M4281" s="184"/>
    </row>
    <row r="4282" spans="1:13" ht="15" customHeight="1" x14ac:dyDescent="0.3">
      <c r="A4282" s="85" t="s">
        <v>4982</v>
      </c>
      <c r="B4282" s="85" t="s">
        <v>4983</v>
      </c>
      <c r="C4282" s="86" t="s">
        <v>28</v>
      </c>
      <c r="D4282" s="199">
        <v>1</v>
      </c>
      <c r="E4282" s="176">
        <v>6879.36</v>
      </c>
      <c r="F4282" s="87">
        <v>0</v>
      </c>
      <c r="G4282" s="168">
        <v>0</v>
      </c>
      <c r="I4282" s="177">
        <f t="shared" si="224"/>
        <v>0</v>
      </c>
      <c r="J4282" s="174">
        <f t="shared" si="219"/>
        <v>1</v>
      </c>
      <c r="M4282" s="184"/>
    </row>
    <row r="4283" spans="1:13" ht="15" customHeight="1" x14ac:dyDescent="0.3">
      <c r="A4283" s="85" t="s">
        <v>4984</v>
      </c>
      <c r="B4283" s="85" t="s">
        <v>4985</v>
      </c>
      <c r="C4283" s="86" t="s">
        <v>28</v>
      </c>
      <c r="D4283" s="199">
        <v>1</v>
      </c>
      <c r="E4283" s="176">
        <v>8217</v>
      </c>
      <c r="F4283" s="87">
        <v>0</v>
      </c>
      <c r="G4283" s="168">
        <v>0</v>
      </c>
      <c r="I4283" s="177">
        <f t="shared" si="224"/>
        <v>0</v>
      </c>
      <c r="J4283" s="174">
        <f t="shared" si="219"/>
        <v>1</v>
      </c>
      <c r="M4283" s="184"/>
    </row>
    <row r="4284" spans="1:13" ht="15" customHeight="1" x14ac:dyDescent="0.3">
      <c r="A4284" s="85" t="s">
        <v>4986</v>
      </c>
      <c r="B4284" s="85" t="s">
        <v>4987</v>
      </c>
      <c r="C4284" s="86" t="s">
        <v>28</v>
      </c>
      <c r="D4284" s="199">
        <v>1</v>
      </c>
      <c r="E4284" s="176">
        <v>11690.73</v>
      </c>
      <c r="F4284" s="87">
        <v>0</v>
      </c>
      <c r="G4284" s="168">
        <v>0</v>
      </c>
      <c r="I4284" s="177">
        <f t="shared" si="224"/>
        <v>0</v>
      </c>
      <c r="J4284" s="174">
        <f t="shared" si="219"/>
        <v>1</v>
      </c>
      <c r="M4284" s="184"/>
    </row>
    <row r="4285" spans="1:13" ht="15" customHeight="1" x14ac:dyDescent="0.3">
      <c r="A4285" s="85" t="s">
        <v>4988</v>
      </c>
      <c r="B4285" s="85" t="s">
        <v>4989</v>
      </c>
      <c r="C4285" s="86" t="s">
        <v>28</v>
      </c>
      <c r="D4285" s="199">
        <v>6</v>
      </c>
      <c r="E4285" s="176">
        <v>84102.78</v>
      </c>
      <c r="F4285" s="87">
        <v>0</v>
      </c>
      <c r="G4285" s="168">
        <v>0</v>
      </c>
      <c r="I4285" s="177">
        <f t="shared" si="224"/>
        <v>0</v>
      </c>
      <c r="J4285" s="174">
        <f t="shared" si="219"/>
        <v>6</v>
      </c>
      <c r="M4285" s="184"/>
    </row>
    <row r="4286" spans="1:13" ht="15" customHeight="1" x14ac:dyDescent="0.3">
      <c r="A4286" s="85" t="s">
        <v>4990</v>
      </c>
      <c r="B4286" s="85" t="s">
        <v>4991</v>
      </c>
      <c r="C4286" s="86" t="s">
        <v>28</v>
      </c>
      <c r="D4286" s="199">
        <v>1</v>
      </c>
      <c r="E4286" s="176">
        <v>6425.98</v>
      </c>
      <c r="F4286" s="87">
        <v>0</v>
      </c>
      <c r="G4286" s="168">
        <v>0</v>
      </c>
      <c r="I4286" s="177">
        <f t="shared" si="224"/>
        <v>0</v>
      </c>
      <c r="J4286" s="174">
        <f t="shared" si="219"/>
        <v>1</v>
      </c>
      <c r="M4286" s="184"/>
    </row>
    <row r="4287" spans="1:13" ht="15" customHeight="1" x14ac:dyDescent="0.3">
      <c r="A4287" s="85" t="s">
        <v>4992</v>
      </c>
      <c r="B4287" s="85" t="s">
        <v>4993</v>
      </c>
      <c r="C4287" s="86" t="s">
        <v>28</v>
      </c>
      <c r="D4287" s="199">
        <v>1</v>
      </c>
      <c r="E4287" s="176">
        <v>1141.99</v>
      </c>
      <c r="F4287" s="87">
        <v>0</v>
      </c>
      <c r="G4287" s="168">
        <v>0</v>
      </c>
      <c r="I4287" s="177">
        <f t="shared" si="224"/>
        <v>0</v>
      </c>
      <c r="J4287" s="174">
        <f t="shared" si="219"/>
        <v>1</v>
      </c>
      <c r="M4287" s="184"/>
    </row>
    <row r="4288" spans="1:13" ht="15" customHeight="1" x14ac:dyDescent="0.3">
      <c r="A4288" s="85" t="s">
        <v>4994</v>
      </c>
      <c r="B4288" s="85" t="s">
        <v>4995</v>
      </c>
      <c r="C4288" s="86" t="s">
        <v>28</v>
      </c>
      <c r="D4288" s="199">
        <v>5</v>
      </c>
      <c r="E4288" s="176">
        <v>16017.5</v>
      </c>
      <c r="F4288" s="87">
        <v>0</v>
      </c>
      <c r="G4288" s="168">
        <v>0</v>
      </c>
      <c r="I4288" s="177">
        <f t="shared" si="224"/>
        <v>0</v>
      </c>
      <c r="J4288" s="174">
        <f t="shared" ref="J4288:J4351" si="225">D4288-F4288</f>
        <v>5</v>
      </c>
      <c r="M4288" s="184"/>
    </row>
    <row r="4289" spans="1:13" ht="15" customHeight="1" x14ac:dyDescent="0.3">
      <c r="A4289" s="85" t="s">
        <v>4996</v>
      </c>
      <c r="B4289" s="85" t="s">
        <v>4997</v>
      </c>
      <c r="C4289" s="86" t="s">
        <v>28</v>
      </c>
      <c r="D4289" s="199">
        <v>1</v>
      </c>
      <c r="E4289" s="176">
        <v>4620.92</v>
      </c>
      <c r="F4289" s="87">
        <v>0</v>
      </c>
      <c r="G4289" s="168">
        <v>0</v>
      </c>
      <c r="I4289" s="177">
        <f t="shared" si="224"/>
        <v>0</v>
      </c>
      <c r="J4289" s="174">
        <f t="shared" si="225"/>
        <v>1</v>
      </c>
      <c r="M4289" s="184"/>
    </row>
    <row r="4290" spans="1:13" ht="15" customHeight="1" x14ac:dyDescent="0.3">
      <c r="A4290" s="85" t="s">
        <v>4998</v>
      </c>
      <c r="B4290" s="85" t="s">
        <v>4999</v>
      </c>
      <c r="C4290" s="86" t="s">
        <v>28</v>
      </c>
      <c r="D4290" s="199">
        <v>7</v>
      </c>
      <c r="E4290" s="176">
        <v>27709.5</v>
      </c>
      <c r="F4290" s="87">
        <v>0</v>
      </c>
      <c r="G4290" s="168">
        <v>0</v>
      </c>
      <c r="I4290" s="177">
        <f t="shared" si="224"/>
        <v>0</v>
      </c>
      <c r="J4290" s="174">
        <f t="shared" si="225"/>
        <v>7</v>
      </c>
      <c r="M4290" s="184"/>
    </row>
    <row r="4291" spans="1:13" ht="15" customHeight="1" x14ac:dyDescent="0.3">
      <c r="A4291" s="85" t="s">
        <v>5000</v>
      </c>
      <c r="B4291" s="85" t="s">
        <v>5001</v>
      </c>
      <c r="C4291" s="86" t="s">
        <v>28</v>
      </c>
      <c r="D4291" s="199">
        <v>1</v>
      </c>
      <c r="E4291" s="176">
        <v>48390.89</v>
      </c>
      <c r="F4291" s="87">
        <v>0</v>
      </c>
      <c r="G4291" s="168">
        <v>0</v>
      </c>
      <c r="I4291" s="177">
        <f t="shared" si="224"/>
        <v>0</v>
      </c>
      <c r="J4291" s="174">
        <f t="shared" si="225"/>
        <v>1</v>
      </c>
      <c r="M4291" s="184"/>
    </row>
    <row r="4292" spans="1:13" ht="15" customHeight="1" x14ac:dyDescent="0.3">
      <c r="A4292" s="85" t="s">
        <v>5002</v>
      </c>
      <c r="B4292" s="85" t="s">
        <v>5003</v>
      </c>
      <c r="C4292" s="86" t="s">
        <v>28</v>
      </c>
      <c r="D4292" s="199">
        <v>1</v>
      </c>
      <c r="E4292" s="176">
        <v>6689.33</v>
      </c>
      <c r="F4292" s="87">
        <v>0</v>
      </c>
      <c r="G4292" s="168">
        <v>0</v>
      </c>
      <c r="I4292" s="177">
        <f t="shared" si="224"/>
        <v>0</v>
      </c>
      <c r="J4292" s="174">
        <f t="shared" si="225"/>
        <v>1</v>
      </c>
      <c r="M4292" s="184"/>
    </row>
    <row r="4293" spans="1:13" ht="15" customHeight="1" x14ac:dyDescent="0.3">
      <c r="A4293" s="85" t="s">
        <v>5004</v>
      </c>
      <c r="B4293" s="85" t="s">
        <v>5005</v>
      </c>
      <c r="C4293" s="86" t="s">
        <v>28</v>
      </c>
      <c r="D4293" s="199">
        <v>1</v>
      </c>
      <c r="E4293" s="176">
        <v>18834.91</v>
      </c>
      <c r="F4293" s="87">
        <v>0</v>
      </c>
      <c r="G4293" s="168">
        <v>0</v>
      </c>
      <c r="I4293" s="177">
        <f t="shared" si="224"/>
        <v>0</v>
      </c>
      <c r="J4293" s="174">
        <f t="shared" si="225"/>
        <v>1</v>
      </c>
      <c r="M4293" s="184"/>
    </row>
    <row r="4294" spans="1:13" ht="15" customHeight="1" x14ac:dyDescent="0.3">
      <c r="A4294" s="85" t="s">
        <v>5006</v>
      </c>
      <c r="B4294" s="85" t="s">
        <v>5007</v>
      </c>
      <c r="C4294" s="86" t="s">
        <v>28</v>
      </c>
      <c r="D4294" s="199">
        <v>1</v>
      </c>
      <c r="E4294" s="176">
        <v>2271.9699999999998</v>
      </c>
      <c r="F4294" s="87">
        <v>0</v>
      </c>
      <c r="G4294" s="168">
        <v>0</v>
      </c>
      <c r="I4294" s="177">
        <f t="shared" si="224"/>
        <v>0</v>
      </c>
      <c r="J4294" s="174">
        <f t="shared" si="225"/>
        <v>1</v>
      </c>
      <c r="M4294" s="184"/>
    </row>
    <row r="4295" spans="1:13" ht="15" customHeight="1" x14ac:dyDescent="0.3">
      <c r="A4295" s="85" t="s">
        <v>5008</v>
      </c>
      <c r="B4295" s="85" t="s">
        <v>5009</v>
      </c>
      <c r="C4295" s="86" t="s">
        <v>28</v>
      </c>
      <c r="D4295" s="199">
        <v>5</v>
      </c>
      <c r="E4295" s="176">
        <v>42740</v>
      </c>
      <c r="F4295" s="87">
        <v>0</v>
      </c>
      <c r="G4295" s="168">
        <v>0</v>
      </c>
      <c r="I4295" s="177">
        <f t="shared" si="224"/>
        <v>0</v>
      </c>
      <c r="J4295" s="174">
        <f t="shared" si="225"/>
        <v>5</v>
      </c>
      <c r="M4295" s="184"/>
    </row>
    <row r="4296" spans="1:13" ht="15" customHeight="1" x14ac:dyDescent="0.3">
      <c r="A4296" s="85" t="s">
        <v>5010</v>
      </c>
      <c r="B4296" s="85" t="s">
        <v>5011</v>
      </c>
      <c r="C4296" s="86" t="s">
        <v>28</v>
      </c>
      <c r="D4296" s="199">
        <v>1</v>
      </c>
      <c r="E4296" s="176">
        <v>653.33000000000004</v>
      </c>
      <c r="F4296" s="87">
        <v>0</v>
      </c>
      <c r="G4296" s="168">
        <v>0</v>
      </c>
      <c r="I4296" s="177">
        <f t="shared" si="224"/>
        <v>0</v>
      </c>
      <c r="J4296" s="174">
        <f t="shared" si="225"/>
        <v>1</v>
      </c>
      <c r="M4296" s="184"/>
    </row>
    <row r="4297" spans="1:13" ht="15" customHeight="1" x14ac:dyDescent="0.3">
      <c r="A4297" s="85" t="s">
        <v>8996</v>
      </c>
      <c r="B4297" s="85" t="s">
        <v>8997</v>
      </c>
      <c r="C4297" s="86" t="s">
        <v>28</v>
      </c>
      <c r="D4297" s="203">
        <v>5</v>
      </c>
      <c r="E4297" s="164">
        <v>75000</v>
      </c>
      <c r="F4297" s="163">
        <v>0</v>
      </c>
      <c r="G4297" s="172">
        <v>0</v>
      </c>
      <c r="I4297" s="177">
        <f t="shared" si="224"/>
        <v>0</v>
      </c>
      <c r="J4297" s="174">
        <f t="shared" si="225"/>
        <v>5</v>
      </c>
      <c r="M4297" s="184"/>
    </row>
    <row r="4298" spans="1:13" ht="15" customHeight="1" x14ac:dyDescent="0.3">
      <c r="A4298" s="85" t="s">
        <v>8998</v>
      </c>
      <c r="B4298" s="85" t="s">
        <v>8999</v>
      </c>
      <c r="C4298" s="86" t="s">
        <v>28</v>
      </c>
      <c r="D4298" s="203">
        <v>2</v>
      </c>
      <c r="E4298" s="164">
        <v>40000</v>
      </c>
      <c r="F4298" s="163">
        <v>0</v>
      </c>
      <c r="G4298" s="172">
        <v>0</v>
      </c>
      <c r="I4298" s="177">
        <f t="shared" si="224"/>
        <v>0</v>
      </c>
      <c r="J4298" s="174">
        <f t="shared" si="225"/>
        <v>2</v>
      </c>
      <c r="M4298" s="184"/>
    </row>
    <row r="4299" spans="1:13" ht="15" customHeight="1" x14ac:dyDescent="0.3">
      <c r="A4299" s="85" t="s">
        <v>9000</v>
      </c>
      <c r="B4299" s="85" t="s">
        <v>9001</v>
      </c>
      <c r="C4299" s="86" t="s">
        <v>9002</v>
      </c>
      <c r="D4299" s="203">
        <v>2</v>
      </c>
      <c r="E4299" s="164">
        <v>11000</v>
      </c>
      <c r="F4299" s="163">
        <v>0</v>
      </c>
      <c r="G4299" s="172">
        <v>0</v>
      </c>
      <c r="I4299" s="177">
        <f t="shared" si="224"/>
        <v>0</v>
      </c>
      <c r="J4299" s="174">
        <f t="shared" si="225"/>
        <v>2</v>
      </c>
      <c r="M4299" s="184"/>
    </row>
    <row r="4300" spans="1:13" ht="15" customHeight="1" x14ac:dyDescent="0.3">
      <c r="A4300" s="85" t="s">
        <v>9003</v>
      </c>
      <c r="B4300" s="85" t="s">
        <v>9004</v>
      </c>
      <c r="C4300" s="86" t="s">
        <v>9002</v>
      </c>
      <c r="D4300" s="203">
        <v>1</v>
      </c>
      <c r="E4300" s="164">
        <v>40000</v>
      </c>
      <c r="F4300" s="163">
        <v>0</v>
      </c>
      <c r="G4300" s="172">
        <v>0</v>
      </c>
      <c r="I4300" s="177">
        <f t="shared" si="224"/>
        <v>0</v>
      </c>
      <c r="J4300" s="174">
        <f t="shared" si="225"/>
        <v>1</v>
      </c>
      <c r="M4300" s="184"/>
    </row>
    <row r="4301" spans="1:13" ht="15" customHeight="1" x14ac:dyDescent="0.3">
      <c r="A4301" s="85" t="s">
        <v>9005</v>
      </c>
      <c r="B4301" s="85" t="s">
        <v>9006</v>
      </c>
      <c r="C4301" s="86" t="s">
        <v>9002</v>
      </c>
      <c r="D4301" s="203">
        <v>5</v>
      </c>
      <c r="E4301" s="164">
        <v>40000</v>
      </c>
      <c r="F4301" s="163">
        <v>0</v>
      </c>
      <c r="G4301" s="172">
        <v>0</v>
      </c>
      <c r="I4301" s="177">
        <f t="shared" si="224"/>
        <v>0</v>
      </c>
      <c r="J4301" s="174">
        <f t="shared" si="225"/>
        <v>5</v>
      </c>
      <c r="M4301" s="184"/>
    </row>
    <row r="4302" spans="1:13" ht="15" customHeight="1" x14ac:dyDescent="0.3">
      <c r="A4302" s="85" t="s">
        <v>9007</v>
      </c>
      <c r="B4302" s="85" t="s">
        <v>9008</v>
      </c>
      <c r="C4302" s="86" t="s">
        <v>9002</v>
      </c>
      <c r="D4302" s="203">
        <v>3</v>
      </c>
      <c r="E4302" s="164">
        <v>15000</v>
      </c>
      <c r="F4302" s="163">
        <v>0</v>
      </c>
      <c r="G4302" s="172">
        <v>0</v>
      </c>
      <c r="I4302" s="177">
        <f t="shared" si="224"/>
        <v>0</v>
      </c>
      <c r="J4302" s="174">
        <f t="shared" si="225"/>
        <v>3</v>
      </c>
      <c r="M4302" s="184"/>
    </row>
    <row r="4303" spans="1:13" ht="15" customHeight="1" x14ac:dyDescent="0.3">
      <c r="A4303" s="85" t="s">
        <v>9009</v>
      </c>
      <c r="B4303" s="85" t="s">
        <v>9010</v>
      </c>
      <c r="C4303" s="86" t="s">
        <v>9002</v>
      </c>
      <c r="D4303" s="203">
        <v>1</v>
      </c>
      <c r="E4303" s="164">
        <v>5000</v>
      </c>
      <c r="F4303" s="163">
        <v>0</v>
      </c>
      <c r="G4303" s="172">
        <v>0</v>
      </c>
      <c r="I4303" s="177">
        <f t="shared" si="224"/>
        <v>0</v>
      </c>
      <c r="J4303" s="174">
        <f t="shared" si="225"/>
        <v>1</v>
      </c>
      <c r="M4303" s="184"/>
    </row>
    <row r="4304" spans="1:13" ht="15" customHeight="1" x14ac:dyDescent="0.3">
      <c r="A4304" s="85" t="s">
        <v>9141</v>
      </c>
      <c r="B4304" s="85" t="s">
        <v>9142</v>
      </c>
      <c r="C4304" s="86" t="s">
        <v>28</v>
      </c>
      <c r="D4304" s="203">
        <v>1</v>
      </c>
      <c r="E4304" s="164">
        <v>9985.2000000000007</v>
      </c>
      <c r="F4304" s="163">
        <v>0</v>
      </c>
      <c r="G4304" s="172">
        <v>0</v>
      </c>
      <c r="I4304" s="177">
        <f t="shared" si="224"/>
        <v>0</v>
      </c>
      <c r="J4304" s="174">
        <f t="shared" si="225"/>
        <v>1</v>
      </c>
      <c r="M4304" s="184"/>
    </row>
    <row r="4305" spans="1:13" ht="15" customHeight="1" x14ac:dyDescent="0.3">
      <c r="A4305" s="85" t="s">
        <v>9143</v>
      </c>
      <c r="B4305" s="85" t="s">
        <v>9144</v>
      </c>
      <c r="C4305" s="86" t="s">
        <v>28</v>
      </c>
      <c r="D4305" s="203">
        <v>1</v>
      </c>
      <c r="E4305" s="164">
        <v>10000</v>
      </c>
      <c r="F4305" s="163">
        <v>0</v>
      </c>
      <c r="G4305" s="172">
        <v>0</v>
      </c>
      <c r="I4305" s="177">
        <f t="shared" si="224"/>
        <v>0</v>
      </c>
      <c r="J4305" s="174">
        <f t="shared" si="225"/>
        <v>1</v>
      </c>
      <c r="M4305" s="184"/>
    </row>
    <row r="4306" spans="1:13" ht="15" customHeight="1" x14ac:dyDescent="0.3">
      <c r="A4306" s="85" t="s">
        <v>9145</v>
      </c>
      <c r="B4306" s="85" t="s">
        <v>9146</v>
      </c>
      <c r="C4306" s="86" t="s">
        <v>28</v>
      </c>
      <c r="D4306" s="203">
        <v>1</v>
      </c>
      <c r="E4306" s="164">
        <v>9852</v>
      </c>
      <c r="F4306" s="163">
        <v>0</v>
      </c>
      <c r="G4306" s="172">
        <v>0</v>
      </c>
      <c r="I4306" s="177">
        <f t="shared" si="224"/>
        <v>0</v>
      </c>
      <c r="J4306" s="174">
        <f t="shared" si="225"/>
        <v>1</v>
      </c>
      <c r="M4306" s="184"/>
    </row>
    <row r="4307" spans="1:13" ht="25.2" customHeight="1" x14ac:dyDescent="0.3">
      <c r="A4307" s="81" t="s">
        <v>5012</v>
      </c>
      <c r="B4307" s="81" t="s">
        <v>5013</v>
      </c>
      <c r="C4307" s="82"/>
      <c r="D4307" s="197"/>
      <c r="E4307" s="153">
        <v>1900949.0799999996</v>
      </c>
      <c r="F4307" s="82"/>
      <c r="G4307" s="82">
        <v>0</v>
      </c>
      <c r="I4307" s="177"/>
      <c r="J4307" s="174">
        <f t="shared" si="225"/>
        <v>0</v>
      </c>
      <c r="M4307" s="184"/>
    </row>
    <row r="4308" spans="1:13" ht="15" customHeight="1" x14ac:dyDescent="0.3">
      <c r="A4308" s="85" t="s">
        <v>5014</v>
      </c>
      <c r="B4308" s="85" t="s">
        <v>5015</v>
      </c>
      <c r="C4308" s="86" t="s">
        <v>28</v>
      </c>
      <c r="D4308" s="199">
        <v>1</v>
      </c>
      <c r="E4308" s="176">
        <v>3419.5</v>
      </c>
      <c r="F4308" s="87">
        <v>0</v>
      </c>
      <c r="G4308" s="168">
        <v>0</v>
      </c>
      <c r="I4308" s="177">
        <f t="shared" ref="I4308:I4353" si="226">F4308/D4308</f>
        <v>0</v>
      </c>
      <c r="J4308" s="174">
        <f t="shared" si="225"/>
        <v>1</v>
      </c>
      <c r="M4308" s="184"/>
    </row>
    <row r="4309" spans="1:13" ht="15" customHeight="1" x14ac:dyDescent="0.3">
      <c r="A4309" s="85" t="s">
        <v>5016</v>
      </c>
      <c r="B4309" s="85" t="s">
        <v>5017</v>
      </c>
      <c r="C4309" s="86" t="s">
        <v>28</v>
      </c>
      <c r="D4309" s="199">
        <v>80</v>
      </c>
      <c r="E4309" s="176">
        <v>125300</v>
      </c>
      <c r="F4309" s="87">
        <v>0</v>
      </c>
      <c r="G4309" s="168">
        <v>0</v>
      </c>
      <c r="I4309" s="177">
        <f t="shared" si="226"/>
        <v>0</v>
      </c>
      <c r="J4309" s="174">
        <f t="shared" si="225"/>
        <v>80</v>
      </c>
      <c r="M4309" s="184"/>
    </row>
    <row r="4310" spans="1:13" ht="15" customHeight="1" x14ac:dyDescent="0.3">
      <c r="A4310" s="85" t="s">
        <v>5018</v>
      </c>
      <c r="B4310" s="85" t="s">
        <v>5019</v>
      </c>
      <c r="C4310" s="86" t="s">
        <v>28</v>
      </c>
      <c r="D4310" s="199">
        <v>19</v>
      </c>
      <c r="E4310" s="176">
        <v>43658.39</v>
      </c>
      <c r="F4310" s="87">
        <v>0</v>
      </c>
      <c r="G4310" s="168">
        <v>0</v>
      </c>
      <c r="I4310" s="177">
        <f t="shared" si="226"/>
        <v>0</v>
      </c>
      <c r="J4310" s="174">
        <f t="shared" si="225"/>
        <v>19</v>
      </c>
      <c r="M4310" s="184"/>
    </row>
    <row r="4311" spans="1:13" ht="15" customHeight="1" x14ac:dyDescent="0.3">
      <c r="A4311" s="85" t="s">
        <v>5020</v>
      </c>
      <c r="B4311" s="85" t="s">
        <v>5021</v>
      </c>
      <c r="C4311" s="86" t="s">
        <v>28</v>
      </c>
      <c r="D4311" s="199">
        <v>10</v>
      </c>
      <c r="E4311" s="176">
        <v>6300</v>
      </c>
      <c r="F4311" s="87">
        <v>0</v>
      </c>
      <c r="G4311" s="168">
        <v>0</v>
      </c>
      <c r="I4311" s="177">
        <f t="shared" si="226"/>
        <v>0</v>
      </c>
      <c r="J4311" s="174">
        <f t="shared" si="225"/>
        <v>10</v>
      </c>
      <c r="M4311" s="184"/>
    </row>
    <row r="4312" spans="1:13" ht="15" customHeight="1" x14ac:dyDescent="0.3">
      <c r="A4312" s="85" t="s">
        <v>5022</v>
      </c>
      <c r="B4312" s="85" t="s">
        <v>5023</v>
      </c>
      <c r="C4312" s="86" t="s">
        <v>28</v>
      </c>
      <c r="D4312" s="199">
        <v>38</v>
      </c>
      <c r="E4312" s="176">
        <v>29592.5</v>
      </c>
      <c r="F4312" s="87">
        <v>0</v>
      </c>
      <c r="G4312" s="168">
        <v>0</v>
      </c>
      <c r="I4312" s="177">
        <f t="shared" si="226"/>
        <v>0</v>
      </c>
      <c r="J4312" s="174">
        <f t="shared" si="225"/>
        <v>38</v>
      </c>
      <c r="M4312" s="184"/>
    </row>
    <row r="4313" spans="1:13" ht="15" customHeight="1" x14ac:dyDescent="0.3">
      <c r="A4313" s="85" t="s">
        <v>5024</v>
      </c>
      <c r="B4313" s="85" t="s">
        <v>5025</v>
      </c>
      <c r="C4313" s="86" t="s">
        <v>28</v>
      </c>
      <c r="D4313" s="199">
        <v>14</v>
      </c>
      <c r="E4313" s="176">
        <v>27146</v>
      </c>
      <c r="F4313" s="87">
        <v>0</v>
      </c>
      <c r="G4313" s="168">
        <v>0</v>
      </c>
      <c r="I4313" s="177">
        <f t="shared" si="226"/>
        <v>0</v>
      </c>
      <c r="J4313" s="174">
        <f t="shared" si="225"/>
        <v>14</v>
      </c>
      <c r="M4313" s="184"/>
    </row>
    <row r="4314" spans="1:13" ht="15" customHeight="1" x14ac:dyDescent="0.3">
      <c r="A4314" s="85" t="s">
        <v>5026</v>
      </c>
      <c r="B4314" s="85" t="s">
        <v>5027</v>
      </c>
      <c r="C4314" s="86" t="s">
        <v>28</v>
      </c>
      <c r="D4314" s="199">
        <v>24</v>
      </c>
      <c r="E4314" s="176">
        <v>109560.72</v>
      </c>
      <c r="F4314" s="87">
        <v>0</v>
      </c>
      <c r="G4314" s="168">
        <v>0</v>
      </c>
      <c r="I4314" s="177">
        <f t="shared" si="226"/>
        <v>0</v>
      </c>
      <c r="J4314" s="174">
        <f t="shared" si="225"/>
        <v>24</v>
      </c>
      <c r="M4314" s="184"/>
    </row>
    <row r="4315" spans="1:13" ht="15" customHeight="1" x14ac:dyDescent="0.3">
      <c r="A4315" s="85" t="s">
        <v>5028</v>
      </c>
      <c r="B4315" s="85" t="s">
        <v>5029</v>
      </c>
      <c r="C4315" s="86" t="s">
        <v>28</v>
      </c>
      <c r="D4315" s="199">
        <v>8</v>
      </c>
      <c r="E4315" s="176">
        <v>6934.16</v>
      </c>
      <c r="F4315" s="87">
        <v>0</v>
      </c>
      <c r="G4315" s="168">
        <v>0</v>
      </c>
      <c r="I4315" s="177">
        <f t="shared" si="226"/>
        <v>0</v>
      </c>
      <c r="J4315" s="174">
        <f t="shared" si="225"/>
        <v>8</v>
      </c>
      <c r="M4315" s="184"/>
    </row>
    <row r="4316" spans="1:13" ht="15" customHeight="1" x14ac:dyDescent="0.3">
      <c r="A4316" s="85" t="s">
        <v>5030</v>
      </c>
      <c r="B4316" s="85" t="s">
        <v>5031</v>
      </c>
      <c r="C4316" s="86" t="s">
        <v>28</v>
      </c>
      <c r="D4316" s="199">
        <v>7</v>
      </c>
      <c r="E4316" s="176">
        <v>17246.25</v>
      </c>
      <c r="F4316" s="87">
        <v>0</v>
      </c>
      <c r="G4316" s="168">
        <v>0</v>
      </c>
      <c r="I4316" s="177">
        <f t="shared" si="226"/>
        <v>0</v>
      </c>
      <c r="J4316" s="174">
        <f t="shared" si="225"/>
        <v>7</v>
      </c>
      <c r="M4316" s="184"/>
    </row>
    <row r="4317" spans="1:13" ht="15" customHeight="1" x14ac:dyDescent="0.3">
      <c r="A4317" s="85" t="s">
        <v>5032</v>
      </c>
      <c r="B4317" s="85" t="s">
        <v>5033</v>
      </c>
      <c r="C4317" s="86" t="s">
        <v>28</v>
      </c>
      <c r="D4317" s="199">
        <v>140</v>
      </c>
      <c r="E4317" s="176">
        <v>73840.2</v>
      </c>
      <c r="F4317" s="87">
        <v>0</v>
      </c>
      <c r="G4317" s="168">
        <v>0</v>
      </c>
      <c r="I4317" s="177">
        <f t="shared" si="226"/>
        <v>0</v>
      </c>
      <c r="J4317" s="174">
        <f t="shared" si="225"/>
        <v>140</v>
      </c>
      <c r="M4317" s="184"/>
    </row>
    <row r="4318" spans="1:13" ht="15" customHeight="1" x14ac:dyDescent="0.3">
      <c r="A4318" s="85" t="s">
        <v>5034</v>
      </c>
      <c r="B4318" s="85" t="s">
        <v>5035</v>
      </c>
      <c r="C4318" s="86" t="s">
        <v>28</v>
      </c>
      <c r="D4318" s="199">
        <v>2</v>
      </c>
      <c r="E4318" s="176">
        <v>4997.5</v>
      </c>
      <c r="F4318" s="87">
        <v>0</v>
      </c>
      <c r="G4318" s="168">
        <v>0</v>
      </c>
      <c r="I4318" s="177">
        <f t="shared" si="226"/>
        <v>0</v>
      </c>
      <c r="J4318" s="174">
        <f t="shared" si="225"/>
        <v>2</v>
      </c>
      <c r="M4318" s="184"/>
    </row>
    <row r="4319" spans="1:13" ht="15" customHeight="1" x14ac:dyDescent="0.3">
      <c r="A4319" s="85" t="s">
        <v>5036</v>
      </c>
      <c r="B4319" s="85" t="s">
        <v>5037</v>
      </c>
      <c r="C4319" s="86" t="s">
        <v>28</v>
      </c>
      <c r="D4319" s="199">
        <v>163</v>
      </c>
      <c r="E4319" s="176">
        <v>24137.040000000001</v>
      </c>
      <c r="F4319" s="87">
        <v>0</v>
      </c>
      <c r="G4319" s="168">
        <v>0</v>
      </c>
      <c r="I4319" s="177">
        <f t="shared" si="226"/>
        <v>0</v>
      </c>
      <c r="J4319" s="174">
        <f t="shared" si="225"/>
        <v>163</v>
      </c>
      <c r="M4319" s="184"/>
    </row>
    <row r="4320" spans="1:13" ht="15" customHeight="1" x14ac:dyDescent="0.3">
      <c r="A4320" s="85" t="s">
        <v>5038</v>
      </c>
      <c r="B4320" s="85" t="s">
        <v>5039</v>
      </c>
      <c r="C4320" s="86" t="s">
        <v>28</v>
      </c>
      <c r="D4320" s="199">
        <v>20</v>
      </c>
      <c r="E4320" s="176">
        <v>2079</v>
      </c>
      <c r="F4320" s="87">
        <v>0</v>
      </c>
      <c r="G4320" s="168">
        <v>0</v>
      </c>
      <c r="I4320" s="177">
        <f t="shared" si="226"/>
        <v>0</v>
      </c>
      <c r="J4320" s="174">
        <f t="shared" si="225"/>
        <v>20</v>
      </c>
      <c r="M4320" s="184"/>
    </row>
    <row r="4321" spans="1:13" ht="15" customHeight="1" x14ac:dyDescent="0.3">
      <c r="A4321" s="85" t="s">
        <v>5040</v>
      </c>
      <c r="B4321" s="85" t="s">
        <v>5041</v>
      </c>
      <c r="C4321" s="86" t="s">
        <v>28</v>
      </c>
      <c r="D4321" s="199">
        <v>84</v>
      </c>
      <c r="E4321" s="176">
        <v>8913.24</v>
      </c>
      <c r="F4321" s="87">
        <v>0</v>
      </c>
      <c r="G4321" s="168">
        <v>0</v>
      </c>
      <c r="I4321" s="177">
        <f t="shared" si="226"/>
        <v>0</v>
      </c>
      <c r="J4321" s="174">
        <f t="shared" si="225"/>
        <v>84</v>
      </c>
      <c r="M4321" s="184"/>
    </row>
    <row r="4322" spans="1:13" ht="15" customHeight="1" x14ac:dyDescent="0.3">
      <c r="A4322" s="85" t="s">
        <v>5042</v>
      </c>
      <c r="B4322" s="85" t="s">
        <v>5043</v>
      </c>
      <c r="C4322" s="86" t="s">
        <v>28</v>
      </c>
      <c r="D4322" s="199">
        <v>51</v>
      </c>
      <c r="E4322" s="176">
        <v>63245.61</v>
      </c>
      <c r="F4322" s="87">
        <v>0</v>
      </c>
      <c r="G4322" s="168">
        <v>0</v>
      </c>
      <c r="I4322" s="177">
        <f t="shared" si="226"/>
        <v>0</v>
      </c>
      <c r="J4322" s="174">
        <f t="shared" si="225"/>
        <v>51</v>
      </c>
      <c r="M4322" s="184"/>
    </row>
    <row r="4323" spans="1:13" ht="15" customHeight="1" x14ac:dyDescent="0.3">
      <c r="A4323" s="85" t="s">
        <v>5044</v>
      </c>
      <c r="B4323" s="85" t="s">
        <v>5045</v>
      </c>
      <c r="C4323" s="86" t="s">
        <v>28</v>
      </c>
      <c r="D4323" s="199">
        <v>2</v>
      </c>
      <c r="E4323" s="176">
        <v>1600</v>
      </c>
      <c r="F4323" s="87">
        <v>0</v>
      </c>
      <c r="G4323" s="168">
        <v>0</v>
      </c>
      <c r="I4323" s="177">
        <f t="shared" si="226"/>
        <v>0</v>
      </c>
      <c r="J4323" s="174">
        <f t="shared" si="225"/>
        <v>2</v>
      </c>
      <c r="M4323" s="184"/>
    </row>
    <row r="4324" spans="1:13" ht="15" customHeight="1" x14ac:dyDescent="0.3">
      <c r="A4324" s="85" t="s">
        <v>5046</v>
      </c>
      <c r="B4324" s="85" t="s">
        <v>5047</v>
      </c>
      <c r="C4324" s="86" t="s">
        <v>28</v>
      </c>
      <c r="D4324" s="199">
        <v>1</v>
      </c>
      <c r="E4324" s="176">
        <v>950</v>
      </c>
      <c r="F4324" s="87">
        <v>0</v>
      </c>
      <c r="G4324" s="168">
        <v>0</v>
      </c>
      <c r="I4324" s="177">
        <f t="shared" si="226"/>
        <v>0</v>
      </c>
      <c r="J4324" s="174">
        <f t="shared" si="225"/>
        <v>1</v>
      </c>
      <c r="M4324" s="184"/>
    </row>
    <row r="4325" spans="1:13" ht="15" customHeight="1" x14ac:dyDescent="0.3">
      <c r="A4325" s="85" t="s">
        <v>5048</v>
      </c>
      <c r="B4325" s="85" t="s">
        <v>5049</v>
      </c>
      <c r="C4325" s="86" t="s">
        <v>28</v>
      </c>
      <c r="D4325" s="199">
        <v>12</v>
      </c>
      <c r="E4325" s="176">
        <v>10800</v>
      </c>
      <c r="F4325" s="87">
        <v>0</v>
      </c>
      <c r="G4325" s="168">
        <v>0</v>
      </c>
      <c r="I4325" s="177">
        <f t="shared" si="226"/>
        <v>0</v>
      </c>
      <c r="J4325" s="174">
        <f t="shared" si="225"/>
        <v>12</v>
      </c>
      <c r="M4325" s="184"/>
    </row>
    <row r="4326" spans="1:13" ht="15" customHeight="1" x14ac:dyDescent="0.3">
      <c r="A4326" s="85" t="s">
        <v>5050</v>
      </c>
      <c r="B4326" s="85" t="s">
        <v>5051</v>
      </c>
      <c r="C4326" s="86" t="s">
        <v>28</v>
      </c>
      <c r="D4326" s="199">
        <v>23</v>
      </c>
      <c r="E4326" s="176">
        <v>34648.120000000003</v>
      </c>
      <c r="F4326" s="87">
        <v>0</v>
      </c>
      <c r="G4326" s="168">
        <v>0</v>
      </c>
      <c r="I4326" s="177">
        <f t="shared" si="226"/>
        <v>0</v>
      </c>
      <c r="J4326" s="174">
        <f t="shared" si="225"/>
        <v>23</v>
      </c>
      <c r="M4326" s="184"/>
    </row>
    <row r="4327" spans="1:13" ht="15" customHeight="1" x14ac:dyDescent="0.3">
      <c r="A4327" s="85" t="s">
        <v>5052</v>
      </c>
      <c r="B4327" s="85" t="s">
        <v>5053</v>
      </c>
      <c r="C4327" s="86" t="s">
        <v>28</v>
      </c>
      <c r="D4327" s="199">
        <v>9</v>
      </c>
      <c r="E4327" s="176">
        <v>16450.560000000001</v>
      </c>
      <c r="F4327" s="87">
        <v>0</v>
      </c>
      <c r="G4327" s="168">
        <v>0</v>
      </c>
      <c r="I4327" s="177">
        <f t="shared" si="226"/>
        <v>0</v>
      </c>
      <c r="J4327" s="174">
        <f t="shared" si="225"/>
        <v>9</v>
      </c>
      <c r="M4327" s="184"/>
    </row>
    <row r="4328" spans="1:13" ht="15" customHeight="1" x14ac:dyDescent="0.3">
      <c r="A4328" s="85" t="s">
        <v>5054</v>
      </c>
      <c r="B4328" s="85" t="s">
        <v>5055</v>
      </c>
      <c r="C4328" s="86" t="s">
        <v>28</v>
      </c>
      <c r="D4328" s="199">
        <v>138</v>
      </c>
      <c r="E4328" s="176">
        <v>244271.04</v>
      </c>
      <c r="F4328" s="87">
        <v>0</v>
      </c>
      <c r="G4328" s="168">
        <v>0</v>
      </c>
      <c r="I4328" s="177">
        <f t="shared" si="226"/>
        <v>0</v>
      </c>
      <c r="J4328" s="174">
        <f t="shared" si="225"/>
        <v>138</v>
      </c>
      <c r="M4328" s="184"/>
    </row>
    <row r="4329" spans="1:13" ht="15" customHeight="1" x14ac:dyDescent="0.3">
      <c r="A4329" s="85" t="s">
        <v>5056</v>
      </c>
      <c r="B4329" s="85" t="s">
        <v>5057</v>
      </c>
      <c r="C4329" s="86" t="s">
        <v>28</v>
      </c>
      <c r="D4329" s="199">
        <v>11</v>
      </c>
      <c r="E4329" s="176">
        <v>52552.5</v>
      </c>
      <c r="F4329" s="87">
        <v>0</v>
      </c>
      <c r="G4329" s="168">
        <v>0</v>
      </c>
      <c r="I4329" s="177">
        <f t="shared" si="226"/>
        <v>0</v>
      </c>
      <c r="J4329" s="174">
        <f t="shared" si="225"/>
        <v>11</v>
      </c>
      <c r="M4329" s="184"/>
    </row>
    <row r="4330" spans="1:13" ht="15" customHeight="1" x14ac:dyDescent="0.3">
      <c r="A4330" s="85" t="s">
        <v>5058</v>
      </c>
      <c r="B4330" s="85" t="s">
        <v>5059</v>
      </c>
      <c r="C4330" s="86" t="s">
        <v>28</v>
      </c>
      <c r="D4330" s="199">
        <v>25</v>
      </c>
      <c r="E4330" s="176">
        <v>145500</v>
      </c>
      <c r="F4330" s="87">
        <v>0</v>
      </c>
      <c r="G4330" s="168">
        <v>0</v>
      </c>
      <c r="I4330" s="177">
        <f t="shared" si="226"/>
        <v>0</v>
      </c>
      <c r="J4330" s="174">
        <f t="shared" si="225"/>
        <v>25</v>
      </c>
      <c r="M4330" s="184"/>
    </row>
    <row r="4331" spans="1:13" ht="15" customHeight="1" x14ac:dyDescent="0.3">
      <c r="A4331" s="85" t="s">
        <v>5060</v>
      </c>
      <c r="B4331" s="85" t="s">
        <v>5061</v>
      </c>
      <c r="C4331" s="86" t="s">
        <v>28</v>
      </c>
      <c r="D4331" s="199">
        <v>6</v>
      </c>
      <c r="E4331" s="176">
        <v>7890.3</v>
      </c>
      <c r="F4331" s="87">
        <v>0</v>
      </c>
      <c r="G4331" s="168">
        <v>0</v>
      </c>
      <c r="I4331" s="177">
        <f t="shared" si="226"/>
        <v>0</v>
      </c>
      <c r="J4331" s="174">
        <f t="shared" si="225"/>
        <v>6</v>
      </c>
      <c r="M4331" s="184"/>
    </row>
    <row r="4332" spans="1:13" ht="15" customHeight="1" x14ac:dyDescent="0.3">
      <c r="A4332" s="85" t="s">
        <v>5062</v>
      </c>
      <c r="B4332" s="85" t="s">
        <v>5063</v>
      </c>
      <c r="C4332" s="86" t="s">
        <v>28</v>
      </c>
      <c r="D4332" s="199">
        <v>6</v>
      </c>
      <c r="E4332" s="176">
        <v>22060.74</v>
      </c>
      <c r="F4332" s="87">
        <v>0</v>
      </c>
      <c r="G4332" s="168">
        <v>0</v>
      </c>
      <c r="I4332" s="177">
        <f t="shared" si="226"/>
        <v>0</v>
      </c>
      <c r="J4332" s="174">
        <f t="shared" si="225"/>
        <v>6</v>
      </c>
      <c r="M4332" s="184"/>
    </row>
    <row r="4333" spans="1:13" ht="15" customHeight="1" x14ac:dyDescent="0.3">
      <c r="A4333" s="85" t="s">
        <v>5064</v>
      </c>
      <c r="B4333" s="85" t="s">
        <v>5065</v>
      </c>
      <c r="C4333" s="86" t="s">
        <v>28</v>
      </c>
      <c r="D4333" s="199">
        <v>54</v>
      </c>
      <c r="E4333" s="176">
        <v>114855.3</v>
      </c>
      <c r="F4333" s="87">
        <v>0</v>
      </c>
      <c r="G4333" s="168">
        <v>0</v>
      </c>
      <c r="I4333" s="177">
        <f t="shared" si="226"/>
        <v>0</v>
      </c>
      <c r="J4333" s="174">
        <f t="shared" si="225"/>
        <v>54</v>
      </c>
      <c r="M4333" s="184"/>
    </row>
    <row r="4334" spans="1:13" ht="15" customHeight="1" x14ac:dyDescent="0.3">
      <c r="A4334" s="85" t="s">
        <v>5066</v>
      </c>
      <c r="B4334" s="85" t="s">
        <v>5067</v>
      </c>
      <c r="C4334" s="86" t="s">
        <v>28</v>
      </c>
      <c r="D4334" s="199">
        <v>4</v>
      </c>
      <c r="E4334" s="176">
        <v>19110</v>
      </c>
      <c r="F4334" s="87">
        <v>0</v>
      </c>
      <c r="G4334" s="168">
        <v>0</v>
      </c>
      <c r="I4334" s="177">
        <f t="shared" si="226"/>
        <v>0</v>
      </c>
      <c r="J4334" s="174">
        <f t="shared" si="225"/>
        <v>4</v>
      </c>
      <c r="M4334" s="184"/>
    </row>
    <row r="4335" spans="1:13" ht="15" customHeight="1" x14ac:dyDescent="0.3">
      <c r="A4335" s="85" t="s">
        <v>5068</v>
      </c>
      <c r="B4335" s="85" t="s">
        <v>5069</v>
      </c>
      <c r="C4335" s="86" t="s">
        <v>28</v>
      </c>
      <c r="D4335" s="199">
        <v>6</v>
      </c>
      <c r="E4335" s="176">
        <v>3046.2</v>
      </c>
      <c r="F4335" s="87">
        <v>0</v>
      </c>
      <c r="G4335" s="168">
        <v>0</v>
      </c>
      <c r="I4335" s="177">
        <f t="shared" si="226"/>
        <v>0</v>
      </c>
      <c r="J4335" s="174">
        <f t="shared" si="225"/>
        <v>6</v>
      </c>
      <c r="M4335" s="184"/>
    </row>
    <row r="4336" spans="1:13" ht="15" customHeight="1" x14ac:dyDescent="0.3">
      <c r="A4336" s="85" t="s">
        <v>5070</v>
      </c>
      <c r="B4336" s="85" t="s">
        <v>5071</v>
      </c>
      <c r="C4336" s="86" t="s">
        <v>28</v>
      </c>
      <c r="D4336" s="199">
        <v>5</v>
      </c>
      <c r="E4336" s="176">
        <v>4987.5</v>
      </c>
      <c r="F4336" s="87">
        <v>0</v>
      </c>
      <c r="G4336" s="168">
        <v>0</v>
      </c>
      <c r="I4336" s="177">
        <f t="shared" si="226"/>
        <v>0</v>
      </c>
      <c r="J4336" s="174">
        <f t="shared" si="225"/>
        <v>5</v>
      </c>
      <c r="M4336" s="184"/>
    </row>
    <row r="4337" spans="1:13" ht="15" customHeight="1" x14ac:dyDescent="0.3">
      <c r="A4337" s="85" t="s">
        <v>5072</v>
      </c>
      <c r="B4337" s="85" t="s">
        <v>5073</v>
      </c>
      <c r="C4337" s="86" t="s">
        <v>28</v>
      </c>
      <c r="D4337" s="199">
        <v>16</v>
      </c>
      <c r="E4337" s="176">
        <v>14515.52</v>
      </c>
      <c r="F4337" s="87">
        <v>0</v>
      </c>
      <c r="G4337" s="168">
        <v>0</v>
      </c>
      <c r="I4337" s="177">
        <f t="shared" si="226"/>
        <v>0</v>
      </c>
      <c r="J4337" s="174">
        <f t="shared" si="225"/>
        <v>16</v>
      </c>
      <c r="M4337" s="184"/>
    </row>
    <row r="4338" spans="1:13" ht="15" customHeight="1" x14ac:dyDescent="0.3">
      <c r="A4338" s="85" t="s">
        <v>5074</v>
      </c>
      <c r="B4338" s="85" t="s">
        <v>5075</v>
      </c>
      <c r="C4338" s="86" t="s">
        <v>28</v>
      </c>
      <c r="D4338" s="199">
        <v>24</v>
      </c>
      <c r="E4338" s="176">
        <v>13984.56</v>
      </c>
      <c r="F4338" s="87">
        <v>0</v>
      </c>
      <c r="G4338" s="168">
        <v>0</v>
      </c>
      <c r="I4338" s="177">
        <f t="shared" si="226"/>
        <v>0</v>
      </c>
      <c r="J4338" s="174">
        <f t="shared" si="225"/>
        <v>24</v>
      </c>
      <c r="M4338" s="184"/>
    </row>
    <row r="4339" spans="1:13" ht="15" customHeight="1" x14ac:dyDescent="0.3">
      <c r="A4339" s="85" t="s">
        <v>5076</v>
      </c>
      <c r="B4339" s="85" t="s">
        <v>5077</v>
      </c>
      <c r="C4339" s="86" t="s">
        <v>28</v>
      </c>
      <c r="D4339" s="199">
        <v>418</v>
      </c>
      <c r="E4339" s="176">
        <v>117967.96</v>
      </c>
      <c r="F4339" s="87">
        <v>0</v>
      </c>
      <c r="G4339" s="168">
        <v>0</v>
      </c>
      <c r="I4339" s="177">
        <f t="shared" si="226"/>
        <v>0</v>
      </c>
      <c r="J4339" s="174">
        <f t="shared" si="225"/>
        <v>418</v>
      </c>
      <c r="M4339" s="184"/>
    </row>
    <row r="4340" spans="1:13" ht="15" customHeight="1" x14ac:dyDescent="0.3">
      <c r="A4340" s="85" t="s">
        <v>5078</v>
      </c>
      <c r="B4340" s="85" t="s">
        <v>5079</v>
      </c>
      <c r="C4340" s="86" t="s">
        <v>28</v>
      </c>
      <c r="D4340" s="199">
        <v>34</v>
      </c>
      <c r="E4340" s="176">
        <v>26157.22</v>
      </c>
      <c r="F4340" s="87">
        <v>0</v>
      </c>
      <c r="G4340" s="168">
        <v>0</v>
      </c>
      <c r="I4340" s="177">
        <f t="shared" si="226"/>
        <v>0</v>
      </c>
      <c r="J4340" s="174">
        <f t="shared" si="225"/>
        <v>34</v>
      </c>
      <c r="M4340" s="184"/>
    </row>
    <row r="4341" spans="1:13" ht="15" customHeight="1" x14ac:dyDescent="0.3">
      <c r="A4341" s="85" t="s">
        <v>5080</v>
      </c>
      <c r="B4341" s="85" t="s">
        <v>5081</v>
      </c>
      <c r="C4341" s="86" t="s">
        <v>28</v>
      </c>
      <c r="D4341" s="199">
        <v>8</v>
      </c>
      <c r="E4341" s="176">
        <v>6154.64</v>
      </c>
      <c r="F4341" s="87">
        <v>0</v>
      </c>
      <c r="G4341" s="168">
        <v>0</v>
      </c>
      <c r="I4341" s="177">
        <f t="shared" si="226"/>
        <v>0</v>
      </c>
      <c r="J4341" s="174">
        <f t="shared" si="225"/>
        <v>8</v>
      </c>
      <c r="M4341" s="184"/>
    </row>
    <row r="4342" spans="1:13" ht="15" customHeight="1" x14ac:dyDescent="0.3">
      <c r="A4342" s="85" t="s">
        <v>5082</v>
      </c>
      <c r="B4342" s="85" t="s">
        <v>5083</v>
      </c>
      <c r="C4342" s="86" t="s">
        <v>28</v>
      </c>
      <c r="D4342" s="199">
        <v>156</v>
      </c>
      <c r="E4342" s="176">
        <v>94887</v>
      </c>
      <c r="F4342" s="87">
        <v>0</v>
      </c>
      <c r="G4342" s="168">
        <v>0</v>
      </c>
      <c r="I4342" s="177">
        <f t="shared" si="226"/>
        <v>0</v>
      </c>
      <c r="J4342" s="174">
        <f t="shared" si="225"/>
        <v>156</v>
      </c>
      <c r="M4342" s="184"/>
    </row>
    <row r="4343" spans="1:13" ht="15" customHeight="1" x14ac:dyDescent="0.3">
      <c r="A4343" s="85" t="s">
        <v>5084</v>
      </c>
      <c r="B4343" s="85" t="s">
        <v>5085</v>
      </c>
      <c r="C4343" s="86" t="s">
        <v>28</v>
      </c>
      <c r="D4343" s="199">
        <v>2</v>
      </c>
      <c r="E4343" s="176">
        <v>7269.66</v>
      </c>
      <c r="F4343" s="87">
        <v>0</v>
      </c>
      <c r="G4343" s="168">
        <v>0</v>
      </c>
      <c r="I4343" s="177">
        <f t="shared" si="226"/>
        <v>0</v>
      </c>
      <c r="J4343" s="174">
        <f t="shared" si="225"/>
        <v>2</v>
      </c>
      <c r="M4343" s="184"/>
    </row>
    <row r="4344" spans="1:13" ht="15" customHeight="1" x14ac:dyDescent="0.3">
      <c r="A4344" s="85" t="s">
        <v>5086</v>
      </c>
      <c r="B4344" s="85" t="s">
        <v>5087</v>
      </c>
      <c r="C4344" s="86" t="s">
        <v>28</v>
      </c>
      <c r="D4344" s="199">
        <v>30</v>
      </c>
      <c r="E4344" s="176">
        <v>32925</v>
      </c>
      <c r="F4344" s="87">
        <v>0</v>
      </c>
      <c r="G4344" s="168">
        <v>0</v>
      </c>
      <c r="I4344" s="177">
        <f t="shared" si="226"/>
        <v>0</v>
      </c>
      <c r="J4344" s="174">
        <f t="shared" si="225"/>
        <v>30</v>
      </c>
      <c r="M4344" s="184"/>
    </row>
    <row r="4345" spans="1:13" ht="15" customHeight="1" x14ac:dyDescent="0.3">
      <c r="A4345" s="85" t="s">
        <v>5088</v>
      </c>
      <c r="B4345" s="85" t="s">
        <v>5089</v>
      </c>
      <c r="C4345" s="86" t="s">
        <v>28</v>
      </c>
      <c r="D4345" s="199">
        <v>7</v>
      </c>
      <c r="E4345" s="176">
        <v>8308.2999999999993</v>
      </c>
      <c r="F4345" s="87">
        <v>0</v>
      </c>
      <c r="G4345" s="168">
        <v>0</v>
      </c>
      <c r="I4345" s="177">
        <f t="shared" si="226"/>
        <v>0</v>
      </c>
      <c r="J4345" s="174">
        <f t="shared" si="225"/>
        <v>7</v>
      </c>
      <c r="M4345" s="184"/>
    </row>
    <row r="4346" spans="1:13" ht="15" customHeight="1" x14ac:dyDescent="0.3">
      <c r="A4346" s="85" t="s">
        <v>5090</v>
      </c>
      <c r="B4346" s="85" t="s">
        <v>5091</v>
      </c>
      <c r="C4346" s="86" t="s">
        <v>28</v>
      </c>
      <c r="D4346" s="199">
        <v>1</v>
      </c>
      <c r="E4346" s="176">
        <v>2110.25</v>
      </c>
      <c r="F4346" s="87">
        <v>0</v>
      </c>
      <c r="G4346" s="168">
        <v>0</v>
      </c>
      <c r="I4346" s="177">
        <f t="shared" si="226"/>
        <v>0</v>
      </c>
      <c r="J4346" s="174">
        <f t="shared" si="225"/>
        <v>1</v>
      </c>
      <c r="M4346" s="184"/>
    </row>
    <row r="4347" spans="1:13" ht="15" customHeight="1" x14ac:dyDescent="0.3">
      <c r="A4347" s="85" t="s">
        <v>5092</v>
      </c>
      <c r="B4347" s="85" t="s">
        <v>5093</v>
      </c>
      <c r="C4347" s="86" t="s">
        <v>28</v>
      </c>
      <c r="D4347" s="199">
        <v>19</v>
      </c>
      <c r="E4347" s="176">
        <v>40668.74</v>
      </c>
      <c r="F4347" s="87">
        <v>0</v>
      </c>
      <c r="G4347" s="168">
        <v>0</v>
      </c>
      <c r="I4347" s="177">
        <f t="shared" si="226"/>
        <v>0</v>
      </c>
      <c r="J4347" s="174">
        <f t="shared" si="225"/>
        <v>19</v>
      </c>
      <c r="M4347" s="184"/>
    </row>
    <row r="4348" spans="1:13" ht="15" customHeight="1" x14ac:dyDescent="0.3">
      <c r="A4348" s="85" t="s">
        <v>5094</v>
      </c>
      <c r="B4348" s="85" t="s">
        <v>5095</v>
      </c>
      <c r="C4348" s="86" t="s">
        <v>28</v>
      </c>
      <c r="D4348" s="199">
        <v>3</v>
      </c>
      <c r="E4348" s="176">
        <v>2721.66</v>
      </c>
      <c r="F4348" s="87">
        <v>0</v>
      </c>
      <c r="G4348" s="168">
        <v>0</v>
      </c>
      <c r="I4348" s="177">
        <f t="shared" si="226"/>
        <v>0</v>
      </c>
      <c r="J4348" s="174">
        <f t="shared" si="225"/>
        <v>3</v>
      </c>
      <c r="M4348" s="184"/>
    </row>
    <row r="4349" spans="1:13" ht="15" customHeight="1" x14ac:dyDescent="0.3">
      <c r="A4349" s="85" t="s">
        <v>5096</v>
      </c>
      <c r="B4349" s="85" t="s">
        <v>5097</v>
      </c>
      <c r="C4349" s="86" t="s">
        <v>28</v>
      </c>
      <c r="D4349" s="199">
        <v>51</v>
      </c>
      <c r="E4349" s="176">
        <v>47812.5</v>
      </c>
      <c r="F4349" s="87">
        <v>0</v>
      </c>
      <c r="G4349" s="168">
        <v>0</v>
      </c>
      <c r="I4349" s="177">
        <f t="shared" si="226"/>
        <v>0</v>
      </c>
      <c r="J4349" s="174">
        <f t="shared" si="225"/>
        <v>51</v>
      </c>
      <c r="M4349" s="184"/>
    </row>
    <row r="4350" spans="1:13" ht="15" customHeight="1" x14ac:dyDescent="0.3">
      <c r="A4350" s="85" t="s">
        <v>5098</v>
      </c>
      <c r="B4350" s="85" t="s">
        <v>5099</v>
      </c>
      <c r="C4350" s="86" t="s">
        <v>28</v>
      </c>
      <c r="D4350" s="199">
        <v>11</v>
      </c>
      <c r="E4350" s="176">
        <v>6004.9</v>
      </c>
      <c r="F4350" s="87">
        <v>0</v>
      </c>
      <c r="G4350" s="168">
        <v>0</v>
      </c>
      <c r="I4350" s="177">
        <f t="shared" si="226"/>
        <v>0</v>
      </c>
      <c r="J4350" s="174">
        <f t="shared" si="225"/>
        <v>11</v>
      </c>
      <c r="M4350" s="184"/>
    </row>
    <row r="4351" spans="1:13" ht="15" customHeight="1" x14ac:dyDescent="0.3">
      <c r="A4351" s="85" t="s">
        <v>5100</v>
      </c>
      <c r="B4351" s="85" t="s">
        <v>5101</v>
      </c>
      <c r="C4351" s="86" t="s">
        <v>28</v>
      </c>
      <c r="D4351" s="199">
        <v>48</v>
      </c>
      <c r="E4351" s="176">
        <v>88800</v>
      </c>
      <c r="F4351" s="87">
        <v>0</v>
      </c>
      <c r="G4351" s="168">
        <v>0</v>
      </c>
      <c r="I4351" s="177">
        <f t="shared" si="226"/>
        <v>0</v>
      </c>
      <c r="J4351" s="174">
        <f t="shared" si="225"/>
        <v>48</v>
      </c>
      <c r="M4351" s="184"/>
    </row>
    <row r="4352" spans="1:13" ht="15" customHeight="1" x14ac:dyDescent="0.3">
      <c r="A4352" s="85" t="s">
        <v>5102</v>
      </c>
      <c r="B4352" s="85" t="s">
        <v>5103</v>
      </c>
      <c r="C4352" s="86" t="s">
        <v>28</v>
      </c>
      <c r="D4352" s="199">
        <v>4</v>
      </c>
      <c r="E4352" s="176">
        <v>4800</v>
      </c>
      <c r="F4352" s="87">
        <v>0</v>
      </c>
      <c r="G4352" s="168">
        <v>0</v>
      </c>
      <c r="I4352" s="177">
        <f t="shared" si="226"/>
        <v>0</v>
      </c>
      <c r="J4352" s="174">
        <f t="shared" ref="J4352:J4415" si="227">D4352-F4352</f>
        <v>4</v>
      </c>
      <c r="M4352" s="184"/>
    </row>
    <row r="4353" spans="1:13" ht="15" customHeight="1" x14ac:dyDescent="0.3">
      <c r="A4353" s="85" t="s">
        <v>5104</v>
      </c>
      <c r="B4353" s="85" t="s">
        <v>5105</v>
      </c>
      <c r="C4353" s="86" t="s">
        <v>28</v>
      </c>
      <c r="D4353" s="199">
        <v>148</v>
      </c>
      <c r="E4353" s="176">
        <v>78059.64</v>
      </c>
      <c r="F4353" s="87">
        <v>0</v>
      </c>
      <c r="G4353" s="168">
        <v>0</v>
      </c>
      <c r="I4353" s="177">
        <f t="shared" si="226"/>
        <v>0</v>
      </c>
      <c r="J4353" s="174">
        <f t="shared" si="227"/>
        <v>148</v>
      </c>
      <c r="M4353" s="184"/>
    </row>
    <row r="4354" spans="1:13" ht="15" customHeight="1" x14ac:dyDescent="0.3">
      <c r="A4354" s="85" t="s">
        <v>5106</v>
      </c>
      <c r="B4354" s="85" t="s">
        <v>5107</v>
      </c>
      <c r="C4354" s="86" t="s">
        <v>28</v>
      </c>
      <c r="D4354" s="199">
        <v>0</v>
      </c>
      <c r="E4354" s="176">
        <v>0</v>
      </c>
      <c r="F4354" s="87">
        <v>0</v>
      </c>
      <c r="G4354" s="168">
        <v>0</v>
      </c>
      <c r="I4354" s="177" t="s">
        <v>9293</v>
      </c>
      <c r="J4354" s="174">
        <f t="shared" si="227"/>
        <v>0</v>
      </c>
      <c r="M4354" s="184"/>
    </row>
    <row r="4355" spans="1:13" ht="15" customHeight="1" x14ac:dyDescent="0.3">
      <c r="A4355" s="85" t="s">
        <v>5108</v>
      </c>
      <c r="B4355" s="85" t="s">
        <v>5109</v>
      </c>
      <c r="C4355" s="86" t="s">
        <v>28</v>
      </c>
      <c r="D4355" s="199">
        <v>71</v>
      </c>
      <c r="E4355" s="176">
        <v>78987.5</v>
      </c>
      <c r="F4355" s="87">
        <v>0</v>
      </c>
      <c r="G4355" s="168">
        <v>0</v>
      </c>
      <c r="I4355" s="177">
        <f>F4355/D4355</f>
        <v>0</v>
      </c>
      <c r="J4355" s="174">
        <f t="shared" si="227"/>
        <v>71</v>
      </c>
      <c r="M4355" s="184"/>
    </row>
    <row r="4356" spans="1:13" ht="15" customHeight="1" x14ac:dyDescent="0.3">
      <c r="A4356" s="85" t="s">
        <v>9011</v>
      </c>
      <c r="B4356" s="85" t="s">
        <v>9012</v>
      </c>
      <c r="C4356" s="86" t="s">
        <v>28</v>
      </c>
      <c r="D4356" s="203">
        <v>3</v>
      </c>
      <c r="E4356" s="164">
        <v>2721.66</v>
      </c>
      <c r="F4356" s="163">
        <v>0</v>
      </c>
      <c r="G4356" s="172">
        <v>0</v>
      </c>
      <c r="I4356" s="177">
        <f>F4356/D4356</f>
        <v>0</v>
      </c>
      <c r="J4356" s="174">
        <f t="shared" si="227"/>
        <v>3</v>
      </c>
      <c r="M4356" s="184"/>
    </row>
    <row r="4357" spans="1:13" ht="15" customHeight="1" x14ac:dyDescent="0.3">
      <c r="A4357" s="85" t="s">
        <v>9013</v>
      </c>
      <c r="B4357" s="85" t="s">
        <v>9014</v>
      </c>
      <c r="C4357" s="86" t="s">
        <v>28</v>
      </c>
      <c r="D4357" s="203">
        <v>1</v>
      </c>
      <c r="E4357" s="164">
        <v>1000</v>
      </c>
      <c r="F4357" s="163">
        <v>0</v>
      </c>
      <c r="G4357" s="172">
        <v>0</v>
      </c>
      <c r="I4357" s="177">
        <f>F4357/D4357</f>
        <v>0</v>
      </c>
      <c r="J4357" s="174">
        <f t="shared" si="227"/>
        <v>1</v>
      </c>
      <c r="M4357" s="184"/>
    </row>
    <row r="4358" spans="1:13" ht="25.2" customHeight="1" x14ac:dyDescent="0.3">
      <c r="A4358" s="81" t="s">
        <v>5110</v>
      </c>
      <c r="B4358" s="81" t="s">
        <v>5111</v>
      </c>
      <c r="C4358" s="82"/>
      <c r="D4358" s="197"/>
      <c r="E4358" s="153">
        <v>5089664.5699999994</v>
      </c>
      <c r="F4358" s="82"/>
      <c r="G4358" s="82">
        <v>0</v>
      </c>
      <c r="I4358" s="177"/>
      <c r="J4358" s="174">
        <f t="shared" si="227"/>
        <v>0</v>
      </c>
      <c r="M4358" s="184"/>
    </row>
    <row r="4359" spans="1:13" ht="15" customHeight="1" x14ac:dyDescent="0.3">
      <c r="A4359" s="85" t="s">
        <v>5112</v>
      </c>
      <c r="B4359" s="85" t="s">
        <v>5113</v>
      </c>
      <c r="C4359" s="86" t="s">
        <v>28</v>
      </c>
      <c r="D4359" s="199">
        <v>74</v>
      </c>
      <c r="E4359" s="176">
        <v>22600.34</v>
      </c>
      <c r="F4359" s="87">
        <v>0</v>
      </c>
      <c r="G4359" s="168">
        <v>0</v>
      </c>
      <c r="I4359" s="177">
        <f t="shared" ref="I4359:I4365" si="228">F4359/D4359</f>
        <v>0</v>
      </c>
      <c r="J4359" s="174">
        <f t="shared" si="227"/>
        <v>74</v>
      </c>
      <c r="M4359" s="184"/>
    </row>
    <row r="4360" spans="1:13" ht="15" customHeight="1" x14ac:dyDescent="0.3">
      <c r="A4360" s="85" t="s">
        <v>5114</v>
      </c>
      <c r="B4360" s="85" t="s">
        <v>5115</v>
      </c>
      <c r="C4360" s="86" t="s">
        <v>28</v>
      </c>
      <c r="D4360" s="199">
        <v>3</v>
      </c>
      <c r="E4360" s="176">
        <v>648.75</v>
      </c>
      <c r="F4360" s="87">
        <v>0</v>
      </c>
      <c r="G4360" s="168">
        <v>0</v>
      </c>
      <c r="I4360" s="177">
        <f t="shared" si="228"/>
        <v>0</v>
      </c>
      <c r="J4360" s="174">
        <f t="shared" si="227"/>
        <v>3</v>
      </c>
      <c r="M4360" s="184"/>
    </row>
    <row r="4361" spans="1:13" ht="15" customHeight="1" x14ac:dyDescent="0.3">
      <c r="A4361" s="85" t="s">
        <v>5116</v>
      </c>
      <c r="B4361" s="85" t="s">
        <v>5117</v>
      </c>
      <c r="C4361" s="86" t="s">
        <v>28</v>
      </c>
      <c r="D4361" s="199">
        <v>25</v>
      </c>
      <c r="E4361" s="176">
        <v>5426</v>
      </c>
      <c r="F4361" s="87">
        <v>0</v>
      </c>
      <c r="G4361" s="168">
        <v>0</v>
      </c>
      <c r="I4361" s="177">
        <f t="shared" si="228"/>
        <v>0</v>
      </c>
      <c r="J4361" s="174">
        <f t="shared" si="227"/>
        <v>25</v>
      </c>
      <c r="M4361" s="184"/>
    </row>
    <row r="4362" spans="1:13" ht="15" customHeight="1" x14ac:dyDescent="0.3">
      <c r="A4362" s="85" t="s">
        <v>5118</v>
      </c>
      <c r="B4362" s="85" t="s">
        <v>5119</v>
      </c>
      <c r="C4362" s="86" t="s">
        <v>28</v>
      </c>
      <c r="D4362" s="199">
        <v>6</v>
      </c>
      <c r="E4362" s="176">
        <v>883.26</v>
      </c>
      <c r="F4362" s="87">
        <v>0</v>
      </c>
      <c r="G4362" s="168">
        <v>0</v>
      </c>
      <c r="I4362" s="177">
        <f t="shared" si="228"/>
        <v>0</v>
      </c>
      <c r="J4362" s="174">
        <f t="shared" si="227"/>
        <v>6</v>
      </c>
      <c r="M4362" s="184"/>
    </row>
    <row r="4363" spans="1:13" ht="15" customHeight="1" x14ac:dyDescent="0.3">
      <c r="A4363" s="85" t="s">
        <v>5120</v>
      </c>
      <c r="B4363" s="85" t="s">
        <v>5121</v>
      </c>
      <c r="C4363" s="86" t="s">
        <v>28</v>
      </c>
      <c r="D4363" s="199">
        <v>48</v>
      </c>
      <c r="E4363" s="176">
        <v>139669.92000000001</v>
      </c>
      <c r="F4363" s="87">
        <v>0</v>
      </c>
      <c r="G4363" s="168">
        <v>0</v>
      </c>
      <c r="I4363" s="177">
        <f t="shared" si="228"/>
        <v>0</v>
      </c>
      <c r="J4363" s="174">
        <f t="shared" si="227"/>
        <v>48</v>
      </c>
      <c r="M4363" s="184"/>
    </row>
    <row r="4364" spans="1:13" ht="15" customHeight="1" x14ac:dyDescent="0.3">
      <c r="A4364" s="85" t="s">
        <v>5122</v>
      </c>
      <c r="B4364" s="85" t="s">
        <v>5123</v>
      </c>
      <c r="C4364" s="86" t="s">
        <v>28</v>
      </c>
      <c r="D4364" s="199">
        <v>2</v>
      </c>
      <c r="E4364" s="176">
        <v>11363.4</v>
      </c>
      <c r="F4364" s="87">
        <v>0</v>
      </c>
      <c r="G4364" s="168">
        <v>0</v>
      </c>
      <c r="I4364" s="177">
        <f t="shared" si="228"/>
        <v>0</v>
      </c>
      <c r="J4364" s="174">
        <f t="shared" si="227"/>
        <v>2</v>
      </c>
      <c r="M4364" s="184"/>
    </row>
    <row r="4365" spans="1:13" ht="15" customHeight="1" x14ac:dyDescent="0.3">
      <c r="A4365" s="85" t="s">
        <v>5124</v>
      </c>
      <c r="B4365" s="85" t="s">
        <v>5125</v>
      </c>
      <c r="C4365" s="86" t="s">
        <v>28</v>
      </c>
      <c r="D4365" s="199">
        <v>1</v>
      </c>
      <c r="E4365" s="176">
        <v>3471.45</v>
      </c>
      <c r="F4365" s="87">
        <v>0</v>
      </c>
      <c r="G4365" s="168">
        <v>0</v>
      </c>
      <c r="I4365" s="177">
        <f t="shared" si="228"/>
        <v>0</v>
      </c>
      <c r="J4365" s="174">
        <f t="shared" si="227"/>
        <v>1</v>
      </c>
      <c r="M4365" s="184"/>
    </row>
    <row r="4366" spans="1:13" ht="15" customHeight="1" x14ac:dyDescent="0.3">
      <c r="A4366" s="85" t="s">
        <v>5126</v>
      </c>
      <c r="B4366" s="85" t="s">
        <v>5127</v>
      </c>
      <c r="C4366" s="86" t="s">
        <v>28</v>
      </c>
      <c r="D4366" s="199">
        <v>0</v>
      </c>
      <c r="E4366" s="176">
        <v>0</v>
      </c>
      <c r="F4366" s="87">
        <v>0</v>
      </c>
      <c r="G4366" s="168">
        <v>0</v>
      </c>
      <c r="I4366" s="177" t="s">
        <v>9293</v>
      </c>
      <c r="J4366" s="174">
        <f t="shared" si="227"/>
        <v>0</v>
      </c>
      <c r="M4366" s="184"/>
    </row>
    <row r="4367" spans="1:13" ht="15" customHeight="1" x14ac:dyDescent="0.3">
      <c r="A4367" s="85" t="s">
        <v>5128</v>
      </c>
      <c r="B4367" s="85" t="s">
        <v>5129</v>
      </c>
      <c r="C4367" s="86" t="s">
        <v>28</v>
      </c>
      <c r="D4367" s="199">
        <v>1</v>
      </c>
      <c r="E4367" s="176">
        <v>6825</v>
      </c>
      <c r="F4367" s="87">
        <v>0</v>
      </c>
      <c r="G4367" s="168">
        <v>0</v>
      </c>
      <c r="I4367" s="177">
        <f t="shared" ref="I4367:I4383" si="229">F4367/D4367</f>
        <v>0</v>
      </c>
      <c r="J4367" s="174">
        <f t="shared" si="227"/>
        <v>1</v>
      </c>
      <c r="M4367" s="184"/>
    </row>
    <row r="4368" spans="1:13" ht="15" customHeight="1" x14ac:dyDescent="0.3">
      <c r="A4368" s="85" t="s">
        <v>5130</v>
      </c>
      <c r="B4368" s="85" t="s">
        <v>5131</v>
      </c>
      <c r="C4368" s="86" t="s">
        <v>28</v>
      </c>
      <c r="D4368" s="199">
        <v>1</v>
      </c>
      <c r="E4368" s="176">
        <v>7140</v>
      </c>
      <c r="F4368" s="87">
        <v>0</v>
      </c>
      <c r="G4368" s="168">
        <v>0</v>
      </c>
      <c r="I4368" s="177">
        <f t="shared" si="229"/>
        <v>0</v>
      </c>
      <c r="J4368" s="174">
        <f t="shared" si="227"/>
        <v>1</v>
      </c>
      <c r="M4368" s="184"/>
    </row>
    <row r="4369" spans="1:13" ht="15" customHeight="1" x14ac:dyDescent="0.3">
      <c r="A4369" s="85" t="s">
        <v>5132</v>
      </c>
      <c r="B4369" s="85" t="s">
        <v>5133</v>
      </c>
      <c r="C4369" s="86" t="s">
        <v>28</v>
      </c>
      <c r="D4369" s="199">
        <v>1</v>
      </c>
      <c r="E4369" s="176">
        <v>7087.5</v>
      </c>
      <c r="F4369" s="87">
        <v>0</v>
      </c>
      <c r="G4369" s="168">
        <v>0</v>
      </c>
      <c r="I4369" s="177">
        <f t="shared" si="229"/>
        <v>0</v>
      </c>
      <c r="J4369" s="174">
        <f t="shared" si="227"/>
        <v>1</v>
      </c>
      <c r="M4369" s="184"/>
    </row>
    <row r="4370" spans="1:13" ht="15" customHeight="1" x14ac:dyDescent="0.3">
      <c r="A4370" s="85" t="s">
        <v>5134</v>
      </c>
      <c r="B4370" s="85" t="s">
        <v>5135</v>
      </c>
      <c r="C4370" s="86" t="s">
        <v>28</v>
      </c>
      <c r="D4370" s="199">
        <v>4</v>
      </c>
      <c r="E4370" s="176">
        <v>19209.36</v>
      </c>
      <c r="F4370" s="87">
        <v>0</v>
      </c>
      <c r="G4370" s="168">
        <v>0</v>
      </c>
      <c r="I4370" s="177">
        <f t="shared" si="229"/>
        <v>0</v>
      </c>
      <c r="J4370" s="174">
        <f t="shared" si="227"/>
        <v>4</v>
      </c>
      <c r="M4370" s="184"/>
    </row>
    <row r="4371" spans="1:13" ht="15" customHeight="1" x14ac:dyDescent="0.3">
      <c r="A4371" s="85" t="s">
        <v>5136</v>
      </c>
      <c r="B4371" s="85" t="s">
        <v>5137</v>
      </c>
      <c r="C4371" s="86" t="s">
        <v>28</v>
      </c>
      <c r="D4371" s="199">
        <v>1</v>
      </c>
      <c r="E4371" s="176">
        <v>3500</v>
      </c>
      <c r="F4371" s="87">
        <v>0</v>
      </c>
      <c r="G4371" s="168">
        <v>0</v>
      </c>
      <c r="I4371" s="177">
        <f t="shared" si="229"/>
        <v>0</v>
      </c>
      <c r="J4371" s="174">
        <f t="shared" si="227"/>
        <v>1</v>
      </c>
      <c r="M4371" s="184"/>
    </row>
    <row r="4372" spans="1:13" ht="15" customHeight="1" x14ac:dyDescent="0.3">
      <c r="A4372" s="85" t="s">
        <v>5138</v>
      </c>
      <c r="B4372" s="85" t="s">
        <v>5139</v>
      </c>
      <c r="C4372" s="86" t="s">
        <v>28</v>
      </c>
      <c r="D4372" s="199">
        <v>2</v>
      </c>
      <c r="E4372" s="176">
        <v>7046.4</v>
      </c>
      <c r="F4372" s="87">
        <v>0</v>
      </c>
      <c r="G4372" s="168">
        <v>0</v>
      </c>
      <c r="I4372" s="177">
        <f t="shared" si="229"/>
        <v>0</v>
      </c>
      <c r="J4372" s="174">
        <f t="shared" si="227"/>
        <v>2</v>
      </c>
      <c r="M4372" s="184"/>
    </row>
    <row r="4373" spans="1:13" ht="15" customHeight="1" x14ac:dyDescent="0.3">
      <c r="A4373" s="85" t="s">
        <v>5140</v>
      </c>
      <c r="B4373" s="85" t="s">
        <v>5141</v>
      </c>
      <c r="C4373" s="86" t="s">
        <v>28</v>
      </c>
      <c r="D4373" s="199">
        <v>101</v>
      </c>
      <c r="E4373" s="176">
        <v>75194.5</v>
      </c>
      <c r="F4373" s="87">
        <v>0</v>
      </c>
      <c r="G4373" s="168">
        <v>0</v>
      </c>
      <c r="I4373" s="177">
        <f t="shared" si="229"/>
        <v>0</v>
      </c>
      <c r="J4373" s="174">
        <f t="shared" si="227"/>
        <v>101</v>
      </c>
      <c r="M4373" s="184"/>
    </row>
    <row r="4374" spans="1:13" ht="15" customHeight="1" x14ac:dyDescent="0.3">
      <c r="A4374" s="85" t="s">
        <v>5142</v>
      </c>
      <c r="B4374" s="85" t="s">
        <v>5143</v>
      </c>
      <c r="C4374" s="86" t="s">
        <v>28</v>
      </c>
      <c r="D4374" s="199">
        <v>7</v>
      </c>
      <c r="E4374" s="176">
        <v>8218.98</v>
      </c>
      <c r="F4374" s="87">
        <v>0</v>
      </c>
      <c r="G4374" s="168">
        <v>0</v>
      </c>
      <c r="I4374" s="177">
        <f t="shared" si="229"/>
        <v>0</v>
      </c>
      <c r="J4374" s="174">
        <f t="shared" si="227"/>
        <v>7</v>
      </c>
      <c r="M4374" s="184"/>
    </row>
    <row r="4375" spans="1:13" ht="15" customHeight="1" x14ac:dyDescent="0.3">
      <c r="A4375" s="85" t="s">
        <v>5144</v>
      </c>
      <c r="B4375" s="85" t="s">
        <v>5145</v>
      </c>
      <c r="C4375" s="86" t="s">
        <v>28</v>
      </c>
      <c r="D4375" s="199">
        <v>6</v>
      </c>
      <c r="E4375" s="176">
        <v>6885.12</v>
      </c>
      <c r="F4375" s="87">
        <v>0</v>
      </c>
      <c r="G4375" s="168">
        <v>0</v>
      </c>
      <c r="I4375" s="177">
        <f t="shared" si="229"/>
        <v>0</v>
      </c>
      <c r="J4375" s="174">
        <f t="shared" si="227"/>
        <v>6</v>
      </c>
      <c r="M4375" s="184"/>
    </row>
    <row r="4376" spans="1:13" ht="15" customHeight="1" x14ac:dyDescent="0.3">
      <c r="A4376" s="85" t="s">
        <v>5146</v>
      </c>
      <c r="B4376" s="85" t="s">
        <v>5147</v>
      </c>
      <c r="C4376" s="86" t="s">
        <v>28</v>
      </c>
      <c r="D4376" s="199">
        <v>1</v>
      </c>
      <c r="E4376" s="176">
        <v>2658.75</v>
      </c>
      <c r="F4376" s="87">
        <v>0</v>
      </c>
      <c r="G4376" s="168">
        <v>0</v>
      </c>
      <c r="I4376" s="177">
        <f t="shared" si="229"/>
        <v>0</v>
      </c>
      <c r="J4376" s="174">
        <f t="shared" si="227"/>
        <v>1</v>
      </c>
      <c r="M4376" s="184"/>
    </row>
    <row r="4377" spans="1:13" ht="15" customHeight="1" x14ac:dyDescent="0.3">
      <c r="A4377" s="85" t="s">
        <v>5148</v>
      </c>
      <c r="B4377" s="85" t="s">
        <v>5149</v>
      </c>
      <c r="C4377" s="86" t="s">
        <v>28</v>
      </c>
      <c r="D4377" s="199">
        <v>8</v>
      </c>
      <c r="E4377" s="176">
        <v>40009.199999999997</v>
      </c>
      <c r="F4377" s="87">
        <v>0</v>
      </c>
      <c r="G4377" s="168">
        <v>0</v>
      </c>
      <c r="I4377" s="177">
        <f t="shared" si="229"/>
        <v>0</v>
      </c>
      <c r="J4377" s="174">
        <f t="shared" si="227"/>
        <v>8</v>
      </c>
      <c r="M4377" s="184"/>
    </row>
    <row r="4378" spans="1:13" ht="15" customHeight="1" x14ac:dyDescent="0.3">
      <c r="A4378" s="85" t="s">
        <v>5150</v>
      </c>
      <c r="B4378" s="85" t="s">
        <v>5151</v>
      </c>
      <c r="C4378" s="86" t="s">
        <v>28</v>
      </c>
      <c r="D4378" s="199">
        <v>12</v>
      </c>
      <c r="E4378" s="176">
        <v>78139.199999999997</v>
      </c>
      <c r="F4378" s="87">
        <v>0</v>
      </c>
      <c r="G4378" s="168">
        <v>0</v>
      </c>
      <c r="I4378" s="177">
        <f t="shared" si="229"/>
        <v>0</v>
      </c>
      <c r="J4378" s="174">
        <f t="shared" si="227"/>
        <v>12</v>
      </c>
      <c r="M4378" s="184"/>
    </row>
    <row r="4379" spans="1:13" ht="15" customHeight="1" x14ac:dyDescent="0.3">
      <c r="A4379" s="85" t="s">
        <v>5152</v>
      </c>
      <c r="B4379" s="85" t="s">
        <v>5153</v>
      </c>
      <c r="C4379" s="86" t="s">
        <v>28</v>
      </c>
      <c r="D4379" s="199">
        <v>166</v>
      </c>
      <c r="E4379" s="176">
        <v>140329.76</v>
      </c>
      <c r="F4379" s="87">
        <v>0</v>
      </c>
      <c r="G4379" s="168">
        <v>0</v>
      </c>
      <c r="I4379" s="177">
        <f t="shared" si="229"/>
        <v>0</v>
      </c>
      <c r="J4379" s="174">
        <f t="shared" si="227"/>
        <v>166</v>
      </c>
      <c r="M4379" s="184"/>
    </row>
    <row r="4380" spans="1:13" ht="15" customHeight="1" x14ac:dyDescent="0.3">
      <c r="A4380" s="85" t="s">
        <v>5154</v>
      </c>
      <c r="B4380" s="85" t="s">
        <v>5155</v>
      </c>
      <c r="C4380" s="86" t="s">
        <v>28</v>
      </c>
      <c r="D4380" s="199">
        <v>36</v>
      </c>
      <c r="E4380" s="176">
        <v>88921.08</v>
      </c>
      <c r="F4380" s="87">
        <v>0</v>
      </c>
      <c r="G4380" s="168">
        <v>0</v>
      </c>
      <c r="I4380" s="177">
        <f t="shared" si="229"/>
        <v>0</v>
      </c>
      <c r="J4380" s="174">
        <f t="shared" si="227"/>
        <v>36</v>
      </c>
      <c r="M4380" s="184"/>
    </row>
    <row r="4381" spans="1:13" ht="15" customHeight="1" x14ac:dyDescent="0.3">
      <c r="A4381" s="85" t="s">
        <v>5156</v>
      </c>
      <c r="B4381" s="85" t="s">
        <v>5157</v>
      </c>
      <c r="C4381" s="86" t="s">
        <v>28</v>
      </c>
      <c r="D4381" s="199">
        <v>19</v>
      </c>
      <c r="E4381" s="176">
        <v>37902.15</v>
      </c>
      <c r="F4381" s="87">
        <v>0</v>
      </c>
      <c r="G4381" s="168">
        <v>0</v>
      </c>
      <c r="I4381" s="177">
        <f t="shared" si="229"/>
        <v>0</v>
      </c>
      <c r="J4381" s="174">
        <f t="shared" si="227"/>
        <v>19</v>
      </c>
      <c r="M4381" s="184"/>
    </row>
    <row r="4382" spans="1:13" ht="15" customHeight="1" x14ac:dyDescent="0.3">
      <c r="A4382" s="85" t="s">
        <v>5158</v>
      </c>
      <c r="B4382" s="85" t="s">
        <v>5159</v>
      </c>
      <c r="C4382" s="86" t="s">
        <v>28</v>
      </c>
      <c r="D4382" s="199">
        <v>7</v>
      </c>
      <c r="E4382" s="176">
        <v>6905.92</v>
      </c>
      <c r="F4382" s="87">
        <v>0</v>
      </c>
      <c r="G4382" s="168">
        <v>0</v>
      </c>
      <c r="I4382" s="177">
        <f t="shared" si="229"/>
        <v>0</v>
      </c>
      <c r="J4382" s="174">
        <f t="shared" si="227"/>
        <v>7</v>
      </c>
      <c r="M4382" s="184"/>
    </row>
    <row r="4383" spans="1:13" ht="15" customHeight="1" x14ac:dyDescent="0.3">
      <c r="A4383" s="85" t="s">
        <v>5160</v>
      </c>
      <c r="B4383" s="85" t="s">
        <v>5161</v>
      </c>
      <c r="C4383" s="86" t="s">
        <v>28</v>
      </c>
      <c r="D4383" s="199">
        <v>1</v>
      </c>
      <c r="E4383" s="176">
        <v>2150</v>
      </c>
      <c r="F4383" s="87">
        <v>0</v>
      </c>
      <c r="G4383" s="168">
        <v>0</v>
      </c>
      <c r="I4383" s="177">
        <f t="shared" si="229"/>
        <v>0</v>
      </c>
      <c r="J4383" s="174">
        <f t="shared" si="227"/>
        <v>1</v>
      </c>
      <c r="M4383" s="184"/>
    </row>
    <row r="4384" spans="1:13" ht="15" customHeight="1" x14ac:dyDescent="0.3">
      <c r="A4384" s="85" t="s">
        <v>5162</v>
      </c>
      <c r="B4384" s="85" t="s">
        <v>5163</v>
      </c>
      <c r="C4384" s="86" t="s">
        <v>28</v>
      </c>
      <c r="D4384" s="199">
        <v>0</v>
      </c>
      <c r="E4384" s="176">
        <v>0</v>
      </c>
      <c r="F4384" s="87">
        <v>0</v>
      </c>
      <c r="G4384" s="168">
        <v>0</v>
      </c>
      <c r="I4384" s="177" t="s">
        <v>9293</v>
      </c>
      <c r="J4384" s="174">
        <f t="shared" si="227"/>
        <v>0</v>
      </c>
      <c r="M4384" s="184"/>
    </row>
    <row r="4385" spans="1:13" ht="15" customHeight="1" x14ac:dyDescent="0.3">
      <c r="A4385" s="85" t="s">
        <v>5164</v>
      </c>
      <c r="B4385" s="85" t="s">
        <v>5165</v>
      </c>
      <c r="C4385" s="86" t="s">
        <v>28</v>
      </c>
      <c r="D4385" s="199">
        <v>57</v>
      </c>
      <c r="E4385" s="176">
        <v>61514.400000000001</v>
      </c>
      <c r="F4385" s="87">
        <v>0</v>
      </c>
      <c r="G4385" s="168">
        <v>0</v>
      </c>
      <c r="I4385" s="177">
        <f t="shared" ref="I4385:I4390" si="230">F4385/D4385</f>
        <v>0</v>
      </c>
      <c r="J4385" s="174">
        <f t="shared" si="227"/>
        <v>57</v>
      </c>
      <c r="M4385" s="184"/>
    </row>
    <row r="4386" spans="1:13" ht="15" customHeight="1" x14ac:dyDescent="0.3">
      <c r="A4386" s="85" t="s">
        <v>5166</v>
      </c>
      <c r="B4386" s="85" t="s">
        <v>5167</v>
      </c>
      <c r="C4386" s="86" t="s">
        <v>28</v>
      </c>
      <c r="D4386" s="199">
        <v>1</v>
      </c>
      <c r="E4386" s="176">
        <v>25453.64</v>
      </c>
      <c r="F4386" s="87">
        <v>0</v>
      </c>
      <c r="G4386" s="168">
        <v>0</v>
      </c>
      <c r="I4386" s="177">
        <f t="shared" si="230"/>
        <v>0</v>
      </c>
      <c r="J4386" s="174">
        <f t="shared" si="227"/>
        <v>1</v>
      </c>
      <c r="M4386" s="184"/>
    </row>
    <row r="4387" spans="1:13" ht="15" customHeight="1" x14ac:dyDescent="0.3">
      <c r="A4387" s="85" t="s">
        <v>5168</v>
      </c>
      <c r="B4387" s="85" t="s">
        <v>5169</v>
      </c>
      <c r="C4387" s="86" t="s">
        <v>28</v>
      </c>
      <c r="D4387" s="199">
        <v>2</v>
      </c>
      <c r="E4387" s="176">
        <v>1200</v>
      </c>
      <c r="F4387" s="87">
        <v>0</v>
      </c>
      <c r="G4387" s="168">
        <v>0</v>
      </c>
      <c r="I4387" s="177">
        <f t="shared" si="230"/>
        <v>0</v>
      </c>
      <c r="J4387" s="174">
        <f t="shared" si="227"/>
        <v>2</v>
      </c>
      <c r="M4387" s="184"/>
    </row>
    <row r="4388" spans="1:13" ht="15" customHeight="1" x14ac:dyDescent="0.3">
      <c r="A4388" s="85" t="s">
        <v>5170</v>
      </c>
      <c r="B4388" s="85" t="s">
        <v>5171</v>
      </c>
      <c r="C4388" s="86" t="s">
        <v>28</v>
      </c>
      <c r="D4388" s="199">
        <v>5</v>
      </c>
      <c r="E4388" s="176">
        <v>1888.45</v>
      </c>
      <c r="F4388" s="87">
        <v>0</v>
      </c>
      <c r="G4388" s="168">
        <v>0</v>
      </c>
      <c r="I4388" s="177">
        <f t="shared" si="230"/>
        <v>0</v>
      </c>
      <c r="J4388" s="174">
        <f t="shared" si="227"/>
        <v>5</v>
      </c>
      <c r="M4388" s="184"/>
    </row>
    <row r="4389" spans="1:13" ht="15" customHeight="1" x14ac:dyDescent="0.3">
      <c r="A4389" s="85" t="s">
        <v>5172</v>
      </c>
      <c r="B4389" s="85" t="s">
        <v>5173</v>
      </c>
      <c r="C4389" s="86" t="s">
        <v>28</v>
      </c>
      <c r="D4389" s="199">
        <v>3</v>
      </c>
      <c r="E4389" s="176">
        <v>12603.09</v>
      </c>
      <c r="F4389" s="87">
        <v>0</v>
      </c>
      <c r="G4389" s="168">
        <v>0</v>
      </c>
      <c r="I4389" s="177">
        <f t="shared" si="230"/>
        <v>0</v>
      </c>
      <c r="J4389" s="174">
        <f t="shared" si="227"/>
        <v>3</v>
      </c>
      <c r="M4389" s="184"/>
    </row>
    <row r="4390" spans="1:13" ht="15" customHeight="1" x14ac:dyDescent="0.3">
      <c r="A4390" s="85" t="s">
        <v>5174</v>
      </c>
      <c r="B4390" s="85" t="s">
        <v>5175</v>
      </c>
      <c r="C4390" s="86" t="s">
        <v>28</v>
      </c>
      <c r="D4390" s="199">
        <v>1</v>
      </c>
      <c r="E4390" s="176">
        <v>8172.15</v>
      </c>
      <c r="F4390" s="87">
        <v>0</v>
      </c>
      <c r="G4390" s="168">
        <v>0</v>
      </c>
      <c r="I4390" s="177">
        <f t="shared" si="230"/>
        <v>0</v>
      </c>
      <c r="J4390" s="174">
        <f t="shared" si="227"/>
        <v>1</v>
      </c>
      <c r="M4390" s="184"/>
    </row>
    <row r="4391" spans="1:13" ht="15" customHeight="1" x14ac:dyDescent="0.3">
      <c r="A4391" s="85" t="s">
        <v>5176</v>
      </c>
      <c r="B4391" s="85" t="s">
        <v>5177</v>
      </c>
      <c r="C4391" s="86" t="s">
        <v>28</v>
      </c>
      <c r="D4391" s="199">
        <v>0</v>
      </c>
      <c r="E4391" s="176">
        <v>0</v>
      </c>
      <c r="F4391" s="87">
        <v>0</v>
      </c>
      <c r="G4391" s="168">
        <v>0</v>
      </c>
      <c r="I4391" s="177" t="s">
        <v>9293</v>
      </c>
      <c r="J4391" s="174">
        <f t="shared" si="227"/>
        <v>0</v>
      </c>
      <c r="M4391" s="184"/>
    </row>
    <row r="4392" spans="1:13" ht="15" customHeight="1" x14ac:dyDescent="0.3">
      <c r="A4392" s="85" t="s">
        <v>5178</v>
      </c>
      <c r="B4392" s="85" t="s">
        <v>5179</v>
      </c>
      <c r="C4392" s="86" t="s">
        <v>28</v>
      </c>
      <c r="D4392" s="199">
        <v>1</v>
      </c>
      <c r="E4392" s="176">
        <v>2693.3000000000011</v>
      </c>
      <c r="F4392" s="87">
        <v>0</v>
      </c>
      <c r="G4392" s="168">
        <v>0</v>
      </c>
      <c r="I4392" s="177">
        <f t="shared" ref="I4392:I4413" si="231">F4392/D4392</f>
        <v>0</v>
      </c>
      <c r="J4392" s="174">
        <f t="shared" si="227"/>
        <v>1</v>
      </c>
      <c r="M4392" s="184"/>
    </row>
    <row r="4393" spans="1:13" ht="15" customHeight="1" x14ac:dyDescent="0.3">
      <c r="A4393" s="85" t="s">
        <v>5180</v>
      </c>
      <c r="B4393" s="85" t="s">
        <v>5181</v>
      </c>
      <c r="C4393" s="86" t="s">
        <v>28</v>
      </c>
      <c r="D4393" s="199">
        <v>1</v>
      </c>
      <c r="E4393" s="176">
        <v>537.65</v>
      </c>
      <c r="F4393" s="87">
        <v>0</v>
      </c>
      <c r="G4393" s="168">
        <v>0</v>
      </c>
      <c r="I4393" s="177">
        <f t="shared" si="231"/>
        <v>0</v>
      </c>
      <c r="J4393" s="174">
        <f t="shared" si="227"/>
        <v>1</v>
      </c>
      <c r="M4393" s="184"/>
    </row>
    <row r="4394" spans="1:13" ht="15" customHeight="1" x14ac:dyDescent="0.3">
      <c r="A4394" s="85" t="s">
        <v>5182</v>
      </c>
      <c r="B4394" s="85" t="s">
        <v>5183</v>
      </c>
      <c r="C4394" s="86" t="s">
        <v>28</v>
      </c>
      <c r="D4394" s="199">
        <v>1</v>
      </c>
      <c r="E4394" s="176">
        <v>7495.62</v>
      </c>
      <c r="F4394" s="87">
        <v>0</v>
      </c>
      <c r="G4394" s="168">
        <v>0</v>
      </c>
      <c r="I4394" s="177">
        <f t="shared" si="231"/>
        <v>0</v>
      </c>
      <c r="J4394" s="174">
        <f t="shared" si="227"/>
        <v>1</v>
      </c>
      <c r="M4394" s="184"/>
    </row>
    <row r="4395" spans="1:13" ht="15" customHeight="1" x14ac:dyDescent="0.3">
      <c r="A4395" s="85" t="s">
        <v>5184</v>
      </c>
      <c r="B4395" s="85" t="s">
        <v>5185</v>
      </c>
      <c r="C4395" s="86" t="s">
        <v>28</v>
      </c>
      <c r="D4395" s="199">
        <v>2</v>
      </c>
      <c r="E4395" s="176">
        <v>64783.5</v>
      </c>
      <c r="F4395" s="87">
        <v>0</v>
      </c>
      <c r="G4395" s="168">
        <v>0</v>
      </c>
      <c r="I4395" s="177">
        <f t="shared" si="231"/>
        <v>0</v>
      </c>
      <c r="J4395" s="174">
        <f t="shared" si="227"/>
        <v>2</v>
      </c>
      <c r="M4395" s="184"/>
    </row>
    <row r="4396" spans="1:13" ht="15" customHeight="1" x14ac:dyDescent="0.3">
      <c r="A4396" s="85" t="s">
        <v>5186</v>
      </c>
      <c r="B4396" s="85" t="s">
        <v>5187</v>
      </c>
      <c r="C4396" s="86" t="s">
        <v>28</v>
      </c>
      <c r="D4396" s="199">
        <v>2</v>
      </c>
      <c r="E4396" s="176">
        <v>10997.44</v>
      </c>
      <c r="F4396" s="87">
        <v>0</v>
      </c>
      <c r="G4396" s="168">
        <v>0</v>
      </c>
      <c r="I4396" s="177">
        <f t="shared" si="231"/>
        <v>0</v>
      </c>
      <c r="J4396" s="174">
        <f t="shared" si="227"/>
        <v>2</v>
      </c>
      <c r="M4396" s="184"/>
    </row>
    <row r="4397" spans="1:13" ht="15" customHeight="1" x14ac:dyDescent="0.3">
      <c r="A4397" s="85" t="s">
        <v>5188</v>
      </c>
      <c r="B4397" s="85" t="s">
        <v>5189</v>
      </c>
      <c r="C4397" s="86" t="s">
        <v>28</v>
      </c>
      <c r="D4397" s="199">
        <v>2</v>
      </c>
      <c r="E4397" s="176">
        <v>5000</v>
      </c>
      <c r="F4397" s="87">
        <v>0</v>
      </c>
      <c r="G4397" s="168">
        <v>0</v>
      </c>
      <c r="I4397" s="177">
        <f t="shared" si="231"/>
        <v>0</v>
      </c>
      <c r="J4397" s="174">
        <f t="shared" si="227"/>
        <v>2</v>
      </c>
      <c r="M4397" s="184"/>
    </row>
    <row r="4398" spans="1:13" ht="15" customHeight="1" x14ac:dyDescent="0.3">
      <c r="A4398" s="85" t="s">
        <v>5190</v>
      </c>
      <c r="B4398" s="85" t="s">
        <v>5191</v>
      </c>
      <c r="C4398" s="86" t="s">
        <v>28</v>
      </c>
      <c r="D4398" s="199">
        <v>3</v>
      </c>
      <c r="E4398" s="176">
        <v>5847.66</v>
      </c>
      <c r="F4398" s="87">
        <v>0</v>
      </c>
      <c r="G4398" s="168">
        <v>0</v>
      </c>
      <c r="I4398" s="177">
        <f t="shared" si="231"/>
        <v>0</v>
      </c>
      <c r="J4398" s="174">
        <f t="shared" si="227"/>
        <v>3</v>
      </c>
      <c r="M4398" s="184"/>
    </row>
    <row r="4399" spans="1:13" ht="15" customHeight="1" x14ac:dyDescent="0.3">
      <c r="A4399" s="85" t="s">
        <v>5192</v>
      </c>
      <c r="B4399" s="85" t="s">
        <v>5193</v>
      </c>
      <c r="C4399" s="86" t="s">
        <v>28</v>
      </c>
      <c r="D4399" s="199">
        <v>4</v>
      </c>
      <c r="E4399" s="176">
        <v>14000</v>
      </c>
      <c r="F4399" s="87">
        <v>0</v>
      </c>
      <c r="G4399" s="168">
        <v>0</v>
      </c>
      <c r="I4399" s="177">
        <f t="shared" si="231"/>
        <v>0</v>
      </c>
      <c r="J4399" s="174">
        <f t="shared" si="227"/>
        <v>4</v>
      </c>
      <c r="M4399" s="184"/>
    </row>
    <row r="4400" spans="1:13" ht="15" customHeight="1" x14ac:dyDescent="0.3">
      <c r="A4400" s="85" t="s">
        <v>5194</v>
      </c>
      <c r="B4400" s="85" t="s">
        <v>5195</v>
      </c>
      <c r="C4400" s="86" t="s">
        <v>28</v>
      </c>
      <c r="D4400" s="199">
        <v>3</v>
      </c>
      <c r="E4400" s="176">
        <v>9600</v>
      </c>
      <c r="F4400" s="87">
        <v>0</v>
      </c>
      <c r="G4400" s="168">
        <v>0</v>
      </c>
      <c r="I4400" s="177">
        <f t="shared" si="231"/>
        <v>0</v>
      </c>
      <c r="J4400" s="174">
        <f t="shared" si="227"/>
        <v>3</v>
      </c>
      <c r="M4400" s="184"/>
    </row>
    <row r="4401" spans="1:13" ht="15" customHeight="1" x14ac:dyDescent="0.3">
      <c r="A4401" s="85" t="s">
        <v>5196</v>
      </c>
      <c r="B4401" s="85" t="s">
        <v>5197</v>
      </c>
      <c r="C4401" s="86" t="s">
        <v>28</v>
      </c>
      <c r="D4401" s="199">
        <v>2</v>
      </c>
      <c r="E4401" s="176">
        <v>6400</v>
      </c>
      <c r="F4401" s="87">
        <v>0</v>
      </c>
      <c r="G4401" s="168">
        <v>0</v>
      </c>
      <c r="I4401" s="177">
        <f t="shared" si="231"/>
        <v>0</v>
      </c>
      <c r="J4401" s="174">
        <f t="shared" si="227"/>
        <v>2</v>
      </c>
      <c r="M4401" s="184"/>
    </row>
    <row r="4402" spans="1:13" ht="15" customHeight="1" x14ac:dyDescent="0.3">
      <c r="A4402" s="85" t="s">
        <v>5198</v>
      </c>
      <c r="B4402" s="85" t="s">
        <v>5199</v>
      </c>
      <c r="C4402" s="86" t="s">
        <v>28</v>
      </c>
      <c r="D4402" s="199">
        <v>13</v>
      </c>
      <c r="E4402" s="176">
        <v>25878.19</v>
      </c>
      <c r="F4402" s="87">
        <v>0</v>
      </c>
      <c r="G4402" s="168">
        <v>0</v>
      </c>
      <c r="I4402" s="177">
        <f t="shared" si="231"/>
        <v>0</v>
      </c>
      <c r="J4402" s="174">
        <f t="shared" si="227"/>
        <v>13</v>
      </c>
      <c r="M4402" s="184"/>
    </row>
    <row r="4403" spans="1:13" ht="15" customHeight="1" x14ac:dyDescent="0.3">
      <c r="A4403" s="85" t="s">
        <v>5200</v>
      </c>
      <c r="B4403" s="85" t="s">
        <v>5201</v>
      </c>
      <c r="C4403" s="86" t="s">
        <v>28</v>
      </c>
      <c r="D4403" s="199">
        <v>4</v>
      </c>
      <c r="E4403" s="176">
        <v>3000</v>
      </c>
      <c r="F4403" s="87">
        <v>0</v>
      </c>
      <c r="G4403" s="168">
        <v>0</v>
      </c>
      <c r="I4403" s="177">
        <f t="shared" si="231"/>
        <v>0</v>
      </c>
      <c r="J4403" s="174">
        <f t="shared" si="227"/>
        <v>4</v>
      </c>
      <c r="M4403" s="184"/>
    </row>
    <row r="4404" spans="1:13" ht="15" customHeight="1" x14ac:dyDescent="0.3">
      <c r="A4404" s="85" t="s">
        <v>5202</v>
      </c>
      <c r="B4404" s="85" t="s">
        <v>5203</v>
      </c>
      <c r="C4404" s="86" t="s">
        <v>28</v>
      </c>
      <c r="D4404" s="199">
        <v>1</v>
      </c>
      <c r="E4404" s="176">
        <v>250000</v>
      </c>
      <c r="F4404" s="87">
        <v>0</v>
      </c>
      <c r="G4404" s="168">
        <v>0</v>
      </c>
      <c r="I4404" s="177">
        <f t="shared" si="231"/>
        <v>0</v>
      </c>
      <c r="J4404" s="174">
        <f t="shared" si="227"/>
        <v>1</v>
      </c>
      <c r="M4404" s="184"/>
    </row>
    <row r="4405" spans="1:13" ht="15" customHeight="1" x14ac:dyDescent="0.3">
      <c r="A4405" s="85" t="s">
        <v>5204</v>
      </c>
      <c r="B4405" s="85" t="s">
        <v>5205</v>
      </c>
      <c r="C4405" s="86" t="s">
        <v>28</v>
      </c>
      <c r="D4405" s="199">
        <v>19</v>
      </c>
      <c r="E4405" s="176">
        <v>56715</v>
      </c>
      <c r="F4405" s="87">
        <v>0</v>
      </c>
      <c r="G4405" s="168">
        <v>0</v>
      </c>
      <c r="I4405" s="177">
        <f t="shared" si="231"/>
        <v>0</v>
      </c>
      <c r="J4405" s="174">
        <f t="shared" si="227"/>
        <v>19</v>
      </c>
      <c r="M4405" s="184"/>
    </row>
    <row r="4406" spans="1:13" ht="15" customHeight="1" x14ac:dyDescent="0.3">
      <c r="A4406" s="85" t="s">
        <v>5206</v>
      </c>
      <c r="B4406" s="85" t="s">
        <v>5207</v>
      </c>
      <c r="C4406" s="86" t="s">
        <v>28</v>
      </c>
      <c r="D4406" s="199">
        <v>27</v>
      </c>
      <c r="E4406" s="176">
        <v>24509.25</v>
      </c>
      <c r="F4406" s="87">
        <v>0</v>
      </c>
      <c r="G4406" s="168">
        <v>0</v>
      </c>
      <c r="I4406" s="177">
        <f t="shared" si="231"/>
        <v>0</v>
      </c>
      <c r="J4406" s="174">
        <f t="shared" si="227"/>
        <v>27</v>
      </c>
      <c r="M4406" s="184"/>
    </row>
    <row r="4407" spans="1:13" ht="15" customHeight="1" x14ac:dyDescent="0.3">
      <c r="A4407" s="85" t="s">
        <v>5208</v>
      </c>
      <c r="B4407" s="85" t="s">
        <v>5209</v>
      </c>
      <c r="C4407" s="86" t="s">
        <v>28</v>
      </c>
      <c r="D4407" s="199">
        <v>33</v>
      </c>
      <c r="E4407" s="176">
        <v>23066.67</v>
      </c>
      <c r="F4407" s="87">
        <v>0</v>
      </c>
      <c r="G4407" s="168">
        <v>0</v>
      </c>
      <c r="I4407" s="177">
        <f t="shared" si="231"/>
        <v>0</v>
      </c>
      <c r="J4407" s="174">
        <f t="shared" si="227"/>
        <v>33</v>
      </c>
      <c r="M4407" s="184"/>
    </row>
    <row r="4408" spans="1:13" ht="15" customHeight="1" x14ac:dyDescent="0.3">
      <c r="A4408" s="85" t="s">
        <v>5210</v>
      </c>
      <c r="B4408" s="85" t="s">
        <v>5211</v>
      </c>
      <c r="C4408" s="86" t="s">
        <v>28</v>
      </c>
      <c r="D4408" s="199">
        <v>17</v>
      </c>
      <c r="E4408" s="176">
        <v>16776.11</v>
      </c>
      <c r="F4408" s="87">
        <v>0</v>
      </c>
      <c r="G4408" s="168">
        <v>0</v>
      </c>
      <c r="I4408" s="177">
        <f t="shared" si="231"/>
        <v>0</v>
      </c>
      <c r="J4408" s="174">
        <f t="shared" si="227"/>
        <v>17</v>
      </c>
      <c r="M4408" s="184"/>
    </row>
    <row r="4409" spans="1:13" ht="15" customHeight="1" x14ac:dyDescent="0.3">
      <c r="A4409" s="85" t="s">
        <v>5212</v>
      </c>
      <c r="B4409" s="85" t="s">
        <v>5213</v>
      </c>
      <c r="C4409" s="86" t="s">
        <v>28</v>
      </c>
      <c r="D4409" s="199">
        <v>2</v>
      </c>
      <c r="E4409" s="176">
        <v>2400</v>
      </c>
      <c r="F4409" s="87">
        <v>0</v>
      </c>
      <c r="G4409" s="168">
        <v>0</v>
      </c>
      <c r="I4409" s="177">
        <f t="shared" si="231"/>
        <v>0</v>
      </c>
      <c r="J4409" s="174">
        <f t="shared" si="227"/>
        <v>2</v>
      </c>
      <c r="M4409" s="184"/>
    </row>
    <row r="4410" spans="1:13" ht="15" customHeight="1" x14ac:dyDescent="0.3">
      <c r="A4410" s="85" t="s">
        <v>5214</v>
      </c>
      <c r="B4410" s="85" t="s">
        <v>5215</v>
      </c>
      <c r="C4410" s="86" t="s">
        <v>28</v>
      </c>
      <c r="D4410" s="199">
        <v>27</v>
      </c>
      <c r="E4410" s="176">
        <v>114158.43</v>
      </c>
      <c r="F4410" s="87">
        <v>0</v>
      </c>
      <c r="G4410" s="168">
        <v>0</v>
      </c>
      <c r="I4410" s="177">
        <f t="shared" si="231"/>
        <v>0</v>
      </c>
      <c r="J4410" s="174">
        <f t="shared" si="227"/>
        <v>27</v>
      </c>
      <c r="M4410" s="184"/>
    </row>
    <row r="4411" spans="1:13" ht="15" customHeight="1" x14ac:dyDescent="0.3">
      <c r="A4411" s="85" t="s">
        <v>5216</v>
      </c>
      <c r="B4411" s="85" t="s">
        <v>5217</v>
      </c>
      <c r="C4411" s="86" t="s">
        <v>28</v>
      </c>
      <c r="D4411" s="199">
        <v>3</v>
      </c>
      <c r="E4411" s="176">
        <v>37012.5</v>
      </c>
      <c r="F4411" s="87">
        <v>0</v>
      </c>
      <c r="G4411" s="168">
        <v>0</v>
      </c>
      <c r="I4411" s="177">
        <f t="shared" si="231"/>
        <v>0</v>
      </c>
      <c r="J4411" s="174">
        <f t="shared" si="227"/>
        <v>3</v>
      </c>
      <c r="M4411" s="184"/>
    </row>
    <row r="4412" spans="1:13" ht="15" customHeight="1" x14ac:dyDescent="0.3">
      <c r="A4412" s="85" t="s">
        <v>5218</v>
      </c>
      <c r="B4412" s="85" t="s">
        <v>5219</v>
      </c>
      <c r="C4412" s="86" t="s">
        <v>28</v>
      </c>
      <c r="D4412" s="199">
        <v>18</v>
      </c>
      <c r="E4412" s="176">
        <v>54829.26</v>
      </c>
      <c r="F4412" s="87">
        <v>0</v>
      </c>
      <c r="G4412" s="168">
        <v>0</v>
      </c>
      <c r="I4412" s="177">
        <f t="shared" si="231"/>
        <v>0</v>
      </c>
      <c r="J4412" s="174">
        <f t="shared" si="227"/>
        <v>18</v>
      </c>
      <c r="M4412" s="184"/>
    </row>
    <row r="4413" spans="1:13" ht="15" customHeight="1" x14ac:dyDescent="0.3">
      <c r="A4413" s="85" t="s">
        <v>5220</v>
      </c>
      <c r="B4413" s="85" t="s">
        <v>5221</v>
      </c>
      <c r="C4413" s="86" t="s">
        <v>28</v>
      </c>
      <c r="D4413" s="199">
        <v>103</v>
      </c>
      <c r="E4413" s="176">
        <v>547445</v>
      </c>
      <c r="F4413" s="87">
        <v>0</v>
      </c>
      <c r="G4413" s="168">
        <v>0</v>
      </c>
      <c r="I4413" s="177">
        <f t="shared" si="231"/>
        <v>0</v>
      </c>
      <c r="J4413" s="174">
        <f t="shared" si="227"/>
        <v>103</v>
      </c>
      <c r="M4413" s="184"/>
    </row>
    <row r="4414" spans="1:13" ht="15" customHeight="1" x14ac:dyDescent="0.3">
      <c r="A4414" s="85" t="s">
        <v>5222</v>
      </c>
      <c r="B4414" s="85" t="s">
        <v>5223</v>
      </c>
      <c r="C4414" s="86" t="s">
        <v>28</v>
      </c>
      <c r="D4414" s="199">
        <v>0</v>
      </c>
      <c r="E4414" s="176">
        <v>0</v>
      </c>
      <c r="F4414" s="87">
        <v>0</v>
      </c>
      <c r="G4414" s="168">
        <v>0</v>
      </c>
      <c r="I4414" s="177" t="s">
        <v>9293</v>
      </c>
      <c r="J4414" s="174">
        <f t="shared" si="227"/>
        <v>0</v>
      </c>
      <c r="M4414" s="184"/>
    </row>
    <row r="4415" spans="1:13" ht="15" customHeight="1" x14ac:dyDescent="0.3">
      <c r="A4415" s="85" t="s">
        <v>5224</v>
      </c>
      <c r="B4415" s="85" t="s">
        <v>5225</v>
      </c>
      <c r="C4415" s="86" t="s">
        <v>28</v>
      </c>
      <c r="D4415" s="199">
        <v>4</v>
      </c>
      <c r="E4415" s="176">
        <v>2798.16</v>
      </c>
      <c r="F4415" s="87">
        <v>0</v>
      </c>
      <c r="G4415" s="168">
        <v>0</v>
      </c>
      <c r="I4415" s="177">
        <f t="shared" ref="I4415:I4449" si="232">F4415/D4415</f>
        <v>0</v>
      </c>
      <c r="J4415" s="174">
        <f t="shared" si="227"/>
        <v>4</v>
      </c>
      <c r="M4415" s="184"/>
    </row>
    <row r="4416" spans="1:13" ht="15" customHeight="1" x14ac:dyDescent="0.3">
      <c r="A4416" s="85" t="s">
        <v>5226</v>
      </c>
      <c r="B4416" s="85" t="s">
        <v>5227</v>
      </c>
      <c r="C4416" s="86" t="s">
        <v>28</v>
      </c>
      <c r="D4416" s="199">
        <v>1</v>
      </c>
      <c r="E4416" s="176">
        <v>18816.25</v>
      </c>
      <c r="F4416" s="87">
        <v>0</v>
      </c>
      <c r="G4416" s="168">
        <v>0</v>
      </c>
      <c r="I4416" s="177">
        <f t="shared" si="232"/>
        <v>0</v>
      </c>
      <c r="J4416" s="174">
        <f t="shared" ref="J4416:J4479" si="233">D4416-F4416</f>
        <v>1</v>
      </c>
      <c r="M4416" s="184"/>
    </row>
    <row r="4417" spans="1:13" ht="15" customHeight="1" x14ac:dyDescent="0.3">
      <c r="A4417" s="85" t="s">
        <v>5228</v>
      </c>
      <c r="B4417" s="85" t="s">
        <v>5229</v>
      </c>
      <c r="C4417" s="86" t="s">
        <v>28</v>
      </c>
      <c r="D4417" s="199">
        <v>1</v>
      </c>
      <c r="E4417" s="176">
        <v>5572.1</v>
      </c>
      <c r="F4417" s="87">
        <v>0</v>
      </c>
      <c r="G4417" s="168">
        <v>0</v>
      </c>
      <c r="I4417" s="177">
        <f t="shared" si="232"/>
        <v>0</v>
      </c>
      <c r="J4417" s="174">
        <f t="shared" si="233"/>
        <v>1</v>
      </c>
      <c r="M4417" s="184"/>
    </row>
    <row r="4418" spans="1:13" ht="15" customHeight="1" x14ac:dyDescent="0.3">
      <c r="A4418" s="85" t="s">
        <v>5230</v>
      </c>
      <c r="B4418" s="85" t="s">
        <v>5231</v>
      </c>
      <c r="C4418" s="86" t="s">
        <v>28</v>
      </c>
      <c r="D4418" s="199">
        <v>55</v>
      </c>
      <c r="E4418" s="176">
        <v>298454.75</v>
      </c>
      <c r="F4418" s="87">
        <v>0</v>
      </c>
      <c r="G4418" s="168">
        <v>0</v>
      </c>
      <c r="I4418" s="177">
        <f t="shared" si="232"/>
        <v>0</v>
      </c>
      <c r="J4418" s="174">
        <f t="shared" si="233"/>
        <v>55</v>
      </c>
      <c r="M4418" s="184"/>
    </row>
    <row r="4419" spans="1:13" ht="15" customHeight="1" x14ac:dyDescent="0.3">
      <c r="A4419" s="85" t="s">
        <v>5232</v>
      </c>
      <c r="B4419" s="85" t="s">
        <v>5233</v>
      </c>
      <c r="C4419" s="86" t="s">
        <v>28</v>
      </c>
      <c r="D4419" s="199">
        <v>6</v>
      </c>
      <c r="E4419" s="176">
        <v>181552.5</v>
      </c>
      <c r="F4419" s="87">
        <v>0</v>
      </c>
      <c r="G4419" s="168">
        <v>0</v>
      </c>
      <c r="I4419" s="177">
        <f t="shared" si="232"/>
        <v>0</v>
      </c>
      <c r="J4419" s="174">
        <f t="shared" si="233"/>
        <v>6</v>
      </c>
      <c r="M4419" s="184"/>
    </row>
    <row r="4420" spans="1:13" ht="15" customHeight="1" x14ac:dyDescent="0.3">
      <c r="A4420" s="85" t="s">
        <v>5234</v>
      </c>
      <c r="B4420" s="85" t="s">
        <v>5235</v>
      </c>
      <c r="C4420" s="86" t="s">
        <v>28</v>
      </c>
      <c r="D4420" s="199">
        <v>6</v>
      </c>
      <c r="E4420" s="176">
        <v>21630</v>
      </c>
      <c r="F4420" s="87">
        <v>0</v>
      </c>
      <c r="G4420" s="168">
        <v>0</v>
      </c>
      <c r="I4420" s="177">
        <f t="shared" si="232"/>
        <v>0</v>
      </c>
      <c r="J4420" s="174">
        <f t="shared" si="233"/>
        <v>6</v>
      </c>
      <c r="M4420" s="184"/>
    </row>
    <row r="4421" spans="1:13" ht="15" customHeight="1" x14ac:dyDescent="0.3">
      <c r="A4421" s="85" t="s">
        <v>5236</v>
      </c>
      <c r="B4421" s="85" t="s">
        <v>5237</v>
      </c>
      <c r="C4421" s="86" t="s">
        <v>28</v>
      </c>
      <c r="D4421" s="199">
        <v>1</v>
      </c>
      <c r="E4421" s="176">
        <v>4483.75</v>
      </c>
      <c r="F4421" s="87">
        <v>0</v>
      </c>
      <c r="G4421" s="168">
        <v>0</v>
      </c>
      <c r="I4421" s="177">
        <f t="shared" si="232"/>
        <v>0</v>
      </c>
      <c r="J4421" s="174">
        <f t="shared" si="233"/>
        <v>1</v>
      </c>
      <c r="M4421" s="184"/>
    </row>
    <row r="4422" spans="1:13" ht="15" customHeight="1" x14ac:dyDescent="0.3">
      <c r="A4422" s="85" t="s">
        <v>5238</v>
      </c>
      <c r="B4422" s="85" t="s">
        <v>5239</v>
      </c>
      <c r="C4422" s="86" t="s">
        <v>28</v>
      </c>
      <c r="D4422" s="199">
        <v>25</v>
      </c>
      <c r="E4422" s="176">
        <v>36227.5</v>
      </c>
      <c r="F4422" s="87">
        <v>0</v>
      </c>
      <c r="G4422" s="168">
        <v>0</v>
      </c>
      <c r="I4422" s="177">
        <f t="shared" si="232"/>
        <v>0</v>
      </c>
      <c r="J4422" s="174">
        <f t="shared" si="233"/>
        <v>25</v>
      </c>
      <c r="M4422" s="184"/>
    </row>
    <row r="4423" spans="1:13" ht="15" customHeight="1" x14ac:dyDescent="0.3">
      <c r="A4423" s="85" t="s">
        <v>5240</v>
      </c>
      <c r="B4423" s="85" t="s">
        <v>5241</v>
      </c>
      <c r="C4423" s="86" t="s">
        <v>28</v>
      </c>
      <c r="D4423" s="199">
        <v>6</v>
      </c>
      <c r="E4423" s="176">
        <v>194350.5</v>
      </c>
      <c r="F4423" s="87">
        <v>0</v>
      </c>
      <c r="G4423" s="168">
        <v>0</v>
      </c>
      <c r="I4423" s="177">
        <f t="shared" si="232"/>
        <v>0</v>
      </c>
      <c r="J4423" s="174">
        <f t="shared" si="233"/>
        <v>6</v>
      </c>
      <c r="M4423" s="184"/>
    </row>
    <row r="4424" spans="1:13" ht="15" customHeight="1" x14ac:dyDescent="0.3">
      <c r="A4424" s="85" t="s">
        <v>5242</v>
      </c>
      <c r="B4424" s="85" t="s">
        <v>5243</v>
      </c>
      <c r="C4424" s="86" t="s">
        <v>28</v>
      </c>
      <c r="D4424" s="199">
        <v>50</v>
      </c>
      <c r="E4424" s="176">
        <v>383448</v>
      </c>
      <c r="F4424" s="87">
        <v>0</v>
      </c>
      <c r="G4424" s="168">
        <v>0</v>
      </c>
      <c r="I4424" s="177">
        <f t="shared" si="232"/>
        <v>0</v>
      </c>
      <c r="J4424" s="174">
        <f t="shared" si="233"/>
        <v>50</v>
      </c>
      <c r="M4424" s="184"/>
    </row>
    <row r="4425" spans="1:13" ht="15" customHeight="1" x14ac:dyDescent="0.3">
      <c r="A4425" s="85" t="s">
        <v>5244</v>
      </c>
      <c r="B4425" s="85" t="s">
        <v>5245</v>
      </c>
      <c r="C4425" s="86" t="s">
        <v>28</v>
      </c>
      <c r="D4425" s="199">
        <v>10</v>
      </c>
      <c r="E4425" s="176">
        <v>64020.6</v>
      </c>
      <c r="F4425" s="87">
        <v>0</v>
      </c>
      <c r="G4425" s="168">
        <v>0</v>
      </c>
      <c r="I4425" s="177">
        <f t="shared" si="232"/>
        <v>0</v>
      </c>
      <c r="J4425" s="174">
        <f t="shared" si="233"/>
        <v>10</v>
      </c>
      <c r="M4425" s="184"/>
    </row>
    <row r="4426" spans="1:13" ht="15" customHeight="1" x14ac:dyDescent="0.3">
      <c r="A4426" s="85" t="s">
        <v>5246</v>
      </c>
      <c r="B4426" s="85" t="s">
        <v>5247</v>
      </c>
      <c r="C4426" s="86" t="s">
        <v>28</v>
      </c>
      <c r="D4426" s="199">
        <v>2</v>
      </c>
      <c r="E4426" s="176">
        <v>5396.5</v>
      </c>
      <c r="F4426" s="87">
        <v>0</v>
      </c>
      <c r="G4426" s="168">
        <v>0</v>
      </c>
      <c r="I4426" s="177">
        <f t="shared" si="232"/>
        <v>0</v>
      </c>
      <c r="J4426" s="174">
        <f t="shared" si="233"/>
        <v>2</v>
      </c>
      <c r="M4426" s="184"/>
    </row>
    <row r="4427" spans="1:13" ht="15" customHeight="1" x14ac:dyDescent="0.3">
      <c r="A4427" s="85" t="s">
        <v>5248</v>
      </c>
      <c r="B4427" s="85" t="s">
        <v>5249</v>
      </c>
      <c r="C4427" s="86" t="s">
        <v>28</v>
      </c>
      <c r="D4427" s="199">
        <v>8</v>
      </c>
      <c r="E4427" s="176">
        <v>23024.16</v>
      </c>
      <c r="F4427" s="87">
        <v>0</v>
      </c>
      <c r="G4427" s="168">
        <v>0</v>
      </c>
      <c r="I4427" s="177">
        <f t="shared" si="232"/>
        <v>0</v>
      </c>
      <c r="J4427" s="174">
        <f t="shared" si="233"/>
        <v>8</v>
      </c>
      <c r="M4427" s="184"/>
    </row>
    <row r="4428" spans="1:13" ht="15" customHeight="1" x14ac:dyDescent="0.3">
      <c r="A4428" s="85" t="s">
        <v>5250</v>
      </c>
      <c r="B4428" s="85" t="s">
        <v>5251</v>
      </c>
      <c r="C4428" s="86" t="s">
        <v>28</v>
      </c>
      <c r="D4428" s="199">
        <v>5</v>
      </c>
      <c r="E4428" s="176">
        <v>15670.9</v>
      </c>
      <c r="F4428" s="87">
        <v>0</v>
      </c>
      <c r="G4428" s="168">
        <v>0</v>
      </c>
      <c r="I4428" s="177">
        <f t="shared" si="232"/>
        <v>0</v>
      </c>
      <c r="J4428" s="174">
        <f t="shared" si="233"/>
        <v>5</v>
      </c>
      <c r="M4428" s="184"/>
    </row>
    <row r="4429" spans="1:13" ht="15" customHeight="1" x14ac:dyDescent="0.3">
      <c r="A4429" s="85" t="s">
        <v>5252</v>
      </c>
      <c r="B4429" s="85" t="s">
        <v>5253</v>
      </c>
      <c r="C4429" s="86" t="s">
        <v>28</v>
      </c>
      <c r="D4429" s="199">
        <v>8</v>
      </c>
      <c r="E4429" s="176">
        <v>33010.480000000003</v>
      </c>
      <c r="F4429" s="87">
        <v>0</v>
      </c>
      <c r="G4429" s="168">
        <v>0</v>
      </c>
      <c r="I4429" s="177">
        <f t="shared" si="232"/>
        <v>0</v>
      </c>
      <c r="J4429" s="174">
        <f t="shared" si="233"/>
        <v>8</v>
      </c>
      <c r="M4429" s="184"/>
    </row>
    <row r="4430" spans="1:13" ht="15" customHeight="1" x14ac:dyDescent="0.3">
      <c r="A4430" s="85" t="s">
        <v>5254</v>
      </c>
      <c r="B4430" s="85" t="s">
        <v>5255</v>
      </c>
      <c r="C4430" s="86" t="s">
        <v>28</v>
      </c>
      <c r="D4430" s="199">
        <v>9</v>
      </c>
      <c r="E4430" s="176">
        <v>58604.4</v>
      </c>
      <c r="F4430" s="87">
        <v>0</v>
      </c>
      <c r="G4430" s="168">
        <v>0</v>
      </c>
      <c r="I4430" s="177">
        <f t="shared" si="232"/>
        <v>0</v>
      </c>
      <c r="J4430" s="174">
        <f t="shared" si="233"/>
        <v>9</v>
      </c>
      <c r="M4430" s="184"/>
    </row>
    <row r="4431" spans="1:13" ht="15" customHeight="1" x14ac:dyDescent="0.3">
      <c r="A4431" s="85" t="s">
        <v>5256</v>
      </c>
      <c r="B4431" s="85" t="s">
        <v>5257</v>
      </c>
      <c r="C4431" s="86" t="s">
        <v>28</v>
      </c>
      <c r="D4431" s="199">
        <v>22</v>
      </c>
      <c r="E4431" s="176">
        <v>64327.34</v>
      </c>
      <c r="F4431" s="87">
        <v>0</v>
      </c>
      <c r="G4431" s="168">
        <v>0</v>
      </c>
      <c r="I4431" s="177">
        <f t="shared" si="232"/>
        <v>0</v>
      </c>
      <c r="J4431" s="174">
        <f t="shared" si="233"/>
        <v>22</v>
      </c>
      <c r="M4431" s="184"/>
    </row>
    <row r="4432" spans="1:13" ht="15" customHeight="1" x14ac:dyDescent="0.3">
      <c r="A4432" s="85" t="s">
        <v>5258</v>
      </c>
      <c r="B4432" s="85" t="s">
        <v>5259</v>
      </c>
      <c r="C4432" s="86" t="s">
        <v>28</v>
      </c>
      <c r="D4432" s="199">
        <v>136</v>
      </c>
      <c r="E4432" s="176">
        <v>93634.64</v>
      </c>
      <c r="F4432" s="87">
        <v>0</v>
      </c>
      <c r="G4432" s="168">
        <v>0</v>
      </c>
      <c r="I4432" s="177">
        <f t="shared" si="232"/>
        <v>0</v>
      </c>
      <c r="J4432" s="174">
        <f t="shared" si="233"/>
        <v>136</v>
      </c>
      <c r="M4432" s="184"/>
    </row>
    <row r="4433" spans="1:13" ht="15" customHeight="1" x14ac:dyDescent="0.3">
      <c r="A4433" s="85" t="s">
        <v>5260</v>
      </c>
      <c r="B4433" s="85" t="s">
        <v>5261</v>
      </c>
      <c r="C4433" s="86" t="s">
        <v>28</v>
      </c>
      <c r="D4433" s="199">
        <v>3</v>
      </c>
      <c r="E4433" s="176">
        <v>725.73</v>
      </c>
      <c r="F4433" s="87">
        <v>0</v>
      </c>
      <c r="G4433" s="168">
        <v>0</v>
      </c>
      <c r="I4433" s="177">
        <f t="shared" si="232"/>
        <v>0</v>
      </c>
      <c r="J4433" s="174">
        <f t="shared" si="233"/>
        <v>3</v>
      </c>
      <c r="M4433" s="184"/>
    </row>
    <row r="4434" spans="1:13" ht="15" customHeight="1" x14ac:dyDescent="0.3">
      <c r="A4434" s="85" t="s">
        <v>5262</v>
      </c>
      <c r="B4434" s="85" t="s">
        <v>5263</v>
      </c>
      <c r="C4434" s="86" t="s">
        <v>28</v>
      </c>
      <c r="D4434" s="199">
        <v>24</v>
      </c>
      <c r="E4434" s="176">
        <v>50767.68</v>
      </c>
      <c r="F4434" s="87">
        <v>0</v>
      </c>
      <c r="G4434" s="168">
        <v>0</v>
      </c>
      <c r="I4434" s="177">
        <f t="shared" si="232"/>
        <v>0</v>
      </c>
      <c r="J4434" s="174">
        <f t="shared" si="233"/>
        <v>24</v>
      </c>
      <c r="M4434" s="184"/>
    </row>
    <row r="4435" spans="1:13" ht="15" customHeight="1" x14ac:dyDescent="0.3">
      <c r="A4435" s="85" t="s">
        <v>5264</v>
      </c>
      <c r="B4435" s="85" t="s">
        <v>5265</v>
      </c>
      <c r="C4435" s="86" t="s">
        <v>28</v>
      </c>
      <c r="D4435" s="199">
        <v>4</v>
      </c>
      <c r="E4435" s="176">
        <v>2800</v>
      </c>
      <c r="F4435" s="87">
        <v>0</v>
      </c>
      <c r="G4435" s="168">
        <v>0</v>
      </c>
      <c r="I4435" s="177">
        <f t="shared" si="232"/>
        <v>0</v>
      </c>
      <c r="J4435" s="174">
        <f t="shared" si="233"/>
        <v>4</v>
      </c>
      <c r="M4435" s="184"/>
    </row>
    <row r="4436" spans="1:13" ht="15" customHeight="1" x14ac:dyDescent="0.3">
      <c r="A4436" s="85" t="s">
        <v>5266</v>
      </c>
      <c r="B4436" s="85" t="s">
        <v>5267</v>
      </c>
      <c r="C4436" s="86" t="s">
        <v>28</v>
      </c>
      <c r="D4436" s="199">
        <v>2</v>
      </c>
      <c r="E4436" s="176">
        <v>5662.64</v>
      </c>
      <c r="F4436" s="87">
        <v>0</v>
      </c>
      <c r="G4436" s="168">
        <v>0</v>
      </c>
      <c r="I4436" s="177">
        <f t="shared" si="232"/>
        <v>0</v>
      </c>
      <c r="J4436" s="174">
        <f t="shared" si="233"/>
        <v>2</v>
      </c>
      <c r="M4436" s="184"/>
    </row>
    <row r="4437" spans="1:13" ht="15" customHeight="1" x14ac:dyDescent="0.3">
      <c r="A4437" s="85" t="s">
        <v>5268</v>
      </c>
      <c r="B4437" s="85" t="s">
        <v>5269</v>
      </c>
      <c r="C4437" s="86" t="s">
        <v>28</v>
      </c>
      <c r="D4437" s="199">
        <v>8</v>
      </c>
      <c r="E4437" s="176">
        <v>12686.96</v>
      </c>
      <c r="F4437" s="87">
        <v>0</v>
      </c>
      <c r="G4437" s="168">
        <v>0</v>
      </c>
      <c r="I4437" s="177">
        <f t="shared" si="232"/>
        <v>0</v>
      </c>
      <c r="J4437" s="174">
        <f t="shared" si="233"/>
        <v>8</v>
      </c>
      <c r="M4437" s="184"/>
    </row>
    <row r="4438" spans="1:13" ht="15" customHeight="1" x14ac:dyDescent="0.3">
      <c r="A4438" s="85" t="s">
        <v>5270</v>
      </c>
      <c r="B4438" s="85" t="s">
        <v>5271</v>
      </c>
      <c r="C4438" s="86" t="s">
        <v>28</v>
      </c>
      <c r="D4438" s="199">
        <v>80</v>
      </c>
      <c r="E4438" s="176">
        <v>222579.19999999998</v>
      </c>
      <c r="F4438" s="87">
        <v>0</v>
      </c>
      <c r="G4438" s="168">
        <v>0</v>
      </c>
      <c r="I4438" s="177">
        <f t="shared" si="232"/>
        <v>0</v>
      </c>
      <c r="J4438" s="174">
        <f t="shared" si="233"/>
        <v>80</v>
      </c>
      <c r="M4438" s="184"/>
    </row>
    <row r="4439" spans="1:13" ht="15" customHeight="1" x14ac:dyDescent="0.3">
      <c r="A4439" s="85" t="s">
        <v>5272</v>
      </c>
      <c r="B4439" s="85" t="s">
        <v>5273</v>
      </c>
      <c r="C4439" s="86" t="s">
        <v>28</v>
      </c>
      <c r="D4439" s="199">
        <v>11</v>
      </c>
      <c r="E4439" s="176">
        <v>925980.99</v>
      </c>
      <c r="F4439" s="87">
        <v>0</v>
      </c>
      <c r="G4439" s="168">
        <v>0</v>
      </c>
      <c r="I4439" s="177">
        <f t="shared" si="232"/>
        <v>0</v>
      </c>
      <c r="J4439" s="174">
        <f t="shared" si="233"/>
        <v>11</v>
      </c>
      <c r="M4439" s="184"/>
    </row>
    <row r="4440" spans="1:13" ht="15" customHeight="1" x14ac:dyDescent="0.3">
      <c r="A4440" s="85" t="s">
        <v>5274</v>
      </c>
      <c r="B4440" s="85" t="s">
        <v>5275</v>
      </c>
      <c r="C4440" s="86" t="s">
        <v>28</v>
      </c>
      <c r="D4440" s="199">
        <v>3</v>
      </c>
      <c r="E4440" s="176">
        <v>13226.34</v>
      </c>
      <c r="F4440" s="87">
        <v>0</v>
      </c>
      <c r="G4440" s="168">
        <v>0</v>
      </c>
      <c r="I4440" s="177">
        <f t="shared" si="232"/>
        <v>0</v>
      </c>
      <c r="J4440" s="174">
        <f t="shared" si="233"/>
        <v>3</v>
      </c>
      <c r="M4440" s="184"/>
    </row>
    <row r="4441" spans="1:13" ht="15" customHeight="1" x14ac:dyDescent="0.3">
      <c r="A4441" s="85" t="s">
        <v>5276</v>
      </c>
      <c r="B4441" s="85" t="s">
        <v>5277</v>
      </c>
      <c r="C4441" s="86" t="s">
        <v>28</v>
      </c>
      <c r="D4441" s="199">
        <v>30</v>
      </c>
      <c r="E4441" s="176">
        <v>96059.4</v>
      </c>
      <c r="F4441" s="87">
        <v>0</v>
      </c>
      <c r="G4441" s="168">
        <v>0</v>
      </c>
      <c r="I4441" s="177">
        <f t="shared" si="232"/>
        <v>0</v>
      </c>
      <c r="J4441" s="174">
        <f t="shared" si="233"/>
        <v>30</v>
      </c>
      <c r="M4441" s="184"/>
    </row>
    <row r="4442" spans="1:13" ht="15" customHeight="1" x14ac:dyDescent="0.3">
      <c r="A4442" s="85" t="s">
        <v>5278</v>
      </c>
      <c r="B4442" s="85" t="s">
        <v>5279</v>
      </c>
      <c r="C4442" s="86" t="s">
        <v>28</v>
      </c>
      <c r="D4442" s="199">
        <v>6</v>
      </c>
      <c r="E4442" s="176">
        <v>41311.26</v>
      </c>
      <c r="F4442" s="87">
        <v>0</v>
      </c>
      <c r="G4442" s="168">
        <v>0</v>
      </c>
      <c r="I4442" s="177">
        <f t="shared" si="232"/>
        <v>0</v>
      </c>
      <c r="J4442" s="174">
        <f t="shared" si="233"/>
        <v>6</v>
      </c>
      <c r="M4442" s="184"/>
    </row>
    <row r="4443" spans="1:13" ht="15" customHeight="1" x14ac:dyDescent="0.3">
      <c r="A4443" s="85" t="s">
        <v>5280</v>
      </c>
      <c r="B4443" s="85" t="s">
        <v>5281</v>
      </c>
      <c r="C4443" s="86" t="s">
        <v>28</v>
      </c>
      <c r="D4443" s="199">
        <v>5</v>
      </c>
      <c r="E4443" s="176">
        <v>8202.2999999999993</v>
      </c>
      <c r="F4443" s="87">
        <v>0</v>
      </c>
      <c r="G4443" s="168">
        <v>0</v>
      </c>
      <c r="I4443" s="177">
        <f t="shared" si="232"/>
        <v>0</v>
      </c>
      <c r="J4443" s="174">
        <f t="shared" si="233"/>
        <v>5</v>
      </c>
      <c r="M4443" s="184"/>
    </row>
    <row r="4444" spans="1:13" ht="15" customHeight="1" x14ac:dyDescent="0.3">
      <c r="A4444" s="85" t="s">
        <v>5282</v>
      </c>
      <c r="B4444" s="85" t="s">
        <v>5283</v>
      </c>
      <c r="C4444" s="86" t="s">
        <v>28</v>
      </c>
      <c r="D4444" s="199">
        <v>9</v>
      </c>
      <c r="E4444" s="176">
        <v>14175</v>
      </c>
      <c r="F4444" s="87">
        <v>0</v>
      </c>
      <c r="G4444" s="168">
        <v>0</v>
      </c>
      <c r="I4444" s="177">
        <f t="shared" si="232"/>
        <v>0</v>
      </c>
      <c r="J4444" s="174">
        <f t="shared" si="233"/>
        <v>9</v>
      </c>
      <c r="M4444" s="184"/>
    </row>
    <row r="4445" spans="1:13" ht="15" customHeight="1" x14ac:dyDescent="0.3">
      <c r="A4445" s="85" t="s">
        <v>5284</v>
      </c>
      <c r="B4445" s="85" t="s">
        <v>5285</v>
      </c>
      <c r="C4445" s="86" t="s">
        <v>28</v>
      </c>
      <c r="D4445" s="199">
        <v>17</v>
      </c>
      <c r="E4445" s="176">
        <v>46716.51</v>
      </c>
      <c r="F4445" s="87">
        <v>0</v>
      </c>
      <c r="G4445" s="168">
        <v>0</v>
      </c>
      <c r="I4445" s="177">
        <f t="shared" si="232"/>
        <v>0</v>
      </c>
      <c r="J4445" s="174">
        <f t="shared" si="233"/>
        <v>17</v>
      </c>
      <c r="M4445" s="184"/>
    </row>
    <row r="4446" spans="1:13" ht="15" customHeight="1" x14ac:dyDescent="0.3">
      <c r="A4446" s="85" t="s">
        <v>5286</v>
      </c>
      <c r="B4446" s="85" t="s">
        <v>5287</v>
      </c>
      <c r="C4446" s="86" t="s">
        <v>28</v>
      </c>
      <c r="D4446" s="199">
        <v>2</v>
      </c>
      <c r="E4446" s="176">
        <v>1833.64</v>
      </c>
      <c r="F4446" s="87">
        <v>0</v>
      </c>
      <c r="G4446" s="168">
        <v>0</v>
      </c>
      <c r="I4446" s="177">
        <f t="shared" si="232"/>
        <v>0</v>
      </c>
      <c r="J4446" s="174">
        <f t="shared" si="233"/>
        <v>2</v>
      </c>
      <c r="M4446" s="184"/>
    </row>
    <row r="4447" spans="1:13" ht="15" customHeight="1" x14ac:dyDescent="0.3">
      <c r="A4447" s="85" t="s">
        <v>5288</v>
      </c>
      <c r="B4447" s="85" t="s">
        <v>5107</v>
      </c>
      <c r="C4447" s="86" t="s">
        <v>28</v>
      </c>
      <c r="D4447" s="199">
        <v>1</v>
      </c>
      <c r="E4447" s="176">
        <v>1800</v>
      </c>
      <c r="F4447" s="87">
        <v>0</v>
      </c>
      <c r="G4447" s="168">
        <v>0</v>
      </c>
      <c r="I4447" s="177">
        <f t="shared" si="232"/>
        <v>0</v>
      </c>
      <c r="J4447" s="174">
        <f t="shared" si="233"/>
        <v>1</v>
      </c>
      <c r="M4447" s="184"/>
    </row>
    <row r="4448" spans="1:13" ht="15" customHeight="1" x14ac:dyDescent="0.3">
      <c r="A4448" s="85" t="s">
        <v>9015</v>
      </c>
      <c r="B4448" s="85" t="s">
        <v>9016</v>
      </c>
      <c r="C4448" s="86" t="s">
        <v>28</v>
      </c>
      <c r="D4448" s="203">
        <v>3</v>
      </c>
      <c r="E4448" s="164">
        <v>12000</v>
      </c>
      <c r="F4448" s="163">
        <v>0</v>
      </c>
      <c r="G4448" s="172">
        <v>0</v>
      </c>
      <c r="I4448" s="177">
        <f t="shared" si="232"/>
        <v>0</v>
      </c>
      <c r="J4448" s="174">
        <f t="shared" si="233"/>
        <v>3</v>
      </c>
      <c r="M4448" s="184"/>
    </row>
    <row r="4449" spans="1:13" ht="15" customHeight="1" x14ac:dyDescent="0.3">
      <c r="A4449" s="85" t="s">
        <v>9432</v>
      </c>
      <c r="B4449" s="85" t="s">
        <v>9433</v>
      </c>
      <c r="C4449" s="86" t="s">
        <v>28</v>
      </c>
      <c r="D4449" s="203">
        <v>4</v>
      </c>
      <c r="E4449" s="164">
        <v>11951.04</v>
      </c>
      <c r="F4449" s="163">
        <v>0</v>
      </c>
      <c r="G4449" s="172">
        <v>0</v>
      </c>
      <c r="I4449" s="177">
        <f t="shared" si="232"/>
        <v>0</v>
      </c>
      <c r="J4449" s="174">
        <f t="shared" si="233"/>
        <v>4</v>
      </c>
      <c r="M4449" s="184"/>
    </row>
    <row r="4450" spans="1:13" ht="25.2" customHeight="1" x14ac:dyDescent="0.3">
      <c r="A4450" s="81" t="s">
        <v>5289</v>
      </c>
      <c r="B4450" s="81" t="s">
        <v>5290</v>
      </c>
      <c r="C4450" s="82"/>
      <c r="D4450" s="197"/>
      <c r="E4450" s="153">
        <v>624612.82000000007</v>
      </c>
      <c r="F4450" s="82"/>
      <c r="G4450" s="82">
        <v>0</v>
      </c>
      <c r="I4450" s="177"/>
      <c r="J4450" s="174">
        <f t="shared" si="233"/>
        <v>0</v>
      </c>
      <c r="M4450" s="184"/>
    </row>
    <row r="4451" spans="1:13" ht="15" customHeight="1" x14ac:dyDescent="0.3">
      <c r="A4451" s="85" t="s">
        <v>5291</v>
      </c>
      <c r="B4451" s="85" t="s">
        <v>5292</v>
      </c>
      <c r="C4451" s="86" t="s">
        <v>28</v>
      </c>
      <c r="D4451" s="199">
        <v>0</v>
      </c>
      <c r="E4451" s="176">
        <v>0</v>
      </c>
      <c r="F4451" s="87">
        <v>0</v>
      </c>
      <c r="G4451" s="168">
        <v>0</v>
      </c>
      <c r="I4451" s="177" t="s">
        <v>9293</v>
      </c>
      <c r="J4451" s="174">
        <f t="shared" si="233"/>
        <v>0</v>
      </c>
      <c r="M4451" s="184"/>
    </row>
    <row r="4452" spans="1:13" ht="15" customHeight="1" x14ac:dyDescent="0.3">
      <c r="A4452" s="85" t="s">
        <v>5293</v>
      </c>
      <c r="B4452" s="85" t="s">
        <v>5294</v>
      </c>
      <c r="C4452" s="86" t="s">
        <v>28</v>
      </c>
      <c r="D4452" s="199">
        <v>1</v>
      </c>
      <c r="E4452" s="176">
        <v>158112.82</v>
      </c>
      <c r="F4452" s="87">
        <v>0</v>
      </c>
      <c r="G4452" s="168">
        <v>0</v>
      </c>
      <c r="I4452" s="177">
        <f>F4452/D4452</f>
        <v>0</v>
      </c>
      <c r="J4452" s="174">
        <f t="shared" si="233"/>
        <v>1</v>
      </c>
      <c r="M4452" s="184"/>
    </row>
    <row r="4453" spans="1:13" ht="15" customHeight="1" x14ac:dyDescent="0.3">
      <c r="A4453" s="85" t="s">
        <v>9175</v>
      </c>
      <c r="B4453" s="85" t="s">
        <v>9176</v>
      </c>
      <c r="C4453" s="86" t="s">
        <v>28</v>
      </c>
      <c r="D4453" s="203">
        <v>1</v>
      </c>
      <c r="E4453" s="164">
        <v>466500</v>
      </c>
      <c r="F4453" s="163">
        <v>0</v>
      </c>
      <c r="G4453" s="172">
        <v>0</v>
      </c>
      <c r="I4453" s="177">
        <f>F4453/D4453</f>
        <v>0</v>
      </c>
      <c r="J4453" s="174">
        <f t="shared" si="233"/>
        <v>1</v>
      </c>
      <c r="M4453" s="184"/>
    </row>
    <row r="4454" spans="1:13" ht="25.2" customHeight="1" x14ac:dyDescent="0.3">
      <c r="A4454" s="81" t="s">
        <v>5295</v>
      </c>
      <c r="B4454" s="81" t="s">
        <v>5296</v>
      </c>
      <c r="C4454" s="82"/>
      <c r="D4454" s="197"/>
      <c r="E4454" s="153">
        <v>1013466.04</v>
      </c>
      <c r="F4454" s="82"/>
      <c r="G4454" s="82">
        <v>0</v>
      </c>
      <c r="I4454" s="177"/>
      <c r="J4454" s="174">
        <f t="shared" si="233"/>
        <v>0</v>
      </c>
      <c r="M4454" s="184"/>
    </row>
    <row r="4455" spans="1:13" ht="15" customHeight="1" x14ac:dyDescent="0.3">
      <c r="A4455" s="85" t="s">
        <v>5297</v>
      </c>
      <c r="B4455" s="85" t="s">
        <v>5298</v>
      </c>
      <c r="C4455" s="86" t="s">
        <v>28</v>
      </c>
      <c r="D4455" s="199">
        <v>1</v>
      </c>
      <c r="E4455" s="176">
        <v>11080.13</v>
      </c>
      <c r="F4455" s="87">
        <v>0</v>
      </c>
      <c r="G4455" s="168">
        <v>0</v>
      </c>
      <c r="I4455" s="177">
        <f t="shared" ref="I4455:I4467" si="234">F4455/D4455</f>
        <v>0</v>
      </c>
      <c r="J4455" s="174">
        <f t="shared" si="233"/>
        <v>1</v>
      </c>
      <c r="M4455" s="184"/>
    </row>
    <row r="4456" spans="1:13" ht="15" customHeight="1" x14ac:dyDescent="0.3">
      <c r="A4456" s="85" t="s">
        <v>5299</v>
      </c>
      <c r="B4456" s="85" t="s">
        <v>5300</v>
      </c>
      <c r="C4456" s="86" t="s">
        <v>28</v>
      </c>
      <c r="D4456" s="199">
        <v>4</v>
      </c>
      <c r="E4456" s="176">
        <v>2470</v>
      </c>
      <c r="F4456" s="87">
        <v>0</v>
      </c>
      <c r="G4456" s="168">
        <v>0</v>
      </c>
      <c r="I4456" s="177">
        <f t="shared" si="234"/>
        <v>0</v>
      </c>
      <c r="J4456" s="174">
        <f t="shared" si="233"/>
        <v>4</v>
      </c>
      <c r="M4456" s="184"/>
    </row>
    <row r="4457" spans="1:13" ht="15" customHeight="1" x14ac:dyDescent="0.3">
      <c r="A4457" s="85" t="s">
        <v>5301</v>
      </c>
      <c r="B4457" s="85" t="s">
        <v>5302</v>
      </c>
      <c r="C4457" s="86" t="s">
        <v>28</v>
      </c>
      <c r="D4457" s="199">
        <v>22</v>
      </c>
      <c r="E4457" s="176">
        <v>39902.28</v>
      </c>
      <c r="F4457" s="87">
        <v>0</v>
      </c>
      <c r="G4457" s="168">
        <v>0</v>
      </c>
      <c r="I4457" s="177">
        <f t="shared" si="234"/>
        <v>0</v>
      </c>
      <c r="J4457" s="174">
        <f t="shared" si="233"/>
        <v>22</v>
      </c>
      <c r="M4457" s="184"/>
    </row>
    <row r="4458" spans="1:13" ht="15" customHeight="1" x14ac:dyDescent="0.3">
      <c r="A4458" s="85" t="s">
        <v>5303</v>
      </c>
      <c r="B4458" s="85" t="s">
        <v>5304</v>
      </c>
      <c r="C4458" s="86" t="s">
        <v>28</v>
      </c>
      <c r="D4458" s="199">
        <v>2</v>
      </c>
      <c r="E4458" s="176">
        <v>1114.0999999999999</v>
      </c>
      <c r="F4458" s="87">
        <v>0</v>
      </c>
      <c r="G4458" s="168">
        <v>0</v>
      </c>
      <c r="I4458" s="177">
        <f t="shared" si="234"/>
        <v>0</v>
      </c>
      <c r="J4458" s="174">
        <f t="shared" si="233"/>
        <v>2</v>
      </c>
      <c r="M4458" s="184"/>
    </row>
    <row r="4459" spans="1:13" ht="15" customHeight="1" x14ac:dyDescent="0.3">
      <c r="A4459" s="85" t="s">
        <v>5305</v>
      </c>
      <c r="B4459" s="85" t="s">
        <v>5306</v>
      </c>
      <c r="C4459" s="86" t="s">
        <v>28</v>
      </c>
      <c r="D4459" s="199">
        <v>14</v>
      </c>
      <c r="E4459" s="176">
        <v>46540.9</v>
      </c>
      <c r="F4459" s="87">
        <v>0</v>
      </c>
      <c r="G4459" s="168">
        <v>0</v>
      </c>
      <c r="I4459" s="177">
        <f t="shared" si="234"/>
        <v>0</v>
      </c>
      <c r="J4459" s="174">
        <f t="shared" si="233"/>
        <v>14</v>
      </c>
      <c r="M4459" s="184"/>
    </row>
    <row r="4460" spans="1:13" ht="15" customHeight="1" x14ac:dyDescent="0.3">
      <c r="A4460" s="85" t="s">
        <v>5307</v>
      </c>
      <c r="B4460" s="85" t="s">
        <v>5308</v>
      </c>
      <c r="C4460" s="86" t="s">
        <v>28</v>
      </c>
      <c r="D4460" s="199">
        <v>4</v>
      </c>
      <c r="E4460" s="176">
        <v>15387.84</v>
      </c>
      <c r="F4460" s="87">
        <v>0</v>
      </c>
      <c r="G4460" s="168">
        <v>0</v>
      </c>
      <c r="I4460" s="177">
        <f t="shared" si="234"/>
        <v>0</v>
      </c>
      <c r="J4460" s="174">
        <f t="shared" si="233"/>
        <v>4</v>
      </c>
      <c r="M4460" s="184"/>
    </row>
    <row r="4461" spans="1:13" ht="15" customHeight="1" x14ac:dyDescent="0.3">
      <c r="A4461" s="85" t="s">
        <v>5309</v>
      </c>
      <c r="B4461" s="85" t="s">
        <v>5310</v>
      </c>
      <c r="C4461" s="86" t="s">
        <v>28</v>
      </c>
      <c r="D4461" s="199">
        <v>1</v>
      </c>
      <c r="E4461" s="176">
        <v>4546.08</v>
      </c>
      <c r="F4461" s="87">
        <v>0</v>
      </c>
      <c r="G4461" s="168">
        <v>0</v>
      </c>
      <c r="I4461" s="177">
        <f t="shared" si="234"/>
        <v>0</v>
      </c>
      <c r="J4461" s="174">
        <f t="shared" si="233"/>
        <v>1</v>
      </c>
      <c r="M4461" s="184"/>
    </row>
    <row r="4462" spans="1:13" ht="15" customHeight="1" x14ac:dyDescent="0.3">
      <c r="A4462" s="85" t="s">
        <v>5311</v>
      </c>
      <c r="B4462" s="85" t="s">
        <v>5312</v>
      </c>
      <c r="C4462" s="86" t="s">
        <v>28</v>
      </c>
      <c r="D4462" s="199">
        <v>4</v>
      </c>
      <c r="E4462" s="176">
        <v>18190</v>
      </c>
      <c r="F4462" s="87">
        <v>0</v>
      </c>
      <c r="G4462" s="168">
        <v>0</v>
      </c>
      <c r="I4462" s="177">
        <f t="shared" si="234"/>
        <v>0</v>
      </c>
      <c r="J4462" s="174">
        <f t="shared" si="233"/>
        <v>4</v>
      </c>
      <c r="M4462" s="184"/>
    </row>
    <row r="4463" spans="1:13" ht="15" customHeight="1" x14ac:dyDescent="0.3">
      <c r="A4463" s="85" t="s">
        <v>5313</v>
      </c>
      <c r="B4463" s="85" t="s">
        <v>5314</v>
      </c>
      <c r="C4463" s="86" t="s">
        <v>28</v>
      </c>
      <c r="D4463" s="199">
        <v>2</v>
      </c>
      <c r="E4463" s="176">
        <v>29054.38</v>
      </c>
      <c r="F4463" s="87">
        <v>0</v>
      </c>
      <c r="G4463" s="168">
        <v>0</v>
      </c>
      <c r="I4463" s="177">
        <f t="shared" si="234"/>
        <v>0</v>
      </c>
      <c r="J4463" s="174">
        <f t="shared" si="233"/>
        <v>2</v>
      </c>
      <c r="M4463" s="184"/>
    </row>
    <row r="4464" spans="1:13" ht="15" customHeight="1" x14ac:dyDescent="0.3">
      <c r="A4464" s="85" t="s">
        <v>5315</v>
      </c>
      <c r="B4464" s="85" t="s">
        <v>5316</v>
      </c>
      <c r="C4464" s="86" t="s">
        <v>28</v>
      </c>
      <c r="D4464" s="199">
        <v>2</v>
      </c>
      <c r="E4464" s="176">
        <v>17576.04</v>
      </c>
      <c r="F4464" s="87">
        <v>0</v>
      </c>
      <c r="G4464" s="168">
        <v>0</v>
      </c>
      <c r="I4464" s="177">
        <f t="shared" si="234"/>
        <v>0</v>
      </c>
      <c r="J4464" s="174">
        <f t="shared" si="233"/>
        <v>2</v>
      </c>
      <c r="M4464" s="184"/>
    </row>
    <row r="4465" spans="1:13" ht="15" customHeight="1" x14ac:dyDescent="0.3">
      <c r="A4465" s="85" t="s">
        <v>5317</v>
      </c>
      <c r="B4465" s="85" t="s">
        <v>5318</v>
      </c>
      <c r="C4465" s="86" t="s">
        <v>28</v>
      </c>
      <c r="D4465" s="199">
        <v>1</v>
      </c>
      <c r="E4465" s="176">
        <v>4612.3999999999996</v>
      </c>
      <c r="F4465" s="87">
        <v>0</v>
      </c>
      <c r="G4465" s="168">
        <v>0</v>
      </c>
      <c r="I4465" s="177">
        <f t="shared" si="234"/>
        <v>0</v>
      </c>
      <c r="J4465" s="174">
        <f t="shared" si="233"/>
        <v>1</v>
      </c>
      <c r="M4465" s="184"/>
    </row>
    <row r="4466" spans="1:13" ht="15" customHeight="1" x14ac:dyDescent="0.3">
      <c r="A4466" s="85" t="s">
        <v>5319</v>
      </c>
      <c r="B4466" s="85" t="s">
        <v>5320</v>
      </c>
      <c r="C4466" s="86" t="s">
        <v>28</v>
      </c>
      <c r="D4466" s="199">
        <v>1</v>
      </c>
      <c r="E4466" s="176">
        <v>4450</v>
      </c>
      <c r="F4466" s="87">
        <v>0</v>
      </c>
      <c r="G4466" s="168">
        <v>0</v>
      </c>
      <c r="I4466" s="177">
        <f t="shared" si="234"/>
        <v>0</v>
      </c>
      <c r="J4466" s="174">
        <f t="shared" si="233"/>
        <v>1</v>
      </c>
      <c r="M4466" s="184"/>
    </row>
    <row r="4467" spans="1:13" ht="15" customHeight="1" x14ac:dyDescent="0.3">
      <c r="A4467" s="85" t="s">
        <v>5321</v>
      </c>
      <c r="B4467" s="85" t="s">
        <v>5322</v>
      </c>
      <c r="C4467" s="86" t="s">
        <v>28</v>
      </c>
      <c r="D4467" s="199">
        <v>2</v>
      </c>
      <c r="E4467" s="176">
        <v>16998.400000000001</v>
      </c>
      <c r="F4467" s="87">
        <v>0</v>
      </c>
      <c r="G4467" s="168">
        <v>0</v>
      </c>
      <c r="I4467" s="177">
        <f t="shared" si="234"/>
        <v>0</v>
      </c>
      <c r="J4467" s="174">
        <f t="shared" si="233"/>
        <v>2</v>
      </c>
      <c r="M4467" s="184"/>
    </row>
    <row r="4468" spans="1:13" ht="15" customHeight="1" x14ac:dyDescent="0.3">
      <c r="A4468" s="85" t="s">
        <v>5323</v>
      </c>
      <c r="B4468" s="85" t="s">
        <v>5324</v>
      </c>
      <c r="C4468" s="86" t="s">
        <v>28</v>
      </c>
      <c r="D4468" s="199">
        <v>0</v>
      </c>
      <c r="E4468" s="176">
        <v>0</v>
      </c>
      <c r="F4468" s="87">
        <v>0</v>
      </c>
      <c r="G4468" s="168">
        <v>0</v>
      </c>
      <c r="I4468" s="177" t="s">
        <v>9293</v>
      </c>
      <c r="J4468" s="174">
        <f t="shared" si="233"/>
        <v>0</v>
      </c>
      <c r="M4468" s="184"/>
    </row>
    <row r="4469" spans="1:13" ht="15" customHeight="1" x14ac:dyDescent="0.3">
      <c r="A4469" s="85" t="s">
        <v>5325</v>
      </c>
      <c r="B4469" s="85" t="s">
        <v>5326</v>
      </c>
      <c r="C4469" s="86" t="s">
        <v>28</v>
      </c>
      <c r="D4469" s="199">
        <v>15</v>
      </c>
      <c r="E4469" s="176">
        <v>23370.75</v>
      </c>
      <c r="F4469" s="87">
        <v>0</v>
      </c>
      <c r="G4469" s="168">
        <v>0</v>
      </c>
      <c r="I4469" s="177">
        <f t="shared" ref="I4469:I4477" si="235">F4469/D4469</f>
        <v>0</v>
      </c>
      <c r="J4469" s="174">
        <f t="shared" si="233"/>
        <v>15</v>
      </c>
      <c r="M4469" s="184"/>
    </row>
    <row r="4470" spans="1:13" ht="15" customHeight="1" x14ac:dyDescent="0.3">
      <c r="A4470" s="85" t="s">
        <v>5327</v>
      </c>
      <c r="B4470" s="85" t="s">
        <v>5371</v>
      </c>
      <c r="C4470" s="86" t="s">
        <v>28</v>
      </c>
      <c r="D4470" s="199">
        <v>5</v>
      </c>
      <c r="E4470" s="176">
        <v>41551.800000000003</v>
      </c>
      <c r="F4470" s="87">
        <v>0</v>
      </c>
      <c r="G4470" s="168">
        <v>0</v>
      </c>
      <c r="I4470" s="177">
        <f t="shared" si="235"/>
        <v>0</v>
      </c>
      <c r="J4470" s="174">
        <f t="shared" si="233"/>
        <v>5</v>
      </c>
      <c r="M4470" s="184"/>
    </row>
    <row r="4471" spans="1:13" ht="15" customHeight="1" x14ac:dyDescent="0.3">
      <c r="A4471" s="85" t="s">
        <v>5328</v>
      </c>
      <c r="B4471" s="85" t="s">
        <v>5372</v>
      </c>
      <c r="C4471" s="86" t="s">
        <v>28</v>
      </c>
      <c r="D4471" s="199">
        <v>1</v>
      </c>
      <c r="E4471" s="176">
        <v>60052.47</v>
      </c>
      <c r="F4471" s="87">
        <v>0</v>
      </c>
      <c r="G4471" s="168">
        <v>0</v>
      </c>
      <c r="I4471" s="177">
        <f t="shared" si="235"/>
        <v>0</v>
      </c>
      <c r="J4471" s="174">
        <f t="shared" si="233"/>
        <v>1</v>
      </c>
      <c r="M4471" s="184"/>
    </row>
    <row r="4472" spans="1:13" ht="15" customHeight="1" x14ac:dyDescent="0.3">
      <c r="A4472" s="85" t="s">
        <v>5329</v>
      </c>
      <c r="B4472" s="85" t="s">
        <v>5373</v>
      </c>
      <c r="C4472" s="86" t="s">
        <v>28</v>
      </c>
      <c r="D4472" s="199">
        <v>1</v>
      </c>
      <c r="E4472" s="176">
        <v>4500</v>
      </c>
      <c r="F4472" s="87">
        <v>0</v>
      </c>
      <c r="G4472" s="168">
        <v>0</v>
      </c>
      <c r="I4472" s="177">
        <f t="shared" si="235"/>
        <v>0</v>
      </c>
      <c r="J4472" s="174">
        <f t="shared" si="233"/>
        <v>1</v>
      </c>
      <c r="M4472" s="184"/>
    </row>
    <row r="4473" spans="1:13" ht="15" customHeight="1" x14ac:dyDescent="0.3">
      <c r="A4473" s="85" t="s">
        <v>5330</v>
      </c>
      <c r="B4473" s="85" t="s">
        <v>5374</v>
      </c>
      <c r="C4473" s="86" t="s">
        <v>28</v>
      </c>
      <c r="D4473" s="199">
        <v>2</v>
      </c>
      <c r="E4473" s="176">
        <v>31172.7</v>
      </c>
      <c r="F4473" s="87">
        <v>0</v>
      </c>
      <c r="G4473" s="168">
        <v>0</v>
      </c>
      <c r="I4473" s="177">
        <f t="shared" si="235"/>
        <v>0</v>
      </c>
      <c r="J4473" s="174">
        <f t="shared" si="233"/>
        <v>2</v>
      </c>
      <c r="M4473" s="184"/>
    </row>
    <row r="4474" spans="1:13" ht="15" customHeight="1" x14ac:dyDescent="0.3">
      <c r="A4474" s="85" t="s">
        <v>5331</v>
      </c>
      <c r="B4474" s="85" t="s">
        <v>5375</v>
      </c>
      <c r="C4474" s="86" t="s">
        <v>28</v>
      </c>
      <c r="D4474" s="199">
        <v>1</v>
      </c>
      <c r="E4474" s="176">
        <v>13270.42</v>
      </c>
      <c r="F4474" s="87">
        <v>0</v>
      </c>
      <c r="G4474" s="168">
        <v>0</v>
      </c>
      <c r="I4474" s="177">
        <f t="shared" si="235"/>
        <v>0</v>
      </c>
      <c r="J4474" s="174">
        <f t="shared" si="233"/>
        <v>1</v>
      </c>
      <c r="M4474" s="184"/>
    </row>
    <row r="4475" spans="1:13" ht="15" customHeight="1" x14ac:dyDescent="0.3">
      <c r="A4475" s="85" t="s">
        <v>5332</v>
      </c>
      <c r="B4475" s="85" t="s">
        <v>5376</v>
      </c>
      <c r="C4475" s="86" t="s">
        <v>28</v>
      </c>
      <c r="D4475" s="199">
        <v>1</v>
      </c>
      <c r="E4475" s="176">
        <v>10237.5</v>
      </c>
      <c r="F4475" s="87">
        <v>0</v>
      </c>
      <c r="G4475" s="168">
        <v>0</v>
      </c>
      <c r="I4475" s="177">
        <f t="shared" si="235"/>
        <v>0</v>
      </c>
      <c r="J4475" s="174">
        <f t="shared" si="233"/>
        <v>1</v>
      </c>
      <c r="M4475" s="184"/>
    </row>
    <row r="4476" spans="1:13" ht="15" customHeight="1" x14ac:dyDescent="0.3">
      <c r="A4476" s="85" t="s">
        <v>5333</v>
      </c>
      <c r="B4476" s="85" t="s">
        <v>5377</v>
      </c>
      <c r="C4476" s="86" t="s">
        <v>28</v>
      </c>
      <c r="D4476" s="199">
        <v>1</v>
      </c>
      <c r="E4476" s="176">
        <v>3256.16</v>
      </c>
      <c r="F4476" s="87">
        <v>0</v>
      </c>
      <c r="G4476" s="168">
        <v>0</v>
      </c>
      <c r="I4476" s="177">
        <f t="shared" si="235"/>
        <v>0</v>
      </c>
      <c r="J4476" s="174">
        <f t="shared" si="233"/>
        <v>1</v>
      </c>
      <c r="M4476" s="184"/>
    </row>
    <row r="4477" spans="1:13" ht="15" customHeight="1" x14ac:dyDescent="0.3">
      <c r="A4477" s="85" t="s">
        <v>5334</v>
      </c>
      <c r="B4477" s="85" t="s">
        <v>5378</v>
      </c>
      <c r="C4477" s="86" t="s">
        <v>28</v>
      </c>
      <c r="D4477" s="199">
        <v>1</v>
      </c>
      <c r="E4477" s="176">
        <v>1898.18</v>
      </c>
      <c r="F4477" s="87">
        <v>0</v>
      </c>
      <c r="G4477" s="168">
        <v>0</v>
      </c>
      <c r="I4477" s="177">
        <f t="shared" si="235"/>
        <v>0</v>
      </c>
      <c r="J4477" s="174">
        <f t="shared" si="233"/>
        <v>1</v>
      </c>
      <c r="M4477" s="184"/>
    </row>
    <row r="4478" spans="1:13" ht="15" customHeight="1" x14ac:dyDescent="0.3">
      <c r="A4478" s="85" t="s">
        <v>5335</v>
      </c>
      <c r="B4478" s="85" t="s">
        <v>5379</v>
      </c>
      <c r="C4478" s="86" t="s">
        <v>28</v>
      </c>
      <c r="D4478" s="199">
        <v>0</v>
      </c>
      <c r="E4478" s="176">
        <v>0</v>
      </c>
      <c r="F4478" s="87">
        <v>0</v>
      </c>
      <c r="G4478" s="168">
        <v>0</v>
      </c>
      <c r="I4478" s="177" t="s">
        <v>9293</v>
      </c>
      <c r="J4478" s="174">
        <f t="shared" si="233"/>
        <v>0</v>
      </c>
      <c r="M4478" s="184"/>
    </row>
    <row r="4479" spans="1:13" ht="15" customHeight="1" x14ac:dyDescent="0.3">
      <c r="A4479" s="85" t="s">
        <v>5336</v>
      </c>
      <c r="B4479" s="85" t="s">
        <v>5380</v>
      </c>
      <c r="C4479" s="86" t="s">
        <v>28</v>
      </c>
      <c r="D4479" s="199">
        <v>1</v>
      </c>
      <c r="E4479" s="176">
        <v>16275</v>
      </c>
      <c r="F4479" s="87">
        <v>0</v>
      </c>
      <c r="G4479" s="168">
        <v>0</v>
      </c>
      <c r="I4479" s="177">
        <f t="shared" ref="I4479:I4506" si="236">F4479/D4479</f>
        <v>0</v>
      </c>
      <c r="J4479" s="174">
        <f t="shared" si="233"/>
        <v>1</v>
      </c>
      <c r="M4479" s="184"/>
    </row>
    <row r="4480" spans="1:13" ht="15" customHeight="1" x14ac:dyDescent="0.3">
      <c r="A4480" s="85" t="s">
        <v>5337</v>
      </c>
      <c r="B4480" s="85" t="s">
        <v>5381</v>
      </c>
      <c r="C4480" s="86" t="s">
        <v>28</v>
      </c>
      <c r="D4480" s="199">
        <v>1</v>
      </c>
      <c r="E4480" s="176">
        <v>10017</v>
      </c>
      <c r="F4480" s="87">
        <v>0</v>
      </c>
      <c r="G4480" s="168">
        <v>0</v>
      </c>
      <c r="I4480" s="177">
        <f t="shared" si="236"/>
        <v>0</v>
      </c>
      <c r="J4480" s="174">
        <f t="shared" ref="J4480:J4516" si="237">D4480-F4480</f>
        <v>1</v>
      </c>
      <c r="M4480" s="184"/>
    </row>
    <row r="4481" spans="1:13" ht="15" customHeight="1" x14ac:dyDescent="0.3">
      <c r="A4481" s="85" t="s">
        <v>5338</v>
      </c>
      <c r="B4481" s="85" t="s">
        <v>5382</v>
      </c>
      <c r="C4481" s="86" t="s">
        <v>28</v>
      </c>
      <c r="D4481" s="199">
        <v>2</v>
      </c>
      <c r="E4481" s="176">
        <v>9250.16</v>
      </c>
      <c r="F4481" s="87">
        <v>0</v>
      </c>
      <c r="G4481" s="168">
        <v>0</v>
      </c>
      <c r="I4481" s="177">
        <f t="shared" si="236"/>
        <v>0</v>
      </c>
      <c r="J4481" s="174">
        <f t="shared" si="237"/>
        <v>2</v>
      </c>
      <c r="M4481" s="184"/>
    </row>
    <row r="4482" spans="1:13" ht="15" customHeight="1" x14ac:dyDescent="0.3">
      <c r="A4482" s="85" t="s">
        <v>5339</v>
      </c>
      <c r="B4482" s="85" t="s">
        <v>5383</v>
      </c>
      <c r="C4482" s="86" t="s">
        <v>28</v>
      </c>
      <c r="D4482" s="199">
        <v>1</v>
      </c>
      <c r="E4482" s="176">
        <v>735</v>
      </c>
      <c r="F4482" s="87">
        <v>0</v>
      </c>
      <c r="G4482" s="168">
        <v>0</v>
      </c>
      <c r="I4482" s="177">
        <f t="shared" si="236"/>
        <v>0</v>
      </c>
      <c r="J4482" s="174">
        <f t="shared" si="237"/>
        <v>1</v>
      </c>
      <c r="M4482" s="184"/>
    </row>
    <row r="4483" spans="1:13" ht="15" customHeight="1" x14ac:dyDescent="0.3">
      <c r="A4483" s="85" t="s">
        <v>5340</v>
      </c>
      <c r="B4483" s="85" t="s">
        <v>5384</v>
      </c>
      <c r="C4483" s="86" t="s">
        <v>28</v>
      </c>
      <c r="D4483" s="199">
        <v>12</v>
      </c>
      <c r="E4483" s="176">
        <v>52134.84</v>
      </c>
      <c r="F4483" s="87">
        <v>0</v>
      </c>
      <c r="G4483" s="168">
        <v>0</v>
      </c>
      <c r="I4483" s="177">
        <f t="shared" si="236"/>
        <v>0</v>
      </c>
      <c r="J4483" s="174">
        <f t="shared" si="237"/>
        <v>12</v>
      </c>
      <c r="M4483" s="184"/>
    </row>
    <row r="4484" spans="1:13" ht="15" customHeight="1" x14ac:dyDescent="0.3">
      <c r="A4484" s="85" t="s">
        <v>5341</v>
      </c>
      <c r="B4484" s="85" t="s">
        <v>5385</v>
      </c>
      <c r="C4484" s="86" t="s">
        <v>28</v>
      </c>
      <c r="D4484" s="199">
        <v>2</v>
      </c>
      <c r="E4484" s="176">
        <v>25494.52</v>
      </c>
      <c r="F4484" s="87">
        <v>0</v>
      </c>
      <c r="G4484" s="168">
        <v>0</v>
      </c>
      <c r="I4484" s="177">
        <f t="shared" si="236"/>
        <v>0</v>
      </c>
      <c r="J4484" s="174">
        <f t="shared" si="237"/>
        <v>2</v>
      </c>
      <c r="M4484" s="184"/>
    </row>
    <row r="4485" spans="1:13" ht="15" customHeight="1" x14ac:dyDescent="0.3">
      <c r="A4485" s="85" t="s">
        <v>5342</v>
      </c>
      <c r="B4485" s="85" t="s">
        <v>5386</v>
      </c>
      <c r="C4485" s="86" t="s">
        <v>28</v>
      </c>
      <c r="D4485" s="199">
        <v>1</v>
      </c>
      <c r="E4485" s="176">
        <v>12337.5</v>
      </c>
      <c r="F4485" s="87">
        <v>0</v>
      </c>
      <c r="G4485" s="168">
        <v>0</v>
      </c>
      <c r="I4485" s="177">
        <f t="shared" si="236"/>
        <v>0</v>
      </c>
      <c r="J4485" s="174">
        <f t="shared" si="237"/>
        <v>1</v>
      </c>
      <c r="M4485" s="184"/>
    </row>
    <row r="4486" spans="1:13" ht="15" customHeight="1" x14ac:dyDescent="0.3">
      <c r="A4486" s="85" t="s">
        <v>5343</v>
      </c>
      <c r="B4486" s="85" t="s">
        <v>5387</v>
      </c>
      <c r="C4486" s="86" t="s">
        <v>28</v>
      </c>
      <c r="D4486" s="199">
        <v>1</v>
      </c>
      <c r="E4486" s="176">
        <v>9424.43</v>
      </c>
      <c r="F4486" s="87">
        <v>0</v>
      </c>
      <c r="G4486" s="168">
        <v>0</v>
      </c>
      <c r="I4486" s="177">
        <f t="shared" si="236"/>
        <v>0</v>
      </c>
      <c r="J4486" s="174">
        <f t="shared" si="237"/>
        <v>1</v>
      </c>
      <c r="M4486" s="184"/>
    </row>
    <row r="4487" spans="1:13" ht="15" customHeight="1" x14ac:dyDescent="0.3">
      <c r="A4487" s="85" t="s">
        <v>5344</v>
      </c>
      <c r="B4487" s="85" t="s">
        <v>5388</v>
      </c>
      <c r="C4487" s="86" t="s">
        <v>28</v>
      </c>
      <c r="D4487" s="199">
        <v>1</v>
      </c>
      <c r="E4487" s="176">
        <v>1228.5</v>
      </c>
      <c r="F4487" s="87">
        <v>0</v>
      </c>
      <c r="G4487" s="168">
        <v>0</v>
      </c>
      <c r="I4487" s="177">
        <f t="shared" si="236"/>
        <v>0</v>
      </c>
      <c r="J4487" s="174">
        <f t="shared" si="237"/>
        <v>1</v>
      </c>
      <c r="M4487" s="184"/>
    </row>
    <row r="4488" spans="1:13" ht="15" customHeight="1" x14ac:dyDescent="0.3">
      <c r="A4488" s="85" t="s">
        <v>5345</v>
      </c>
      <c r="B4488" s="85" t="s">
        <v>5389</v>
      </c>
      <c r="C4488" s="86" t="s">
        <v>28</v>
      </c>
      <c r="D4488" s="199">
        <v>3</v>
      </c>
      <c r="E4488" s="176">
        <v>13132.98</v>
      </c>
      <c r="F4488" s="87">
        <v>0</v>
      </c>
      <c r="G4488" s="168">
        <v>0</v>
      </c>
      <c r="I4488" s="177">
        <f t="shared" si="236"/>
        <v>0</v>
      </c>
      <c r="J4488" s="174">
        <f t="shared" si="237"/>
        <v>3</v>
      </c>
      <c r="M4488" s="184"/>
    </row>
    <row r="4489" spans="1:13" ht="15" customHeight="1" x14ac:dyDescent="0.3">
      <c r="A4489" s="85" t="s">
        <v>5346</v>
      </c>
      <c r="B4489" s="85" t="s">
        <v>5390</v>
      </c>
      <c r="C4489" s="86" t="s">
        <v>28</v>
      </c>
      <c r="D4489" s="199">
        <v>2</v>
      </c>
      <c r="E4489" s="176">
        <v>16822.5</v>
      </c>
      <c r="F4489" s="87">
        <v>0</v>
      </c>
      <c r="G4489" s="168">
        <v>0</v>
      </c>
      <c r="I4489" s="177">
        <f t="shared" si="236"/>
        <v>0</v>
      </c>
      <c r="J4489" s="174">
        <f t="shared" si="237"/>
        <v>2</v>
      </c>
      <c r="M4489" s="184"/>
    </row>
    <row r="4490" spans="1:13" ht="15" customHeight="1" x14ac:dyDescent="0.3">
      <c r="A4490" s="85" t="s">
        <v>5347</v>
      </c>
      <c r="B4490" s="85" t="s">
        <v>5391</v>
      </c>
      <c r="C4490" s="86" t="s">
        <v>28</v>
      </c>
      <c r="D4490" s="199">
        <v>1</v>
      </c>
      <c r="E4490" s="176">
        <v>1523.05</v>
      </c>
      <c r="F4490" s="87">
        <v>0</v>
      </c>
      <c r="G4490" s="168">
        <v>0</v>
      </c>
      <c r="I4490" s="177">
        <f t="shared" si="236"/>
        <v>0</v>
      </c>
      <c r="J4490" s="174">
        <f t="shared" si="237"/>
        <v>1</v>
      </c>
      <c r="M4490" s="184"/>
    </row>
    <row r="4491" spans="1:13" ht="15" customHeight="1" x14ac:dyDescent="0.3">
      <c r="A4491" s="85" t="s">
        <v>5348</v>
      </c>
      <c r="B4491" s="85" t="s">
        <v>5392</v>
      </c>
      <c r="C4491" s="86" t="s">
        <v>28</v>
      </c>
      <c r="D4491" s="199">
        <v>1</v>
      </c>
      <c r="E4491" s="176">
        <v>2808.33</v>
      </c>
      <c r="F4491" s="87">
        <v>0</v>
      </c>
      <c r="G4491" s="168">
        <v>0</v>
      </c>
      <c r="I4491" s="177">
        <f t="shared" si="236"/>
        <v>0</v>
      </c>
      <c r="J4491" s="174">
        <f t="shared" si="237"/>
        <v>1</v>
      </c>
      <c r="M4491" s="184"/>
    </row>
    <row r="4492" spans="1:13" ht="15" customHeight="1" x14ac:dyDescent="0.3">
      <c r="A4492" s="85" t="s">
        <v>5349</v>
      </c>
      <c r="B4492" s="85" t="s">
        <v>5393</v>
      </c>
      <c r="C4492" s="86" t="s">
        <v>28</v>
      </c>
      <c r="D4492" s="199">
        <v>1</v>
      </c>
      <c r="E4492" s="176">
        <v>19758.599999999999</v>
      </c>
      <c r="F4492" s="87">
        <v>0</v>
      </c>
      <c r="G4492" s="168">
        <v>0</v>
      </c>
      <c r="I4492" s="177">
        <f t="shared" si="236"/>
        <v>0</v>
      </c>
      <c r="J4492" s="174">
        <f t="shared" si="237"/>
        <v>1</v>
      </c>
      <c r="M4492" s="184"/>
    </row>
    <row r="4493" spans="1:13" ht="15" customHeight="1" x14ac:dyDescent="0.3">
      <c r="A4493" s="85" t="s">
        <v>5350</v>
      </c>
      <c r="B4493" s="85" t="s">
        <v>5394</v>
      </c>
      <c r="C4493" s="86" t="s">
        <v>28</v>
      </c>
      <c r="D4493" s="199">
        <v>1</v>
      </c>
      <c r="E4493" s="176">
        <v>23625</v>
      </c>
      <c r="F4493" s="87">
        <v>0</v>
      </c>
      <c r="G4493" s="168">
        <v>0</v>
      </c>
      <c r="I4493" s="177">
        <f t="shared" si="236"/>
        <v>0</v>
      </c>
      <c r="J4493" s="174">
        <f t="shared" si="237"/>
        <v>1</v>
      </c>
      <c r="M4493" s="184"/>
    </row>
    <row r="4494" spans="1:13" ht="15" customHeight="1" x14ac:dyDescent="0.3">
      <c r="A4494" s="85" t="s">
        <v>5351</v>
      </c>
      <c r="B4494" s="85" t="s">
        <v>5395</v>
      </c>
      <c r="C4494" s="86" t="s">
        <v>28</v>
      </c>
      <c r="D4494" s="199">
        <v>1</v>
      </c>
      <c r="E4494" s="176">
        <v>3985</v>
      </c>
      <c r="F4494" s="87">
        <v>0</v>
      </c>
      <c r="G4494" s="168">
        <v>0</v>
      </c>
      <c r="I4494" s="177">
        <f t="shared" si="236"/>
        <v>0</v>
      </c>
      <c r="J4494" s="174">
        <f t="shared" si="237"/>
        <v>1</v>
      </c>
      <c r="M4494" s="184"/>
    </row>
    <row r="4495" spans="1:13" ht="15" customHeight="1" x14ac:dyDescent="0.3">
      <c r="A4495" s="85" t="s">
        <v>5352</v>
      </c>
      <c r="B4495" s="85" t="s">
        <v>5396</v>
      </c>
      <c r="C4495" s="86" t="s">
        <v>28</v>
      </c>
      <c r="D4495" s="199">
        <v>1</v>
      </c>
      <c r="E4495" s="176">
        <v>5775</v>
      </c>
      <c r="F4495" s="87">
        <v>0</v>
      </c>
      <c r="G4495" s="168">
        <v>0</v>
      </c>
      <c r="I4495" s="177">
        <f t="shared" si="236"/>
        <v>0</v>
      </c>
      <c r="J4495" s="174">
        <f t="shared" si="237"/>
        <v>1</v>
      </c>
      <c r="M4495" s="184"/>
    </row>
    <row r="4496" spans="1:13" ht="15" customHeight="1" x14ac:dyDescent="0.3">
      <c r="A4496" s="85" t="s">
        <v>5353</v>
      </c>
      <c r="B4496" s="85" t="s">
        <v>5397</v>
      </c>
      <c r="C4496" s="86" t="s">
        <v>28</v>
      </c>
      <c r="D4496" s="199">
        <v>1</v>
      </c>
      <c r="E4496" s="176">
        <v>29750</v>
      </c>
      <c r="F4496" s="87">
        <v>0</v>
      </c>
      <c r="G4496" s="168">
        <v>0</v>
      </c>
      <c r="I4496" s="177">
        <f t="shared" si="236"/>
        <v>0</v>
      </c>
      <c r="J4496" s="174">
        <f t="shared" si="237"/>
        <v>1</v>
      </c>
      <c r="M4496" s="184"/>
    </row>
    <row r="4497" spans="1:13" ht="15" customHeight="1" x14ac:dyDescent="0.3">
      <c r="A4497" s="85" t="s">
        <v>5354</v>
      </c>
      <c r="B4497" s="85" t="s">
        <v>5398</v>
      </c>
      <c r="C4497" s="86" t="s">
        <v>28</v>
      </c>
      <c r="D4497" s="199">
        <v>1</v>
      </c>
      <c r="E4497" s="176">
        <v>37250</v>
      </c>
      <c r="F4497" s="87">
        <v>0</v>
      </c>
      <c r="G4497" s="168">
        <v>0</v>
      </c>
      <c r="I4497" s="177">
        <f t="shared" si="236"/>
        <v>0</v>
      </c>
      <c r="J4497" s="174">
        <f t="shared" si="237"/>
        <v>1</v>
      </c>
      <c r="M4497" s="184"/>
    </row>
    <row r="4498" spans="1:13" ht="15" customHeight="1" x14ac:dyDescent="0.3">
      <c r="A4498" s="85" t="s">
        <v>5355</v>
      </c>
      <c r="B4498" s="85" t="s">
        <v>5399</v>
      </c>
      <c r="C4498" s="86" t="s">
        <v>28</v>
      </c>
      <c r="D4498" s="199">
        <v>15</v>
      </c>
      <c r="E4498" s="176">
        <v>35201.699999999997</v>
      </c>
      <c r="F4498" s="87">
        <v>0</v>
      </c>
      <c r="G4498" s="168">
        <v>0</v>
      </c>
      <c r="I4498" s="177">
        <f t="shared" si="236"/>
        <v>0</v>
      </c>
      <c r="J4498" s="174">
        <f t="shared" si="237"/>
        <v>15</v>
      </c>
      <c r="M4498" s="184"/>
    </row>
    <row r="4499" spans="1:13" ht="15" customHeight="1" x14ac:dyDescent="0.3">
      <c r="A4499" s="85" t="s">
        <v>5356</v>
      </c>
      <c r="B4499" s="85" t="s">
        <v>5400</v>
      </c>
      <c r="C4499" s="86" t="s">
        <v>28</v>
      </c>
      <c r="D4499" s="199">
        <v>1</v>
      </c>
      <c r="E4499" s="176">
        <v>2797.1</v>
      </c>
      <c r="F4499" s="87">
        <v>0</v>
      </c>
      <c r="G4499" s="168">
        <v>0</v>
      </c>
      <c r="I4499" s="177">
        <f t="shared" si="236"/>
        <v>0</v>
      </c>
      <c r="J4499" s="174">
        <f t="shared" si="237"/>
        <v>1</v>
      </c>
      <c r="M4499" s="184"/>
    </row>
    <row r="4500" spans="1:13" ht="15" customHeight="1" x14ac:dyDescent="0.3">
      <c r="A4500" s="85" t="s">
        <v>5357</v>
      </c>
      <c r="B4500" s="85" t="s">
        <v>5401</v>
      </c>
      <c r="C4500" s="86" t="s">
        <v>28</v>
      </c>
      <c r="D4500" s="199">
        <v>1</v>
      </c>
      <c r="E4500" s="176">
        <v>39513.33</v>
      </c>
      <c r="F4500" s="87">
        <v>0</v>
      </c>
      <c r="G4500" s="168">
        <v>0</v>
      </c>
      <c r="I4500" s="177">
        <f t="shared" si="236"/>
        <v>0</v>
      </c>
      <c r="J4500" s="174">
        <f t="shared" si="237"/>
        <v>1</v>
      </c>
      <c r="M4500" s="184"/>
    </row>
    <row r="4501" spans="1:13" ht="15" customHeight="1" x14ac:dyDescent="0.3">
      <c r="A4501" s="85" t="s">
        <v>5358</v>
      </c>
      <c r="B4501" s="85" t="s">
        <v>5402</v>
      </c>
      <c r="C4501" s="86" t="s">
        <v>28</v>
      </c>
      <c r="D4501" s="199">
        <v>1</v>
      </c>
      <c r="E4501" s="176">
        <v>6142.5</v>
      </c>
      <c r="F4501" s="87">
        <v>0</v>
      </c>
      <c r="G4501" s="168">
        <v>0</v>
      </c>
      <c r="I4501" s="177">
        <f t="shared" si="236"/>
        <v>0</v>
      </c>
      <c r="J4501" s="174">
        <f t="shared" si="237"/>
        <v>1</v>
      </c>
      <c r="M4501" s="184"/>
    </row>
    <row r="4502" spans="1:13" ht="15" customHeight="1" x14ac:dyDescent="0.3">
      <c r="A4502" s="85" t="s">
        <v>5359</v>
      </c>
      <c r="B4502" s="85" t="s">
        <v>5403</v>
      </c>
      <c r="C4502" s="86" t="s">
        <v>28</v>
      </c>
      <c r="D4502" s="199">
        <v>2</v>
      </c>
      <c r="E4502" s="176">
        <v>16130.36</v>
      </c>
      <c r="F4502" s="87">
        <v>0</v>
      </c>
      <c r="G4502" s="168">
        <v>0</v>
      </c>
      <c r="I4502" s="177">
        <f t="shared" si="236"/>
        <v>0</v>
      </c>
      <c r="J4502" s="174">
        <f t="shared" si="237"/>
        <v>2</v>
      </c>
      <c r="M4502" s="184"/>
    </row>
    <row r="4503" spans="1:13" ht="15" customHeight="1" x14ac:dyDescent="0.3">
      <c r="A4503" s="85" t="s">
        <v>5360</v>
      </c>
      <c r="B4503" s="85" t="s">
        <v>5404</v>
      </c>
      <c r="C4503" s="86" t="s">
        <v>28</v>
      </c>
      <c r="D4503" s="199">
        <v>1</v>
      </c>
      <c r="E4503" s="176">
        <v>17719.54</v>
      </c>
      <c r="F4503" s="87">
        <v>0</v>
      </c>
      <c r="G4503" s="168">
        <v>0</v>
      </c>
      <c r="I4503" s="177">
        <f t="shared" si="236"/>
        <v>0</v>
      </c>
      <c r="J4503" s="174">
        <f t="shared" si="237"/>
        <v>1</v>
      </c>
      <c r="M4503" s="184"/>
    </row>
    <row r="4504" spans="1:13" ht="15" customHeight="1" x14ac:dyDescent="0.3">
      <c r="A4504" s="85" t="s">
        <v>5361</v>
      </c>
      <c r="B4504" s="85" t="s">
        <v>5405</v>
      </c>
      <c r="C4504" s="86" t="s">
        <v>28</v>
      </c>
      <c r="D4504" s="199">
        <v>12</v>
      </c>
      <c r="E4504" s="176">
        <v>13200</v>
      </c>
      <c r="F4504" s="87">
        <v>0</v>
      </c>
      <c r="G4504" s="168">
        <v>0</v>
      </c>
      <c r="I4504" s="177">
        <f t="shared" si="236"/>
        <v>0</v>
      </c>
      <c r="J4504" s="174">
        <f t="shared" si="237"/>
        <v>12</v>
      </c>
      <c r="M4504" s="184"/>
    </row>
    <row r="4505" spans="1:13" ht="15" customHeight="1" x14ac:dyDescent="0.3">
      <c r="A4505" s="85" t="s">
        <v>5362</v>
      </c>
      <c r="B4505" s="85" t="s">
        <v>5406</v>
      </c>
      <c r="C4505" s="86" t="s">
        <v>28</v>
      </c>
      <c r="D4505" s="199">
        <v>1</v>
      </c>
      <c r="E4505" s="176">
        <v>2362.5</v>
      </c>
      <c r="F4505" s="87">
        <v>0</v>
      </c>
      <c r="G4505" s="168">
        <v>0</v>
      </c>
      <c r="I4505" s="177">
        <f t="shared" si="236"/>
        <v>0</v>
      </c>
      <c r="J4505" s="174">
        <f t="shared" si="237"/>
        <v>1</v>
      </c>
      <c r="M4505" s="184"/>
    </row>
    <row r="4506" spans="1:13" ht="15" customHeight="1" x14ac:dyDescent="0.3">
      <c r="A4506" s="85" t="s">
        <v>5363</v>
      </c>
      <c r="B4506" s="85" t="s">
        <v>5407</v>
      </c>
      <c r="C4506" s="86" t="s">
        <v>28</v>
      </c>
      <c r="D4506" s="199">
        <v>1</v>
      </c>
      <c r="E4506" s="176">
        <v>55723.68</v>
      </c>
      <c r="F4506" s="87">
        <v>0</v>
      </c>
      <c r="G4506" s="168">
        <v>0</v>
      </c>
      <c r="I4506" s="177">
        <f t="shared" si="236"/>
        <v>0</v>
      </c>
      <c r="J4506" s="174">
        <f t="shared" si="237"/>
        <v>1</v>
      </c>
      <c r="M4506" s="184"/>
    </row>
    <row r="4507" spans="1:13" ht="15" customHeight="1" x14ac:dyDescent="0.3">
      <c r="A4507" s="85" t="s">
        <v>5364</v>
      </c>
      <c r="B4507" s="85" t="s">
        <v>5408</v>
      </c>
      <c r="C4507" s="86" t="s">
        <v>28</v>
      </c>
      <c r="D4507" s="199">
        <v>0</v>
      </c>
      <c r="E4507" s="176">
        <v>0</v>
      </c>
      <c r="F4507" s="87">
        <v>0</v>
      </c>
      <c r="G4507" s="168">
        <v>0</v>
      </c>
      <c r="I4507" s="177" t="s">
        <v>9293</v>
      </c>
      <c r="J4507" s="174">
        <f t="shared" si="237"/>
        <v>0</v>
      </c>
      <c r="M4507" s="184"/>
    </row>
    <row r="4508" spans="1:13" ht="15" customHeight="1" x14ac:dyDescent="0.3">
      <c r="A4508" s="85" t="s">
        <v>5365</v>
      </c>
      <c r="B4508" s="85" t="s">
        <v>5409</v>
      </c>
      <c r="C4508" s="86" t="s">
        <v>28</v>
      </c>
      <c r="D4508" s="199">
        <v>1</v>
      </c>
      <c r="E4508" s="176">
        <v>8997.5</v>
      </c>
      <c r="F4508" s="87">
        <v>0</v>
      </c>
      <c r="G4508" s="168">
        <v>0</v>
      </c>
      <c r="I4508" s="177">
        <f>F4508/D4508</f>
        <v>0</v>
      </c>
      <c r="J4508" s="174">
        <f t="shared" si="237"/>
        <v>1</v>
      </c>
      <c r="M4508" s="184"/>
    </row>
    <row r="4509" spans="1:13" ht="15" customHeight="1" x14ac:dyDescent="0.3">
      <c r="A4509" s="85" t="s">
        <v>5366</v>
      </c>
      <c r="B4509" s="85" t="s">
        <v>5410</v>
      </c>
      <c r="C4509" s="86" t="s">
        <v>28</v>
      </c>
      <c r="D4509" s="199">
        <v>1</v>
      </c>
      <c r="E4509" s="176">
        <v>2208.42</v>
      </c>
      <c r="F4509" s="87">
        <v>0</v>
      </c>
      <c r="G4509" s="168">
        <v>0</v>
      </c>
      <c r="I4509" s="177">
        <f>F4509/D4509</f>
        <v>0</v>
      </c>
      <c r="J4509" s="174">
        <f t="shared" si="237"/>
        <v>1</v>
      </c>
      <c r="M4509" s="184"/>
    </row>
    <row r="4510" spans="1:13" ht="15" customHeight="1" x14ac:dyDescent="0.3">
      <c r="A4510" s="85" t="s">
        <v>5367</v>
      </c>
      <c r="B4510" s="85" t="s">
        <v>5411</v>
      </c>
      <c r="C4510" s="86" t="s">
        <v>28</v>
      </c>
      <c r="D4510" s="199">
        <v>1</v>
      </c>
      <c r="E4510" s="176">
        <v>11279.41</v>
      </c>
      <c r="F4510" s="87">
        <v>0</v>
      </c>
      <c r="G4510" s="168">
        <v>0</v>
      </c>
      <c r="I4510" s="177">
        <f>F4510/D4510</f>
        <v>0</v>
      </c>
      <c r="J4510" s="174">
        <f t="shared" si="237"/>
        <v>1</v>
      </c>
      <c r="M4510" s="184"/>
    </row>
    <row r="4511" spans="1:13" ht="15" customHeight="1" x14ac:dyDescent="0.3">
      <c r="A4511" s="85" t="s">
        <v>5368</v>
      </c>
      <c r="B4511" s="85" t="s">
        <v>5412</v>
      </c>
      <c r="C4511" s="86" t="s">
        <v>28</v>
      </c>
      <c r="D4511" s="199">
        <v>0</v>
      </c>
      <c r="E4511" s="176">
        <v>0</v>
      </c>
      <c r="F4511" s="87">
        <v>0</v>
      </c>
      <c r="G4511" s="168">
        <v>0</v>
      </c>
      <c r="I4511" s="177" t="s">
        <v>9293</v>
      </c>
      <c r="J4511" s="174">
        <f t="shared" si="237"/>
        <v>0</v>
      </c>
      <c r="M4511" s="184"/>
    </row>
    <row r="4512" spans="1:13" ht="15" customHeight="1" x14ac:dyDescent="0.3">
      <c r="A4512" s="85" t="s">
        <v>5369</v>
      </c>
      <c r="B4512" s="85" t="s">
        <v>5413</v>
      </c>
      <c r="C4512" s="86" t="s">
        <v>28</v>
      </c>
      <c r="D4512" s="199">
        <v>1</v>
      </c>
      <c r="E4512" s="176">
        <v>18977.5</v>
      </c>
      <c r="F4512" s="87">
        <v>0</v>
      </c>
      <c r="G4512" s="168">
        <v>0</v>
      </c>
      <c r="I4512" s="177">
        <f>F4512/D4512</f>
        <v>0</v>
      </c>
      <c r="J4512" s="174">
        <f t="shared" si="237"/>
        <v>1</v>
      </c>
      <c r="M4512" s="184"/>
    </row>
    <row r="4513" spans="1:13" ht="15" customHeight="1" x14ac:dyDescent="0.3">
      <c r="A4513" s="85" t="s">
        <v>5370</v>
      </c>
      <c r="B4513" s="85" t="s">
        <v>5414</v>
      </c>
      <c r="C4513" s="86" t="s">
        <v>28</v>
      </c>
      <c r="D4513" s="199">
        <v>1</v>
      </c>
      <c r="E4513" s="176">
        <v>7905.64</v>
      </c>
      <c r="F4513" s="87">
        <v>0</v>
      </c>
      <c r="G4513" s="168">
        <v>0</v>
      </c>
      <c r="I4513" s="177">
        <f>F4513/D4513</f>
        <v>0</v>
      </c>
      <c r="J4513" s="174">
        <f t="shared" si="237"/>
        <v>1</v>
      </c>
      <c r="M4513" s="184"/>
    </row>
    <row r="4514" spans="1:13" ht="15" customHeight="1" x14ac:dyDescent="0.3">
      <c r="A4514" s="85" t="s">
        <v>9017</v>
      </c>
      <c r="B4514" s="85" t="s">
        <v>9177</v>
      </c>
      <c r="C4514" s="86" t="s">
        <v>28</v>
      </c>
      <c r="D4514" s="203">
        <v>2</v>
      </c>
      <c r="E4514" s="164">
        <v>41448.76</v>
      </c>
      <c r="F4514" s="163">
        <v>0</v>
      </c>
      <c r="G4514" s="172">
        <v>0</v>
      </c>
      <c r="I4514" s="177">
        <f>F4514/D4514</f>
        <v>0</v>
      </c>
      <c r="J4514" s="174">
        <f t="shared" si="237"/>
        <v>2</v>
      </c>
      <c r="M4514" s="184"/>
    </row>
    <row r="4515" spans="1:13" ht="15" customHeight="1" x14ac:dyDescent="0.3">
      <c r="A4515" s="85" t="s">
        <v>9018</v>
      </c>
      <c r="B4515" s="85" t="s">
        <v>9019</v>
      </c>
      <c r="C4515" s="86" t="s">
        <v>28</v>
      </c>
      <c r="D4515" s="203">
        <v>2</v>
      </c>
      <c r="E4515" s="164">
        <v>35464.44</v>
      </c>
      <c r="F4515" s="163">
        <v>0</v>
      </c>
      <c r="G4515" s="172">
        <v>0</v>
      </c>
      <c r="I4515" s="177">
        <f>F4515/D4515</f>
        <v>0</v>
      </c>
      <c r="J4515" s="174">
        <f t="shared" si="237"/>
        <v>2</v>
      </c>
      <c r="M4515" s="184"/>
    </row>
    <row r="4516" spans="1:13" ht="15" customHeight="1" x14ac:dyDescent="0.3">
      <c r="A4516" s="85" t="s">
        <v>9020</v>
      </c>
      <c r="B4516" s="85" t="s">
        <v>9021</v>
      </c>
      <c r="C4516" s="86" t="s">
        <v>28</v>
      </c>
      <c r="D4516" s="203">
        <v>1</v>
      </c>
      <c r="E4516" s="164">
        <v>5833.72</v>
      </c>
      <c r="F4516" s="163">
        <v>0</v>
      </c>
      <c r="G4516" s="172">
        <v>0</v>
      </c>
      <c r="I4516" s="177">
        <f>F4516/D4516</f>
        <v>0</v>
      </c>
      <c r="J4516" s="174">
        <f t="shared" si="237"/>
        <v>1</v>
      </c>
      <c r="M4516" s="184"/>
    </row>
    <row r="4517" spans="1:13" ht="40.200000000000003" customHeight="1" x14ac:dyDescent="0.3">
      <c r="A4517" s="93"/>
      <c r="B4517" s="94" t="s">
        <v>5422</v>
      </c>
      <c r="C4517" s="95"/>
      <c r="D4517" s="207"/>
      <c r="E4517" s="158">
        <v>183020222.84000003</v>
      </c>
      <c r="F4517" s="212">
        <v>49869896.543201357</v>
      </c>
      <c r="G4517" s="213"/>
    </row>
    <row r="4518" spans="1:13" ht="15" customHeight="1" x14ac:dyDescent="0.3">
      <c r="C4518" s="33"/>
    </row>
    <row r="4521" spans="1:13" ht="15" customHeight="1" x14ac:dyDescent="0.3">
      <c r="E4521" s="1">
        <f>E2+E311+E786+E1200+E2208+E3377+E3784+E3834+E3905</f>
        <v>160800490.28000003</v>
      </c>
    </row>
    <row r="4526" spans="1:13" ht="15" customHeight="1" x14ac:dyDescent="0.3">
      <c r="A4526" s="1"/>
      <c r="B4526" s="1"/>
    </row>
  </sheetData>
  <mergeCells count="2">
    <mergeCell ref="F4517:G4517"/>
    <mergeCell ref="K3428:K3433"/>
  </mergeCells>
  <phoneticPr fontId="3" type="noConversion"/>
  <conditionalFormatting sqref="I1:I1048576">
    <cfRule type="containsText" dxfId="28" priority="201" operator="containsText" text="DEDUCTIVO">
      <formula>NOT(ISERROR(SEARCH("DEDUCTIVO",I1)))</formula>
    </cfRule>
    <cfRule type="containsText" dxfId="27" priority="202" operator="containsText" text="DEDUCTIVO">
      <formula>NOT(ISERROR(SEARCH("DEDUCTIVO",I1)))</formula>
    </cfRule>
    <cfRule type="containsText" dxfId="26" priority="203" operator="containsText" text="DEDUCTIVO">
      <formula>NOT(ISERROR(SEARCH("DEDUCTIVO",I1)))</formula>
    </cfRule>
    <cfRule type="cellIs" dxfId="25" priority="204" operator="equal">
      <formula>1</formula>
    </cfRule>
    <cfRule type="cellIs" dxfId="24" priority="206" operator="equal">
      <formula>1</formula>
    </cfRule>
    <cfRule type="cellIs" dxfId="23" priority="208" operator="equal">
      <formula>100</formula>
    </cfRule>
    <cfRule type="cellIs" dxfId="22" priority="210" operator="equal">
      <formula>100</formula>
    </cfRule>
  </conditionalFormatting>
  <conditionalFormatting sqref="J5:J4516">
    <cfRule type="cellIs" dxfId="21" priority="215" operator="lessThan">
      <formula>0</formula>
    </cfRule>
  </conditionalFormatting>
  <pageMargins left="0.7" right="0.7" top="0.75" bottom="0.75" header="0.3" footer="0.3"/>
  <pageSetup paperSize="9" orientation="portrait" horizont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F676-A153-4077-8663-FE6C39906023}">
  <sheetPr>
    <tabColor theme="7" tint="0.79998168889431442"/>
    <pageSetUpPr fitToPage="1"/>
  </sheetPr>
  <dimension ref="A1:T578"/>
  <sheetViews>
    <sheetView view="pageBreakPreview" topLeftCell="B11" zoomScale="80" zoomScaleNormal="78" zoomScaleSheetLayoutView="80" workbookViewId="0">
      <pane ySplit="1" topLeftCell="A180" activePane="bottomLeft" state="frozen"/>
      <selection activeCell="A11" sqref="A11"/>
      <selection pane="bottomLeft" activeCell="L203" sqref="L203"/>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8" width="11.6640625" style="28" customWidth="1"/>
    <col min="9" max="15" width="15.6640625" style="28" customWidth="1"/>
    <col min="16" max="17" width="11.5546875" style="28"/>
    <col min="18" max="20" width="14.6640625" style="48" customWidth="1"/>
    <col min="21" max="16384" width="11.5546875" style="28"/>
  </cols>
  <sheetData>
    <row r="1" spans="1:20" s="25" customFormat="1" ht="19.95" customHeight="1" x14ac:dyDescent="0.3">
      <c r="B1" s="220" t="s">
        <v>5744</v>
      </c>
      <c r="C1" s="220"/>
      <c r="D1" s="220"/>
      <c r="E1" s="220"/>
      <c r="F1" s="220"/>
      <c r="G1" s="220"/>
      <c r="H1" s="220"/>
      <c r="I1" s="220"/>
      <c r="J1" s="220"/>
      <c r="K1" s="220"/>
      <c r="L1" s="220"/>
      <c r="M1" s="220"/>
      <c r="N1" s="220"/>
      <c r="O1" s="220"/>
      <c r="R1" s="98"/>
      <c r="S1" s="98"/>
      <c r="T1" s="98"/>
    </row>
    <row r="2" spans="1:20" s="25" customFormat="1" ht="19.95" customHeight="1" x14ac:dyDescent="0.3">
      <c r="C2" s="26"/>
      <c r="D2" s="26"/>
      <c r="E2" s="26"/>
      <c r="F2" s="26"/>
      <c r="G2" s="26"/>
      <c r="H2" s="26"/>
      <c r="I2" s="26"/>
      <c r="J2" s="26"/>
      <c r="K2" s="26"/>
      <c r="L2" s="26"/>
      <c r="M2" s="26"/>
      <c r="N2" s="26"/>
      <c r="O2" s="26"/>
      <c r="R2" s="98"/>
      <c r="S2" s="98"/>
      <c r="T2" s="98"/>
    </row>
    <row r="3" spans="1:20" s="25" customFormat="1" ht="19.95" customHeight="1" x14ac:dyDescent="0.3">
      <c r="C3" s="26"/>
      <c r="D3" s="26"/>
      <c r="E3" s="26"/>
      <c r="F3" s="26"/>
      <c r="G3" s="26"/>
      <c r="H3" s="26"/>
      <c r="I3" s="26"/>
      <c r="J3" s="26"/>
      <c r="K3" s="26"/>
      <c r="L3" s="26"/>
      <c r="M3" s="26"/>
      <c r="N3" s="26"/>
      <c r="O3" s="26"/>
      <c r="R3" s="98"/>
      <c r="S3" s="98"/>
      <c r="T3" s="98"/>
    </row>
    <row r="4" spans="1:20" s="25" customFormat="1" ht="19.95" customHeight="1" x14ac:dyDescent="0.3">
      <c r="C4" s="26"/>
      <c r="D4" s="26"/>
      <c r="E4" s="26"/>
      <c r="F4" s="26"/>
      <c r="G4" s="26"/>
      <c r="H4" s="26"/>
      <c r="I4" s="26"/>
      <c r="J4" s="26"/>
      <c r="K4" s="26"/>
      <c r="L4" s="26"/>
      <c r="M4" s="26"/>
      <c r="N4" s="26"/>
      <c r="O4" s="26"/>
      <c r="R4" s="98"/>
      <c r="S4" s="98"/>
      <c r="T4" s="98"/>
    </row>
    <row r="5" spans="1:20" s="25" customFormat="1" ht="19.95" customHeight="1" x14ac:dyDescent="0.3">
      <c r="B5" s="25" t="s">
        <v>5426</v>
      </c>
      <c r="C5" s="221" t="s">
        <v>5427</v>
      </c>
      <c r="D5" s="221"/>
      <c r="E5" s="221"/>
      <c r="F5" s="221"/>
      <c r="G5" s="221"/>
      <c r="H5" s="221"/>
      <c r="I5" s="221"/>
      <c r="J5" s="221"/>
      <c r="K5" s="221"/>
      <c r="L5" s="221"/>
      <c r="M5" s="221"/>
      <c r="N5" s="221"/>
      <c r="O5" s="221"/>
      <c r="R5" s="98"/>
      <c r="S5" s="98"/>
      <c r="T5" s="98"/>
    </row>
    <row r="6" spans="1:20" s="25" customFormat="1" ht="19.95" customHeight="1" x14ac:dyDescent="0.3">
      <c r="B6" s="25" t="s">
        <v>5428</v>
      </c>
      <c r="C6" s="222" t="s">
        <v>5438</v>
      </c>
      <c r="D6" s="222"/>
      <c r="E6" s="222"/>
      <c r="F6" s="222"/>
      <c r="G6" s="222"/>
      <c r="H6" s="222"/>
      <c r="I6" s="222"/>
      <c r="J6" s="222"/>
      <c r="K6" s="222"/>
      <c r="L6" s="222"/>
      <c r="M6" s="222"/>
      <c r="N6" s="222"/>
      <c r="O6" s="222"/>
      <c r="R6" s="98"/>
      <c r="S6" s="98"/>
      <c r="T6" s="98"/>
    </row>
    <row r="7" spans="1:20" s="25" customFormat="1" ht="19.95" customHeight="1" x14ac:dyDescent="0.3">
      <c r="B7" s="25" t="s">
        <v>5429</v>
      </c>
      <c r="C7" s="221" t="s">
        <v>5439</v>
      </c>
      <c r="D7" s="221"/>
      <c r="E7" s="221"/>
      <c r="F7" s="221"/>
      <c r="G7" s="221"/>
      <c r="H7" s="221"/>
      <c r="I7" s="221"/>
      <c r="J7" s="221"/>
      <c r="K7" s="221"/>
      <c r="L7" s="221"/>
      <c r="M7" s="221"/>
      <c r="N7" s="221"/>
      <c r="O7" s="221"/>
      <c r="R7" s="98"/>
      <c r="S7" s="98"/>
      <c r="T7" s="98"/>
    </row>
    <row r="8" spans="1:20" x14ac:dyDescent="0.3">
      <c r="B8" s="27"/>
      <c r="D8" s="27"/>
      <c r="E8" s="27"/>
      <c r="F8" s="27"/>
      <c r="G8" s="27"/>
      <c r="H8" s="27"/>
      <c r="I8" s="27"/>
      <c r="J8" s="27"/>
      <c r="K8" s="27"/>
      <c r="L8" s="27"/>
      <c r="M8" s="27"/>
      <c r="N8" s="27"/>
      <c r="O8" s="27"/>
    </row>
    <row r="9" spans="1:20" ht="15" customHeight="1" x14ac:dyDescent="0.3">
      <c r="B9" s="215" t="s">
        <v>8344</v>
      </c>
      <c r="C9" s="215"/>
      <c r="D9" s="215"/>
      <c r="E9" s="215"/>
      <c r="F9" s="215"/>
      <c r="G9" s="215"/>
      <c r="H9" s="215"/>
      <c r="I9" s="215"/>
      <c r="J9" s="215"/>
      <c r="K9" s="215"/>
      <c r="L9" s="215"/>
      <c r="M9" s="215"/>
      <c r="N9" s="215"/>
      <c r="O9" s="215"/>
    </row>
    <row r="11" spans="1:20" ht="34.950000000000003" customHeight="1" x14ac:dyDescent="0.3">
      <c r="B11" s="61" t="s">
        <v>5433</v>
      </c>
      <c r="C11" s="61" t="s">
        <v>5434</v>
      </c>
      <c r="D11" s="61" t="s">
        <v>5435</v>
      </c>
      <c r="E11" s="60" t="s">
        <v>8351</v>
      </c>
      <c r="F11" s="60" t="s">
        <v>7537</v>
      </c>
      <c r="G11" s="60" t="s">
        <v>7542</v>
      </c>
      <c r="H11" s="60" t="s">
        <v>7541</v>
      </c>
      <c r="I11" s="60" t="s">
        <v>8352</v>
      </c>
      <c r="J11" s="60" t="s">
        <v>8345</v>
      </c>
      <c r="K11" s="60" t="s">
        <v>8346</v>
      </c>
      <c r="L11" s="60" t="s">
        <v>8347</v>
      </c>
      <c r="M11" s="60" t="s">
        <v>8348</v>
      </c>
      <c r="N11" s="60" t="s">
        <v>8349</v>
      </c>
      <c r="O11" s="60" t="s">
        <v>8350</v>
      </c>
      <c r="R11" s="99" t="s">
        <v>7537</v>
      </c>
      <c r="S11" s="99" t="s">
        <v>7542</v>
      </c>
      <c r="T11" s="99" t="s">
        <v>7541</v>
      </c>
    </row>
    <row r="12" spans="1:20" s="1" customFormat="1" ht="40.200000000000003" customHeight="1" x14ac:dyDescent="0.3">
      <c r="A12" s="1" t="s">
        <v>5881</v>
      </c>
      <c r="B12" s="20"/>
      <c r="C12" s="96" t="s">
        <v>97</v>
      </c>
      <c r="D12" s="22"/>
      <c r="E12" s="23"/>
      <c r="F12" s="23"/>
      <c r="G12" s="23"/>
      <c r="H12" s="23"/>
      <c r="I12" s="23"/>
      <c r="J12" s="22"/>
      <c r="K12" s="22">
        <f>+K13+K23+K104+K197+K345+K524+K568</f>
        <v>4419206.6400000006</v>
      </c>
      <c r="L12" s="22"/>
      <c r="M12" s="22">
        <f>+M13+M23+M104+M197+M345+M524+M568</f>
        <v>4471604.37</v>
      </c>
      <c r="N12" s="22"/>
      <c r="O12" s="22">
        <f>+O13+O23+O104+O197+O345+O524+O568</f>
        <v>52397.730000000105</v>
      </c>
      <c r="R12" s="22">
        <f>+R13+R23+R104+R197+R345+R524+R568</f>
        <v>0</v>
      </c>
      <c r="S12" s="22">
        <f>+S13+S23+S104+S197+S345+S524+S568</f>
        <v>0</v>
      </c>
      <c r="T12" s="22">
        <f>+T13+T23+T104+T197+T345+T524+T568</f>
        <v>0</v>
      </c>
    </row>
    <row r="13" spans="1:20" s="1" customFormat="1" ht="30" customHeight="1" x14ac:dyDescent="0.3">
      <c r="A13" s="1" t="s">
        <v>5415</v>
      </c>
      <c r="B13" s="7" t="s">
        <v>7</v>
      </c>
      <c r="C13" s="7" t="s">
        <v>0</v>
      </c>
      <c r="D13" s="8"/>
      <c r="E13" s="15"/>
      <c r="F13" s="15"/>
      <c r="G13" s="15"/>
      <c r="H13" s="15"/>
      <c r="I13" s="15"/>
      <c r="J13" s="8"/>
      <c r="K13" s="8">
        <f>+K14</f>
        <v>30972.899999999998</v>
      </c>
      <c r="L13" s="8"/>
      <c r="M13" s="8">
        <f>+M14</f>
        <v>31424.51</v>
      </c>
      <c r="N13" s="8"/>
      <c r="O13" s="8">
        <f>+O14</f>
        <v>451.60999999999956</v>
      </c>
      <c r="R13" s="8"/>
      <c r="S13" s="8"/>
      <c r="T13" s="8"/>
    </row>
    <row r="14" spans="1:20" s="1" customFormat="1" ht="25.2" customHeight="1" x14ac:dyDescent="0.3">
      <c r="B14" s="10" t="s">
        <v>8</v>
      </c>
      <c r="C14" s="10" t="s">
        <v>9</v>
      </c>
      <c r="D14" s="11"/>
      <c r="E14" s="16"/>
      <c r="F14" s="16"/>
      <c r="G14" s="16"/>
      <c r="H14" s="16"/>
      <c r="I14" s="16"/>
      <c r="J14" s="11"/>
      <c r="K14" s="11">
        <f>+K15+K21</f>
        <v>30972.899999999998</v>
      </c>
      <c r="L14" s="11"/>
      <c r="M14" s="11">
        <f>+M15+M21</f>
        <v>31424.51</v>
      </c>
      <c r="N14" s="11"/>
      <c r="O14" s="11">
        <f>+O15+O21</f>
        <v>451.60999999999956</v>
      </c>
      <c r="P14" s="1">
        <f>+MAX(N14:N572)</f>
        <v>238.89999999999964</v>
      </c>
      <c r="R14" s="11"/>
      <c r="S14" s="11"/>
      <c r="T14" s="11"/>
    </row>
    <row r="15" spans="1:20" s="1" customFormat="1" ht="25.2" customHeight="1" x14ac:dyDescent="0.3">
      <c r="B15" s="12" t="s">
        <v>5886</v>
      </c>
      <c r="C15" s="12" t="s">
        <v>1369</v>
      </c>
      <c r="D15" s="13"/>
      <c r="E15" s="17"/>
      <c r="F15" s="17"/>
      <c r="G15" s="17"/>
      <c r="H15" s="17"/>
      <c r="I15" s="17"/>
      <c r="J15" s="13"/>
      <c r="K15" s="13">
        <f>SUM(K16:K20)/2</f>
        <v>30356.89</v>
      </c>
      <c r="L15" s="13"/>
      <c r="M15" s="13">
        <f>SUM(M16:M20)/2</f>
        <v>30805.35</v>
      </c>
      <c r="N15" s="13"/>
      <c r="O15" s="13">
        <f>SUM(O16:O20)/2</f>
        <v>448.45999999999958</v>
      </c>
      <c r="R15" s="3"/>
      <c r="S15" s="13"/>
      <c r="T15" s="13"/>
    </row>
    <row r="16" spans="1:20" s="1" customFormat="1" ht="19.95" customHeight="1" x14ac:dyDescent="0.3">
      <c r="B16" s="6" t="s">
        <v>5887</v>
      </c>
      <c r="C16" s="6" t="s">
        <v>5888</v>
      </c>
      <c r="D16" s="5"/>
      <c r="E16" s="19"/>
      <c r="F16" s="19"/>
      <c r="G16" s="19"/>
      <c r="H16" s="19"/>
      <c r="I16" s="19"/>
      <c r="J16" s="5"/>
      <c r="K16" s="5">
        <f>SUM(K17:K20)</f>
        <v>30356.89</v>
      </c>
      <c r="L16" s="5"/>
      <c r="M16" s="5">
        <f>SUM(M17:M20)</f>
        <v>30805.35</v>
      </c>
      <c r="N16" s="5"/>
      <c r="O16" s="5">
        <f>SUM(O17:O20)</f>
        <v>448.45999999999958</v>
      </c>
      <c r="R16" s="3"/>
      <c r="S16" s="5"/>
      <c r="T16" s="5"/>
    </row>
    <row r="17" spans="1:20" s="1" customFormat="1" ht="15" customHeight="1" x14ac:dyDescent="0.3">
      <c r="B17" s="4" t="s">
        <v>6956</v>
      </c>
      <c r="C17" s="4" t="s">
        <v>7019</v>
      </c>
      <c r="D17" s="3" t="s">
        <v>5910</v>
      </c>
      <c r="E17" s="18"/>
      <c r="F17" s="18">
        <v>44</v>
      </c>
      <c r="G17" s="18"/>
      <c r="H17" s="18"/>
      <c r="I17" s="97">
        <f t="shared" ref="I17:I20" si="0">SUM(E17:H17)</f>
        <v>44</v>
      </c>
      <c r="J17" s="3">
        <v>40.450000000000003</v>
      </c>
      <c r="K17" s="3">
        <f t="shared" ref="K17:K22" si="1">+ROUND(+IF(I17="",0,I17*J17),2)</f>
        <v>1779.8</v>
      </c>
      <c r="L17" s="3">
        <v>42.1</v>
      </c>
      <c r="M17" s="3">
        <f t="shared" ref="M17:M22" si="2">+ROUND(+IF(I17="",0,I17*L17),2)</f>
        <v>1852.4</v>
      </c>
      <c r="N17" s="3">
        <f t="shared" ref="N17:N20" si="3">+L17-J17</f>
        <v>1.6499999999999986</v>
      </c>
      <c r="O17" s="3">
        <f t="shared" ref="O17:O20" si="4">+M17-K17</f>
        <v>72.600000000000136</v>
      </c>
      <c r="R17" s="3"/>
      <c r="S17" s="3"/>
      <c r="T17" s="3"/>
    </row>
    <row r="18" spans="1:20" s="1" customFormat="1" ht="15" customHeight="1" x14ac:dyDescent="0.3">
      <c r="B18" s="4" t="s">
        <v>6957</v>
      </c>
      <c r="C18" s="4" t="s">
        <v>7020</v>
      </c>
      <c r="D18" s="3" t="s">
        <v>5883</v>
      </c>
      <c r="E18" s="18"/>
      <c r="F18" s="18">
        <v>23</v>
      </c>
      <c r="G18" s="18"/>
      <c r="H18" s="18"/>
      <c r="I18" s="97">
        <f t="shared" si="0"/>
        <v>23</v>
      </c>
      <c r="J18" s="3">
        <v>2.61</v>
      </c>
      <c r="K18" s="3">
        <f t="shared" si="1"/>
        <v>60.03</v>
      </c>
      <c r="L18" s="3">
        <v>2.75</v>
      </c>
      <c r="M18" s="3">
        <f t="shared" si="2"/>
        <v>63.25</v>
      </c>
      <c r="N18" s="3">
        <f t="shared" si="3"/>
        <v>0.14000000000000012</v>
      </c>
      <c r="O18" s="3">
        <f t="shared" si="4"/>
        <v>3.2199999999999989</v>
      </c>
      <c r="R18" s="3"/>
      <c r="S18" s="3"/>
      <c r="T18" s="3"/>
    </row>
    <row r="19" spans="1:20" s="1" customFormat="1" ht="15" customHeight="1" x14ac:dyDescent="0.3">
      <c r="B19" s="4" t="s">
        <v>6958</v>
      </c>
      <c r="C19" s="4" t="s">
        <v>7021</v>
      </c>
      <c r="D19" s="3" t="s">
        <v>5910</v>
      </c>
      <c r="E19" s="18"/>
      <c r="F19" s="18">
        <v>54</v>
      </c>
      <c r="G19" s="18"/>
      <c r="H19" s="18"/>
      <c r="I19" s="97">
        <f t="shared" si="0"/>
        <v>54</v>
      </c>
      <c r="J19" s="3">
        <v>25.21</v>
      </c>
      <c r="K19" s="3">
        <f t="shared" si="1"/>
        <v>1361.34</v>
      </c>
      <c r="L19" s="3">
        <v>26.17</v>
      </c>
      <c r="M19" s="3">
        <f t="shared" si="2"/>
        <v>1413.18</v>
      </c>
      <c r="N19" s="3">
        <f t="shared" si="3"/>
        <v>0.96000000000000085</v>
      </c>
      <c r="O19" s="3">
        <f t="shared" si="4"/>
        <v>51.840000000000146</v>
      </c>
      <c r="R19" s="3"/>
      <c r="S19" s="3"/>
      <c r="T19" s="3"/>
    </row>
    <row r="20" spans="1:20" s="1" customFormat="1" ht="15" customHeight="1" x14ac:dyDescent="0.3">
      <c r="B20" s="4" t="s">
        <v>6959</v>
      </c>
      <c r="C20" s="4" t="s">
        <v>7022</v>
      </c>
      <c r="D20" s="3" t="s">
        <v>5910</v>
      </c>
      <c r="E20" s="18"/>
      <c r="F20" s="18">
        <v>802</v>
      </c>
      <c r="G20" s="18"/>
      <c r="H20" s="18"/>
      <c r="I20" s="97">
        <f t="shared" si="0"/>
        <v>802</v>
      </c>
      <c r="J20" s="3">
        <v>33.86</v>
      </c>
      <c r="K20" s="3">
        <f t="shared" si="1"/>
        <v>27155.72</v>
      </c>
      <c r="L20" s="3">
        <v>34.26</v>
      </c>
      <c r="M20" s="3">
        <f t="shared" si="2"/>
        <v>27476.52</v>
      </c>
      <c r="N20" s="3">
        <f t="shared" si="3"/>
        <v>0.39999999999999858</v>
      </c>
      <c r="O20" s="3">
        <f t="shared" si="4"/>
        <v>320.79999999999927</v>
      </c>
      <c r="R20" s="3"/>
      <c r="S20" s="3"/>
      <c r="T20" s="3"/>
    </row>
    <row r="21" spans="1:20" s="1" customFormat="1" ht="25.2" customHeight="1" x14ac:dyDescent="0.3">
      <c r="B21" s="12" t="s">
        <v>95</v>
      </c>
      <c r="C21" s="12" t="s">
        <v>96</v>
      </c>
      <c r="D21" s="13"/>
      <c r="E21" s="17"/>
      <c r="F21" s="17"/>
      <c r="G21" s="17"/>
      <c r="H21" s="17"/>
      <c r="I21" s="17"/>
      <c r="J21" s="13"/>
      <c r="K21" s="13">
        <f>SUM(K22)</f>
        <v>616.01</v>
      </c>
      <c r="L21" s="13"/>
      <c r="M21" s="13">
        <f>SUM(M22)</f>
        <v>619.16</v>
      </c>
      <c r="N21" s="13"/>
      <c r="O21" s="13">
        <f>SUM(O22)</f>
        <v>3.1499999999999773</v>
      </c>
      <c r="R21" s="3"/>
      <c r="S21" s="3"/>
      <c r="T21" s="13"/>
    </row>
    <row r="22" spans="1:20" s="1" customFormat="1" ht="15" customHeight="1" x14ac:dyDescent="0.3">
      <c r="B22" s="4" t="s">
        <v>105</v>
      </c>
      <c r="C22" s="4" t="s">
        <v>5893</v>
      </c>
      <c r="D22" s="3" t="s">
        <v>5883</v>
      </c>
      <c r="E22" s="18">
        <v>157.94999999999999</v>
      </c>
      <c r="F22" s="18"/>
      <c r="G22" s="18"/>
      <c r="H22" s="18"/>
      <c r="I22" s="97">
        <f>SUM(E22:H22)</f>
        <v>157.94999999999999</v>
      </c>
      <c r="J22" s="3">
        <v>3.9</v>
      </c>
      <c r="K22" s="3">
        <f t="shared" si="1"/>
        <v>616.01</v>
      </c>
      <c r="L22" s="3">
        <v>3.92</v>
      </c>
      <c r="M22" s="3">
        <f t="shared" si="2"/>
        <v>619.16</v>
      </c>
      <c r="N22" s="3">
        <f t="shared" ref="N22" si="5">+L22-J22</f>
        <v>2.0000000000000018E-2</v>
      </c>
      <c r="O22" s="3">
        <f t="shared" ref="O22" si="6">+M22-K22</f>
        <v>3.1499999999999773</v>
      </c>
      <c r="R22" s="3"/>
      <c r="S22" s="3"/>
      <c r="T22" s="3"/>
    </row>
    <row r="23" spans="1:20" s="1" customFormat="1" ht="30" customHeight="1" x14ac:dyDescent="0.3">
      <c r="A23" s="1" t="s">
        <v>5415</v>
      </c>
      <c r="B23" s="7" t="s">
        <v>127</v>
      </c>
      <c r="C23" s="7" t="s">
        <v>1</v>
      </c>
      <c r="D23" s="8"/>
      <c r="E23" s="15"/>
      <c r="F23" s="15"/>
      <c r="G23" s="15"/>
      <c r="H23" s="15"/>
      <c r="I23" s="15"/>
      <c r="J23" s="8"/>
      <c r="K23" s="8">
        <f>+K24+K37+K43+K60+K91</f>
        <v>1590221.59</v>
      </c>
      <c r="L23" s="8"/>
      <c r="M23" s="8">
        <f>+M24+M37+M43+M60+M91</f>
        <v>1607750.7599999998</v>
      </c>
      <c r="N23" s="8"/>
      <c r="O23" s="8">
        <f>+O24+O37+O43+O60+O91</f>
        <v>17529.170000000027</v>
      </c>
      <c r="R23" s="3"/>
      <c r="S23" s="3"/>
      <c r="T23" s="8"/>
    </row>
    <row r="24" spans="1:20" s="1" customFormat="1" ht="25.2" customHeight="1" x14ac:dyDescent="0.3">
      <c r="B24" s="10" t="s">
        <v>128</v>
      </c>
      <c r="C24" s="10" t="s">
        <v>129</v>
      </c>
      <c r="D24" s="11"/>
      <c r="E24" s="16"/>
      <c r="F24" s="16"/>
      <c r="G24" s="16"/>
      <c r="H24" s="16"/>
      <c r="I24" s="16"/>
      <c r="J24" s="11"/>
      <c r="K24" s="11">
        <f>+K25+K27+K30+K33+K35</f>
        <v>84163.159999999989</v>
      </c>
      <c r="L24" s="11"/>
      <c r="M24" s="11">
        <f>+M25+M27+M30+M33+M35</f>
        <v>84339.37</v>
      </c>
      <c r="N24" s="11"/>
      <c r="O24" s="11">
        <f>+O25+O27+O30+O33+O35</f>
        <v>176.21000000000288</v>
      </c>
      <c r="R24" s="3"/>
      <c r="S24" s="3"/>
      <c r="T24" s="11"/>
    </row>
    <row r="25" spans="1:20" s="1" customFormat="1" ht="25.2" customHeight="1" x14ac:dyDescent="0.3">
      <c r="B25" s="12" t="s">
        <v>130</v>
      </c>
      <c r="C25" s="12" t="s">
        <v>5908</v>
      </c>
      <c r="D25" s="13"/>
      <c r="E25" s="17"/>
      <c r="F25" s="17"/>
      <c r="G25" s="17"/>
      <c r="H25" s="17"/>
      <c r="I25" s="17"/>
      <c r="J25" s="13"/>
      <c r="K25" s="13">
        <f>SUM(K26)</f>
        <v>5535.71</v>
      </c>
      <c r="L25" s="13"/>
      <c r="M25" s="13">
        <f>SUM(M26)</f>
        <v>5594.6</v>
      </c>
      <c r="N25" s="13"/>
      <c r="O25" s="13">
        <f>SUM(O26)</f>
        <v>58.890000000000327</v>
      </c>
      <c r="R25" s="3"/>
      <c r="S25" s="3"/>
      <c r="T25" s="13"/>
    </row>
    <row r="26" spans="1:20" s="1" customFormat="1" ht="15" customHeight="1" x14ac:dyDescent="0.3">
      <c r="B26" s="4" t="s">
        <v>132</v>
      </c>
      <c r="C26" s="4" t="s">
        <v>5909</v>
      </c>
      <c r="D26" s="3" t="s">
        <v>5910</v>
      </c>
      <c r="E26" s="18">
        <v>1177.81</v>
      </c>
      <c r="F26" s="18"/>
      <c r="G26" s="18"/>
      <c r="H26" s="18"/>
      <c r="I26" s="97">
        <f>SUM(E26:H26)</f>
        <v>1177.81</v>
      </c>
      <c r="J26" s="3">
        <v>4.7</v>
      </c>
      <c r="K26" s="3">
        <f t="shared" ref="K26" si="7">+ROUND(+IF(I26="",0,I26*J26),2)</f>
        <v>5535.71</v>
      </c>
      <c r="L26" s="3">
        <v>4.75</v>
      </c>
      <c r="M26" s="3">
        <f t="shared" ref="M26" si="8">+ROUND(+IF(I26="",0,I26*L26),2)</f>
        <v>5594.6</v>
      </c>
      <c r="N26" s="3">
        <f t="shared" ref="N26" si="9">+L26-J26</f>
        <v>4.9999999999999822E-2</v>
      </c>
      <c r="O26" s="3">
        <f t="shared" ref="O26" si="10">+M26-K26</f>
        <v>58.890000000000327</v>
      </c>
      <c r="R26" s="3"/>
      <c r="S26" s="3"/>
      <c r="T26" s="3"/>
    </row>
    <row r="27" spans="1:20" s="1" customFormat="1" ht="25.2" customHeight="1" x14ac:dyDescent="0.3">
      <c r="B27" s="12" t="s">
        <v>134</v>
      </c>
      <c r="C27" s="12" t="s">
        <v>135</v>
      </c>
      <c r="D27" s="13"/>
      <c r="E27" s="17"/>
      <c r="F27" s="17"/>
      <c r="G27" s="17"/>
      <c r="H27" s="17"/>
      <c r="I27" s="17"/>
      <c r="J27" s="13"/>
      <c r="K27" s="13">
        <f>SUM(K28:K29)/2</f>
        <v>1877.45</v>
      </c>
      <c r="L27" s="13"/>
      <c r="M27" s="13">
        <f>SUM(M28:M29)/2</f>
        <v>1948.94</v>
      </c>
      <c r="N27" s="13"/>
      <c r="O27" s="13">
        <f>SUM(O28:O29)/2</f>
        <v>71.490000000000009</v>
      </c>
      <c r="R27" s="3"/>
      <c r="S27" s="3"/>
      <c r="T27" s="13"/>
    </row>
    <row r="28" spans="1:20" s="1" customFormat="1" ht="19.95" customHeight="1" x14ac:dyDescent="0.3">
      <c r="B28" s="6" t="s">
        <v>136</v>
      </c>
      <c r="C28" s="6" t="s">
        <v>5911</v>
      </c>
      <c r="D28" s="5"/>
      <c r="E28" s="19"/>
      <c r="F28" s="19"/>
      <c r="G28" s="19"/>
      <c r="H28" s="19"/>
      <c r="I28" s="19"/>
      <c r="J28" s="5"/>
      <c r="K28" s="5">
        <f>SUM(K29)</f>
        <v>1877.45</v>
      </c>
      <c r="L28" s="5"/>
      <c r="M28" s="5">
        <f>SUM(M29)</f>
        <v>1948.94</v>
      </c>
      <c r="N28" s="5"/>
      <c r="O28" s="5">
        <f>SUM(O29)</f>
        <v>71.490000000000009</v>
      </c>
      <c r="R28" s="3"/>
      <c r="S28" s="3"/>
      <c r="T28" s="5"/>
    </row>
    <row r="29" spans="1:20" s="1" customFormat="1" ht="15" customHeight="1" x14ac:dyDescent="0.3">
      <c r="B29" s="4" t="s">
        <v>138</v>
      </c>
      <c r="C29" s="4" t="s">
        <v>5912</v>
      </c>
      <c r="D29" s="3" t="s">
        <v>5910</v>
      </c>
      <c r="E29" s="18">
        <v>44.68</v>
      </c>
      <c r="F29" s="18"/>
      <c r="G29" s="18"/>
      <c r="H29" s="18"/>
      <c r="I29" s="97">
        <f>SUM(E29:H29)</f>
        <v>44.68</v>
      </c>
      <c r="J29" s="3">
        <v>42.02</v>
      </c>
      <c r="K29" s="3">
        <f t="shared" ref="K29" si="11">+ROUND(+IF(I29="",0,I29*J29),2)</f>
        <v>1877.45</v>
      </c>
      <c r="L29" s="3">
        <v>43.62</v>
      </c>
      <c r="M29" s="3">
        <f t="shared" ref="M29" si="12">+ROUND(+IF(I29="",0,I29*L29),2)</f>
        <v>1948.94</v>
      </c>
      <c r="N29" s="3">
        <f t="shared" ref="N29" si="13">+L29-J29</f>
        <v>1.5999999999999943</v>
      </c>
      <c r="O29" s="3">
        <f t="shared" ref="O29" si="14">+M29-K29</f>
        <v>71.490000000000009</v>
      </c>
      <c r="R29" s="3"/>
      <c r="S29" s="3"/>
      <c r="T29" s="3"/>
    </row>
    <row r="30" spans="1:20" s="1" customFormat="1" ht="25.2" customHeight="1" x14ac:dyDescent="0.3">
      <c r="B30" s="12" t="s">
        <v>148</v>
      </c>
      <c r="C30" s="12" t="s">
        <v>149</v>
      </c>
      <c r="D30" s="13"/>
      <c r="E30" s="17"/>
      <c r="F30" s="17"/>
      <c r="G30" s="17"/>
      <c r="H30" s="17"/>
      <c r="I30" s="17"/>
      <c r="J30" s="13"/>
      <c r="K30" s="13">
        <f>SUM(K31:K32)</f>
        <v>2989.14</v>
      </c>
      <c r="L30" s="13"/>
      <c r="M30" s="13">
        <f>SUM(M31:M32)</f>
        <v>2990.92</v>
      </c>
      <c r="N30" s="13"/>
      <c r="O30" s="13">
        <f>SUM(O31:O32)</f>
        <v>1.7800000000002001</v>
      </c>
      <c r="R30" s="3"/>
      <c r="S30" s="3"/>
      <c r="T30" s="13"/>
    </row>
    <row r="31" spans="1:20" s="1" customFormat="1" ht="15" customHeight="1" x14ac:dyDescent="0.3">
      <c r="B31" s="4" t="s">
        <v>5915</v>
      </c>
      <c r="C31" s="4" t="s">
        <v>5916</v>
      </c>
      <c r="D31" s="3" t="s">
        <v>5910</v>
      </c>
      <c r="E31" s="18">
        <v>7</v>
      </c>
      <c r="F31" s="18"/>
      <c r="G31" s="18"/>
      <c r="H31" s="18"/>
      <c r="I31" s="97">
        <f t="shared" ref="I31:I32" si="15">SUM(E31:H31)</f>
        <v>7</v>
      </c>
      <c r="J31" s="3">
        <v>65.58</v>
      </c>
      <c r="K31" s="3">
        <f t="shared" ref="K31:K32" si="16">+ROUND(+IF(I31="",0,I31*J31),2)</f>
        <v>459.06</v>
      </c>
      <c r="L31" s="3">
        <v>65.58</v>
      </c>
      <c r="M31" s="3">
        <f t="shared" ref="M31:M32" si="17">+ROUND(+IF(I31="",0,I31*L31),2)</f>
        <v>459.06</v>
      </c>
      <c r="N31" s="3">
        <f t="shared" ref="N31:N32" si="18">+L31-J31</f>
        <v>0</v>
      </c>
      <c r="O31" s="3">
        <f t="shared" ref="O31:O32" si="19">+M31-K31</f>
        <v>0</v>
      </c>
      <c r="R31" s="3"/>
      <c r="S31" s="3"/>
      <c r="T31" s="3"/>
    </row>
    <row r="32" spans="1:20" s="1" customFormat="1" ht="15" customHeight="1" x14ac:dyDescent="0.3">
      <c r="B32" s="4" t="s">
        <v>150</v>
      </c>
      <c r="C32" s="4" t="s">
        <v>5917</v>
      </c>
      <c r="D32" s="3" t="s">
        <v>5883</v>
      </c>
      <c r="E32" s="18">
        <v>178.3</v>
      </c>
      <c r="F32" s="18"/>
      <c r="G32" s="18"/>
      <c r="H32" s="18"/>
      <c r="I32" s="97">
        <f t="shared" si="15"/>
        <v>178.3</v>
      </c>
      <c r="J32" s="3">
        <v>14.19</v>
      </c>
      <c r="K32" s="3">
        <f t="shared" si="16"/>
        <v>2530.08</v>
      </c>
      <c r="L32" s="3">
        <v>14.2</v>
      </c>
      <c r="M32" s="3">
        <f t="shared" si="17"/>
        <v>2531.86</v>
      </c>
      <c r="N32" s="3">
        <f t="shared" si="18"/>
        <v>9.9999999999997868E-3</v>
      </c>
      <c r="O32" s="3">
        <f t="shared" si="19"/>
        <v>1.7800000000002001</v>
      </c>
      <c r="R32" s="3"/>
      <c r="S32" s="3"/>
      <c r="T32" s="3"/>
    </row>
    <row r="33" spans="2:20" s="1" customFormat="1" ht="25.2" customHeight="1" x14ac:dyDescent="0.3">
      <c r="B33" s="12" t="s">
        <v>5918</v>
      </c>
      <c r="C33" s="12" t="s">
        <v>159</v>
      </c>
      <c r="D33" s="13"/>
      <c r="E33" s="17"/>
      <c r="F33" s="17"/>
      <c r="G33" s="17"/>
      <c r="H33" s="17"/>
      <c r="I33" s="17"/>
      <c r="J33" s="13"/>
      <c r="K33" s="13">
        <f>SUM(K34)</f>
        <v>299.88</v>
      </c>
      <c r="L33" s="13"/>
      <c r="M33" s="13">
        <f>SUM(M34)</f>
        <v>310.74</v>
      </c>
      <c r="N33" s="13"/>
      <c r="O33" s="13">
        <f>SUM(O34)</f>
        <v>10.860000000000014</v>
      </c>
      <c r="R33" s="3"/>
      <c r="S33" s="3"/>
      <c r="T33" s="13"/>
    </row>
    <row r="34" spans="2:20" s="1" customFormat="1" ht="15" customHeight="1" x14ac:dyDescent="0.3">
      <c r="B34" s="4" t="s">
        <v>160</v>
      </c>
      <c r="C34" s="4" t="s">
        <v>5919</v>
      </c>
      <c r="D34" s="3" t="s">
        <v>5883</v>
      </c>
      <c r="E34" s="18">
        <v>68</v>
      </c>
      <c r="F34" s="18"/>
      <c r="G34" s="18"/>
      <c r="H34" s="18"/>
      <c r="I34" s="97">
        <f>SUM(E34:H34)</f>
        <v>68</v>
      </c>
      <c r="J34" s="3">
        <v>4.41</v>
      </c>
      <c r="K34" s="3">
        <f t="shared" ref="K34" si="20">+ROUND(+IF(I34="",0,I34*J34),2)</f>
        <v>299.88</v>
      </c>
      <c r="L34" s="3">
        <v>4.56968</v>
      </c>
      <c r="M34" s="3">
        <f t="shared" ref="M34" si="21">+ROUND(+IF(I34="",0,I34*L34),2)</f>
        <v>310.74</v>
      </c>
      <c r="N34" s="3">
        <f t="shared" ref="N34" si="22">+L34-J34</f>
        <v>0.15967999999999982</v>
      </c>
      <c r="O34" s="3">
        <f t="shared" ref="O34" si="23">+M34-K34</f>
        <v>10.860000000000014</v>
      </c>
      <c r="R34" s="3"/>
      <c r="S34" s="3"/>
      <c r="T34" s="3"/>
    </row>
    <row r="35" spans="2:20" s="1" customFormat="1" ht="25.2" customHeight="1" x14ac:dyDescent="0.3">
      <c r="B35" s="12" t="s">
        <v>162</v>
      </c>
      <c r="C35" s="12" t="s">
        <v>163</v>
      </c>
      <c r="D35" s="13"/>
      <c r="E35" s="17"/>
      <c r="F35" s="17"/>
      <c r="G35" s="17"/>
      <c r="H35" s="17"/>
      <c r="I35" s="17"/>
      <c r="J35" s="13"/>
      <c r="K35" s="13">
        <f>SUM(K36)</f>
        <v>73460.98</v>
      </c>
      <c r="L35" s="13"/>
      <c r="M35" s="13">
        <f>SUM(M36)</f>
        <v>73494.17</v>
      </c>
      <c r="N35" s="13"/>
      <c r="O35" s="13">
        <f>SUM(O36)</f>
        <v>33.190000000002328</v>
      </c>
      <c r="R35" s="3"/>
      <c r="S35" s="3"/>
      <c r="T35" s="13"/>
    </row>
    <row r="36" spans="2:20" s="1" customFormat="1" ht="15" customHeight="1" x14ac:dyDescent="0.3">
      <c r="B36" s="4" t="s">
        <v>5923</v>
      </c>
      <c r="C36" s="4" t="s">
        <v>5924</v>
      </c>
      <c r="D36" s="3" t="s">
        <v>5910</v>
      </c>
      <c r="E36" s="18">
        <v>1659.76</v>
      </c>
      <c r="F36" s="18"/>
      <c r="G36" s="18"/>
      <c r="H36" s="18"/>
      <c r="I36" s="97">
        <f>SUM(E36:H36)</f>
        <v>1659.76</v>
      </c>
      <c r="J36" s="3">
        <v>44.26</v>
      </c>
      <c r="K36" s="3">
        <f t="shared" ref="K36" si="24">+ROUND(+IF(I36="",0,I36*J36),2)</f>
        <v>73460.98</v>
      </c>
      <c r="L36" s="3">
        <v>44.28</v>
      </c>
      <c r="M36" s="3">
        <f t="shared" ref="M36" si="25">+ROUND(+IF(I36="",0,I36*L36),2)</f>
        <v>73494.17</v>
      </c>
      <c r="N36" s="3">
        <f t="shared" ref="N36" si="26">+L36-J36</f>
        <v>2.0000000000003126E-2</v>
      </c>
      <c r="O36" s="3">
        <f t="shared" ref="O36" si="27">+M36-K36</f>
        <v>33.190000000002328</v>
      </c>
      <c r="R36" s="3"/>
      <c r="S36" s="3"/>
      <c r="T36" s="3"/>
    </row>
    <row r="37" spans="2:20" s="1" customFormat="1" ht="25.2" customHeight="1" x14ac:dyDescent="0.3">
      <c r="B37" s="10" t="s">
        <v>168</v>
      </c>
      <c r="C37" s="10" t="s">
        <v>5925</v>
      </c>
      <c r="D37" s="11"/>
      <c r="E37" s="16"/>
      <c r="F37" s="16"/>
      <c r="G37" s="16"/>
      <c r="H37" s="16"/>
      <c r="I37" s="16"/>
      <c r="J37" s="11"/>
      <c r="K37" s="11">
        <f>+K38+K40</f>
        <v>12830.19</v>
      </c>
      <c r="L37" s="11"/>
      <c r="M37" s="11">
        <f>+M38+M40</f>
        <v>13003.48</v>
      </c>
      <c r="N37" s="11"/>
      <c r="O37" s="11">
        <f>+O38+O40</f>
        <v>173.28999999999996</v>
      </c>
      <c r="R37" s="3"/>
      <c r="S37" s="3"/>
      <c r="T37" s="11"/>
    </row>
    <row r="38" spans="2:20" s="1" customFormat="1" ht="25.2" customHeight="1" x14ac:dyDescent="0.3">
      <c r="B38" s="12" t="s">
        <v>180</v>
      </c>
      <c r="C38" s="12" t="s">
        <v>181</v>
      </c>
      <c r="D38" s="13"/>
      <c r="E38" s="17"/>
      <c r="F38" s="17"/>
      <c r="G38" s="17"/>
      <c r="H38" s="17"/>
      <c r="I38" s="17"/>
      <c r="J38" s="13"/>
      <c r="K38" s="13">
        <f>SUM(K39)</f>
        <v>5048.26</v>
      </c>
      <c r="L38" s="13"/>
      <c r="M38" s="13">
        <f>SUM(M39)</f>
        <v>5127.1400000000003</v>
      </c>
      <c r="N38" s="13"/>
      <c r="O38" s="13">
        <f>SUM(O39)</f>
        <v>78.880000000000109</v>
      </c>
      <c r="R38" s="3"/>
      <c r="S38" s="3"/>
      <c r="T38" s="13"/>
    </row>
    <row r="39" spans="2:20" s="1" customFormat="1" ht="15" customHeight="1" x14ac:dyDescent="0.3">
      <c r="B39" s="4" t="s">
        <v>182</v>
      </c>
      <c r="C39" s="4" t="s">
        <v>5928</v>
      </c>
      <c r="D39" s="3" t="s">
        <v>5883</v>
      </c>
      <c r="E39" s="18">
        <v>117.73</v>
      </c>
      <c r="F39" s="18"/>
      <c r="G39" s="18"/>
      <c r="H39" s="18"/>
      <c r="I39" s="97">
        <f>SUM(E39:H39)</f>
        <v>117.73</v>
      </c>
      <c r="J39" s="3">
        <v>42.88</v>
      </c>
      <c r="K39" s="3">
        <f t="shared" ref="K39" si="28">+ROUND(+IF(I39="",0,I39*J39),2)</f>
        <v>5048.26</v>
      </c>
      <c r="L39" s="3">
        <v>43.55</v>
      </c>
      <c r="M39" s="3">
        <f t="shared" ref="M39" si="29">+ROUND(+IF(I39="",0,I39*L39),2)</f>
        <v>5127.1400000000003</v>
      </c>
      <c r="N39" s="3">
        <f t="shared" ref="N39" si="30">+L39-J39</f>
        <v>0.6699999999999946</v>
      </c>
      <c r="O39" s="3">
        <f t="shared" ref="O39" si="31">+M39-K39</f>
        <v>78.880000000000109</v>
      </c>
      <c r="R39" s="3"/>
      <c r="S39" s="3"/>
      <c r="T39" s="3"/>
    </row>
    <row r="40" spans="2:20" s="1" customFormat="1" ht="25.2" customHeight="1" x14ac:dyDescent="0.3">
      <c r="B40" s="12" t="s">
        <v>6960</v>
      </c>
      <c r="C40" s="12" t="s">
        <v>7023</v>
      </c>
      <c r="D40" s="13"/>
      <c r="E40" s="17"/>
      <c r="F40" s="17"/>
      <c r="G40" s="17"/>
      <c r="H40" s="17"/>
      <c r="I40" s="17"/>
      <c r="J40" s="13"/>
      <c r="K40" s="13">
        <f>SUM(K41:K42)</f>
        <v>7781.93</v>
      </c>
      <c r="L40" s="13"/>
      <c r="M40" s="13">
        <f>SUM(M41:M42)</f>
        <v>7876.34</v>
      </c>
      <c r="N40" s="13"/>
      <c r="O40" s="13">
        <f>SUM(O41:O42)</f>
        <v>94.409999999999854</v>
      </c>
      <c r="R40" s="3"/>
      <c r="S40" s="3"/>
      <c r="T40" s="13"/>
    </row>
    <row r="41" spans="2:20" s="1" customFormat="1" ht="15" customHeight="1" x14ac:dyDescent="0.3">
      <c r="B41" s="4" t="s">
        <v>6961</v>
      </c>
      <c r="C41" s="4" t="s">
        <v>7024</v>
      </c>
      <c r="D41" s="3" t="s">
        <v>28</v>
      </c>
      <c r="E41" s="18"/>
      <c r="F41" s="18">
        <v>64</v>
      </c>
      <c r="G41" s="18"/>
      <c r="H41" s="18"/>
      <c r="I41" s="97">
        <f t="shared" ref="I41:I42" si="32">SUM(E41:H41)</f>
        <v>64</v>
      </c>
      <c r="J41" s="3">
        <v>72.23</v>
      </c>
      <c r="K41" s="3">
        <f t="shared" ref="K41:K42" si="33">+ROUND(+IF(I41="",0,I41*J41),2)</f>
        <v>4622.72</v>
      </c>
      <c r="L41" s="3">
        <v>73.400000000000006</v>
      </c>
      <c r="M41" s="3">
        <f t="shared" ref="M41:M42" si="34">+ROUND(+IF(I41="",0,I41*L41),2)</f>
        <v>4697.6000000000004</v>
      </c>
      <c r="N41" s="3">
        <f t="shared" ref="N41:N42" si="35">+L41-J41</f>
        <v>1.1700000000000017</v>
      </c>
      <c r="O41" s="3">
        <f t="shared" ref="O41:O42" si="36">+M41-K41</f>
        <v>74.880000000000109</v>
      </c>
      <c r="R41" s="3"/>
      <c r="S41" s="3"/>
      <c r="T41" s="3"/>
    </row>
    <row r="42" spans="2:20" s="1" customFormat="1" ht="15" customHeight="1" x14ac:dyDescent="0.3">
      <c r="B42" s="4" t="s">
        <v>6962</v>
      </c>
      <c r="C42" s="4" t="s">
        <v>7025</v>
      </c>
      <c r="D42" s="3" t="s">
        <v>198</v>
      </c>
      <c r="E42" s="18"/>
      <c r="F42" s="18">
        <v>93</v>
      </c>
      <c r="G42" s="18"/>
      <c r="H42" s="18"/>
      <c r="I42" s="97">
        <f t="shared" si="32"/>
        <v>93</v>
      </c>
      <c r="J42" s="3">
        <v>33.97</v>
      </c>
      <c r="K42" s="3">
        <f t="shared" si="33"/>
        <v>3159.21</v>
      </c>
      <c r="L42" s="3">
        <v>34.18</v>
      </c>
      <c r="M42" s="3">
        <f t="shared" si="34"/>
        <v>3178.74</v>
      </c>
      <c r="N42" s="3">
        <f t="shared" si="35"/>
        <v>0.21000000000000085</v>
      </c>
      <c r="O42" s="3">
        <f t="shared" si="36"/>
        <v>19.529999999999745</v>
      </c>
      <c r="R42" s="3"/>
      <c r="S42" s="3"/>
      <c r="T42" s="3"/>
    </row>
    <row r="43" spans="2:20" s="1" customFormat="1" ht="25.2" customHeight="1" x14ac:dyDescent="0.3">
      <c r="B43" s="10" t="s">
        <v>190</v>
      </c>
      <c r="C43" s="10" t="s">
        <v>191</v>
      </c>
      <c r="D43" s="11"/>
      <c r="E43" s="16"/>
      <c r="F43" s="16"/>
      <c r="G43" s="16"/>
      <c r="H43" s="16"/>
      <c r="I43" s="16"/>
      <c r="J43" s="11"/>
      <c r="K43" s="11">
        <f>+K44+K49+K53+K57</f>
        <v>108194.23999999999</v>
      </c>
      <c r="L43" s="11"/>
      <c r="M43" s="11">
        <f>+M44+M49+M53+M57</f>
        <v>109731.15</v>
      </c>
      <c r="N43" s="11"/>
      <c r="O43" s="11">
        <f>+O44+O49+O53+O57</f>
        <v>1536.9100000000035</v>
      </c>
      <c r="R43" s="3"/>
      <c r="S43" s="3"/>
      <c r="T43" s="11"/>
    </row>
    <row r="44" spans="2:20" s="1" customFormat="1" ht="25.2" customHeight="1" x14ac:dyDescent="0.3">
      <c r="B44" s="12" t="s">
        <v>305</v>
      </c>
      <c r="C44" s="12" t="s">
        <v>306</v>
      </c>
      <c r="D44" s="13"/>
      <c r="E44" s="17"/>
      <c r="F44" s="17"/>
      <c r="G44" s="17"/>
      <c r="H44" s="17"/>
      <c r="I44" s="17"/>
      <c r="J44" s="13"/>
      <c r="K44" s="13">
        <f>SUM(K45:K48)/2</f>
        <v>38462.36</v>
      </c>
      <c r="L44" s="13"/>
      <c r="M44" s="13">
        <f>SUM(M45:M48)/2</f>
        <v>38731.880000000005</v>
      </c>
      <c r="N44" s="13"/>
      <c r="O44" s="13">
        <f>SUM(O45:O48)/2</f>
        <v>269.52000000000248</v>
      </c>
      <c r="R44" s="3"/>
      <c r="S44" s="3"/>
      <c r="T44" s="13"/>
    </row>
    <row r="45" spans="2:20" s="1" customFormat="1" ht="19.95" customHeight="1" x14ac:dyDescent="0.3">
      <c r="B45" s="6" t="s">
        <v>327</v>
      </c>
      <c r="C45" s="6" t="s">
        <v>7026</v>
      </c>
      <c r="D45" s="5"/>
      <c r="E45" s="19"/>
      <c r="F45" s="19"/>
      <c r="G45" s="19"/>
      <c r="H45" s="19"/>
      <c r="I45" s="19"/>
      <c r="J45" s="5"/>
      <c r="K45" s="5">
        <f>SUM(K46:K48)</f>
        <v>38462.36</v>
      </c>
      <c r="L45" s="5"/>
      <c r="M45" s="5">
        <f>SUM(M46:M48)</f>
        <v>38731.880000000005</v>
      </c>
      <c r="N45" s="5"/>
      <c r="O45" s="5">
        <f>SUM(O46:O48)</f>
        <v>269.52000000000248</v>
      </c>
      <c r="R45" s="3"/>
      <c r="S45" s="3"/>
      <c r="T45" s="5"/>
    </row>
    <row r="46" spans="2:20" s="1" customFormat="1" ht="15" customHeight="1" x14ac:dyDescent="0.3">
      <c r="B46" s="4" t="s">
        <v>329</v>
      </c>
      <c r="C46" s="4" t="s">
        <v>7027</v>
      </c>
      <c r="D46" s="3" t="s">
        <v>5910</v>
      </c>
      <c r="E46" s="18"/>
      <c r="F46" s="18">
        <v>72.95</v>
      </c>
      <c r="G46" s="18"/>
      <c r="H46" s="18"/>
      <c r="I46" s="97">
        <f t="shared" ref="I46:I48" si="37">SUM(E46:H46)</f>
        <v>72.95</v>
      </c>
      <c r="J46" s="3">
        <v>466.32</v>
      </c>
      <c r="K46" s="3">
        <f t="shared" ref="K46:K48" si="38">+ROUND(+IF(I46="",0,I46*J46),2)</f>
        <v>34018.04</v>
      </c>
      <c r="L46" s="3">
        <v>469.28</v>
      </c>
      <c r="M46" s="3">
        <f t="shared" ref="M46:M48" si="39">+ROUND(+IF(I46="",0,I46*L46),2)</f>
        <v>34233.980000000003</v>
      </c>
      <c r="N46" s="3">
        <f t="shared" ref="N46:N48" si="40">+L46-J46</f>
        <v>2.9599999999999795</v>
      </c>
      <c r="O46" s="3">
        <f t="shared" ref="O46:O48" si="41">+M46-K46</f>
        <v>215.94000000000233</v>
      </c>
      <c r="R46" s="3"/>
      <c r="S46" s="3"/>
      <c r="T46" s="3"/>
    </row>
    <row r="47" spans="2:20" s="1" customFormat="1" ht="15" customHeight="1" x14ac:dyDescent="0.3">
      <c r="B47" s="4" t="s">
        <v>331</v>
      </c>
      <c r="C47" s="4" t="s">
        <v>7028</v>
      </c>
      <c r="D47" s="3" t="s">
        <v>5883</v>
      </c>
      <c r="E47" s="18"/>
      <c r="F47" s="18">
        <v>8.09</v>
      </c>
      <c r="G47" s="18"/>
      <c r="H47" s="18"/>
      <c r="I47" s="97">
        <f t="shared" si="37"/>
        <v>8.09</v>
      </c>
      <c r="J47" s="3">
        <v>65.099999999999994</v>
      </c>
      <c r="K47" s="3">
        <f t="shared" si="38"/>
        <v>526.66</v>
      </c>
      <c r="L47" s="3">
        <v>66.430000000000007</v>
      </c>
      <c r="M47" s="3">
        <f t="shared" si="39"/>
        <v>537.41999999999996</v>
      </c>
      <c r="N47" s="3">
        <f t="shared" si="40"/>
        <v>1.3300000000000125</v>
      </c>
      <c r="O47" s="3">
        <f t="shared" si="41"/>
        <v>10.759999999999991</v>
      </c>
      <c r="R47" s="3"/>
      <c r="S47" s="3"/>
      <c r="T47" s="3"/>
    </row>
    <row r="48" spans="2:20" s="1" customFormat="1" ht="15" customHeight="1" x14ac:dyDescent="0.3">
      <c r="B48" s="4" t="s">
        <v>5591</v>
      </c>
      <c r="C48" s="4" t="s">
        <v>7029</v>
      </c>
      <c r="D48" s="3" t="s">
        <v>198</v>
      </c>
      <c r="E48" s="18"/>
      <c r="F48" s="18">
        <v>535.20000000000005</v>
      </c>
      <c r="G48" s="18"/>
      <c r="H48" s="18"/>
      <c r="I48" s="97">
        <f t="shared" si="37"/>
        <v>535.20000000000005</v>
      </c>
      <c r="J48" s="3">
        <v>7.32</v>
      </c>
      <c r="K48" s="3">
        <f t="shared" si="38"/>
        <v>3917.66</v>
      </c>
      <c r="L48" s="3">
        <v>7.4</v>
      </c>
      <c r="M48" s="3">
        <f t="shared" si="39"/>
        <v>3960.48</v>
      </c>
      <c r="N48" s="3">
        <f t="shared" si="40"/>
        <v>8.0000000000000071E-2</v>
      </c>
      <c r="O48" s="3">
        <f t="shared" si="41"/>
        <v>42.820000000000164</v>
      </c>
      <c r="R48" s="3"/>
      <c r="S48" s="3"/>
      <c r="T48" s="3"/>
    </row>
    <row r="49" spans="2:20" s="1" customFormat="1" ht="25.2" customHeight="1" x14ac:dyDescent="0.3">
      <c r="B49" s="12" t="s">
        <v>349</v>
      </c>
      <c r="C49" s="12" t="s">
        <v>5943</v>
      </c>
      <c r="D49" s="13"/>
      <c r="E49" s="17"/>
      <c r="F49" s="17"/>
      <c r="G49" s="17"/>
      <c r="H49" s="17"/>
      <c r="I49" s="17"/>
      <c r="J49" s="13"/>
      <c r="K49" s="13">
        <f>SUM(K50:K52)</f>
        <v>11598.05</v>
      </c>
      <c r="L49" s="13"/>
      <c r="M49" s="13">
        <f>SUM(M50:M52)</f>
        <v>11774.49</v>
      </c>
      <c r="N49" s="13"/>
      <c r="O49" s="13">
        <f>SUM(O50:O52)</f>
        <v>176.43999999999949</v>
      </c>
      <c r="R49" s="3"/>
      <c r="S49" s="3"/>
      <c r="T49" s="13"/>
    </row>
    <row r="50" spans="2:20" s="1" customFormat="1" ht="15" customHeight="1" x14ac:dyDescent="0.3">
      <c r="B50" s="4" t="s">
        <v>351</v>
      </c>
      <c r="C50" s="4" t="s">
        <v>5944</v>
      </c>
      <c r="D50" s="3" t="s">
        <v>5910</v>
      </c>
      <c r="E50" s="18">
        <v>8.6300000000000008</v>
      </c>
      <c r="F50" s="18"/>
      <c r="G50" s="18"/>
      <c r="H50" s="18"/>
      <c r="I50" s="97">
        <f t="shared" ref="I50:I52" si="42">SUM(E50:H50)</f>
        <v>8.6300000000000008</v>
      </c>
      <c r="J50" s="3">
        <v>661.41</v>
      </c>
      <c r="K50" s="3">
        <f t="shared" ref="K50:K52" si="43">+ROUND(+IF(I50="",0,I50*J50),2)</f>
        <v>5707.97</v>
      </c>
      <c r="L50" s="3">
        <v>671.64</v>
      </c>
      <c r="M50" s="3">
        <f t="shared" ref="M50:M52" si="44">+ROUND(+IF(I50="",0,I50*L50),2)</f>
        <v>5796.25</v>
      </c>
      <c r="N50" s="3">
        <f t="shared" ref="N50:N52" si="45">+L50-J50</f>
        <v>10.230000000000018</v>
      </c>
      <c r="O50" s="3">
        <f t="shared" ref="O50:O52" si="46">+M50-K50</f>
        <v>88.279999999999745</v>
      </c>
      <c r="R50" s="3"/>
      <c r="S50" s="3"/>
      <c r="T50" s="3"/>
    </row>
    <row r="51" spans="2:20" s="1" customFormat="1" ht="15" customHeight="1" x14ac:dyDescent="0.3">
      <c r="B51" s="4" t="s">
        <v>353</v>
      </c>
      <c r="C51" s="4" t="s">
        <v>5945</v>
      </c>
      <c r="D51" s="3" t="s">
        <v>5883</v>
      </c>
      <c r="E51" s="18">
        <v>11.6</v>
      </c>
      <c r="F51" s="18"/>
      <c r="G51" s="18"/>
      <c r="H51" s="18"/>
      <c r="I51" s="97">
        <f t="shared" si="42"/>
        <v>11.6</v>
      </c>
      <c r="J51" s="3">
        <v>74.31</v>
      </c>
      <c r="K51" s="3">
        <f t="shared" si="43"/>
        <v>862</v>
      </c>
      <c r="L51" s="3">
        <v>77.08</v>
      </c>
      <c r="M51" s="3">
        <f t="shared" si="44"/>
        <v>894.13</v>
      </c>
      <c r="N51" s="3">
        <f t="shared" si="45"/>
        <v>2.769999999999996</v>
      </c>
      <c r="O51" s="3">
        <f t="shared" si="46"/>
        <v>32.129999999999995</v>
      </c>
      <c r="R51" s="3"/>
      <c r="S51" s="3"/>
      <c r="T51" s="3"/>
    </row>
    <row r="52" spans="2:20" s="1" customFormat="1" ht="15" customHeight="1" x14ac:dyDescent="0.3">
      <c r="B52" s="4" t="s">
        <v>355</v>
      </c>
      <c r="C52" s="4" t="s">
        <v>5946</v>
      </c>
      <c r="D52" s="3" t="s">
        <v>198</v>
      </c>
      <c r="E52" s="18">
        <v>700.29</v>
      </c>
      <c r="F52" s="18"/>
      <c r="G52" s="18"/>
      <c r="H52" s="18"/>
      <c r="I52" s="97">
        <f t="shared" si="42"/>
        <v>700.29</v>
      </c>
      <c r="J52" s="3">
        <v>7.18</v>
      </c>
      <c r="K52" s="3">
        <f t="shared" si="43"/>
        <v>5028.08</v>
      </c>
      <c r="L52" s="3">
        <v>7.26</v>
      </c>
      <c r="M52" s="3">
        <f t="shared" si="44"/>
        <v>5084.1099999999997</v>
      </c>
      <c r="N52" s="3">
        <f t="shared" si="45"/>
        <v>8.0000000000000071E-2</v>
      </c>
      <c r="O52" s="3">
        <f t="shared" si="46"/>
        <v>56.029999999999745</v>
      </c>
      <c r="R52" s="3"/>
      <c r="S52" s="3"/>
      <c r="T52" s="3"/>
    </row>
    <row r="53" spans="2:20" s="1" customFormat="1" ht="25.2" customHeight="1" x14ac:dyDescent="0.3">
      <c r="B53" s="12" t="s">
        <v>6963</v>
      </c>
      <c r="C53" s="12" t="s">
        <v>6964</v>
      </c>
      <c r="D53" s="13"/>
      <c r="E53" s="17"/>
      <c r="F53" s="17"/>
      <c r="G53" s="17"/>
      <c r="H53" s="17"/>
      <c r="I53" s="17"/>
      <c r="J53" s="13"/>
      <c r="K53" s="13">
        <f>SUM(K54:K56)</f>
        <v>23310.399999999998</v>
      </c>
      <c r="L53" s="13"/>
      <c r="M53" s="13">
        <f>SUM(M54:M56)</f>
        <v>23803.77</v>
      </c>
      <c r="N53" s="13"/>
      <c r="O53" s="13">
        <f>SUM(O54:O56)</f>
        <v>493.37000000000171</v>
      </c>
      <c r="R53" s="3"/>
      <c r="S53" s="3"/>
      <c r="T53" s="13"/>
    </row>
    <row r="54" spans="2:20" s="1" customFormat="1" ht="15" customHeight="1" x14ac:dyDescent="0.3">
      <c r="B54" s="4" t="s">
        <v>6965</v>
      </c>
      <c r="C54" s="4" t="s">
        <v>7030</v>
      </c>
      <c r="D54" s="3" t="s">
        <v>5910</v>
      </c>
      <c r="E54" s="18"/>
      <c r="F54" s="18">
        <v>16.899999999999999</v>
      </c>
      <c r="G54" s="18"/>
      <c r="H54" s="18"/>
      <c r="I54" s="97">
        <f t="shared" ref="I54:I56" si="47">SUM(E54:H54)</f>
        <v>16.899999999999999</v>
      </c>
      <c r="J54" s="3">
        <v>328.51</v>
      </c>
      <c r="K54" s="3">
        <f t="shared" ref="K54:K56" si="48">+ROUND(+IF(I54="",0,I54*J54),2)</f>
        <v>5551.82</v>
      </c>
      <c r="L54" s="3">
        <v>333.86</v>
      </c>
      <c r="M54" s="3">
        <f t="shared" ref="M54:M56" si="49">+ROUND(+IF(I54="",0,I54*L54),2)</f>
        <v>5642.23</v>
      </c>
      <c r="N54" s="3">
        <f t="shared" ref="N54:N56" si="50">+L54-J54</f>
        <v>5.3500000000000227</v>
      </c>
      <c r="O54" s="3">
        <f t="shared" ref="O54:O56" si="51">+M54-K54</f>
        <v>90.409999999999854</v>
      </c>
      <c r="R54" s="3"/>
      <c r="S54" s="3"/>
      <c r="T54" s="3"/>
    </row>
    <row r="55" spans="2:20" s="1" customFormat="1" ht="15" customHeight="1" x14ac:dyDescent="0.3">
      <c r="B55" s="4" t="s">
        <v>6966</v>
      </c>
      <c r="C55" s="4" t="s">
        <v>7031</v>
      </c>
      <c r="D55" s="3" t="s">
        <v>5883</v>
      </c>
      <c r="E55" s="18"/>
      <c r="F55" s="18">
        <v>242.48</v>
      </c>
      <c r="G55" s="18"/>
      <c r="H55" s="18"/>
      <c r="I55" s="97">
        <f t="shared" si="47"/>
        <v>242.48</v>
      </c>
      <c r="J55" s="3">
        <v>67.61</v>
      </c>
      <c r="K55" s="3">
        <f t="shared" si="48"/>
        <v>16394.07</v>
      </c>
      <c r="L55" s="3">
        <v>69.05</v>
      </c>
      <c r="M55" s="3">
        <f t="shared" si="49"/>
        <v>16743.240000000002</v>
      </c>
      <c r="N55" s="3">
        <f t="shared" si="50"/>
        <v>1.4399999999999977</v>
      </c>
      <c r="O55" s="3">
        <f t="shared" si="51"/>
        <v>349.17000000000189</v>
      </c>
      <c r="R55" s="3"/>
      <c r="S55" s="3"/>
      <c r="T55" s="3"/>
    </row>
    <row r="56" spans="2:20" s="1" customFormat="1" ht="15" customHeight="1" x14ac:dyDescent="0.3">
      <c r="B56" s="4" t="s">
        <v>6967</v>
      </c>
      <c r="C56" s="4" t="s">
        <v>7032</v>
      </c>
      <c r="D56" s="3" t="s">
        <v>198</v>
      </c>
      <c r="E56" s="18"/>
      <c r="F56" s="18">
        <v>489.07</v>
      </c>
      <c r="G56" s="18"/>
      <c r="H56" s="18"/>
      <c r="I56" s="97">
        <f t="shared" si="47"/>
        <v>489.07</v>
      </c>
      <c r="J56" s="3">
        <v>2.79</v>
      </c>
      <c r="K56" s="3">
        <f t="shared" si="48"/>
        <v>1364.51</v>
      </c>
      <c r="L56" s="3">
        <v>2.9</v>
      </c>
      <c r="M56" s="3">
        <f t="shared" si="49"/>
        <v>1418.3</v>
      </c>
      <c r="N56" s="3">
        <f t="shared" si="50"/>
        <v>0.10999999999999988</v>
      </c>
      <c r="O56" s="3">
        <f t="shared" si="51"/>
        <v>53.789999999999964</v>
      </c>
      <c r="R56" s="3"/>
      <c r="S56" s="3"/>
      <c r="T56" s="3"/>
    </row>
    <row r="57" spans="2:20" s="1" customFormat="1" ht="25.2" customHeight="1" x14ac:dyDescent="0.3">
      <c r="B57" s="12" t="s">
        <v>6968</v>
      </c>
      <c r="C57" s="12" t="s">
        <v>6969</v>
      </c>
      <c r="D57" s="13"/>
      <c r="E57" s="17"/>
      <c r="F57" s="17"/>
      <c r="G57" s="17"/>
      <c r="H57" s="17"/>
      <c r="I57" s="17"/>
      <c r="J57" s="13"/>
      <c r="K57" s="13">
        <f>SUM(K58:K59)</f>
        <v>34823.43</v>
      </c>
      <c r="L57" s="13"/>
      <c r="M57" s="13">
        <f>SUM(M58:M59)</f>
        <v>35421.01</v>
      </c>
      <c r="N57" s="13"/>
      <c r="O57" s="13">
        <f>SUM(O58:O59)</f>
        <v>597.57999999999993</v>
      </c>
      <c r="R57" s="3"/>
      <c r="S57" s="3"/>
      <c r="T57" s="13"/>
    </row>
    <row r="58" spans="2:20" s="1" customFormat="1" ht="15" customHeight="1" x14ac:dyDescent="0.3">
      <c r="B58" s="4" t="s">
        <v>6970</v>
      </c>
      <c r="C58" s="4" t="s">
        <v>7033</v>
      </c>
      <c r="D58" s="3" t="s">
        <v>5910</v>
      </c>
      <c r="E58" s="18"/>
      <c r="F58" s="18">
        <v>39.21</v>
      </c>
      <c r="G58" s="18"/>
      <c r="H58" s="18"/>
      <c r="I58" s="97">
        <f t="shared" ref="I58:I59" si="52">SUM(E58:H58)</f>
        <v>39.21</v>
      </c>
      <c r="J58" s="3">
        <v>379.99</v>
      </c>
      <c r="K58" s="3">
        <f t="shared" ref="K58:K59" si="53">+ROUND(+IF(I58="",0,I58*J58),2)</f>
        <v>14899.41</v>
      </c>
      <c r="L58" s="3">
        <v>387.39</v>
      </c>
      <c r="M58" s="3">
        <f t="shared" ref="M58:M59" si="54">+ROUND(+IF(I58="",0,I58*L58),2)</f>
        <v>15189.56</v>
      </c>
      <c r="N58" s="3">
        <f t="shared" ref="N58:N59" si="55">+L58-J58</f>
        <v>7.3999999999999773</v>
      </c>
      <c r="O58" s="3">
        <f t="shared" ref="O58:O59" si="56">+M58-K58</f>
        <v>290.14999999999964</v>
      </c>
      <c r="R58" s="3"/>
      <c r="S58" s="3"/>
      <c r="T58" s="3"/>
    </row>
    <row r="59" spans="2:20" s="1" customFormat="1" ht="15" customHeight="1" x14ac:dyDescent="0.3">
      <c r="B59" s="4" t="s">
        <v>6971</v>
      </c>
      <c r="C59" s="4" t="s">
        <v>7034</v>
      </c>
      <c r="D59" s="3" t="s">
        <v>5883</v>
      </c>
      <c r="E59" s="18"/>
      <c r="F59" s="18">
        <v>62.36</v>
      </c>
      <c r="G59" s="18"/>
      <c r="H59" s="18"/>
      <c r="I59" s="97">
        <f t="shared" si="52"/>
        <v>62.36</v>
      </c>
      <c r="J59" s="3">
        <v>319.5</v>
      </c>
      <c r="K59" s="3">
        <f t="shared" si="53"/>
        <v>19924.02</v>
      </c>
      <c r="L59" s="3">
        <v>324.43</v>
      </c>
      <c r="M59" s="3">
        <f t="shared" si="54"/>
        <v>20231.45</v>
      </c>
      <c r="N59" s="3">
        <f t="shared" si="55"/>
        <v>4.9300000000000068</v>
      </c>
      <c r="O59" s="3">
        <f t="shared" si="56"/>
        <v>307.43000000000029</v>
      </c>
      <c r="R59" s="3"/>
      <c r="S59" s="3"/>
      <c r="T59" s="3"/>
    </row>
    <row r="60" spans="2:20" s="1" customFormat="1" ht="25.2" customHeight="1" x14ac:dyDescent="0.3">
      <c r="B60" s="10" t="s">
        <v>385</v>
      </c>
      <c r="C60" s="10" t="s">
        <v>386</v>
      </c>
      <c r="D60" s="11"/>
      <c r="E60" s="16"/>
      <c r="F60" s="16"/>
      <c r="G60" s="16"/>
      <c r="H60" s="16"/>
      <c r="I60" s="16"/>
      <c r="J60" s="11"/>
      <c r="K60" s="11">
        <f>+K61+K65+K70+K89</f>
        <v>1134817.51</v>
      </c>
      <c r="L60" s="11"/>
      <c r="M60" s="11">
        <f>+M61+M65+M70+M89</f>
        <v>1148538.8599999999</v>
      </c>
      <c r="N60" s="11"/>
      <c r="O60" s="11">
        <f>+O61+O65+O70+O89</f>
        <v>13721.350000000028</v>
      </c>
      <c r="R60" s="3"/>
      <c r="S60" s="3"/>
      <c r="T60" s="11"/>
    </row>
    <row r="61" spans="2:20" s="1" customFormat="1" ht="25.2" customHeight="1" x14ac:dyDescent="0.3">
      <c r="B61" s="12" t="s">
        <v>387</v>
      </c>
      <c r="C61" s="12" t="s">
        <v>5947</v>
      </c>
      <c r="D61" s="13"/>
      <c r="E61" s="17"/>
      <c r="F61" s="17"/>
      <c r="G61" s="17"/>
      <c r="H61" s="17"/>
      <c r="I61" s="17"/>
      <c r="J61" s="13"/>
      <c r="K61" s="13">
        <f>SUM(K62:K64)</f>
        <v>320358.96000000002</v>
      </c>
      <c r="L61" s="13"/>
      <c r="M61" s="13">
        <f>SUM(M62:M64)</f>
        <v>322656.40000000002</v>
      </c>
      <c r="N61" s="13"/>
      <c r="O61" s="13">
        <f>SUM(O62:O64)</f>
        <v>2297.4400000000023</v>
      </c>
      <c r="R61" s="3"/>
      <c r="S61" s="3"/>
      <c r="T61" s="13"/>
    </row>
    <row r="62" spans="2:20" s="1" customFormat="1" ht="15" customHeight="1" x14ac:dyDescent="0.3">
      <c r="B62" s="4" t="s">
        <v>6972</v>
      </c>
      <c r="C62" s="4" t="s">
        <v>7035</v>
      </c>
      <c r="D62" s="3" t="s">
        <v>28</v>
      </c>
      <c r="E62" s="18"/>
      <c r="F62" s="18">
        <v>337</v>
      </c>
      <c r="G62" s="18"/>
      <c r="H62" s="18"/>
      <c r="I62" s="97">
        <f t="shared" ref="I62:I64" si="57">SUM(E62:H62)</f>
        <v>337</v>
      </c>
      <c r="J62" s="3">
        <v>160.83000000000001</v>
      </c>
      <c r="K62" s="3">
        <f t="shared" ref="K62:K64" si="58">+ROUND(+IF(I62="",0,I62*J62),2)</f>
        <v>54199.71</v>
      </c>
      <c r="L62" s="3">
        <v>161.35</v>
      </c>
      <c r="M62" s="3">
        <f t="shared" ref="M62:M64" si="59">+ROUND(+IF(I62="",0,I62*L62),2)</f>
        <v>54374.95</v>
      </c>
      <c r="N62" s="3">
        <f t="shared" ref="N62:N64" si="60">+L62-J62</f>
        <v>0.51999999999998181</v>
      </c>
      <c r="O62" s="3">
        <f t="shared" ref="O62:O64" si="61">+M62-K62</f>
        <v>175.23999999999796</v>
      </c>
      <c r="R62" s="3"/>
      <c r="S62" s="3"/>
      <c r="T62" s="3"/>
    </row>
    <row r="63" spans="2:20" s="1" customFormat="1" ht="15" customHeight="1" x14ac:dyDescent="0.3">
      <c r="B63" s="4" t="s">
        <v>6973</v>
      </c>
      <c r="C63" s="4" t="s">
        <v>7036</v>
      </c>
      <c r="D63" s="3" t="s">
        <v>198</v>
      </c>
      <c r="E63" s="18"/>
      <c r="F63" s="18">
        <v>17685</v>
      </c>
      <c r="G63" s="18"/>
      <c r="H63" s="18"/>
      <c r="I63" s="97">
        <f t="shared" si="57"/>
        <v>17685</v>
      </c>
      <c r="J63" s="3">
        <v>11.46</v>
      </c>
      <c r="K63" s="3">
        <f t="shared" si="58"/>
        <v>202670.1</v>
      </c>
      <c r="L63" s="3">
        <v>11.52</v>
      </c>
      <c r="M63" s="3">
        <f t="shared" si="59"/>
        <v>203731.20000000001</v>
      </c>
      <c r="N63" s="3">
        <f t="shared" si="60"/>
        <v>5.9999999999998721E-2</v>
      </c>
      <c r="O63" s="3">
        <f t="shared" si="61"/>
        <v>1061.1000000000058</v>
      </c>
      <c r="R63" s="3"/>
      <c r="S63" s="3"/>
      <c r="T63" s="3"/>
    </row>
    <row r="64" spans="2:20" s="1" customFormat="1" ht="15" customHeight="1" x14ac:dyDescent="0.3">
      <c r="B64" s="4" t="s">
        <v>6974</v>
      </c>
      <c r="C64" s="4" t="s">
        <v>7037</v>
      </c>
      <c r="D64" s="3" t="s">
        <v>198</v>
      </c>
      <c r="E64" s="18"/>
      <c r="F64" s="18">
        <v>17685</v>
      </c>
      <c r="G64" s="18"/>
      <c r="H64" s="18"/>
      <c r="I64" s="97">
        <f t="shared" si="57"/>
        <v>17685</v>
      </c>
      <c r="J64" s="3">
        <v>3.59</v>
      </c>
      <c r="K64" s="3">
        <f t="shared" si="58"/>
        <v>63489.15</v>
      </c>
      <c r="L64" s="142">
        <v>3.65</v>
      </c>
      <c r="M64" s="3">
        <f t="shared" si="59"/>
        <v>64550.25</v>
      </c>
      <c r="N64" s="3">
        <f t="shared" si="60"/>
        <v>6.0000000000000053E-2</v>
      </c>
      <c r="O64" s="3">
        <f t="shared" si="61"/>
        <v>1061.0999999999985</v>
      </c>
      <c r="P64" s="1" t="s">
        <v>5415</v>
      </c>
      <c r="R64" s="3"/>
      <c r="S64" s="3"/>
      <c r="T64" s="3"/>
    </row>
    <row r="65" spans="2:20" s="1" customFormat="1" ht="25.2" customHeight="1" x14ac:dyDescent="0.3">
      <c r="B65" s="12" t="s">
        <v>397</v>
      </c>
      <c r="C65" s="12" t="s">
        <v>398</v>
      </c>
      <c r="D65" s="13"/>
      <c r="E65" s="17"/>
      <c r="F65" s="17"/>
      <c r="G65" s="17"/>
      <c r="H65" s="17"/>
      <c r="I65" s="17"/>
      <c r="J65" s="13"/>
      <c r="K65" s="13">
        <f>SUM(K66:K69)/2</f>
        <v>298945.7</v>
      </c>
      <c r="L65" s="13"/>
      <c r="M65" s="13">
        <f>SUM(M66:M69)/2</f>
        <v>305256.36999999994</v>
      </c>
      <c r="N65" s="13"/>
      <c r="O65" s="13">
        <f>SUM(O66:O69)/2</f>
        <v>6310.6699999999983</v>
      </c>
      <c r="R65" s="3"/>
      <c r="S65" s="3"/>
      <c r="T65" s="13"/>
    </row>
    <row r="66" spans="2:20" s="1" customFormat="1" ht="19.95" customHeight="1" x14ac:dyDescent="0.3">
      <c r="B66" s="6" t="s">
        <v>409</v>
      </c>
      <c r="C66" s="6" t="s">
        <v>5960</v>
      </c>
      <c r="D66" s="5"/>
      <c r="E66" s="19"/>
      <c r="F66" s="19"/>
      <c r="G66" s="19"/>
      <c r="H66" s="19"/>
      <c r="I66" s="19"/>
      <c r="J66" s="5"/>
      <c r="K66" s="5">
        <f>SUM(K67:K69)</f>
        <v>298945.7</v>
      </c>
      <c r="L66" s="5"/>
      <c r="M66" s="5">
        <f>SUM(M67:M69)</f>
        <v>305256.37</v>
      </c>
      <c r="N66" s="5"/>
      <c r="O66" s="5">
        <f>SUM(O67:O69)</f>
        <v>6310.6699999999983</v>
      </c>
      <c r="Q66" s="1">
        <f>+O577</f>
        <v>-1.0186340659856796E-10</v>
      </c>
      <c r="R66" s="3"/>
      <c r="S66" s="3"/>
      <c r="T66" s="5"/>
    </row>
    <row r="67" spans="2:20" s="1" customFormat="1" ht="15" customHeight="1" x14ac:dyDescent="0.3">
      <c r="B67" s="4" t="s">
        <v>6975</v>
      </c>
      <c r="C67" s="4" t="s">
        <v>7038</v>
      </c>
      <c r="D67" s="3" t="s">
        <v>28</v>
      </c>
      <c r="E67" s="18"/>
      <c r="F67" s="18">
        <v>337</v>
      </c>
      <c r="G67" s="18"/>
      <c r="H67" s="18"/>
      <c r="I67" s="97">
        <f t="shared" ref="I67:I69" si="62">SUM(E67:H67)</f>
        <v>337</v>
      </c>
      <c r="J67" s="3">
        <v>136.22999999999999</v>
      </c>
      <c r="K67" s="3">
        <f t="shared" ref="K67:K69" si="63">+ROUND(+IF(I67="",0,I67*J67),2)</f>
        <v>45909.51</v>
      </c>
      <c r="L67" s="3">
        <v>137.04</v>
      </c>
      <c r="M67" s="3">
        <f t="shared" ref="M67:M69" si="64">+ROUND(+IF(I67="",0,I67*L67),2)</f>
        <v>46182.48</v>
      </c>
      <c r="N67" s="3">
        <f t="shared" ref="N67:N69" si="65">+L67-J67</f>
        <v>0.81000000000000227</v>
      </c>
      <c r="O67" s="3">
        <f t="shared" ref="O67:O69" si="66">+M67-K67</f>
        <v>272.97000000000116</v>
      </c>
      <c r="R67" s="3"/>
      <c r="S67" s="3"/>
      <c r="T67" s="3"/>
    </row>
    <row r="68" spans="2:20" s="1" customFormat="1" ht="15" customHeight="1" x14ac:dyDescent="0.3">
      <c r="B68" s="4" t="s">
        <v>6976</v>
      </c>
      <c r="C68" s="4" t="s">
        <v>7039</v>
      </c>
      <c r="D68" s="3" t="s">
        <v>25</v>
      </c>
      <c r="E68" s="18"/>
      <c r="F68" s="18">
        <v>927.45</v>
      </c>
      <c r="G68" s="18"/>
      <c r="H68" s="18"/>
      <c r="I68" s="97">
        <f t="shared" si="62"/>
        <v>927.45</v>
      </c>
      <c r="J68" s="3">
        <v>201.95</v>
      </c>
      <c r="K68" s="3">
        <f t="shared" si="63"/>
        <v>187298.53</v>
      </c>
      <c r="L68" s="143">
        <f>207.41-0.04</f>
        <v>207.37</v>
      </c>
      <c r="M68" s="3">
        <f t="shared" si="64"/>
        <v>192325.31</v>
      </c>
      <c r="N68" s="3">
        <f t="shared" si="65"/>
        <v>5.4200000000000159</v>
      </c>
      <c r="O68" s="3">
        <f t="shared" si="66"/>
        <v>5026.7799999999988</v>
      </c>
      <c r="P68" s="1" t="s">
        <v>5415</v>
      </c>
      <c r="R68" s="3"/>
      <c r="S68" s="3"/>
      <c r="T68" s="3"/>
    </row>
    <row r="69" spans="2:20" s="1" customFormat="1" ht="15" customHeight="1" x14ac:dyDescent="0.3">
      <c r="B69" s="4" t="s">
        <v>6977</v>
      </c>
      <c r="C69" s="4" t="s">
        <v>7040</v>
      </c>
      <c r="D69" s="3" t="s">
        <v>25</v>
      </c>
      <c r="E69" s="18"/>
      <c r="F69" s="18">
        <v>927.45</v>
      </c>
      <c r="G69" s="18"/>
      <c r="H69" s="18"/>
      <c r="I69" s="97">
        <f t="shared" si="62"/>
        <v>927.45</v>
      </c>
      <c r="J69" s="3">
        <v>70.88</v>
      </c>
      <c r="K69" s="3">
        <f t="shared" si="63"/>
        <v>65737.66</v>
      </c>
      <c r="L69" s="3">
        <v>71.97</v>
      </c>
      <c r="M69" s="3">
        <f t="shared" si="64"/>
        <v>66748.58</v>
      </c>
      <c r="N69" s="3">
        <f t="shared" si="65"/>
        <v>1.0900000000000034</v>
      </c>
      <c r="O69" s="3">
        <f t="shared" si="66"/>
        <v>1010.9199999999983</v>
      </c>
      <c r="R69" s="3"/>
      <c r="S69" s="3"/>
      <c r="T69" s="3"/>
    </row>
    <row r="70" spans="2:20" s="1" customFormat="1" ht="25.2" customHeight="1" x14ac:dyDescent="0.3">
      <c r="B70" s="12" t="s">
        <v>5969</v>
      </c>
      <c r="C70" s="12" t="s">
        <v>5970</v>
      </c>
      <c r="D70" s="13"/>
      <c r="E70" s="17"/>
      <c r="F70" s="17"/>
      <c r="G70" s="17"/>
      <c r="H70" s="17"/>
      <c r="I70" s="17"/>
      <c r="J70" s="13"/>
      <c r="K70" s="13">
        <f>SUM(K71:K88)/2</f>
        <v>347321.55</v>
      </c>
      <c r="L70" s="13"/>
      <c r="M70" s="13">
        <f>SUM(M71:M88)/2</f>
        <v>350312.71</v>
      </c>
      <c r="N70" s="13"/>
      <c r="O70" s="13">
        <f>SUM(O71:O88)/2</f>
        <v>2991.1600000000103</v>
      </c>
      <c r="R70" s="3"/>
      <c r="S70" s="3"/>
      <c r="T70" s="13"/>
    </row>
    <row r="71" spans="2:20" s="1" customFormat="1" ht="19.95" customHeight="1" x14ac:dyDescent="0.3">
      <c r="B71" s="6" t="s">
        <v>6978</v>
      </c>
      <c r="C71" s="6" t="s">
        <v>7041</v>
      </c>
      <c r="D71" s="5"/>
      <c r="E71" s="19"/>
      <c r="F71" s="19"/>
      <c r="G71" s="19"/>
      <c r="H71" s="19"/>
      <c r="I71" s="19"/>
      <c r="J71" s="5"/>
      <c r="K71" s="5">
        <f>SUM(K72:K79)</f>
        <v>285585.64999999997</v>
      </c>
      <c r="L71" s="5"/>
      <c r="M71" s="5">
        <f>SUM(M72:M79)</f>
        <v>287056.58999999997</v>
      </c>
      <c r="N71" s="5"/>
      <c r="O71" s="5">
        <f>SUM(O72:O79)</f>
        <v>1470.9400000000107</v>
      </c>
      <c r="R71" s="3"/>
      <c r="S71" s="3"/>
      <c r="T71" s="5"/>
    </row>
    <row r="72" spans="2:20" s="1" customFormat="1" ht="15" customHeight="1" x14ac:dyDescent="0.3">
      <c r="B72" s="4" t="s">
        <v>6979</v>
      </c>
      <c r="C72" s="4" t="s">
        <v>7042</v>
      </c>
      <c r="D72" s="3" t="s">
        <v>28</v>
      </c>
      <c r="E72" s="18"/>
      <c r="F72" s="18">
        <v>28</v>
      </c>
      <c r="G72" s="18"/>
      <c r="H72" s="18"/>
      <c r="I72" s="97">
        <f t="shared" ref="I72:I79" si="67">SUM(E72:H72)</f>
        <v>28</v>
      </c>
      <c r="J72" s="3">
        <v>2166.84</v>
      </c>
      <c r="K72" s="3">
        <f t="shared" ref="K72:K79" si="68">+ROUND(+IF(I72="",0,I72*J72),2)</f>
        <v>60671.519999999997</v>
      </c>
      <c r="L72" s="3">
        <v>2178.38</v>
      </c>
      <c r="M72" s="3">
        <f t="shared" ref="M72:M79" si="69">+ROUND(+IF(I72="",0,I72*L72),2)</f>
        <v>60994.64</v>
      </c>
      <c r="N72" s="3">
        <f t="shared" ref="N72:N79" si="70">+L72-J72</f>
        <v>11.539999999999964</v>
      </c>
      <c r="O72" s="3">
        <f t="shared" ref="O72:O79" si="71">+M72-K72</f>
        <v>323.12000000000262</v>
      </c>
      <c r="R72" s="3"/>
      <c r="S72" s="3"/>
      <c r="T72" s="3"/>
    </row>
    <row r="73" spans="2:20" s="1" customFormat="1" ht="15" customHeight="1" x14ac:dyDescent="0.3">
      <c r="B73" s="4" t="s">
        <v>6980</v>
      </c>
      <c r="C73" s="4" t="s">
        <v>7043</v>
      </c>
      <c r="D73" s="3" t="s">
        <v>28</v>
      </c>
      <c r="E73" s="18"/>
      <c r="F73" s="18">
        <v>72</v>
      </c>
      <c r="G73" s="18"/>
      <c r="H73" s="18"/>
      <c r="I73" s="97">
        <f t="shared" si="67"/>
        <v>72</v>
      </c>
      <c r="J73" s="3">
        <v>2101.64</v>
      </c>
      <c r="K73" s="3">
        <f t="shared" si="68"/>
        <v>151318.07999999999</v>
      </c>
      <c r="L73" s="3">
        <v>2113.1799999999998</v>
      </c>
      <c r="M73" s="3">
        <f t="shared" si="69"/>
        <v>152148.96</v>
      </c>
      <c r="N73" s="3">
        <f t="shared" si="70"/>
        <v>11.539999999999964</v>
      </c>
      <c r="O73" s="3">
        <f t="shared" si="71"/>
        <v>830.88000000000466</v>
      </c>
      <c r="R73" s="3"/>
      <c r="S73" s="3"/>
      <c r="T73" s="3"/>
    </row>
    <row r="74" spans="2:20" s="1" customFormat="1" ht="15" customHeight="1" x14ac:dyDescent="0.3">
      <c r="B74" s="4" t="s">
        <v>6981</v>
      </c>
      <c r="C74" s="4" t="s">
        <v>7044</v>
      </c>
      <c r="D74" s="3" t="s">
        <v>28</v>
      </c>
      <c r="E74" s="18"/>
      <c r="F74" s="18">
        <v>1</v>
      </c>
      <c r="G74" s="18"/>
      <c r="H74" s="18"/>
      <c r="I74" s="97">
        <f t="shared" si="67"/>
        <v>1</v>
      </c>
      <c r="J74" s="3">
        <v>1309.99</v>
      </c>
      <c r="K74" s="3">
        <f t="shared" si="68"/>
        <v>1309.99</v>
      </c>
      <c r="L74" s="3">
        <v>1314.52</v>
      </c>
      <c r="M74" s="3">
        <f t="shared" si="69"/>
        <v>1314.52</v>
      </c>
      <c r="N74" s="3">
        <f t="shared" si="70"/>
        <v>4.5299999999999727</v>
      </c>
      <c r="O74" s="3">
        <f t="shared" si="71"/>
        <v>4.5299999999999727</v>
      </c>
      <c r="R74" s="3"/>
      <c r="S74" s="3"/>
      <c r="T74" s="3"/>
    </row>
    <row r="75" spans="2:20" s="1" customFormat="1" ht="15" customHeight="1" x14ac:dyDescent="0.3">
      <c r="B75" s="4" t="s">
        <v>6982</v>
      </c>
      <c r="C75" s="4" t="s">
        <v>7045</v>
      </c>
      <c r="D75" s="3" t="s">
        <v>28</v>
      </c>
      <c r="E75" s="18"/>
      <c r="F75" s="18">
        <v>13</v>
      </c>
      <c r="G75" s="18"/>
      <c r="H75" s="18"/>
      <c r="I75" s="97">
        <f t="shared" si="67"/>
        <v>13</v>
      </c>
      <c r="J75" s="3">
        <v>1280.92</v>
      </c>
      <c r="K75" s="3">
        <f t="shared" si="68"/>
        <v>16651.96</v>
      </c>
      <c r="L75" s="3">
        <v>1286.25</v>
      </c>
      <c r="M75" s="3">
        <f t="shared" si="69"/>
        <v>16721.25</v>
      </c>
      <c r="N75" s="3">
        <f t="shared" si="70"/>
        <v>5.3299999999999272</v>
      </c>
      <c r="O75" s="3">
        <f t="shared" si="71"/>
        <v>69.290000000000873</v>
      </c>
      <c r="R75" s="3"/>
      <c r="S75" s="3"/>
      <c r="T75" s="3"/>
    </row>
    <row r="76" spans="2:20" s="1" customFormat="1" ht="15" customHeight="1" x14ac:dyDescent="0.3">
      <c r="B76" s="4" t="s">
        <v>6983</v>
      </c>
      <c r="C76" s="4" t="s">
        <v>7046</v>
      </c>
      <c r="D76" s="3" t="s">
        <v>28</v>
      </c>
      <c r="E76" s="18"/>
      <c r="F76" s="18">
        <v>2</v>
      </c>
      <c r="G76" s="18"/>
      <c r="H76" s="18"/>
      <c r="I76" s="97">
        <f t="shared" si="67"/>
        <v>2</v>
      </c>
      <c r="J76" s="3">
        <v>1316.4</v>
      </c>
      <c r="K76" s="3">
        <f t="shared" si="68"/>
        <v>2632.8</v>
      </c>
      <c r="L76" s="3">
        <v>1323.06</v>
      </c>
      <c r="M76" s="3">
        <f t="shared" si="69"/>
        <v>2646.12</v>
      </c>
      <c r="N76" s="3">
        <f t="shared" si="70"/>
        <v>6.6599999999998545</v>
      </c>
      <c r="O76" s="3">
        <f t="shared" si="71"/>
        <v>13.319999999999709</v>
      </c>
      <c r="R76" s="3"/>
      <c r="S76" s="3"/>
      <c r="T76" s="3"/>
    </row>
    <row r="77" spans="2:20" s="1" customFormat="1" ht="15" customHeight="1" x14ac:dyDescent="0.3">
      <c r="B77" s="4" t="s">
        <v>6984</v>
      </c>
      <c r="C77" s="4" t="s">
        <v>7047</v>
      </c>
      <c r="D77" s="3" t="s">
        <v>28</v>
      </c>
      <c r="E77" s="18"/>
      <c r="F77" s="18">
        <v>15</v>
      </c>
      <c r="G77" s="18"/>
      <c r="H77" s="18"/>
      <c r="I77" s="97">
        <f t="shared" si="67"/>
        <v>15</v>
      </c>
      <c r="J77" s="3">
        <v>1238.4000000000001</v>
      </c>
      <c r="K77" s="3">
        <f t="shared" si="68"/>
        <v>18576</v>
      </c>
      <c r="L77" s="3">
        <v>1245.06</v>
      </c>
      <c r="M77" s="3">
        <f t="shared" si="69"/>
        <v>18675.900000000001</v>
      </c>
      <c r="N77" s="3">
        <f t="shared" si="70"/>
        <v>6.6599999999998545</v>
      </c>
      <c r="O77" s="3">
        <f t="shared" si="71"/>
        <v>99.900000000001455</v>
      </c>
      <c r="R77" s="3"/>
      <c r="S77" s="3"/>
      <c r="T77" s="3"/>
    </row>
    <row r="78" spans="2:20" s="1" customFormat="1" ht="15" customHeight="1" x14ac:dyDescent="0.3">
      <c r="B78" s="4" t="s">
        <v>6985</v>
      </c>
      <c r="C78" s="4" t="s">
        <v>7048</v>
      </c>
      <c r="D78" s="3" t="s">
        <v>28</v>
      </c>
      <c r="E78" s="18"/>
      <c r="F78" s="18">
        <v>15</v>
      </c>
      <c r="G78" s="18"/>
      <c r="H78" s="18"/>
      <c r="I78" s="97">
        <f t="shared" si="67"/>
        <v>15</v>
      </c>
      <c r="J78" s="3">
        <v>1202.92</v>
      </c>
      <c r="K78" s="3">
        <f t="shared" si="68"/>
        <v>18043.8</v>
      </c>
      <c r="L78" s="3">
        <v>1208.25</v>
      </c>
      <c r="M78" s="3">
        <f t="shared" si="69"/>
        <v>18123.75</v>
      </c>
      <c r="N78" s="3">
        <f t="shared" si="70"/>
        <v>5.3299999999999272</v>
      </c>
      <c r="O78" s="3">
        <f t="shared" si="71"/>
        <v>79.950000000000728</v>
      </c>
      <c r="R78" s="3"/>
      <c r="S78" s="3"/>
      <c r="T78" s="3"/>
    </row>
    <row r="79" spans="2:20" s="1" customFormat="1" ht="15" customHeight="1" x14ac:dyDescent="0.3">
      <c r="B79" s="4" t="s">
        <v>6986</v>
      </c>
      <c r="C79" s="4" t="s">
        <v>7049</v>
      </c>
      <c r="D79" s="3" t="s">
        <v>28</v>
      </c>
      <c r="E79" s="18"/>
      <c r="F79" s="18">
        <v>15</v>
      </c>
      <c r="G79" s="18"/>
      <c r="H79" s="18"/>
      <c r="I79" s="97">
        <f t="shared" si="67"/>
        <v>15</v>
      </c>
      <c r="J79" s="3">
        <v>1092.0999999999999</v>
      </c>
      <c r="K79" s="3">
        <f t="shared" si="68"/>
        <v>16381.5</v>
      </c>
      <c r="L79" s="3">
        <v>1095.43</v>
      </c>
      <c r="M79" s="3">
        <f t="shared" si="69"/>
        <v>16431.45</v>
      </c>
      <c r="N79" s="3">
        <f t="shared" si="70"/>
        <v>3.3300000000001546</v>
      </c>
      <c r="O79" s="3">
        <f t="shared" si="71"/>
        <v>49.950000000000728</v>
      </c>
      <c r="R79" s="3"/>
      <c r="S79" s="3"/>
      <c r="T79" s="3"/>
    </row>
    <row r="80" spans="2:20" s="1" customFormat="1" ht="19.95" customHeight="1" x14ac:dyDescent="0.3">
      <c r="B80" s="6" t="s">
        <v>6987</v>
      </c>
      <c r="C80" s="6" t="s">
        <v>7050</v>
      </c>
      <c r="D80" s="5"/>
      <c r="E80" s="19"/>
      <c r="F80" s="19"/>
      <c r="G80" s="19"/>
      <c r="H80" s="19"/>
      <c r="I80" s="19"/>
      <c r="J80" s="5"/>
      <c r="K80" s="5">
        <f>SUM(K81:K88)</f>
        <v>61735.899999999994</v>
      </c>
      <c r="L80" s="5"/>
      <c r="M80" s="5">
        <f>SUM(M81:M88)</f>
        <v>63256.12</v>
      </c>
      <c r="N80" s="5"/>
      <c r="O80" s="5">
        <f>SUM(O81:O88)</f>
        <v>1520.2200000000003</v>
      </c>
      <c r="R80" s="3"/>
      <c r="S80" s="3"/>
      <c r="T80" s="5"/>
    </row>
    <row r="81" spans="2:20" s="1" customFormat="1" ht="15" customHeight="1" x14ac:dyDescent="0.3">
      <c r="B81" s="4" t="s">
        <v>6988</v>
      </c>
      <c r="C81" s="4" t="s">
        <v>7051</v>
      </c>
      <c r="D81" s="3" t="s">
        <v>28</v>
      </c>
      <c r="E81" s="18"/>
      <c r="F81" s="18">
        <v>28</v>
      </c>
      <c r="G81" s="18"/>
      <c r="H81" s="18"/>
      <c r="I81" s="97">
        <f t="shared" ref="I81:I88" si="72">SUM(E81:H81)</f>
        <v>28</v>
      </c>
      <c r="J81" s="3">
        <v>473.12</v>
      </c>
      <c r="K81" s="3">
        <f t="shared" ref="K81:K88" si="73">+ROUND(+IF(I81="",0,I81*J81),2)</f>
        <v>13247.36</v>
      </c>
      <c r="L81" s="3">
        <v>485</v>
      </c>
      <c r="M81" s="3">
        <f t="shared" ref="M81:M88" si="74">+ROUND(+IF(I81="",0,I81*L81),2)</f>
        <v>13580</v>
      </c>
      <c r="N81" s="3">
        <f t="shared" ref="N81:N88" si="75">+L81-J81</f>
        <v>11.879999999999995</v>
      </c>
      <c r="O81" s="3">
        <f t="shared" ref="O81:O88" si="76">+M81-K81</f>
        <v>332.63999999999942</v>
      </c>
      <c r="R81" s="3"/>
      <c r="S81" s="3"/>
      <c r="T81" s="3"/>
    </row>
    <row r="82" spans="2:20" s="1" customFormat="1" ht="15" customHeight="1" x14ac:dyDescent="0.3">
      <c r="B82" s="4" t="s">
        <v>6989</v>
      </c>
      <c r="C82" s="4" t="s">
        <v>7052</v>
      </c>
      <c r="D82" s="3" t="s">
        <v>28</v>
      </c>
      <c r="E82" s="18"/>
      <c r="F82" s="18">
        <v>72</v>
      </c>
      <c r="G82" s="18"/>
      <c r="H82" s="18"/>
      <c r="I82" s="97">
        <f t="shared" si="72"/>
        <v>72</v>
      </c>
      <c r="J82" s="3">
        <v>469.92</v>
      </c>
      <c r="K82" s="3">
        <f t="shared" si="73"/>
        <v>33834.239999999998</v>
      </c>
      <c r="L82" s="3">
        <v>481.8</v>
      </c>
      <c r="M82" s="3">
        <f t="shared" si="74"/>
        <v>34689.599999999999</v>
      </c>
      <c r="N82" s="3">
        <f t="shared" si="75"/>
        <v>11.879999999999995</v>
      </c>
      <c r="O82" s="3">
        <f t="shared" si="76"/>
        <v>855.36000000000058</v>
      </c>
      <c r="R82" s="3"/>
      <c r="S82" s="3"/>
      <c r="T82" s="3"/>
    </row>
    <row r="83" spans="2:20" s="1" customFormat="1" ht="15" customHeight="1" x14ac:dyDescent="0.3">
      <c r="B83" s="4" t="s">
        <v>6990</v>
      </c>
      <c r="C83" s="4" t="s">
        <v>7053</v>
      </c>
      <c r="D83" s="3" t="s">
        <v>28</v>
      </c>
      <c r="E83" s="18"/>
      <c r="F83" s="18">
        <v>2</v>
      </c>
      <c r="G83" s="18"/>
      <c r="H83" s="18"/>
      <c r="I83" s="97">
        <f t="shared" si="72"/>
        <v>2</v>
      </c>
      <c r="J83" s="3">
        <v>292.60000000000002</v>
      </c>
      <c r="K83" s="3">
        <f t="shared" si="73"/>
        <v>585.20000000000005</v>
      </c>
      <c r="L83" s="3">
        <v>299.26</v>
      </c>
      <c r="M83" s="3">
        <f t="shared" si="74"/>
        <v>598.52</v>
      </c>
      <c r="N83" s="3">
        <f t="shared" si="75"/>
        <v>6.6599999999999682</v>
      </c>
      <c r="O83" s="3">
        <f t="shared" si="76"/>
        <v>13.319999999999936</v>
      </c>
      <c r="R83" s="3"/>
      <c r="S83" s="3"/>
      <c r="T83" s="3"/>
    </row>
    <row r="84" spans="2:20" s="1" customFormat="1" ht="15" customHeight="1" x14ac:dyDescent="0.3">
      <c r="B84" s="4" t="s">
        <v>6991</v>
      </c>
      <c r="C84" s="4" t="s">
        <v>7054</v>
      </c>
      <c r="D84" s="3" t="s">
        <v>28</v>
      </c>
      <c r="E84" s="18"/>
      <c r="F84" s="18">
        <v>13</v>
      </c>
      <c r="G84" s="18"/>
      <c r="H84" s="18"/>
      <c r="I84" s="97">
        <f t="shared" si="72"/>
        <v>13</v>
      </c>
      <c r="J84" s="3">
        <v>326.39</v>
      </c>
      <c r="K84" s="3">
        <f t="shared" si="73"/>
        <v>4243.07</v>
      </c>
      <c r="L84" s="3">
        <v>335.31</v>
      </c>
      <c r="M84" s="3">
        <f t="shared" si="74"/>
        <v>4359.03</v>
      </c>
      <c r="N84" s="3">
        <f t="shared" si="75"/>
        <v>8.9200000000000159</v>
      </c>
      <c r="O84" s="3">
        <f t="shared" si="76"/>
        <v>115.96000000000004</v>
      </c>
      <c r="R84" s="3"/>
      <c r="S84" s="3"/>
      <c r="T84" s="3"/>
    </row>
    <row r="85" spans="2:20" s="1" customFormat="1" ht="15" customHeight="1" x14ac:dyDescent="0.3">
      <c r="B85" s="4" t="s">
        <v>6992</v>
      </c>
      <c r="C85" s="4" t="s">
        <v>7055</v>
      </c>
      <c r="D85" s="3" t="s">
        <v>28</v>
      </c>
      <c r="E85" s="18"/>
      <c r="F85" s="18">
        <v>2</v>
      </c>
      <c r="G85" s="18"/>
      <c r="H85" s="18"/>
      <c r="I85" s="97">
        <f t="shared" si="72"/>
        <v>2</v>
      </c>
      <c r="J85" s="3">
        <v>326.39</v>
      </c>
      <c r="K85" s="3">
        <f t="shared" si="73"/>
        <v>652.78</v>
      </c>
      <c r="L85" s="3">
        <v>335.31</v>
      </c>
      <c r="M85" s="3">
        <f t="shared" si="74"/>
        <v>670.62</v>
      </c>
      <c r="N85" s="3">
        <f t="shared" si="75"/>
        <v>8.9200000000000159</v>
      </c>
      <c r="O85" s="3">
        <f t="shared" si="76"/>
        <v>17.840000000000032</v>
      </c>
      <c r="R85" s="3"/>
      <c r="S85" s="3"/>
      <c r="T85" s="3"/>
    </row>
    <row r="86" spans="2:20" s="1" customFormat="1" ht="15" customHeight="1" x14ac:dyDescent="0.3">
      <c r="B86" s="4" t="s">
        <v>6993</v>
      </c>
      <c r="C86" s="4" t="s">
        <v>7056</v>
      </c>
      <c r="D86" s="3" t="s">
        <v>28</v>
      </c>
      <c r="E86" s="18"/>
      <c r="F86" s="18">
        <v>15</v>
      </c>
      <c r="G86" s="18"/>
      <c r="H86" s="18"/>
      <c r="I86" s="97">
        <f t="shared" si="72"/>
        <v>15</v>
      </c>
      <c r="J86" s="3">
        <v>213.71</v>
      </c>
      <c r="K86" s="3">
        <f t="shared" si="73"/>
        <v>3205.65</v>
      </c>
      <c r="L86" s="3">
        <v>218.07</v>
      </c>
      <c r="M86" s="3">
        <f t="shared" si="74"/>
        <v>3271.05</v>
      </c>
      <c r="N86" s="3">
        <f t="shared" si="75"/>
        <v>4.3599999999999852</v>
      </c>
      <c r="O86" s="3">
        <f t="shared" si="76"/>
        <v>65.400000000000091</v>
      </c>
      <c r="R86" s="3"/>
      <c r="S86" s="3"/>
      <c r="T86" s="3"/>
    </row>
    <row r="87" spans="2:20" s="1" customFormat="1" ht="15" customHeight="1" x14ac:dyDescent="0.3">
      <c r="B87" s="4" t="s">
        <v>6994</v>
      </c>
      <c r="C87" s="4" t="s">
        <v>7057</v>
      </c>
      <c r="D87" s="3" t="s">
        <v>28</v>
      </c>
      <c r="E87" s="18"/>
      <c r="F87" s="18">
        <v>15</v>
      </c>
      <c r="G87" s="18"/>
      <c r="H87" s="18"/>
      <c r="I87" s="97">
        <f t="shared" si="72"/>
        <v>15</v>
      </c>
      <c r="J87" s="3">
        <v>213.71</v>
      </c>
      <c r="K87" s="3">
        <f t="shared" si="73"/>
        <v>3205.65</v>
      </c>
      <c r="L87" s="3">
        <v>218.07</v>
      </c>
      <c r="M87" s="3">
        <f t="shared" si="74"/>
        <v>3271.05</v>
      </c>
      <c r="N87" s="3">
        <f t="shared" si="75"/>
        <v>4.3599999999999852</v>
      </c>
      <c r="O87" s="3">
        <f t="shared" si="76"/>
        <v>65.400000000000091</v>
      </c>
      <c r="R87" s="3"/>
      <c r="S87" s="3"/>
      <c r="T87" s="3"/>
    </row>
    <row r="88" spans="2:20" s="1" customFormat="1" ht="15" customHeight="1" x14ac:dyDescent="0.3">
      <c r="B88" s="4" t="s">
        <v>6995</v>
      </c>
      <c r="C88" s="4" t="s">
        <v>7058</v>
      </c>
      <c r="D88" s="3" t="s">
        <v>28</v>
      </c>
      <c r="E88" s="18"/>
      <c r="F88" s="18">
        <v>15</v>
      </c>
      <c r="G88" s="18"/>
      <c r="H88" s="18"/>
      <c r="I88" s="97">
        <f t="shared" si="72"/>
        <v>15</v>
      </c>
      <c r="J88" s="3">
        <v>184.13</v>
      </c>
      <c r="K88" s="3">
        <f t="shared" si="73"/>
        <v>2761.95</v>
      </c>
      <c r="L88" s="3">
        <v>187.75</v>
      </c>
      <c r="M88" s="3">
        <f t="shared" si="74"/>
        <v>2816.25</v>
      </c>
      <c r="N88" s="3">
        <f t="shared" si="75"/>
        <v>3.6200000000000045</v>
      </c>
      <c r="O88" s="3">
        <f t="shared" si="76"/>
        <v>54.300000000000182</v>
      </c>
      <c r="R88" s="3"/>
      <c r="S88" s="3"/>
      <c r="T88" s="3"/>
    </row>
    <row r="89" spans="2:20" s="1" customFormat="1" ht="25.2" customHeight="1" x14ac:dyDescent="0.3">
      <c r="B89" s="12" t="s">
        <v>411</v>
      </c>
      <c r="C89" s="12" t="s">
        <v>5977</v>
      </c>
      <c r="D89" s="13"/>
      <c r="E89" s="17"/>
      <c r="F89" s="17"/>
      <c r="G89" s="17"/>
      <c r="H89" s="17"/>
      <c r="I89" s="17"/>
      <c r="J89" s="13"/>
      <c r="K89" s="13">
        <f>SUM(K90)</f>
        <v>168191.3</v>
      </c>
      <c r="L89" s="13"/>
      <c r="M89" s="13">
        <f>SUM(M90)</f>
        <v>170313.38</v>
      </c>
      <c r="N89" s="13"/>
      <c r="O89" s="13">
        <f>SUM(O90)</f>
        <v>2122.0800000000163</v>
      </c>
      <c r="R89" s="3"/>
      <c r="S89" s="3"/>
      <c r="T89" s="13"/>
    </row>
    <row r="90" spans="2:20" s="1" customFormat="1" ht="15" customHeight="1" x14ac:dyDescent="0.3">
      <c r="B90" s="4" t="s">
        <v>503</v>
      </c>
      <c r="C90" s="4" t="s">
        <v>7059</v>
      </c>
      <c r="D90" s="3" t="s">
        <v>25</v>
      </c>
      <c r="E90" s="18"/>
      <c r="F90" s="18">
        <v>3215.28</v>
      </c>
      <c r="G90" s="18"/>
      <c r="H90" s="18"/>
      <c r="I90" s="97">
        <f>SUM(E90:H90)</f>
        <v>3215.28</v>
      </c>
      <c r="J90" s="3">
        <v>52.31</v>
      </c>
      <c r="K90" s="3">
        <f t="shared" ref="K90" si="77">+ROUND(+IF(I90="",0,I90*J90),2)</f>
        <v>168191.3</v>
      </c>
      <c r="L90" s="3">
        <v>52.97</v>
      </c>
      <c r="M90" s="3">
        <f t="shared" ref="M90" si="78">+ROUND(+IF(I90="",0,I90*L90),2)</f>
        <v>170313.38</v>
      </c>
      <c r="N90" s="3">
        <f t="shared" ref="N90" si="79">+L90-J90</f>
        <v>0.65999999999999659</v>
      </c>
      <c r="O90" s="3">
        <f t="shared" ref="O90" si="80">+M90-K90</f>
        <v>2122.0800000000163</v>
      </c>
      <c r="R90" s="3"/>
      <c r="S90" s="3"/>
      <c r="T90" s="3"/>
    </row>
    <row r="91" spans="2:20" s="1" customFormat="1" ht="25.2" customHeight="1" x14ac:dyDescent="0.3">
      <c r="B91" s="10" t="s">
        <v>610</v>
      </c>
      <c r="C91" s="10" t="s">
        <v>611</v>
      </c>
      <c r="D91" s="11"/>
      <c r="E91" s="16"/>
      <c r="F91" s="16"/>
      <c r="G91" s="16"/>
      <c r="H91" s="16"/>
      <c r="I91" s="16"/>
      <c r="J91" s="11"/>
      <c r="K91" s="11">
        <f>+K92+K94+K98+K100+K102</f>
        <v>250216.49</v>
      </c>
      <c r="L91" s="11"/>
      <c r="M91" s="11">
        <f>+M92+M94+M98+M100+M102</f>
        <v>252137.9</v>
      </c>
      <c r="N91" s="11"/>
      <c r="O91" s="11">
        <f>+O92+O94+O98+O100+O102</f>
        <v>1921.4099999999937</v>
      </c>
      <c r="R91" s="3"/>
      <c r="S91" s="3"/>
      <c r="T91" s="11"/>
    </row>
    <row r="92" spans="2:20" s="1" customFormat="1" ht="25.2" customHeight="1" x14ac:dyDescent="0.3">
      <c r="B92" s="12" t="s">
        <v>612</v>
      </c>
      <c r="C92" s="12" t="s">
        <v>5979</v>
      </c>
      <c r="D92" s="13"/>
      <c r="E92" s="17"/>
      <c r="F92" s="17"/>
      <c r="G92" s="17"/>
      <c r="H92" s="17"/>
      <c r="I92" s="17"/>
      <c r="J92" s="13"/>
      <c r="K92" s="13">
        <f>SUM(K93)</f>
        <v>60421.41</v>
      </c>
      <c r="L92" s="13"/>
      <c r="M92" s="13">
        <f>SUM(M93)</f>
        <v>61309.96</v>
      </c>
      <c r="N92" s="13"/>
      <c r="O92" s="13">
        <f>SUM(O93)</f>
        <v>888.54999999999563</v>
      </c>
      <c r="R92" s="3"/>
      <c r="S92" s="3"/>
      <c r="T92" s="13"/>
    </row>
    <row r="93" spans="2:20" s="1" customFormat="1" ht="15" customHeight="1" x14ac:dyDescent="0.3">
      <c r="B93" s="4" t="s">
        <v>614</v>
      </c>
      <c r="C93" s="4" t="s">
        <v>5980</v>
      </c>
      <c r="D93" s="3" t="s">
        <v>198</v>
      </c>
      <c r="E93" s="18">
        <v>4936.3900000000003</v>
      </c>
      <c r="F93" s="18"/>
      <c r="G93" s="18"/>
      <c r="H93" s="18"/>
      <c r="I93" s="97">
        <f>SUM(E93:H93)</f>
        <v>4936.3900000000003</v>
      </c>
      <c r="J93" s="3">
        <v>12.24</v>
      </c>
      <c r="K93" s="3">
        <f t="shared" ref="K93" si="81">+ROUND(+IF(I93="",0,I93*J93),2)</f>
        <v>60421.41</v>
      </c>
      <c r="L93" s="3">
        <v>12.42</v>
      </c>
      <c r="M93" s="3">
        <f t="shared" ref="M93" si="82">+ROUND(+IF(I93="",0,I93*L93),2)</f>
        <v>61309.96</v>
      </c>
      <c r="N93" s="3">
        <f t="shared" ref="N93" si="83">+L93-J93</f>
        <v>0.17999999999999972</v>
      </c>
      <c r="O93" s="3">
        <f t="shared" ref="O93" si="84">+M93-K93</f>
        <v>888.54999999999563</v>
      </c>
      <c r="R93" s="3"/>
      <c r="S93" s="3"/>
      <c r="T93" s="3"/>
    </row>
    <row r="94" spans="2:20" s="1" customFormat="1" ht="25.2" customHeight="1" x14ac:dyDescent="0.3">
      <c r="B94" s="12" t="s">
        <v>628</v>
      </c>
      <c r="C94" s="12" t="s">
        <v>5985</v>
      </c>
      <c r="D94" s="13"/>
      <c r="E94" s="17"/>
      <c r="F94" s="17"/>
      <c r="G94" s="17"/>
      <c r="H94" s="17"/>
      <c r="I94" s="17"/>
      <c r="J94" s="13"/>
      <c r="K94" s="13">
        <f>SUM(K95:K97)</f>
        <v>6542.3899999999994</v>
      </c>
      <c r="L94" s="13"/>
      <c r="M94" s="13">
        <f>SUM(M95:M97)</f>
        <v>6637.66</v>
      </c>
      <c r="N94" s="13"/>
      <c r="O94" s="13">
        <f>SUM(O95:O97)</f>
        <v>95.269999999999698</v>
      </c>
      <c r="R94" s="3"/>
      <c r="S94" s="3"/>
      <c r="T94" s="13"/>
    </row>
    <row r="95" spans="2:20" s="1" customFormat="1" ht="15" customHeight="1" x14ac:dyDescent="0.3">
      <c r="B95" s="4" t="s">
        <v>630</v>
      </c>
      <c r="C95" s="4" t="s">
        <v>5986</v>
      </c>
      <c r="D95" s="3" t="s">
        <v>25</v>
      </c>
      <c r="E95" s="18">
        <v>492.2</v>
      </c>
      <c r="F95" s="18"/>
      <c r="G95" s="18"/>
      <c r="H95" s="18"/>
      <c r="I95" s="97">
        <f t="shared" ref="I95:I97" si="85">SUM(E95:H95)</f>
        <v>492.2</v>
      </c>
      <c r="J95" s="3">
        <v>9.3000000000000007</v>
      </c>
      <c r="K95" s="3">
        <f t="shared" ref="K95:K97" si="86">+ROUND(+IF(I95="",0,I95*J95),2)</f>
        <v>4577.46</v>
      </c>
      <c r="L95" s="3">
        <v>9.44</v>
      </c>
      <c r="M95" s="3">
        <f t="shared" ref="M95:M97" si="87">+ROUND(+IF(I95="",0,I95*L95),2)</f>
        <v>4646.37</v>
      </c>
      <c r="N95" s="3">
        <f t="shared" ref="N95:N97" si="88">+L95-J95</f>
        <v>0.13999999999999879</v>
      </c>
      <c r="O95" s="3">
        <f t="shared" ref="O95:O97" si="89">+M95-K95</f>
        <v>68.909999999999854</v>
      </c>
      <c r="R95" s="3"/>
      <c r="S95" s="3"/>
      <c r="T95" s="3"/>
    </row>
    <row r="96" spans="2:20" s="1" customFormat="1" ht="15" customHeight="1" x14ac:dyDescent="0.3">
      <c r="B96" s="4" t="s">
        <v>5987</v>
      </c>
      <c r="C96" s="4" t="s">
        <v>6768</v>
      </c>
      <c r="D96" s="3" t="s">
        <v>25</v>
      </c>
      <c r="E96" s="18">
        <v>8.67</v>
      </c>
      <c r="F96" s="18"/>
      <c r="G96" s="18"/>
      <c r="H96" s="18"/>
      <c r="I96" s="97">
        <f t="shared" si="85"/>
        <v>8.67</v>
      </c>
      <c r="J96" s="3">
        <v>53.06</v>
      </c>
      <c r="K96" s="3">
        <f t="shared" si="86"/>
        <v>460.03</v>
      </c>
      <c r="L96" s="3">
        <v>53.74</v>
      </c>
      <c r="M96" s="3">
        <f t="shared" si="87"/>
        <v>465.93</v>
      </c>
      <c r="N96" s="3">
        <f t="shared" si="88"/>
        <v>0.67999999999999972</v>
      </c>
      <c r="O96" s="3">
        <f t="shared" si="89"/>
        <v>5.9000000000000341</v>
      </c>
      <c r="R96" s="3"/>
      <c r="S96" s="3"/>
      <c r="T96" s="3"/>
    </row>
    <row r="97" spans="1:20" s="1" customFormat="1" ht="15" customHeight="1" x14ac:dyDescent="0.3">
      <c r="B97" s="4" t="s">
        <v>5988</v>
      </c>
      <c r="C97" s="4" t="s">
        <v>5989</v>
      </c>
      <c r="D97" s="3" t="s">
        <v>25</v>
      </c>
      <c r="E97" s="18">
        <v>30.08</v>
      </c>
      <c r="F97" s="18"/>
      <c r="G97" s="18"/>
      <c r="H97" s="18"/>
      <c r="I97" s="97">
        <f t="shared" si="85"/>
        <v>30.08</v>
      </c>
      <c r="J97" s="3">
        <v>50.03</v>
      </c>
      <c r="K97" s="3">
        <f t="shared" si="86"/>
        <v>1504.9</v>
      </c>
      <c r="L97" s="3">
        <v>50.71</v>
      </c>
      <c r="M97" s="3">
        <f t="shared" si="87"/>
        <v>1525.36</v>
      </c>
      <c r="N97" s="3">
        <f t="shared" si="88"/>
        <v>0.67999999999999972</v>
      </c>
      <c r="O97" s="3">
        <f t="shared" si="89"/>
        <v>20.459999999999809</v>
      </c>
      <c r="R97" s="3"/>
      <c r="S97" s="3"/>
      <c r="T97" s="3"/>
    </row>
    <row r="98" spans="1:20" s="1" customFormat="1" ht="25.2" customHeight="1" x14ac:dyDescent="0.3">
      <c r="B98" s="12" t="s">
        <v>632</v>
      </c>
      <c r="C98" s="12" t="s">
        <v>5990</v>
      </c>
      <c r="D98" s="13"/>
      <c r="E98" s="17"/>
      <c r="F98" s="17"/>
      <c r="G98" s="17"/>
      <c r="H98" s="17"/>
      <c r="I98" s="17"/>
      <c r="J98" s="13"/>
      <c r="K98" s="13">
        <f>SUM(K99)</f>
        <v>95182.77</v>
      </c>
      <c r="L98" s="13"/>
      <c r="M98" s="13">
        <f>SUM(M99)</f>
        <v>96039.06</v>
      </c>
      <c r="N98" s="13"/>
      <c r="O98" s="13">
        <f>SUM(O99)</f>
        <v>856.2899999999936</v>
      </c>
      <c r="R98" s="3"/>
      <c r="S98" s="3"/>
      <c r="T98" s="13"/>
    </row>
    <row r="99" spans="1:20" s="1" customFormat="1" ht="15" customHeight="1" x14ac:dyDescent="0.3">
      <c r="B99" s="4" t="s">
        <v>634</v>
      </c>
      <c r="C99" s="4" t="s">
        <v>5991</v>
      </c>
      <c r="D99" s="3" t="s">
        <v>5883</v>
      </c>
      <c r="E99" s="18">
        <v>4506.76</v>
      </c>
      <c r="F99" s="18"/>
      <c r="G99" s="18"/>
      <c r="H99" s="18"/>
      <c r="I99" s="97">
        <f>SUM(E99:H99)</f>
        <v>4506.76</v>
      </c>
      <c r="J99" s="3">
        <v>21.12</v>
      </c>
      <c r="K99" s="3">
        <f t="shared" ref="K99" si="90">+ROUND(+IF(I99="",0,I99*J99),2)</f>
        <v>95182.77</v>
      </c>
      <c r="L99" s="3">
        <v>21.31</v>
      </c>
      <c r="M99" s="3">
        <f t="shared" ref="M99" si="91">+ROUND(+IF(I99="",0,I99*L99),2)</f>
        <v>96039.06</v>
      </c>
      <c r="N99" s="3">
        <f t="shared" ref="N99" si="92">+L99-J99</f>
        <v>0.18999999999999773</v>
      </c>
      <c r="O99" s="3">
        <f t="shared" ref="O99" si="93">+M99-K99</f>
        <v>856.2899999999936</v>
      </c>
      <c r="R99" s="3"/>
      <c r="S99" s="3"/>
      <c r="T99" s="3"/>
    </row>
    <row r="100" spans="1:20" s="1" customFormat="1" ht="25.2" customHeight="1" x14ac:dyDescent="0.3">
      <c r="B100" s="12" t="s">
        <v>6000</v>
      </c>
      <c r="C100" s="12" t="s">
        <v>6769</v>
      </c>
      <c r="D100" s="13"/>
      <c r="E100" s="17"/>
      <c r="F100" s="17"/>
      <c r="G100" s="17"/>
      <c r="H100" s="17"/>
      <c r="I100" s="17"/>
      <c r="J100" s="13"/>
      <c r="K100" s="13">
        <f>SUM(K101)</f>
        <v>9543.58</v>
      </c>
      <c r="L100" s="13"/>
      <c r="M100" s="13">
        <f>SUM(M101)</f>
        <v>9596.75</v>
      </c>
      <c r="N100" s="13"/>
      <c r="O100" s="13">
        <f>SUM(O101)</f>
        <v>53.170000000000073</v>
      </c>
      <c r="R100" s="3"/>
      <c r="S100" s="3"/>
      <c r="T100" s="13"/>
    </row>
    <row r="101" spans="1:20" s="1" customFormat="1" ht="15" customHeight="1" x14ac:dyDescent="0.3">
      <c r="B101" s="4" t="s">
        <v>6996</v>
      </c>
      <c r="C101" s="4" t="s">
        <v>7060</v>
      </c>
      <c r="D101" s="3" t="s">
        <v>5883</v>
      </c>
      <c r="E101" s="18"/>
      <c r="F101" s="18">
        <v>2658.38</v>
      </c>
      <c r="G101" s="18"/>
      <c r="H101" s="18"/>
      <c r="I101" s="97">
        <f>SUM(E101:H101)</f>
        <v>2658.38</v>
      </c>
      <c r="J101" s="3">
        <v>3.59</v>
      </c>
      <c r="K101" s="3">
        <f t="shared" ref="K101" si="94">+ROUND(+IF(I101="",0,I101*J101),2)</f>
        <v>9543.58</v>
      </c>
      <c r="L101" s="3">
        <v>3.61</v>
      </c>
      <c r="M101" s="3">
        <f t="shared" ref="M101" si="95">+ROUND(+IF(I101="",0,I101*L101),2)</f>
        <v>9596.75</v>
      </c>
      <c r="N101" s="3">
        <f t="shared" ref="N101" si="96">+L101-J101</f>
        <v>2.0000000000000018E-2</v>
      </c>
      <c r="O101" s="3">
        <f t="shared" ref="O101" si="97">+M101-K101</f>
        <v>53.170000000000073</v>
      </c>
      <c r="R101" s="3"/>
      <c r="S101" s="3"/>
      <c r="T101" s="3"/>
    </row>
    <row r="102" spans="1:20" s="1" customFormat="1" ht="25.2" customHeight="1" x14ac:dyDescent="0.3">
      <c r="B102" s="12" t="s">
        <v>6997</v>
      </c>
      <c r="C102" s="12" t="s">
        <v>7061</v>
      </c>
      <c r="D102" s="13"/>
      <c r="E102" s="17"/>
      <c r="F102" s="17"/>
      <c r="G102" s="17"/>
      <c r="H102" s="17"/>
      <c r="I102" s="17"/>
      <c r="J102" s="13"/>
      <c r="K102" s="13">
        <f>SUM(K103)</f>
        <v>78526.34</v>
      </c>
      <c r="L102" s="13"/>
      <c r="M102" s="13">
        <f>SUM(M103)</f>
        <v>78554.47</v>
      </c>
      <c r="N102" s="13"/>
      <c r="O102" s="13">
        <f>SUM(O103)</f>
        <v>28.130000000004657</v>
      </c>
      <c r="R102" s="3"/>
      <c r="S102" s="3"/>
      <c r="T102" s="13"/>
    </row>
    <row r="103" spans="1:20" s="1" customFormat="1" ht="15" customHeight="1" x14ac:dyDescent="0.3">
      <c r="B103" s="4" t="s">
        <v>7063</v>
      </c>
      <c r="C103" s="4" t="s">
        <v>7062</v>
      </c>
      <c r="D103" s="3" t="s">
        <v>25</v>
      </c>
      <c r="E103" s="18"/>
      <c r="F103" s="18">
        <v>140.63999999999999</v>
      </c>
      <c r="G103" s="18"/>
      <c r="H103" s="18"/>
      <c r="I103" s="97">
        <f>SUM(E103:H103)</f>
        <v>140.63999999999999</v>
      </c>
      <c r="J103" s="3">
        <v>558.35</v>
      </c>
      <c r="K103" s="3">
        <f t="shared" ref="K103" si="98">+ROUND(+IF(I103="",0,I103*J103),2)</f>
        <v>78526.34</v>
      </c>
      <c r="L103" s="3">
        <v>558.54999999999995</v>
      </c>
      <c r="M103" s="3">
        <f t="shared" ref="M103" si="99">+ROUND(+IF(I103="",0,I103*L103),2)</f>
        <v>78554.47</v>
      </c>
      <c r="N103" s="3">
        <f t="shared" ref="N103" si="100">+L103-J103</f>
        <v>0.19999999999993179</v>
      </c>
      <c r="O103" s="3">
        <f t="shared" ref="O103" si="101">+M103-K103</f>
        <v>28.130000000004657</v>
      </c>
      <c r="R103" s="3"/>
      <c r="S103" s="3"/>
      <c r="T103" s="3"/>
    </row>
    <row r="104" spans="1:20" s="1" customFormat="1" ht="30" customHeight="1" x14ac:dyDescent="0.3">
      <c r="A104" s="1" t="s">
        <v>5415</v>
      </c>
      <c r="B104" s="7" t="s">
        <v>646</v>
      </c>
      <c r="C104" s="7" t="s">
        <v>2</v>
      </c>
      <c r="D104" s="8"/>
      <c r="E104" s="15"/>
      <c r="F104" s="15"/>
      <c r="G104" s="15"/>
      <c r="H104" s="15"/>
      <c r="I104" s="15"/>
      <c r="J104" s="8"/>
      <c r="K104" s="8">
        <f>+K105+K110+K114+K136+K145+K152+K158+K169+K172+K178+K184</f>
        <v>2041336.44</v>
      </c>
      <c r="L104" s="8"/>
      <c r="M104" s="8">
        <f>+M105+M110+M114+M136+M145+M152+M158+M169+M172+M178+M184</f>
        <v>2066485.55</v>
      </c>
      <c r="N104" s="8"/>
      <c r="O104" s="8">
        <f>+O105+O110+O114+O136+O145+O152+O158+O169+O172+O178+O184</f>
        <v>25149.110000000081</v>
      </c>
      <c r="R104" s="3"/>
      <c r="S104" s="3"/>
      <c r="T104" s="8"/>
    </row>
    <row r="105" spans="1:20" s="1" customFormat="1" ht="25.2" customHeight="1" x14ac:dyDescent="0.3">
      <c r="B105" s="10" t="s">
        <v>647</v>
      </c>
      <c r="C105" s="10" t="s">
        <v>648</v>
      </c>
      <c r="D105" s="11"/>
      <c r="E105" s="16"/>
      <c r="F105" s="16"/>
      <c r="G105" s="16"/>
      <c r="H105" s="16"/>
      <c r="I105" s="16"/>
      <c r="J105" s="11"/>
      <c r="K105" s="11">
        <f>+K106</f>
        <v>658610.88</v>
      </c>
      <c r="L105" s="11"/>
      <c r="M105" s="11">
        <f>+M106</f>
        <v>664416.05000000005</v>
      </c>
      <c r="N105" s="11"/>
      <c r="O105" s="11">
        <f>+O106</f>
        <v>5805.1700000000565</v>
      </c>
      <c r="R105" s="3"/>
      <c r="S105" s="3"/>
      <c r="T105" s="11"/>
    </row>
    <row r="106" spans="1:20" s="1" customFormat="1" ht="25.2" customHeight="1" x14ac:dyDescent="0.3">
      <c r="B106" s="12" t="s">
        <v>655</v>
      </c>
      <c r="C106" s="12" t="s">
        <v>6003</v>
      </c>
      <c r="D106" s="13"/>
      <c r="E106" s="17"/>
      <c r="F106" s="17"/>
      <c r="G106" s="17"/>
      <c r="H106" s="17"/>
      <c r="I106" s="17"/>
      <c r="J106" s="13"/>
      <c r="K106" s="13">
        <f>SUM(K107:K109)</f>
        <v>658610.88</v>
      </c>
      <c r="L106" s="13"/>
      <c r="M106" s="13">
        <f>SUM(M107:M109)</f>
        <v>664416.05000000005</v>
      </c>
      <c r="N106" s="13"/>
      <c r="O106" s="13">
        <f>SUM(O107:O109)</f>
        <v>5805.1700000000565</v>
      </c>
      <c r="R106" s="3"/>
      <c r="S106" s="3"/>
      <c r="T106" s="13"/>
    </row>
    <row r="107" spans="1:20" s="1" customFormat="1" ht="15" customHeight="1" x14ac:dyDescent="0.3">
      <c r="B107" s="4" t="s">
        <v>661</v>
      </c>
      <c r="C107" s="4" t="s">
        <v>6006</v>
      </c>
      <c r="D107" s="3" t="s">
        <v>5883</v>
      </c>
      <c r="E107" s="18">
        <v>44.8</v>
      </c>
      <c r="F107" s="18"/>
      <c r="G107" s="18"/>
      <c r="H107" s="18"/>
      <c r="I107" s="97">
        <f t="shared" ref="I107:I109" si="102">SUM(E107:H107)</f>
        <v>44.8</v>
      </c>
      <c r="J107" s="3">
        <v>752.95</v>
      </c>
      <c r="K107" s="3">
        <f t="shared" ref="K107:K109" si="103">+ROUND(+IF(I107="",0,I107*J107),2)</f>
        <v>33732.160000000003</v>
      </c>
      <c r="L107" s="3">
        <v>754.24</v>
      </c>
      <c r="M107" s="3">
        <f t="shared" ref="M107:M109" si="104">+ROUND(+IF(I107="",0,I107*L107),2)</f>
        <v>33789.949999999997</v>
      </c>
      <c r="N107" s="3">
        <f t="shared" ref="N107:N109" si="105">+L107-J107</f>
        <v>1.2899999999999636</v>
      </c>
      <c r="O107" s="3">
        <f t="shared" ref="O107:O109" si="106">+M107-K107</f>
        <v>57.789999999993597</v>
      </c>
      <c r="R107" s="3"/>
      <c r="S107" s="3"/>
      <c r="T107" s="3"/>
    </row>
    <row r="108" spans="1:20" s="1" customFormat="1" ht="15" customHeight="1" x14ac:dyDescent="0.3">
      <c r="B108" s="4" t="s">
        <v>665</v>
      </c>
      <c r="C108" s="4" t="s">
        <v>7064</v>
      </c>
      <c r="D108" s="3" t="s">
        <v>5883</v>
      </c>
      <c r="E108" s="18"/>
      <c r="F108" s="18">
        <v>1770.22</v>
      </c>
      <c r="G108" s="18"/>
      <c r="H108" s="18"/>
      <c r="I108" s="97">
        <f t="shared" si="102"/>
        <v>1770.22</v>
      </c>
      <c r="J108" s="3">
        <v>194.25</v>
      </c>
      <c r="K108" s="3">
        <f t="shared" si="103"/>
        <v>343865.24</v>
      </c>
      <c r="L108" s="3">
        <v>195.81</v>
      </c>
      <c r="M108" s="3">
        <f t="shared" si="104"/>
        <v>346626.78</v>
      </c>
      <c r="N108" s="3">
        <f t="shared" si="105"/>
        <v>1.5600000000000023</v>
      </c>
      <c r="O108" s="3">
        <f t="shared" si="106"/>
        <v>2761.5400000000373</v>
      </c>
      <c r="R108" s="3"/>
      <c r="S108" s="3"/>
      <c r="T108" s="3"/>
    </row>
    <row r="109" spans="1:20" s="1" customFormat="1" ht="15" customHeight="1" x14ac:dyDescent="0.3">
      <c r="B109" s="4" t="s">
        <v>5637</v>
      </c>
      <c r="C109" s="4" t="s">
        <v>7065</v>
      </c>
      <c r="D109" s="3" t="s">
        <v>5883</v>
      </c>
      <c r="E109" s="18"/>
      <c r="F109" s="18">
        <v>1914</v>
      </c>
      <c r="G109" s="18"/>
      <c r="H109" s="18"/>
      <c r="I109" s="97">
        <f t="shared" si="102"/>
        <v>1914</v>
      </c>
      <c r="J109" s="3">
        <v>146.82</v>
      </c>
      <c r="K109" s="3">
        <f t="shared" si="103"/>
        <v>281013.48</v>
      </c>
      <c r="L109" s="3">
        <v>148.38</v>
      </c>
      <c r="M109" s="3">
        <f t="shared" si="104"/>
        <v>283999.32</v>
      </c>
      <c r="N109" s="3">
        <f t="shared" si="105"/>
        <v>1.5600000000000023</v>
      </c>
      <c r="O109" s="3">
        <f t="shared" si="106"/>
        <v>2985.8400000000256</v>
      </c>
      <c r="R109" s="3"/>
      <c r="S109" s="3"/>
      <c r="T109" s="3"/>
    </row>
    <row r="110" spans="1:20" s="1" customFormat="1" ht="25.2" customHeight="1" x14ac:dyDescent="0.3">
      <c r="B110" s="10" t="s">
        <v>697</v>
      </c>
      <c r="C110" s="10" t="s">
        <v>6008</v>
      </c>
      <c r="D110" s="11"/>
      <c r="E110" s="16"/>
      <c r="F110" s="16"/>
      <c r="G110" s="16"/>
      <c r="H110" s="16"/>
      <c r="I110" s="16"/>
      <c r="J110" s="11"/>
      <c r="K110" s="11">
        <f>+K111</f>
        <v>91643.849999999991</v>
      </c>
      <c r="L110" s="11"/>
      <c r="M110" s="11">
        <f>+M111</f>
        <v>92885.97</v>
      </c>
      <c r="N110" s="11"/>
      <c r="O110" s="11">
        <f>+O111</f>
        <v>1242.1200000000117</v>
      </c>
      <c r="R110" s="3"/>
      <c r="S110" s="3"/>
      <c r="T110" s="11"/>
    </row>
    <row r="111" spans="1:20" s="1" customFormat="1" ht="25.2" customHeight="1" x14ac:dyDescent="0.3">
      <c r="B111" s="12" t="s">
        <v>705</v>
      </c>
      <c r="C111" s="12" t="s">
        <v>706</v>
      </c>
      <c r="D111" s="13"/>
      <c r="E111" s="17"/>
      <c r="F111" s="17"/>
      <c r="G111" s="17"/>
      <c r="H111" s="17"/>
      <c r="I111" s="17"/>
      <c r="J111" s="13"/>
      <c r="K111" s="13">
        <f>SUM(K112:K113)</f>
        <v>91643.849999999991</v>
      </c>
      <c r="L111" s="13"/>
      <c r="M111" s="13">
        <f>SUM(M112:M113)</f>
        <v>92885.97</v>
      </c>
      <c r="N111" s="13"/>
      <c r="O111" s="13">
        <f>SUM(O112:O113)</f>
        <v>1242.1200000000117</v>
      </c>
      <c r="R111" s="3"/>
      <c r="S111" s="3"/>
      <c r="T111" s="13"/>
    </row>
    <row r="112" spans="1:20" s="1" customFormat="1" ht="15" customHeight="1" x14ac:dyDescent="0.3">
      <c r="B112" s="4" t="s">
        <v>707</v>
      </c>
      <c r="C112" s="4" t="s">
        <v>6770</v>
      </c>
      <c r="D112" s="3" t="s">
        <v>5883</v>
      </c>
      <c r="E112" s="18">
        <v>1093.3599999999999</v>
      </c>
      <c r="F112" s="18"/>
      <c r="G112" s="18"/>
      <c r="H112" s="18"/>
      <c r="I112" s="97">
        <f t="shared" ref="I112:I113" si="107">SUM(E112:H112)</f>
        <v>1093.3599999999999</v>
      </c>
      <c r="J112" s="3">
        <v>71.739999999999995</v>
      </c>
      <c r="K112" s="3">
        <f t="shared" ref="K112:K113" si="108">+ROUND(+IF(I112="",0,I112*J112),2)</f>
        <v>78437.649999999994</v>
      </c>
      <c r="L112" s="3">
        <v>72.86</v>
      </c>
      <c r="M112" s="3">
        <f t="shared" ref="M112:M113" si="109">+ROUND(+IF(I112="",0,I112*L112),2)</f>
        <v>79662.210000000006</v>
      </c>
      <c r="N112" s="3">
        <f t="shared" ref="N112:N113" si="110">+L112-J112</f>
        <v>1.1200000000000045</v>
      </c>
      <c r="O112" s="3">
        <f t="shared" ref="O112:O113" si="111">+M112-K112</f>
        <v>1224.5600000000122</v>
      </c>
      <c r="R112" s="3"/>
      <c r="S112" s="3"/>
      <c r="T112" s="3"/>
    </row>
    <row r="113" spans="2:20" s="1" customFormat="1" ht="15" customHeight="1" x14ac:dyDescent="0.3">
      <c r="B113" s="4" t="s">
        <v>6010</v>
      </c>
      <c r="C113" s="4" t="s">
        <v>6011</v>
      </c>
      <c r="D113" s="3" t="s">
        <v>5883</v>
      </c>
      <c r="E113" s="18">
        <v>18.3</v>
      </c>
      <c r="F113" s="18"/>
      <c r="G113" s="18"/>
      <c r="H113" s="18"/>
      <c r="I113" s="97">
        <f t="shared" si="107"/>
        <v>18.3</v>
      </c>
      <c r="J113" s="3">
        <v>721.65</v>
      </c>
      <c r="K113" s="3">
        <f t="shared" si="108"/>
        <v>13206.2</v>
      </c>
      <c r="L113" s="3">
        <v>722.61</v>
      </c>
      <c r="M113" s="3">
        <f t="shared" si="109"/>
        <v>13223.76</v>
      </c>
      <c r="N113" s="3">
        <f t="shared" si="110"/>
        <v>0.96000000000003638</v>
      </c>
      <c r="O113" s="3">
        <f t="shared" si="111"/>
        <v>17.559999999999491</v>
      </c>
      <c r="R113" s="3"/>
      <c r="S113" s="3"/>
      <c r="T113" s="3"/>
    </row>
    <row r="114" spans="2:20" s="1" customFormat="1" ht="25.2" customHeight="1" x14ac:dyDescent="0.3">
      <c r="B114" s="10" t="s">
        <v>711</v>
      </c>
      <c r="C114" s="10" t="s">
        <v>712</v>
      </c>
      <c r="D114" s="11"/>
      <c r="E114" s="16"/>
      <c r="F114" s="16"/>
      <c r="G114" s="16"/>
      <c r="H114" s="16"/>
      <c r="I114" s="16"/>
      <c r="J114" s="11"/>
      <c r="K114" s="11">
        <f>+K115+K117+K124</f>
        <v>173970.89</v>
      </c>
      <c r="L114" s="11"/>
      <c r="M114" s="11">
        <f>+M115+M117+M124</f>
        <v>176676.68</v>
      </c>
      <c r="N114" s="11"/>
      <c r="O114" s="11">
        <f>+O115+O117+O124</f>
        <v>2705.7900000000036</v>
      </c>
      <c r="R114" s="3"/>
      <c r="S114" s="3"/>
      <c r="T114" s="11"/>
    </row>
    <row r="115" spans="2:20" s="1" customFormat="1" ht="25.2" customHeight="1" x14ac:dyDescent="0.3">
      <c r="B115" s="12" t="s">
        <v>713</v>
      </c>
      <c r="C115" s="12" t="s">
        <v>714</v>
      </c>
      <c r="D115" s="13"/>
      <c r="E115" s="17"/>
      <c r="F115" s="17"/>
      <c r="G115" s="17"/>
      <c r="H115" s="17"/>
      <c r="I115" s="17"/>
      <c r="J115" s="13"/>
      <c r="K115" s="13">
        <f>SUM(K116)</f>
        <v>60480.56</v>
      </c>
      <c r="L115" s="13"/>
      <c r="M115" s="13">
        <f>SUM(M116)</f>
        <v>61760.99</v>
      </c>
      <c r="N115" s="13"/>
      <c r="O115" s="13">
        <f>SUM(O116)</f>
        <v>1280.4300000000003</v>
      </c>
      <c r="R115" s="3"/>
      <c r="S115" s="3"/>
      <c r="T115" s="13"/>
    </row>
    <row r="116" spans="2:20" s="1" customFormat="1" ht="15" customHeight="1" x14ac:dyDescent="0.3">
      <c r="B116" s="4" t="s">
        <v>715</v>
      </c>
      <c r="C116" s="4" t="s">
        <v>6012</v>
      </c>
      <c r="D116" s="3" t="s">
        <v>5883</v>
      </c>
      <c r="E116" s="18">
        <v>2000.68</v>
      </c>
      <c r="F116" s="18"/>
      <c r="G116" s="18"/>
      <c r="H116" s="18"/>
      <c r="I116" s="97">
        <f>SUM(E116:H116)</f>
        <v>2000.68</v>
      </c>
      <c r="J116" s="3">
        <v>30.23</v>
      </c>
      <c r="K116" s="3">
        <f t="shared" ref="K116" si="112">+ROUND(+IF(I116="",0,I116*J116),2)</f>
        <v>60480.56</v>
      </c>
      <c r="L116" s="3">
        <v>30.87</v>
      </c>
      <c r="M116" s="3">
        <f t="shared" ref="M116" si="113">+ROUND(+IF(I116="",0,I116*L116),2)</f>
        <v>61760.99</v>
      </c>
      <c r="N116" s="3">
        <f t="shared" ref="N116" si="114">+L116-J116</f>
        <v>0.64000000000000057</v>
      </c>
      <c r="O116" s="3">
        <f t="shared" ref="O116" si="115">+M116-K116</f>
        <v>1280.4300000000003</v>
      </c>
      <c r="R116" s="3"/>
      <c r="S116" s="3"/>
      <c r="T116" s="3"/>
    </row>
    <row r="117" spans="2:20" s="1" customFormat="1" ht="25.2" customHeight="1" x14ac:dyDescent="0.3">
      <c r="B117" s="12" t="s">
        <v>719</v>
      </c>
      <c r="C117" s="12" t="s">
        <v>720</v>
      </c>
      <c r="D117" s="13"/>
      <c r="E117" s="17"/>
      <c r="F117" s="17"/>
      <c r="G117" s="17"/>
      <c r="H117" s="17"/>
      <c r="I117" s="17"/>
      <c r="J117" s="13"/>
      <c r="K117" s="13">
        <f>SUM(K118:K123)-K119</f>
        <v>68602.48000000001</v>
      </c>
      <c r="L117" s="13"/>
      <c r="M117" s="13">
        <f>SUM(M118:M123)-M119</f>
        <v>69342.290000000008</v>
      </c>
      <c r="N117" s="13"/>
      <c r="O117" s="13">
        <f>SUM(O118:O123)-O119</f>
        <v>739.81000000000245</v>
      </c>
      <c r="R117" s="3"/>
      <c r="S117" s="3"/>
      <c r="T117" s="13"/>
    </row>
    <row r="118" spans="2:20" s="1" customFormat="1" ht="15" customHeight="1" x14ac:dyDescent="0.3">
      <c r="B118" s="4" t="s">
        <v>731</v>
      </c>
      <c r="C118" s="4" t="s">
        <v>6013</v>
      </c>
      <c r="D118" s="3" t="s">
        <v>5883</v>
      </c>
      <c r="E118" s="18">
        <v>761.39</v>
      </c>
      <c r="F118" s="18"/>
      <c r="G118" s="18"/>
      <c r="H118" s="18"/>
      <c r="I118" s="97">
        <f>SUM(E118:H118)</f>
        <v>761.39</v>
      </c>
      <c r="J118" s="3">
        <v>46.5</v>
      </c>
      <c r="K118" s="3">
        <f t="shared" ref="K118" si="116">+ROUND(+IF(I118="",0,I118*J118),2)</f>
        <v>35404.639999999999</v>
      </c>
      <c r="L118" s="3">
        <v>46.85</v>
      </c>
      <c r="M118" s="3">
        <f t="shared" ref="M118" si="117">+ROUND(+IF(I118="",0,I118*L118),2)</f>
        <v>35671.120000000003</v>
      </c>
      <c r="N118" s="3">
        <f t="shared" ref="N118" si="118">+L118-J118</f>
        <v>0.35000000000000142</v>
      </c>
      <c r="O118" s="3">
        <f t="shared" ref="O118" si="119">+M118-K118</f>
        <v>266.4800000000032</v>
      </c>
      <c r="R118" s="3"/>
      <c r="S118" s="3"/>
      <c r="T118" s="3"/>
    </row>
    <row r="119" spans="2:20" s="1" customFormat="1" ht="19.95" customHeight="1" x14ac:dyDescent="0.3">
      <c r="B119" s="6" t="s">
        <v>6015</v>
      </c>
      <c r="C119" s="6" t="s">
        <v>3646</v>
      </c>
      <c r="D119" s="5"/>
      <c r="E119" s="19"/>
      <c r="F119" s="19"/>
      <c r="G119" s="19"/>
      <c r="H119" s="19"/>
      <c r="I119" s="19"/>
      <c r="J119" s="5"/>
      <c r="K119" s="5">
        <f>SUM(K120:K123)</f>
        <v>33197.839999999997</v>
      </c>
      <c r="L119" s="5"/>
      <c r="M119" s="5">
        <f>SUM(M120:M123)</f>
        <v>33671.17</v>
      </c>
      <c r="N119" s="5"/>
      <c r="O119" s="5">
        <f>SUM(O120:O123)</f>
        <v>473.32999999999925</v>
      </c>
      <c r="R119" s="3"/>
      <c r="S119" s="3"/>
      <c r="T119" s="5"/>
    </row>
    <row r="120" spans="2:20" s="1" customFormat="1" ht="15" customHeight="1" x14ac:dyDescent="0.3">
      <c r="B120" s="4" t="s">
        <v>6016</v>
      </c>
      <c r="C120" s="4" t="s">
        <v>6017</v>
      </c>
      <c r="D120" s="3" t="s">
        <v>5883</v>
      </c>
      <c r="E120" s="18">
        <v>889.82</v>
      </c>
      <c r="F120" s="18"/>
      <c r="G120" s="18"/>
      <c r="H120" s="18"/>
      <c r="I120" s="97">
        <f t="shared" ref="I120:I123" si="120">SUM(E120:H120)</f>
        <v>889.82</v>
      </c>
      <c r="J120" s="3">
        <v>9.4499999999999993</v>
      </c>
      <c r="K120" s="3">
        <f t="shared" ref="K120:K123" si="121">+ROUND(+IF(I120="",0,I120*J120),2)</f>
        <v>8408.7999999999993</v>
      </c>
      <c r="L120" s="3">
        <v>9.61</v>
      </c>
      <c r="M120" s="3">
        <f t="shared" ref="M120:M123" si="122">+ROUND(+IF(I120="",0,I120*L120),2)</f>
        <v>8551.17</v>
      </c>
      <c r="N120" s="3">
        <f t="shared" ref="N120:N123" si="123">+L120-J120</f>
        <v>0.16000000000000014</v>
      </c>
      <c r="O120" s="3">
        <f t="shared" ref="O120:O123" si="124">+M120-K120</f>
        <v>142.3700000000008</v>
      </c>
      <c r="R120" s="3"/>
      <c r="S120" s="3"/>
      <c r="T120" s="3"/>
    </row>
    <row r="121" spans="2:20" s="1" customFormat="1" ht="15" customHeight="1" x14ac:dyDescent="0.3">
      <c r="B121" s="4" t="s">
        <v>6999</v>
      </c>
      <c r="C121" s="4" t="s">
        <v>7067</v>
      </c>
      <c r="D121" s="3" t="s">
        <v>5883</v>
      </c>
      <c r="E121" s="18"/>
      <c r="F121" s="18">
        <v>46.41</v>
      </c>
      <c r="G121" s="18"/>
      <c r="H121" s="18"/>
      <c r="I121" s="97">
        <f t="shared" si="120"/>
        <v>46.41</v>
      </c>
      <c r="J121" s="3">
        <v>39.74</v>
      </c>
      <c r="K121" s="3">
        <f t="shared" si="121"/>
        <v>1844.33</v>
      </c>
      <c r="L121" s="3">
        <v>40.65</v>
      </c>
      <c r="M121" s="3">
        <f t="shared" si="122"/>
        <v>1886.57</v>
      </c>
      <c r="N121" s="3">
        <f t="shared" si="123"/>
        <v>0.90999999999999659</v>
      </c>
      <c r="O121" s="3">
        <f t="shared" si="124"/>
        <v>42.240000000000009</v>
      </c>
      <c r="R121" s="3"/>
      <c r="S121" s="3"/>
      <c r="T121" s="3"/>
    </row>
    <row r="122" spans="2:20" s="1" customFormat="1" ht="15" customHeight="1" x14ac:dyDescent="0.3">
      <c r="B122" s="4" t="s">
        <v>7000</v>
      </c>
      <c r="C122" s="4" t="s">
        <v>7068</v>
      </c>
      <c r="D122" s="3" t="s">
        <v>5883</v>
      </c>
      <c r="E122" s="18"/>
      <c r="F122" s="18">
        <v>33.020000000000003</v>
      </c>
      <c r="G122" s="18"/>
      <c r="H122" s="18"/>
      <c r="I122" s="97">
        <f t="shared" si="120"/>
        <v>33.020000000000003</v>
      </c>
      <c r="J122" s="3">
        <v>191.14</v>
      </c>
      <c r="K122" s="3">
        <f t="shared" si="121"/>
        <v>6311.44</v>
      </c>
      <c r="L122" s="3">
        <v>192.01</v>
      </c>
      <c r="M122" s="3">
        <f t="shared" si="122"/>
        <v>6340.17</v>
      </c>
      <c r="N122" s="3">
        <f t="shared" si="123"/>
        <v>0.87000000000000455</v>
      </c>
      <c r="O122" s="3">
        <f t="shared" si="124"/>
        <v>28.730000000000473</v>
      </c>
      <c r="R122" s="3"/>
      <c r="S122" s="3"/>
      <c r="T122" s="3"/>
    </row>
    <row r="123" spans="2:20" s="1" customFormat="1" ht="15" customHeight="1" x14ac:dyDescent="0.3">
      <c r="B123" s="4" t="s">
        <v>7001</v>
      </c>
      <c r="C123" s="4" t="s">
        <v>7069</v>
      </c>
      <c r="D123" s="3" t="s">
        <v>5883</v>
      </c>
      <c r="E123" s="18"/>
      <c r="F123" s="18">
        <v>147.72</v>
      </c>
      <c r="G123" s="18"/>
      <c r="H123" s="18"/>
      <c r="I123" s="97">
        <f t="shared" si="120"/>
        <v>147.72</v>
      </c>
      <c r="J123" s="3">
        <v>112.6</v>
      </c>
      <c r="K123" s="3">
        <f t="shared" si="121"/>
        <v>16633.27</v>
      </c>
      <c r="L123" s="3">
        <v>114.36</v>
      </c>
      <c r="M123" s="3">
        <f t="shared" si="122"/>
        <v>16893.259999999998</v>
      </c>
      <c r="N123" s="3">
        <f t="shared" si="123"/>
        <v>1.7600000000000051</v>
      </c>
      <c r="O123" s="3">
        <f t="shared" si="124"/>
        <v>259.98999999999796</v>
      </c>
      <c r="R123" s="3"/>
      <c r="S123" s="3"/>
      <c r="T123" s="3"/>
    </row>
    <row r="124" spans="2:20" s="1" customFormat="1" ht="25.2" customHeight="1" x14ac:dyDescent="0.3">
      <c r="B124" s="12" t="s">
        <v>6018</v>
      </c>
      <c r="C124" s="12" t="s">
        <v>6019</v>
      </c>
      <c r="D124" s="13"/>
      <c r="E124" s="17"/>
      <c r="F124" s="17"/>
      <c r="G124" s="17"/>
      <c r="H124" s="17"/>
      <c r="I124" s="17"/>
      <c r="J124" s="13"/>
      <c r="K124" s="13">
        <f>SUM(K125:K135)/2</f>
        <v>44887.85</v>
      </c>
      <c r="L124" s="13"/>
      <c r="M124" s="13">
        <f>SUM(M125:M135)/2</f>
        <v>45573.4</v>
      </c>
      <c r="N124" s="13"/>
      <c r="O124" s="13">
        <f>SUM(O125:O135)/2</f>
        <v>685.55000000000075</v>
      </c>
      <c r="R124" s="3"/>
      <c r="S124" s="3"/>
      <c r="T124" s="13"/>
    </row>
    <row r="125" spans="2:20" s="1" customFormat="1" ht="19.95" customHeight="1" x14ac:dyDescent="0.3">
      <c r="B125" s="6" t="s">
        <v>6020</v>
      </c>
      <c r="C125" s="6" t="s">
        <v>6021</v>
      </c>
      <c r="D125" s="5"/>
      <c r="E125" s="19"/>
      <c r="F125" s="19"/>
      <c r="G125" s="19"/>
      <c r="H125" s="19"/>
      <c r="I125" s="19"/>
      <c r="J125" s="5"/>
      <c r="K125" s="5">
        <f>SUM(K126)</f>
        <v>884.47</v>
      </c>
      <c r="L125" s="5"/>
      <c r="M125" s="5">
        <f>SUM(M126)</f>
        <v>913.33</v>
      </c>
      <c r="N125" s="5"/>
      <c r="O125" s="5">
        <f>SUM(O126)</f>
        <v>28.860000000000014</v>
      </c>
      <c r="R125" s="3"/>
      <c r="S125" s="3"/>
      <c r="T125" s="5"/>
    </row>
    <row r="126" spans="2:20" s="1" customFormat="1" ht="15" customHeight="1" x14ac:dyDescent="0.3">
      <c r="B126" s="4" t="s">
        <v>6026</v>
      </c>
      <c r="C126" s="4" t="s">
        <v>6027</v>
      </c>
      <c r="D126" s="3" t="s">
        <v>25</v>
      </c>
      <c r="E126" s="18">
        <v>206.17</v>
      </c>
      <c r="F126" s="18"/>
      <c r="G126" s="18"/>
      <c r="H126" s="18"/>
      <c r="I126" s="97">
        <f>SUM(E126:H126)</f>
        <v>206.17</v>
      </c>
      <c r="J126" s="3">
        <v>4.29</v>
      </c>
      <c r="K126" s="3">
        <f t="shared" ref="K126" si="125">+ROUND(+IF(I126="",0,I126*J126),2)</f>
        <v>884.47</v>
      </c>
      <c r="L126" s="3">
        <v>4.43</v>
      </c>
      <c r="M126" s="3">
        <f t="shared" ref="M126" si="126">+ROUND(+IF(I126="",0,I126*L126),2)</f>
        <v>913.33</v>
      </c>
      <c r="N126" s="3">
        <f t="shared" ref="N126" si="127">+L126-J126</f>
        <v>0.13999999999999968</v>
      </c>
      <c r="O126" s="3">
        <f t="shared" ref="O126" si="128">+M126-K126</f>
        <v>28.860000000000014</v>
      </c>
      <c r="R126" s="3"/>
      <c r="S126" s="3"/>
      <c r="T126" s="3"/>
    </row>
    <row r="127" spans="2:20" s="1" customFormat="1" ht="19.95" customHeight="1" x14ac:dyDescent="0.3">
      <c r="B127" s="6" t="s">
        <v>6028</v>
      </c>
      <c r="C127" s="6" t="s">
        <v>755</v>
      </c>
      <c r="D127" s="5"/>
      <c r="E127" s="19"/>
      <c r="F127" s="19"/>
      <c r="G127" s="19"/>
      <c r="H127" s="19"/>
      <c r="I127" s="19"/>
      <c r="J127" s="5"/>
      <c r="K127" s="5">
        <f>SUM(K128:K132)</f>
        <v>19296.760000000002</v>
      </c>
      <c r="L127" s="5"/>
      <c r="M127" s="5">
        <f>SUM(M128:M132)</f>
        <v>19567.29</v>
      </c>
      <c r="N127" s="5"/>
      <c r="O127" s="5">
        <f>SUM(O128:O132)</f>
        <v>270.53000000000088</v>
      </c>
      <c r="R127" s="3"/>
      <c r="S127" s="3"/>
      <c r="T127" s="5"/>
    </row>
    <row r="128" spans="2:20" s="1" customFormat="1" ht="15" customHeight="1" x14ac:dyDescent="0.3">
      <c r="B128" s="4" t="s">
        <v>6029</v>
      </c>
      <c r="C128" s="4" t="s">
        <v>6771</v>
      </c>
      <c r="D128" s="3" t="s">
        <v>5883</v>
      </c>
      <c r="E128" s="18">
        <v>48.830000000000013</v>
      </c>
      <c r="F128" s="18"/>
      <c r="G128" s="18"/>
      <c r="H128" s="18"/>
      <c r="I128" s="97">
        <f t="shared" ref="I128:I132" si="129">SUM(E128:H128)</f>
        <v>48.830000000000013</v>
      </c>
      <c r="J128" s="3">
        <v>3.66</v>
      </c>
      <c r="K128" s="3">
        <f t="shared" ref="K128:K132" si="130">+ROUND(+IF(I128="",0,I128*J128),2)</f>
        <v>178.72</v>
      </c>
      <c r="L128" s="3">
        <v>3.79</v>
      </c>
      <c r="M128" s="3">
        <f t="shared" ref="M128:M132" si="131">+ROUND(+IF(I128="",0,I128*L128),2)</f>
        <v>185.07</v>
      </c>
      <c r="N128" s="3">
        <f t="shared" ref="N128:N132" si="132">+L128-J128</f>
        <v>0.12999999999999989</v>
      </c>
      <c r="O128" s="3">
        <f t="shared" ref="O128:O132" si="133">+M128-K128</f>
        <v>6.3499999999999943</v>
      </c>
      <c r="R128" s="3"/>
      <c r="S128" s="3"/>
      <c r="T128" s="3"/>
    </row>
    <row r="129" spans="2:20" s="1" customFormat="1" ht="15" customHeight="1" x14ac:dyDescent="0.3">
      <c r="B129" s="4" t="s">
        <v>6030</v>
      </c>
      <c r="C129" s="4" t="s">
        <v>637</v>
      </c>
      <c r="D129" s="3" t="s">
        <v>5883</v>
      </c>
      <c r="E129" s="18">
        <v>111.18</v>
      </c>
      <c r="F129" s="18"/>
      <c r="G129" s="18"/>
      <c r="H129" s="18"/>
      <c r="I129" s="97">
        <f t="shared" si="129"/>
        <v>111.18</v>
      </c>
      <c r="J129" s="3">
        <v>33.43</v>
      </c>
      <c r="K129" s="3">
        <f t="shared" si="130"/>
        <v>3716.75</v>
      </c>
      <c r="L129" s="3">
        <v>34.29</v>
      </c>
      <c r="M129" s="3">
        <f t="shared" si="131"/>
        <v>3812.36</v>
      </c>
      <c r="N129" s="3">
        <f t="shared" si="132"/>
        <v>0.85999999999999943</v>
      </c>
      <c r="O129" s="3">
        <f t="shared" si="133"/>
        <v>95.610000000000127</v>
      </c>
      <c r="R129" s="3"/>
      <c r="S129" s="3"/>
      <c r="T129" s="3"/>
    </row>
    <row r="130" spans="2:20" s="1" customFormat="1" ht="15" customHeight="1" x14ac:dyDescent="0.3">
      <c r="B130" s="4" t="s">
        <v>6031</v>
      </c>
      <c r="C130" s="4" t="s">
        <v>6025</v>
      </c>
      <c r="D130" s="3" t="s">
        <v>5883</v>
      </c>
      <c r="E130" s="18">
        <v>199.83</v>
      </c>
      <c r="F130" s="18"/>
      <c r="G130" s="18"/>
      <c r="H130" s="18"/>
      <c r="I130" s="97">
        <f t="shared" si="129"/>
        <v>199.83</v>
      </c>
      <c r="J130" s="3">
        <v>57.89</v>
      </c>
      <c r="K130" s="3">
        <f t="shared" si="130"/>
        <v>11568.16</v>
      </c>
      <c r="L130" s="3">
        <v>58.19</v>
      </c>
      <c r="M130" s="3">
        <f t="shared" si="131"/>
        <v>11628.11</v>
      </c>
      <c r="N130" s="3">
        <f t="shared" si="132"/>
        <v>0.29999999999999716</v>
      </c>
      <c r="O130" s="3">
        <f t="shared" si="133"/>
        <v>59.950000000000728</v>
      </c>
      <c r="R130" s="3"/>
      <c r="S130" s="3"/>
      <c r="T130" s="3"/>
    </row>
    <row r="131" spans="2:20" s="1" customFormat="1" ht="15" customHeight="1" x14ac:dyDescent="0.3">
      <c r="B131" s="4" t="s">
        <v>6032</v>
      </c>
      <c r="C131" s="4" t="s">
        <v>762</v>
      </c>
      <c r="D131" s="3" t="s">
        <v>25</v>
      </c>
      <c r="E131" s="18">
        <v>463.64</v>
      </c>
      <c r="F131" s="18"/>
      <c r="G131" s="18"/>
      <c r="H131" s="18"/>
      <c r="I131" s="97">
        <f t="shared" si="129"/>
        <v>463.64</v>
      </c>
      <c r="J131" s="3">
        <v>7.83</v>
      </c>
      <c r="K131" s="3">
        <f t="shared" si="130"/>
        <v>3630.3</v>
      </c>
      <c r="L131" s="3">
        <v>8.0500000000000007</v>
      </c>
      <c r="M131" s="3">
        <f t="shared" si="131"/>
        <v>3732.3</v>
      </c>
      <c r="N131" s="3">
        <f t="shared" si="132"/>
        <v>0.22000000000000064</v>
      </c>
      <c r="O131" s="3">
        <f t="shared" si="133"/>
        <v>102</v>
      </c>
      <c r="R131" s="3"/>
      <c r="S131" s="3"/>
      <c r="T131" s="3"/>
    </row>
    <row r="132" spans="2:20" s="1" customFormat="1" ht="15" customHeight="1" x14ac:dyDescent="0.3">
      <c r="B132" s="4" t="s">
        <v>6033</v>
      </c>
      <c r="C132" s="4" t="s">
        <v>6027</v>
      </c>
      <c r="D132" s="3" t="s">
        <v>25</v>
      </c>
      <c r="E132" s="18">
        <v>47.28</v>
      </c>
      <c r="F132" s="18"/>
      <c r="G132" s="18"/>
      <c r="H132" s="18"/>
      <c r="I132" s="97">
        <f t="shared" si="129"/>
        <v>47.28</v>
      </c>
      <c r="J132" s="3">
        <v>4.29</v>
      </c>
      <c r="K132" s="3">
        <f t="shared" si="130"/>
        <v>202.83</v>
      </c>
      <c r="L132" s="3">
        <v>4.43</v>
      </c>
      <c r="M132" s="3">
        <f t="shared" si="131"/>
        <v>209.45</v>
      </c>
      <c r="N132" s="3">
        <f t="shared" si="132"/>
        <v>0.13999999999999968</v>
      </c>
      <c r="O132" s="3">
        <f t="shared" si="133"/>
        <v>6.6199999999999761</v>
      </c>
      <c r="R132" s="3"/>
      <c r="S132" s="3"/>
      <c r="T132" s="3"/>
    </row>
    <row r="133" spans="2:20" s="1" customFormat="1" ht="19.95" customHeight="1" x14ac:dyDescent="0.3">
      <c r="B133" s="6" t="s">
        <v>7002</v>
      </c>
      <c r="C133" s="6" t="s">
        <v>7003</v>
      </c>
      <c r="D133" s="5"/>
      <c r="E133" s="19"/>
      <c r="F133" s="19"/>
      <c r="G133" s="19"/>
      <c r="H133" s="19"/>
      <c r="I133" s="19"/>
      <c r="J133" s="5"/>
      <c r="K133" s="5">
        <f>SUM(K134:K135)</f>
        <v>24706.620000000003</v>
      </c>
      <c r="L133" s="5"/>
      <c r="M133" s="5">
        <f>SUM(M134:M135)</f>
        <v>25092.78</v>
      </c>
      <c r="N133" s="5"/>
      <c r="O133" s="5">
        <f>SUM(O134:O135)</f>
        <v>386.15999999999985</v>
      </c>
      <c r="R133" s="3"/>
      <c r="S133" s="3"/>
      <c r="T133" s="5"/>
    </row>
    <row r="134" spans="2:20" s="1" customFormat="1" ht="15" customHeight="1" x14ac:dyDescent="0.3">
      <c r="B134" s="4" t="s">
        <v>7004</v>
      </c>
      <c r="C134" s="4" t="s">
        <v>7070</v>
      </c>
      <c r="D134" s="3" t="s">
        <v>5883</v>
      </c>
      <c r="E134" s="18"/>
      <c r="F134" s="18">
        <v>366.33</v>
      </c>
      <c r="G134" s="18"/>
      <c r="H134" s="18"/>
      <c r="I134" s="97">
        <f t="shared" ref="I134:I135" si="134">SUM(E134:H134)</f>
        <v>366.33</v>
      </c>
      <c r="J134" s="3">
        <v>26.17</v>
      </c>
      <c r="K134" s="3">
        <f t="shared" ref="K134:K135" si="135">+ROUND(+IF(I134="",0,I134*J134),2)</f>
        <v>9586.86</v>
      </c>
      <c r="L134" s="3">
        <v>26.61</v>
      </c>
      <c r="M134" s="3">
        <f t="shared" ref="M134:M135" si="136">+ROUND(+IF(I134="",0,I134*L134),2)</f>
        <v>9748.0400000000009</v>
      </c>
      <c r="N134" s="3">
        <f t="shared" ref="N134:N135" si="137">+L134-J134</f>
        <v>0.43999999999999773</v>
      </c>
      <c r="O134" s="3">
        <f t="shared" ref="O134:O135" si="138">+M134-K134</f>
        <v>161.18000000000029</v>
      </c>
      <c r="R134" s="3"/>
      <c r="S134" s="3"/>
      <c r="T134" s="3"/>
    </row>
    <row r="135" spans="2:20" s="1" customFormat="1" ht="15" customHeight="1" x14ac:dyDescent="0.3">
      <c r="B135" s="4" t="s">
        <v>7005</v>
      </c>
      <c r="C135" s="4" t="s">
        <v>7071</v>
      </c>
      <c r="D135" s="3" t="s">
        <v>5910</v>
      </c>
      <c r="E135" s="18"/>
      <c r="F135" s="18">
        <v>27.47</v>
      </c>
      <c r="G135" s="18"/>
      <c r="H135" s="18"/>
      <c r="I135" s="97">
        <f t="shared" si="134"/>
        <v>27.47</v>
      </c>
      <c r="J135" s="3">
        <v>550.41</v>
      </c>
      <c r="K135" s="3">
        <f t="shared" si="135"/>
        <v>15119.76</v>
      </c>
      <c r="L135" s="3">
        <v>558.6</v>
      </c>
      <c r="M135" s="3">
        <f t="shared" si="136"/>
        <v>15344.74</v>
      </c>
      <c r="N135" s="3">
        <f t="shared" si="137"/>
        <v>8.1900000000000546</v>
      </c>
      <c r="O135" s="3">
        <f t="shared" si="138"/>
        <v>224.97999999999956</v>
      </c>
      <c r="R135" s="3"/>
      <c r="S135" s="3"/>
      <c r="T135" s="3"/>
    </row>
    <row r="136" spans="2:20" s="1" customFormat="1" ht="25.2" customHeight="1" x14ac:dyDescent="0.3">
      <c r="B136" s="10" t="s">
        <v>781</v>
      </c>
      <c r="C136" s="10" t="s">
        <v>6772</v>
      </c>
      <c r="D136" s="11"/>
      <c r="E136" s="16"/>
      <c r="F136" s="16"/>
      <c r="G136" s="16"/>
      <c r="H136" s="16"/>
      <c r="I136" s="16"/>
      <c r="J136" s="11"/>
      <c r="K136" s="11">
        <f>+K137+K140</f>
        <v>117130.92</v>
      </c>
      <c r="L136" s="11"/>
      <c r="M136" s="11">
        <f>+M137+M140</f>
        <v>118840.29000000001</v>
      </c>
      <c r="N136" s="11"/>
      <c r="O136" s="11">
        <f>+O137+O140</f>
        <v>1709.3700000000058</v>
      </c>
      <c r="R136" s="3"/>
      <c r="S136" s="3"/>
      <c r="T136" s="11"/>
    </row>
    <row r="137" spans="2:20" s="1" customFormat="1" ht="25.2" customHeight="1" x14ac:dyDescent="0.3">
      <c r="B137" s="12" t="s">
        <v>783</v>
      </c>
      <c r="C137" s="12" t="s">
        <v>784</v>
      </c>
      <c r="D137" s="13"/>
      <c r="E137" s="17"/>
      <c r="F137" s="17"/>
      <c r="G137" s="17"/>
      <c r="H137" s="17"/>
      <c r="I137" s="17"/>
      <c r="J137" s="13"/>
      <c r="K137" s="13">
        <f>SUM(K138:K139)</f>
        <v>45659.11</v>
      </c>
      <c r="L137" s="13"/>
      <c r="M137" s="13">
        <f>SUM(M138:M139)</f>
        <v>45897.759999999995</v>
      </c>
      <c r="N137" s="13"/>
      <c r="O137" s="13">
        <f>SUM(O138:O139)</f>
        <v>238.65000000000146</v>
      </c>
      <c r="R137" s="3"/>
      <c r="S137" s="3"/>
      <c r="T137" s="13"/>
    </row>
    <row r="138" spans="2:20" s="1" customFormat="1" ht="15" customHeight="1" x14ac:dyDescent="0.3">
      <c r="B138" s="4" t="s">
        <v>7006</v>
      </c>
      <c r="C138" s="4" t="s">
        <v>7072</v>
      </c>
      <c r="D138" s="3" t="s">
        <v>5883</v>
      </c>
      <c r="E138" s="18"/>
      <c r="F138" s="18">
        <v>331.36</v>
      </c>
      <c r="G138" s="18"/>
      <c r="H138" s="18"/>
      <c r="I138" s="97">
        <f t="shared" ref="I138:I139" si="139">SUM(E138:H138)</f>
        <v>331.36</v>
      </c>
      <c r="J138" s="3">
        <v>60.89</v>
      </c>
      <c r="K138" s="3">
        <f t="shared" ref="K138:K139" si="140">+ROUND(+IF(I138="",0,I138*J138),2)</f>
        <v>20176.509999999998</v>
      </c>
      <c r="L138" s="3">
        <v>61.48</v>
      </c>
      <c r="M138" s="3">
        <f t="shared" ref="M138:M139" si="141">+ROUND(+IF(I138="",0,I138*L138),2)</f>
        <v>20372.009999999998</v>
      </c>
      <c r="N138" s="3">
        <f t="shared" ref="N138:N139" si="142">+L138-J138</f>
        <v>0.58999999999999631</v>
      </c>
      <c r="O138" s="3">
        <f t="shared" ref="O138:O139" si="143">+M138-K138</f>
        <v>195.5</v>
      </c>
      <c r="R138" s="3"/>
      <c r="S138" s="3"/>
      <c r="T138" s="3"/>
    </row>
    <row r="139" spans="2:20" s="1" customFormat="1" ht="15" customHeight="1" x14ac:dyDescent="0.3">
      <c r="B139" s="4" t="s">
        <v>799</v>
      </c>
      <c r="C139" s="4" t="s">
        <v>7073</v>
      </c>
      <c r="D139" s="3" t="s">
        <v>5883</v>
      </c>
      <c r="E139" s="18"/>
      <c r="F139" s="18">
        <v>102.74</v>
      </c>
      <c r="G139" s="18"/>
      <c r="H139" s="18"/>
      <c r="I139" s="97">
        <f t="shared" si="139"/>
        <v>102.74</v>
      </c>
      <c r="J139" s="3">
        <v>248.03</v>
      </c>
      <c r="K139" s="3">
        <f t="shared" si="140"/>
        <v>25482.6</v>
      </c>
      <c r="L139" s="3">
        <v>248.45</v>
      </c>
      <c r="M139" s="3">
        <f t="shared" si="141"/>
        <v>25525.75</v>
      </c>
      <c r="N139" s="3">
        <f t="shared" si="142"/>
        <v>0.41999999999998749</v>
      </c>
      <c r="O139" s="3">
        <f t="shared" si="143"/>
        <v>43.150000000001455</v>
      </c>
      <c r="R139" s="3"/>
      <c r="S139" s="3"/>
      <c r="T139" s="3"/>
    </row>
    <row r="140" spans="2:20" s="1" customFormat="1" ht="25.2" customHeight="1" x14ac:dyDescent="0.3">
      <c r="B140" s="12" t="s">
        <v>803</v>
      </c>
      <c r="C140" s="12" t="s">
        <v>804</v>
      </c>
      <c r="D140" s="13"/>
      <c r="E140" s="17"/>
      <c r="F140" s="17"/>
      <c r="G140" s="17"/>
      <c r="H140" s="17"/>
      <c r="I140" s="17"/>
      <c r="J140" s="13"/>
      <c r="K140" s="13">
        <f>SUM(K141:K144)/2</f>
        <v>71471.81</v>
      </c>
      <c r="L140" s="13"/>
      <c r="M140" s="13">
        <f>SUM(M141:M144)/2</f>
        <v>72942.530000000013</v>
      </c>
      <c r="N140" s="13"/>
      <c r="O140" s="13">
        <f>SUM(O141:O144)/2</f>
        <v>1470.7200000000043</v>
      </c>
      <c r="R140" s="3"/>
      <c r="S140" s="3"/>
      <c r="T140" s="13"/>
    </row>
    <row r="141" spans="2:20" s="1" customFormat="1" ht="19.95" customHeight="1" x14ac:dyDescent="0.3">
      <c r="B141" s="6" t="s">
        <v>805</v>
      </c>
      <c r="C141" s="6" t="s">
        <v>6035</v>
      </c>
      <c r="D141" s="5"/>
      <c r="E141" s="19"/>
      <c r="F141" s="19"/>
      <c r="G141" s="19"/>
      <c r="H141" s="19"/>
      <c r="I141" s="19"/>
      <c r="J141" s="5"/>
      <c r="K141" s="5">
        <f>SUM(K142:K144)</f>
        <v>71471.81</v>
      </c>
      <c r="L141" s="5"/>
      <c r="M141" s="5">
        <f>SUM(M142:M144)</f>
        <v>72942.530000000013</v>
      </c>
      <c r="N141" s="5"/>
      <c r="O141" s="5">
        <f>SUM(O142:O144)</f>
        <v>1470.7200000000043</v>
      </c>
      <c r="R141" s="3"/>
      <c r="S141" s="3"/>
      <c r="T141" s="5"/>
    </row>
    <row r="142" spans="2:20" s="1" customFormat="1" ht="15" customHeight="1" x14ac:dyDescent="0.3">
      <c r="B142" s="4" t="s">
        <v>7007</v>
      </c>
      <c r="C142" s="4" t="s">
        <v>7074</v>
      </c>
      <c r="D142" s="3" t="s">
        <v>25</v>
      </c>
      <c r="E142" s="18"/>
      <c r="F142" s="18">
        <v>928.53</v>
      </c>
      <c r="G142" s="18"/>
      <c r="H142" s="18"/>
      <c r="I142" s="97">
        <f t="shared" ref="I142:I144" si="144">SUM(E142:H142)</f>
        <v>928.53</v>
      </c>
      <c r="J142" s="3">
        <v>30.45</v>
      </c>
      <c r="K142" s="3">
        <f t="shared" ref="K142:K144" si="145">+ROUND(+IF(I142="",0,I142*J142),2)</f>
        <v>28273.74</v>
      </c>
      <c r="L142" s="3">
        <v>31.29</v>
      </c>
      <c r="M142" s="3">
        <f t="shared" ref="M142:M144" si="146">+ROUND(+IF(I142="",0,I142*L142),2)</f>
        <v>29053.7</v>
      </c>
      <c r="N142" s="3">
        <f t="shared" ref="N142:N144" si="147">+L142-J142</f>
        <v>0.83999999999999986</v>
      </c>
      <c r="O142" s="3">
        <f t="shared" ref="O142:O144" si="148">+M142-K142</f>
        <v>779.95999999999913</v>
      </c>
      <c r="R142" s="3"/>
      <c r="S142" s="3"/>
      <c r="T142" s="3"/>
    </row>
    <row r="143" spans="2:20" s="1" customFormat="1" ht="15" customHeight="1" x14ac:dyDescent="0.3">
      <c r="B143" s="4" t="s">
        <v>7008</v>
      </c>
      <c r="C143" s="4" t="s">
        <v>7075</v>
      </c>
      <c r="D143" s="3" t="s">
        <v>25</v>
      </c>
      <c r="E143" s="18"/>
      <c r="F143" s="18">
        <v>446.16</v>
      </c>
      <c r="G143" s="18"/>
      <c r="H143" s="18"/>
      <c r="I143" s="97">
        <f t="shared" si="144"/>
        <v>446.16</v>
      </c>
      <c r="J143" s="3">
        <v>95.64</v>
      </c>
      <c r="K143" s="3">
        <f t="shared" si="145"/>
        <v>42670.74</v>
      </c>
      <c r="L143" s="142">
        <f>97.24-0.1</f>
        <v>97.14</v>
      </c>
      <c r="M143" s="3">
        <f t="shared" si="146"/>
        <v>43339.98</v>
      </c>
      <c r="N143" s="3">
        <f t="shared" si="147"/>
        <v>1.5</v>
      </c>
      <c r="O143" s="3">
        <f t="shared" si="148"/>
        <v>669.24000000000524</v>
      </c>
      <c r="P143" s="1" t="s">
        <v>5415</v>
      </c>
      <c r="R143" s="3"/>
      <c r="S143" s="3"/>
      <c r="T143" s="3"/>
    </row>
    <row r="144" spans="2:20" s="1" customFormat="1" ht="15" customHeight="1" x14ac:dyDescent="0.3">
      <c r="B144" s="4" t="s">
        <v>7009</v>
      </c>
      <c r="C144" s="4" t="s">
        <v>7076</v>
      </c>
      <c r="D144" s="3" t="s">
        <v>25</v>
      </c>
      <c r="E144" s="18"/>
      <c r="F144" s="18">
        <v>27.96</v>
      </c>
      <c r="G144" s="18"/>
      <c r="H144" s="18"/>
      <c r="I144" s="97">
        <f t="shared" si="144"/>
        <v>27.96</v>
      </c>
      <c r="J144" s="3">
        <v>18.86</v>
      </c>
      <c r="K144" s="3">
        <f t="shared" si="145"/>
        <v>527.33000000000004</v>
      </c>
      <c r="L144" s="3">
        <v>19.63</v>
      </c>
      <c r="M144" s="3">
        <f t="shared" si="146"/>
        <v>548.85</v>
      </c>
      <c r="N144" s="3">
        <f t="shared" si="147"/>
        <v>0.76999999999999957</v>
      </c>
      <c r="O144" s="3">
        <f t="shared" si="148"/>
        <v>21.519999999999982</v>
      </c>
      <c r="R144" s="3"/>
      <c r="S144" s="3"/>
      <c r="T144" s="3"/>
    </row>
    <row r="145" spans="2:20" s="1" customFormat="1" ht="25.2" customHeight="1" x14ac:dyDescent="0.3">
      <c r="B145" s="10" t="s">
        <v>815</v>
      </c>
      <c r="C145" s="10" t="s">
        <v>816</v>
      </c>
      <c r="D145" s="11"/>
      <c r="E145" s="16"/>
      <c r="F145" s="16"/>
      <c r="G145" s="16"/>
      <c r="H145" s="16"/>
      <c r="I145" s="16"/>
      <c r="J145" s="11"/>
      <c r="K145" s="11">
        <f>+K146+K150</f>
        <v>570934.44999999995</v>
      </c>
      <c r="L145" s="11"/>
      <c r="M145" s="11">
        <f>+M146+M150</f>
        <v>572594.56999999995</v>
      </c>
      <c r="N145" s="11"/>
      <c r="O145" s="11">
        <f>+O146+O150</f>
        <v>1660.1200000000063</v>
      </c>
      <c r="R145" s="3"/>
      <c r="S145" s="3"/>
      <c r="T145" s="11"/>
    </row>
    <row r="146" spans="2:20" s="1" customFormat="1" ht="25.2" customHeight="1" x14ac:dyDescent="0.3">
      <c r="B146" s="12" t="s">
        <v>6040</v>
      </c>
      <c r="C146" s="12" t="s">
        <v>6041</v>
      </c>
      <c r="D146" s="13"/>
      <c r="E146" s="17"/>
      <c r="F146" s="17"/>
      <c r="G146" s="17"/>
      <c r="H146" s="17"/>
      <c r="I146" s="17"/>
      <c r="J146" s="13"/>
      <c r="K146" s="13">
        <f>SUM(K147:K149)</f>
        <v>548719.59</v>
      </c>
      <c r="L146" s="13"/>
      <c r="M146" s="13">
        <f>SUM(M147:M149)</f>
        <v>550148.29999999993</v>
      </c>
      <c r="N146" s="13"/>
      <c r="O146" s="13">
        <f>SUM(O147:O149)</f>
        <v>1428.7100000000064</v>
      </c>
      <c r="R146" s="3"/>
      <c r="S146" s="3"/>
      <c r="T146" s="13"/>
    </row>
    <row r="147" spans="2:20" s="1" customFormat="1" ht="15" customHeight="1" x14ac:dyDescent="0.3">
      <c r="B147" s="4" t="s">
        <v>7010</v>
      </c>
      <c r="C147" s="4" t="s">
        <v>7011</v>
      </c>
      <c r="D147" s="3" t="s">
        <v>5883</v>
      </c>
      <c r="E147" s="18"/>
      <c r="F147" s="18">
        <v>1789.7</v>
      </c>
      <c r="G147" s="18"/>
      <c r="H147" s="18"/>
      <c r="I147" s="97">
        <f t="shared" ref="I147:I149" si="149">SUM(E147:H147)</f>
        <v>1789.7</v>
      </c>
      <c r="J147" s="3">
        <v>278.26</v>
      </c>
      <c r="K147" s="3">
        <f t="shared" ref="K147:K149" si="150">+ROUND(+IF(I147="",0,I147*J147),2)</f>
        <v>498001.91999999998</v>
      </c>
      <c r="L147" s="3">
        <v>278.69</v>
      </c>
      <c r="M147" s="3">
        <f t="shared" ref="M147:M149" si="151">+ROUND(+IF(I147="",0,I147*L147),2)</f>
        <v>498771.49</v>
      </c>
      <c r="N147" s="3">
        <f t="shared" ref="N147:N149" si="152">+L147-J147</f>
        <v>0.43000000000000682</v>
      </c>
      <c r="O147" s="3">
        <f t="shared" ref="O147:O149" si="153">+M147-K147</f>
        <v>769.57000000000698</v>
      </c>
      <c r="R147" s="3"/>
      <c r="S147" s="3"/>
      <c r="T147" s="3"/>
    </row>
    <row r="148" spans="2:20" s="1" customFormat="1" ht="15" customHeight="1" x14ac:dyDescent="0.3">
      <c r="B148" s="4" t="s">
        <v>7012</v>
      </c>
      <c r="C148" s="4" t="s">
        <v>7013</v>
      </c>
      <c r="D148" s="3" t="s">
        <v>25</v>
      </c>
      <c r="E148" s="18"/>
      <c r="F148" s="18">
        <v>250.36</v>
      </c>
      <c r="G148" s="18"/>
      <c r="H148" s="18"/>
      <c r="I148" s="97">
        <f t="shared" si="149"/>
        <v>250.36</v>
      </c>
      <c r="J148" s="3">
        <v>31.21</v>
      </c>
      <c r="K148" s="3">
        <f t="shared" si="150"/>
        <v>7813.74</v>
      </c>
      <c r="L148" s="142">
        <v>31.53</v>
      </c>
      <c r="M148" s="3">
        <f t="shared" si="151"/>
        <v>7893.85</v>
      </c>
      <c r="N148" s="3">
        <f t="shared" si="152"/>
        <v>0.32000000000000028</v>
      </c>
      <c r="O148" s="3">
        <f t="shared" si="153"/>
        <v>80.110000000000582</v>
      </c>
      <c r="P148" s="1" t="s">
        <v>5415</v>
      </c>
      <c r="R148" s="3"/>
      <c r="S148" s="3"/>
      <c r="T148" s="3"/>
    </row>
    <row r="149" spans="2:20" s="1" customFormat="1" ht="15" customHeight="1" x14ac:dyDescent="0.3">
      <c r="B149" s="4" t="s">
        <v>7014</v>
      </c>
      <c r="C149" s="4" t="s">
        <v>7077</v>
      </c>
      <c r="D149" s="3" t="s">
        <v>5883</v>
      </c>
      <c r="E149" s="18"/>
      <c r="F149" s="18">
        <v>556.76</v>
      </c>
      <c r="G149" s="18"/>
      <c r="H149" s="18"/>
      <c r="I149" s="97">
        <f t="shared" si="149"/>
        <v>556.76</v>
      </c>
      <c r="J149" s="3">
        <v>77.06</v>
      </c>
      <c r="K149" s="3">
        <f t="shared" si="150"/>
        <v>42903.93</v>
      </c>
      <c r="L149" s="3">
        <v>78.099999999999994</v>
      </c>
      <c r="M149" s="3">
        <f t="shared" si="151"/>
        <v>43482.96</v>
      </c>
      <c r="N149" s="3">
        <f t="shared" si="152"/>
        <v>1.039999999999992</v>
      </c>
      <c r="O149" s="3">
        <f t="shared" si="153"/>
        <v>579.02999999999884</v>
      </c>
      <c r="R149" s="3"/>
      <c r="S149" s="3"/>
      <c r="T149" s="3"/>
    </row>
    <row r="150" spans="2:20" s="1" customFormat="1" ht="25.2" customHeight="1" x14ac:dyDescent="0.3">
      <c r="B150" s="12" t="s">
        <v>6047</v>
      </c>
      <c r="C150" s="12" t="s">
        <v>3646</v>
      </c>
      <c r="D150" s="13"/>
      <c r="E150" s="17"/>
      <c r="F150" s="17"/>
      <c r="G150" s="17"/>
      <c r="H150" s="17"/>
      <c r="I150" s="17"/>
      <c r="J150" s="13"/>
      <c r="K150" s="13">
        <f>SUM(K151)</f>
        <v>22214.86</v>
      </c>
      <c r="L150" s="13"/>
      <c r="M150" s="13">
        <f>SUM(M151)</f>
        <v>22446.27</v>
      </c>
      <c r="N150" s="13"/>
      <c r="O150" s="13">
        <f>SUM(O151)</f>
        <v>231.40999999999985</v>
      </c>
      <c r="R150" s="3"/>
      <c r="S150" s="3"/>
      <c r="T150" s="13"/>
    </row>
    <row r="151" spans="2:20" s="1" customFormat="1" ht="15" customHeight="1" x14ac:dyDescent="0.3">
      <c r="B151" s="4" t="s">
        <v>7015</v>
      </c>
      <c r="C151" s="4" t="s">
        <v>7016</v>
      </c>
      <c r="D151" s="3" t="s">
        <v>5883</v>
      </c>
      <c r="E151" s="18"/>
      <c r="F151" s="18">
        <v>361.57</v>
      </c>
      <c r="G151" s="18"/>
      <c r="H151" s="18"/>
      <c r="I151" s="97">
        <f>SUM(E151:H151)</f>
        <v>361.57</v>
      </c>
      <c r="J151" s="3">
        <v>61.44</v>
      </c>
      <c r="K151" s="3">
        <f t="shared" ref="K151" si="154">+ROUND(+IF(I151="",0,I151*J151),2)</f>
        <v>22214.86</v>
      </c>
      <c r="L151" s="3">
        <v>62.08</v>
      </c>
      <c r="M151" s="3">
        <f t="shared" ref="M151" si="155">+ROUND(+IF(I151="",0,I151*L151),2)</f>
        <v>22446.27</v>
      </c>
      <c r="N151" s="3">
        <f t="shared" ref="N151" si="156">+L151-J151</f>
        <v>0.64000000000000057</v>
      </c>
      <c r="O151" s="3">
        <f t="shared" ref="O151" si="157">+M151-K151</f>
        <v>231.40999999999985</v>
      </c>
      <c r="R151" s="3"/>
      <c r="S151" s="3"/>
      <c r="T151" s="3"/>
    </row>
    <row r="152" spans="2:20" s="1" customFormat="1" ht="25.2" customHeight="1" x14ac:dyDescent="0.3">
      <c r="B152" s="10" t="s">
        <v>919</v>
      </c>
      <c r="C152" s="10" t="s">
        <v>920</v>
      </c>
      <c r="D152" s="11"/>
      <c r="E152" s="16"/>
      <c r="F152" s="16"/>
      <c r="G152" s="16"/>
      <c r="H152" s="16"/>
      <c r="I152" s="16"/>
      <c r="J152" s="11"/>
      <c r="K152" s="11">
        <f>K153+K156</f>
        <v>6625</v>
      </c>
      <c r="L152" s="11"/>
      <c r="M152" s="11">
        <f>M153+M156</f>
        <v>6663.32</v>
      </c>
      <c r="N152" s="11"/>
      <c r="O152" s="11">
        <f>O153+O156</f>
        <v>38.320000000000164</v>
      </c>
      <c r="R152" s="3"/>
      <c r="S152" s="3"/>
      <c r="T152" s="11"/>
    </row>
    <row r="153" spans="2:20" s="1" customFormat="1" ht="25.2" customHeight="1" x14ac:dyDescent="0.3">
      <c r="B153" s="12" t="s">
        <v>1055</v>
      </c>
      <c r="C153" s="12" t="s">
        <v>1056</v>
      </c>
      <c r="D153" s="13"/>
      <c r="E153" s="17"/>
      <c r="F153" s="17"/>
      <c r="G153" s="17"/>
      <c r="H153" s="17"/>
      <c r="I153" s="17"/>
      <c r="J153" s="13"/>
      <c r="K153" s="13">
        <f>SUM(K154:K155)</f>
        <v>4873.88</v>
      </c>
      <c r="L153" s="13"/>
      <c r="M153" s="13">
        <f>SUM(M154:M155)</f>
        <v>4880.34</v>
      </c>
      <c r="N153" s="13"/>
      <c r="O153" s="13">
        <f>SUM(O154:O155)</f>
        <v>6.4600000000000364</v>
      </c>
      <c r="R153" s="3"/>
      <c r="S153" s="3"/>
      <c r="T153" s="13"/>
    </row>
    <row r="154" spans="2:20" s="1" customFormat="1" ht="15" customHeight="1" x14ac:dyDescent="0.3">
      <c r="B154" s="4" t="s">
        <v>6094</v>
      </c>
      <c r="C154" s="4" t="s">
        <v>6095</v>
      </c>
      <c r="D154" s="3" t="s">
        <v>28</v>
      </c>
      <c r="E154" s="18">
        <v>19</v>
      </c>
      <c r="F154" s="18"/>
      <c r="G154" s="18"/>
      <c r="H154" s="18"/>
      <c r="I154" s="97">
        <f t="shared" ref="I154:I155" si="158">SUM(E154:H154)</f>
        <v>19</v>
      </c>
      <c r="J154" s="3">
        <v>103.24</v>
      </c>
      <c r="K154" s="3">
        <f t="shared" ref="K154:K155" si="159">+ROUND(+IF(I154="",0,I154*J154),2)</f>
        <v>1961.56</v>
      </c>
      <c r="L154" s="3">
        <v>103.41</v>
      </c>
      <c r="M154" s="3">
        <f t="shared" ref="M154:M155" si="160">+ROUND(+IF(I154="",0,I154*L154),2)</f>
        <v>1964.79</v>
      </c>
      <c r="N154" s="3">
        <f t="shared" ref="N154:N155" si="161">+L154-J154</f>
        <v>0.17000000000000171</v>
      </c>
      <c r="O154" s="3">
        <f t="shared" ref="O154:O155" si="162">+M154-K154</f>
        <v>3.2300000000000182</v>
      </c>
      <c r="R154" s="3"/>
      <c r="S154" s="3"/>
      <c r="T154" s="3"/>
    </row>
    <row r="155" spans="2:20" s="1" customFormat="1" ht="15" customHeight="1" x14ac:dyDescent="0.3">
      <c r="B155" s="4" t="s">
        <v>1057</v>
      </c>
      <c r="C155" s="4" t="s">
        <v>6096</v>
      </c>
      <c r="D155" s="3" t="s">
        <v>28</v>
      </c>
      <c r="E155" s="18">
        <v>19</v>
      </c>
      <c r="F155" s="18"/>
      <c r="G155" s="18"/>
      <c r="H155" s="18"/>
      <c r="I155" s="97">
        <f t="shared" si="158"/>
        <v>19</v>
      </c>
      <c r="J155" s="3">
        <v>153.28</v>
      </c>
      <c r="K155" s="3">
        <f t="shared" si="159"/>
        <v>2912.32</v>
      </c>
      <c r="L155" s="3">
        <v>153.44999999999999</v>
      </c>
      <c r="M155" s="3">
        <f t="shared" si="160"/>
        <v>2915.55</v>
      </c>
      <c r="N155" s="3">
        <f t="shared" si="161"/>
        <v>0.16999999999998749</v>
      </c>
      <c r="O155" s="3">
        <f t="shared" si="162"/>
        <v>3.2300000000000182</v>
      </c>
      <c r="R155" s="3"/>
      <c r="S155" s="3"/>
      <c r="T155" s="3"/>
    </row>
    <row r="156" spans="2:20" s="1" customFormat="1" ht="25.2" customHeight="1" x14ac:dyDescent="0.3">
      <c r="B156" s="12" t="s">
        <v>1063</v>
      </c>
      <c r="C156" s="12" t="s">
        <v>1064</v>
      </c>
      <c r="D156" s="13"/>
      <c r="E156" s="17"/>
      <c r="F156" s="17"/>
      <c r="G156" s="17"/>
      <c r="H156" s="17"/>
      <c r="I156" s="17"/>
      <c r="J156" s="13"/>
      <c r="K156" s="13">
        <f>SUM(K157)</f>
        <v>1751.12</v>
      </c>
      <c r="L156" s="13"/>
      <c r="M156" s="13">
        <f>SUM(M157)</f>
        <v>1782.98</v>
      </c>
      <c r="N156" s="13"/>
      <c r="O156" s="13">
        <f>SUM(O157)</f>
        <v>31.860000000000127</v>
      </c>
      <c r="R156" s="3"/>
      <c r="S156" s="3"/>
      <c r="T156" s="13"/>
    </row>
    <row r="157" spans="2:20" s="1" customFormat="1" ht="15" customHeight="1" x14ac:dyDescent="0.3">
      <c r="B157" s="4" t="s">
        <v>1065</v>
      </c>
      <c r="C157" s="4" t="s">
        <v>6097</v>
      </c>
      <c r="D157" s="3" t="s">
        <v>28</v>
      </c>
      <c r="E157" s="18">
        <v>118</v>
      </c>
      <c r="F157" s="18"/>
      <c r="G157" s="18"/>
      <c r="H157" s="18"/>
      <c r="I157" s="97">
        <f>SUM(E157:H157)</f>
        <v>118</v>
      </c>
      <c r="J157" s="3">
        <v>14.84</v>
      </c>
      <c r="K157" s="3">
        <f t="shared" ref="K157" si="163">+ROUND(+IF(I157="",0,I157*J157),2)</f>
        <v>1751.12</v>
      </c>
      <c r="L157" s="3">
        <v>15.11</v>
      </c>
      <c r="M157" s="3">
        <f t="shared" ref="M157" si="164">+ROUND(+IF(I157="",0,I157*L157),2)</f>
        <v>1782.98</v>
      </c>
      <c r="N157" s="3">
        <f t="shared" ref="N157" si="165">+L157-J157</f>
        <v>0.26999999999999957</v>
      </c>
      <c r="O157" s="3">
        <f t="shared" ref="O157" si="166">+M157-K157</f>
        <v>31.860000000000127</v>
      </c>
      <c r="R157" s="3"/>
      <c r="S157" s="3"/>
      <c r="T157" s="3"/>
    </row>
    <row r="158" spans="2:20" s="1" customFormat="1" ht="25.2" customHeight="1" x14ac:dyDescent="0.3">
      <c r="B158" s="10" t="s">
        <v>1095</v>
      </c>
      <c r="C158" s="10" t="s">
        <v>1096</v>
      </c>
      <c r="D158" s="11"/>
      <c r="E158" s="16"/>
      <c r="F158" s="16"/>
      <c r="G158" s="16"/>
      <c r="H158" s="16"/>
      <c r="I158" s="16"/>
      <c r="J158" s="11"/>
      <c r="K158" s="11">
        <f>+K159+K161+K167</f>
        <v>4945.5099999999993</v>
      </c>
      <c r="L158" s="11"/>
      <c r="M158" s="11">
        <f>+M159+M161+M167</f>
        <v>5057.07</v>
      </c>
      <c r="N158" s="11"/>
      <c r="O158" s="11">
        <f>+O159+O161+O167</f>
        <v>111.56000000000017</v>
      </c>
      <c r="R158" s="3"/>
      <c r="S158" s="3"/>
      <c r="T158" s="11"/>
    </row>
    <row r="159" spans="2:20" s="1" customFormat="1" ht="25.2" customHeight="1" x14ac:dyDescent="0.3">
      <c r="B159" s="12" t="s">
        <v>1097</v>
      </c>
      <c r="C159" s="12" t="s">
        <v>1098</v>
      </c>
      <c r="D159" s="13"/>
      <c r="E159" s="17"/>
      <c r="F159" s="17"/>
      <c r="G159" s="17"/>
      <c r="H159" s="17"/>
      <c r="I159" s="17"/>
      <c r="J159" s="13"/>
      <c r="K159" s="13">
        <f>SUM(K160)</f>
        <v>1672.12</v>
      </c>
      <c r="L159" s="13"/>
      <c r="M159" s="13">
        <f>SUM(M160)</f>
        <v>1717.68</v>
      </c>
      <c r="N159" s="13"/>
      <c r="O159" s="13">
        <f>SUM(O160)</f>
        <v>45.560000000000173</v>
      </c>
      <c r="R159" s="3"/>
      <c r="S159" s="3"/>
      <c r="T159" s="13"/>
    </row>
    <row r="160" spans="2:20" s="1" customFormat="1" ht="15" customHeight="1" x14ac:dyDescent="0.3">
      <c r="B160" s="4" t="s">
        <v>1101</v>
      </c>
      <c r="C160" s="4" t="s">
        <v>6780</v>
      </c>
      <c r="D160" s="3" t="s">
        <v>28</v>
      </c>
      <c r="E160" s="18">
        <v>68</v>
      </c>
      <c r="F160" s="18"/>
      <c r="G160" s="18"/>
      <c r="H160" s="18"/>
      <c r="I160" s="97">
        <f>SUM(E160:H160)</f>
        <v>68</v>
      </c>
      <c r="J160" s="3">
        <v>24.59</v>
      </c>
      <c r="K160" s="3">
        <f t="shared" ref="K160" si="167">+ROUND(+IF(I160="",0,I160*J160),2)</f>
        <v>1672.12</v>
      </c>
      <c r="L160" s="3">
        <v>25.26</v>
      </c>
      <c r="M160" s="3">
        <f t="shared" ref="M160" si="168">+ROUND(+IF(I160="",0,I160*L160),2)</f>
        <v>1717.68</v>
      </c>
      <c r="N160" s="3">
        <f t="shared" ref="N160" si="169">+L160-J160</f>
        <v>0.67000000000000171</v>
      </c>
      <c r="O160" s="3">
        <f t="shared" ref="O160" si="170">+M160-K160</f>
        <v>45.560000000000173</v>
      </c>
      <c r="R160" s="3"/>
      <c r="S160" s="3"/>
      <c r="T160" s="3"/>
    </row>
    <row r="161" spans="2:20" s="1" customFormat="1" ht="25.2" customHeight="1" x14ac:dyDescent="0.3">
      <c r="B161" s="12" t="s">
        <v>1103</v>
      </c>
      <c r="C161" s="12" t="s">
        <v>1104</v>
      </c>
      <c r="D161" s="13"/>
      <c r="E161" s="17"/>
      <c r="F161" s="17"/>
      <c r="G161" s="17"/>
      <c r="H161" s="17"/>
      <c r="I161" s="17"/>
      <c r="J161" s="13"/>
      <c r="K161" s="13">
        <f>SUM(K162:K166)</f>
        <v>3218.91</v>
      </c>
      <c r="L161" s="13"/>
      <c r="M161" s="13">
        <f>SUM(M162:M166)</f>
        <v>3282.91</v>
      </c>
      <c r="N161" s="13"/>
      <c r="O161" s="13">
        <f>SUM(O162:O166)</f>
        <v>64</v>
      </c>
      <c r="R161" s="3"/>
      <c r="S161" s="3"/>
      <c r="T161" s="13"/>
    </row>
    <row r="162" spans="2:20" s="1" customFormat="1" ht="15" customHeight="1" x14ac:dyDescent="0.3">
      <c r="B162" s="4" t="s">
        <v>1105</v>
      </c>
      <c r="C162" s="4" t="s">
        <v>6098</v>
      </c>
      <c r="D162" s="3" t="s">
        <v>28</v>
      </c>
      <c r="E162" s="18">
        <v>10</v>
      </c>
      <c r="F162" s="18"/>
      <c r="G162" s="18"/>
      <c r="H162" s="18"/>
      <c r="I162" s="97">
        <f t="shared" ref="I162:I166" si="171">SUM(E162:H162)</f>
        <v>10</v>
      </c>
      <c r="J162" s="3">
        <v>135.43</v>
      </c>
      <c r="K162" s="3">
        <f t="shared" ref="K162:K166" si="172">+ROUND(+IF(I162="",0,I162*J162),2)</f>
        <v>1354.3</v>
      </c>
      <c r="L162" s="3">
        <v>137.43</v>
      </c>
      <c r="M162" s="3">
        <f t="shared" ref="M162:M166" si="173">+ROUND(+IF(I162="",0,I162*L162),2)</f>
        <v>1374.3</v>
      </c>
      <c r="N162" s="3">
        <f t="shared" ref="N162:N166" si="174">+L162-J162</f>
        <v>2</v>
      </c>
      <c r="O162" s="3">
        <f t="shared" ref="O162:O166" si="175">+M162-K162</f>
        <v>20</v>
      </c>
      <c r="R162" s="3"/>
      <c r="S162" s="3"/>
      <c r="T162" s="3"/>
    </row>
    <row r="163" spans="2:20" s="1" customFormat="1" ht="15" customHeight="1" x14ac:dyDescent="0.3">
      <c r="B163" s="4" t="s">
        <v>1107</v>
      </c>
      <c r="C163" s="4" t="s">
        <v>6099</v>
      </c>
      <c r="D163" s="3" t="s">
        <v>28</v>
      </c>
      <c r="E163" s="18">
        <v>7</v>
      </c>
      <c r="F163" s="18"/>
      <c r="G163" s="18"/>
      <c r="H163" s="18"/>
      <c r="I163" s="97">
        <f t="shared" si="171"/>
        <v>7</v>
      </c>
      <c r="J163" s="3">
        <v>100.48</v>
      </c>
      <c r="K163" s="3">
        <f t="shared" si="172"/>
        <v>703.36</v>
      </c>
      <c r="L163" s="3">
        <v>102.48</v>
      </c>
      <c r="M163" s="3">
        <f t="shared" si="173"/>
        <v>717.36</v>
      </c>
      <c r="N163" s="3">
        <f t="shared" si="174"/>
        <v>2</v>
      </c>
      <c r="O163" s="3">
        <f t="shared" si="175"/>
        <v>14</v>
      </c>
      <c r="R163" s="3"/>
      <c r="S163" s="3"/>
      <c r="T163" s="3"/>
    </row>
    <row r="164" spans="2:20" s="1" customFormat="1" ht="15" customHeight="1" x14ac:dyDescent="0.3">
      <c r="B164" s="4" t="s">
        <v>1109</v>
      </c>
      <c r="C164" s="4" t="s">
        <v>6100</v>
      </c>
      <c r="D164" s="3" t="s">
        <v>28</v>
      </c>
      <c r="E164" s="18">
        <v>10</v>
      </c>
      <c r="F164" s="18"/>
      <c r="G164" s="18"/>
      <c r="H164" s="18"/>
      <c r="I164" s="97">
        <f t="shared" si="171"/>
        <v>10</v>
      </c>
      <c r="J164" s="3">
        <v>54.55</v>
      </c>
      <c r="K164" s="3">
        <f t="shared" si="172"/>
        <v>545.5</v>
      </c>
      <c r="L164" s="3">
        <v>56.55</v>
      </c>
      <c r="M164" s="3">
        <f t="shared" si="173"/>
        <v>565.5</v>
      </c>
      <c r="N164" s="3">
        <f t="shared" si="174"/>
        <v>2</v>
      </c>
      <c r="O164" s="3">
        <f t="shared" si="175"/>
        <v>20</v>
      </c>
      <c r="R164" s="3"/>
      <c r="S164" s="3"/>
      <c r="T164" s="3"/>
    </row>
    <row r="165" spans="2:20" s="1" customFormat="1" ht="15" customHeight="1" x14ac:dyDescent="0.3">
      <c r="B165" s="4" t="s">
        <v>1111</v>
      </c>
      <c r="C165" s="4" t="s">
        <v>6101</v>
      </c>
      <c r="D165" s="3" t="s">
        <v>28</v>
      </c>
      <c r="E165" s="18">
        <v>4</v>
      </c>
      <c r="F165" s="18"/>
      <c r="G165" s="18"/>
      <c r="H165" s="18"/>
      <c r="I165" s="97">
        <f t="shared" si="171"/>
        <v>4</v>
      </c>
      <c r="J165" s="3">
        <v>130.44999999999999</v>
      </c>
      <c r="K165" s="3">
        <f t="shared" si="172"/>
        <v>521.79999999999995</v>
      </c>
      <c r="L165" s="3">
        <v>132.44999999999999</v>
      </c>
      <c r="M165" s="3">
        <f t="shared" si="173"/>
        <v>529.79999999999995</v>
      </c>
      <c r="N165" s="3">
        <f t="shared" si="174"/>
        <v>2</v>
      </c>
      <c r="O165" s="3">
        <f t="shared" si="175"/>
        <v>8</v>
      </c>
      <c r="R165" s="3"/>
      <c r="S165" s="3"/>
      <c r="T165" s="3"/>
    </row>
    <row r="166" spans="2:20" s="1" customFormat="1" ht="15" customHeight="1" x14ac:dyDescent="0.3">
      <c r="B166" s="4" t="s">
        <v>1113</v>
      </c>
      <c r="C166" s="4" t="s">
        <v>6102</v>
      </c>
      <c r="D166" s="3" t="s">
        <v>28</v>
      </c>
      <c r="E166" s="18">
        <v>1</v>
      </c>
      <c r="F166" s="18"/>
      <c r="G166" s="18"/>
      <c r="H166" s="18"/>
      <c r="I166" s="97">
        <f t="shared" si="171"/>
        <v>1</v>
      </c>
      <c r="J166" s="3">
        <v>93.95</v>
      </c>
      <c r="K166" s="3">
        <f t="shared" si="172"/>
        <v>93.95</v>
      </c>
      <c r="L166" s="3">
        <v>95.95</v>
      </c>
      <c r="M166" s="3">
        <f t="shared" si="173"/>
        <v>95.95</v>
      </c>
      <c r="N166" s="3">
        <f t="shared" si="174"/>
        <v>2</v>
      </c>
      <c r="O166" s="3">
        <f t="shared" si="175"/>
        <v>2</v>
      </c>
      <c r="R166" s="3"/>
      <c r="S166" s="3"/>
      <c r="T166" s="3"/>
    </row>
    <row r="167" spans="2:20" s="1" customFormat="1" ht="25.2" customHeight="1" x14ac:dyDescent="0.3">
      <c r="B167" s="12" t="s">
        <v>6103</v>
      </c>
      <c r="C167" s="12" t="s">
        <v>6104</v>
      </c>
      <c r="D167" s="13"/>
      <c r="E167" s="17"/>
      <c r="F167" s="17"/>
      <c r="G167" s="17"/>
      <c r="H167" s="17"/>
      <c r="I167" s="17"/>
      <c r="J167" s="13"/>
      <c r="K167" s="13">
        <f>SUM(K168)</f>
        <v>54.48</v>
      </c>
      <c r="L167" s="13"/>
      <c r="M167" s="13">
        <f>SUM(M168)</f>
        <v>56.48</v>
      </c>
      <c r="N167" s="13"/>
      <c r="O167" s="13">
        <f>SUM(O168)</f>
        <v>2</v>
      </c>
      <c r="R167" s="3"/>
      <c r="S167" s="3"/>
      <c r="T167" s="13"/>
    </row>
    <row r="168" spans="2:20" s="1" customFormat="1" ht="15" customHeight="1" x14ac:dyDescent="0.3">
      <c r="B168" s="4" t="s">
        <v>6105</v>
      </c>
      <c r="C168" s="4" t="s">
        <v>6106</v>
      </c>
      <c r="D168" s="3" t="s">
        <v>28</v>
      </c>
      <c r="E168" s="18">
        <v>2</v>
      </c>
      <c r="F168" s="18"/>
      <c r="G168" s="18"/>
      <c r="H168" s="18"/>
      <c r="I168" s="97">
        <f>SUM(E168:H168)</f>
        <v>2</v>
      </c>
      <c r="J168" s="3">
        <v>27.24</v>
      </c>
      <c r="K168" s="3">
        <f t="shared" ref="K168" si="176">+ROUND(+IF(I168="",0,I168*J168),2)</f>
        <v>54.48</v>
      </c>
      <c r="L168" s="3">
        <v>28.24</v>
      </c>
      <c r="M168" s="3">
        <f t="shared" ref="M168" si="177">+ROUND(+IF(I168="",0,I168*L168),2)</f>
        <v>56.48</v>
      </c>
      <c r="N168" s="3">
        <f t="shared" ref="N168" si="178">+L168-J168</f>
        <v>1</v>
      </c>
      <c r="O168" s="3">
        <f t="shared" ref="O168" si="179">+M168-K168</f>
        <v>2</v>
      </c>
      <c r="R168" s="3"/>
      <c r="S168" s="3"/>
      <c r="T168" s="3"/>
    </row>
    <row r="169" spans="2:20" s="1" customFormat="1" ht="25.2" customHeight="1" x14ac:dyDescent="0.3">
      <c r="B169" s="10" t="s">
        <v>1139</v>
      </c>
      <c r="C169" s="10" t="s">
        <v>1140</v>
      </c>
      <c r="D169" s="11"/>
      <c r="E169" s="16"/>
      <c r="F169" s="16"/>
      <c r="G169" s="16"/>
      <c r="H169" s="16"/>
      <c r="I169" s="16"/>
      <c r="J169" s="11"/>
      <c r="K169" s="11">
        <f>+K170</f>
        <v>4185.7</v>
      </c>
      <c r="L169" s="11"/>
      <c r="M169" s="11">
        <f>+M170</f>
        <v>4204.7</v>
      </c>
      <c r="N169" s="11"/>
      <c r="O169" s="11">
        <f>+O170</f>
        <v>19</v>
      </c>
      <c r="R169" s="3"/>
      <c r="S169" s="3"/>
      <c r="T169" s="11"/>
    </row>
    <row r="170" spans="2:20" s="1" customFormat="1" ht="25.2" customHeight="1" x14ac:dyDescent="0.3">
      <c r="B170" s="12" t="s">
        <v>1141</v>
      </c>
      <c r="C170" s="12" t="s">
        <v>1142</v>
      </c>
      <c r="D170" s="13"/>
      <c r="E170" s="17"/>
      <c r="F170" s="17"/>
      <c r="G170" s="17"/>
      <c r="H170" s="17"/>
      <c r="I170" s="17"/>
      <c r="J170" s="13"/>
      <c r="K170" s="13">
        <f>SUM(K171)</f>
        <v>4185.7</v>
      </c>
      <c r="L170" s="13"/>
      <c r="M170" s="13">
        <f>SUM(M171)</f>
        <v>4204.7</v>
      </c>
      <c r="N170" s="13"/>
      <c r="O170" s="13">
        <f>SUM(O171)</f>
        <v>19</v>
      </c>
      <c r="R170" s="3"/>
      <c r="S170" s="3"/>
      <c r="T170" s="13"/>
    </row>
    <row r="171" spans="2:20" s="1" customFormat="1" ht="15" customHeight="1" x14ac:dyDescent="0.3">
      <c r="B171" s="4" t="s">
        <v>1143</v>
      </c>
      <c r="C171" s="4" t="s">
        <v>6781</v>
      </c>
      <c r="D171" s="3" t="s">
        <v>28</v>
      </c>
      <c r="E171" s="18">
        <v>38</v>
      </c>
      <c r="F171" s="18"/>
      <c r="G171" s="18"/>
      <c r="H171" s="18"/>
      <c r="I171" s="97">
        <f>SUM(E171:H171)</f>
        <v>38</v>
      </c>
      <c r="J171" s="3">
        <v>110.15</v>
      </c>
      <c r="K171" s="3">
        <f t="shared" ref="K171" si="180">+ROUND(+IF(I171="",0,I171*J171),2)</f>
        <v>4185.7</v>
      </c>
      <c r="L171" s="3">
        <v>110.65</v>
      </c>
      <c r="M171" s="3">
        <f t="shared" ref="M171" si="181">+ROUND(+IF(I171="",0,I171*L171),2)</f>
        <v>4204.7</v>
      </c>
      <c r="N171" s="3">
        <f t="shared" ref="N171" si="182">+L171-J171</f>
        <v>0.5</v>
      </c>
      <c r="O171" s="3">
        <f t="shared" ref="O171" si="183">+M171-K171</f>
        <v>19</v>
      </c>
      <c r="R171" s="3"/>
      <c r="S171" s="3"/>
      <c r="T171" s="3"/>
    </row>
    <row r="172" spans="2:20" s="1" customFormat="1" ht="25.2" customHeight="1" x14ac:dyDescent="0.3">
      <c r="B172" s="10" t="s">
        <v>1145</v>
      </c>
      <c r="C172" s="10" t="s">
        <v>1146</v>
      </c>
      <c r="D172" s="11"/>
      <c r="E172" s="16"/>
      <c r="F172" s="16"/>
      <c r="G172" s="16"/>
      <c r="H172" s="16"/>
      <c r="I172" s="16"/>
      <c r="J172" s="11"/>
      <c r="K172" s="11">
        <f>+K173</f>
        <v>392583.95999999996</v>
      </c>
      <c r="L172" s="11"/>
      <c r="M172" s="11">
        <f>+M173</f>
        <v>404044.87</v>
      </c>
      <c r="N172" s="11"/>
      <c r="O172" s="11">
        <f>+O173</f>
        <v>11460.909999999996</v>
      </c>
      <c r="Q172" s="1">
        <f>+O577</f>
        <v>-1.0186340659856796E-10</v>
      </c>
      <c r="R172" s="3"/>
      <c r="S172" s="3"/>
      <c r="T172" s="11"/>
    </row>
    <row r="173" spans="2:20" s="1" customFormat="1" ht="25.2" customHeight="1" x14ac:dyDescent="0.3">
      <c r="B173" s="12" t="s">
        <v>1147</v>
      </c>
      <c r="C173" s="12" t="s">
        <v>1148</v>
      </c>
      <c r="D173" s="13"/>
      <c r="E173" s="17"/>
      <c r="F173" s="17"/>
      <c r="G173" s="17"/>
      <c r="H173" s="17"/>
      <c r="I173" s="17"/>
      <c r="J173" s="13"/>
      <c r="K173" s="13">
        <f>SUM(K174:K177)</f>
        <v>392583.95999999996</v>
      </c>
      <c r="L173" s="13"/>
      <c r="M173" s="13">
        <f>SUM(M174:M177)</f>
        <v>404044.87</v>
      </c>
      <c r="N173" s="13"/>
      <c r="O173" s="13">
        <f>SUM(O174:O177)</f>
        <v>11460.909999999996</v>
      </c>
      <c r="R173" s="3"/>
      <c r="S173" s="3"/>
      <c r="T173" s="13"/>
    </row>
    <row r="174" spans="2:20" s="1" customFormat="1" ht="15" customHeight="1" x14ac:dyDescent="0.3">
      <c r="B174" s="4" t="s">
        <v>1155</v>
      </c>
      <c r="C174" s="4" t="s">
        <v>7078</v>
      </c>
      <c r="D174" s="3" t="s">
        <v>5883</v>
      </c>
      <c r="E174" s="18"/>
      <c r="F174" s="18">
        <v>4351.2</v>
      </c>
      <c r="G174" s="18"/>
      <c r="H174" s="18"/>
      <c r="I174" s="97">
        <f t="shared" ref="I174:I177" si="184">SUM(E174:H174)</f>
        <v>4351.2</v>
      </c>
      <c r="J174" s="3">
        <v>33.840000000000003</v>
      </c>
      <c r="K174" s="3">
        <f t="shared" ref="K174:K177" si="185">+ROUND(+IF(I174="",0,I174*J174),2)</f>
        <v>147244.60999999999</v>
      </c>
      <c r="L174" s="3">
        <v>34.659999999999997</v>
      </c>
      <c r="M174" s="3">
        <f t="shared" ref="M174:M177" si="186">+ROUND(+IF(I174="",0,I174*L174),2)</f>
        <v>150812.59</v>
      </c>
      <c r="N174" s="3">
        <f t="shared" ref="N174:N177" si="187">+L174-J174</f>
        <v>0.81999999999999318</v>
      </c>
      <c r="O174" s="3">
        <f t="shared" ref="O174:O177" si="188">+M174-K174</f>
        <v>3567.9800000000105</v>
      </c>
      <c r="R174" s="3"/>
      <c r="S174" s="3"/>
      <c r="T174" s="3"/>
    </row>
    <row r="175" spans="2:20" s="1" customFormat="1" ht="15" customHeight="1" x14ac:dyDescent="0.3">
      <c r="B175" s="4" t="s">
        <v>1157</v>
      </c>
      <c r="C175" s="4" t="s">
        <v>7079</v>
      </c>
      <c r="D175" s="3" t="s">
        <v>5883</v>
      </c>
      <c r="E175" s="18"/>
      <c r="F175" s="18">
        <v>1649.28</v>
      </c>
      <c r="G175" s="18"/>
      <c r="H175" s="18"/>
      <c r="I175" s="97">
        <f t="shared" si="184"/>
        <v>1649.28</v>
      </c>
      <c r="J175" s="3">
        <v>30.84</v>
      </c>
      <c r="K175" s="3">
        <f t="shared" si="185"/>
        <v>50863.8</v>
      </c>
      <c r="L175" s="3">
        <v>31.66</v>
      </c>
      <c r="M175" s="3">
        <f t="shared" si="186"/>
        <v>52216.2</v>
      </c>
      <c r="N175" s="3">
        <f t="shared" si="187"/>
        <v>0.82000000000000028</v>
      </c>
      <c r="O175" s="3">
        <f t="shared" si="188"/>
        <v>1352.3999999999942</v>
      </c>
      <c r="R175" s="3"/>
      <c r="S175" s="3"/>
      <c r="T175" s="3"/>
    </row>
    <row r="176" spans="2:20" s="1" customFormat="1" ht="15" customHeight="1" x14ac:dyDescent="0.3">
      <c r="B176" s="4" t="s">
        <v>7017</v>
      </c>
      <c r="C176" s="4" t="s">
        <v>7080</v>
      </c>
      <c r="D176" s="3" t="s">
        <v>5883</v>
      </c>
      <c r="E176" s="18"/>
      <c r="F176" s="18">
        <v>4351.2</v>
      </c>
      <c r="G176" s="18"/>
      <c r="H176" s="18"/>
      <c r="I176" s="97">
        <f t="shared" si="184"/>
        <v>4351.2</v>
      </c>
      <c r="J176" s="3">
        <v>32.409999999999997</v>
      </c>
      <c r="K176" s="3">
        <f t="shared" si="185"/>
        <v>141022.39000000001</v>
      </c>
      <c r="L176" s="3">
        <v>33.5</v>
      </c>
      <c r="M176" s="3">
        <f t="shared" si="186"/>
        <v>145765.20000000001</v>
      </c>
      <c r="N176" s="3">
        <f t="shared" si="187"/>
        <v>1.0900000000000034</v>
      </c>
      <c r="O176" s="3">
        <f t="shared" si="188"/>
        <v>4742.8099999999977</v>
      </c>
      <c r="R176" s="3"/>
      <c r="S176" s="3"/>
      <c r="T176" s="3"/>
    </row>
    <row r="177" spans="2:20" s="1" customFormat="1" ht="15" customHeight="1" x14ac:dyDescent="0.3">
      <c r="B177" s="4" t="s">
        <v>7018</v>
      </c>
      <c r="C177" s="4" t="s">
        <v>7081</v>
      </c>
      <c r="D177" s="3" t="s">
        <v>5883</v>
      </c>
      <c r="E177" s="18"/>
      <c r="F177" s="18">
        <v>1649.28</v>
      </c>
      <c r="G177" s="18"/>
      <c r="H177" s="18"/>
      <c r="I177" s="97">
        <f t="shared" si="184"/>
        <v>1649.28</v>
      </c>
      <c r="J177" s="3">
        <v>32.409999999999997</v>
      </c>
      <c r="K177" s="3">
        <f t="shared" si="185"/>
        <v>53453.16</v>
      </c>
      <c r="L177" s="3">
        <v>33.5</v>
      </c>
      <c r="M177" s="3">
        <f t="shared" si="186"/>
        <v>55250.879999999997</v>
      </c>
      <c r="N177" s="3">
        <f t="shared" si="187"/>
        <v>1.0900000000000034</v>
      </c>
      <c r="O177" s="3">
        <f t="shared" si="188"/>
        <v>1797.7199999999939</v>
      </c>
      <c r="R177" s="3"/>
      <c r="S177" s="3"/>
      <c r="T177" s="3"/>
    </row>
    <row r="178" spans="2:20" s="1" customFormat="1" ht="25.2" customHeight="1" x14ac:dyDescent="0.3">
      <c r="B178" s="10" t="s">
        <v>1163</v>
      </c>
      <c r="C178" s="10" t="s">
        <v>1164</v>
      </c>
      <c r="D178" s="11"/>
      <c r="E178" s="16"/>
      <c r="F178" s="16"/>
      <c r="G178" s="16"/>
      <c r="H178" s="16"/>
      <c r="I178" s="16"/>
      <c r="J178" s="11"/>
      <c r="K178" s="11">
        <f>SUM(K179:K183)-K181</f>
        <v>16143.03</v>
      </c>
      <c r="L178" s="11"/>
      <c r="M178" s="11">
        <f>SUM(M179:M183)-M181</f>
        <v>16520.43</v>
      </c>
      <c r="N178" s="11"/>
      <c r="O178" s="11">
        <f>SUM(O179:O183)-O181</f>
        <v>377.4</v>
      </c>
      <c r="R178" s="3"/>
      <c r="S178" s="3"/>
      <c r="T178" s="11"/>
    </row>
    <row r="179" spans="2:20" s="1" customFormat="1" ht="15" customHeight="1" x14ac:dyDescent="0.3">
      <c r="B179" s="4" t="s">
        <v>6114</v>
      </c>
      <c r="C179" s="4" t="s">
        <v>6115</v>
      </c>
      <c r="D179" s="3" t="s">
        <v>42</v>
      </c>
      <c r="E179" s="18">
        <v>1</v>
      </c>
      <c r="F179" s="18"/>
      <c r="G179" s="18"/>
      <c r="H179" s="18"/>
      <c r="I179" s="97">
        <f t="shared" ref="I179:I180" si="189">SUM(E179:H179)</f>
        <v>1</v>
      </c>
      <c r="J179" s="3">
        <v>6303.6</v>
      </c>
      <c r="K179" s="3">
        <f t="shared" ref="K179:K180" si="190">+ROUND(+IF(I179="",0,I179*J179),2)</f>
        <v>6303.6</v>
      </c>
      <c r="L179" s="143">
        <f>6542.56-0.06</f>
        <v>6542.5</v>
      </c>
      <c r="M179" s="3">
        <f t="shared" ref="M179:M180" si="191">+ROUND(+IF(I179="",0,I179*L179),2)</f>
        <v>6542.5</v>
      </c>
      <c r="N179" s="3">
        <f t="shared" ref="N179:N180" si="192">+L179-J179</f>
        <v>238.89999999999964</v>
      </c>
      <c r="O179" s="3">
        <f t="shared" ref="O179:O180" si="193">+M179-K179</f>
        <v>238.89999999999964</v>
      </c>
      <c r="P179" s="1" t="s">
        <v>5415</v>
      </c>
      <c r="R179" s="3"/>
      <c r="S179" s="3"/>
      <c r="T179" s="3"/>
    </row>
    <row r="180" spans="2:20" s="1" customFormat="1" ht="15" customHeight="1" x14ac:dyDescent="0.3">
      <c r="B180" s="4" t="s">
        <v>1165</v>
      </c>
      <c r="C180" s="4" t="s">
        <v>6116</v>
      </c>
      <c r="D180" s="3" t="s">
        <v>42</v>
      </c>
      <c r="E180" s="18">
        <v>1</v>
      </c>
      <c r="F180" s="18"/>
      <c r="G180" s="18"/>
      <c r="H180" s="18"/>
      <c r="I180" s="97">
        <f t="shared" si="189"/>
        <v>1</v>
      </c>
      <c r="J180" s="3">
        <v>3539.03</v>
      </c>
      <c r="K180" s="3">
        <f t="shared" si="190"/>
        <v>3539.03</v>
      </c>
      <c r="L180" s="143">
        <f>3653.73-0.03</f>
        <v>3653.7</v>
      </c>
      <c r="M180" s="3">
        <f t="shared" si="191"/>
        <v>3653.7</v>
      </c>
      <c r="N180" s="3">
        <f t="shared" si="192"/>
        <v>114.66999999999962</v>
      </c>
      <c r="O180" s="3">
        <f t="shared" si="193"/>
        <v>114.66999999999962</v>
      </c>
      <c r="P180" s="1" t="s">
        <v>5415</v>
      </c>
      <c r="R180" s="3"/>
      <c r="S180" s="3"/>
      <c r="T180" s="3"/>
    </row>
    <row r="181" spans="2:20" s="1" customFormat="1" ht="25.2" customHeight="1" x14ac:dyDescent="0.3">
      <c r="B181" s="12" t="s">
        <v>6117</v>
      </c>
      <c r="C181" s="12" t="s">
        <v>6118</v>
      </c>
      <c r="D181" s="13"/>
      <c r="E181" s="17"/>
      <c r="F181" s="17"/>
      <c r="G181" s="17"/>
      <c r="H181" s="17"/>
      <c r="I181" s="17"/>
      <c r="J181" s="13"/>
      <c r="K181" s="13">
        <f>SUM(K182:K183)</f>
        <v>6300.4</v>
      </c>
      <c r="L181" s="13"/>
      <c r="M181" s="13">
        <f>SUM(M182:M183)</f>
        <v>6324.2300000000005</v>
      </c>
      <c r="N181" s="13"/>
      <c r="O181" s="13">
        <f>SUM(O182:O183)</f>
        <v>23.830000000000723</v>
      </c>
      <c r="R181" s="3"/>
      <c r="S181" s="3"/>
      <c r="T181" s="13"/>
    </row>
    <row r="182" spans="2:20" s="1" customFormat="1" ht="15" customHeight="1" x14ac:dyDescent="0.3">
      <c r="B182" s="4" t="s">
        <v>6119</v>
      </c>
      <c r="C182" s="4" t="s">
        <v>6118</v>
      </c>
      <c r="D182" s="3" t="s">
        <v>5883</v>
      </c>
      <c r="E182" s="18">
        <v>429</v>
      </c>
      <c r="F182" s="18"/>
      <c r="G182" s="18"/>
      <c r="H182" s="18"/>
      <c r="I182" s="97">
        <f t="shared" ref="I182:I183" si="194">SUM(E182:H182)</f>
        <v>429</v>
      </c>
      <c r="J182" s="3">
        <v>14.34</v>
      </c>
      <c r="K182" s="3">
        <f t="shared" ref="K182:K183" si="195">+ROUND(+IF(I182="",0,I182*J182),2)</f>
        <v>6151.86</v>
      </c>
      <c r="L182" s="3">
        <v>14.39</v>
      </c>
      <c r="M182" s="3">
        <f t="shared" ref="M182:M183" si="196">+ROUND(+IF(I182="",0,I182*L182),2)</f>
        <v>6173.31</v>
      </c>
      <c r="N182" s="3">
        <f t="shared" ref="N182:N183" si="197">+L182-J182</f>
        <v>5.0000000000000711E-2</v>
      </c>
      <c r="O182" s="3">
        <f t="shared" ref="O182:O183" si="198">+M182-K182</f>
        <v>21.450000000000728</v>
      </c>
      <c r="R182" s="3"/>
      <c r="S182" s="3"/>
      <c r="T182" s="3"/>
    </row>
    <row r="183" spans="2:20" s="1" customFormat="1" ht="15" customHeight="1" x14ac:dyDescent="0.3">
      <c r="B183" s="4" t="s">
        <v>6120</v>
      </c>
      <c r="C183" s="4" t="s">
        <v>6121</v>
      </c>
      <c r="D183" s="3" t="s">
        <v>28</v>
      </c>
      <c r="E183" s="18">
        <v>14</v>
      </c>
      <c r="F183" s="18"/>
      <c r="G183" s="18"/>
      <c r="H183" s="18"/>
      <c r="I183" s="97">
        <f t="shared" si="194"/>
        <v>14</v>
      </c>
      <c r="J183" s="3">
        <v>10.61</v>
      </c>
      <c r="K183" s="3">
        <f t="shared" si="195"/>
        <v>148.54</v>
      </c>
      <c r="L183" s="3">
        <v>10.78</v>
      </c>
      <c r="M183" s="3">
        <f t="shared" si="196"/>
        <v>150.91999999999999</v>
      </c>
      <c r="N183" s="3">
        <f t="shared" si="197"/>
        <v>0.16999999999999993</v>
      </c>
      <c r="O183" s="3">
        <f t="shared" si="198"/>
        <v>2.3799999999999955</v>
      </c>
      <c r="R183" s="3"/>
      <c r="S183" s="3"/>
      <c r="T183" s="3"/>
    </row>
    <row r="184" spans="2:20" s="1" customFormat="1" ht="25.2" customHeight="1" x14ac:dyDescent="0.3">
      <c r="B184" s="10" t="s">
        <v>1173</v>
      </c>
      <c r="C184" s="10" t="s">
        <v>3646</v>
      </c>
      <c r="D184" s="11"/>
      <c r="E184" s="16"/>
      <c r="F184" s="16"/>
      <c r="G184" s="16"/>
      <c r="H184" s="16"/>
      <c r="I184" s="16"/>
      <c r="J184" s="11"/>
      <c r="K184" s="11">
        <f>K185+K189+K195</f>
        <v>4562.25</v>
      </c>
      <c r="L184" s="11"/>
      <c r="M184" s="11">
        <f>M185+M189+M195</f>
        <v>4581.6000000000004</v>
      </c>
      <c r="N184" s="11"/>
      <c r="O184" s="11">
        <f>O185+O189+O195</f>
        <v>19.350000000000172</v>
      </c>
      <c r="R184" s="3"/>
      <c r="S184" s="3"/>
      <c r="T184" s="11"/>
    </row>
    <row r="185" spans="2:20" s="1" customFormat="1" ht="25.2" customHeight="1" x14ac:dyDescent="0.3">
      <c r="B185" s="12" t="s">
        <v>1178</v>
      </c>
      <c r="C185" s="12" t="s">
        <v>6128</v>
      </c>
      <c r="D185" s="13"/>
      <c r="E185" s="17"/>
      <c r="F185" s="17"/>
      <c r="G185" s="17"/>
      <c r="H185" s="17"/>
      <c r="I185" s="17"/>
      <c r="J185" s="13"/>
      <c r="K185" s="13">
        <f>SUM(K186:K188)</f>
        <v>2962.29</v>
      </c>
      <c r="L185" s="13"/>
      <c r="M185" s="13">
        <f>SUM(M186:M188)</f>
        <v>2973.21</v>
      </c>
      <c r="N185" s="13"/>
      <c r="O185" s="13">
        <f>SUM(O186:O188)</f>
        <v>10.920000000000186</v>
      </c>
      <c r="R185" s="3"/>
      <c r="S185" s="3"/>
      <c r="T185" s="13"/>
    </row>
    <row r="186" spans="2:20" s="1" customFormat="1" ht="15" customHeight="1" x14ac:dyDescent="0.3">
      <c r="B186" s="4" t="s">
        <v>6129</v>
      </c>
      <c r="C186" s="4" t="s">
        <v>6130</v>
      </c>
      <c r="D186" s="3" t="s">
        <v>28</v>
      </c>
      <c r="E186" s="18">
        <v>19</v>
      </c>
      <c r="F186" s="18"/>
      <c r="G186" s="18"/>
      <c r="H186" s="18"/>
      <c r="I186" s="97">
        <f t="shared" ref="I186:I188" si="199">SUM(E186:H186)</f>
        <v>19</v>
      </c>
      <c r="J186" s="3">
        <v>18.98</v>
      </c>
      <c r="K186" s="3">
        <f t="shared" ref="K186:K188" si="200">+ROUND(+IF(I186="",0,I186*J186),2)</f>
        <v>360.62</v>
      </c>
      <c r="L186" s="3">
        <v>19.05</v>
      </c>
      <c r="M186" s="3">
        <f t="shared" ref="M186:M188" si="201">+ROUND(+IF(I186="",0,I186*L186),2)</f>
        <v>361.95</v>
      </c>
      <c r="N186" s="3">
        <f t="shared" ref="N186:N188" si="202">+L186-J186</f>
        <v>7.0000000000000284E-2</v>
      </c>
      <c r="O186" s="3">
        <f t="shared" ref="O186:O188" si="203">+M186-K186</f>
        <v>1.3299999999999841</v>
      </c>
      <c r="R186" s="3"/>
      <c r="S186" s="3"/>
      <c r="T186" s="3"/>
    </row>
    <row r="187" spans="2:20" s="1" customFormat="1" ht="15" customHeight="1" x14ac:dyDescent="0.3">
      <c r="B187" s="4" t="s">
        <v>6131</v>
      </c>
      <c r="C187" s="4" t="s">
        <v>6782</v>
      </c>
      <c r="D187" s="3" t="s">
        <v>28</v>
      </c>
      <c r="E187" s="18">
        <v>19</v>
      </c>
      <c r="F187" s="18"/>
      <c r="G187" s="18"/>
      <c r="H187" s="18"/>
      <c r="I187" s="97">
        <f t="shared" si="199"/>
        <v>19</v>
      </c>
      <c r="J187" s="3">
        <v>18.93</v>
      </c>
      <c r="K187" s="3">
        <f t="shared" si="200"/>
        <v>359.67</v>
      </c>
      <c r="L187" s="3">
        <v>19</v>
      </c>
      <c r="M187" s="3">
        <f t="shared" si="201"/>
        <v>361</v>
      </c>
      <c r="N187" s="3">
        <f t="shared" si="202"/>
        <v>7.0000000000000284E-2</v>
      </c>
      <c r="O187" s="3">
        <f t="shared" si="203"/>
        <v>1.3299999999999841</v>
      </c>
      <c r="R187" s="3"/>
      <c r="S187" s="3"/>
      <c r="T187" s="3"/>
    </row>
    <row r="188" spans="2:20" s="1" customFormat="1" ht="15" customHeight="1" x14ac:dyDescent="0.3">
      <c r="B188" s="4" t="s">
        <v>8640</v>
      </c>
      <c r="C188" s="4" t="s">
        <v>6132</v>
      </c>
      <c r="D188" s="3" t="s">
        <v>28</v>
      </c>
      <c r="E188" s="18">
        <v>118</v>
      </c>
      <c r="F188" s="18"/>
      <c r="G188" s="18"/>
      <c r="H188" s="18"/>
      <c r="I188" s="97">
        <f t="shared" si="199"/>
        <v>118</v>
      </c>
      <c r="J188" s="3">
        <v>19</v>
      </c>
      <c r="K188" s="3">
        <f t="shared" si="200"/>
        <v>2242</v>
      </c>
      <c r="L188" s="3">
        <v>19.07</v>
      </c>
      <c r="M188" s="3">
        <f t="shared" si="201"/>
        <v>2250.2600000000002</v>
      </c>
      <c r="N188" s="3">
        <f t="shared" si="202"/>
        <v>7.0000000000000284E-2</v>
      </c>
      <c r="O188" s="3">
        <f t="shared" si="203"/>
        <v>8.2600000000002183</v>
      </c>
      <c r="R188" s="3"/>
      <c r="S188" s="3"/>
      <c r="T188" s="3"/>
    </row>
    <row r="189" spans="2:20" s="1" customFormat="1" ht="25.2" customHeight="1" x14ac:dyDescent="0.3">
      <c r="B189" s="12" t="s">
        <v>1180</v>
      </c>
      <c r="C189" s="12" t="s">
        <v>6133</v>
      </c>
      <c r="D189" s="13"/>
      <c r="E189" s="17"/>
      <c r="F189" s="17"/>
      <c r="G189" s="17"/>
      <c r="H189" s="17"/>
      <c r="I189" s="17"/>
      <c r="J189" s="13"/>
      <c r="K189" s="13">
        <f>SUM(K190:K194)</f>
        <v>492.56</v>
      </c>
      <c r="L189" s="13"/>
      <c r="M189" s="13">
        <f>SUM(M190:M194)</f>
        <v>495.98999999999995</v>
      </c>
      <c r="N189" s="13"/>
      <c r="O189" s="13">
        <f>SUM(O190:O194)</f>
        <v>3.4299999999999855</v>
      </c>
      <c r="R189" s="3"/>
      <c r="S189" s="3"/>
      <c r="T189" s="13"/>
    </row>
    <row r="190" spans="2:20" s="1" customFormat="1" ht="15" customHeight="1" x14ac:dyDescent="0.3">
      <c r="B190" s="4" t="s">
        <v>6134</v>
      </c>
      <c r="C190" s="4" t="s">
        <v>6135</v>
      </c>
      <c r="D190" s="3" t="s">
        <v>28</v>
      </c>
      <c r="E190" s="18">
        <v>11</v>
      </c>
      <c r="F190" s="18"/>
      <c r="G190" s="18"/>
      <c r="H190" s="18"/>
      <c r="I190" s="97">
        <f t="shared" ref="I190:I194" si="204">SUM(E190:H190)</f>
        <v>11</v>
      </c>
      <c r="J190" s="3">
        <v>7.82</v>
      </c>
      <c r="K190" s="3">
        <f t="shared" ref="K190:K194" si="205">+ROUND(+IF(I190="",0,I190*J190),2)</f>
        <v>86.02</v>
      </c>
      <c r="L190" s="3">
        <v>7.89</v>
      </c>
      <c r="M190" s="3">
        <f t="shared" ref="M190:M194" si="206">+ROUND(+IF(I190="",0,I190*L190),2)</f>
        <v>86.79</v>
      </c>
      <c r="N190" s="3">
        <f t="shared" ref="N190:N194" si="207">+L190-J190</f>
        <v>6.9999999999999396E-2</v>
      </c>
      <c r="O190" s="3">
        <f t="shared" ref="O190:O194" si="208">+M190-K190</f>
        <v>0.77000000000001023</v>
      </c>
      <c r="R190" s="3"/>
      <c r="S190" s="3"/>
      <c r="T190" s="3"/>
    </row>
    <row r="191" spans="2:20" s="1" customFormat="1" ht="15" customHeight="1" x14ac:dyDescent="0.3">
      <c r="B191" s="4" t="s">
        <v>6136</v>
      </c>
      <c r="C191" s="4" t="s">
        <v>6137</v>
      </c>
      <c r="D191" s="3" t="s">
        <v>28</v>
      </c>
      <c r="E191" s="18">
        <v>19</v>
      </c>
      <c r="F191" s="18"/>
      <c r="G191" s="18"/>
      <c r="H191" s="18"/>
      <c r="I191" s="97">
        <f t="shared" si="204"/>
        <v>19</v>
      </c>
      <c r="J191" s="3">
        <v>7.35</v>
      </c>
      <c r="K191" s="3">
        <f t="shared" si="205"/>
        <v>139.65</v>
      </c>
      <c r="L191" s="3">
        <v>7.42</v>
      </c>
      <c r="M191" s="3">
        <f t="shared" si="206"/>
        <v>140.97999999999999</v>
      </c>
      <c r="N191" s="3">
        <f t="shared" si="207"/>
        <v>7.0000000000000284E-2</v>
      </c>
      <c r="O191" s="3">
        <f t="shared" si="208"/>
        <v>1.3299999999999841</v>
      </c>
      <c r="R191" s="3"/>
      <c r="S191" s="3"/>
      <c r="T191" s="3"/>
    </row>
    <row r="192" spans="2:20" s="1" customFormat="1" ht="15" customHeight="1" x14ac:dyDescent="0.3">
      <c r="B192" s="4" t="s">
        <v>6138</v>
      </c>
      <c r="C192" s="4" t="s">
        <v>6139</v>
      </c>
      <c r="D192" s="3" t="s">
        <v>28</v>
      </c>
      <c r="E192" s="18">
        <v>7</v>
      </c>
      <c r="F192" s="18"/>
      <c r="G192" s="18"/>
      <c r="H192" s="18"/>
      <c r="I192" s="97">
        <f t="shared" si="204"/>
        <v>7</v>
      </c>
      <c r="J192" s="3">
        <v>8.5299999999999994</v>
      </c>
      <c r="K192" s="3">
        <f t="shared" si="205"/>
        <v>59.71</v>
      </c>
      <c r="L192" s="3">
        <v>8.6</v>
      </c>
      <c r="M192" s="3">
        <f t="shared" si="206"/>
        <v>60.2</v>
      </c>
      <c r="N192" s="3">
        <f t="shared" si="207"/>
        <v>7.0000000000000284E-2</v>
      </c>
      <c r="O192" s="3">
        <f t="shared" si="208"/>
        <v>0.49000000000000199</v>
      </c>
      <c r="R192" s="3"/>
      <c r="S192" s="3"/>
      <c r="T192" s="3"/>
    </row>
    <row r="193" spans="1:20" s="1" customFormat="1" ht="15" customHeight="1" x14ac:dyDescent="0.3">
      <c r="B193" s="4" t="s">
        <v>6140</v>
      </c>
      <c r="C193" s="4" t="s">
        <v>6141</v>
      </c>
      <c r="D193" s="3" t="s">
        <v>28</v>
      </c>
      <c r="E193" s="18">
        <v>10</v>
      </c>
      <c r="F193" s="18"/>
      <c r="G193" s="18"/>
      <c r="H193" s="18"/>
      <c r="I193" s="97">
        <f t="shared" si="204"/>
        <v>10</v>
      </c>
      <c r="J193" s="3">
        <v>7.35</v>
      </c>
      <c r="K193" s="3">
        <f t="shared" si="205"/>
        <v>73.5</v>
      </c>
      <c r="L193" s="3">
        <v>7.42</v>
      </c>
      <c r="M193" s="3">
        <f t="shared" si="206"/>
        <v>74.2</v>
      </c>
      <c r="N193" s="3">
        <f t="shared" si="207"/>
        <v>7.0000000000000284E-2</v>
      </c>
      <c r="O193" s="3">
        <f t="shared" si="208"/>
        <v>0.70000000000000284</v>
      </c>
      <c r="R193" s="3"/>
      <c r="S193" s="3"/>
      <c r="T193" s="3"/>
    </row>
    <row r="194" spans="1:20" s="1" customFormat="1" ht="15" customHeight="1" x14ac:dyDescent="0.3">
      <c r="B194" s="4" t="s">
        <v>6142</v>
      </c>
      <c r="C194" s="4" t="s">
        <v>6143</v>
      </c>
      <c r="D194" s="3" t="s">
        <v>28</v>
      </c>
      <c r="E194" s="18">
        <v>2</v>
      </c>
      <c r="F194" s="18"/>
      <c r="G194" s="18"/>
      <c r="H194" s="18"/>
      <c r="I194" s="97">
        <f t="shared" si="204"/>
        <v>2</v>
      </c>
      <c r="J194" s="3">
        <v>66.84</v>
      </c>
      <c r="K194" s="3">
        <f t="shared" si="205"/>
        <v>133.68</v>
      </c>
      <c r="L194" s="3">
        <v>66.91</v>
      </c>
      <c r="M194" s="3">
        <f t="shared" si="206"/>
        <v>133.82</v>
      </c>
      <c r="N194" s="3">
        <f t="shared" si="207"/>
        <v>6.9999999999993179E-2</v>
      </c>
      <c r="O194" s="3">
        <f t="shared" si="208"/>
        <v>0.13999999999998636</v>
      </c>
      <c r="R194" s="3"/>
      <c r="S194" s="3"/>
      <c r="T194" s="3"/>
    </row>
    <row r="195" spans="1:20" s="1" customFormat="1" ht="25.2" customHeight="1" x14ac:dyDescent="0.3">
      <c r="B195" s="12" t="s">
        <v>1182</v>
      </c>
      <c r="C195" s="12" t="s">
        <v>6144</v>
      </c>
      <c r="D195" s="13"/>
      <c r="E195" s="17"/>
      <c r="F195" s="17"/>
      <c r="G195" s="17"/>
      <c r="H195" s="17"/>
      <c r="I195" s="17"/>
      <c r="J195" s="13"/>
      <c r="K195" s="13">
        <f>SUM(K196)</f>
        <v>1107.4000000000001</v>
      </c>
      <c r="L195" s="13"/>
      <c r="M195" s="13">
        <f>SUM(M196)</f>
        <v>1112.4000000000001</v>
      </c>
      <c r="N195" s="13"/>
      <c r="O195" s="13">
        <f>SUM(O196)</f>
        <v>5</v>
      </c>
      <c r="R195" s="3"/>
      <c r="S195" s="3"/>
      <c r="T195" s="13"/>
    </row>
    <row r="196" spans="1:20" s="1" customFormat="1" ht="15" customHeight="1" x14ac:dyDescent="0.3">
      <c r="B196" s="4" t="s">
        <v>6145</v>
      </c>
      <c r="C196" s="4" t="s">
        <v>6146</v>
      </c>
      <c r="D196" s="3" t="s">
        <v>28</v>
      </c>
      <c r="E196" s="18">
        <v>10</v>
      </c>
      <c r="F196" s="18"/>
      <c r="G196" s="18"/>
      <c r="H196" s="18"/>
      <c r="I196" s="97">
        <f>SUM(E196:H196)</f>
        <v>10</v>
      </c>
      <c r="J196" s="3">
        <v>110.74</v>
      </c>
      <c r="K196" s="3">
        <f t="shared" ref="K196" si="209">+ROUND(+IF(I196="",0,I196*J196),2)</f>
        <v>1107.4000000000001</v>
      </c>
      <c r="L196" s="3">
        <v>111.24</v>
      </c>
      <c r="M196" s="3">
        <f t="shared" ref="M196" si="210">+ROUND(+IF(I196="",0,I196*L196),2)</f>
        <v>1112.4000000000001</v>
      </c>
      <c r="N196" s="3">
        <f t="shared" ref="N196" si="211">+L196-J196</f>
        <v>0.5</v>
      </c>
      <c r="O196" s="3">
        <f t="shared" ref="O196" si="212">+M196-K196</f>
        <v>5</v>
      </c>
      <c r="R196" s="3"/>
      <c r="S196" s="3"/>
      <c r="T196" s="3"/>
    </row>
    <row r="197" spans="1:20" s="1" customFormat="1" ht="30" customHeight="1" x14ac:dyDescent="0.3">
      <c r="A197" s="1" t="s">
        <v>5415</v>
      </c>
      <c r="B197" s="7" t="s">
        <v>1262</v>
      </c>
      <c r="C197" s="7" t="s">
        <v>3</v>
      </c>
      <c r="D197" s="8"/>
      <c r="E197" s="15"/>
      <c r="F197" s="15"/>
      <c r="G197" s="15"/>
      <c r="H197" s="15"/>
      <c r="I197" s="15"/>
      <c r="J197" s="8"/>
      <c r="K197" s="8">
        <f>+K198+K225+K306+K312</f>
        <v>113005.37</v>
      </c>
      <c r="L197" s="8"/>
      <c r="M197" s="8">
        <f>+M198+M225+M306+M312</f>
        <v>114920.16999999998</v>
      </c>
      <c r="N197" s="8"/>
      <c r="O197" s="8">
        <f>+O198+O225+O306+O312</f>
        <v>1914.8000000000015</v>
      </c>
      <c r="R197" s="3"/>
      <c r="S197" s="3"/>
      <c r="T197" s="8"/>
    </row>
    <row r="198" spans="1:20" s="1" customFormat="1" ht="25.2" customHeight="1" x14ac:dyDescent="0.3">
      <c r="B198" s="10" t="s">
        <v>6147</v>
      </c>
      <c r="C198" s="10" t="s">
        <v>1264</v>
      </c>
      <c r="D198" s="11"/>
      <c r="E198" s="16"/>
      <c r="F198" s="16"/>
      <c r="G198" s="16"/>
      <c r="H198" s="16"/>
      <c r="I198" s="16"/>
      <c r="J198" s="11"/>
      <c r="K198" s="11">
        <f>K199+K209</f>
        <v>6737.7800000000007</v>
      </c>
      <c r="L198" s="11"/>
      <c r="M198" s="11">
        <f>M199+M209</f>
        <v>7061.53</v>
      </c>
      <c r="N198" s="11"/>
      <c r="O198" s="11">
        <f>O199+O209</f>
        <v>323.75000000000011</v>
      </c>
      <c r="R198" s="3"/>
      <c r="S198" s="3"/>
      <c r="T198" s="11"/>
    </row>
    <row r="199" spans="1:20" s="1" customFormat="1" ht="25.2" customHeight="1" x14ac:dyDescent="0.3">
      <c r="B199" s="12" t="s">
        <v>1323</v>
      </c>
      <c r="C199" s="12" t="s">
        <v>6189</v>
      </c>
      <c r="D199" s="13"/>
      <c r="E199" s="17"/>
      <c r="F199" s="17"/>
      <c r="G199" s="17"/>
      <c r="H199" s="17"/>
      <c r="I199" s="17"/>
      <c r="J199" s="13"/>
      <c r="K199" s="13">
        <f>SUM(K200:K208)/2</f>
        <v>2634.3700000000003</v>
      </c>
      <c r="L199" s="13"/>
      <c r="M199" s="13">
        <f>SUM(M200:M208)/2</f>
        <v>2755.92</v>
      </c>
      <c r="N199" s="13"/>
      <c r="O199" s="13">
        <f>SUM(O200:O208)/2</f>
        <v>121.55000000000004</v>
      </c>
      <c r="R199" s="3"/>
      <c r="S199" s="3"/>
      <c r="T199" s="13"/>
    </row>
    <row r="200" spans="1:20" s="1" customFormat="1" ht="19.95" customHeight="1" x14ac:dyDescent="0.3">
      <c r="B200" s="6" t="s">
        <v>1325</v>
      </c>
      <c r="C200" s="6" t="s">
        <v>6190</v>
      </c>
      <c r="D200" s="5"/>
      <c r="E200" s="19"/>
      <c r="F200" s="19"/>
      <c r="G200" s="19"/>
      <c r="H200" s="19"/>
      <c r="I200" s="19"/>
      <c r="J200" s="5"/>
      <c r="K200" s="5">
        <f t="shared" ref="K200:O200" si="213">SUM(K201)</f>
        <v>42.27</v>
      </c>
      <c r="L200" s="5"/>
      <c r="M200" s="5">
        <f t="shared" si="213"/>
        <v>44.22</v>
      </c>
      <c r="N200" s="5"/>
      <c r="O200" s="5">
        <f t="shared" si="213"/>
        <v>1.9499999999999957</v>
      </c>
      <c r="R200" s="3"/>
      <c r="S200" s="3"/>
      <c r="T200" s="5"/>
    </row>
    <row r="201" spans="1:20" s="1" customFormat="1" ht="15" customHeight="1" x14ac:dyDescent="0.3">
      <c r="B201" s="4" t="s">
        <v>6191</v>
      </c>
      <c r="C201" s="4" t="s">
        <v>6192</v>
      </c>
      <c r="D201" s="3" t="s">
        <v>28</v>
      </c>
      <c r="E201" s="18">
        <v>3</v>
      </c>
      <c r="F201" s="18"/>
      <c r="G201" s="18"/>
      <c r="H201" s="18"/>
      <c r="I201" s="97">
        <f>SUM(E201:H201)</f>
        <v>3</v>
      </c>
      <c r="J201" s="3">
        <v>14.09</v>
      </c>
      <c r="K201" s="3">
        <f t="shared" ref="K201" si="214">+ROUND(+IF(I201="",0,I201*J201),2)</f>
        <v>42.27</v>
      </c>
      <c r="L201" s="3">
        <v>14.74</v>
      </c>
      <c r="M201" s="3">
        <f t="shared" ref="M201" si="215">+ROUND(+IF(I201="",0,I201*L201),2)</f>
        <v>44.22</v>
      </c>
      <c r="N201" s="3">
        <f t="shared" ref="N201" si="216">+L201-J201</f>
        <v>0.65000000000000036</v>
      </c>
      <c r="O201" s="3">
        <f t="shared" ref="O201" si="217">+M201-K201</f>
        <v>1.9499999999999957</v>
      </c>
      <c r="R201" s="3"/>
      <c r="S201" s="3"/>
      <c r="T201" s="3"/>
    </row>
    <row r="202" spans="1:20" s="1" customFormat="1" ht="19.95" customHeight="1" x14ac:dyDescent="0.3">
      <c r="B202" s="6" t="s">
        <v>6193</v>
      </c>
      <c r="C202" s="6" t="s">
        <v>6194</v>
      </c>
      <c r="D202" s="5"/>
      <c r="E202" s="19"/>
      <c r="F202" s="19"/>
      <c r="G202" s="19"/>
      <c r="H202" s="19"/>
      <c r="I202" s="19"/>
      <c r="J202" s="5"/>
      <c r="K202" s="5">
        <f t="shared" ref="K202:O202" si="218">SUM(K203)</f>
        <v>766.36</v>
      </c>
      <c r="L202" s="5"/>
      <c r="M202" s="5">
        <f t="shared" si="218"/>
        <v>801.72</v>
      </c>
      <c r="N202" s="5"/>
      <c r="O202" s="5">
        <f t="shared" si="218"/>
        <v>35.360000000000014</v>
      </c>
      <c r="R202" s="3"/>
      <c r="S202" s="3"/>
      <c r="T202" s="5"/>
    </row>
    <row r="203" spans="1:20" s="1" customFormat="1" ht="15" customHeight="1" x14ac:dyDescent="0.3">
      <c r="B203" s="4" t="s">
        <v>6195</v>
      </c>
      <c r="C203" s="4" t="s">
        <v>6196</v>
      </c>
      <c r="D203" s="3" t="s">
        <v>28</v>
      </c>
      <c r="E203" s="18">
        <v>34</v>
      </c>
      <c r="F203" s="18"/>
      <c r="G203" s="18"/>
      <c r="H203" s="18"/>
      <c r="I203" s="97">
        <f>SUM(E203:H203)</f>
        <v>34</v>
      </c>
      <c r="J203" s="3">
        <v>22.54</v>
      </c>
      <c r="K203" s="3">
        <f t="shared" ref="K203" si="219">+ROUND(+IF(I203="",0,I203*J203),2)</f>
        <v>766.36</v>
      </c>
      <c r="L203" s="3">
        <v>23.58</v>
      </c>
      <c r="M203" s="3">
        <f t="shared" ref="M203" si="220">+ROUND(+IF(I203="",0,I203*L203),2)</f>
        <v>801.72</v>
      </c>
      <c r="N203" s="3">
        <f t="shared" ref="N203" si="221">+L203-J203</f>
        <v>1.0399999999999991</v>
      </c>
      <c r="O203" s="3">
        <f t="shared" ref="O203" si="222">+M203-K203</f>
        <v>35.360000000000014</v>
      </c>
      <c r="R203" s="3"/>
      <c r="S203" s="3"/>
      <c r="T203" s="3"/>
    </row>
    <row r="204" spans="1:20" s="1" customFormat="1" ht="19.95" customHeight="1" x14ac:dyDescent="0.3">
      <c r="B204" s="6" t="s">
        <v>6197</v>
      </c>
      <c r="C204" s="6" t="s">
        <v>6198</v>
      </c>
      <c r="D204" s="5"/>
      <c r="E204" s="19"/>
      <c r="F204" s="19"/>
      <c r="G204" s="19"/>
      <c r="H204" s="19"/>
      <c r="I204" s="19"/>
      <c r="J204" s="5"/>
      <c r="K204" s="5">
        <f>SUM(K205:K208)</f>
        <v>1825.7399999999998</v>
      </c>
      <c r="L204" s="5"/>
      <c r="M204" s="5">
        <f>SUM(M205:M208)</f>
        <v>1909.98</v>
      </c>
      <c r="N204" s="5"/>
      <c r="O204" s="5">
        <f>SUM(O205:O208)</f>
        <v>84.240000000000023</v>
      </c>
      <c r="R204" s="3"/>
      <c r="S204" s="3"/>
      <c r="T204" s="5"/>
    </row>
    <row r="205" spans="1:20" s="1" customFormat="1" ht="15" customHeight="1" x14ac:dyDescent="0.3">
      <c r="B205" s="4" t="s">
        <v>6199</v>
      </c>
      <c r="C205" s="4" t="s">
        <v>6200</v>
      </c>
      <c r="D205" s="3" t="s">
        <v>28</v>
      </c>
      <c r="E205" s="18">
        <v>20</v>
      </c>
      <c r="F205" s="18"/>
      <c r="G205" s="18"/>
      <c r="H205" s="18"/>
      <c r="I205" s="97">
        <f t="shared" ref="I205:I208" si="223">SUM(E205:H205)</f>
        <v>20</v>
      </c>
      <c r="J205" s="3">
        <v>22.54</v>
      </c>
      <c r="K205" s="3">
        <f t="shared" ref="K205:K208" si="224">+ROUND(+IF(I205="",0,I205*J205),2)</f>
        <v>450.8</v>
      </c>
      <c r="L205" s="3">
        <v>23.58</v>
      </c>
      <c r="M205" s="3">
        <f t="shared" ref="M205:M208" si="225">+ROUND(+IF(I205="",0,I205*L205),2)</f>
        <v>471.6</v>
      </c>
      <c r="N205" s="3">
        <f t="shared" ref="N205:N208" si="226">+L205-J205</f>
        <v>1.0399999999999991</v>
      </c>
      <c r="O205" s="3">
        <f t="shared" ref="O205:O208" si="227">+M205-K205</f>
        <v>20.800000000000011</v>
      </c>
      <c r="R205" s="3"/>
      <c r="S205" s="3"/>
      <c r="T205" s="3"/>
    </row>
    <row r="206" spans="1:20" s="1" customFormat="1" ht="15" customHeight="1" x14ac:dyDescent="0.3">
      <c r="B206" s="4" t="s">
        <v>6201</v>
      </c>
      <c r="C206" s="4" t="s">
        <v>6202</v>
      </c>
      <c r="D206" s="3" t="s">
        <v>28</v>
      </c>
      <c r="E206" s="18">
        <v>37</v>
      </c>
      <c r="F206" s="18"/>
      <c r="G206" s="18"/>
      <c r="H206" s="18"/>
      <c r="I206" s="97">
        <f t="shared" si="223"/>
        <v>37</v>
      </c>
      <c r="J206" s="3">
        <v>22.54</v>
      </c>
      <c r="K206" s="3">
        <f t="shared" si="224"/>
        <v>833.98</v>
      </c>
      <c r="L206" s="3">
        <v>23.58</v>
      </c>
      <c r="M206" s="3">
        <f t="shared" si="225"/>
        <v>872.46</v>
      </c>
      <c r="N206" s="3">
        <f t="shared" si="226"/>
        <v>1.0399999999999991</v>
      </c>
      <c r="O206" s="3">
        <f t="shared" si="227"/>
        <v>38.480000000000018</v>
      </c>
      <c r="R206" s="3"/>
      <c r="S206" s="3"/>
      <c r="T206" s="3"/>
    </row>
    <row r="207" spans="1:20" s="1" customFormat="1" ht="15" customHeight="1" x14ac:dyDescent="0.3">
      <c r="B207" s="4" t="s">
        <v>6203</v>
      </c>
      <c r="C207" s="4" t="s">
        <v>6204</v>
      </c>
      <c r="D207" s="3" t="s">
        <v>28</v>
      </c>
      <c r="E207" s="18">
        <v>22</v>
      </c>
      <c r="F207" s="18"/>
      <c r="G207" s="18"/>
      <c r="H207" s="18"/>
      <c r="I207" s="97">
        <f t="shared" si="223"/>
        <v>22</v>
      </c>
      <c r="J207" s="3">
        <v>22.54</v>
      </c>
      <c r="K207" s="3">
        <f t="shared" si="224"/>
        <v>495.88</v>
      </c>
      <c r="L207" s="3">
        <v>23.58</v>
      </c>
      <c r="M207" s="3">
        <f t="shared" si="225"/>
        <v>518.76</v>
      </c>
      <c r="N207" s="3">
        <f t="shared" si="226"/>
        <v>1.0399999999999991</v>
      </c>
      <c r="O207" s="3">
        <f t="shared" si="227"/>
        <v>22.879999999999995</v>
      </c>
      <c r="R207" s="3"/>
      <c r="S207" s="3"/>
      <c r="T207" s="3"/>
    </row>
    <row r="208" spans="1:20" s="1" customFormat="1" ht="15" customHeight="1" x14ac:dyDescent="0.3">
      <c r="B208" s="4" t="s">
        <v>6205</v>
      </c>
      <c r="C208" s="4" t="s">
        <v>6783</v>
      </c>
      <c r="D208" s="3" t="s">
        <v>28</v>
      </c>
      <c r="E208" s="18">
        <v>2</v>
      </c>
      <c r="F208" s="18"/>
      <c r="G208" s="18"/>
      <c r="H208" s="18"/>
      <c r="I208" s="97">
        <f t="shared" si="223"/>
        <v>2</v>
      </c>
      <c r="J208" s="3">
        <v>22.54</v>
      </c>
      <c r="K208" s="3">
        <f t="shared" si="224"/>
        <v>45.08</v>
      </c>
      <c r="L208" s="3">
        <v>23.58</v>
      </c>
      <c r="M208" s="3">
        <f t="shared" si="225"/>
        <v>47.16</v>
      </c>
      <c r="N208" s="3">
        <f t="shared" si="226"/>
        <v>1.0399999999999991</v>
      </c>
      <c r="O208" s="3">
        <f t="shared" si="227"/>
        <v>2.0799999999999983</v>
      </c>
      <c r="R208" s="3"/>
      <c r="S208" s="3"/>
      <c r="T208" s="3"/>
    </row>
    <row r="209" spans="2:20" s="1" customFormat="1" ht="25.2" customHeight="1" x14ac:dyDescent="0.3">
      <c r="B209" s="12" t="s">
        <v>1327</v>
      </c>
      <c r="C209" s="12" t="s">
        <v>6206</v>
      </c>
      <c r="D209" s="13"/>
      <c r="E209" s="17"/>
      <c r="F209" s="17"/>
      <c r="G209" s="17"/>
      <c r="H209" s="17"/>
      <c r="I209" s="17"/>
      <c r="J209" s="13"/>
      <c r="K209" s="13">
        <f>SUM(K210:K224)/2</f>
        <v>4103.41</v>
      </c>
      <c r="L209" s="13"/>
      <c r="M209" s="13">
        <f>SUM(M210:M224)/2</f>
        <v>4305.6099999999997</v>
      </c>
      <c r="N209" s="13"/>
      <c r="O209" s="13">
        <f>SUM(O210:O224)/2</f>
        <v>202.20000000000005</v>
      </c>
      <c r="R209" s="3"/>
      <c r="S209" s="3"/>
      <c r="T209" s="13"/>
    </row>
    <row r="210" spans="2:20" s="1" customFormat="1" ht="19.95" customHeight="1" x14ac:dyDescent="0.3">
      <c r="B210" s="6" t="s">
        <v>1329</v>
      </c>
      <c r="C210" s="6" t="s">
        <v>6207</v>
      </c>
      <c r="D210" s="5"/>
      <c r="E210" s="19"/>
      <c r="F210" s="19"/>
      <c r="G210" s="19"/>
      <c r="H210" s="19"/>
      <c r="I210" s="19"/>
      <c r="J210" s="5"/>
      <c r="K210" s="5">
        <f t="shared" ref="K210:O210" si="228">SUM(K211)</f>
        <v>60.87</v>
      </c>
      <c r="L210" s="5"/>
      <c r="M210" s="5">
        <f t="shared" si="228"/>
        <v>63.87</v>
      </c>
      <c r="N210" s="5"/>
      <c r="O210" s="5">
        <f t="shared" si="228"/>
        <v>3</v>
      </c>
      <c r="R210" s="3"/>
      <c r="S210" s="3"/>
      <c r="T210" s="5"/>
    </row>
    <row r="211" spans="2:20" s="1" customFormat="1" ht="15" customHeight="1" x14ac:dyDescent="0.3">
      <c r="B211" s="4" t="s">
        <v>6208</v>
      </c>
      <c r="C211" s="4" t="s">
        <v>6209</v>
      </c>
      <c r="D211" s="3" t="s">
        <v>28</v>
      </c>
      <c r="E211" s="18">
        <v>3</v>
      </c>
      <c r="F211" s="18"/>
      <c r="G211" s="18"/>
      <c r="H211" s="18"/>
      <c r="I211" s="97">
        <f>SUM(E211:H211)</f>
        <v>3</v>
      </c>
      <c r="J211" s="3">
        <v>20.29</v>
      </c>
      <c r="K211" s="3">
        <f t="shared" ref="K211" si="229">+ROUND(+IF(I211="",0,I211*J211),2)</f>
        <v>60.87</v>
      </c>
      <c r="L211" s="3">
        <v>21.29</v>
      </c>
      <c r="M211" s="3">
        <f t="shared" ref="M211" si="230">+ROUND(+IF(I211="",0,I211*L211),2)</f>
        <v>63.87</v>
      </c>
      <c r="N211" s="3">
        <f t="shared" ref="N211" si="231">+L211-J211</f>
        <v>1</v>
      </c>
      <c r="O211" s="3">
        <f t="shared" ref="O211" si="232">+M211-K211</f>
        <v>3</v>
      </c>
      <c r="R211" s="3"/>
      <c r="S211" s="3"/>
      <c r="T211" s="3"/>
    </row>
    <row r="212" spans="2:20" s="1" customFormat="1" ht="19.95" customHeight="1" x14ac:dyDescent="0.3">
      <c r="B212" s="6" t="s">
        <v>6210</v>
      </c>
      <c r="C212" s="6" t="s">
        <v>6211</v>
      </c>
      <c r="D212" s="5"/>
      <c r="E212" s="19"/>
      <c r="F212" s="19"/>
      <c r="G212" s="19"/>
      <c r="H212" s="19"/>
      <c r="I212" s="19"/>
      <c r="J212" s="5"/>
      <c r="K212" s="5">
        <f t="shared" ref="K212:O212" si="233">SUM(K213)</f>
        <v>689.86</v>
      </c>
      <c r="L212" s="5"/>
      <c r="M212" s="5">
        <f t="shared" si="233"/>
        <v>723.86</v>
      </c>
      <c r="N212" s="5"/>
      <c r="O212" s="5">
        <f t="shared" si="233"/>
        <v>34</v>
      </c>
      <c r="R212" s="3"/>
      <c r="S212" s="3"/>
      <c r="T212" s="5"/>
    </row>
    <row r="213" spans="2:20" s="1" customFormat="1" ht="15" customHeight="1" x14ac:dyDescent="0.3">
      <c r="B213" s="4" t="s">
        <v>6212</v>
      </c>
      <c r="C213" s="4" t="s">
        <v>6213</v>
      </c>
      <c r="D213" s="3" t="s">
        <v>28</v>
      </c>
      <c r="E213" s="18">
        <v>34</v>
      </c>
      <c r="F213" s="18"/>
      <c r="G213" s="18"/>
      <c r="H213" s="18"/>
      <c r="I213" s="97">
        <f>SUM(E213:H213)</f>
        <v>34</v>
      </c>
      <c r="J213" s="3">
        <v>20.29</v>
      </c>
      <c r="K213" s="3">
        <f t="shared" ref="K213" si="234">+ROUND(+IF(I213="",0,I213*J213),2)</f>
        <v>689.86</v>
      </c>
      <c r="L213" s="3">
        <v>21.29</v>
      </c>
      <c r="M213" s="3">
        <f t="shared" ref="M213" si="235">+ROUND(+IF(I213="",0,I213*L213),2)</f>
        <v>723.86</v>
      </c>
      <c r="N213" s="3">
        <f t="shared" ref="N213" si="236">+L213-J213</f>
        <v>1</v>
      </c>
      <c r="O213" s="3">
        <f t="shared" ref="O213" si="237">+M213-K213</f>
        <v>34</v>
      </c>
      <c r="R213" s="3"/>
      <c r="S213" s="3"/>
      <c r="T213" s="3"/>
    </row>
    <row r="214" spans="2:20" s="1" customFormat="1" ht="19.95" customHeight="1" x14ac:dyDescent="0.3">
      <c r="B214" s="6" t="s">
        <v>6214</v>
      </c>
      <c r="C214" s="6" t="s">
        <v>6215</v>
      </c>
      <c r="D214" s="5"/>
      <c r="E214" s="19"/>
      <c r="F214" s="19"/>
      <c r="G214" s="19"/>
      <c r="H214" s="19"/>
      <c r="I214" s="19"/>
      <c r="J214" s="5"/>
      <c r="K214" s="5">
        <f>SUM(K215:K216)</f>
        <v>1643.49</v>
      </c>
      <c r="L214" s="5"/>
      <c r="M214" s="5">
        <f>SUM(M215:M216)</f>
        <v>1724.49</v>
      </c>
      <c r="N214" s="5"/>
      <c r="O214" s="5">
        <f>SUM(O215:O216)</f>
        <v>81</v>
      </c>
      <c r="R214" s="3"/>
      <c r="S214" s="3"/>
      <c r="T214" s="5"/>
    </row>
    <row r="215" spans="2:20" s="1" customFormat="1" ht="15" customHeight="1" x14ac:dyDescent="0.3">
      <c r="B215" s="4" t="s">
        <v>6216</v>
      </c>
      <c r="C215" s="4" t="s">
        <v>6217</v>
      </c>
      <c r="D215" s="3" t="s">
        <v>28</v>
      </c>
      <c r="E215" s="18">
        <v>57</v>
      </c>
      <c r="F215" s="18"/>
      <c r="G215" s="18"/>
      <c r="H215" s="18"/>
      <c r="I215" s="97">
        <f t="shared" ref="I215:I216" si="238">SUM(E215:H215)</f>
        <v>57</v>
      </c>
      <c r="J215" s="3">
        <v>20.29</v>
      </c>
      <c r="K215" s="3">
        <f t="shared" ref="K215:K216" si="239">+ROUND(+IF(I215="",0,I215*J215),2)</f>
        <v>1156.53</v>
      </c>
      <c r="L215" s="3">
        <v>21.29</v>
      </c>
      <c r="M215" s="3">
        <f t="shared" ref="M215:M216" si="240">+ROUND(+IF(I215="",0,I215*L215),2)</f>
        <v>1213.53</v>
      </c>
      <c r="N215" s="3">
        <f t="shared" ref="N215:N216" si="241">+L215-J215</f>
        <v>1</v>
      </c>
      <c r="O215" s="3">
        <f t="shared" ref="O215:O216" si="242">+M215-K215</f>
        <v>57</v>
      </c>
      <c r="R215" s="3"/>
      <c r="S215" s="3"/>
      <c r="T215" s="3"/>
    </row>
    <row r="216" spans="2:20" s="1" customFormat="1" ht="15" customHeight="1" x14ac:dyDescent="0.3">
      <c r="B216" s="4" t="s">
        <v>6218</v>
      </c>
      <c r="C216" s="4" t="s">
        <v>6219</v>
      </c>
      <c r="D216" s="3" t="s">
        <v>28</v>
      </c>
      <c r="E216" s="18">
        <v>24</v>
      </c>
      <c r="F216" s="18"/>
      <c r="G216" s="18"/>
      <c r="H216" s="18"/>
      <c r="I216" s="97">
        <f t="shared" si="238"/>
        <v>24</v>
      </c>
      <c r="J216" s="3">
        <v>20.29</v>
      </c>
      <c r="K216" s="3">
        <f t="shared" si="239"/>
        <v>486.96</v>
      </c>
      <c r="L216" s="3">
        <v>21.29</v>
      </c>
      <c r="M216" s="3">
        <f t="shared" si="240"/>
        <v>510.96</v>
      </c>
      <c r="N216" s="3">
        <f t="shared" si="241"/>
        <v>1</v>
      </c>
      <c r="O216" s="3">
        <f t="shared" si="242"/>
        <v>24</v>
      </c>
      <c r="R216" s="3"/>
      <c r="S216" s="3"/>
      <c r="T216" s="3"/>
    </row>
    <row r="217" spans="2:20" s="1" customFormat="1" ht="19.95" customHeight="1" x14ac:dyDescent="0.3">
      <c r="B217" s="6" t="s">
        <v>6220</v>
      </c>
      <c r="C217" s="6" t="s">
        <v>6221</v>
      </c>
      <c r="D217" s="5"/>
      <c r="E217" s="19"/>
      <c r="F217" s="19"/>
      <c r="G217" s="19"/>
      <c r="H217" s="19"/>
      <c r="I217" s="19"/>
      <c r="J217" s="5"/>
      <c r="K217" s="5">
        <f>SUM(K218:K220)</f>
        <v>957.34999999999991</v>
      </c>
      <c r="L217" s="5"/>
      <c r="M217" s="5">
        <f>SUM(M218:M220)</f>
        <v>1004.55</v>
      </c>
      <c r="N217" s="5"/>
      <c r="O217" s="5">
        <f>SUM(O218:O220)</f>
        <v>47.200000000000017</v>
      </c>
      <c r="R217" s="3"/>
      <c r="S217" s="3"/>
      <c r="T217" s="5"/>
    </row>
    <row r="218" spans="2:20" s="1" customFormat="1" ht="15" customHeight="1" x14ac:dyDescent="0.3">
      <c r="B218" s="4" t="s">
        <v>6222</v>
      </c>
      <c r="C218" s="4" t="s">
        <v>6223</v>
      </c>
      <c r="D218" s="3" t="s">
        <v>28</v>
      </c>
      <c r="E218" s="18">
        <v>57</v>
      </c>
      <c r="F218" s="18"/>
      <c r="G218" s="18"/>
      <c r="H218" s="18"/>
      <c r="I218" s="97">
        <f t="shared" ref="I218:I220" si="243">SUM(E218:H218)</f>
        <v>57</v>
      </c>
      <c r="J218" s="3">
        <v>10.15</v>
      </c>
      <c r="K218" s="3">
        <f t="shared" ref="K218:K220" si="244">+ROUND(+IF(I218="",0,I218*J218),2)</f>
        <v>578.54999999999995</v>
      </c>
      <c r="L218" s="3">
        <v>10.65</v>
      </c>
      <c r="M218" s="3">
        <f t="shared" ref="M218:M220" si="245">+ROUND(+IF(I218="",0,I218*L218),2)</f>
        <v>607.04999999999995</v>
      </c>
      <c r="N218" s="3">
        <f t="shared" ref="N218:N220" si="246">+L218-J218</f>
        <v>0.5</v>
      </c>
      <c r="O218" s="3">
        <f t="shared" ref="O218:O220" si="247">+M218-K218</f>
        <v>28.5</v>
      </c>
      <c r="R218" s="3"/>
      <c r="S218" s="3"/>
      <c r="T218" s="3"/>
    </row>
    <row r="219" spans="2:20" s="1" customFormat="1" ht="15" customHeight="1" x14ac:dyDescent="0.3">
      <c r="B219" s="4" t="s">
        <v>6224</v>
      </c>
      <c r="C219" s="4" t="s">
        <v>6225</v>
      </c>
      <c r="D219" s="3" t="s">
        <v>28</v>
      </c>
      <c r="E219" s="18">
        <v>24</v>
      </c>
      <c r="F219" s="18"/>
      <c r="G219" s="18"/>
      <c r="H219" s="18"/>
      <c r="I219" s="97">
        <f t="shared" si="243"/>
        <v>24</v>
      </c>
      <c r="J219" s="3">
        <v>10.15</v>
      </c>
      <c r="K219" s="3">
        <f t="shared" si="244"/>
        <v>243.6</v>
      </c>
      <c r="L219" s="3">
        <v>10.65</v>
      </c>
      <c r="M219" s="3">
        <f t="shared" si="245"/>
        <v>255.6</v>
      </c>
      <c r="N219" s="3">
        <f t="shared" si="246"/>
        <v>0.5</v>
      </c>
      <c r="O219" s="3">
        <f t="shared" si="247"/>
        <v>12</v>
      </c>
      <c r="R219" s="3"/>
      <c r="S219" s="3"/>
      <c r="T219" s="3"/>
    </row>
    <row r="220" spans="2:20" s="1" customFormat="1" ht="15" customHeight="1" x14ac:dyDescent="0.3">
      <c r="B220" s="4" t="s">
        <v>6226</v>
      </c>
      <c r="C220" s="4" t="s">
        <v>6227</v>
      </c>
      <c r="D220" s="3" t="s">
        <v>28</v>
      </c>
      <c r="E220" s="18">
        <v>10</v>
      </c>
      <c r="F220" s="18"/>
      <c r="G220" s="18"/>
      <c r="H220" s="18"/>
      <c r="I220" s="97">
        <f t="shared" si="243"/>
        <v>10</v>
      </c>
      <c r="J220" s="3">
        <v>13.52</v>
      </c>
      <c r="K220" s="3">
        <f t="shared" si="244"/>
        <v>135.19999999999999</v>
      </c>
      <c r="L220" s="3">
        <v>14.19</v>
      </c>
      <c r="M220" s="3">
        <f t="shared" si="245"/>
        <v>141.9</v>
      </c>
      <c r="N220" s="3">
        <f t="shared" si="246"/>
        <v>0.66999999999999993</v>
      </c>
      <c r="O220" s="3">
        <f t="shared" si="247"/>
        <v>6.7000000000000171</v>
      </c>
      <c r="R220" s="3"/>
      <c r="S220" s="3"/>
      <c r="T220" s="3"/>
    </row>
    <row r="221" spans="2:20" s="1" customFormat="1" ht="19.95" customHeight="1" x14ac:dyDescent="0.3">
      <c r="B221" s="6" t="s">
        <v>6228</v>
      </c>
      <c r="C221" s="6" t="s">
        <v>6229</v>
      </c>
      <c r="D221" s="5"/>
      <c r="E221" s="19"/>
      <c r="F221" s="19"/>
      <c r="G221" s="19"/>
      <c r="H221" s="19"/>
      <c r="I221" s="19"/>
      <c r="J221" s="5"/>
      <c r="K221" s="5">
        <f>SUM(K222:K224)</f>
        <v>751.83999999999992</v>
      </c>
      <c r="L221" s="5"/>
      <c r="M221" s="5">
        <f>SUM(M222:M224)</f>
        <v>788.83999999999992</v>
      </c>
      <c r="N221" s="5"/>
      <c r="O221" s="5">
        <f>SUM(O222:O224)</f>
        <v>37</v>
      </c>
      <c r="R221" s="3"/>
      <c r="S221" s="3"/>
      <c r="T221" s="5"/>
    </row>
    <row r="222" spans="2:20" s="1" customFormat="1" ht="15" customHeight="1" x14ac:dyDescent="0.3">
      <c r="B222" s="4" t="s">
        <v>6230</v>
      </c>
      <c r="C222" s="4" t="s">
        <v>6231</v>
      </c>
      <c r="D222" s="3" t="s">
        <v>28</v>
      </c>
      <c r="E222" s="18">
        <v>34</v>
      </c>
      <c r="F222" s="18"/>
      <c r="G222" s="18"/>
      <c r="H222" s="18"/>
      <c r="I222" s="97">
        <f t="shared" ref="I222:I224" si="248">SUM(E222:H222)</f>
        <v>34</v>
      </c>
      <c r="J222" s="3">
        <v>5.08</v>
      </c>
      <c r="K222" s="3">
        <f t="shared" ref="K222:K224" si="249">+ROUND(+IF(I222="",0,I222*J222),2)</f>
        <v>172.72</v>
      </c>
      <c r="L222" s="3">
        <v>5.33</v>
      </c>
      <c r="M222" s="3">
        <f t="shared" ref="M222:M224" si="250">+ROUND(+IF(I222="",0,I222*L222),2)</f>
        <v>181.22</v>
      </c>
      <c r="N222" s="3">
        <f t="shared" ref="N222:N224" si="251">+L222-J222</f>
        <v>0.25</v>
      </c>
      <c r="O222" s="3">
        <f t="shared" ref="O222:O224" si="252">+M222-K222</f>
        <v>8.5</v>
      </c>
      <c r="R222" s="3"/>
      <c r="S222" s="3"/>
      <c r="T222" s="3"/>
    </row>
    <row r="223" spans="2:20" s="1" customFormat="1" ht="15" customHeight="1" x14ac:dyDescent="0.3">
      <c r="B223" s="4" t="s">
        <v>6232</v>
      </c>
      <c r="C223" s="4" t="s">
        <v>6233</v>
      </c>
      <c r="D223" s="3" t="s">
        <v>28</v>
      </c>
      <c r="E223" s="18">
        <v>57</v>
      </c>
      <c r="F223" s="18"/>
      <c r="G223" s="18"/>
      <c r="H223" s="18"/>
      <c r="I223" s="97">
        <f t="shared" si="248"/>
        <v>57</v>
      </c>
      <c r="J223" s="3">
        <v>5.08</v>
      </c>
      <c r="K223" s="3">
        <f t="shared" si="249"/>
        <v>289.56</v>
      </c>
      <c r="L223" s="3">
        <v>5.33</v>
      </c>
      <c r="M223" s="3">
        <f t="shared" si="250"/>
        <v>303.81</v>
      </c>
      <c r="N223" s="3">
        <f t="shared" si="251"/>
        <v>0.25</v>
      </c>
      <c r="O223" s="3">
        <f t="shared" si="252"/>
        <v>14.25</v>
      </c>
      <c r="R223" s="3"/>
      <c r="S223" s="3"/>
      <c r="T223" s="3"/>
    </row>
    <row r="224" spans="2:20" s="1" customFormat="1" ht="15" customHeight="1" x14ac:dyDescent="0.3">
      <c r="B224" s="4" t="s">
        <v>6234</v>
      </c>
      <c r="C224" s="4" t="s">
        <v>6235</v>
      </c>
      <c r="D224" s="3" t="s">
        <v>28</v>
      </c>
      <c r="E224" s="18">
        <v>57</v>
      </c>
      <c r="F224" s="18"/>
      <c r="G224" s="18"/>
      <c r="H224" s="18"/>
      <c r="I224" s="97">
        <f t="shared" si="248"/>
        <v>57</v>
      </c>
      <c r="J224" s="3">
        <v>5.08</v>
      </c>
      <c r="K224" s="3">
        <f t="shared" si="249"/>
        <v>289.56</v>
      </c>
      <c r="L224" s="3">
        <v>5.33</v>
      </c>
      <c r="M224" s="3">
        <f t="shared" si="250"/>
        <v>303.81</v>
      </c>
      <c r="N224" s="3">
        <f t="shared" si="251"/>
        <v>0.25</v>
      </c>
      <c r="O224" s="3">
        <f t="shared" si="252"/>
        <v>14.25</v>
      </c>
      <c r="R224" s="3"/>
      <c r="S224" s="3"/>
      <c r="T224" s="3"/>
    </row>
    <row r="225" spans="2:20" s="1" customFormat="1" ht="25.2" customHeight="1" x14ac:dyDescent="0.3">
      <c r="B225" s="10" t="s">
        <v>1331</v>
      </c>
      <c r="C225" s="10" t="s">
        <v>1332</v>
      </c>
      <c r="D225" s="11"/>
      <c r="E225" s="16"/>
      <c r="F225" s="16"/>
      <c r="G225" s="16"/>
      <c r="H225" s="16"/>
      <c r="I225" s="16"/>
      <c r="J225" s="11"/>
      <c r="K225" s="11">
        <f>+K226+K229+K231+K251+K267+K271+K303</f>
        <v>50665.97</v>
      </c>
      <c r="L225" s="11"/>
      <c r="M225" s="11">
        <f>+M226+M229+M231+M251+M267+M271+M303</f>
        <v>51550.759999999995</v>
      </c>
      <c r="N225" s="11"/>
      <c r="O225" s="11">
        <f>+O226+O229+O231+O251+O267+O271+O303</f>
        <v>884.79000000000065</v>
      </c>
      <c r="R225" s="3"/>
      <c r="S225" s="3"/>
      <c r="T225" s="11"/>
    </row>
    <row r="226" spans="2:20" s="1" customFormat="1" ht="25.2" customHeight="1" x14ac:dyDescent="0.3">
      <c r="B226" s="12" t="s">
        <v>1333</v>
      </c>
      <c r="C226" s="12" t="s">
        <v>1334</v>
      </c>
      <c r="D226" s="13"/>
      <c r="E226" s="17"/>
      <c r="F226" s="17"/>
      <c r="G226" s="17"/>
      <c r="H226" s="17"/>
      <c r="I226" s="17"/>
      <c r="J226" s="13"/>
      <c r="K226" s="13">
        <f>SUM(K227:K228)</f>
        <v>6855.22</v>
      </c>
      <c r="L226" s="13"/>
      <c r="M226" s="13">
        <f>SUM(M227:M228)</f>
        <v>7091.82</v>
      </c>
      <c r="N226" s="13"/>
      <c r="O226" s="13">
        <f>SUM(O227:O228)</f>
        <v>236.59999999999991</v>
      </c>
      <c r="R226" s="3"/>
      <c r="S226" s="3"/>
      <c r="T226" s="13"/>
    </row>
    <row r="227" spans="2:20" s="1" customFormat="1" ht="15" customHeight="1" x14ac:dyDescent="0.3">
      <c r="B227" s="4" t="s">
        <v>1338</v>
      </c>
      <c r="C227" s="4" t="s">
        <v>6236</v>
      </c>
      <c r="D227" s="3" t="s">
        <v>1337</v>
      </c>
      <c r="E227" s="18">
        <v>134</v>
      </c>
      <c r="F227" s="18"/>
      <c r="G227" s="18"/>
      <c r="H227" s="18"/>
      <c r="I227" s="97">
        <f t="shared" ref="I227:I228" si="253">SUM(E227:H227)</f>
        <v>134</v>
      </c>
      <c r="J227" s="3">
        <v>40.19</v>
      </c>
      <c r="K227" s="3">
        <f t="shared" ref="K227:K228" si="254">+ROUND(+IF(I227="",0,I227*J227),2)</f>
        <v>5385.46</v>
      </c>
      <c r="L227" s="3">
        <v>41.49</v>
      </c>
      <c r="M227" s="3">
        <f t="shared" ref="M227:M228" si="255">+ROUND(+IF(I227="",0,I227*L227),2)</f>
        <v>5559.66</v>
      </c>
      <c r="N227" s="3">
        <f t="shared" ref="N227:N228" si="256">+L227-J227</f>
        <v>1.3000000000000043</v>
      </c>
      <c r="O227" s="3">
        <f t="shared" ref="O227:O228" si="257">+M227-K227</f>
        <v>174.19999999999982</v>
      </c>
      <c r="R227" s="3"/>
      <c r="S227" s="3"/>
      <c r="T227" s="3"/>
    </row>
    <row r="228" spans="2:20" s="1" customFormat="1" ht="15" customHeight="1" x14ac:dyDescent="0.3">
      <c r="B228" s="4" t="s">
        <v>1340</v>
      </c>
      <c r="C228" s="4" t="s">
        <v>6237</v>
      </c>
      <c r="D228" s="3" t="s">
        <v>28</v>
      </c>
      <c r="E228" s="18">
        <v>48</v>
      </c>
      <c r="F228" s="18"/>
      <c r="G228" s="18"/>
      <c r="H228" s="18"/>
      <c r="I228" s="97">
        <f t="shared" si="253"/>
        <v>48</v>
      </c>
      <c r="J228" s="3">
        <v>30.62</v>
      </c>
      <c r="K228" s="3">
        <f t="shared" si="254"/>
        <v>1469.76</v>
      </c>
      <c r="L228" s="3">
        <v>31.92</v>
      </c>
      <c r="M228" s="3">
        <f t="shared" si="255"/>
        <v>1532.16</v>
      </c>
      <c r="N228" s="3">
        <f t="shared" si="256"/>
        <v>1.3000000000000007</v>
      </c>
      <c r="O228" s="3">
        <f t="shared" si="257"/>
        <v>62.400000000000091</v>
      </c>
      <c r="R228" s="3"/>
      <c r="S228" s="3"/>
      <c r="T228" s="3"/>
    </row>
    <row r="229" spans="2:20" s="1" customFormat="1" ht="25.2" customHeight="1" x14ac:dyDescent="0.3">
      <c r="B229" s="12" t="s">
        <v>1344</v>
      </c>
      <c r="C229" s="12" t="s">
        <v>1345</v>
      </c>
      <c r="D229" s="13"/>
      <c r="E229" s="17"/>
      <c r="F229" s="17"/>
      <c r="G229" s="17"/>
      <c r="H229" s="17"/>
      <c r="I229" s="17"/>
      <c r="J229" s="13"/>
      <c r="K229" s="13">
        <f>SUM(K230:K230)</f>
        <v>493.23</v>
      </c>
      <c r="L229" s="13"/>
      <c r="M229" s="13">
        <f>SUM(M230:M230)</f>
        <v>499.21</v>
      </c>
      <c r="N229" s="13"/>
      <c r="O229" s="13">
        <f>SUM(O230:O230)</f>
        <v>5.9799999999999613</v>
      </c>
      <c r="R229" s="3"/>
      <c r="S229" s="3"/>
      <c r="T229" s="13"/>
    </row>
    <row r="230" spans="2:20" s="1" customFormat="1" ht="15" customHeight="1" x14ac:dyDescent="0.3">
      <c r="B230" s="4" t="s">
        <v>1348</v>
      </c>
      <c r="C230" s="4" t="s">
        <v>6239</v>
      </c>
      <c r="D230" s="3" t="s">
        <v>25</v>
      </c>
      <c r="E230" s="18">
        <v>46.01</v>
      </c>
      <c r="F230" s="18"/>
      <c r="G230" s="18"/>
      <c r="H230" s="18"/>
      <c r="I230" s="97">
        <f t="shared" ref="I230" si="258">SUM(E230:H230)</f>
        <v>46.01</v>
      </c>
      <c r="J230" s="3">
        <v>10.72</v>
      </c>
      <c r="K230" s="3">
        <f t="shared" ref="K230" si="259">+ROUND(+IF(I230="",0,I230*J230),2)</f>
        <v>493.23</v>
      </c>
      <c r="L230" s="3">
        <v>10.85</v>
      </c>
      <c r="M230" s="3">
        <f t="shared" ref="M230" si="260">+ROUND(+IF(I230="",0,I230*L230),2)</f>
        <v>499.21</v>
      </c>
      <c r="N230" s="3">
        <f t="shared" ref="N230" si="261">+L230-J230</f>
        <v>0.12999999999999901</v>
      </c>
      <c r="O230" s="3">
        <f t="shared" ref="O230" si="262">+M230-K230</f>
        <v>5.9799999999999613</v>
      </c>
      <c r="R230" s="3"/>
      <c r="S230" s="3"/>
      <c r="T230" s="3"/>
    </row>
    <row r="231" spans="2:20" s="1" customFormat="1" ht="25.2" customHeight="1" x14ac:dyDescent="0.3">
      <c r="B231" s="12" t="s">
        <v>1366</v>
      </c>
      <c r="C231" s="12" t="s">
        <v>6240</v>
      </c>
      <c r="D231" s="13"/>
      <c r="E231" s="17"/>
      <c r="F231" s="17"/>
      <c r="G231" s="17"/>
      <c r="H231" s="17"/>
      <c r="I231" s="17"/>
      <c r="J231" s="13"/>
      <c r="K231" s="13">
        <f>SUM(K232:K250)/2</f>
        <v>33477.840000000011</v>
      </c>
      <c r="L231" s="13"/>
      <c r="M231" s="13">
        <f>SUM(M232:M250)/2</f>
        <v>33977.009999999995</v>
      </c>
      <c r="N231" s="13"/>
      <c r="O231" s="13">
        <f>SUM(O232:O250)/2</f>
        <v>499.17000000000104</v>
      </c>
      <c r="R231" s="3"/>
      <c r="S231" s="3"/>
      <c r="T231" s="13"/>
    </row>
    <row r="232" spans="2:20" s="1" customFormat="1" ht="19.95" customHeight="1" x14ac:dyDescent="0.3">
      <c r="B232" s="6" t="s">
        <v>1368</v>
      </c>
      <c r="C232" s="6" t="s">
        <v>129</v>
      </c>
      <c r="D232" s="5"/>
      <c r="E232" s="19"/>
      <c r="F232" s="19"/>
      <c r="G232" s="19"/>
      <c r="H232" s="19"/>
      <c r="I232" s="19"/>
      <c r="J232" s="5"/>
      <c r="K232" s="5">
        <f>SUM(K233:K242)</f>
        <v>25377.439999999999</v>
      </c>
      <c r="L232" s="5"/>
      <c r="M232" s="5">
        <f>SUM(M233:M242)</f>
        <v>25825.53</v>
      </c>
      <c r="N232" s="5"/>
      <c r="O232" s="5">
        <f>SUM(O233:O242)</f>
        <v>448.09000000000162</v>
      </c>
      <c r="R232" s="3"/>
      <c r="S232" s="3"/>
      <c r="T232" s="5"/>
    </row>
    <row r="233" spans="2:20" s="1" customFormat="1" ht="15" customHeight="1" x14ac:dyDescent="0.3">
      <c r="B233" s="4" t="s">
        <v>1370</v>
      </c>
      <c r="C233" s="4" t="s">
        <v>1798</v>
      </c>
      <c r="D233" s="3" t="s">
        <v>25</v>
      </c>
      <c r="E233" s="18">
        <v>206.07999999999998</v>
      </c>
      <c r="F233" s="18"/>
      <c r="G233" s="18"/>
      <c r="H233" s="18"/>
      <c r="I233" s="97">
        <f t="shared" ref="I233:I242" si="263">SUM(E233:H233)</f>
        <v>206.07999999999998</v>
      </c>
      <c r="J233" s="3">
        <v>3.22</v>
      </c>
      <c r="K233" s="3">
        <f t="shared" ref="K233:K242" si="264">+ROUND(+IF(I233="",0,I233*J233),2)</f>
        <v>663.58</v>
      </c>
      <c r="L233" s="3">
        <v>3.31</v>
      </c>
      <c r="M233" s="3">
        <f t="shared" ref="M233:M242" si="265">+ROUND(+IF(I233="",0,I233*L233),2)</f>
        <v>682.12</v>
      </c>
      <c r="N233" s="3">
        <f t="shared" ref="N233:N242" si="266">+L233-J233</f>
        <v>8.9999999999999858E-2</v>
      </c>
      <c r="O233" s="3">
        <f t="shared" ref="O233:O242" si="267">+M233-K233</f>
        <v>18.539999999999964</v>
      </c>
      <c r="R233" s="3"/>
      <c r="S233" s="3"/>
      <c r="T233" s="3"/>
    </row>
    <row r="234" spans="2:20" s="1" customFormat="1" ht="15" customHeight="1" x14ac:dyDescent="0.3">
      <c r="B234" s="4" t="s">
        <v>6247</v>
      </c>
      <c r="C234" s="4" t="s">
        <v>6248</v>
      </c>
      <c r="D234" s="3" t="s">
        <v>5910</v>
      </c>
      <c r="E234" s="18">
        <v>97.26</v>
      </c>
      <c r="F234" s="18"/>
      <c r="G234" s="18"/>
      <c r="H234" s="18"/>
      <c r="I234" s="97">
        <f t="shared" si="263"/>
        <v>97.26</v>
      </c>
      <c r="J234" s="3">
        <v>36.020000000000003</v>
      </c>
      <c r="K234" s="3">
        <f t="shared" si="264"/>
        <v>3503.31</v>
      </c>
      <c r="L234" s="3">
        <v>37.39</v>
      </c>
      <c r="M234" s="3">
        <f t="shared" si="265"/>
        <v>3636.55</v>
      </c>
      <c r="N234" s="3">
        <f t="shared" si="266"/>
        <v>1.3699999999999974</v>
      </c>
      <c r="O234" s="3">
        <f t="shared" si="267"/>
        <v>133.24000000000024</v>
      </c>
      <c r="R234" s="3"/>
      <c r="S234" s="3"/>
      <c r="T234" s="3"/>
    </row>
    <row r="235" spans="2:20" s="1" customFormat="1" ht="15" customHeight="1" x14ac:dyDescent="0.3">
      <c r="B235" s="4" t="s">
        <v>6249</v>
      </c>
      <c r="C235" s="4" t="s">
        <v>6250</v>
      </c>
      <c r="D235" s="3" t="s">
        <v>25</v>
      </c>
      <c r="E235" s="18">
        <v>155.61000000000001</v>
      </c>
      <c r="F235" s="18"/>
      <c r="G235" s="18"/>
      <c r="H235" s="18"/>
      <c r="I235" s="97">
        <f t="shared" si="263"/>
        <v>155.61000000000001</v>
      </c>
      <c r="J235" s="3">
        <v>5.05</v>
      </c>
      <c r="K235" s="3">
        <f t="shared" si="264"/>
        <v>785.83</v>
      </c>
      <c r="L235" s="3">
        <v>5.23</v>
      </c>
      <c r="M235" s="3">
        <f t="shared" si="265"/>
        <v>813.84</v>
      </c>
      <c r="N235" s="3">
        <f t="shared" si="266"/>
        <v>0.1800000000000006</v>
      </c>
      <c r="O235" s="3">
        <f t="shared" si="267"/>
        <v>28.009999999999991</v>
      </c>
      <c r="R235" s="3"/>
      <c r="S235" s="3"/>
      <c r="T235" s="3"/>
    </row>
    <row r="236" spans="2:20" s="1" customFormat="1" ht="15" customHeight="1" x14ac:dyDescent="0.3">
      <c r="B236" s="4" t="s">
        <v>6251</v>
      </c>
      <c r="C236" s="4" t="s">
        <v>6252</v>
      </c>
      <c r="D236" s="3" t="s">
        <v>25</v>
      </c>
      <c r="E236" s="18">
        <v>155.61000000000001</v>
      </c>
      <c r="F236" s="18"/>
      <c r="G236" s="18"/>
      <c r="H236" s="18"/>
      <c r="I236" s="97">
        <f t="shared" si="263"/>
        <v>155.61000000000001</v>
      </c>
      <c r="J236" s="3">
        <v>17.11</v>
      </c>
      <c r="K236" s="3">
        <f t="shared" si="264"/>
        <v>2662.49</v>
      </c>
      <c r="L236" s="3">
        <v>17.510000000000002</v>
      </c>
      <c r="M236" s="3">
        <f t="shared" si="265"/>
        <v>2724.73</v>
      </c>
      <c r="N236" s="3">
        <f t="shared" si="266"/>
        <v>0.40000000000000213</v>
      </c>
      <c r="O236" s="3">
        <f t="shared" si="267"/>
        <v>62.240000000000236</v>
      </c>
      <c r="R236" s="3"/>
      <c r="S236" s="3"/>
      <c r="T236" s="3"/>
    </row>
    <row r="237" spans="2:20" s="1" customFormat="1" ht="15" customHeight="1" x14ac:dyDescent="0.3">
      <c r="B237" s="4" t="s">
        <v>6253</v>
      </c>
      <c r="C237" s="4" t="s">
        <v>6254</v>
      </c>
      <c r="D237" s="3" t="s">
        <v>25</v>
      </c>
      <c r="E237" s="18">
        <v>155.61000000000001</v>
      </c>
      <c r="F237" s="18"/>
      <c r="G237" s="18"/>
      <c r="H237" s="18"/>
      <c r="I237" s="97">
        <f t="shared" si="263"/>
        <v>155.61000000000001</v>
      </c>
      <c r="J237" s="3">
        <v>26.69</v>
      </c>
      <c r="K237" s="3">
        <f t="shared" si="264"/>
        <v>4153.2299999999996</v>
      </c>
      <c r="L237" s="3">
        <v>27.28</v>
      </c>
      <c r="M237" s="3">
        <f t="shared" si="265"/>
        <v>4245.04</v>
      </c>
      <c r="N237" s="3">
        <f t="shared" si="266"/>
        <v>0.58999999999999986</v>
      </c>
      <c r="O237" s="3">
        <f t="shared" si="267"/>
        <v>91.8100000000004</v>
      </c>
      <c r="R237" s="3"/>
      <c r="S237" s="3"/>
      <c r="T237" s="3"/>
    </row>
    <row r="238" spans="2:20" s="1" customFormat="1" ht="15" customHeight="1" x14ac:dyDescent="0.3">
      <c r="B238" s="4" t="s">
        <v>6255</v>
      </c>
      <c r="C238" s="4" t="s">
        <v>6256</v>
      </c>
      <c r="D238" s="3" t="s">
        <v>5910</v>
      </c>
      <c r="E238" s="18">
        <v>24.69</v>
      </c>
      <c r="F238" s="18"/>
      <c r="G238" s="18"/>
      <c r="H238" s="18"/>
      <c r="I238" s="97">
        <f t="shared" si="263"/>
        <v>24.69</v>
      </c>
      <c r="J238" s="3">
        <v>36.020000000000003</v>
      </c>
      <c r="K238" s="3">
        <f t="shared" si="264"/>
        <v>889.33</v>
      </c>
      <c r="L238" s="3">
        <v>37.39</v>
      </c>
      <c r="M238" s="3">
        <f t="shared" si="265"/>
        <v>923.16</v>
      </c>
      <c r="N238" s="3">
        <f t="shared" si="266"/>
        <v>1.3699999999999974</v>
      </c>
      <c r="O238" s="3">
        <f t="shared" si="267"/>
        <v>33.829999999999927</v>
      </c>
      <c r="R238" s="3"/>
      <c r="S238" s="3"/>
      <c r="T238" s="3"/>
    </row>
    <row r="239" spans="2:20" s="1" customFormat="1" ht="15" customHeight="1" x14ac:dyDescent="0.3">
      <c r="B239" s="4" t="s">
        <v>6257</v>
      </c>
      <c r="C239" s="4" t="s">
        <v>6258</v>
      </c>
      <c r="D239" s="3" t="s">
        <v>25</v>
      </c>
      <c r="E239" s="18">
        <v>39.5</v>
      </c>
      <c r="F239" s="18"/>
      <c r="G239" s="18"/>
      <c r="H239" s="18"/>
      <c r="I239" s="97">
        <f t="shared" si="263"/>
        <v>39.5</v>
      </c>
      <c r="J239" s="3">
        <v>5.05</v>
      </c>
      <c r="K239" s="3">
        <f t="shared" si="264"/>
        <v>199.48</v>
      </c>
      <c r="L239" s="3">
        <v>5.23</v>
      </c>
      <c r="M239" s="3">
        <f t="shared" si="265"/>
        <v>206.59</v>
      </c>
      <c r="N239" s="3">
        <f t="shared" si="266"/>
        <v>0.1800000000000006</v>
      </c>
      <c r="O239" s="3">
        <f t="shared" si="267"/>
        <v>7.1100000000000136</v>
      </c>
      <c r="R239" s="3"/>
      <c r="S239" s="3"/>
      <c r="T239" s="3"/>
    </row>
    <row r="240" spans="2:20" s="1" customFormat="1" ht="15" customHeight="1" x14ac:dyDescent="0.3">
      <c r="B240" s="4" t="s">
        <v>6259</v>
      </c>
      <c r="C240" s="4" t="s">
        <v>6260</v>
      </c>
      <c r="D240" s="3" t="s">
        <v>25</v>
      </c>
      <c r="E240" s="18">
        <v>39.5</v>
      </c>
      <c r="F240" s="18"/>
      <c r="G240" s="18"/>
      <c r="H240" s="18"/>
      <c r="I240" s="97">
        <f t="shared" si="263"/>
        <v>39.5</v>
      </c>
      <c r="J240" s="3">
        <v>17.11</v>
      </c>
      <c r="K240" s="3">
        <f t="shared" si="264"/>
        <v>675.85</v>
      </c>
      <c r="L240" s="3">
        <v>17.510000000000002</v>
      </c>
      <c r="M240" s="3">
        <f t="shared" si="265"/>
        <v>691.65</v>
      </c>
      <c r="N240" s="3">
        <f t="shared" si="266"/>
        <v>0.40000000000000213</v>
      </c>
      <c r="O240" s="3">
        <f t="shared" si="267"/>
        <v>15.799999999999955</v>
      </c>
      <c r="R240" s="3"/>
      <c r="S240" s="3"/>
      <c r="T240" s="3"/>
    </row>
    <row r="241" spans="2:20" s="1" customFormat="1" ht="15" customHeight="1" x14ac:dyDescent="0.3">
      <c r="B241" s="4" t="s">
        <v>6261</v>
      </c>
      <c r="C241" s="4" t="s">
        <v>6262</v>
      </c>
      <c r="D241" s="3" t="s">
        <v>25</v>
      </c>
      <c r="E241" s="18">
        <v>39.5</v>
      </c>
      <c r="F241" s="18"/>
      <c r="G241" s="18"/>
      <c r="H241" s="18"/>
      <c r="I241" s="97">
        <f t="shared" si="263"/>
        <v>39.5</v>
      </c>
      <c r="J241" s="3">
        <v>26.69</v>
      </c>
      <c r="K241" s="3">
        <f t="shared" si="264"/>
        <v>1054.26</v>
      </c>
      <c r="L241" s="3">
        <v>27.28</v>
      </c>
      <c r="M241" s="3">
        <f t="shared" si="265"/>
        <v>1077.56</v>
      </c>
      <c r="N241" s="3">
        <f t="shared" si="266"/>
        <v>0.58999999999999986</v>
      </c>
      <c r="O241" s="3">
        <f t="shared" si="267"/>
        <v>23.299999999999955</v>
      </c>
      <c r="R241" s="3"/>
      <c r="S241" s="3"/>
      <c r="T241" s="3"/>
    </row>
    <row r="242" spans="2:20" s="1" customFormat="1" ht="15" customHeight="1" x14ac:dyDescent="0.3">
      <c r="B242" s="4" t="s">
        <v>6263</v>
      </c>
      <c r="C242" s="4" t="s">
        <v>6264</v>
      </c>
      <c r="D242" s="3" t="s">
        <v>5910</v>
      </c>
      <c r="E242" s="18">
        <v>228.12</v>
      </c>
      <c r="F242" s="18"/>
      <c r="G242" s="18"/>
      <c r="H242" s="18"/>
      <c r="I242" s="97">
        <f t="shared" si="263"/>
        <v>228.12</v>
      </c>
      <c r="J242" s="3">
        <v>47.3</v>
      </c>
      <c r="K242" s="3">
        <f t="shared" si="264"/>
        <v>10790.08</v>
      </c>
      <c r="L242" s="3">
        <v>47.45</v>
      </c>
      <c r="M242" s="3">
        <f t="shared" si="265"/>
        <v>10824.29</v>
      </c>
      <c r="N242" s="3">
        <f t="shared" si="266"/>
        <v>0.15000000000000568</v>
      </c>
      <c r="O242" s="3">
        <f t="shared" si="267"/>
        <v>34.210000000000946</v>
      </c>
      <c r="R242" s="3"/>
      <c r="S242" s="3"/>
      <c r="T242" s="3"/>
    </row>
    <row r="243" spans="2:20" s="1" customFormat="1" ht="19.95" customHeight="1" x14ac:dyDescent="0.3">
      <c r="B243" s="6" t="s">
        <v>1376</v>
      </c>
      <c r="C243" s="6" t="s">
        <v>6240</v>
      </c>
      <c r="D243" s="5"/>
      <c r="E243" s="19"/>
      <c r="F243" s="19"/>
      <c r="G243" s="19"/>
      <c r="H243" s="19"/>
      <c r="I243" s="19"/>
      <c r="J243" s="5"/>
      <c r="K243" s="5">
        <f>SUM(K244:K250)</f>
        <v>8100.4000000000005</v>
      </c>
      <c r="L243" s="5"/>
      <c r="M243" s="5">
        <f>SUM(M244:M250)</f>
        <v>8151.48</v>
      </c>
      <c r="N243" s="5"/>
      <c r="O243" s="5">
        <f>SUM(O244:O250)</f>
        <v>51.079999999999416</v>
      </c>
      <c r="R243" s="3"/>
      <c r="S243" s="3"/>
      <c r="T243" s="5"/>
    </row>
    <row r="244" spans="2:20" s="1" customFormat="1" ht="15" customHeight="1" x14ac:dyDescent="0.3">
      <c r="B244" s="4" t="s">
        <v>1378</v>
      </c>
      <c r="C244" s="4" t="s">
        <v>6265</v>
      </c>
      <c r="D244" s="3" t="s">
        <v>25</v>
      </c>
      <c r="E244" s="18">
        <v>14.24</v>
      </c>
      <c r="F244" s="18"/>
      <c r="G244" s="18"/>
      <c r="H244" s="18"/>
      <c r="I244" s="97">
        <f t="shared" ref="I244:I250" si="268">SUM(E244:H244)</f>
        <v>14.24</v>
      </c>
      <c r="J244" s="3">
        <v>6.81</v>
      </c>
      <c r="K244" s="3">
        <f t="shared" ref="K244:K250" si="269">+ROUND(+IF(I244="",0,I244*J244),2)</f>
        <v>96.97</v>
      </c>
      <c r="L244" s="3">
        <v>6.94</v>
      </c>
      <c r="M244" s="3">
        <f t="shared" ref="M244:M250" si="270">+ROUND(+IF(I244="",0,I244*L244),2)</f>
        <v>98.83</v>
      </c>
      <c r="N244" s="3">
        <f t="shared" ref="N244:N250" si="271">+L244-J244</f>
        <v>0.13000000000000078</v>
      </c>
      <c r="O244" s="3">
        <f t="shared" ref="O244:O250" si="272">+M244-K244</f>
        <v>1.8599999999999994</v>
      </c>
      <c r="R244" s="3"/>
      <c r="S244" s="3"/>
      <c r="T244" s="3"/>
    </row>
    <row r="245" spans="2:20" s="1" customFormat="1" ht="15" customHeight="1" x14ac:dyDescent="0.3">
      <c r="B245" s="4" t="s">
        <v>1380</v>
      </c>
      <c r="C245" s="4" t="s">
        <v>6266</v>
      </c>
      <c r="D245" s="3" t="s">
        <v>25</v>
      </c>
      <c r="E245" s="18">
        <v>39.5</v>
      </c>
      <c r="F245" s="18"/>
      <c r="G245" s="18"/>
      <c r="H245" s="18"/>
      <c r="I245" s="97">
        <f t="shared" si="268"/>
        <v>39.5</v>
      </c>
      <c r="J245" s="3">
        <v>10.72</v>
      </c>
      <c r="K245" s="3">
        <f t="shared" si="269"/>
        <v>423.44</v>
      </c>
      <c r="L245" s="3">
        <v>10.85</v>
      </c>
      <c r="M245" s="3">
        <f t="shared" si="270"/>
        <v>428.58</v>
      </c>
      <c r="N245" s="3">
        <f t="shared" si="271"/>
        <v>0.12999999999999901</v>
      </c>
      <c r="O245" s="3">
        <f t="shared" si="272"/>
        <v>5.1399999999999864</v>
      </c>
      <c r="R245" s="3"/>
      <c r="S245" s="3"/>
      <c r="T245" s="3"/>
    </row>
    <row r="246" spans="2:20" s="1" customFormat="1" ht="15" customHeight="1" x14ac:dyDescent="0.3">
      <c r="B246" s="4" t="s">
        <v>6267</v>
      </c>
      <c r="C246" s="4" t="s">
        <v>6268</v>
      </c>
      <c r="D246" s="3" t="s">
        <v>25</v>
      </c>
      <c r="E246" s="18">
        <v>6.9</v>
      </c>
      <c r="F246" s="18"/>
      <c r="G246" s="18"/>
      <c r="H246" s="18"/>
      <c r="I246" s="97">
        <f t="shared" si="268"/>
        <v>6.9</v>
      </c>
      <c r="J246" s="3">
        <v>20.66</v>
      </c>
      <c r="K246" s="3">
        <f t="shared" si="269"/>
        <v>142.55000000000001</v>
      </c>
      <c r="L246" s="3">
        <v>20.79</v>
      </c>
      <c r="M246" s="3">
        <f t="shared" si="270"/>
        <v>143.44999999999999</v>
      </c>
      <c r="N246" s="3">
        <f t="shared" si="271"/>
        <v>0.12999999999999901</v>
      </c>
      <c r="O246" s="3">
        <f t="shared" si="272"/>
        <v>0.89999999999997726</v>
      </c>
      <c r="R246" s="3"/>
      <c r="S246" s="3"/>
      <c r="T246" s="3"/>
    </row>
    <row r="247" spans="2:20" s="1" customFormat="1" ht="15" customHeight="1" x14ac:dyDescent="0.3">
      <c r="B247" s="4" t="s">
        <v>6269</v>
      </c>
      <c r="C247" s="4" t="s">
        <v>6270</v>
      </c>
      <c r="D247" s="3" t="s">
        <v>25</v>
      </c>
      <c r="E247" s="18">
        <v>133.47</v>
      </c>
      <c r="F247" s="18"/>
      <c r="G247" s="18"/>
      <c r="H247" s="18"/>
      <c r="I247" s="97">
        <f t="shared" si="268"/>
        <v>133.47</v>
      </c>
      <c r="J247" s="3">
        <v>25.37</v>
      </c>
      <c r="K247" s="3">
        <f t="shared" si="269"/>
        <v>3386.13</v>
      </c>
      <c r="L247" s="3">
        <v>25.5</v>
      </c>
      <c r="M247" s="3">
        <f t="shared" si="270"/>
        <v>3403.49</v>
      </c>
      <c r="N247" s="3">
        <f t="shared" si="271"/>
        <v>0.12999999999999901</v>
      </c>
      <c r="O247" s="3">
        <f t="shared" si="272"/>
        <v>17.359999999999673</v>
      </c>
      <c r="R247" s="3"/>
      <c r="S247" s="3"/>
      <c r="T247" s="3"/>
    </row>
    <row r="248" spans="2:20" s="1" customFormat="1" ht="15" customHeight="1" x14ac:dyDescent="0.3">
      <c r="B248" s="4" t="s">
        <v>6271</v>
      </c>
      <c r="C248" s="4" t="s">
        <v>6272</v>
      </c>
      <c r="D248" s="3" t="s">
        <v>25</v>
      </c>
      <c r="E248" s="18">
        <v>182.68</v>
      </c>
      <c r="F248" s="18"/>
      <c r="G248" s="18"/>
      <c r="H248" s="18"/>
      <c r="I248" s="97">
        <f t="shared" si="268"/>
        <v>182.68</v>
      </c>
      <c r="J248" s="3">
        <v>20.92</v>
      </c>
      <c r="K248" s="3">
        <f t="shared" si="269"/>
        <v>3821.67</v>
      </c>
      <c r="L248" s="3">
        <v>21.05</v>
      </c>
      <c r="M248" s="3">
        <f t="shared" si="270"/>
        <v>3845.41</v>
      </c>
      <c r="N248" s="3">
        <f t="shared" si="271"/>
        <v>0.12999999999999901</v>
      </c>
      <c r="O248" s="3">
        <f t="shared" si="272"/>
        <v>23.739999999999782</v>
      </c>
      <c r="R248" s="3"/>
      <c r="S248" s="3"/>
      <c r="T248" s="3"/>
    </row>
    <row r="249" spans="2:20" s="1" customFormat="1" ht="15" customHeight="1" x14ac:dyDescent="0.3">
      <c r="B249" s="4" t="s">
        <v>6273</v>
      </c>
      <c r="C249" s="4" t="s">
        <v>6274</v>
      </c>
      <c r="D249" s="3" t="s">
        <v>25</v>
      </c>
      <c r="E249" s="18">
        <v>3</v>
      </c>
      <c r="F249" s="18"/>
      <c r="G249" s="18"/>
      <c r="H249" s="18"/>
      <c r="I249" s="97">
        <f t="shared" si="268"/>
        <v>3</v>
      </c>
      <c r="J249" s="3">
        <v>45.38</v>
      </c>
      <c r="K249" s="3">
        <f t="shared" si="269"/>
        <v>136.13999999999999</v>
      </c>
      <c r="L249" s="3">
        <v>45.64</v>
      </c>
      <c r="M249" s="3">
        <f t="shared" si="270"/>
        <v>136.91999999999999</v>
      </c>
      <c r="N249" s="3">
        <f t="shared" si="271"/>
        <v>0.25999999999999801</v>
      </c>
      <c r="O249" s="3">
        <f t="shared" si="272"/>
        <v>0.78000000000000114</v>
      </c>
      <c r="R249" s="3"/>
      <c r="S249" s="3"/>
      <c r="T249" s="3"/>
    </row>
    <row r="250" spans="2:20" s="1" customFormat="1" ht="15" customHeight="1" x14ac:dyDescent="0.3">
      <c r="B250" s="4" t="s">
        <v>6275</v>
      </c>
      <c r="C250" s="4" t="s">
        <v>6276</v>
      </c>
      <c r="D250" s="3" t="s">
        <v>25</v>
      </c>
      <c r="E250" s="18">
        <v>10</v>
      </c>
      <c r="F250" s="18"/>
      <c r="G250" s="18"/>
      <c r="H250" s="18"/>
      <c r="I250" s="97">
        <f t="shared" si="268"/>
        <v>10</v>
      </c>
      <c r="J250" s="3">
        <v>9.35</v>
      </c>
      <c r="K250" s="3">
        <f t="shared" si="269"/>
        <v>93.5</v>
      </c>
      <c r="L250" s="3">
        <v>9.48</v>
      </c>
      <c r="M250" s="3">
        <f t="shared" si="270"/>
        <v>94.8</v>
      </c>
      <c r="N250" s="3">
        <f t="shared" si="271"/>
        <v>0.13000000000000078</v>
      </c>
      <c r="O250" s="3">
        <f t="shared" si="272"/>
        <v>1.2999999999999972</v>
      </c>
      <c r="R250" s="3"/>
      <c r="S250" s="3"/>
      <c r="T250" s="3"/>
    </row>
    <row r="251" spans="2:20" s="1" customFormat="1" ht="25.2" customHeight="1" x14ac:dyDescent="0.3">
      <c r="B251" s="12" t="s">
        <v>1382</v>
      </c>
      <c r="C251" s="12" t="s">
        <v>1383</v>
      </c>
      <c r="D251" s="13"/>
      <c r="E251" s="17"/>
      <c r="F251" s="17"/>
      <c r="G251" s="17"/>
      <c r="H251" s="17"/>
      <c r="I251" s="17"/>
      <c r="J251" s="13"/>
      <c r="K251" s="13">
        <f>SUM(K252:K266)</f>
        <v>1575.3900000000003</v>
      </c>
      <c r="L251" s="13"/>
      <c r="M251" s="13">
        <f>SUM(M252:M266)</f>
        <v>1608.57</v>
      </c>
      <c r="N251" s="13"/>
      <c r="O251" s="13">
        <f>SUM(O252:O266)</f>
        <v>33.179999999999993</v>
      </c>
      <c r="R251" s="3"/>
      <c r="S251" s="3"/>
      <c r="T251" s="13"/>
    </row>
    <row r="252" spans="2:20" s="1" customFormat="1" ht="15" customHeight="1" x14ac:dyDescent="0.3">
      <c r="B252" s="4" t="s">
        <v>1384</v>
      </c>
      <c r="C252" s="4" t="s">
        <v>6277</v>
      </c>
      <c r="D252" s="3" t="s">
        <v>28</v>
      </c>
      <c r="E252" s="18">
        <v>4</v>
      </c>
      <c r="F252" s="18"/>
      <c r="G252" s="18"/>
      <c r="H252" s="18"/>
      <c r="I252" s="97">
        <f t="shared" ref="I252:I266" si="273">SUM(E252:H252)</f>
        <v>4</v>
      </c>
      <c r="J252" s="3">
        <v>12.55</v>
      </c>
      <c r="K252" s="3">
        <f t="shared" ref="K252:K266" si="274">+ROUND(+IF(I252="",0,I252*J252),2)</f>
        <v>50.2</v>
      </c>
      <c r="L252" s="3">
        <v>13.07</v>
      </c>
      <c r="M252" s="3">
        <f t="shared" ref="M252:M266" si="275">+ROUND(+IF(I252="",0,I252*L252),2)</f>
        <v>52.28</v>
      </c>
      <c r="N252" s="3">
        <f t="shared" ref="N252:N266" si="276">+L252-J252</f>
        <v>0.51999999999999957</v>
      </c>
      <c r="O252" s="3">
        <f t="shared" ref="O252:O266" si="277">+M252-K252</f>
        <v>2.0799999999999983</v>
      </c>
      <c r="R252" s="3"/>
      <c r="S252" s="3"/>
      <c r="T252" s="3"/>
    </row>
    <row r="253" spans="2:20" s="1" customFormat="1" ht="15" customHeight="1" x14ac:dyDescent="0.3">
      <c r="B253" s="4" t="s">
        <v>1472</v>
      </c>
      <c r="C253" s="4" t="s">
        <v>6278</v>
      </c>
      <c r="D253" s="3" t="s">
        <v>28</v>
      </c>
      <c r="E253" s="18">
        <v>2</v>
      </c>
      <c r="F253" s="18"/>
      <c r="G253" s="18"/>
      <c r="H253" s="18"/>
      <c r="I253" s="97">
        <f t="shared" si="273"/>
        <v>2</v>
      </c>
      <c r="J253" s="3">
        <v>18.96</v>
      </c>
      <c r="K253" s="3">
        <f t="shared" si="274"/>
        <v>37.92</v>
      </c>
      <c r="L253" s="3">
        <v>19.48</v>
      </c>
      <c r="M253" s="3">
        <f t="shared" si="275"/>
        <v>38.96</v>
      </c>
      <c r="N253" s="3">
        <f t="shared" si="276"/>
        <v>0.51999999999999957</v>
      </c>
      <c r="O253" s="3">
        <f t="shared" si="277"/>
        <v>1.0399999999999991</v>
      </c>
      <c r="R253" s="3"/>
      <c r="S253" s="3"/>
      <c r="T253" s="3"/>
    </row>
    <row r="254" spans="2:20" s="1" customFormat="1" ht="15" customHeight="1" x14ac:dyDescent="0.3">
      <c r="B254" s="4" t="s">
        <v>6279</v>
      </c>
      <c r="C254" s="4" t="s">
        <v>6280</v>
      </c>
      <c r="D254" s="3" t="s">
        <v>28</v>
      </c>
      <c r="E254" s="18">
        <v>4</v>
      </c>
      <c r="F254" s="18"/>
      <c r="G254" s="18"/>
      <c r="H254" s="18"/>
      <c r="I254" s="97">
        <f t="shared" si="273"/>
        <v>4</v>
      </c>
      <c r="J254" s="3">
        <v>23.56</v>
      </c>
      <c r="K254" s="3">
        <f t="shared" si="274"/>
        <v>94.24</v>
      </c>
      <c r="L254" s="3">
        <v>24.08</v>
      </c>
      <c r="M254" s="3">
        <f t="shared" si="275"/>
        <v>96.32</v>
      </c>
      <c r="N254" s="3">
        <f t="shared" si="276"/>
        <v>0.51999999999999957</v>
      </c>
      <c r="O254" s="3">
        <f t="shared" si="277"/>
        <v>2.0799999999999983</v>
      </c>
      <c r="R254" s="3"/>
      <c r="S254" s="3"/>
      <c r="T254" s="3"/>
    </row>
    <row r="255" spans="2:20" s="1" customFormat="1" ht="15" customHeight="1" x14ac:dyDescent="0.3">
      <c r="B255" s="4" t="s">
        <v>6281</v>
      </c>
      <c r="C255" s="4" t="s">
        <v>6282</v>
      </c>
      <c r="D255" s="3" t="s">
        <v>28</v>
      </c>
      <c r="E255" s="18">
        <v>4</v>
      </c>
      <c r="F255" s="18"/>
      <c r="G255" s="18"/>
      <c r="H255" s="18"/>
      <c r="I255" s="97">
        <f t="shared" si="273"/>
        <v>4</v>
      </c>
      <c r="J255" s="3">
        <v>20.82</v>
      </c>
      <c r="K255" s="3">
        <f t="shared" si="274"/>
        <v>83.28</v>
      </c>
      <c r="L255" s="3">
        <v>21.34</v>
      </c>
      <c r="M255" s="3">
        <f t="shared" si="275"/>
        <v>85.36</v>
      </c>
      <c r="N255" s="3">
        <f t="shared" si="276"/>
        <v>0.51999999999999957</v>
      </c>
      <c r="O255" s="3">
        <f t="shared" si="277"/>
        <v>2.0799999999999983</v>
      </c>
      <c r="R255" s="3"/>
      <c r="S255" s="3"/>
      <c r="T255" s="3"/>
    </row>
    <row r="256" spans="2:20" s="1" customFormat="1" ht="15" customHeight="1" x14ac:dyDescent="0.3">
      <c r="B256" s="4" t="s">
        <v>6283</v>
      </c>
      <c r="C256" s="4" t="s">
        <v>6284</v>
      </c>
      <c r="D256" s="3" t="s">
        <v>28</v>
      </c>
      <c r="E256" s="18">
        <v>1</v>
      </c>
      <c r="F256" s="18"/>
      <c r="G256" s="18"/>
      <c r="H256" s="18"/>
      <c r="I256" s="97">
        <f t="shared" si="273"/>
        <v>1</v>
      </c>
      <c r="J256" s="3">
        <v>17.39</v>
      </c>
      <c r="K256" s="3">
        <f t="shared" si="274"/>
        <v>17.39</v>
      </c>
      <c r="L256" s="3">
        <v>18.079999999999998</v>
      </c>
      <c r="M256" s="3">
        <f t="shared" si="275"/>
        <v>18.079999999999998</v>
      </c>
      <c r="N256" s="3">
        <f t="shared" si="276"/>
        <v>0.68999999999999773</v>
      </c>
      <c r="O256" s="3">
        <f t="shared" si="277"/>
        <v>0.68999999999999773</v>
      </c>
      <c r="R256" s="3"/>
      <c r="S256" s="3"/>
      <c r="T256" s="3"/>
    </row>
    <row r="257" spans="2:20" s="1" customFormat="1" ht="15" customHeight="1" x14ac:dyDescent="0.3">
      <c r="B257" s="4" t="s">
        <v>6285</v>
      </c>
      <c r="C257" s="4" t="s">
        <v>6286</v>
      </c>
      <c r="D257" s="3" t="s">
        <v>28</v>
      </c>
      <c r="E257" s="18">
        <v>4</v>
      </c>
      <c r="F257" s="18"/>
      <c r="G257" s="18"/>
      <c r="H257" s="18"/>
      <c r="I257" s="97">
        <f t="shared" si="273"/>
        <v>4</v>
      </c>
      <c r="J257" s="3">
        <v>33.770000000000003</v>
      </c>
      <c r="K257" s="3">
        <f t="shared" si="274"/>
        <v>135.08000000000001</v>
      </c>
      <c r="L257" s="3">
        <v>34.29</v>
      </c>
      <c r="M257" s="3">
        <f t="shared" si="275"/>
        <v>137.16</v>
      </c>
      <c r="N257" s="3">
        <f t="shared" si="276"/>
        <v>0.51999999999999602</v>
      </c>
      <c r="O257" s="3">
        <f t="shared" si="277"/>
        <v>2.0799999999999841</v>
      </c>
      <c r="R257" s="3"/>
      <c r="S257" s="3"/>
      <c r="T257" s="3"/>
    </row>
    <row r="258" spans="2:20" s="1" customFormat="1" ht="15" customHeight="1" x14ac:dyDescent="0.3">
      <c r="B258" s="4" t="s">
        <v>6287</v>
      </c>
      <c r="C258" s="4" t="s">
        <v>6784</v>
      </c>
      <c r="D258" s="3" t="s">
        <v>28</v>
      </c>
      <c r="E258" s="18">
        <v>2</v>
      </c>
      <c r="F258" s="18"/>
      <c r="G258" s="18"/>
      <c r="H258" s="18"/>
      <c r="I258" s="97">
        <f t="shared" si="273"/>
        <v>2</v>
      </c>
      <c r="J258" s="3">
        <v>44.41</v>
      </c>
      <c r="K258" s="3">
        <f t="shared" si="274"/>
        <v>88.82</v>
      </c>
      <c r="L258" s="3">
        <v>45.1</v>
      </c>
      <c r="M258" s="3">
        <f t="shared" si="275"/>
        <v>90.2</v>
      </c>
      <c r="N258" s="3">
        <f t="shared" si="276"/>
        <v>0.69000000000000483</v>
      </c>
      <c r="O258" s="3">
        <f t="shared" si="277"/>
        <v>1.3800000000000097</v>
      </c>
      <c r="R258" s="3"/>
      <c r="S258" s="3"/>
      <c r="T258" s="3"/>
    </row>
    <row r="259" spans="2:20" s="1" customFormat="1" ht="15" customHeight="1" x14ac:dyDescent="0.3">
      <c r="B259" s="4" t="s">
        <v>6288</v>
      </c>
      <c r="C259" s="4" t="s">
        <v>6785</v>
      </c>
      <c r="D259" s="3" t="s">
        <v>28</v>
      </c>
      <c r="E259" s="18">
        <v>1</v>
      </c>
      <c r="F259" s="18"/>
      <c r="G259" s="18"/>
      <c r="H259" s="18"/>
      <c r="I259" s="97">
        <f t="shared" si="273"/>
        <v>1</v>
      </c>
      <c r="J259" s="3">
        <v>45.2</v>
      </c>
      <c r="K259" s="3">
        <f t="shared" si="274"/>
        <v>45.2</v>
      </c>
      <c r="L259" s="3">
        <v>45.89</v>
      </c>
      <c r="M259" s="3">
        <f t="shared" si="275"/>
        <v>45.89</v>
      </c>
      <c r="N259" s="3">
        <f t="shared" si="276"/>
        <v>0.68999999999999773</v>
      </c>
      <c r="O259" s="3">
        <f t="shared" si="277"/>
        <v>0.68999999999999773</v>
      </c>
      <c r="R259" s="3"/>
      <c r="S259" s="3"/>
      <c r="T259" s="3"/>
    </row>
    <row r="260" spans="2:20" s="1" customFormat="1" ht="15" customHeight="1" x14ac:dyDescent="0.3">
      <c r="B260" s="4" t="s">
        <v>6289</v>
      </c>
      <c r="C260" s="4" t="s">
        <v>6786</v>
      </c>
      <c r="D260" s="3" t="s">
        <v>28</v>
      </c>
      <c r="E260" s="18">
        <v>1</v>
      </c>
      <c r="F260" s="18"/>
      <c r="G260" s="18"/>
      <c r="H260" s="18"/>
      <c r="I260" s="97">
        <f t="shared" si="273"/>
        <v>1</v>
      </c>
      <c r="J260" s="3">
        <v>85.81</v>
      </c>
      <c r="K260" s="3">
        <f t="shared" si="274"/>
        <v>85.81</v>
      </c>
      <c r="L260" s="3">
        <v>86.67</v>
      </c>
      <c r="M260" s="3">
        <f t="shared" si="275"/>
        <v>86.67</v>
      </c>
      <c r="N260" s="3">
        <f t="shared" si="276"/>
        <v>0.85999999999999943</v>
      </c>
      <c r="O260" s="3">
        <f t="shared" si="277"/>
        <v>0.85999999999999943</v>
      </c>
      <c r="R260" s="3"/>
      <c r="S260" s="3"/>
      <c r="T260" s="3"/>
    </row>
    <row r="261" spans="2:20" s="1" customFormat="1" ht="15" customHeight="1" x14ac:dyDescent="0.3">
      <c r="B261" s="4" t="s">
        <v>6290</v>
      </c>
      <c r="C261" s="4" t="s">
        <v>6787</v>
      </c>
      <c r="D261" s="3" t="s">
        <v>28</v>
      </c>
      <c r="E261" s="18">
        <v>2</v>
      </c>
      <c r="F261" s="18"/>
      <c r="G261" s="18"/>
      <c r="H261" s="18"/>
      <c r="I261" s="97">
        <f t="shared" si="273"/>
        <v>2</v>
      </c>
      <c r="J261" s="3">
        <v>89.61</v>
      </c>
      <c r="K261" s="3">
        <f t="shared" si="274"/>
        <v>179.22</v>
      </c>
      <c r="L261" s="3">
        <v>90.3</v>
      </c>
      <c r="M261" s="3">
        <f t="shared" si="275"/>
        <v>180.6</v>
      </c>
      <c r="N261" s="3">
        <f t="shared" si="276"/>
        <v>0.68999999999999773</v>
      </c>
      <c r="O261" s="3">
        <f t="shared" si="277"/>
        <v>1.3799999999999955</v>
      </c>
      <c r="R261" s="3"/>
      <c r="S261" s="3"/>
      <c r="T261" s="3"/>
    </row>
    <row r="262" spans="2:20" s="1" customFormat="1" ht="15" customHeight="1" x14ac:dyDescent="0.3">
      <c r="B262" s="4" t="s">
        <v>6291</v>
      </c>
      <c r="C262" s="4" t="s">
        <v>6788</v>
      </c>
      <c r="D262" s="3" t="s">
        <v>28</v>
      </c>
      <c r="E262" s="18">
        <v>21</v>
      </c>
      <c r="F262" s="18"/>
      <c r="G262" s="18"/>
      <c r="H262" s="18"/>
      <c r="I262" s="97">
        <f t="shared" si="273"/>
        <v>21</v>
      </c>
      <c r="J262" s="3">
        <v>9.5299999999999994</v>
      </c>
      <c r="K262" s="3">
        <f t="shared" si="274"/>
        <v>200.13</v>
      </c>
      <c r="L262" s="3">
        <v>9.8800000000000008</v>
      </c>
      <c r="M262" s="3">
        <f t="shared" si="275"/>
        <v>207.48</v>
      </c>
      <c r="N262" s="3">
        <f t="shared" si="276"/>
        <v>0.35000000000000142</v>
      </c>
      <c r="O262" s="3">
        <f t="shared" si="277"/>
        <v>7.3499999999999943</v>
      </c>
      <c r="R262" s="3"/>
      <c r="S262" s="3"/>
      <c r="T262" s="3"/>
    </row>
    <row r="263" spans="2:20" s="1" customFormat="1" ht="15" customHeight="1" x14ac:dyDescent="0.3">
      <c r="B263" s="4" t="s">
        <v>6292</v>
      </c>
      <c r="C263" s="4" t="s">
        <v>6789</v>
      </c>
      <c r="D263" s="3" t="s">
        <v>28</v>
      </c>
      <c r="E263" s="18">
        <v>10</v>
      </c>
      <c r="F263" s="18"/>
      <c r="G263" s="18"/>
      <c r="H263" s="18"/>
      <c r="I263" s="97">
        <f t="shared" si="273"/>
        <v>10</v>
      </c>
      <c r="J263" s="3">
        <v>13.74</v>
      </c>
      <c r="K263" s="3">
        <f t="shared" si="274"/>
        <v>137.4</v>
      </c>
      <c r="L263" s="3">
        <v>14.15</v>
      </c>
      <c r="M263" s="3">
        <f t="shared" si="275"/>
        <v>141.5</v>
      </c>
      <c r="N263" s="3">
        <f t="shared" si="276"/>
        <v>0.41000000000000014</v>
      </c>
      <c r="O263" s="3">
        <f t="shared" si="277"/>
        <v>4.0999999999999943</v>
      </c>
      <c r="R263" s="3"/>
      <c r="S263" s="3"/>
      <c r="T263" s="3"/>
    </row>
    <row r="264" spans="2:20" s="1" customFormat="1" ht="15" customHeight="1" x14ac:dyDescent="0.3">
      <c r="B264" s="4" t="s">
        <v>6293</v>
      </c>
      <c r="C264" s="4" t="s">
        <v>6790</v>
      </c>
      <c r="D264" s="3" t="s">
        <v>28</v>
      </c>
      <c r="E264" s="18">
        <v>15</v>
      </c>
      <c r="F264" s="18"/>
      <c r="G264" s="18"/>
      <c r="H264" s="18"/>
      <c r="I264" s="97">
        <f t="shared" si="273"/>
        <v>15</v>
      </c>
      <c r="J264" s="3">
        <v>15.66</v>
      </c>
      <c r="K264" s="3">
        <f t="shared" si="274"/>
        <v>234.9</v>
      </c>
      <c r="L264" s="3">
        <v>16.07</v>
      </c>
      <c r="M264" s="3">
        <f t="shared" si="275"/>
        <v>241.05</v>
      </c>
      <c r="N264" s="3">
        <f t="shared" si="276"/>
        <v>0.41000000000000014</v>
      </c>
      <c r="O264" s="3">
        <f t="shared" si="277"/>
        <v>6.1500000000000057</v>
      </c>
      <c r="R264" s="3"/>
      <c r="S264" s="3"/>
      <c r="T264" s="3"/>
    </row>
    <row r="265" spans="2:20" s="1" customFormat="1" ht="15" customHeight="1" x14ac:dyDescent="0.3">
      <c r="B265" s="4" t="s">
        <v>6294</v>
      </c>
      <c r="C265" s="4" t="s">
        <v>6791</v>
      </c>
      <c r="D265" s="3" t="s">
        <v>28</v>
      </c>
      <c r="E265" s="18">
        <v>1</v>
      </c>
      <c r="F265" s="18"/>
      <c r="G265" s="18"/>
      <c r="H265" s="18"/>
      <c r="I265" s="97">
        <f t="shared" si="273"/>
        <v>1</v>
      </c>
      <c r="J265" s="3">
        <v>21.16</v>
      </c>
      <c r="K265" s="3">
        <f t="shared" si="274"/>
        <v>21.16</v>
      </c>
      <c r="L265" s="3">
        <v>21.68</v>
      </c>
      <c r="M265" s="3">
        <f t="shared" si="275"/>
        <v>21.68</v>
      </c>
      <c r="N265" s="3">
        <f t="shared" si="276"/>
        <v>0.51999999999999957</v>
      </c>
      <c r="O265" s="3">
        <f t="shared" si="277"/>
        <v>0.51999999999999957</v>
      </c>
      <c r="R265" s="3"/>
      <c r="S265" s="3"/>
      <c r="T265" s="3"/>
    </row>
    <row r="266" spans="2:20" s="1" customFormat="1" ht="15" customHeight="1" x14ac:dyDescent="0.3">
      <c r="B266" s="4" t="s">
        <v>6295</v>
      </c>
      <c r="C266" s="4" t="s">
        <v>6296</v>
      </c>
      <c r="D266" s="3" t="s">
        <v>28</v>
      </c>
      <c r="E266" s="18">
        <v>14</v>
      </c>
      <c r="F266" s="18"/>
      <c r="G266" s="18"/>
      <c r="H266" s="18"/>
      <c r="I266" s="97">
        <f t="shared" si="273"/>
        <v>14</v>
      </c>
      <c r="J266" s="3">
        <v>11.76</v>
      </c>
      <c r="K266" s="3">
        <f t="shared" si="274"/>
        <v>164.64</v>
      </c>
      <c r="L266" s="3">
        <v>11.81</v>
      </c>
      <c r="M266" s="3">
        <f t="shared" si="275"/>
        <v>165.34</v>
      </c>
      <c r="N266" s="3">
        <f t="shared" si="276"/>
        <v>5.0000000000000711E-2</v>
      </c>
      <c r="O266" s="3">
        <f t="shared" si="277"/>
        <v>0.70000000000001705</v>
      </c>
      <c r="R266" s="3"/>
      <c r="S266" s="3"/>
      <c r="T266" s="3"/>
    </row>
    <row r="267" spans="2:20" s="1" customFormat="1" ht="25.2" customHeight="1" x14ac:dyDescent="0.3">
      <c r="B267" s="12" t="s">
        <v>1496</v>
      </c>
      <c r="C267" s="12" t="s">
        <v>6297</v>
      </c>
      <c r="D267" s="13"/>
      <c r="E267" s="17"/>
      <c r="F267" s="17"/>
      <c r="G267" s="17"/>
      <c r="H267" s="17"/>
      <c r="I267" s="17"/>
      <c r="J267" s="13"/>
      <c r="K267" s="13">
        <f>SUM(K268:K270)</f>
        <v>1274.02</v>
      </c>
      <c r="L267" s="13"/>
      <c r="M267" s="13">
        <f>SUM(M268:M270)</f>
        <v>1280.4399999999998</v>
      </c>
      <c r="N267" s="13"/>
      <c r="O267" s="13">
        <f>SUM(O268:O270)</f>
        <v>6.4199999999999022</v>
      </c>
      <c r="R267" s="3"/>
      <c r="S267" s="3"/>
      <c r="T267" s="13"/>
    </row>
    <row r="268" spans="2:20" s="1" customFormat="1" ht="15" customHeight="1" x14ac:dyDescent="0.3">
      <c r="B268" s="4" t="s">
        <v>1498</v>
      </c>
      <c r="C268" s="4" t="s">
        <v>6298</v>
      </c>
      <c r="D268" s="3" t="s">
        <v>28</v>
      </c>
      <c r="E268" s="18">
        <v>1</v>
      </c>
      <c r="F268" s="18"/>
      <c r="G268" s="18"/>
      <c r="H268" s="18"/>
      <c r="I268" s="97">
        <f t="shared" ref="I268:I270" si="278">SUM(E268:H268)</f>
        <v>1</v>
      </c>
      <c r="J268" s="3">
        <v>294.92</v>
      </c>
      <c r="K268" s="3">
        <f t="shared" ref="K268:K270" si="279">+ROUND(+IF(I268="",0,I268*J268),2)</f>
        <v>294.92</v>
      </c>
      <c r="L268" s="3">
        <v>295.58999999999997</v>
      </c>
      <c r="M268" s="3">
        <f t="shared" ref="M268:M270" si="280">+ROUND(+IF(I268="",0,I268*L268),2)</f>
        <v>295.58999999999997</v>
      </c>
      <c r="N268" s="3">
        <f t="shared" ref="N268:N270" si="281">+L268-J268</f>
        <v>0.66999999999995907</v>
      </c>
      <c r="O268" s="3">
        <f t="shared" ref="O268:O270" si="282">+M268-K268</f>
        <v>0.66999999999995907</v>
      </c>
      <c r="R268" s="3"/>
      <c r="S268" s="3"/>
      <c r="T268" s="3"/>
    </row>
    <row r="269" spans="2:20" s="1" customFormat="1" ht="15" customHeight="1" x14ac:dyDescent="0.3">
      <c r="B269" s="4" t="s">
        <v>1500</v>
      </c>
      <c r="C269" s="4" t="s">
        <v>6299</v>
      </c>
      <c r="D269" s="3" t="s">
        <v>28</v>
      </c>
      <c r="E269" s="18">
        <v>4</v>
      </c>
      <c r="F269" s="18"/>
      <c r="G269" s="18"/>
      <c r="H269" s="18"/>
      <c r="I269" s="97">
        <f t="shared" si="278"/>
        <v>4</v>
      </c>
      <c r="J269" s="3">
        <v>164.12</v>
      </c>
      <c r="K269" s="3">
        <f t="shared" si="279"/>
        <v>656.48</v>
      </c>
      <c r="L269" s="3">
        <v>164.95</v>
      </c>
      <c r="M269" s="3">
        <f t="shared" si="280"/>
        <v>659.8</v>
      </c>
      <c r="N269" s="3">
        <f t="shared" si="281"/>
        <v>0.82999999999998408</v>
      </c>
      <c r="O269" s="3">
        <f t="shared" si="282"/>
        <v>3.3199999999999363</v>
      </c>
      <c r="R269" s="3"/>
      <c r="S269" s="3"/>
      <c r="T269" s="3"/>
    </row>
    <row r="270" spans="2:20" s="1" customFormat="1" ht="15" customHeight="1" x14ac:dyDescent="0.3">
      <c r="B270" s="4" t="s">
        <v>1502</v>
      </c>
      <c r="C270" s="4" t="s">
        <v>6300</v>
      </c>
      <c r="D270" s="3" t="s">
        <v>28</v>
      </c>
      <c r="E270" s="18">
        <v>3</v>
      </c>
      <c r="F270" s="18"/>
      <c r="G270" s="18"/>
      <c r="H270" s="18"/>
      <c r="I270" s="97">
        <f t="shared" si="278"/>
        <v>3</v>
      </c>
      <c r="J270" s="3">
        <v>107.54</v>
      </c>
      <c r="K270" s="3">
        <f t="shared" si="279"/>
        <v>322.62</v>
      </c>
      <c r="L270" s="3">
        <v>108.35</v>
      </c>
      <c r="M270" s="3">
        <f t="shared" si="280"/>
        <v>325.05</v>
      </c>
      <c r="N270" s="3">
        <f t="shared" si="281"/>
        <v>0.80999999999998806</v>
      </c>
      <c r="O270" s="3">
        <f t="shared" si="282"/>
        <v>2.4300000000000068</v>
      </c>
      <c r="R270" s="3"/>
      <c r="S270" s="3"/>
      <c r="T270" s="3"/>
    </row>
    <row r="271" spans="2:20" s="1" customFormat="1" ht="25.2" customHeight="1" x14ac:dyDescent="0.3">
      <c r="B271" s="12" t="s">
        <v>1518</v>
      </c>
      <c r="C271" s="12" t="s">
        <v>6301</v>
      </c>
      <c r="D271" s="13"/>
      <c r="E271" s="17"/>
      <c r="F271" s="17"/>
      <c r="G271" s="17"/>
      <c r="H271" s="17"/>
      <c r="I271" s="17"/>
      <c r="J271" s="13"/>
      <c r="K271" s="13">
        <f>SUM(K272:K302)/2</f>
        <v>5471.17</v>
      </c>
      <c r="L271" s="13"/>
      <c r="M271" s="13">
        <f>SUM(M272:M302)/2</f>
        <v>5519.0300000000016</v>
      </c>
      <c r="N271" s="13"/>
      <c r="O271" s="13">
        <f>SUM(O272:O302)/2</f>
        <v>47.859999999999971</v>
      </c>
      <c r="R271" s="3"/>
      <c r="S271" s="3"/>
      <c r="T271" s="13"/>
    </row>
    <row r="272" spans="2:20" s="1" customFormat="1" ht="19.95" customHeight="1" x14ac:dyDescent="0.3">
      <c r="B272" s="6" t="s">
        <v>1520</v>
      </c>
      <c r="C272" s="6" t="s">
        <v>6302</v>
      </c>
      <c r="D272" s="5"/>
      <c r="E272" s="19"/>
      <c r="F272" s="19"/>
      <c r="G272" s="19"/>
      <c r="H272" s="19"/>
      <c r="I272" s="19"/>
      <c r="J272" s="5"/>
      <c r="K272" s="5">
        <f>SUM(K273:K284)</f>
        <v>1521.3600000000001</v>
      </c>
      <c r="L272" s="5"/>
      <c r="M272" s="5">
        <f>SUM(M273:M284)</f>
        <v>1535.8200000000002</v>
      </c>
      <c r="N272" s="5"/>
      <c r="O272" s="5">
        <f>SUM(O273:O284)</f>
        <v>14.460000000000038</v>
      </c>
      <c r="R272" s="3"/>
      <c r="S272" s="3"/>
      <c r="T272" s="5"/>
    </row>
    <row r="273" spans="2:20" s="1" customFormat="1" ht="15" customHeight="1" x14ac:dyDescent="0.3">
      <c r="B273" s="4" t="s">
        <v>6303</v>
      </c>
      <c r="C273" s="4" t="s">
        <v>6304</v>
      </c>
      <c r="D273" s="3" t="s">
        <v>25</v>
      </c>
      <c r="E273" s="18">
        <v>4.63</v>
      </c>
      <c r="F273" s="18"/>
      <c r="G273" s="18"/>
      <c r="H273" s="18"/>
      <c r="I273" s="97">
        <f t="shared" ref="I273:I284" si="283">SUM(E273:H273)</f>
        <v>4.63</v>
      </c>
      <c r="J273" s="3">
        <v>42.57</v>
      </c>
      <c r="K273" s="3">
        <f t="shared" ref="K273:K284" si="284">+ROUND(+IF(I273="",0,I273*J273),2)</f>
        <v>197.1</v>
      </c>
      <c r="L273" s="3">
        <v>42.79</v>
      </c>
      <c r="M273" s="3">
        <f t="shared" ref="M273:M284" si="285">+ROUND(+IF(I273="",0,I273*L273),2)</f>
        <v>198.12</v>
      </c>
      <c r="N273" s="3">
        <f t="shared" ref="N273:N284" si="286">+L273-J273</f>
        <v>0.21999999999999886</v>
      </c>
      <c r="O273" s="3">
        <f t="shared" ref="O273:O284" si="287">+M273-K273</f>
        <v>1.0200000000000102</v>
      </c>
      <c r="R273" s="3"/>
      <c r="S273" s="3"/>
      <c r="T273" s="3"/>
    </row>
    <row r="274" spans="2:20" s="1" customFormat="1" ht="15" customHeight="1" x14ac:dyDescent="0.3">
      <c r="B274" s="4" t="s">
        <v>6305</v>
      </c>
      <c r="C274" s="4" t="s">
        <v>6306</v>
      </c>
      <c r="D274" s="3" t="s">
        <v>25</v>
      </c>
      <c r="E274" s="18">
        <v>2.31</v>
      </c>
      <c r="F274" s="18"/>
      <c r="G274" s="18"/>
      <c r="H274" s="18"/>
      <c r="I274" s="97">
        <f t="shared" si="283"/>
        <v>2.31</v>
      </c>
      <c r="J274" s="3">
        <v>47.82</v>
      </c>
      <c r="K274" s="3">
        <f t="shared" si="284"/>
        <v>110.46</v>
      </c>
      <c r="L274" s="3">
        <v>48.04</v>
      </c>
      <c r="M274" s="3">
        <f t="shared" si="285"/>
        <v>110.97</v>
      </c>
      <c r="N274" s="3">
        <f t="shared" si="286"/>
        <v>0.21999999999999886</v>
      </c>
      <c r="O274" s="3">
        <f t="shared" si="287"/>
        <v>0.51000000000000512</v>
      </c>
      <c r="R274" s="3"/>
      <c r="S274" s="3"/>
      <c r="T274" s="3"/>
    </row>
    <row r="275" spans="2:20" s="1" customFormat="1" ht="15" customHeight="1" x14ac:dyDescent="0.3">
      <c r="B275" s="4" t="s">
        <v>6307</v>
      </c>
      <c r="C275" s="4" t="s">
        <v>6308</v>
      </c>
      <c r="D275" s="3" t="s">
        <v>25</v>
      </c>
      <c r="E275" s="18">
        <v>4.26</v>
      </c>
      <c r="F275" s="18"/>
      <c r="G275" s="18"/>
      <c r="H275" s="18"/>
      <c r="I275" s="97">
        <f t="shared" si="283"/>
        <v>4.26</v>
      </c>
      <c r="J275" s="3">
        <v>52.19</v>
      </c>
      <c r="K275" s="3">
        <f t="shared" si="284"/>
        <v>222.33</v>
      </c>
      <c r="L275" s="3">
        <v>52.41</v>
      </c>
      <c r="M275" s="3">
        <f t="shared" si="285"/>
        <v>223.27</v>
      </c>
      <c r="N275" s="3">
        <f t="shared" si="286"/>
        <v>0.21999999999999886</v>
      </c>
      <c r="O275" s="3">
        <f t="shared" si="287"/>
        <v>0.93999999999999773</v>
      </c>
      <c r="R275" s="3"/>
      <c r="S275" s="3"/>
      <c r="T275" s="3"/>
    </row>
    <row r="276" spans="2:20" s="1" customFormat="1" ht="15" customHeight="1" x14ac:dyDescent="0.3">
      <c r="B276" s="4" t="s">
        <v>6309</v>
      </c>
      <c r="C276" s="4" t="s">
        <v>6310</v>
      </c>
      <c r="D276" s="3" t="s">
        <v>25</v>
      </c>
      <c r="E276" s="18">
        <v>6.8</v>
      </c>
      <c r="F276" s="18"/>
      <c r="G276" s="18"/>
      <c r="H276" s="18"/>
      <c r="I276" s="97">
        <f t="shared" si="283"/>
        <v>6.8</v>
      </c>
      <c r="J276" s="3">
        <v>56.56</v>
      </c>
      <c r="K276" s="3">
        <f t="shared" si="284"/>
        <v>384.61</v>
      </c>
      <c r="L276" s="3">
        <v>56.78</v>
      </c>
      <c r="M276" s="3">
        <f t="shared" si="285"/>
        <v>386.1</v>
      </c>
      <c r="N276" s="3">
        <f t="shared" si="286"/>
        <v>0.21999999999999886</v>
      </c>
      <c r="O276" s="3">
        <f t="shared" si="287"/>
        <v>1.4900000000000091</v>
      </c>
      <c r="R276" s="3"/>
      <c r="S276" s="3"/>
      <c r="T276" s="3"/>
    </row>
    <row r="277" spans="2:20" s="1" customFormat="1" ht="15" customHeight="1" x14ac:dyDescent="0.3">
      <c r="B277" s="4" t="s">
        <v>6311</v>
      </c>
      <c r="C277" s="4" t="s">
        <v>6312</v>
      </c>
      <c r="D277" s="3" t="s">
        <v>25</v>
      </c>
      <c r="E277" s="18">
        <v>2.5099999999999998</v>
      </c>
      <c r="F277" s="18"/>
      <c r="G277" s="18"/>
      <c r="H277" s="18"/>
      <c r="I277" s="97">
        <f t="shared" si="283"/>
        <v>2.5099999999999998</v>
      </c>
      <c r="J277" s="3">
        <v>79.569999999999993</v>
      </c>
      <c r="K277" s="3">
        <f t="shared" si="284"/>
        <v>199.72</v>
      </c>
      <c r="L277" s="3">
        <v>79.83</v>
      </c>
      <c r="M277" s="3">
        <f t="shared" si="285"/>
        <v>200.37</v>
      </c>
      <c r="N277" s="3">
        <f t="shared" si="286"/>
        <v>0.26000000000000512</v>
      </c>
      <c r="O277" s="3">
        <f t="shared" si="287"/>
        <v>0.65000000000000568</v>
      </c>
      <c r="R277" s="3"/>
      <c r="S277" s="3"/>
      <c r="T277" s="3"/>
    </row>
    <row r="278" spans="2:20" s="1" customFormat="1" ht="15" customHeight="1" x14ac:dyDescent="0.3">
      <c r="B278" s="4" t="s">
        <v>6313</v>
      </c>
      <c r="C278" s="4" t="s">
        <v>6314</v>
      </c>
      <c r="D278" s="3" t="s">
        <v>28</v>
      </c>
      <c r="E278" s="18">
        <v>1</v>
      </c>
      <c r="F278" s="18"/>
      <c r="G278" s="18"/>
      <c r="H278" s="18"/>
      <c r="I278" s="97">
        <f t="shared" si="283"/>
        <v>1</v>
      </c>
      <c r="J278" s="3">
        <v>15.11</v>
      </c>
      <c r="K278" s="3">
        <f t="shared" si="284"/>
        <v>15.11</v>
      </c>
      <c r="L278" s="3">
        <v>15.63</v>
      </c>
      <c r="M278" s="3">
        <f t="shared" si="285"/>
        <v>15.63</v>
      </c>
      <c r="N278" s="3">
        <f t="shared" si="286"/>
        <v>0.52000000000000135</v>
      </c>
      <c r="O278" s="3">
        <f t="shared" si="287"/>
        <v>0.52000000000000135</v>
      </c>
      <c r="R278" s="3"/>
      <c r="S278" s="3"/>
      <c r="T278" s="3"/>
    </row>
    <row r="279" spans="2:20" s="1" customFormat="1" ht="15" customHeight="1" x14ac:dyDescent="0.3">
      <c r="B279" s="4" t="s">
        <v>6315</v>
      </c>
      <c r="C279" s="4" t="s">
        <v>6316</v>
      </c>
      <c r="D279" s="3" t="s">
        <v>28</v>
      </c>
      <c r="E279" s="18">
        <v>3</v>
      </c>
      <c r="F279" s="18"/>
      <c r="G279" s="18"/>
      <c r="H279" s="18"/>
      <c r="I279" s="97">
        <f t="shared" si="283"/>
        <v>3</v>
      </c>
      <c r="J279" s="3">
        <v>18</v>
      </c>
      <c r="K279" s="3">
        <f t="shared" si="284"/>
        <v>54</v>
      </c>
      <c r="L279" s="3">
        <v>18.52</v>
      </c>
      <c r="M279" s="3">
        <f t="shared" si="285"/>
        <v>55.56</v>
      </c>
      <c r="N279" s="3">
        <f t="shared" si="286"/>
        <v>0.51999999999999957</v>
      </c>
      <c r="O279" s="3">
        <f t="shared" si="287"/>
        <v>1.5600000000000023</v>
      </c>
      <c r="R279" s="3"/>
      <c r="S279" s="3"/>
      <c r="T279" s="3"/>
    </row>
    <row r="280" spans="2:20" s="1" customFormat="1" ht="15" customHeight="1" x14ac:dyDescent="0.3">
      <c r="B280" s="4" t="s">
        <v>6317</v>
      </c>
      <c r="C280" s="4" t="s">
        <v>6318</v>
      </c>
      <c r="D280" s="3" t="s">
        <v>28</v>
      </c>
      <c r="E280" s="18">
        <v>3</v>
      </c>
      <c r="F280" s="18"/>
      <c r="G280" s="18"/>
      <c r="H280" s="18"/>
      <c r="I280" s="97">
        <f t="shared" si="283"/>
        <v>3</v>
      </c>
      <c r="J280" s="3">
        <v>22.4</v>
      </c>
      <c r="K280" s="3">
        <f t="shared" si="284"/>
        <v>67.2</v>
      </c>
      <c r="L280" s="3">
        <v>22.92</v>
      </c>
      <c r="M280" s="3">
        <f t="shared" si="285"/>
        <v>68.760000000000005</v>
      </c>
      <c r="N280" s="3">
        <f t="shared" si="286"/>
        <v>0.52000000000000313</v>
      </c>
      <c r="O280" s="3">
        <f t="shared" si="287"/>
        <v>1.5600000000000023</v>
      </c>
      <c r="R280" s="3"/>
      <c r="S280" s="3"/>
      <c r="T280" s="3"/>
    </row>
    <row r="281" spans="2:20" s="1" customFormat="1" ht="15" customHeight="1" x14ac:dyDescent="0.3">
      <c r="B281" s="4" t="s">
        <v>6319</v>
      </c>
      <c r="C281" s="4" t="s">
        <v>6320</v>
      </c>
      <c r="D281" s="3" t="s">
        <v>28</v>
      </c>
      <c r="E281" s="18">
        <v>1</v>
      </c>
      <c r="F281" s="18"/>
      <c r="G281" s="18"/>
      <c r="H281" s="18"/>
      <c r="I281" s="97">
        <f t="shared" si="283"/>
        <v>1</v>
      </c>
      <c r="J281" s="3">
        <v>27.42</v>
      </c>
      <c r="K281" s="3">
        <f t="shared" si="284"/>
        <v>27.42</v>
      </c>
      <c r="L281" s="3">
        <v>27.94</v>
      </c>
      <c r="M281" s="3">
        <f t="shared" si="285"/>
        <v>27.94</v>
      </c>
      <c r="N281" s="3">
        <f t="shared" si="286"/>
        <v>0.51999999999999957</v>
      </c>
      <c r="O281" s="3">
        <f t="shared" si="287"/>
        <v>0.51999999999999957</v>
      </c>
      <c r="R281" s="3"/>
      <c r="S281" s="3"/>
      <c r="T281" s="3"/>
    </row>
    <row r="282" spans="2:20" s="1" customFormat="1" ht="15" customHeight="1" x14ac:dyDescent="0.3">
      <c r="B282" s="4" t="s">
        <v>6321</v>
      </c>
      <c r="C282" s="4" t="s">
        <v>6322</v>
      </c>
      <c r="D282" s="3" t="s">
        <v>28</v>
      </c>
      <c r="E282" s="18">
        <v>1</v>
      </c>
      <c r="F282" s="18"/>
      <c r="G282" s="18"/>
      <c r="H282" s="18"/>
      <c r="I282" s="97">
        <f t="shared" si="283"/>
        <v>1</v>
      </c>
      <c r="J282" s="3">
        <v>53.4</v>
      </c>
      <c r="K282" s="3">
        <f t="shared" si="284"/>
        <v>53.4</v>
      </c>
      <c r="L282" s="3">
        <v>53.92</v>
      </c>
      <c r="M282" s="3">
        <f t="shared" si="285"/>
        <v>53.92</v>
      </c>
      <c r="N282" s="3">
        <f t="shared" si="286"/>
        <v>0.52000000000000313</v>
      </c>
      <c r="O282" s="3">
        <f t="shared" si="287"/>
        <v>0.52000000000000313</v>
      </c>
      <c r="R282" s="3"/>
      <c r="S282" s="3"/>
      <c r="T282" s="3"/>
    </row>
    <row r="283" spans="2:20" s="1" customFormat="1" ht="15" customHeight="1" x14ac:dyDescent="0.3">
      <c r="B283" s="4" t="s">
        <v>6323</v>
      </c>
      <c r="C283" s="4" t="s">
        <v>6324</v>
      </c>
      <c r="D283" s="3" t="s">
        <v>28</v>
      </c>
      <c r="E283" s="18">
        <v>4</v>
      </c>
      <c r="F283" s="18"/>
      <c r="G283" s="18"/>
      <c r="H283" s="18"/>
      <c r="I283" s="97">
        <f t="shared" si="283"/>
        <v>4</v>
      </c>
      <c r="J283" s="3">
        <v>34.93</v>
      </c>
      <c r="K283" s="3">
        <f t="shared" si="284"/>
        <v>139.72</v>
      </c>
      <c r="L283" s="3">
        <v>35.79</v>
      </c>
      <c r="M283" s="3">
        <f t="shared" si="285"/>
        <v>143.16</v>
      </c>
      <c r="N283" s="3">
        <f t="shared" si="286"/>
        <v>0.85999999999999943</v>
      </c>
      <c r="O283" s="3">
        <f t="shared" si="287"/>
        <v>3.4399999999999977</v>
      </c>
      <c r="R283" s="3"/>
      <c r="S283" s="3"/>
      <c r="T283" s="3"/>
    </row>
    <row r="284" spans="2:20" s="1" customFormat="1" ht="15" customHeight="1" x14ac:dyDescent="0.3">
      <c r="B284" s="4" t="s">
        <v>6325</v>
      </c>
      <c r="C284" s="4" t="s">
        <v>6326</v>
      </c>
      <c r="D284" s="3" t="s">
        <v>28</v>
      </c>
      <c r="E284" s="18">
        <v>1</v>
      </c>
      <c r="F284" s="18"/>
      <c r="G284" s="18"/>
      <c r="H284" s="18"/>
      <c r="I284" s="97">
        <f t="shared" si="283"/>
        <v>1</v>
      </c>
      <c r="J284" s="3">
        <v>50.29</v>
      </c>
      <c r="K284" s="3">
        <f t="shared" si="284"/>
        <v>50.29</v>
      </c>
      <c r="L284" s="3">
        <v>52.02</v>
      </c>
      <c r="M284" s="3">
        <f t="shared" si="285"/>
        <v>52.02</v>
      </c>
      <c r="N284" s="3">
        <f t="shared" si="286"/>
        <v>1.730000000000004</v>
      </c>
      <c r="O284" s="3">
        <f t="shared" si="287"/>
        <v>1.730000000000004</v>
      </c>
      <c r="R284" s="3"/>
      <c r="S284" s="3"/>
      <c r="T284" s="3"/>
    </row>
    <row r="285" spans="2:20" s="1" customFormat="1" ht="19.95" customHeight="1" x14ac:dyDescent="0.3">
      <c r="B285" s="6" t="s">
        <v>6327</v>
      </c>
      <c r="C285" s="6" t="s">
        <v>6297</v>
      </c>
      <c r="D285" s="5"/>
      <c r="E285" s="19"/>
      <c r="F285" s="19"/>
      <c r="G285" s="19"/>
      <c r="H285" s="19"/>
      <c r="I285" s="19"/>
      <c r="J285" s="5"/>
      <c r="K285" s="5">
        <f>SUM(K286:K291)</f>
        <v>2589.09</v>
      </c>
      <c r="L285" s="5"/>
      <c r="M285" s="5">
        <f>SUM(M286:M291)</f>
        <v>2609.04</v>
      </c>
      <c r="N285" s="5"/>
      <c r="O285" s="5">
        <f>SUM(O286:O291)</f>
        <v>19.949999999999946</v>
      </c>
      <c r="R285" s="3"/>
      <c r="S285" s="3"/>
      <c r="T285" s="5"/>
    </row>
    <row r="286" spans="2:20" s="1" customFormat="1" ht="15" customHeight="1" x14ac:dyDescent="0.3">
      <c r="B286" s="4" t="s">
        <v>6328</v>
      </c>
      <c r="C286" s="4" t="s">
        <v>6792</v>
      </c>
      <c r="D286" s="3" t="s">
        <v>28</v>
      </c>
      <c r="E286" s="18">
        <v>3</v>
      </c>
      <c r="F286" s="18"/>
      <c r="G286" s="18"/>
      <c r="H286" s="18"/>
      <c r="I286" s="97">
        <f t="shared" ref="I286:I291" si="288">SUM(E286:H286)</f>
        <v>3</v>
      </c>
      <c r="J286" s="3">
        <v>166.7</v>
      </c>
      <c r="K286" s="3">
        <f t="shared" ref="K286:K291" si="289">+ROUND(+IF(I286="",0,I286*J286),2)</f>
        <v>500.1</v>
      </c>
      <c r="L286" s="3">
        <v>168.03</v>
      </c>
      <c r="M286" s="3">
        <f t="shared" ref="M286:M291" si="290">+ROUND(+IF(I286="",0,I286*L286),2)</f>
        <v>504.09</v>
      </c>
      <c r="N286" s="3">
        <f t="shared" ref="N286:N291" si="291">+L286-J286</f>
        <v>1.3300000000000125</v>
      </c>
      <c r="O286" s="3">
        <f t="shared" ref="O286:O291" si="292">+M286-K286</f>
        <v>3.9899999999999523</v>
      </c>
      <c r="R286" s="3"/>
      <c r="S286" s="3"/>
      <c r="T286" s="3"/>
    </row>
    <row r="287" spans="2:20" s="1" customFormat="1" ht="15" customHeight="1" x14ac:dyDescent="0.3">
      <c r="B287" s="4" t="s">
        <v>6329</v>
      </c>
      <c r="C287" s="4" t="s">
        <v>6330</v>
      </c>
      <c r="D287" s="3" t="s">
        <v>28</v>
      </c>
      <c r="E287" s="18">
        <v>3</v>
      </c>
      <c r="F287" s="18"/>
      <c r="G287" s="18"/>
      <c r="H287" s="18"/>
      <c r="I287" s="97">
        <f t="shared" si="288"/>
        <v>3</v>
      </c>
      <c r="J287" s="3">
        <v>225.05</v>
      </c>
      <c r="K287" s="3">
        <f t="shared" si="289"/>
        <v>675.15</v>
      </c>
      <c r="L287" s="3">
        <v>226.38</v>
      </c>
      <c r="M287" s="3">
        <f t="shared" si="290"/>
        <v>679.14</v>
      </c>
      <c r="N287" s="3">
        <f t="shared" si="291"/>
        <v>1.3299999999999841</v>
      </c>
      <c r="O287" s="3">
        <f t="shared" si="292"/>
        <v>3.9900000000000091</v>
      </c>
      <c r="R287" s="3"/>
      <c r="S287" s="3"/>
      <c r="T287" s="3"/>
    </row>
    <row r="288" spans="2:20" s="1" customFormat="1" ht="15" customHeight="1" x14ac:dyDescent="0.3">
      <c r="B288" s="4" t="s">
        <v>6331</v>
      </c>
      <c r="C288" s="4" t="s">
        <v>6332</v>
      </c>
      <c r="D288" s="3" t="s">
        <v>28</v>
      </c>
      <c r="E288" s="18">
        <v>3</v>
      </c>
      <c r="F288" s="18"/>
      <c r="G288" s="18"/>
      <c r="H288" s="18"/>
      <c r="I288" s="97">
        <f t="shared" si="288"/>
        <v>3</v>
      </c>
      <c r="J288" s="3">
        <v>155.4</v>
      </c>
      <c r="K288" s="3">
        <f t="shared" si="289"/>
        <v>466.2</v>
      </c>
      <c r="L288" s="3">
        <v>156.72999999999999</v>
      </c>
      <c r="M288" s="3">
        <f t="shared" si="290"/>
        <v>470.19</v>
      </c>
      <c r="N288" s="3">
        <f t="shared" si="291"/>
        <v>1.3299999999999841</v>
      </c>
      <c r="O288" s="3">
        <f t="shared" si="292"/>
        <v>3.9900000000000091</v>
      </c>
      <c r="R288" s="3"/>
      <c r="S288" s="3"/>
      <c r="T288" s="3"/>
    </row>
    <row r="289" spans="2:20" s="1" customFormat="1" ht="15" customHeight="1" x14ac:dyDescent="0.3">
      <c r="B289" s="4" t="s">
        <v>6333</v>
      </c>
      <c r="C289" s="4" t="s">
        <v>6334</v>
      </c>
      <c r="D289" s="3" t="s">
        <v>28</v>
      </c>
      <c r="E289" s="18">
        <v>2</v>
      </c>
      <c r="F289" s="18"/>
      <c r="G289" s="18"/>
      <c r="H289" s="18"/>
      <c r="I289" s="97">
        <f t="shared" si="288"/>
        <v>2</v>
      </c>
      <c r="J289" s="3">
        <v>132.99</v>
      </c>
      <c r="K289" s="3">
        <f t="shared" si="289"/>
        <v>265.98</v>
      </c>
      <c r="L289" s="3">
        <v>134.32</v>
      </c>
      <c r="M289" s="3">
        <f t="shared" si="290"/>
        <v>268.64</v>
      </c>
      <c r="N289" s="3">
        <f t="shared" si="291"/>
        <v>1.3299999999999841</v>
      </c>
      <c r="O289" s="3">
        <f t="shared" si="292"/>
        <v>2.6599999999999682</v>
      </c>
      <c r="R289" s="3"/>
      <c r="S289" s="3"/>
      <c r="T289" s="3"/>
    </row>
    <row r="290" spans="2:20" s="1" customFormat="1" ht="15" customHeight="1" x14ac:dyDescent="0.3">
      <c r="B290" s="4" t="s">
        <v>6335</v>
      </c>
      <c r="C290" s="4" t="s">
        <v>6336</v>
      </c>
      <c r="D290" s="3" t="s">
        <v>28</v>
      </c>
      <c r="E290" s="18">
        <v>1</v>
      </c>
      <c r="F290" s="18"/>
      <c r="G290" s="18"/>
      <c r="H290" s="18"/>
      <c r="I290" s="97">
        <f t="shared" si="288"/>
        <v>1</v>
      </c>
      <c r="J290" s="3">
        <v>103.89</v>
      </c>
      <c r="K290" s="3">
        <f t="shared" si="289"/>
        <v>103.89</v>
      </c>
      <c r="L290" s="3">
        <v>105.22</v>
      </c>
      <c r="M290" s="3">
        <f t="shared" si="290"/>
        <v>105.22</v>
      </c>
      <c r="N290" s="3">
        <f t="shared" si="291"/>
        <v>1.3299999999999983</v>
      </c>
      <c r="O290" s="3">
        <f t="shared" si="292"/>
        <v>1.3299999999999983</v>
      </c>
      <c r="R290" s="3"/>
      <c r="S290" s="3"/>
      <c r="T290" s="3"/>
    </row>
    <row r="291" spans="2:20" s="1" customFormat="1" ht="15" customHeight="1" x14ac:dyDescent="0.3">
      <c r="B291" s="4" t="s">
        <v>6337</v>
      </c>
      <c r="C291" s="4" t="s">
        <v>6338</v>
      </c>
      <c r="D291" s="3" t="s">
        <v>28</v>
      </c>
      <c r="E291" s="18">
        <v>3</v>
      </c>
      <c r="F291" s="18"/>
      <c r="G291" s="18"/>
      <c r="H291" s="18"/>
      <c r="I291" s="97">
        <f t="shared" si="288"/>
        <v>3</v>
      </c>
      <c r="J291" s="3">
        <v>192.59</v>
      </c>
      <c r="K291" s="3">
        <f t="shared" si="289"/>
        <v>577.77</v>
      </c>
      <c r="L291" s="3">
        <v>193.92</v>
      </c>
      <c r="M291" s="3">
        <f t="shared" si="290"/>
        <v>581.76</v>
      </c>
      <c r="N291" s="3">
        <f t="shared" si="291"/>
        <v>1.3299999999999841</v>
      </c>
      <c r="O291" s="3">
        <f t="shared" si="292"/>
        <v>3.9900000000000091</v>
      </c>
      <c r="R291" s="3"/>
      <c r="S291" s="3"/>
      <c r="T291" s="3"/>
    </row>
    <row r="292" spans="2:20" s="1" customFormat="1" ht="19.95" customHeight="1" x14ac:dyDescent="0.3">
      <c r="B292" s="6" t="s">
        <v>6339</v>
      </c>
      <c r="C292" s="6" t="s">
        <v>2004</v>
      </c>
      <c r="D292" s="5"/>
      <c r="E292" s="19"/>
      <c r="F292" s="19"/>
      <c r="G292" s="19"/>
      <c r="H292" s="19"/>
      <c r="I292" s="19"/>
      <c r="J292" s="5"/>
      <c r="K292" s="5">
        <f>SUM(K293:K300)</f>
        <v>1315.8</v>
      </c>
      <c r="L292" s="5"/>
      <c r="M292" s="5">
        <f>SUM(M293:M300)</f>
        <v>1327.41</v>
      </c>
      <c r="N292" s="5"/>
      <c r="O292" s="5">
        <f>SUM(O293:O300)</f>
        <v>11.609999999999991</v>
      </c>
      <c r="R292" s="3"/>
      <c r="S292" s="3"/>
      <c r="T292" s="5"/>
    </row>
    <row r="293" spans="2:20" s="1" customFormat="1" ht="15" customHeight="1" x14ac:dyDescent="0.3">
      <c r="B293" s="4" t="s">
        <v>6340</v>
      </c>
      <c r="C293" s="4" t="s">
        <v>6341</v>
      </c>
      <c r="D293" s="3" t="s">
        <v>28</v>
      </c>
      <c r="E293" s="18">
        <v>2</v>
      </c>
      <c r="F293" s="18"/>
      <c r="G293" s="18"/>
      <c r="H293" s="18"/>
      <c r="I293" s="97">
        <f t="shared" ref="I293:I300" si="293">SUM(E293:H293)</f>
        <v>2</v>
      </c>
      <c r="J293" s="3">
        <v>140.79</v>
      </c>
      <c r="K293" s="3">
        <f t="shared" ref="K293:K300" si="294">+ROUND(+IF(I293="",0,I293*J293),2)</f>
        <v>281.58</v>
      </c>
      <c r="L293" s="3">
        <v>142.79</v>
      </c>
      <c r="M293" s="3">
        <f t="shared" ref="M293:M300" si="295">+ROUND(+IF(I293="",0,I293*L293),2)</f>
        <v>285.58</v>
      </c>
      <c r="N293" s="3">
        <f t="shared" ref="N293:N300" si="296">+L293-J293</f>
        <v>2</v>
      </c>
      <c r="O293" s="3">
        <f t="shared" ref="O293:O300" si="297">+M293-K293</f>
        <v>4</v>
      </c>
      <c r="R293" s="3"/>
      <c r="S293" s="3"/>
      <c r="T293" s="3"/>
    </row>
    <row r="294" spans="2:20" s="1" customFormat="1" ht="15" customHeight="1" x14ac:dyDescent="0.3">
      <c r="B294" s="4" t="s">
        <v>6342</v>
      </c>
      <c r="C294" s="4" t="s">
        <v>6343</v>
      </c>
      <c r="D294" s="3" t="s">
        <v>28</v>
      </c>
      <c r="E294" s="18">
        <v>6</v>
      </c>
      <c r="F294" s="18"/>
      <c r="G294" s="18"/>
      <c r="H294" s="18"/>
      <c r="I294" s="97">
        <f t="shared" si="293"/>
        <v>6</v>
      </c>
      <c r="J294" s="3">
        <v>34.17</v>
      </c>
      <c r="K294" s="3">
        <f t="shared" si="294"/>
        <v>205.02</v>
      </c>
      <c r="L294" s="3">
        <v>34.57</v>
      </c>
      <c r="M294" s="3">
        <f t="shared" si="295"/>
        <v>207.42</v>
      </c>
      <c r="N294" s="3">
        <f t="shared" si="296"/>
        <v>0.39999999999999858</v>
      </c>
      <c r="O294" s="3">
        <f t="shared" si="297"/>
        <v>2.3999999999999773</v>
      </c>
      <c r="R294" s="3"/>
      <c r="S294" s="3"/>
      <c r="T294" s="3"/>
    </row>
    <row r="295" spans="2:20" s="1" customFormat="1" ht="15" customHeight="1" x14ac:dyDescent="0.3">
      <c r="B295" s="4" t="s">
        <v>6344</v>
      </c>
      <c r="C295" s="4" t="s">
        <v>6345</v>
      </c>
      <c r="D295" s="3" t="s">
        <v>28</v>
      </c>
      <c r="E295" s="18">
        <v>6</v>
      </c>
      <c r="F295" s="18"/>
      <c r="G295" s="18"/>
      <c r="H295" s="18"/>
      <c r="I295" s="97">
        <f t="shared" si="293"/>
        <v>6</v>
      </c>
      <c r="J295" s="3">
        <v>25.96</v>
      </c>
      <c r="K295" s="3">
        <f t="shared" si="294"/>
        <v>155.76</v>
      </c>
      <c r="L295" s="3">
        <v>26.36</v>
      </c>
      <c r="M295" s="3">
        <f t="shared" si="295"/>
        <v>158.16</v>
      </c>
      <c r="N295" s="3">
        <f t="shared" si="296"/>
        <v>0.39999999999999858</v>
      </c>
      <c r="O295" s="3">
        <f t="shared" si="297"/>
        <v>2.4000000000000057</v>
      </c>
      <c r="R295" s="3"/>
      <c r="S295" s="3"/>
      <c r="T295" s="3"/>
    </row>
    <row r="296" spans="2:20" s="1" customFormat="1" ht="15" customHeight="1" x14ac:dyDescent="0.3">
      <c r="B296" s="4" t="s">
        <v>6346</v>
      </c>
      <c r="C296" s="4" t="s">
        <v>6347</v>
      </c>
      <c r="D296" s="3" t="s">
        <v>28</v>
      </c>
      <c r="E296" s="18">
        <v>4</v>
      </c>
      <c r="F296" s="18"/>
      <c r="G296" s="18"/>
      <c r="H296" s="18"/>
      <c r="I296" s="97">
        <f t="shared" si="293"/>
        <v>4</v>
      </c>
      <c r="J296" s="3">
        <v>19.13</v>
      </c>
      <c r="K296" s="3">
        <f t="shared" si="294"/>
        <v>76.52</v>
      </c>
      <c r="L296" s="3">
        <v>19.53</v>
      </c>
      <c r="M296" s="3">
        <f t="shared" si="295"/>
        <v>78.12</v>
      </c>
      <c r="N296" s="3">
        <f t="shared" si="296"/>
        <v>0.40000000000000213</v>
      </c>
      <c r="O296" s="3">
        <f t="shared" si="297"/>
        <v>1.6000000000000085</v>
      </c>
      <c r="R296" s="3"/>
      <c r="S296" s="3"/>
      <c r="T296" s="3"/>
    </row>
    <row r="297" spans="2:20" s="1" customFormat="1" ht="15" customHeight="1" x14ac:dyDescent="0.3">
      <c r="B297" s="4" t="s">
        <v>6348</v>
      </c>
      <c r="C297" s="4" t="s">
        <v>6349</v>
      </c>
      <c r="D297" s="3" t="s">
        <v>28</v>
      </c>
      <c r="E297" s="18">
        <v>1</v>
      </c>
      <c r="F297" s="18"/>
      <c r="G297" s="18"/>
      <c r="H297" s="18"/>
      <c r="I297" s="97">
        <f t="shared" si="293"/>
        <v>1</v>
      </c>
      <c r="J297" s="3">
        <v>10.95</v>
      </c>
      <c r="K297" s="3">
        <f t="shared" si="294"/>
        <v>10.95</v>
      </c>
      <c r="L297" s="3">
        <v>11.35</v>
      </c>
      <c r="M297" s="3">
        <f t="shared" si="295"/>
        <v>11.35</v>
      </c>
      <c r="N297" s="3">
        <f t="shared" si="296"/>
        <v>0.40000000000000036</v>
      </c>
      <c r="O297" s="3">
        <f t="shared" si="297"/>
        <v>0.40000000000000036</v>
      </c>
      <c r="R297" s="3"/>
      <c r="S297" s="3"/>
      <c r="T297" s="3"/>
    </row>
    <row r="298" spans="2:20" s="1" customFormat="1" ht="15" customHeight="1" x14ac:dyDescent="0.3">
      <c r="B298" s="4" t="s">
        <v>6350</v>
      </c>
      <c r="C298" s="4" t="s">
        <v>6351</v>
      </c>
      <c r="D298" s="3" t="s">
        <v>28</v>
      </c>
      <c r="E298" s="18">
        <v>1</v>
      </c>
      <c r="F298" s="18"/>
      <c r="G298" s="18"/>
      <c r="H298" s="18"/>
      <c r="I298" s="97">
        <f t="shared" si="293"/>
        <v>1</v>
      </c>
      <c r="J298" s="3">
        <v>19.97</v>
      </c>
      <c r="K298" s="3">
        <f t="shared" si="294"/>
        <v>19.97</v>
      </c>
      <c r="L298" s="3">
        <v>20.37</v>
      </c>
      <c r="M298" s="3">
        <f t="shared" si="295"/>
        <v>20.37</v>
      </c>
      <c r="N298" s="3">
        <f t="shared" si="296"/>
        <v>0.40000000000000213</v>
      </c>
      <c r="O298" s="3">
        <f t="shared" si="297"/>
        <v>0.40000000000000213</v>
      </c>
      <c r="R298" s="3"/>
      <c r="S298" s="3"/>
      <c r="T298" s="3"/>
    </row>
    <row r="299" spans="2:20" s="1" customFormat="1" ht="15" customHeight="1" x14ac:dyDescent="0.3">
      <c r="B299" s="4" t="s">
        <v>6352</v>
      </c>
      <c r="C299" s="4" t="s">
        <v>6353</v>
      </c>
      <c r="D299" s="3" t="s">
        <v>5883</v>
      </c>
      <c r="E299" s="18">
        <v>1.2</v>
      </c>
      <c r="F299" s="18"/>
      <c r="G299" s="18"/>
      <c r="H299" s="18"/>
      <c r="I299" s="97">
        <f t="shared" si="293"/>
        <v>1.2</v>
      </c>
      <c r="J299" s="3">
        <v>337.85</v>
      </c>
      <c r="K299" s="3">
        <f t="shared" si="294"/>
        <v>405.42</v>
      </c>
      <c r="L299" s="3">
        <v>337.89</v>
      </c>
      <c r="M299" s="3">
        <f t="shared" si="295"/>
        <v>405.47</v>
      </c>
      <c r="N299" s="3">
        <f t="shared" si="296"/>
        <v>3.999999999996362E-2</v>
      </c>
      <c r="O299" s="3">
        <f t="shared" si="297"/>
        <v>5.0000000000011369E-2</v>
      </c>
      <c r="R299" s="3"/>
      <c r="S299" s="3"/>
      <c r="T299" s="3"/>
    </row>
    <row r="300" spans="2:20" s="1" customFormat="1" ht="15" customHeight="1" x14ac:dyDescent="0.3">
      <c r="B300" s="4" t="s">
        <v>6354</v>
      </c>
      <c r="C300" s="4" t="s">
        <v>6355</v>
      </c>
      <c r="D300" s="3" t="s">
        <v>5883</v>
      </c>
      <c r="E300" s="18">
        <v>0.7</v>
      </c>
      <c r="F300" s="18"/>
      <c r="G300" s="18"/>
      <c r="H300" s="18"/>
      <c r="I300" s="97">
        <f t="shared" si="293"/>
        <v>0.7</v>
      </c>
      <c r="J300" s="3">
        <v>229.4</v>
      </c>
      <c r="K300" s="3">
        <f t="shared" si="294"/>
        <v>160.58000000000001</v>
      </c>
      <c r="L300" s="3">
        <v>229.92</v>
      </c>
      <c r="M300" s="3">
        <f t="shared" si="295"/>
        <v>160.94</v>
      </c>
      <c r="N300" s="3">
        <f t="shared" si="296"/>
        <v>0.51999999999998181</v>
      </c>
      <c r="O300" s="3">
        <f t="shared" si="297"/>
        <v>0.35999999999998522</v>
      </c>
      <c r="R300" s="3"/>
      <c r="S300" s="3"/>
      <c r="T300" s="3"/>
    </row>
    <row r="301" spans="2:20" s="1" customFormat="1" ht="19.95" customHeight="1" x14ac:dyDescent="0.3">
      <c r="B301" s="6" t="s">
        <v>6358</v>
      </c>
      <c r="C301" s="6" t="s">
        <v>6359</v>
      </c>
      <c r="D301" s="5"/>
      <c r="E301" s="19"/>
      <c r="F301" s="19"/>
      <c r="G301" s="19"/>
      <c r="H301" s="19"/>
      <c r="I301" s="19"/>
      <c r="J301" s="5"/>
      <c r="K301" s="5">
        <f>SUM(K302)</f>
        <v>44.92</v>
      </c>
      <c r="L301" s="5"/>
      <c r="M301" s="5">
        <f>SUM(M302)</f>
        <v>46.76</v>
      </c>
      <c r="N301" s="5"/>
      <c r="O301" s="5">
        <f>SUM(O302)</f>
        <v>1.8399999999999963</v>
      </c>
      <c r="R301" s="3"/>
      <c r="S301" s="3"/>
      <c r="T301" s="5"/>
    </row>
    <row r="302" spans="2:20" s="1" customFormat="1" ht="15" customHeight="1" x14ac:dyDescent="0.3">
      <c r="B302" s="4" t="s">
        <v>6360</v>
      </c>
      <c r="C302" s="4" t="s">
        <v>6361</v>
      </c>
      <c r="D302" s="3" t="s">
        <v>25</v>
      </c>
      <c r="E302" s="18">
        <v>20.51</v>
      </c>
      <c r="F302" s="18"/>
      <c r="G302" s="18"/>
      <c r="H302" s="18"/>
      <c r="I302" s="97">
        <f>SUM(E302:H302)</f>
        <v>20.51</v>
      </c>
      <c r="J302" s="3">
        <v>2.19</v>
      </c>
      <c r="K302" s="3">
        <f t="shared" ref="K302" si="298">+ROUND(+IF(I302="",0,I302*J302),2)</f>
        <v>44.92</v>
      </c>
      <c r="L302" s="3">
        <v>2.2799999999999998</v>
      </c>
      <c r="M302" s="3">
        <f t="shared" ref="M302" si="299">+ROUND(+IF(I302="",0,I302*L302),2)</f>
        <v>46.76</v>
      </c>
      <c r="N302" s="3">
        <f t="shared" ref="N302" si="300">+L302-J302</f>
        <v>8.9999999999999858E-2</v>
      </c>
      <c r="O302" s="3">
        <f t="shared" ref="O302" si="301">+M302-K302</f>
        <v>1.8399999999999963</v>
      </c>
      <c r="R302" s="3"/>
      <c r="S302" s="3"/>
      <c r="T302" s="3"/>
    </row>
    <row r="303" spans="2:20" s="1" customFormat="1" ht="25.2" customHeight="1" x14ac:dyDescent="0.3">
      <c r="B303" s="12" t="s">
        <v>1522</v>
      </c>
      <c r="C303" s="12" t="s">
        <v>6359</v>
      </c>
      <c r="D303" s="13"/>
      <c r="E303" s="17"/>
      <c r="F303" s="17"/>
      <c r="G303" s="17"/>
      <c r="H303" s="17"/>
      <c r="I303" s="17"/>
      <c r="J303" s="13"/>
      <c r="K303" s="13">
        <f>SUM(K304:K305)</f>
        <v>1519.1000000000001</v>
      </c>
      <c r="L303" s="13"/>
      <c r="M303" s="13">
        <f>SUM(M304:M305)</f>
        <v>1574.6799999999998</v>
      </c>
      <c r="N303" s="13"/>
      <c r="O303" s="13">
        <f>SUM(O304:O305)</f>
        <v>55.579999999999757</v>
      </c>
      <c r="R303" s="3"/>
      <c r="S303" s="3"/>
      <c r="T303" s="13"/>
    </row>
    <row r="304" spans="2:20" s="1" customFormat="1" ht="15" customHeight="1" x14ac:dyDescent="0.3">
      <c r="B304" s="4" t="s">
        <v>6362</v>
      </c>
      <c r="C304" s="4" t="s">
        <v>6363</v>
      </c>
      <c r="D304" s="3" t="s">
        <v>25</v>
      </c>
      <c r="E304" s="18">
        <v>446.8</v>
      </c>
      <c r="F304" s="18"/>
      <c r="G304" s="18"/>
      <c r="H304" s="18"/>
      <c r="I304" s="97">
        <f t="shared" ref="I304:I305" si="302">SUM(E304:H304)</f>
        <v>446.8</v>
      </c>
      <c r="J304" s="3">
        <v>2.46</v>
      </c>
      <c r="K304" s="3">
        <f t="shared" ref="K304:K305" si="303">+ROUND(+IF(I304="",0,I304*J304),2)</f>
        <v>1099.1300000000001</v>
      </c>
      <c r="L304" s="3">
        <v>2.5499999999999998</v>
      </c>
      <c r="M304" s="3">
        <f t="shared" ref="M304:M305" si="304">+ROUND(+IF(I304="",0,I304*L304),2)</f>
        <v>1139.3399999999999</v>
      </c>
      <c r="N304" s="3">
        <f t="shared" ref="N304:N305" si="305">+L304-J304</f>
        <v>8.9999999999999858E-2</v>
      </c>
      <c r="O304" s="3">
        <f t="shared" ref="O304:O305" si="306">+M304-K304</f>
        <v>40.209999999999809</v>
      </c>
      <c r="R304" s="3"/>
      <c r="S304" s="3"/>
      <c r="T304" s="3"/>
    </row>
    <row r="305" spans="2:20" s="1" customFormat="1" ht="15" customHeight="1" x14ac:dyDescent="0.3">
      <c r="B305" s="4" t="s">
        <v>6364</v>
      </c>
      <c r="C305" s="4" t="s">
        <v>6365</v>
      </c>
      <c r="D305" s="3" t="s">
        <v>25</v>
      </c>
      <c r="E305" s="18">
        <v>170.72</v>
      </c>
      <c r="F305" s="18"/>
      <c r="G305" s="18"/>
      <c r="H305" s="18"/>
      <c r="I305" s="97">
        <f t="shared" si="302"/>
        <v>170.72</v>
      </c>
      <c r="J305" s="3">
        <v>2.46</v>
      </c>
      <c r="K305" s="3">
        <f t="shared" si="303"/>
        <v>419.97</v>
      </c>
      <c r="L305" s="3">
        <v>2.5499999999999998</v>
      </c>
      <c r="M305" s="3">
        <f t="shared" si="304"/>
        <v>435.34</v>
      </c>
      <c r="N305" s="3">
        <f t="shared" si="305"/>
        <v>8.9999999999999858E-2</v>
      </c>
      <c r="O305" s="3">
        <f t="shared" si="306"/>
        <v>15.369999999999948</v>
      </c>
      <c r="R305" s="3"/>
      <c r="S305" s="3"/>
      <c r="T305" s="3"/>
    </row>
    <row r="306" spans="2:20" s="1" customFormat="1" ht="25.2" customHeight="1" x14ac:dyDescent="0.3">
      <c r="B306" s="10" t="s">
        <v>1793</v>
      </c>
      <c r="C306" s="10" t="s">
        <v>1794</v>
      </c>
      <c r="D306" s="11"/>
      <c r="E306" s="16"/>
      <c r="F306" s="16"/>
      <c r="G306" s="16"/>
      <c r="H306" s="16"/>
      <c r="I306" s="16"/>
      <c r="J306" s="11"/>
      <c r="K306" s="11">
        <f>+K307+K310</f>
        <v>22462.89</v>
      </c>
      <c r="L306" s="11"/>
      <c r="M306" s="11">
        <f>+M307+M310</f>
        <v>22708</v>
      </c>
      <c r="N306" s="11"/>
      <c r="O306" s="11">
        <f>+O307+O310</f>
        <v>245.11000000000058</v>
      </c>
      <c r="R306" s="3"/>
      <c r="S306" s="3"/>
      <c r="T306" s="11"/>
    </row>
    <row r="307" spans="2:20" s="1" customFormat="1" ht="25.2" customHeight="1" x14ac:dyDescent="0.3">
      <c r="B307" s="12" t="s">
        <v>1795</v>
      </c>
      <c r="C307" s="12" t="s">
        <v>6366</v>
      </c>
      <c r="D307" s="13"/>
      <c r="E307" s="17"/>
      <c r="F307" s="17"/>
      <c r="G307" s="17"/>
      <c r="H307" s="17"/>
      <c r="I307" s="17"/>
      <c r="J307" s="13"/>
      <c r="K307" s="13">
        <f>SUM(K308:K309)</f>
        <v>21817.85</v>
      </c>
      <c r="L307" s="13"/>
      <c r="M307" s="13">
        <f>SUM(M308:M309)</f>
        <v>22057.75</v>
      </c>
      <c r="N307" s="13"/>
      <c r="O307" s="13">
        <f>SUM(O308:O309)</f>
        <v>239.90000000000055</v>
      </c>
      <c r="R307" s="3"/>
      <c r="S307" s="3"/>
      <c r="T307" s="13"/>
    </row>
    <row r="308" spans="2:20" s="1" customFormat="1" ht="15" customHeight="1" x14ac:dyDescent="0.3">
      <c r="B308" s="4" t="s">
        <v>1797</v>
      </c>
      <c r="C308" s="4" t="s">
        <v>6793</v>
      </c>
      <c r="D308" s="3" t="s">
        <v>25</v>
      </c>
      <c r="E308" s="18">
        <v>65.09</v>
      </c>
      <c r="F308" s="18"/>
      <c r="G308" s="18"/>
      <c r="H308" s="18"/>
      <c r="I308" s="97">
        <f t="shared" ref="I308:I309" si="307">SUM(E308:H308)</f>
        <v>65.09</v>
      </c>
      <c r="J308" s="3">
        <v>83.84</v>
      </c>
      <c r="K308" s="3">
        <f t="shared" ref="K308:K309" si="308">+ROUND(+IF(I308="",0,I308*J308),2)</f>
        <v>5457.15</v>
      </c>
      <c r="L308" s="3">
        <v>84.34</v>
      </c>
      <c r="M308" s="3">
        <f t="shared" ref="M308:M309" si="309">+ROUND(+IF(I308="",0,I308*L308),2)</f>
        <v>5489.69</v>
      </c>
      <c r="N308" s="3">
        <f t="shared" ref="N308:N309" si="310">+L308-J308</f>
        <v>0.5</v>
      </c>
      <c r="O308" s="3">
        <f t="shared" ref="O308:O309" si="311">+M308-K308</f>
        <v>32.539999999999964</v>
      </c>
      <c r="R308" s="3"/>
      <c r="S308" s="3"/>
      <c r="T308" s="3"/>
    </row>
    <row r="309" spans="2:20" s="1" customFormat="1" ht="14.4" customHeight="1" x14ac:dyDescent="0.3">
      <c r="B309" s="4" t="s">
        <v>1799</v>
      </c>
      <c r="C309" s="4" t="s">
        <v>6367</v>
      </c>
      <c r="D309" s="3" t="s">
        <v>25</v>
      </c>
      <c r="E309" s="18">
        <v>129.6</v>
      </c>
      <c r="F309" s="18"/>
      <c r="G309" s="18"/>
      <c r="H309" s="18"/>
      <c r="I309" s="97">
        <f t="shared" si="307"/>
        <v>129.6</v>
      </c>
      <c r="J309" s="3">
        <v>126.24</v>
      </c>
      <c r="K309" s="3">
        <f t="shared" si="308"/>
        <v>16360.7</v>
      </c>
      <c r="L309" s="3">
        <v>127.84</v>
      </c>
      <c r="M309" s="3">
        <f t="shared" si="309"/>
        <v>16568.060000000001</v>
      </c>
      <c r="N309" s="3">
        <f t="shared" si="310"/>
        <v>1.6000000000000085</v>
      </c>
      <c r="O309" s="3">
        <f t="shared" si="311"/>
        <v>207.36000000000058</v>
      </c>
      <c r="R309" s="3"/>
      <c r="S309" s="3"/>
      <c r="T309" s="3"/>
    </row>
    <row r="310" spans="2:20" s="1" customFormat="1" ht="25.2" customHeight="1" x14ac:dyDescent="0.3">
      <c r="B310" s="12" t="s">
        <v>1831</v>
      </c>
      <c r="C310" s="12" t="s">
        <v>6359</v>
      </c>
      <c r="D310" s="13"/>
      <c r="E310" s="17"/>
      <c r="F310" s="17"/>
      <c r="G310" s="17"/>
      <c r="H310" s="17"/>
      <c r="I310" s="17"/>
      <c r="J310" s="13"/>
      <c r="K310" s="13">
        <f>SUM(K311)</f>
        <v>645.04</v>
      </c>
      <c r="L310" s="13"/>
      <c r="M310" s="13">
        <f>SUM(M311)</f>
        <v>650.25</v>
      </c>
      <c r="N310" s="13"/>
      <c r="O310" s="13">
        <f>SUM(O311)</f>
        <v>5.2100000000000364</v>
      </c>
      <c r="R310" s="3"/>
      <c r="S310" s="3"/>
      <c r="T310" s="13"/>
    </row>
    <row r="311" spans="2:20" s="1" customFormat="1" ht="15" customHeight="1" x14ac:dyDescent="0.3">
      <c r="B311" s="4" t="s">
        <v>1833</v>
      </c>
      <c r="C311" s="4" t="s">
        <v>6368</v>
      </c>
      <c r="D311" s="3" t="s">
        <v>25</v>
      </c>
      <c r="E311" s="18">
        <v>65.09</v>
      </c>
      <c r="F311" s="18"/>
      <c r="G311" s="18"/>
      <c r="H311" s="18"/>
      <c r="I311" s="97">
        <f>SUM(E311:H311)</f>
        <v>65.09</v>
      </c>
      <c r="J311" s="3">
        <v>9.91</v>
      </c>
      <c r="K311" s="3">
        <f t="shared" ref="K311" si="312">+ROUND(+IF(I311="",0,I311*J311),2)</f>
        <v>645.04</v>
      </c>
      <c r="L311" s="3">
        <v>9.99</v>
      </c>
      <c r="M311" s="3">
        <f t="shared" ref="M311" si="313">+ROUND(+IF(I311="",0,I311*L311),2)</f>
        <v>650.25</v>
      </c>
      <c r="N311" s="3">
        <f t="shared" ref="N311" si="314">+L311-J311</f>
        <v>8.0000000000000071E-2</v>
      </c>
      <c r="O311" s="3">
        <f t="shared" ref="O311" si="315">+M311-K311</f>
        <v>5.2100000000000364</v>
      </c>
      <c r="R311" s="3"/>
      <c r="S311" s="3"/>
      <c r="T311" s="3"/>
    </row>
    <row r="312" spans="2:20" s="1" customFormat="1" ht="25.2" customHeight="1" x14ac:dyDescent="0.3">
      <c r="B312" s="10" t="s">
        <v>1879</v>
      </c>
      <c r="C312" s="10" t="s">
        <v>6369</v>
      </c>
      <c r="D312" s="11"/>
      <c r="E312" s="16"/>
      <c r="F312" s="16"/>
      <c r="G312" s="16"/>
      <c r="H312" s="16"/>
      <c r="I312" s="16"/>
      <c r="J312" s="11"/>
      <c r="K312" s="11">
        <f>+K313+K316+K320+K330+K337</f>
        <v>33138.730000000003</v>
      </c>
      <c r="L312" s="11"/>
      <c r="M312" s="11">
        <f>+M313+M316+M320+M330+M337</f>
        <v>33599.879999999997</v>
      </c>
      <c r="N312" s="11"/>
      <c r="O312" s="11">
        <f>+O313+O316+O320+O330+O337</f>
        <v>461.1500000000002</v>
      </c>
      <c r="R312" s="3"/>
      <c r="S312" s="3"/>
      <c r="T312" s="11"/>
    </row>
    <row r="313" spans="2:20" s="1" customFormat="1" ht="25.2" customHeight="1" x14ac:dyDescent="0.3">
      <c r="B313" s="12" t="s">
        <v>1881</v>
      </c>
      <c r="C313" s="12" t="s">
        <v>1882</v>
      </c>
      <c r="D313" s="13"/>
      <c r="E313" s="17"/>
      <c r="F313" s="17"/>
      <c r="G313" s="17"/>
      <c r="H313" s="17"/>
      <c r="I313" s="17"/>
      <c r="J313" s="13"/>
      <c r="K313" s="13">
        <f>SUM(K314:K315)</f>
        <v>3971.5</v>
      </c>
      <c r="L313" s="13"/>
      <c r="M313" s="13">
        <f>SUM(M314:M315)</f>
        <v>4043.08</v>
      </c>
      <c r="N313" s="13"/>
      <c r="O313" s="13">
        <f>SUM(O314:O315)</f>
        <v>71.579999999999927</v>
      </c>
      <c r="R313" s="3"/>
      <c r="S313" s="3"/>
      <c r="T313" s="13"/>
    </row>
    <row r="314" spans="2:20" s="1" customFormat="1" ht="15" customHeight="1" x14ac:dyDescent="0.3">
      <c r="B314" s="4" t="s">
        <v>1883</v>
      </c>
      <c r="C314" s="4" t="s">
        <v>6370</v>
      </c>
      <c r="D314" s="3" t="s">
        <v>1337</v>
      </c>
      <c r="E314" s="18">
        <v>53</v>
      </c>
      <c r="F314" s="18"/>
      <c r="G314" s="18"/>
      <c r="H314" s="18"/>
      <c r="I314" s="97">
        <f t="shared" ref="I314:I315" si="316">SUM(E314:H314)</f>
        <v>53</v>
      </c>
      <c r="J314" s="3">
        <v>49.7</v>
      </c>
      <c r="K314" s="3">
        <f t="shared" ref="K314:K315" si="317">+ROUND(+IF(I314="",0,I314*J314),2)</f>
        <v>2634.1</v>
      </c>
      <c r="L314" s="3">
        <v>50.56</v>
      </c>
      <c r="M314" s="3">
        <f t="shared" ref="M314:M315" si="318">+ROUND(+IF(I314="",0,I314*L314),2)</f>
        <v>2679.68</v>
      </c>
      <c r="N314" s="3">
        <f t="shared" ref="N314:N315" si="319">+L314-J314</f>
        <v>0.85999999999999943</v>
      </c>
      <c r="O314" s="3">
        <f t="shared" ref="O314:O315" si="320">+M314-K314</f>
        <v>45.579999999999927</v>
      </c>
      <c r="R314" s="3"/>
      <c r="S314" s="3"/>
      <c r="T314" s="3"/>
    </row>
    <row r="315" spans="2:20" s="1" customFormat="1" ht="15" customHeight="1" x14ac:dyDescent="0.3">
      <c r="B315" s="4" t="s">
        <v>1885</v>
      </c>
      <c r="C315" s="4" t="s">
        <v>6371</v>
      </c>
      <c r="D315" s="3" t="s">
        <v>1337</v>
      </c>
      <c r="E315" s="18">
        <v>20</v>
      </c>
      <c r="F315" s="18"/>
      <c r="G315" s="18"/>
      <c r="H315" s="18"/>
      <c r="I315" s="97">
        <f t="shared" si="316"/>
        <v>20</v>
      </c>
      <c r="J315" s="3">
        <v>66.87</v>
      </c>
      <c r="K315" s="3">
        <f t="shared" si="317"/>
        <v>1337.4</v>
      </c>
      <c r="L315" s="3">
        <v>68.17</v>
      </c>
      <c r="M315" s="3">
        <f t="shared" si="318"/>
        <v>1363.4</v>
      </c>
      <c r="N315" s="3">
        <f t="shared" si="319"/>
        <v>1.2999999999999972</v>
      </c>
      <c r="O315" s="3">
        <f t="shared" si="320"/>
        <v>26</v>
      </c>
      <c r="R315" s="3"/>
      <c r="S315" s="3"/>
      <c r="T315" s="3"/>
    </row>
    <row r="316" spans="2:20" s="1" customFormat="1" ht="25.2" customHeight="1" x14ac:dyDescent="0.3">
      <c r="B316" s="12" t="s">
        <v>1891</v>
      </c>
      <c r="C316" s="12" t="s">
        <v>6372</v>
      </c>
      <c r="D316" s="13"/>
      <c r="E316" s="17"/>
      <c r="F316" s="17"/>
      <c r="G316" s="17"/>
      <c r="H316" s="17"/>
      <c r="I316" s="17"/>
      <c r="J316" s="13"/>
      <c r="K316" s="13">
        <f>SUM(K317:K319)</f>
        <v>588.34</v>
      </c>
      <c r="L316" s="13"/>
      <c r="M316" s="13">
        <f>SUM(M317:M319)</f>
        <v>594.31999999999994</v>
      </c>
      <c r="N316" s="13"/>
      <c r="O316" s="13">
        <f>SUM(O317:O319)</f>
        <v>5.9799999999999685</v>
      </c>
      <c r="R316" s="3"/>
      <c r="S316" s="3"/>
      <c r="T316" s="13"/>
    </row>
    <row r="317" spans="2:20" s="1" customFormat="1" ht="15" customHeight="1" x14ac:dyDescent="0.3">
      <c r="B317" s="4" t="s">
        <v>1895</v>
      </c>
      <c r="C317" s="4" t="s">
        <v>6374</v>
      </c>
      <c r="D317" s="3" t="s">
        <v>25</v>
      </c>
      <c r="E317" s="18">
        <v>10</v>
      </c>
      <c r="F317" s="18"/>
      <c r="G317" s="18"/>
      <c r="H317" s="18"/>
      <c r="I317" s="97">
        <f t="shared" ref="I317:I319" si="321">SUM(E317:H317)</f>
        <v>10</v>
      </c>
      <c r="J317" s="3">
        <v>23.43</v>
      </c>
      <c r="K317" s="3">
        <f t="shared" ref="K317:K319" si="322">+ROUND(+IF(I317="",0,I317*J317),2)</f>
        <v>234.3</v>
      </c>
      <c r="L317" s="3">
        <v>23.86</v>
      </c>
      <c r="M317" s="3">
        <f t="shared" ref="M317:M319" si="323">+ROUND(+IF(I317="",0,I317*L317),2)</f>
        <v>238.6</v>
      </c>
      <c r="N317" s="3">
        <f t="shared" ref="N317:N319" si="324">+L317-J317</f>
        <v>0.42999999999999972</v>
      </c>
      <c r="O317" s="3">
        <f t="shared" ref="O317:O319" si="325">+M317-K317</f>
        <v>4.2999999999999829</v>
      </c>
      <c r="R317" s="3"/>
      <c r="S317" s="3"/>
      <c r="T317" s="3"/>
    </row>
    <row r="318" spans="2:20" s="1" customFormat="1" ht="15" customHeight="1" x14ac:dyDescent="0.3">
      <c r="B318" s="4" t="s">
        <v>1897</v>
      </c>
      <c r="C318" s="4" t="s">
        <v>6794</v>
      </c>
      <c r="D318" s="3" t="s">
        <v>28</v>
      </c>
      <c r="E318" s="18">
        <v>2</v>
      </c>
      <c r="F318" s="18"/>
      <c r="G318" s="18"/>
      <c r="H318" s="18"/>
      <c r="I318" s="97">
        <f t="shared" si="321"/>
        <v>2</v>
      </c>
      <c r="J318" s="3">
        <v>155.11000000000001</v>
      </c>
      <c r="K318" s="3">
        <f t="shared" si="322"/>
        <v>310.22000000000003</v>
      </c>
      <c r="L318" s="3">
        <v>155.46</v>
      </c>
      <c r="M318" s="3">
        <f t="shared" si="323"/>
        <v>310.92</v>
      </c>
      <c r="N318" s="3">
        <f t="shared" si="324"/>
        <v>0.34999999999999432</v>
      </c>
      <c r="O318" s="3">
        <f t="shared" si="325"/>
        <v>0.69999999999998863</v>
      </c>
      <c r="R318" s="3"/>
      <c r="S318" s="3"/>
      <c r="T318" s="3"/>
    </row>
    <row r="319" spans="2:20" s="1" customFormat="1" ht="15" customHeight="1" x14ac:dyDescent="0.3">
      <c r="B319" s="4" t="s">
        <v>1899</v>
      </c>
      <c r="C319" s="4" t="s">
        <v>6795</v>
      </c>
      <c r="D319" s="3" t="s">
        <v>28</v>
      </c>
      <c r="E319" s="18">
        <v>2</v>
      </c>
      <c r="F319" s="18"/>
      <c r="G319" s="18"/>
      <c r="H319" s="18"/>
      <c r="I319" s="97">
        <f t="shared" si="321"/>
        <v>2</v>
      </c>
      <c r="J319" s="3">
        <v>21.91</v>
      </c>
      <c r="K319" s="3">
        <f t="shared" si="322"/>
        <v>43.82</v>
      </c>
      <c r="L319" s="3">
        <v>22.4</v>
      </c>
      <c r="M319" s="3">
        <f t="shared" si="323"/>
        <v>44.8</v>
      </c>
      <c r="N319" s="3">
        <f t="shared" si="324"/>
        <v>0.48999999999999844</v>
      </c>
      <c r="O319" s="3">
        <f t="shared" si="325"/>
        <v>0.97999999999999687</v>
      </c>
      <c r="R319" s="3"/>
      <c r="S319" s="3"/>
      <c r="T319" s="3"/>
    </row>
    <row r="320" spans="2:20" s="1" customFormat="1" ht="25.2" customHeight="1" x14ac:dyDescent="0.3">
      <c r="B320" s="12" t="s">
        <v>1909</v>
      </c>
      <c r="C320" s="12" t="s">
        <v>1910</v>
      </c>
      <c r="D320" s="13"/>
      <c r="E320" s="17"/>
      <c r="F320" s="17"/>
      <c r="G320" s="17"/>
      <c r="H320" s="17"/>
      <c r="I320" s="17"/>
      <c r="J320" s="13"/>
      <c r="K320" s="13">
        <f>SUM(K321:K329)/2</f>
        <v>20906.29</v>
      </c>
      <c r="L320" s="13"/>
      <c r="M320" s="13">
        <f>SUM(M321:M329)/2</f>
        <v>21174.49</v>
      </c>
      <c r="N320" s="13"/>
      <c r="O320" s="13">
        <f>SUM(O321:O329)/2</f>
        <v>268.2000000000005</v>
      </c>
      <c r="R320" s="3"/>
      <c r="S320" s="3"/>
      <c r="T320" s="13"/>
    </row>
    <row r="321" spans="2:20" s="1" customFormat="1" ht="19.95" customHeight="1" x14ac:dyDescent="0.3">
      <c r="B321" s="6" t="s">
        <v>1911</v>
      </c>
      <c r="C321" s="6" t="s">
        <v>129</v>
      </c>
      <c r="D321" s="5"/>
      <c r="E321" s="19"/>
      <c r="F321" s="19"/>
      <c r="G321" s="19"/>
      <c r="H321" s="19"/>
      <c r="I321" s="19"/>
      <c r="J321" s="5"/>
      <c r="K321" s="5">
        <f>SUM(K322:K327)</f>
        <v>14734.68</v>
      </c>
      <c r="L321" s="5"/>
      <c r="M321" s="5">
        <f>SUM(M322:M327)</f>
        <v>14974</v>
      </c>
      <c r="N321" s="5"/>
      <c r="O321" s="5">
        <f>SUM(O322:O327)</f>
        <v>239.32000000000039</v>
      </c>
      <c r="R321" s="3"/>
      <c r="S321" s="3"/>
      <c r="T321" s="5"/>
    </row>
    <row r="322" spans="2:20" s="1" customFormat="1" ht="15" customHeight="1" x14ac:dyDescent="0.3">
      <c r="B322" s="4" t="s">
        <v>1913</v>
      </c>
      <c r="C322" s="4" t="s">
        <v>1798</v>
      </c>
      <c r="D322" s="3" t="s">
        <v>25</v>
      </c>
      <c r="E322" s="18">
        <v>203.14999999999998</v>
      </c>
      <c r="F322" s="18"/>
      <c r="G322" s="18"/>
      <c r="H322" s="18"/>
      <c r="I322" s="97">
        <f t="shared" ref="I322:I327" si="326">SUM(E322:H322)</f>
        <v>203.14999999999998</v>
      </c>
      <c r="J322" s="3">
        <v>3.22</v>
      </c>
      <c r="K322" s="3">
        <f t="shared" ref="K322:K327" si="327">+ROUND(+IF(I322="",0,I322*J322),2)</f>
        <v>654.14</v>
      </c>
      <c r="L322" s="3">
        <v>3.31</v>
      </c>
      <c r="M322" s="3">
        <f t="shared" ref="M322:M327" si="328">+ROUND(+IF(I322="",0,I322*L322),2)</f>
        <v>672.43</v>
      </c>
      <c r="N322" s="3">
        <f t="shared" ref="N322:N327" si="329">+L322-J322</f>
        <v>8.9999999999999858E-2</v>
      </c>
      <c r="O322" s="3">
        <f t="shared" ref="O322:O327" si="330">+M322-K322</f>
        <v>18.289999999999964</v>
      </c>
      <c r="R322" s="3"/>
      <c r="S322" s="3"/>
      <c r="T322" s="3"/>
    </row>
    <row r="323" spans="2:20" s="1" customFormat="1" ht="15" customHeight="1" x14ac:dyDescent="0.3">
      <c r="B323" s="4" t="s">
        <v>1914</v>
      </c>
      <c r="C323" s="4" t="s">
        <v>6375</v>
      </c>
      <c r="D323" s="3" t="s">
        <v>5910</v>
      </c>
      <c r="E323" s="18">
        <v>74.639999999999986</v>
      </c>
      <c r="F323" s="18"/>
      <c r="G323" s="18"/>
      <c r="H323" s="18"/>
      <c r="I323" s="97">
        <f t="shared" si="326"/>
        <v>74.639999999999986</v>
      </c>
      <c r="J323" s="3">
        <v>31.52</v>
      </c>
      <c r="K323" s="3">
        <f t="shared" si="327"/>
        <v>2352.65</v>
      </c>
      <c r="L323" s="3">
        <v>32.71</v>
      </c>
      <c r="M323" s="3">
        <f t="shared" si="328"/>
        <v>2441.4699999999998</v>
      </c>
      <c r="N323" s="3">
        <f t="shared" si="329"/>
        <v>1.1900000000000013</v>
      </c>
      <c r="O323" s="3">
        <f t="shared" si="330"/>
        <v>88.819999999999709</v>
      </c>
      <c r="R323" s="3"/>
      <c r="S323" s="3"/>
      <c r="T323" s="3"/>
    </row>
    <row r="324" spans="2:20" s="1" customFormat="1" ht="15" customHeight="1" x14ac:dyDescent="0.3">
      <c r="B324" s="4" t="s">
        <v>1916</v>
      </c>
      <c r="C324" s="4" t="s">
        <v>6376</v>
      </c>
      <c r="D324" s="3" t="s">
        <v>25</v>
      </c>
      <c r="E324" s="18">
        <v>115.69</v>
      </c>
      <c r="F324" s="18"/>
      <c r="G324" s="18"/>
      <c r="H324" s="18"/>
      <c r="I324" s="97">
        <f t="shared" si="326"/>
        <v>115.69</v>
      </c>
      <c r="J324" s="3">
        <v>5.05</v>
      </c>
      <c r="K324" s="3">
        <f t="shared" si="327"/>
        <v>584.23</v>
      </c>
      <c r="L324" s="3">
        <v>5.23</v>
      </c>
      <c r="M324" s="3">
        <f t="shared" si="328"/>
        <v>605.05999999999995</v>
      </c>
      <c r="N324" s="3">
        <f t="shared" si="329"/>
        <v>0.1800000000000006</v>
      </c>
      <c r="O324" s="3">
        <f t="shared" si="330"/>
        <v>20.829999999999927</v>
      </c>
      <c r="R324" s="3"/>
      <c r="S324" s="3"/>
      <c r="T324" s="3"/>
    </row>
    <row r="325" spans="2:20" s="1" customFormat="1" ht="15" customHeight="1" x14ac:dyDescent="0.3">
      <c r="B325" s="4" t="s">
        <v>1918</v>
      </c>
      <c r="C325" s="4" t="s">
        <v>6377</v>
      </c>
      <c r="D325" s="3" t="s">
        <v>25</v>
      </c>
      <c r="E325" s="18">
        <v>115.69</v>
      </c>
      <c r="F325" s="18"/>
      <c r="G325" s="18"/>
      <c r="H325" s="18"/>
      <c r="I325" s="97">
        <f t="shared" si="326"/>
        <v>115.69</v>
      </c>
      <c r="J325" s="3">
        <v>14.51</v>
      </c>
      <c r="K325" s="3">
        <f t="shared" si="327"/>
        <v>1678.66</v>
      </c>
      <c r="L325" s="3">
        <v>14.91</v>
      </c>
      <c r="M325" s="3">
        <f t="shared" si="328"/>
        <v>1724.94</v>
      </c>
      <c r="N325" s="3">
        <f t="shared" si="329"/>
        <v>0.40000000000000036</v>
      </c>
      <c r="O325" s="3">
        <f t="shared" si="330"/>
        <v>46.279999999999973</v>
      </c>
      <c r="R325" s="3"/>
      <c r="S325" s="3"/>
      <c r="T325" s="3"/>
    </row>
    <row r="326" spans="2:20" s="1" customFormat="1" ht="15" customHeight="1" x14ac:dyDescent="0.3">
      <c r="B326" s="4" t="s">
        <v>1920</v>
      </c>
      <c r="C326" s="4" t="s">
        <v>6378</v>
      </c>
      <c r="D326" s="3" t="s">
        <v>25</v>
      </c>
      <c r="E326" s="18">
        <v>115.69</v>
      </c>
      <c r="F326" s="18"/>
      <c r="G326" s="18"/>
      <c r="H326" s="18"/>
      <c r="I326" s="97">
        <f t="shared" si="326"/>
        <v>115.69</v>
      </c>
      <c r="J326" s="3">
        <v>21.05</v>
      </c>
      <c r="K326" s="3">
        <f t="shared" si="327"/>
        <v>2435.27</v>
      </c>
      <c r="L326" s="3">
        <v>21.42</v>
      </c>
      <c r="M326" s="3">
        <f t="shared" si="328"/>
        <v>2478.08</v>
      </c>
      <c r="N326" s="3">
        <f t="shared" si="329"/>
        <v>0.37000000000000099</v>
      </c>
      <c r="O326" s="3">
        <f t="shared" si="330"/>
        <v>42.809999999999945</v>
      </c>
      <c r="R326" s="3"/>
      <c r="S326" s="3"/>
      <c r="T326" s="3"/>
    </row>
    <row r="327" spans="2:20" s="1" customFormat="1" ht="15" customHeight="1" x14ac:dyDescent="0.3">
      <c r="B327" s="4" t="s">
        <v>1922</v>
      </c>
      <c r="C327" s="4" t="s">
        <v>6379</v>
      </c>
      <c r="D327" s="3" t="s">
        <v>5910</v>
      </c>
      <c r="E327" s="18">
        <v>148.62</v>
      </c>
      <c r="F327" s="18"/>
      <c r="G327" s="18"/>
      <c r="H327" s="18"/>
      <c r="I327" s="97">
        <f t="shared" si="326"/>
        <v>148.62</v>
      </c>
      <c r="J327" s="3">
        <v>47.3</v>
      </c>
      <c r="K327" s="3">
        <f t="shared" si="327"/>
        <v>7029.73</v>
      </c>
      <c r="L327" s="3">
        <v>47.45</v>
      </c>
      <c r="M327" s="3">
        <f t="shared" si="328"/>
        <v>7052.02</v>
      </c>
      <c r="N327" s="3">
        <f t="shared" si="329"/>
        <v>0.15000000000000568</v>
      </c>
      <c r="O327" s="3">
        <f t="shared" si="330"/>
        <v>22.290000000000873</v>
      </c>
      <c r="R327" s="3"/>
      <c r="S327" s="3"/>
      <c r="T327" s="3"/>
    </row>
    <row r="328" spans="2:20" s="1" customFormat="1" ht="19.95" customHeight="1" x14ac:dyDescent="0.3">
      <c r="B328" s="6" t="s">
        <v>1928</v>
      </c>
      <c r="C328" s="6" t="s">
        <v>6380</v>
      </c>
      <c r="D328" s="5"/>
      <c r="E328" s="19"/>
      <c r="F328" s="19"/>
      <c r="G328" s="19"/>
      <c r="H328" s="19"/>
      <c r="I328" s="19"/>
      <c r="J328" s="5"/>
      <c r="K328" s="5">
        <f>SUM(K329)</f>
        <v>6171.61</v>
      </c>
      <c r="L328" s="5"/>
      <c r="M328" s="5">
        <f>SUM(M329)</f>
        <v>6200.49</v>
      </c>
      <c r="N328" s="5"/>
      <c r="O328" s="5">
        <f>SUM(O329)</f>
        <v>28.880000000000109</v>
      </c>
      <c r="R328" s="3"/>
      <c r="S328" s="3"/>
      <c r="T328" s="5"/>
    </row>
    <row r="329" spans="2:20" s="1" customFormat="1" ht="15" customHeight="1" x14ac:dyDescent="0.3">
      <c r="B329" s="4" t="s">
        <v>6384</v>
      </c>
      <c r="C329" s="4" t="s">
        <v>6385</v>
      </c>
      <c r="D329" s="3" t="s">
        <v>25</v>
      </c>
      <c r="E329" s="18">
        <v>111.1</v>
      </c>
      <c r="F329" s="18"/>
      <c r="G329" s="18"/>
      <c r="H329" s="18"/>
      <c r="I329" s="97">
        <f>SUM(E329:H329)</f>
        <v>111.1</v>
      </c>
      <c r="J329" s="3">
        <v>55.55</v>
      </c>
      <c r="K329" s="3">
        <f t="shared" ref="K329" si="331">+ROUND(+IF(I329="",0,I329*J329),2)</f>
        <v>6171.61</v>
      </c>
      <c r="L329" s="3">
        <v>55.81</v>
      </c>
      <c r="M329" s="3">
        <f t="shared" ref="M329" si="332">+ROUND(+IF(I329="",0,I329*L329),2)</f>
        <v>6200.49</v>
      </c>
      <c r="N329" s="3">
        <f t="shared" ref="N329" si="333">+L329-J329</f>
        <v>0.26000000000000512</v>
      </c>
      <c r="O329" s="3">
        <f t="shared" ref="O329" si="334">+M329-K329</f>
        <v>28.880000000000109</v>
      </c>
      <c r="R329" s="3"/>
      <c r="S329" s="3"/>
      <c r="T329" s="3"/>
    </row>
    <row r="330" spans="2:20" s="1" customFormat="1" ht="25.2" customHeight="1" x14ac:dyDescent="0.3">
      <c r="B330" s="12" t="s">
        <v>1931</v>
      </c>
      <c r="C330" s="12" t="s">
        <v>1932</v>
      </c>
      <c r="D330" s="13"/>
      <c r="E330" s="17"/>
      <c r="F330" s="17"/>
      <c r="G330" s="17"/>
      <c r="H330" s="17"/>
      <c r="I330" s="17"/>
      <c r="J330" s="13"/>
      <c r="K330" s="13">
        <f>SUM(K331:K336)/2</f>
        <v>584.99999999999989</v>
      </c>
      <c r="L330" s="13"/>
      <c r="M330" s="13">
        <f>SUM(M331:M336)/2</f>
        <v>600.09999999999991</v>
      </c>
      <c r="N330" s="13"/>
      <c r="O330" s="13">
        <f>SUM(O331:O336)/2</f>
        <v>15.100000000000001</v>
      </c>
      <c r="R330" s="3"/>
      <c r="S330" s="3"/>
      <c r="T330" s="13"/>
    </row>
    <row r="331" spans="2:20" s="1" customFormat="1" ht="19.95" customHeight="1" x14ac:dyDescent="0.3">
      <c r="B331" s="6" t="s">
        <v>6392</v>
      </c>
      <c r="C331" s="6" t="s">
        <v>2004</v>
      </c>
      <c r="D331" s="5"/>
      <c r="E331" s="19"/>
      <c r="F331" s="19"/>
      <c r="G331" s="19"/>
      <c r="H331" s="19"/>
      <c r="I331" s="19"/>
      <c r="J331" s="5"/>
      <c r="K331" s="5">
        <f>SUM(K332:K336)</f>
        <v>585</v>
      </c>
      <c r="L331" s="5"/>
      <c r="M331" s="5">
        <f>SUM(M332:M336)</f>
        <v>600.1</v>
      </c>
      <c r="N331" s="5"/>
      <c r="O331" s="5">
        <f>SUM(O332:O336)</f>
        <v>15.100000000000001</v>
      </c>
      <c r="R331" s="3"/>
      <c r="S331" s="3"/>
      <c r="T331" s="5"/>
    </row>
    <row r="332" spans="2:20" s="1" customFormat="1" ht="15" customHeight="1" x14ac:dyDescent="0.3">
      <c r="B332" s="4" t="s">
        <v>6393</v>
      </c>
      <c r="C332" s="4" t="s">
        <v>6394</v>
      </c>
      <c r="D332" s="3" t="s">
        <v>28</v>
      </c>
      <c r="E332" s="18">
        <v>2</v>
      </c>
      <c r="F332" s="18"/>
      <c r="G332" s="18"/>
      <c r="H332" s="18"/>
      <c r="I332" s="97">
        <f t="shared" ref="I332:I336" si="335">SUM(E332:H332)</f>
        <v>2</v>
      </c>
      <c r="J332" s="3">
        <v>25.7</v>
      </c>
      <c r="K332" s="3">
        <f t="shared" ref="K332:K336" si="336">+ROUND(+IF(I332="",0,I332*J332),2)</f>
        <v>51.4</v>
      </c>
      <c r="L332" s="3">
        <v>26.22</v>
      </c>
      <c r="M332" s="3">
        <f t="shared" ref="M332:M336" si="337">+ROUND(+IF(I332="",0,I332*L332),2)</f>
        <v>52.44</v>
      </c>
      <c r="N332" s="3">
        <f t="shared" ref="N332:N336" si="338">+L332-J332</f>
        <v>0.51999999999999957</v>
      </c>
      <c r="O332" s="3">
        <f t="shared" ref="O332:O336" si="339">+M332-K332</f>
        <v>1.0399999999999991</v>
      </c>
      <c r="R332" s="3"/>
      <c r="S332" s="3"/>
      <c r="T332" s="3"/>
    </row>
    <row r="333" spans="2:20" s="1" customFormat="1" ht="15" customHeight="1" x14ac:dyDescent="0.3">
      <c r="B333" s="4" t="s">
        <v>6395</v>
      </c>
      <c r="C333" s="4" t="s">
        <v>6396</v>
      </c>
      <c r="D333" s="3" t="s">
        <v>28</v>
      </c>
      <c r="E333" s="18">
        <v>4</v>
      </c>
      <c r="F333" s="18"/>
      <c r="G333" s="18"/>
      <c r="H333" s="18"/>
      <c r="I333" s="97">
        <f t="shared" si="335"/>
        <v>4</v>
      </c>
      <c r="J333" s="3">
        <v>51.07</v>
      </c>
      <c r="K333" s="3">
        <f t="shared" si="336"/>
        <v>204.28</v>
      </c>
      <c r="L333" s="3">
        <v>53.07</v>
      </c>
      <c r="M333" s="3">
        <f t="shared" si="337"/>
        <v>212.28</v>
      </c>
      <c r="N333" s="3">
        <f t="shared" si="338"/>
        <v>2</v>
      </c>
      <c r="O333" s="3">
        <f t="shared" si="339"/>
        <v>8</v>
      </c>
      <c r="R333" s="3"/>
      <c r="S333" s="3"/>
      <c r="T333" s="3"/>
    </row>
    <row r="334" spans="2:20" s="1" customFormat="1" ht="15" customHeight="1" x14ac:dyDescent="0.3">
      <c r="B334" s="4" t="s">
        <v>6397</v>
      </c>
      <c r="C334" s="4" t="s">
        <v>6398</v>
      </c>
      <c r="D334" s="3" t="s">
        <v>28</v>
      </c>
      <c r="E334" s="18">
        <v>2</v>
      </c>
      <c r="F334" s="18"/>
      <c r="G334" s="18"/>
      <c r="H334" s="18"/>
      <c r="I334" s="97">
        <f t="shared" si="335"/>
        <v>2</v>
      </c>
      <c r="J334" s="3">
        <v>59.75</v>
      </c>
      <c r="K334" s="3">
        <f t="shared" si="336"/>
        <v>119.5</v>
      </c>
      <c r="L334" s="3">
        <v>61.75</v>
      </c>
      <c r="M334" s="3">
        <f t="shared" si="337"/>
        <v>123.5</v>
      </c>
      <c r="N334" s="3">
        <f t="shared" si="338"/>
        <v>2</v>
      </c>
      <c r="O334" s="3">
        <f t="shared" si="339"/>
        <v>4</v>
      </c>
      <c r="R334" s="3"/>
      <c r="S334" s="3"/>
      <c r="T334" s="3"/>
    </row>
    <row r="335" spans="2:20" s="1" customFormat="1" ht="15" customHeight="1" x14ac:dyDescent="0.3">
      <c r="B335" s="4" t="s">
        <v>6399</v>
      </c>
      <c r="C335" s="4" t="s">
        <v>6400</v>
      </c>
      <c r="D335" s="3" t="s">
        <v>28</v>
      </c>
      <c r="E335" s="18">
        <v>3</v>
      </c>
      <c r="F335" s="18"/>
      <c r="G335" s="18"/>
      <c r="H335" s="18"/>
      <c r="I335" s="97">
        <f t="shared" si="335"/>
        <v>3</v>
      </c>
      <c r="J335" s="3">
        <v>30.74</v>
      </c>
      <c r="K335" s="3">
        <f t="shared" si="336"/>
        <v>92.22</v>
      </c>
      <c r="L335" s="3">
        <v>31.26</v>
      </c>
      <c r="M335" s="3">
        <f t="shared" si="337"/>
        <v>93.78</v>
      </c>
      <c r="N335" s="3">
        <f t="shared" si="338"/>
        <v>0.52000000000000313</v>
      </c>
      <c r="O335" s="3">
        <f t="shared" si="339"/>
        <v>1.5600000000000023</v>
      </c>
      <c r="R335" s="3"/>
      <c r="S335" s="3"/>
      <c r="T335" s="3"/>
    </row>
    <row r="336" spans="2:20" s="1" customFormat="1" ht="15" customHeight="1" x14ac:dyDescent="0.3">
      <c r="B336" s="4" t="s">
        <v>6401</v>
      </c>
      <c r="C336" s="4" t="s">
        <v>6296</v>
      </c>
      <c r="D336" s="3" t="s">
        <v>28</v>
      </c>
      <c r="E336" s="18">
        <v>10</v>
      </c>
      <c r="F336" s="18"/>
      <c r="G336" s="18"/>
      <c r="H336" s="18"/>
      <c r="I336" s="97">
        <f t="shared" si="335"/>
        <v>10</v>
      </c>
      <c r="J336" s="3">
        <v>11.76</v>
      </c>
      <c r="K336" s="3">
        <f t="shared" si="336"/>
        <v>117.6</v>
      </c>
      <c r="L336" s="3">
        <v>11.81</v>
      </c>
      <c r="M336" s="3">
        <f t="shared" si="337"/>
        <v>118.1</v>
      </c>
      <c r="N336" s="3">
        <f t="shared" si="338"/>
        <v>5.0000000000000711E-2</v>
      </c>
      <c r="O336" s="3">
        <f t="shared" si="339"/>
        <v>0.5</v>
      </c>
      <c r="R336" s="3"/>
      <c r="S336" s="3"/>
      <c r="T336" s="3"/>
    </row>
    <row r="337" spans="1:20" s="1" customFormat="1" ht="25.2" customHeight="1" x14ac:dyDescent="0.3">
      <c r="B337" s="12" t="s">
        <v>2023</v>
      </c>
      <c r="C337" s="12" t="s">
        <v>6402</v>
      </c>
      <c r="D337" s="13"/>
      <c r="E337" s="17"/>
      <c r="F337" s="17"/>
      <c r="G337" s="17"/>
      <c r="H337" s="17"/>
      <c r="I337" s="17"/>
      <c r="J337" s="13"/>
      <c r="K337" s="13">
        <f>SUM(K338:K344)/2</f>
        <v>7087.6</v>
      </c>
      <c r="L337" s="13"/>
      <c r="M337" s="13">
        <f>SUM(M338:M344)/2</f>
        <v>7187.8899999999994</v>
      </c>
      <c r="N337" s="13"/>
      <c r="O337" s="13">
        <f>SUM(O338:O344)/2</f>
        <v>100.28999999999976</v>
      </c>
      <c r="R337" s="3"/>
      <c r="S337" s="3"/>
      <c r="T337" s="13"/>
    </row>
    <row r="338" spans="1:20" s="1" customFormat="1" ht="19.95" customHeight="1" x14ac:dyDescent="0.3">
      <c r="B338" s="6" t="s">
        <v>2024</v>
      </c>
      <c r="C338" s="6" t="s">
        <v>6403</v>
      </c>
      <c r="D338" s="5"/>
      <c r="E338" s="19"/>
      <c r="F338" s="19"/>
      <c r="G338" s="19"/>
      <c r="H338" s="19"/>
      <c r="I338" s="19"/>
      <c r="J338" s="5"/>
      <c r="K338" s="5">
        <f>SUM(K339:K342)</f>
        <v>6989.2</v>
      </c>
      <c r="L338" s="5"/>
      <c r="M338" s="5">
        <f>SUM(M339:M342)</f>
        <v>7088.51</v>
      </c>
      <c r="N338" s="5"/>
      <c r="O338" s="5">
        <f>SUM(O339:O342)</f>
        <v>99.309999999999775</v>
      </c>
      <c r="R338" s="3"/>
      <c r="S338" s="3"/>
      <c r="T338" s="5"/>
    </row>
    <row r="339" spans="1:20" s="1" customFormat="1" ht="15" customHeight="1" x14ac:dyDescent="0.3">
      <c r="B339" s="4" t="s">
        <v>2026</v>
      </c>
      <c r="C339" s="4" t="s">
        <v>6404</v>
      </c>
      <c r="D339" s="3" t="s">
        <v>28</v>
      </c>
      <c r="E339" s="18">
        <v>14</v>
      </c>
      <c r="F339" s="18"/>
      <c r="G339" s="18"/>
      <c r="H339" s="18"/>
      <c r="I339" s="97">
        <f t="shared" ref="I339:I342" si="340">SUM(E339:H339)</f>
        <v>14</v>
      </c>
      <c r="J339" s="3">
        <v>241</v>
      </c>
      <c r="K339" s="3">
        <f t="shared" ref="K339:K342" si="341">+ROUND(+IF(I339="",0,I339*J339),2)</f>
        <v>3374</v>
      </c>
      <c r="L339" s="3">
        <v>243.55</v>
      </c>
      <c r="M339" s="3">
        <f t="shared" ref="M339:M342" si="342">+ROUND(+IF(I339="",0,I339*L339),2)</f>
        <v>3409.7</v>
      </c>
      <c r="N339" s="3">
        <f t="shared" ref="N339:N342" si="343">+L339-J339</f>
        <v>2.5500000000000114</v>
      </c>
      <c r="O339" s="3">
        <f t="shared" ref="O339:O342" si="344">+M339-K339</f>
        <v>35.699999999999818</v>
      </c>
      <c r="R339" s="3"/>
      <c r="S339" s="3"/>
      <c r="T339" s="3"/>
    </row>
    <row r="340" spans="1:20" s="1" customFormat="1" ht="15" customHeight="1" x14ac:dyDescent="0.3">
      <c r="B340" s="4" t="s">
        <v>2028</v>
      </c>
      <c r="C340" s="4" t="s">
        <v>6405</v>
      </c>
      <c r="D340" s="3" t="s">
        <v>28</v>
      </c>
      <c r="E340" s="18">
        <v>7</v>
      </c>
      <c r="F340" s="18"/>
      <c r="G340" s="18"/>
      <c r="H340" s="18"/>
      <c r="I340" s="97">
        <f t="shared" si="340"/>
        <v>7</v>
      </c>
      <c r="J340" s="3">
        <v>214.42</v>
      </c>
      <c r="K340" s="3">
        <f t="shared" si="341"/>
        <v>1500.94</v>
      </c>
      <c r="L340" s="3">
        <v>216.97</v>
      </c>
      <c r="M340" s="3">
        <f t="shared" si="342"/>
        <v>1518.79</v>
      </c>
      <c r="N340" s="3">
        <f t="shared" si="343"/>
        <v>2.5500000000000114</v>
      </c>
      <c r="O340" s="3">
        <f t="shared" si="344"/>
        <v>17.849999999999909</v>
      </c>
      <c r="R340" s="3"/>
      <c r="S340" s="3"/>
      <c r="T340" s="3"/>
    </row>
    <row r="341" spans="1:20" s="1" customFormat="1" ht="15" customHeight="1" x14ac:dyDescent="0.3">
      <c r="B341" s="4" t="s">
        <v>2030</v>
      </c>
      <c r="C341" s="4" t="s">
        <v>6406</v>
      </c>
      <c r="D341" s="3" t="s">
        <v>28</v>
      </c>
      <c r="E341" s="18">
        <v>2</v>
      </c>
      <c r="F341" s="18"/>
      <c r="G341" s="18"/>
      <c r="H341" s="18"/>
      <c r="I341" s="97">
        <f t="shared" si="340"/>
        <v>2</v>
      </c>
      <c r="J341" s="3">
        <v>804.53</v>
      </c>
      <c r="K341" s="3">
        <f t="shared" si="341"/>
        <v>1609.06</v>
      </c>
      <c r="L341" s="3">
        <v>822.13</v>
      </c>
      <c r="M341" s="3">
        <f t="shared" si="342"/>
        <v>1644.26</v>
      </c>
      <c r="N341" s="3">
        <f t="shared" si="343"/>
        <v>17.600000000000023</v>
      </c>
      <c r="O341" s="3">
        <f t="shared" si="344"/>
        <v>35.200000000000045</v>
      </c>
      <c r="R341" s="3"/>
      <c r="S341" s="3"/>
      <c r="T341" s="3"/>
    </row>
    <row r="342" spans="1:20" s="1" customFormat="1" ht="15" customHeight="1" x14ac:dyDescent="0.3">
      <c r="B342" s="4" t="s">
        <v>2032</v>
      </c>
      <c r="C342" s="4" t="s">
        <v>6407</v>
      </c>
      <c r="D342" s="3" t="s">
        <v>28</v>
      </c>
      <c r="E342" s="18">
        <v>2</v>
      </c>
      <c r="F342" s="18"/>
      <c r="G342" s="18"/>
      <c r="H342" s="18"/>
      <c r="I342" s="97">
        <f t="shared" si="340"/>
        <v>2</v>
      </c>
      <c r="J342" s="3">
        <v>252.6</v>
      </c>
      <c r="K342" s="3">
        <f t="shared" si="341"/>
        <v>505.2</v>
      </c>
      <c r="L342" s="3">
        <v>257.88</v>
      </c>
      <c r="M342" s="3">
        <f t="shared" si="342"/>
        <v>515.76</v>
      </c>
      <c r="N342" s="3">
        <f t="shared" si="343"/>
        <v>5.2800000000000011</v>
      </c>
      <c r="O342" s="3">
        <f t="shared" si="344"/>
        <v>10.560000000000002</v>
      </c>
      <c r="R342" s="3"/>
      <c r="S342" s="3"/>
      <c r="T342" s="3"/>
    </row>
    <row r="343" spans="1:20" s="1" customFormat="1" ht="19.95" customHeight="1" x14ac:dyDescent="0.3">
      <c r="B343" s="6" t="s">
        <v>2033</v>
      </c>
      <c r="C343" s="6" t="s">
        <v>6359</v>
      </c>
      <c r="D343" s="5"/>
      <c r="E343" s="19"/>
      <c r="F343" s="19"/>
      <c r="G343" s="19"/>
      <c r="H343" s="19"/>
      <c r="I343" s="19"/>
      <c r="J343" s="5"/>
      <c r="K343" s="5">
        <f>SUM(K344)</f>
        <v>98.4</v>
      </c>
      <c r="L343" s="5"/>
      <c r="M343" s="5">
        <f>SUM(M344)</f>
        <v>99.38</v>
      </c>
      <c r="N343" s="5"/>
      <c r="O343" s="5">
        <f>SUM(O344)</f>
        <v>0.97999999999998977</v>
      </c>
      <c r="R343" s="3"/>
      <c r="S343" s="3"/>
      <c r="T343" s="5"/>
    </row>
    <row r="344" spans="1:20" s="1" customFormat="1" ht="15" customHeight="1" x14ac:dyDescent="0.3">
      <c r="B344" s="4" t="s">
        <v>6408</v>
      </c>
      <c r="C344" s="4" t="s">
        <v>6409</v>
      </c>
      <c r="D344" s="3" t="s">
        <v>25</v>
      </c>
      <c r="E344" s="18">
        <v>32.69</v>
      </c>
      <c r="F344" s="18"/>
      <c r="G344" s="18"/>
      <c r="H344" s="18"/>
      <c r="I344" s="97">
        <f>SUM(E344:H344)</f>
        <v>32.69</v>
      </c>
      <c r="J344" s="3">
        <v>3.01</v>
      </c>
      <c r="K344" s="3">
        <f t="shared" ref="K344" si="345">+ROUND(+IF(I344="",0,I344*J344),2)</f>
        <v>98.4</v>
      </c>
      <c r="L344" s="3">
        <v>3.04</v>
      </c>
      <c r="M344" s="3">
        <f t="shared" ref="M344" si="346">+ROUND(+IF(I344="",0,I344*L344),2)</f>
        <v>99.38</v>
      </c>
      <c r="N344" s="3">
        <f t="shared" ref="N344" si="347">+L344-J344</f>
        <v>3.0000000000000249E-2</v>
      </c>
      <c r="O344" s="3">
        <f t="shared" ref="O344" si="348">+M344-K344</f>
        <v>0.97999999999998977</v>
      </c>
      <c r="R344" s="3"/>
      <c r="S344" s="3"/>
      <c r="T344" s="3"/>
    </row>
    <row r="345" spans="1:20" s="1" customFormat="1" ht="30" customHeight="1" x14ac:dyDescent="0.3">
      <c r="A345" s="1" t="s">
        <v>5415</v>
      </c>
      <c r="B345" s="7" t="s">
        <v>2156</v>
      </c>
      <c r="C345" s="7" t="s">
        <v>4</v>
      </c>
      <c r="D345" s="8"/>
      <c r="E345" s="15"/>
      <c r="F345" s="15"/>
      <c r="G345" s="15"/>
      <c r="H345" s="15"/>
      <c r="I345" s="15"/>
      <c r="J345" s="8"/>
      <c r="K345" s="8">
        <f>K346+K442+K444+K446+K519</f>
        <v>589462.36</v>
      </c>
      <c r="L345" s="8"/>
      <c r="M345" s="8">
        <f>M346+M442+M444+M446+M519</f>
        <v>596095.3400000002</v>
      </c>
      <c r="N345" s="8"/>
      <c r="O345" s="8">
        <f>O346+O442+O444+O446+O519</f>
        <v>6632.9799999999923</v>
      </c>
      <c r="R345" s="3"/>
      <c r="S345" s="3"/>
      <c r="T345" s="8"/>
    </row>
    <row r="346" spans="1:20" s="1" customFormat="1" ht="25.2" customHeight="1" x14ac:dyDescent="0.3">
      <c r="B346" s="10" t="s">
        <v>2161</v>
      </c>
      <c r="C346" s="10" t="s">
        <v>2162</v>
      </c>
      <c r="D346" s="11"/>
      <c r="E346" s="16"/>
      <c r="F346" s="16"/>
      <c r="G346" s="16"/>
      <c r="H346" s="16"/>
      <c r="I346" s="16"/>
      <c r="J346" s="11"/>
      <c r="K346" s="11">
        <f>+K347+K371+K388+K399+K402+K404+K425</f>
        <v>350889.28</v>
      </c>
      <c r="L346" s="11"/>
      <c r="M346" s="11">
        <f>+M347+M371+M388+M399+M402+M404+M425</f>
        <v>356396.86000000004</v>
      </c>
      <c r="N346" s="11"/>
      <c r="O346" s="11">
        <f>+O347+O371+O388+O399+O402+O404+O425</f>
        <v>5507.5799999999981</v>
      </c>
      <c r="R346" s="3"/>
      <c r="S346" s="3"/>
      <c r="T346" s="11"/>
    </row>
    <row r="347" spans="1:20" s="1" customFormat="1" ht="25.2" customHeight="1" x14ac:dyDescent="0.3">
      <c r="B347" s="12" t="s">
        <v>2163</v>
      </c>
      <c r="C347" s="12" t="s">
        <v>6410</v>
      </c>
      <c r="D347" s="13"/>
      <c r="E347" s="17"/>
      <c r="F347" s="17"/>
      <c r="G347" s="17"/>
      <c r="H347" s="17"/>
      <c r="I347" s="17"/>
      <c r="J347" s="13"/>
      <c r="K347" s="13">
        <f>SUM(K348:K370)/2</f>
        <v>50057.700000000004</v>
      </c>
      <c r="L347" s="13"/>
      <c r="M347" s="13">
        <f>SUM(M348:M370)/2</f>
        <v>50840.81</v>
      </c>
      <c r="N347" s="13"/>
      <c r="O347" s="13">
        <f>SUM(O348:O370)/2</f>
        <v>783.1100000000007</v>
      </c>
      <c r="R347" s="3"/>
      <c r="S347" s="3"/>
      <c r="T347" s="13"/>
    </row>
    <row r="348" spans="1:20" s="1" customFormat="1" ht="19.95" customHeight="1" x14ac:dyDescent="0.3">
      <c r="B348" s="6" t="s">
        <v>2165</v>
      </c>
      <c r="C348" s="6" t="s">
        <v>2164</v>
      </c>
      <c r="D348" s="5"/>
      <c r="E348" s="19"/>
      <c r="F348" s="19"/>
      <c r="G348" s="19"/>
      <c r="H348" s="19"/>
      <c r="I348" s="19"/>
      <c r="J348" s="5"/>
      <c r="K348" s="5">
        <f>SUM(K349:K351)</f>
        <v>10890.75</v>
      </c>
      <c r="L348" s="5"/>
      <c r="M348" s="5">
        <f>SUM(M349:M351)</f>
        <v>11131.25</v>
      </c>
      <c r="N348" s="5"/>
      <c r="O348" s="5">
        <f>SUM(O349:O351)</f>
        <v>240.49999999999937</v>
      </c>
      <c r="R348" s="3"/>
      <c r="S348" s="3"/>
      <c r="T348" s="5"/>
    </row>
    <row r="349" spans="1:20" s="1" customFormat="1" ht="15" customHeight="1" x14ac:dyDescent="0.3">
      <c r="B349" s="4" t="s">
        <v>6411</v>
      </c>
      <c r="C349" s="4" t="s">
        <v>6412</v>
      </c>
      <c r="D349" s="3" t="s">
        <v>1337</v>
      </c>
      <c r="E349" s="18">
        <v>303</v>
      </c>
      <c r="F349" s="18"/>
      <c r="G349" s="18"/>
      <c r="H349" s="18"/>
      <c r="I349" s="97">
        <f t="shared" ref="I349:I351" si="349">SUM(E349:H349)</f>
        <v>303</v>
      </c>
      <c r="J349" s="3">
        <v>33.51</v>
      </c>
      <c r="K349" s="3">
        <f t="shared" ref="K349:K351" si="350">+ROUND(+IF(I349="",0,I349*J349),2)</f>
        <v>10153.530000000001</v>
      </c>
      <c r="L349" s="3">
        <v>34.25</v>
      </c>
      <c r="M349" s="3">
        <f t="shared" ref="M349:M351" si="351">+ROUND(+IF(I349="",0,I349*L349),2)</f>
        <v>10377.75</v>
      </c>
      <c r="N349" s="3">
        <f t="shared" ref="N349:N351" si="352">+L349-J349</f>
        <v>0.74000000000000199</v>
      </c>
      <c r="O349" s="3">
        <f t="shared" ref="O349:O351" si="353">+M349-K349</f>
        <v>224.21999999999935</v>
      </c>
      <c r="R349" s="3"/>
      <c r="S349" s="3"/>
      <c r="T349" s="3"/>
    </row>
    <row r="350" spans="1:20" s="1" customFormat="1" ht="15" customHeight="1" x14ac:dyDescent="0.3">
      <c r="B350" s="4" t="s">
        <v>6413</v>
      </c>
      <c r="C350" s="4" t="s">
        <v>6414</v>
      </c>
      <c r="D350" s="3" t="s">
        <v>1337</v>
      </c>
      <c r="E350" s="18">
        <v>5</v>
      </c>
      <c r="F350" s="18"/>
      <c r="G350" s="18"/>
      <c r="H350" s="18"/>
      <c r="I350" s="97">
        <f t="shared" si="349"/>
        <v>5</v>
      </c>
      <c r="J350" s="3">
        <v>33.51</v>
      </c>
      <c r="K350" s="3">
        <f t="shared" si="350"/>
        <v>167.55</v>
      </c>
      <c r="L350" s="3">
        <v>34.25</v>
      </c>
      <c r="M350" s="3">
        <f t="shared" si="351"/>
        <v>171.25</v>
      </c>
      <c r="N350" s="3">
        <f t="shared" si="352"/>
        <v>0.74000000000000199</v>
      </c>
      <c r="O350" s="3">
        <f t="shared" si="353"/>
        <v>3.6999999999999886</v>
      </c>
      <c r="R350" s="3"/>
      <c r="S350" s="3"/>
      <c r="T350" s="3"/>
    </row>
    <row r="351" spans="1:20" s="1" customFormat="1" ht="15" customHeight="1" x14ac:dyDescent="0.3">
      <c r="B351" s="4" t="s">
        <v>6415</v>
      </c>
      <c r="C351" s="4" t="s">
        <v>2168</v>
      </c>
      <c r="D351" s="3" t="s">
        <v>1337</v>
      </c>
      <c r="E351" s="18">
        <v>17</v>
      </c>
      <c r="F351" s="18"/>
      <c r="G351" s="18"/>
      <c r="H351" s="18"/>
      <c r="I351" s="97">
        <f t="shared" si="349"/>
        <v>17</v>
      </c>
      <c r="J351" s="3">
        <v>33.51</v>
      </c>
      <c r="K351" s="3">
        <f t="shared" si="350"/>
        <v>569.66999999999996</v>
      </c>
      <c r="L351" s="3">
        <v>34.25</v>
      </c>
      <c r="M351" s="3">
        <f t="shared" si="351"/>
        <v>582.25</v>
      </c>
      <c r="N351" s="3">
        <f t="shared" si="352"/>
        <v>0.74000000000000199</v>
      </c>
      <c r="O351" s="3">
        <f t="shared" si="353"/>
        <v>12.580000000000041</v>
      </c>
      <c r="R351" s="3"/>
      <c r="S351" s="3"/>
      <c r="T351" s="3"/>
    </row>
    <row r="352" spans="1:20" s="1" customFormat="1" ht="19.95" customHeight="1" x14ac:dyDescent="0.3">
      <c r="B352" s="6" t="s">
        <v>2167</v>
      </c>
      <c r="C352" s="6" t="s">
        <v>6416</v>
      </c>
      <c r="D352" s="5"/>
      <c r="E352" s="19"/>
      <c r="F352" s="19"/>
      <c r="G352" s="19"/>
      <c r="H352" s="19"/>
      <c r="I352" s="19"/>
      <c r="J352" s="5"/>
      <c r="K352" s="5">
        <f>SUM(K353:K355)</f>
        <v>21116.82</v>
      </c>
      <c r="L352" s="5"/>
      <c r="M352" s="5">
        <f>SUM(M353:M355)</f>
        <v>21296.560000000001</v>
      </c>
      <c r="N352" s="5"/>
      <c r="O352" s="5">
        <f>SUM(O353:O355)</f>
        <v>179.74000000000115</v>
      </c>
      <c r="R352" s="3"/>
      <c r="S352" s="3"/>
      <c r="T352" s="5"/>
    </row>
    <row r="353" spans="2:20" s="1" customFormat="1" ht="15" customHeight="1" x14ac:dyDescent="0.3">
      <c r="B353" s="4" t="s">
        <v>6417</v>
      </c>
      <c r="C353" s="4" t="s">
        <v>6418</v>
      </c>
      <c r="D353" s="3" t="s">
        <v>1337</v>
      </c>
      <c r="E353" s="18">
        <v>140</v>
      </c>
      <c r="F353" s="18"/>
      <c r="G353" s="18"/>
      <c r="H353" s="18"/>
      <c r="I353" s="97">
        <f t="shared" ref="I353:I355" si="354">SUM(E353:H353)</f>
        <v>140</v>
      </c>
      <c r="J353" s="3">
        <v>92.22</v>
      </c>
      <c r="K353" s="3">
        <f t="shared" ref="K353:K355" si="355">+ROUND(+IF(I353="",0,I353*J353),2)</f>
        <v>12910.8</v>
      </c>
      <c r="L353" s="3">
        <v>93.08</v>
      </c>
      <c r="M353" s="3">
        <f t="shared" ref="M353:M355" si="356">+ROUND(+IF(I353="",0,I353*L353),2)</f>
        <v>13031.2</v>
      </c>
      <c r="N353" s="3">
        <f t="shared" ref="N353:N355" si="357">+L353-J353</f>
        <v>0.85999999999999943</v>
      </c>
      <c r="O353" s="3">
        <f t="shared" ref="O353:O355" si="358">+M353-K353</f>
        <v>120.40000000000146</v>
      </c>
      <c r="R353" s="3"/>
      <c r="S353" s="3"/>
      <c r="T353" s="3"/>
    </row>
    <row r="354" spans="2:20" s="1" customFormat="1" ht="15" customHeight="1" x14ac:dyDescent="0.3">
      <c r="B354" s="4" t="s">
        <v>6419</v>
      </c>
      <c r="C354" s="4" t="s">
        <v>6799</v>
      </c>
      <c r="D354" s="3" t="s">
        <v>1337</v>
      </c>
      <c r="E354" s="18">
        <v>45</v>
      </c>
      <c r="F354" s="18"/>
      <c r="G354" s="18"/>
      <c r="H354" s="18"/>
      <c r="I354" s="97">
        <f t="shared" si="354"/>
        <v>45</v>
      </c>
      <c r="J354" s="3">
        <v>117.7</v>
      </c>
      <c r="K354" s="3">
        <f t="shared" si="355"/>
        <v>5296.5</v>
      </c>
      <c r="L354" s="3">
        <v>118.56</v>
      </c>
      <c r="M354" s="3">
        <f t="shared" si="356"/>
        <v>5335.2</v>
      </c>
      <c r="N354" s="3">
        <f t="shared" si="357"/>
        <v>0.85999999999999943</v>
      </c>
      <c r="O354" s="3">
        <f t="shared" si="358"/>
        <v>38.699999999999818</v>
      </c>
      <c r="R354" s="3"/>
      <c r="S354" s="3"/>
      <c r="T354" s="3"/>
    </row>
    <row r="355" spans="2:20" s="1" customFormat="1" ht="15" customHeight="1" x14ac:dyDescent="0.3">
      <c r="B355" s="4" t="s">
        <v>6420</v>
      </c>
      <c r="C355" s="4" t="s">
        <v>6800</v>
      </c>
      <c r="D355" s="3" t="s">
        <v>1337</v>
      </c>
      <c r="E355" s="18">
        <v>24</v>
      </c>
      <c r="F355" s="18"/>
      <c r="G355" s="18"/>
      <c r="H355" s="18"/>
      <c r="I355" s="97">
        <f t="shared" si="354"/>
        <v>24</v>
      </c>
      <c r="J355" s="3">
        <v>121.23</v>
      </c>
      <c r="K355" s="3">
        <f t="shared" si="355"/>
        <v>2909.52</v>
      </c>
      <c r="L355" s="3">
        <v>122.09</v>
      </c>
      <c r="M355" s="3">
        <f t="shared" si="356"/>
        <v>2930.16</v>
      </c>
      <c r="N355" s="3">
        <f t="shared" si="357"/>
        <v>0.85999999999999943</v>
      </c>
      <c r="O355" s="3">
        <f t="shared" si="358"/>
        <v>20.639999999999873</v>
      </c>
      <c r="R355" s="3"/>
      <c r="S355" s="3"/>
      <c r="T355" s="3"/>
    </row>
    <row r="356" spans="2:20" s="1" customFormat="1" ht="19.95" customHeight="1" x14ac:dyDescent="0.3">
      <c r="B356" s="6" t="s">
        <v>2169</v>
      </c>
      <c r="C356" s="6" t="s">
        <v>6421</v>
      </c>
      <c r="D356" s="5"/>
      <c r="E356" s="19"/>
      <c r="F356" s="19"/>
      <c r="G356" s="19"/>
      <c r="H356" s="19"/>
      <c r="I356" s="19"/>
      <c r="J356" s="5"/>
      <c r="K356" s="5">
        <f>SUM(K357:K358)</f>
        <v>1566.29</v>
      </c>
      <c r="L356" s="5"/>
      <c r="M356" s="5">
        <f>SUM(M357:M358)</f>
        <v>1616.99</v>
      </c>
      <c r="N356" s="5"/>
      <c r="O356" s="5">
        <f>SUM(O357:O358)</f>
        <v>50.700000000000045</v>
      </c>
      <c r="R356" s="3"/>
      <c r="S356" s="3"/>
      <c r="T356" s="5"/>
    </row>
    <row r="357" spans="2:20" s="1" customFormat="1" ht="15" customHeight="1" x14ac:dyDescent="0.3">
      <c r="B357" s="4" t="s">
        <v>6422</v>
      </c>
      <c r="C357" s="4" t="s">
        <v>6423</v>
      </c>
      <c r="D357" s="3" t="s">
        <v>1337</v>
      </c>
      <c r="E357" s="18">
        <v>34</v>
      </c>
      <c r="F357" s="18"/>
      <c r="G357" s="18"/>
      <c r="H357" s="18"/>
      <c r="I357" s="97">
        <f t="shared" ref="I357:I358" si="359">SUM(E357:H357)</f>
        <v>34</v>
      </c>
      <c r="J357" s="3">
        <v>40.159999999999997</v>
      </c>
      <c r="K357" s="3">
        <f t="shared" ref="K357:K358" si="360">+ROUND(+IF(I357="",0,I357*J357),2)</f>
        <v>1365.44</v>
      </c>
      <c r="L357" s="3">
        <v>41.46</v>
      </c>
      <c r="M357" s="3">
        <f t="shared" ref="M357:M358" si="361">+ROUND(+IF(I357="",0,I357*L357),2)</f>
        <v>1409.64</v>
      </c>
      <c r="N357" s="3">
        <f t="shared" ref="N357:N358" si="362">+L357-J357</f>
        <v>1.3000000000000043</v>
      </c>
      <c r="O357" s="3">
        <f t="shared" ref="O357:O358" si="363">+M357-K357</f>
        <v>44.200000000000045</v>
      </c>
      <c r="R357" s="3"/>
      <c r="S357" s="3"/>
      <c r="T357" s="3"/>
    </row>
    <row r="358" spans="2:20" s="1" customFormat="1" ht="15" customHeight="1" x14ac:dyDescent="0.3">
      <c r="B358" s="4" t="s">
        <v>6424</v>
      </c>
      <c r="C358" s="4" t="s">
        <v>6425</v>
      </c>
      <c r="D358" s="3" t="s">
        <v>1337</v>
      </c>
      <c r="E358" s="18">
        <v>5</v>
      </c>
      <c r="F358" s="18"/>
      <c r="G358" s="18"/>
      <c r="H358" s="18"/>
      <c r="I358" s="97">
        <f t="shared" si="359"/>
        <v>5</v>
      </c>
      <c r="J358" s="3">
        <v>40.17</v>
      </c>
      <c r="K358" s="3">
        <f t="shared" si="360"/>
        <v>200.85</v>
      </c>
      <c r="L358" s="3">
        <v>41.47</v>
      </c>
      <c r="M358" s="3">
        <f t="shared" si="361"/>
        <v>207.35</v>
      </c>
      <c r="N358" s="3">
        <f t="shared" si="362"/>
        <v>1.2999999999999972</v>
      </c>
      <c r="O358" s="3">
        <f t="shared" si="363"/>
        <v>6.5</v>
      </c>
      <c r="R358" s="3"/>
      <c r="S358" s="3"/>
      <c r="T358" s="3"/>
    </row>
    <row r="359" spans="2:20" s="1" customFormat="1" ht="19.95" customHeight="1" x14ac:dyDescent="0.3">
      <c r="B359" s="6" t="s">
        <v>2171</v>
      </c>
      <c r="C359" s="6" t="s">
        <v>6426</v>
      </c>
      <c r="D359" s="5"/>
      <c r="E359" s="19"/>
      <c r="F359" s="19"/>
      <c r="G359" s="19"/>
      <c r="H359" s="19"/>
      <c r="I359" s="19"/>
      <c r="J359" s="5"/>
      <c r="K359" s="5">
        <f>SUM(K360:K364)</f>
        <v>9742.58</v>
      </c>
      <c r="L359" s="5"/>
      <c r="M359" s="5">
        <f>SUM(M360:M364)</f>
        <v>9843.36</v>
      </c>
      <c r="N359" s="5"/>
      <c r="O359" s="5">
        <f>SUM(O360:O364)</f>
        <v>100.78000000000023</v>
      </c>
      <c r="R359" s="3"/>
      <c r="S359" s="3"/>
      <c r="T359" s="5"/>
    </row>
    <row r="360" spans="2:20" s="1" customFormat="1" ht="15" customHeight="1" x14ac:dyDescent="0.3">
      <c r="B360" s="4" t="s">
        <v>6427</v>
      </c>
      <c r="C360" s="4" t="s">
        <v>6801</v>
      </c>
      <c r="D360" s="3" t="s">
        <v>1337</v>
      </c>
      <c r="E360" s="18">
        <v>78</v>
      </c>
      <c r="F360" s="18"/>
      <c r="G360" s="18"/>
      <c r="H360" s="18"/>
      <c r="I360" s="97">
        <f t="shared" ref="I360:I364" si="364">SUM(E360:H360)</f>
        <v>78</v>
      </c>
      <c r="J360" s="3">
        <v>59.91</v>
      </c>
      <c r="K360" s="3">
        <f t="shared" ref="K360:K364" si="365">+ROUND(+IF(I360="",0,I360*J360),2)</f>
        <v>4672.9799999999996</v>
      </c>
      <c r="L360" s="3">
        <v>60.65</v>
      </c>
      <c r="M360" s="3">
        <f t="shared" ref="M360:M364" si="366">+ROUND(+IF(I360="",0,I360*L360),2)</f>
        <v>4730.7</v>
      </c>
      <c r="N360" s="3">
        <f t="shared" ref="N360:N364" si="367">+L360-J360</f>
        <v>0.74000000000000199</v>
      </c>
      <c r="O360" s="3">
        <f t="shared" ref="O360:O364" si="368">+M360-K360</f>
        <v>57.720000000000255</v>
      </c>
      <c r="R360" s="3"/>
      <c r="S360" s="3"/>
      <c r="T360" s="3"/>
    </row>
    <row r="361" spans="2:20" s="1" customFormat="1" ht="15" customHeight="1" x14ac:dyDescent="0.3">
      <c r="B361" s="4" t="s">
        <v>6428</v>
      </c>
      <c r="C361" s="4" t="s">
        <v>6802</v>
      </c>
      <c r="D361" s="3" t="s">
        <v>1337</v>
      </c>
      <c r="E361" s="18">
        <v>40</v>
      </c>
      <c r="F361" s="18"/>
      <c r="G361" s="18"/>
      <c r="H361" s="18"/>
      <c r="I361" s="97">
        <f t="shared" si="364"/>
        <v>40</v>
      </c>
      <c r="J361" s="3">
        <v>93.92</v>
      </c>
      <c r="K361" s="3">
        <f t="shared" si="365"/>
        <v>3756.8</v>
      </c>
      <c r="L361" s="3">
        <v>94.66</v>
      </c>
      <c r="M361" s="3">
        <f t="shared" si="366"/>
        <v>3786.4</v>
      </c>
      <c r="N361" s="3">
        <f t="shared" si="367"/>
        <v>0.73999999999999488</v>
      </c>
      <c r="O361" s="3">
        <f t="shared" si="368"/>
        <v>29.599999999999909</v>
      </c>
      <c r="R361" s="3"/>
      <c r="S361" s="3"/>
      <c r="T361" s="3"/>
    </row>
    <row r="362" spans="2:20" s="1" customFormat="1" ht="15" customHeight="1" x14ac:dyDescent="0.3">
      <c r="B362" s="4" t="s">
        <v>6429</v>
      </c>
      <c r="C362" s="4" t="s">
        <v>6803</v>
      </c>
      <c r="D362" s="3" t="s">
        <v>1337</v>
      </c>
      <c r="E362" s="18">
        <v>2</v>
      </c>
      <c r="F362" s="18"/>
      <c r="G362" s="18"/>
      <c r="H362" s="18"/>
      <c r="I362" s="97">
        <f t="shared" si="364"/>
        <v>2</v>
      </c>
      <c r="J362" s="3">
        <v>100.55</v>
      </c>
      <c r="K362" s="3">
        <f t="shared" si="365"/>
        <v>201.1</v>
      </c>
      <c r="L362" s="3">
        <v>101.29</v>
      </c>
      <c r="M362" s="3">
        <f t="shared" si="366"/>
        <v>202.58</v>
      </c>
      <c r="N362" s="3">
        <f t="shared" si="367"/>
        <v>0.74000000000000909</v>
      </c>
      <c r="O362" s="3">
        <f t="shared" si="368"/>
        <v>1.4800000000000182</v>
      </c>
      <c r="R362" s="3"/>
      <c r="S362" s="3"/>
      <c r="T362" s="3"/>
    </row>
    <row r="363" spans="2:20" s="1" customFormat="1" ht="15" customHeight="1" x14ac:dyDescent="0.3">
      <c r="B363" s="4" t="s">
        <v>6430</v>
      </c>
      <c r="C363" s="4" t="s">
        <v>6804</v>
      </c>
      <c r="D363" s="3" t="s">
        <v>1337</v>
      </c>
      <c r="E363" s="18">
        <v>2</v>
      </c>
      <c r="F363" s="18"/>
      <c r="G363" s="18"/>
      <c r="H363" s="18"/>
      <c r="I363" s="97">
        <f t="shared" si="364"/>
        <v>2</v>
      </c>
      <c r="J363" s="3">
        <v>91.6</v>
      </c>
      <c r="K363" s="3">
        <f t="shared" si="365"/>
        <v>183.2</v>
      </c>
      <c r="L363" s="3">
        <v>92.04</v>
      </c>
      <c r="M363" s="3">
        <f t="shared" si="366"/>
        <v>184.08</v>
      </c>
      <c r="N363" s="3">
        <f t="shared" si="367"/>
        <v>0.44000000000001194</v>
      </c>
      <c r="O363" s="3">
        <f t="shared" si="368"/>
        <v>0.88000000000002387</v>
      </c>
      <c r="R363" s="3"/>
      <c r="S363" s="3"/>
      <c r="T363" s="3"/>
    </row>
    <row r="364" spans="2:20" s="1" customFormat="1" ht="15" customHeight="1" x14ac:dyDescent="0.3">
      <c r="B364" s="4" t="s">
        <v>6431</v>
      </c>
      <c r="C364" s="4" t="s">
        <v>6805</v>
      </c>
      <c r="D364" s="3" t="s">
        <v>1337</v>
      </c>
      <c r="E364" s="18">
        <v>15</v>
      </c>
      <c r="F364" s="18"/>
      <c r="G364" s="18"/>
      <c r="H364" s="18"/>
      <c r="I364" s="97">
        <f t="shared" si="364"/>
        <v>15</v>
      </c>
      <c r="J364" s="3">
        <v>61.9</v>
      </c>
      <c r="K364" s="3">
        <f t="shared" si="365"/>
        <v>928.5</v>
      </c>
      <c r="L364" s="3">
        <v>62.64</v>
      </c>
      <c r="M364" s="3">
        <f t="shared" si="366"/>
        <v>939.6</v>
      </c>
      <c r="N364" s="3">
        <f t="shared" si="367"/>
        <v>0.74000000000000199</v>
      </c>
      <c r="O364" s="3">
        <f t="shared" si="368"/>
        <v>11.100000000000023</v>
      </c>
      <c r="R364" s="3"/>
      <c r="S364" s="3"/>
      <c r="T364" s="3"/>
    </row>
    <row r="365" spans="2:20" s="1" customFormat="1" ht="19.95" customHeight="1" x14ac:dyDescent="0.3">
      <c r="B365" s="6" t="s">
        <v>6432</v>
      </c>
      <c r="C365" s="6" t="s">
        <v>2206</v>
      </c>
      <c r="D365" s="5"/>
      <c r="E365" s="19"/>
      <c r="F365" s="19"/>
      <c r="G365" s="19"/>
      <c r="H365" s="19"/>
      <c r="I365" s="19"/>
      <c r="J365" s="5"/>
      <c r="K365" s="5">
        <f>SUM(K366:K370)</f>
        <v>6741.26</v>
      </c>
      <c r="L365" s="5"/>
      <c r="M365" s="5">
        <f>SUM(M366:M370)</f>
        <v>6952.65</v>
      </c>
      <c r="N365" s="5"/>
      <c r="O365" s="5">
        <f>SUM(O366:O370)</f>
        <v>211.38999999999982</v>
      </c>
      <c r="R365" s="3"/>
      <c r="S365" s="3"/>
      <c r="T365" s="5"/>
    </row>
    <row r="366" spans="2:20" s="1" customFormat="1" ht="15" customHeight="1" x14ac:dyDescent="0.3">
      <c r="B366" s="4" t="s">
        <v>6433</v>
      </c>
      <c r="C366" s="4" t="s">
        <v>6434</v>
      </c>
      <c r="D366" s="3" t="s">
        <v>28</v>
      </c>
      <c r="E366" s="18">
        <v>31</v>
      </c>
      <c r="F366" s="18"/>
      <c r="G366" s="18"/>
      <c r="H366" s="18"/>
      <c r="I366" s="97">
        <f t="shared" ref="I366:I370" si="369">SUM(E366:H366)</f>
        <v>31</v>
      </c>
      <c r="J366" s="3">
        <v>97.55</v>
      </c>
      <c r="K366" s="3">
        <f t="shared" ref="K366:K370" si="370">+ROUND(+IF(I366="",0,I366*J366),2)</f>
        <v>3024.05</v>
      </c>
      <c r="L366" s="3">
        <v>100.44</v>
      </c>
      <c r="M366" s="3">
        <f t="shared" ref="M366:M370" si="371">+ROUND(+IF(I366="",0,I366*L366),2)</f>
        <v>3113.64</v>
      </c>
      <c r="N366" s="3">
        <f t="shared" ref="N366:N370" si="372">+L366-J366</f>
        <v>2.8900000000000006</v>
      </c>
      <c r="O366" s="3">
        <f t="shared" ref="O366:O370" si="373">+M366-K366</f>
        <v>89.589999999999691</v>
      </c>
      <c r="R366" s="3"/>
      <c r="S366" s="3"/>
      <c r="T366" s="3"/>
    </row>
    <row r="367" spans="2:20" s="1" customFormat="1" ht="15" customHeight="1" x14ac:dyDescent="0.3">
      <c r="B367" s="4" t="s">
        <v>6435</v>
      </c>
      <c r="C367" s="4" t="s">
        <v>6436</v>
      </c>
      <c r="D367" s="3" t="s">
        <v>28</v>
      </c>
      <c r="E367" s="18">
        <v>15</v>
      </c>
      <c r="F367" s="18"/>
      <c r="G367" s="18"/>
      <c r="H367" s="18"/>
      <c r="I367" s="97">
        <f t="shared" si="369"/>
        <v>15</v>
      </c>
      <c r="J367" s="3">
        <v>53.89</v>
      </c>
      <c r="K367" s="3">
        <f t="shared" si="370"/>
        <v>808.35</v>
      </c>
      <c r="L367" s="3">
        <v>55.33</v>
      </c>
      <c r="M367" s="3">
        <f t="shared" si="371"/>
        <v>829.95</v>
      </c>
      <c r="N367" s="3">
        <f t="shared" si="372"/>
        <v>1.4399999999999977</v>
      </c>
      <c r="O367" s="3">
        <f t="shared" si="373"/>
        <v>21.600000000000023</v>
      </c>
      <c r="R367" s="3"/>
      <c r="S367" s="3"/>
      <c r="T367" s="3"/>
    </row>
    <row r="368" spans="2:20" s="1" customFormat="1" ht="15" customHeight="1" x14ac:dyDescent="0.3">
      <c r="B368" s="4" t="s">
        <v>6437</v>
      </c>
      <c r="C368" s="4" t="s">
        <v>6438</v>
      </c>
      <c r="D368" s="3" t="s">
        <v>28</v>
      </c>
      <c r="E368" s="18">
        <v>43</v>
      </c>
      <c r="F368" s="18"/>
      <c r="G368" s="18"/>
      <c r="H368" s="18"/>
      <c r="I368" s="97">
        <f t="shared" si="369"/>
        <v>43</v>
      </c>
      <c r="J368" s="3">
        <v>41.56</v>
      </c>
      <c r="K368" s="3">
        <f t="shared" si="370"/>
        <v>1787.08</v>
      </c>
      <c r="L368" s="3">
        <v>43</v>
      </c>
      <c r="M368" s="3">
        <f t="shared" si="371"/>
        <v>1849</v>
      </c>
      <c r="N368" s="3">
        <f t="shared" si="372"/>
        <v>1.4399999999999977</v>
      </c>
      <c r="O368" s="3">
        <f t="shared" si="373"/>
        <v>61.920000000000073</v>
      </c>
      <c r="R368" s="3"/>
      <c r="S368" s="3"/>
      <c r="T368" s="3"/>
    </row>
    <row r="369" spans="2:20" s="1" customFormat="1" ht="15" customHeight="1" x14ac:dyDescent="0.3">
      <c r="B369" s="4" t="s">
        <v>6439</v>
      </c>
      <c r="C369" s="4" t="s">
        <v>6440</v>
      </c>
      <c r="D369" s="3" t="s">
        <v>28</v>
      </c>
      <c r="E369" s="18">
        <v>23</v>
      </c>
      <c r="F369" s="18"/>
      <c r="G369" s="18"/>
      <c r="H369" s="18"/>
      <c r="I369" s="97">
        <f t="shared" si="369"/>
        <v>23</v>
      </c>
      <c r="J369" s="3">
        <v>35.659999999999997</v>
      </c>
      <c r="K369" s="3">
        <f t="shared" si="370"/>
        <v>820.18</v>
      </c>
      <c r="L369" s="3">
        <v>36.82</v>
      </c>
      <c r="M369" s="3">
        <f t="shared" si="371"/>
        <v>846.86</v>
      </c>
      <c r="N369" s="3">
        <f t="shared" si="372"/>
        <v>1.1600000000000037</v>
      </c>
      <c r="O369" s="3">
        <f t="shared" si="373"/>
        <v>26.680000000000064</v>
      </c>
      <c r="R369" s="3"/>
      <c r="S369" s="3"/>
      <c r="T369" s="3"/>
    </row>
    <row r="370" spans="2:20" s="1" customFormat="1" ht="15" customHeight="1" x14ac:dyDescent="0.3">
      <c r="B370" s="4" t="s">
        <v>6441</v>
      </c>
      <c r="C370" s="4" t="s">
        <v>6442</v>
      </c>
      <c r="D370" s="3" t="s">
        <v>28</v>
      </c>
      <c r="E370" s="18">
        <v>10</v>
      </c>
      <c r="F370" s="18"/>
      <c r="G370" s="18"/>
      <c r="H370" s="18"/>
      <c r="I370" s="97">
        <f t="shared" si="369"/>
        <v>10</v>
      </c>
      <c r="J370" s="3">
        <v>30.16</v>
      </c>
      <c r="K370" s="3">
        <f t="shared" si="370"/>
        <v>301.60000000000002</v>
      </c>
      <c r="L370" s="3">
        <v>31.32</v>
      </c>
      <c r="M370" s="3">
        <f t="shared" si="371"/>
        <v>313.2</v>
      </c>
      <c r="N370" s="3">
        <f t="shared" si="372"/>
        <v>1.1600000000000001</v>
      </c>
      <c r="O370" s="3">
        <f t="shared" si="373"/>
        <v>11.599999999999966</v>
      </c>
      <c r="R370" s="3"/>
      <c r="S370" s="3"/>
      <c r="T370" s="3"/>
    </row>
    <row r="371" spans="2:20" s="1" customFormat="1" ht="25.2" customHeight="1" x14ac:dyDescent="0.3">
      <c r="B371" s="12" t="s">
        <v>2205</v>
      </c>
      <c r="C371" s="12" t="s">
        <v>2220</v>
      </c>
      <c r="D371" s="13"/>
      <c r="E371" s="17"/>
      <c r="F371" s="17"/>
      <c r="G371" s="17"/>
      <c r="H371" s="17"/>
      <c r="I371" s="17"/>
      <c r="J371" s="13"/>
      <c r="K371" s="13">
        <f>SUM(K372:K387)</f>
        <v>124232.50000000001</v>
      </c>
      <c r="L371" s="13"/>
      <c r="M371" s="13">
        <f>SUM(M372:M387)</f>
        <v>127765.51000000001</v>
      </c>
      <c r="N371" s="13"/>
      <c r="O371" s="13">
        <f>SUM(O372:O387)</f>
        <v>3533.0099999999998</v>
      </c>
      <c r="R371" s="3"/>
      <c r="S371" s="3"/>
      <c r="T371" s="13"/>
    </row>
    <row r="372" spans="2:20" s="1" customFormat="1" ht="15" customHeight="1" x14ac:dyDescent="0.3">
      <c r="B372" s="4" t="s">
        <v>2207</v>
      </c>
      <c r="C372" s="4" t="s">
        <v>6806</v>
      </c>
      <c r="D372" s="3" t="s">
        <v>25</v>
      </c>
      <c r="E372" s="18">
        <v>57</v>
      </c>
      <c r="F372" s="18"/>
      <c r="G372" s="18"/>
      <c r="H372" s="18"/>
      <c r="I372" s="97">
        <f t="shared" ref="I372:I387" si="374">SUM(E372:H372)</f>
        <v>57</v>
      </c>
      <c r="J372" s="3">
        <v>33.94</v>
      </c>
      <c r="K372" s="3">
        <f t="shared" ref="K372:K387" si="375">+ROUND(+IF(I372="",0,I372*J372),2)</f>
        <v>1934.58</v>
      </c>
      <c r="L372" s="3">
        <v>34.14</v>
      </c>
      <c r="M372" s="3">
        <f t="shared" ref="M372:M387" si="376">+ROUND(+IF(I372="",0,I372*L372),2)</f>
        <v>1945.98</v>
      </c>
      <c r="N372" s="3">
        <f t="shared" ref="N372:N387" si="377">+L372-J372</f>
        <v>0.20000000000000284</v>
      </c>
      <c r="O372" s="3">
        <f t="shared" ref="O372:O387" si="378">+M372-K372</f>
        <v>11.400000000000091</v>
      </c>
      <c r="R372" s="3"/>
      <c r="S372" s="3"/>
      <c r="T372" s="3"/>
    </row>
    <row r="373" spans="2:20" s="1" customFormat="1" ht="15" customHeight="1" x14ac:dyDescent="0.3">
      <c r="B373" s="4" t="s">
        <v>2209</v>
      </c>
      <c r="C373" s="4" t="s">
        <v>6807</v>
      </c>
      <c r="D373" s="3" t="s">
        <v>25</v>
      </c>
      <c r="E373" s="18">
        <v>100</v>
      </c>
      <c r="F373" s="18"/>
      <c r="G373" s="18"/>
      <c r="H373" s="18"/>
      <c r="I373" s="97">
        <f t="shared" si="374"/>
        <v>100</v>
      </c>
      <c r="J373" s="3">
        <v>9.67</v>
      </c>
      <c r="K373" s="3">
        <f t="shared" si="375"/>
        <v>967</v>
      </c>
      <c r="L373" s="3">
        <v>9.8699999999999992</v>
      </c>
      <c r="M373" s="3">
        <f t="shared" si="376"/>
        <v>987</v>
      </c>
      <c r="N373" s="3">
        <f t="shared" si="377"/>
        <v>0.19999999999999929</v>
      </c>
      <c r="O373" s="3">
        <f t="shared" si="378"/>
        <v>20</v>
      </c>
      <c r="R373" s="3"/>
      <c r="S373" s="3"/>
      <c r="T373" s="3"/>
    </row>
    <row r="374" spans="2:20" s="1" customFormat="1" ht="15" customHeight="1" x14ac:dyDescent="0.3">
      <c r="B374" s="4" t="s">
        <v>2211</v>
      </c>
      <c r="C374" s="4" t="s">
        <v>6808</v>
      </c>
      <c r="D374" s="3" t="s">
        <v>25</v>
      </c>
      <c r="E374" s="18">
        <v>951</v>
      </c>
      <c r="F374" s="18"/>
      <c r="G374" s="18"/>
      <c r="H374" s="18"/>
      <c r="I374" s="97">
        <f t="shared" si="374"/>
        <v>951</v>
      </c>
      <c r="J374" s="3">
        <v>8.25</v>
      </c>
      <c r="K374" s="3">
        <f t="shared" si="375"/>
        <v>7845.75</v>
      </c>
      <c r="L374" s="3">
        <v>8.4499999999999993</v>
      </c>
      <c r="M374" s="3">
        <f t="shared" si="376"/>
        <v>8035.95</v>
      </c>
      <c r="N374" s="3">
        <f t="shared" si="377"/>
        <v>0.19999999999999929</v>
      </c>
      <c r="O374" s="3">
        <f t="shared" si="378"/>
        <v>190.19999999999982</v>
      </c>
      <c r="R374" s="3"/>
      <c r="S374" s="3"/>
      <c r="T374" s="3"/>
    </row>
    <row r="375" spans="2:20" s="1" customFormat="1" ht="15" customHeight="1" x14ac:dyDescent="0.3">
      <c r="B375" s="4" t="s">
        <v>2213</v>
      </c>
      <c r="C375" s="4" t="s">
        <v>6443</v>
      </c>
      <c r="D375" s="3" t="s">
        <v>25</v>
      </c>
      <c r="E375" s="18">
        <v>2753</v>
      </c>
      <c r="F375" s="18"/>
      <c r="G375" s="18"/>
      <c r="H375" s="18"/>
      <c r="I375" s="97">
        <f t="shared" si="374"/>
        <v>2753</v>
      </c>
      <c r="J375" s="3">
        <v>7.45</v>
      </c>
      <c r="K375" s="3">
        <f t="shared" si="375"/>
        <v>20509.849999999999</v>
      </c>
      <c r="L375" s="3">
        <v>7.65</v>
      </c>
      <c r="M375" s="3">
        <f t="shared" si="376"/>
        <v>21060.45</v>
      </c>
      <c r="N375" s="3">
        <f t="shared" si="377"/>
        <v>0.20000000000000018</v>
      </c>
      <c r="O375" s="3">
        <f t="shared" si="378"/>
        <v>550.60000000000218</v>
      </c>
      <c r="R375" s="3"/>
      <c r="S375" s="3"/>
      <c r="T375" s="3"/>
    </row>
    <row r="376" spans="2:20" s="1" customFormat="1" ht="15" customHeight="1" x14ac:dyDescent="0.3">
      <c r="B376" s="4" t="s">
        <v>2215</v>
      </c>
      <c r="C376" s="4" t="s">
        <v>2234</v>
      </c>
      <c r="D376" s="3" t="s">
        <v>28</v>
      </c>
      <c r="E376" s="18">
        <v>114</v>
      </c>
      <c r="F376" s="18"/>
      <c r="G376" s="18"/>
      <c r="H376" s="18"/>
      <c r="I376" s="97">
        <f t="shared" si="374"/>
        <v>114</v>
      </c>
      <c r="J376" s="3">
        <v>11.38</v>
      </c>
      <c r="K376" s="3">
        <f t="shared" si="375"/>
        <v>1297.32</v>
      </c>
      <c r="L376" s="3">
        <v>11.51</v>
      </c>
      <c r="M376" s="3">
        <f t="shared" si="376"/>
        <v>1312.14</v>
      </c>
      <c r="N376" s="3">
        <f t="shared" si="377"/>
        <v>0.12999999999999901</v>
      </c>
      <c r="O376" s="3">
        <f t="shared" si="378"/>
        <v>14.820000000000164</v>
      </c>
      <c r="R376" s="3"/>
      <c r="S376" s="3"/>
      <c r="T376" s="3"/>
    </row>
    <row r="377" spans="2:20" s="1" customFormat="1" ht="15" customHeight="1" x14ac:dyDescent="0.3">
      <c r="B377" s="4" t="s">
        <v>2217</v>
      </c>
      <c r="C377" s="4" t="s">
        <v>2240</v>
      </c>
      <c r="D377" s="3" t="s">
        <v>28</v>
      </c>
      <c r="E377" s="18">
        <v>200</v>
      </c>
      <c r="F377" s="18"/>
      <c r="G377" s="18"/>
      <c r="H377" s="18"/>
      <c r="I377" s="97">
        <f t="shared" si="374"/>
        <v>200</v>
      </c>
      <c r="J377" s="3">
        <v>4.38</v>
      </c>
      <c r="K377" s="3">
        <f t="shared" si="375"/>
        <v>876</v>
      </c>
      <c r="L377" s="3">
        <v>4.51</v>
      </c>
      <c r="M377" s="3">
        <f t="shared" si="376"/>
        <v>902</v>
      </c>
      <c r="N377" s="3">
        <f t="shared" si="377"/>
        <v>0.12999999999999989</v>
      </c>
      <c r="O377" s="3">
        <f t="shared" si="378"/>
        <v>26</v>
      </c>
      <c r="R377" s="3"/>
      <c r="S377" s="3"/>
      <c r="T377" s="3"/>
    </row>
    <row r="378" spans="2:20" s="1" customFormat="1" ht="15" customHeight="1" x14ac:dyDescent="0.3">
      <c r="B378" s="4" t="s">
        <v>6444</v>
      </c>
      <c r="C378" s="4" t="s">
        <v>2242</v>
      </c>
      <c r="D378" s="3" t="s">
        <v>28</v>
      </c>
      <c r="E378" s="18">
        <v>1902</v>
      </c>
      <c r="F378" s="18"/>
      <c r="G378" s="18"/>
      <c r="H378" s="18"/>
      <c r="I378" s="97">
        <f t="shared" si="374"/>
        <v>1902</v>
      </c>
      <c r="J378" s="3">
        <v>3.95</v>
      </c>
      <c r="K378" s="3">
        <f t="shared" si="375"/>
        <v>7512.9</v>
      </c>
      <c r="L378" s="3">
        <v>4.08</v>
      </c>
      <c r="M378" s="3">
        <f t="shared" si="376"/>
        <v>7760.16</v>
      </c>
      <c r="N378" s="3">
        <f t="shared" si="377"/>
        <v>0.12999999999999989</v>
      </c>
      <c r="O378" s="3">
        <f t="shared" si="378"/>
        <v>247.26000000000022</v>
      </c>
      <c r="R378" s="3"/>
      <c r="S378" s="3"/>
      <c r="T378" s="3"/>
    </row>
    <row r="379" spans="2:20" s="1" customFormat="1" ht="15" customHeight="1" x14ac:dyDescent="0.3">
      <c r="B379" s="4" t="s">
        <v>6445</v>
      </c>
      <c r="C379" s="4" t="s">
        <v>2244</v>
      </c>
      <c r="D379" s="3" t="s">
        <v>28</v>
      </c>
      <c r="E379" s="18">
        <v>5506</v>
      </c>
      <c r="F379" s="18"/>
      <c r="G379" s="18"/>
      <c r="H379" s="18"/>
      <c r="I379" s="97">
        <f t="shared" si="374"/>
        <v>5506</v>
      </c>
      <c r="J379" s="3">
        <v>3.2</v>
      </c>
      <c r="K379" s="3">
        <f t="shared" si="375"/>
        <v>17619.2</v>
      </c>
      <c r="L379" s="3">
        <v>3.33</v>
      </c>
      <c r="M379" s="3">
        <f t="shared" si="376"/>
        <v>18334.98</v>
      </c>
      <c r="N379" s="3">
        <f t="shared" si="377"/>
        <v>0.12999999999999989</v>
      </c>
      <c r="O379" s="3">
        <f t="shared" si="378"/>
        <v>715.77999999999884</v>
      </c>
      <c r="R379" s="3"/>
      <c r="S379" s="3"/>
      <c r="T379" s="3"/>
    </row>
    <row r="380" spans="2:20" s="1" customFormat="1" ht="15" customHeight="1" x14ac:dyDescent="0.3">
      <c r="B380" s="4" t="s">
        <v>6446</v>
      </c>
      <c r="C380" s="4" t="s">
        <v>2246</v>
      </c>
      <c r="D380" s="3" t="s">
        <v>28</v>
      </c>
      <c r="E380" s="18">
        <v>114</v>
      </c>
      <c r="F380" s="18"/>
      <c r="G380" s="18"/>
      <c r="H380" s="18"/>
      <c r="I380" s="97">
        <f t="shared" si="374"/>
        <v>114</v>
      </c>
      <c r="J380" s="3">
        <v>19.600000000000001</v>
      </c>
      <c r="K380" s="3">
        <f t="shared" si="375"/>
        <v>2234.4</v>
      </c>
      <c r="L380" s="3">
        <v>19.73</v>
      </c>
      <c r="M380" s="3">
        <f t="shared" si="376"/>
        <v>2249.2199999999998</v>
      </c>
      <c r="N380" s="3">
        <f t="shared" si="377"/>
        <v>0.12999999999999901</v>
      </c>
      <c r="O380" s="3">
        <f t="shared" si="378"/>
        <v>14.819999999999709</v>
      </c>
      <c r="R380" s="3"/>
      <c r="S380" s="3"/>
      <c r="T380" s="3"/>
    </row>
    <row r="381" spans="2:20" s="1" customFormat="1" ht="15" customHeight="1" x14ac:dyDescent="0.3">
      <c r="B381" s="4" t="s">
        <v>6447</v>
      </c>
      <c r="C381" s="4" t="s">
        <v>2252</v>
      </c>
      <c r="D381" s="3" t="s">
        <v>28</v>
      </c>
      <c r="E381" s="18">
        <v>200</v>
      </c>
      <c r="F381" s="18"/>
      <c r="G381" s="18"/>
      <c r="H381" s="18"/>
      <c r="I381" s="97">
        <f t="shared" si="374"/>
        <v>200</v>
      </c>
      <c r="J381" s="3">
        <v>17.649999999999999</v>
      </c>
      <c r="K381" s="3">
        <f t="shared" si="375"/>
        <v>3530</v>
      </c>
      <c r="L381" s="3">
        <v>17.78</v>
      </c>
      <c r="M381" s="3">
        <f t="shared" si="376"/>
        <v>3556</v>
      </c>
      <c r="N381" s="3">
        <f t="shared" si="377"/>
        <v>0.13000000000000256</v>
      </c>
      <c r="O381" s="3">
        <f t="shared" si="378"/>
        <v>26</v>
      </c>
      <c r="R381" s="3"/>
      <c r="S381" s="3"/>
      <c r="T381" s="3"/>
    </row>
    <row r="382" spans="2:20" s="1" customFormat="1" ht="15" customHeight="1" x14ac:dyDescent="0.3">
      <c r="B382" s="4" t="s">
        <v>6448</v>
      </c>
      <c r="C382" s="4" t="s">
        <v>2254</v>
      </c>
      <c r="D382" s="3" t="s">
        <v>28</v>
      </c>
      <c r="E382" s="18">
        <v>1902</v>
      </c>
      <c r="F382" s="18"/>
      <c r="G382" s="18"/>
      <c r="H382" s="18"/>
      <c r="I382" s="97">
        <f t="shared" si="374"/>
        <v>1902</v>
      </c>
      <c r="J382" s="3">
        <v>6.74</v>
      </c>
      <c r="K382" s="3">
        <f t="shared" si="375"/>
        <v>12819.48</v>
      </c>
      <c r="L382" s="3">
        <v>6.87</v>
      </c>
      <c r="M382" s="3">
        <f t="shared" si="376"/>
        <v>13066.74</v>
      </c>
      <c r="N382" s="3">
        <f t="shared" si="377"/>
        <v>0.12999999999999989</v>
      </c>
      <c r="O382" s="3">
        <f t="shared" si="378"/>
        <v>247.26000000000022</v>
      </c>
      <c r="R382" s="3"/>
      <c r="S382" s="3"/>
      <c r="T382" s="3"/>
    </row>
    <row r="383" spans="2:20" s="1" customFormat="1" ht="15" customHeight="1" x14ac:dyDescent="0.3">
      <c r="B383" s="4" t="s">
        <v>6449</v>
      </c>
      <c r="C383" s="4" t="s">
        <v>2256</v>
      </c>
      <c r="D383" s="3" t="s">
        <v>28</v>
      </c>
      <c r="E383" s="18">
        <v>5506</v>
      </c>
      <c r="F383" s="18"/>
      <c r="G383" s="18"/>
      <c r="H383" s="18"/>
      <c r="I383" s="97">
        <f t="shared" si="374"/>
        <v>5506</v>
      </c>
      <c r="J383" s="3">
        <v>4.26</v>
      </c>
      <c r="K383" s="3">
        <f t="shared" si="375"/>
        <v>23455.56</v>
      </c>
      <c r="L383" s="3">
        <v>4.3899999999999997</v>
      </c>
      <c r="M383" s="3">
        <f t="shared" si="376"/>
        <v>24171.34</v>
      </c>
      <c r="N383" s="3">
        <f t="shared" si="377"/>
        <v>0.12999999999999989</v>
      </c>
      <c r="O383" s="3">
        <f t="shared" si="378"/>
        <v>715.77999999999884</v>
      </c>
      <c r="R383" s="3"/>
      <c r="S383" s="3"/>
      <c r="T383" s="3"/>
    </row>
    <row r="384" spans="2:20" s="1" customFormat="1" ht="15" customHeight="1" x14ac:dyDescent="0.3">
      <c r="B384" s="4" t="s">
        <v>6450</v>
      </c>
      <c r="C384" s="4" t="s">
        <v>6451</v>
      </c>
      <c r="D384" s="3" t="s">
        <v>28</v>
      </c>
      <c r="E384" s="18">
        <v>86</v>
      </c>
      <c r="F384" s="18"/>
      <c r="G384" s="18"/>
      <c r="H384" s="18"/>
      <c r="I384" s="97">
        <f t="shared" si="374"/>
        <v>86</v>
      </c>
      <c r="J384" s="3">
        <v>9.35</v>
      </c>
      <c r="K384" s="3">
        <f t="shared" si="375"/>
        <v>804.1</v>
      </c>
      <c r="L384" s="3">
        <v>9.48</v>
      </c>
      <c r="M384" s="3">
        <f t="shared" si="376"/>
        <v>815.28</v>
      </c>
      <c r="N384" s="3">
        <f t="shared" si="377"/>
        <v>0.13000000000000078</v>
      </c>
      <c r="O384" s="3">
        <f t="shared" si="378"/>
        <v>11.17999999999995</v>
      </c>
      <c r="R384" s="3"/>
      <c r="S384" s="3"/>
      <c r="T384" s="3"/>
    </row>
    <row r="385" spans="2:20" s="1" customFormat="1" ht="15" customHeight="1" x14ac:dyDescent="0.3">
      <c r="B385" s="4" t="s">
        <v>6452</v>
      </c>
      <c r="C385" s="4" t="s">
        <v>6453</v>
      </c>
      <c r="D385" s="3" t="s">
        <v>28</v>
      </c>
      <c r="E385" s="18">
        <v>150</v>
      </c>
      <c r="F385" s="18"/>
      <c r="G385" s="18"/>
      <c r="H385" s="18"/>
      <c r="I385" s="97">
        <f t="shared" si="374"/>
        <v>150</v>
      </c>
      <c r="J385" s="3">
        <v>5.33</v>
      </c>
      <c r="K385" s="3">
        <f t="shared" si="375"/>
        <v>799.5</v>
      </c>
      <c r="L385" s="3">
        <v>5.46</v>
      </c>
      <c r="M385" s="3">
        <f t="shared" si="376"/>
        <v>819</v>
      </c>
      <c r="N385" s="3">
        <f t="shared" si="377"/>
        <v>0.12999999999999989</v>
      </c>
      <c r="O385" s="3">
        <f t="shared" si="378"/>
        <v>19.5</v>
      </c>
      <c r="R385" s="3"/>
      <c r="S385" s="3"/>
      <c r="T385" s="3"/>
    </row>
    <row r="386" spans="2:20" s="1" customFormat="1" ht="15" customHeight="1" x14ac:dyDescent="0.3">
      <c r="B386" s="4" t="s">
        <v>6454</v>
      </c>
      <c r="C386" s="4" t="s">
        <v>3729</v>
      </c>
      <c r="D386" s="3" t="s">
        <v>28</v>
      </c>
      <c r="E386" s="18">
        <v>1427</v>
      </c>
      <c r="F386" s="18"/>
      <c r="G386" s="18"/>
      <c r="H386" s="18"/>
      <c r="I386" s="97">
        <f t="shared" si="374"/>
        <v>1427</v>
      </c>
      <c r="J386" s="3">
        <v>4.38</v>
      </c>
      <c r="K386" s="3">
        <f t="shared" si="375"/>
        <v>6250.26</v>
      </c>
      <c r="L386" s="3">
        <v>4.51</v>
      </c>
      <c r="M386" s="3">
        <f t="shared" si="376"/>
        <v>6435.77</v>
      </c>
      <c r="N386" s="3">
        <f t="shared" si="377"/>
        <v>0.12999999999999989</v>
      </c>
      <c r="O386" s="3">
        <f t="shared" si="378"/>
        <v>185.51000000000022</v>
      </c>
      <c r="R386" s="3"/>
      <c r="S386" s="3"/>
      <c r="T386" s="3"/>
    </row>
    <row r="387" spans="2:20" s="1" customFormat="1" ht="15" customHeight="1" x14ac:dyDescent="0.3">
      <c r="B387" s="4" t="s">
        <v>6455</v>
      </c>
      <c r="C387" s="4" t="s">
        <v>3731</v>
      </c>
      <c r="D387" s="3" t="s">
        <v>28</v>
      </c>
      <c r="E387" s="18">
        <v>4130</v>
      </c>
      <c r="F387" s="18"/>
      <c r="G387" s="18"/>
      <c r="H387" s="18"/>
      <c r="I387" s="97">
        <f t="shared" si="374"/>
        <v>4130</v>
      </c>
      <c r="J387" s="3">
        <v>3.82</v>
      </c>
      <c r="K387" s="3">
        <f t="shared" si="375"/>
        <v>15776.6</v>
      </c>
      <c r="L387" s="3">
        <v>3.95</v>
      </c>
      <c r="M387" s="3">
        <f t="shared" si="376"/>
        <v>16313.5</v>
      </c>
      <c r="N387" s="3">
        <f t="shared" si="377"/>
        <v>0.13000000000000034</v>
      </c>
      <c r="O387" s="3">
        <f t="shared" si="378"/>
        <v>536.89999999999964</v>
      </c>
      <c r="R387" s="3"/>
      <c r="S387" s="3"/>
      <c r="T387" s="3"/>
    </row>
    <row r="388" spans="2:20" s="1" customFormat="1" ht="25.2" customHeight="1" x14ac:dyDescent="0.3">
      <c r="B388" s="12" t="s">
        <v>2219</v>
      </c>
      <c r="C388" s="12" t="s">
        <v>6456</v>
      </c>
      <c r="D388" s="13"/>
      <c r="E388" s="17"/>
      <c r="F388" s="17"/>
      <c r="G388" s="17"/>
      <c r="H388" s="17"/>
      <c r="I388" s="17"/>
      <c r="J388" s="13"/>
      <c r="K388" s="13">
        <f>SUM(K389:K398)</f>
        <v>101482.34</v>
      </c>
      <c r="L388" s="13"/>
      <c r="M388" s="13">
        <f>SUM(M389:M398)</f>
        <v>101963.43999999999</v>
      </c>
      <c r="N388" s="13"/>
      <c r="O388" s="13">
        <f>SUM(O389:O398)</f>
        <v>481.09999999999945</v>
      </c>
      <c r="R388" s="3"/>
      <c r="S388" s="3"/>
      <c r="T388" s="13"/>
    </row>
    <row r="389" spans="2:20" s="1" customFormat="1" ht="15" customHeight="1" x14ac:dyDescent="0.3">
      <c r="B389" s="4" t="s">
        <v>2221</v>
      </c>
      <c r="C389" s="4" t="s">
        <v>6457</v>
      </c>
      <c r="D389" s="3" t="s">
        <v>25</v>
      </c>
      <c r="E389" s="18">
        <v>4593</v>
      </c>
      <c r="F389" s="18"/>
      <c r="G389" s="18"/>
      <c r="H389" s="18"/>
      <c r="I389" s="97">
        <f t="shared" ref="I389:I398" si="379">SUM(E389:H389)</f>
        <v>4593</v>
      </c>
      <c r="J389" s="3">
        <v>3.35</v>
      </c>
      <c r="K389" s="3">
        <f t="shared" ref="K389:K398" si="380">+ROUND(+IF(I389="",0,I389*J389),2)</f>
        <v>15386.55</v>
      </c>
      <c r="L389" s="3">
        <v>3.39</v>
      </c>
      <c r="M389" s="3">
        <f t="shared" ref="M389:M398" si="381">+ROUND(+IF(I389="",0,I389*L389),2)</f>
        <v>15570.27</v>
      </c>
      <c r="N389" s="3">
        <f t="shared" ref="N389:N398" si="382">+L389-J389</f>
        <v>4.0000000000000036E-2</v>
      </c>
      <c r="O389" s="3">
        <f t="shared" ref="O389:O398" si="383">+M389-K389</f>
        <v>183.72000000000116</v>
      </c>
      <c r="R389" s="3"/>
      <c r="S389" s="3"/>
      <c r="T389" s="3"/>
    </row>
    <row r="390" spans="2:20" s="1" customFormat="1" ht="15" customHeight="1" x14ac:dyDescent="0.3">
      <c r="B390" s="4" t="s">
        <v>6458</v>
      </c>
      <c r="C390" s="4" t="s">
        <v>6809</v>
      </c>
      <c r="D390" s="3" t="s">
        <v>25</v>
      </c>
      <c r="E390" s="18">
        <v>397</v>
      </c>
      <c r="F390" s="18"/>
      <c r="G390" s="18"/>
      <c r="H390" s="18"/>
      <c r="I390" s="97">
        <f t="shared" si="379"/>
        <v>397</v>
      </c>
      <c r="J390" s="3">
        <v>5.18</v>
      </c>
      <c r="K390" s="3">
        <f t="shared" si="380"/>
        <v>2056.46</v>
      </c>
      <c r="L390" s="3">
        <v>5.22</v>
      </c>
      <c r="M390" s="3">
        <f t="shared" si="381"/>
        <v>2072.34</v>
      </c>
      <c r="N390" s="3">
        <f t="shared" si="382"/>
        <v>4.0000000000000036E-2</v>
      </c>
      <c r="O390" s="3">
        <f t="shared" si="383"/>
        <v>15.880000000000109</v>
      </c>
      <c r="R390" s="3"/>
      <c r="S390" s="3"/>
      <c r="T390" s="3"/>
    </row>
    <row r="391" spans="2:20" s="1" customFormat="1" ht="15" customHeight="1" x14ac:dyDescent="0.3">
      <c r="B391" s="4" t="s">
        <v>2225</v>
      </c>
      <c r="C391" s="4" t="s">
        <v>6810</v>
      </c>
      <c r="D391" s="3" t="s">
        <v>25</v>
      </c>
      <c r="E391" s="18">
        <v>1309</v>
      </c>
      <c r="F391" s="18"/>
      <c r="G391" s="18"/>
      <c r="H391" s="18"/>
      <c r="I391" s="97">
        <f t="shared" si="379"/>
        <v>1309</v>
      </c>
      <c r="J391" s="3">
        <v>7.11</v>
      </c>
      <c r="K391" s="3">
        <f t="shared" si="380"/>
        <v>9306.99</v>
      </c>
      <c r="L391" s="3">
        <v>7.15</v>
      </c>
      <c r="M391" s="3">
        <f t="shared" si="381"/>
        <v>9359.35</v>
      </c>
      <c r="N391" s="3">
        <f t="shared" si="382"/>
        <v>4.0000000000000036E-2</v>
      </c>
      <c r="O391" s="3">
        <f t="shared" si="383"/>
        <v>52.360000000000582</v>
      </c>
      <c r="R391" s="3"/>
      <c r="S391" s="3"/>
      <c r="T391" s="3"/>
    </row>
    <row r="392" spans="2:20" s="1" customFormat="1" ht="15" customHeight="1" x14ac:dyDescent="0.3">
      <c r="B392" s="4" t="s">
        <v>2227</v>
      </c>
      <c r="C392" s="4" t="s">
        <v>6811</v>
      </c>
      <c r="D392" s="3" t="s">
        <v>25</v>
      </c>
      <c r="E392" s="18">
        <v>1992</v>
      </c>
      <c r="F392" s="18"/>
      <c r="G392" s="18"/>
      <c r="H392" s="18"/>
      <c r="I392" s="97">
        <f t="shared" si="379"/>
        <v>1992</v>
      </c>
      <c r="J392" s="3">
        <v>11.11</v>
      </c>
      <c r="K392" s="3">
        <f t="shared" si="380"/>
        <v>22131.119999999999</v>
      </c>
      <c r="L392" s="3">
        <v>11.15</v>
      </c>
      <c r="M392" s="3">
        <f t="shared" si="381"/>
        <v>22210.799999999999</v>
      </c>
      <c r="N392" s="3">
        <f t="shared" si="382"/>
        <v>4.0000000000000924E-2</v>
      </c>
      <c r="O392" s="3">
        <f t="shared" si="383"/>
        <v>79.680000000000291</v>
      </c>
      <c r="R392" s="3"/>
      <c r="S392" s="3"/>
      <c r="T392" s="3"/>
    </row>
    <row r="393" spans="2:20" s="1" customFormat="1" ht="15" customHeight="1" x14ac:dyDescent="0.3">
      <c r="B393" s="4" t="s">
        <v>2229</v>
      </c>
      <c r="C393" s="4" t="s">
        <v>6812</v>
      </c>
      <c r="D393" s="3" t="s">
        <v>25</v>
      </c>
      <c r="E393" s="18">
        <v>1303</v>
      </c>
      <c r="F393" s="18"/>
      <c r="G393" s="18"/>
      <c r="H393" s="18"/>
      <c r="I393" s="97">
        <f t="shared" si="379"/>
        <v>1303</v>
      </c>
      <c r="J393" s="3">
        <v>14.61</v>
      </c>
      <c r="K393" s="3">
        <f t="shared" si="380"/>
        <v>19036.830000000002</v>
      </c>
      <c r="L393" s="3">
        <v>14.65</v>
      </c>
      <c r="M393" s="3">
        <f t="shared" si="381"/>
        <v>19088.95</v>
      </c>
      <c r="N393" s="3">
        <f t="shared" si="382"/>
        <v>4.0000000000000924E-2</v>
      </c>
      <c r="O393" s="3">
        <f t="shared" si="383"/>
        <v>52.119999999998981</v>
      </c>
      <c r="R393" s="3"/>
      <c r="S393" s="3"/>
      <c r="T393" s="3"/>
    </row>
    <row r="394" spans="2:20" s="1" customFormat="1" ht="15" customHeight="1" x14ac:dyDescent="0.3">
      <c r="B394" s="4" t="s">
        <v>2231</v>
      </c>
      <c r="C394" s="4" t="s">
        <v>6813</v>
      </c>
      <c r="D394" s="3" t="s">
        <v>25</v>
      </c>
      <c r="E394" s="18">
        <v>307</v>
      </c>
      <c r="F394" s="18"/>
      <c r="G394" s="18"/>
      <c r="H394" s="18"/>
      <c r="I394" s="97">
        <f t="shared" si="379"/>
        <v>307</v>
      </c>
      <c r="J394" s="3">
        <v>21.61</v>
      </c>
      <c r="K394" s="3">
        <f t="shared" si="380"/>
        <v>6634.27</v>
      </c>
      <c r="L394" s="3">
        <v>21.65</v>
      </c>
      <c r="M394" s="3">
        <f t="shared" si="381"/>
        <v>6646.55</v>
      </c>
      <c r="N394" s="3">
        <f t="shared" si="382"/>
        <v>3.9999999999999147E-2</v>
      </c>
      <c r="O394" s="3">
        <f t="shared" si="383"/>
        <v>12.279999999999745</v>
      </c>
      <c r="R394" s="3"/>
      <c r="S394" s="3"/>
      <c r="T394" s="3"/>
    </row>
    <row r="395" spans="2:20" s="1" customFormat="1" ht="15" customHeight="1" x14ac:dyDescent="0.3">
      <c r="B395" s="4" t="s">
        <v>2233</v>
      </c>
      <c r="C395" s="4" t="s">
        <v>6814</v>
      </c>
      <c r="D395" s="3" t="s">
        <v>25</v>
      </c>
      <c r="E395" s="18">
        <v>424</v>
      </c>
      <c r="F395" s="18"/>
      <c r="G395" s="18"/>
      <c r="H395" s="18"/>
      <c r="I395" s="97">
        <f t="shared" si="379"/>
        <v>424</v>
      </c>
      <c r="J395" s="3">
        <v>24.88</v>
      </c>
      <c r="K395" s="3">
        <f t="shared" si="380"/>
        <v>10549.12</v>
      </c>
      <c r="L395" s="3">
        <v>24.92</v>
      </c>
      <c r="M395" s="3">
        <f t="shared" si="381"/>
        <v>10566.08</v>
      </c>
      <c r="N395" s="3">
        <f t="shared" si="382"/>
        <v>4.00000000000027E-2</v>
      </c>
      <c r="O395" s="3">
        <f t="shared" si="383"/>
        <v>16.959999999999127</v>
      </c>
      <c r="R395" s="3"/>
      <c r="S395" s="3"/>
      <c r="T395" s="3"/>
    </row>
    <row r="396" spans="2:20" s="1" customFormat="1" ht="15" customHeight="1" x14ac:dyDescent="0.3">
      <c r="B396" s="4" t="s">
        <v>2235</v>
      </c>
      <c r="C396" s="4" t="s">
        <v>6815</v>
      </c>
      <c r="D396" s="3" t="s">
        <v>25</v>
      </c>
      <c r="E396" s="18">
        <v>116</v>
      </c>
      <c r="F396" s="18"/>
      <c r="G396" s="18"/>
      <c r="H396" s="18"/>
      <c r="I396" s="97">
        <f t="shared" si="379"/>
        <v>116</v>
      </c>
      <c r="J396" s="3">
        <v>69.11</v>
      </c>
      <c r="K396" s="3">
        <f t="shared" si="380"/>
        <v>8016.76</v>
      </c>
      <c r="L396" s="3">
        <v>69.150000000000006</v>
      </c>
      <c r="M396" s="3">
        <f t="shared" si="381"/>
        <v>8021.4</v>
      </c>
      <c r="N396" s="3">
        <f t="shared" si="382"/>
        <v>4.0000000000006253E-2</v>
      </c>
      <c r="O396" s="3">
        <f t="shared" si="383"/>
        <v>4.6399999999994179</v>
      </c>
      <c r="R396" s="3"/>
      <c r="S396" s="3"/>
      <c r="T396" s="3"/>
    </row>
    <row r="397" spans="2:20" s="1" customFormat="1" ht="15" customHeight="1" x14ac:dyDescent="0.3">
      <c r="B397" s="4" t="s">
        <v>2237</v>
      </c>
      <c r="C397" s="4" t="s">
        <v>2362</v>
      </c>
      <c r="D397" s="3" t="s">
        <v>25</v>
      </c>
      <c r="E397" s="18">
        <v>204</v>
      </c>
      <c r="F397" s="18"/>
      <c r="G397" s="18"/>
      <c r="H397" s="18"/>
      <c r="I397" s="97">
        <f t="shared" si="379"/>
        <v>204</v>
      </c>
      <c r="J397" s="3">
        <v>11.56</v>
      </c>
      <c r="K397" s="3">
        <f t="shared" si="380"/>
        <v>2358.2399999999998</v>
      </c>
      <c r="L397" s="3">
        <v>11.75</v>
      </c>
      <c r="M397" s="3">
        <f t="shared" si="381"/>
        <v>2397</v>
      </c>
      <c r="N397" s="3">
        <f t="shared" si="382"/>
        <v>0.1899999999999995</v>
      </c>
      <c r="O397" s="3">
        <f t="shared" si="383"/>
        <v>38.760000000000218</v>
      </c>
      <c r="R397" s="3"/>
      <c r="S397" s="3"/>
      <c r="T397" s="3"/>
    </row>
    <row r="398" spans="2:20" s="1" customFormat="1" ht="15" customHeight="1" x14ac:dyDescent="0.3">
      <c r="B398" s="4" t="s">
        <v>2239</v>
      </c>
      <c r="C398" s="4" t="s">
        <v>6816</v>
      </c>
      <c r="D398" s="3" t="s">
        <v>25</v>
      </c>
      <c r="E398" s="18">
        <v>130</v>
      </c>
      <c r="F398" s="18"/>
      <c r="G398" s="18"/>
      <c r="H398" s="18"/>
      <c r="I398" s="97">
        <f t="shared" si="379"/>
        <v>130</v>
      </c>
      <c r="J398" s="3">
        <v>46.2</v>
      </c>
      <c r="K398" s="3">
        <f t="shared" si="380"/>
        <v>6006</v>
      </c>
      <c r="L398" s="3">
        <v>46.39</v>
      </c>
      <c r="M398" s="3">
        <f t="shared" si="381"/>
        <v>6030.7</v>
      </c>
      <c r="N398" s="3">
        <f t="shared" si="382"/>
        <v>0.18999999999999773</v>
      </c>
      <c r="O398" s="3">
        <f t="shared" si="383"/>
        <v>24.699999999999818</v>
      </c>
      <c r="R398" s="3"/>
      <c r="S398" s="3"/>
      <c r="T398" s="3"/>
    </row>
    <row r="399" spans="2:20" s="1" customFormat="1" ht="25.2" customHeight="1" x14ac:dyDescent="0.3">
      <c r="B399" s="12" t="s">
        <v>2323</v>
      </c>
      <c r="C399" s="12" t="s">
        <v>6459</v>
      </c>
      <c r="D399" s="13"/>
      <c r="E399" s="17"/>
      <c r="F399" s="17"/>
      <c r="G399" s="17"/>
      <c r="H399" s="17"/>
      <c r="I399" s="17"/>
      <c r="J399" s="13"/>
      <c r="K399" s="13">
        <f>SUM(K400:K401)</f>
        <v>12770.66</v>
      </c>
      <c r="L399" s="13"/>
      <c r="M399" s="13">
        <f>SUM(M400:M401)</f>
        <v>13047.74</v>
      </c>
      <c r="N399" s="13"/>
      <c r="O399" s="13">
        <f>SUM(O400:O401)</f>
        <v>277.07999999999902</v>
      </c>
      <c r="R399" s="3"/>
      <c r="S399" s="3"/>
      <c r="T399" s="13"/>
    </row>
    <row r="400" spans="2:20" s="1" customFormat="1" ht="15" customHeight="1" x14ac:dyDescent="0.3">
      <c r="B400" s="4" t="s">
        <v>2325</v>
      </c>
      <c r="C400" s="4" t="s">
        <v>6460</v>
      </c>
      <c r="D400" s="3" t="s">
        <v>25</v>
      </c>
      <c r="E400" s="18">
        <v>149</v>
      </c>
      <c r="F400" s="18"/>
      <c r="G400" s="18"/>
      <c r="H400" s="18"/>
      <c r="I400" s="97">
        <f t="shared" ref="I400:I401" si="384">SUM(E400:H400)</f>
        <v>149</v>
      </c>
      <c r="J400" s="3">
        <v>66.459999999999994</v>
      </c>
      <c r="K400" s="3">
        <f t="shared" ref="K400:K401" si="385">+ROUND(+IF(I400="",0,I400*J400),2)</f>
        <v>9902.5400000000009</v>
      </c>
      <c r="L400" s="3">
        <v>68.02</v>
      </c>
      <c r="M400" s="3">
        <f t="shared" ref="M400:M401" si="386">+ROUND(+IF(I400="",0,I400*L400),2)</f>
        <v>10134.98</v>
      </c>
      <c r="N400" s="3">
        <f t="shared" ref="N400:N401" si="387">+L400-J400</f>
        <v>1.5600000000000023</v>
      </c>
      <c r="O400" s="3">
        <f t="shared" ref="O400:O401" si="388">+M400-K400</f>
        <v>232.43999999999869</v>
      </c>
      <c r="R400" s="3"/>
      <c r="S400" s="3"/>
      <c r="T400" s="3"/>
    </row>
    <row r="401" spans="2:20" s="1" customFormat="1" ht="15" customHeight="1" x14ac:dyDescent="0.3">
      <c r="B401" s="4" t="s">
        <v>2327</v>
      </c>
      <c r="C401" s="4" t="s">
        <v>2370</v>
      </c>
      <c r="D401" s="3" t="s">
        <v>28</v>
      </c>
      <c r="E401" s="18">
        <v>6</v>
      </c>
      <c r="F401" s="18"/>
      <c r="G401" s="18"/>
      <c r="H401" s="18"/>
      <c r="I401" s="97">
        <f t="shared" si="384"/>
        <v>6</v>
      </c>
      <c r="J401" s="3">
        <v>478.02</v>
      </c>
      <c r="K401" s="3">
        <f t="shared" si="385"/>
        <v>2868.12</v>
      </c>
      <c r="L401" s="3">
        <v>485.46</v>
      </c>
      <c r="M401" s="3">
        <f t="shared" si="386"/>
        <v>2912.76</v>
      </c>
      <c r="N401" s="3">
        <f t="shared" si="387"/>
        <v>7.4399999999999977</v>
      </c>
      <c r="O401" s="3">
        <f t="shared" si="388"/>
        <v>44.640000000000327</v>
      </c>
      <c r="R401" s="3"/>
      <c r="S401" s="3"/>
      <c r="T401" s="3"/>
    </row>
    <row r="402" spans="2:20" s="1" customFormat="1" ht="25.2" customHeight="1" x14ac:dyDescent="0.3">
      <c r="B402" s="12" t="s">
        <v>2365</v>
      </c>
      <c r="C402" s="12" t="s">
        <v>6461</v>
      </c>
      <c r="D402" s="13"/>
      <c r="E402" s="17"/>
      <c r="F402" s="17"/>
      <c r="G402" s="17"/>
      <c r="H402" s="17"/>
      <c r="I402" s="17"/>
      <c r="J402" s="13"/>
      <c r="K402" s="13">
        <f>SUM(K403)</f>
        <v>2574.69</v>
      </c>
      <c r="L402" s="13"/>
      <c r="M402" s="13">
        <f>SUM(M403)</f>
        <v>2579.88</v>
      </c>
      <c r="N402" s="13"/>
      <c r="O402" s="13">
        <f>SUM(O403)</f>
        <v>5.1900000000000546</v>
      </c>
      <c r="R402" s="3"/>
      <c r="S402" s="3"/>
      <c r="T402" s="13"/>
    </row>
    <row r="403" spans="2:20" s="1" customFormat="1" ht="15" customHeight="1" x14ac:dyDescent="0.3">
      <c r="B403" s="4" t="s">
        <v>2367</v>
      </c>
      <c r="C403" s="4" t="s">
        <v>6462</v>
      </c>
      <c r="D403" s="3" t="s">
        <v>28</v>
      </c>
      <c r="E403" s="18">
        <v>1</v>
      </c>
      <c r="F403" s="18"/>
      <c r="G403" s="18"/>
      <c r="H403" s="18"/>
      <c r="I403" s="97">
        <f>SUM(E403:H403)</f>
        <v>1</v>
      </c>
      <c r="J403" s="3">
        <v>2574.69</v>
      </c>
      <c r="K403" s="3">
        <f t="shared" ref="K403" si="389">+ROUND(+IF(I403="",0,I403*J403),2)</f>
        <v>2574.69</v>
      </c>
      <c r="L403" s="3">
        <v>2579.88</v>
      </c>
      <c r="M403" s="3">
        <f t="shared" ref="M403" si="390">+ROUND(+IF(I403="",0,I403*L403),2)</f>
        <v>2579.88</v>
      </c>
      <c r="N403" s="3">
        <f t="shared" ref="N403" si="391">+L403-J403</f>
        <v>5.1900000000000546</v>
      </c>
      <c r="O403" s="3">
        <f t="shared" ref="O403" si="392">+M403-K403</f>
        <v>5.1900000000000546</v>
      </c>
      <c r="R403" s="3"/>
      <c r="S403" s="3"/>
      <c r="T403" s="3"/>
    </row>
    <row r="404" spans="2:20" s="1" customFormat="1" ht="25.2" customHeight="1" x14ac:dyDescent="0.3">
      <c r="B404" s="12" t="s">
        <v>2371</v>
      </c>
      <c r="C404" s="12" t="s">
        <v>2388</v>
      </c>
      <c r="D404" s="13"/>
      <c r="E404" s="17"/>
      <c r="F404" s="17"/>
      <c r="G404" s="17"/>
      <c r="H404" s="17"/>
      <c r="I404" s="17"/>
      <c r="J404" s="13"/>
      <c r="K404" s="13">
        <f>SUM(K405:K424)</f>
        <v>21314.189999999995</v>
      </c>
      <c r="L404" s="13"/>
      <c r="M404" s="13">
        <f>SUM(M405:M424)</f>
        <v>21589.52</v>
      </c>
      <c r="N404" s="13"/>
      <c r="O404" s="13">
        <f>SUM(O405:O424)</f>
        <v>275.33000000000038</v>
      </c>
      <c r="R404" s="3"/>
      <c r="S404" s="3"/>
      <c r="T404" s="13"/>
    </row>
    <row r="405" spans="2:20" s="1" customFormat="1" ht="15" customHeight="1" x14ac:dyDescent="0.3">
      <c r="B405" s="4" t="s">
        <v>2373</v>
      </c>
      <c r="C405" s="4" t="s">
        <v>6463</v>
      </c>
      <c r="D405" s="3" t="s">
        <v>28</v>
      </c>
      <c r="E405" s="18">
        <v>1</v>
      </c>
      <c r="F405" s="18"/>
      <c r="G405" s="18"/>
      <c r="H405" s="18"/>
      <c r="I405" s="97">
        <f t="shared" ref="I405:I424" si="393">SUM(E405:H405)</f>
        <v>1</v>
      </c>
      <c r="J405" s="3">
        <v>745.45</v>
      </c>
      <c r="K405" s="3">
        <f t="shared" ref="K405:K424" si="394">+ROUND(+IF(I405="",0,I405*J405),2)</f>
        <v>745.45</v>
      </c>
      <c r="L405" s="3">
        <v>750.64</v>
      </c>
      <c r="M405" s="3">
        <f t="shared" ref="M405:M424" si="395">+ROUND(+IF(I405="",0,I405*L405),2)</f>
        <v>750.64</v>
      </c>
      <c r="N405" s="3">
        <f t="shared" ref="N405:N424" si="396">+L405-J405</f>
        <v>5.1899999999999409</v>
      </c>
      <c r="O405" s="3">
        <f t="shared" ref="O405:O424" si="397">+M405-K405</f>
        <v>5.1899999999999409</v>
      </c>
      <c r="R405" s="3"/>
      <c r="S405" s="3"/>
      <c r="T405" s="3"/>
    </row>
    <row r="406" spans="2:20" s="1" customFormat="1" ht="15" customHeight="1" x14ac:dyDescent="0.3">
      <c r="B406" s="4" t="s">
        <v>2387</v>
      </c>
      <c r="C406" s="4" t="s">
        <v>6464</v>
      </c>
      <c r="D406" s="3" t="s">
        <v>28</v>
      </c>
      <c r="E406" s="18">
        <v>1</v>
      </c>
      <c r="F406" s="18"/>
      <c r="G406" s="18"/>
      <c r="H406" s="18"/>
      <c r="I406" s="97">
        <f t="shared" si="393"/>
        <v>1</v>
      </c>
      <c r="J406" s="3">
        <v>870.32</v>
      </c>
      <c r="K406" s="3">
        <f t="shared" si="394"/>
        <v>870.32</v>
      </c>
      <c r="L406" s="3">
        <v>877.24</v>
      </c>
      <c r="M406" s="3">
        <f t="shared" si="395"/>
        <v>877.24</v>
      </c>
      <c r="N406" s="3">
        <f t="shared" si="396"/>
        <v>6.9199999999999591</v>
      </c>
      <c r="O406" s="3">
        <f t="shared" si="397"/>
        <v>6.9199999999999591</v>
      </c>
      <c r="R406" s="3"/>
      <c r="S406" s="3"/>
      <c r="T406" s="3"/>
    </row>
    <row r="407" spans="2:20" s="1" customFormat="1" ht="15" customHeight="1" x14ac:dyDescent="0.3">
      <c r="B407" s="4" t="s">
        <v>2399</v>
      </c>
      <c r="C407" s="4" t="s">
        <v>6465</v>
      </c>
      <c r="D407" s="3" t="s">
        <v>28</v>
      </c>
      <c r="E407" s="18">
        <v>1</v>
      </c>
      <c r="F407" s="18"/>
      <c r="G407" s="18"/>
      <c r="H407" s="18"/>
      <c r="I407" s="97">
        <f t="shared" si="393"/>
        <v>1</v>
      </c>
      <c r="J407" s="3">
        <v>870.32</v>
      </c>
      <c r="K407" s="3">
        <f t="shared" si="394"/>
        <v>870.32</v>
      </c>
      <c r="L407" s="3">
        <v>877.24</v>
      </c>
      <c r="M407" s="3">
        <f t="shared" si="395"/>
        <v>877.24</v>
      </c>
      <c r="N407" s="3">
        <f t="shared" si="396"/>
        <v>6.9199999999999591</v>
      </c>
      <c r="O407" s="3">
        <f t="shared" si="397"/>
        <v>6.9199999999999591</v>
      </c>
      <c r="R407" s="3"/>
      <c r="S407" s="3"/>
      <c r="T407" s="3"/>
    </row>
    <row r="408" spans="2:20" s="1" customFormat="1" ht="15" customHeight="1" x14ac:dyDescent="0.3">
      <c r="B408" s="4" t="s">
        <v>2405</v>
      </c>
      <c r="C408" s="4" t="s">
        <v>6466</v>
      </c>
      <c r="D408" s="3" t="s">
        <v>28</v>
      </c>
      <c r="E408" s="18">
        <v>1</v>
      </c>
      <c r="F408" s="18"/>
      <c r="G408" s="18"/>
      <c r="H408" s="18"/>
      <c r="I408" s="97">
        <f t="shared" si="393"/>
        <v>1</v>
      </c>
      <c r="J408" s="3">
        <v>842.02</v>
      </c>
      <c r="K408" s="3">
        <f t="shared" si="394"/>
        <v>842.02</v>
      </c>
      <c r="L408" s="3">
        <v>848.94</v>
      </c>
      <c r="M408" s="3">
        <f t="shared" si="395"/>
        <v>848.94</v>
      </c>
      <c r="N408" s="3">
        <f t="shared" si="396"/>
        <v>6.9200000000000728</v>
      </c>
      <c r="O408" s="3">
        <f t="shared" si="397"/>
        <v>6.9200000000000728</v>
      </c>
      <c r="R408" s="3"/>
      <c r="S408" s="3"/>
      <c r="T408" s="3"/>
    </row>
    <row r="409" spans="2:20" s="1" customFormat="1" ht="15" customHeight="1" x14ac:dyDescent="0.3">
      <c r="B409" s="4" t="s">
        <v>6467</v>
      </c>
      <c r="C409" s="4" t="s">
        <v>6468</v>
      </c>
      <c r="D409" s="3" t="s">
        <v>28</v>
      </c>
      <c r="E409" s="18">
        <v>1</v>
      </c>
      <c r="F409" s="18"/>
      <c r="G409" s="18"/>
      <c r="H409" s="18"/>
      <c r="I409" s="97">
        <f t="shared" si="393"/>
        <v>1</v>
      </c>
      <c r="J409" s="3">
        <v>842.02</v>
      </c>
      <c r="K409" s="3">
        <f t="shared" si="394"/>
        <v>842.02</v>
      </c>
      <c r="L409" s="3">
        <v>848.94</v>
      </c>
      <c r="M409" s="3">
        <f t="shared" si="395"/>
        <v>848.94</v>
      </c>
      <c r="N409" s="3">
        <f t="shared" si="396"/>
        <v>6.9200000000000728</v>
      </c>
      <c r="O409" s="3">
        <f t="shared" si="397"/>
        <v>6.9200000000000728</v>
      </c>
      <c r="R409" s="3"/>
      <c r="S409" s="3"/>
      <c r="T409" s="3"/>
    </row>
    <row r="410" spans="2:20" s="1" customFormat="1" ht="15" customHeight="1" x14ac:dyDescent="0.3">
      <c r="B410" s="4" t="s">
        <v>6469</v>
      </c>
      <c r="C410" s="4" t="s">
        <v>6470</v>
      </c>
      <c r="D410" s="3" t="s">
        <v>28</v>
      </c>
      <c r="E410" s="18">
        <v>1</v>
      </c>
      <c r="F410" s="18"/>
      <c r="G410" s="18"/>
      <c r="H410" s="18"/>
      <c r="I410" s="97">
        <f t="shared" si="393"/>
        <v>1</v>
      </c>
      <c r="J410" s="3">
        <v>745.45</v>
      </c>
      <c r="K410" s="3">
        <f t="shared" si="394"/>
        <v>745.45</v>
      </c>
      <c r="L410" s="3">
        <v>750.64</v>
      </c>
      <c r="M410" s="3">
        <f t="shared" si="395"/>
        <v>750.64</v>
      </c>
      <c r="N410" s="3">
        <f t="shared" si="396"/>
        <v>5.1899999999999409</v>
      </c>
      <c r="O410" s="3">
        <f t="shared" si="397"/>
        <v>5.1899999999999409</v>
      </c>
      <c r="R410" s="3"/>
      <c r="S410" s="3"/>
      <c r="T410" s="3"/>
    </row>
    <row r="411" spans="2:20" s="1" customFormat="1" ht="15" customHeight="1" x14ac:dyDescent="0.3">
      <c r="B411" s="4" t="s">
        <v>6471</v>
      </c>
      <c r="C411" s="4" t="s">
        <v>6472</v>
      </c>
      <c r="D411" s="3" t="s">
        <v>28</v>
      </c>
      <c r="E411" s="18">
        <v>1</v>
      </c>
      <c r="F411" s="18"/>
      <c r="G411" s="18"/>
      <c r="H411" s="18"/>
      <c r="I411" s="97">
        <f t="shared" si="393"/>
        <v>1</v>
      </c>
      <c r="J411" s="3">
        <v>504.49</v>
      </c>
      <c r="K411" s="3">
        <f t="shared" si="394"/>
        <v>504.49</v>
      </c>
      <c r="L411" s="3">
        <v>507.09</v>
      </c>
      <c r="M411" s="3">
        <f t="shared" si="395"/>
        <v>507.09</v>
      </c>
      <c r="N411" s="3">
        <f t="shared" si="396"/>
        <v>2.5999999999999659</v>
      </c>
      <c r="O411" s="3">
        <f t="shared" si="397"/>
        <v>2.5999999999999659</v>
      </c>
      <c r="R411" s="3"/>
      <c r="S411" s="3"/>
      <c r="T411" s="3"/>
    </row>
    <row r="412" spans="2:20" s="1" customFormat="1" ht="15" customHeight="1" x14ac:dyDescent="0.3">
      <c r="B412" s="4" t="s">
        <v>6473</v>
      </c>
      <c r="C412" s="4" t="s">
        <v>6474</v>
      </c>
      <c r="D412" s="3" t="s">
        <v>28</v>
      </c>
      <c r="E412" s="18">
        <v>1</v>
      </c>
      <c r="F412" s="18"/>
      <c r="G412" s="18"/>
      <c r="H412" s="18"/>
      <c r="I412" s="97">
        <f t="shared" si="393"/>
        <v>1</v>
      </c>
      <c r="J412" s="3">
        <v>504.49</v>
      </c>
      <c r="K412" s="3">
        <f t="shared" si="394"/>
        <v>504.49</v>
      </c>
      <c r="L412" s="3">
        <v>507.09</v>
      </c>
      <c r="M412" s="3">
        <f t="shared" si="395"/>
        <v>507.09</v>
      </c>
      <c r="N412" s="3">
        <f t="shared" si="396"/>
        <v>2.5999999999999659</v>
      </c>
      <c r="O412" s="3">
        <f t="shared" si="397"/>
        <v>2.5999999999999659</v>
      </c>
      <c r="R412" s="3"/>
      <c r="S412" s="3"/>
      <c r="T412" s="3"/>
    </row>
    <row r="413" spans="2:20" s="1" customFormat="1" ht="15" customHeight="1" x14ac:dyDescent="0.3">
      <c r="B413" s="4" t="s">
        <v>6475</v>
      </c>
      <c r="C413" s="4" t="s">
        <v>6476</v>
      </c>
      <c r="D413" s="3" t="s">
        <v>28</v>
      </c>
      <c r="E413" s="18">
        <v>1</v>
      </c>
      <c r="F413" s="18"/>
      <c r="G413" s="18"/>
      <c r="H413" s="18"/>
      <c r="I413" s="97">
        <f t="shared" si="393"/>
        <v>1</v>
      </c>
      <c r="J413" s="3">
        <v>504.49</v>
      </c>
      <c r="K413" s="3">
        <f t="shared" si="394"/>
        <v>504.49</v>
      </c>
      <c r="L413" s="3">
        <v>507.09</v>
      </c>
      <c r="M413" s="3">
        <f t="shared" si="395"/>
        <v>507.09</v>
      </c>
      <c r="N413" s="3">
        <f t="shared" si="396"/>
        <v>2.5999999999999659</v>
      </c>
      <c r="O413" s="3">
        <f t="shared" si="397"/>
        <v>2.5999999999999659</v>
      </c>
      <c r="R413" s="3"/>
      <c r="S413" s="3"/>
      <c r="T413" s="3"/>
    </row>
    <row r="414" spans="2:20" s="1" customFormat="1" ht="15" customHeight="1" x14ac:dyDescent="0.3">
      <c r="B414" s="4" t="s">
        <v>6477</v>
      </c>
      <c r="C414" s="4" t="s">
        <v>6478</v>
      </c>
      <c r="D414" s="3" t="s">
        <v>28</v>
      </c>
      <c r="E414" s="18">
        <v>1</v>
      </c>
      <c r="F414" s="18"/>
      <c r="G414" s="18"/>
      <c r="H414" s="18"/>
      <c r="I414" s="97">
        <f t="shared" si="393"/>
        <v>1</v>
      </c>
      <c r="J414" s="3">
        <v>2687.37</v>
      </c>
      <c r="K414" s="3">
        <f t="shared" si="394"/>
        <v>2687.37</v>
      </c>
      <c r="L414" s="3">
        <v>2697.76</v>
      </c>
      <c r="M414" s="3">
        <f t="shared" si="395"/>
        <v>2697.76</v>
      </c>
      <c r="N414" s="3">
        <f t="shared" si="396"/>
        <v>10.390000000000327</v>
      </c>
      <c r="O414" s="3">
        <f t="shared" si="397"/>
        <v>10.390000000000327</v>
      </c>
      <c r="R414" s="3"/>
      <c r="S414" s="3"/>
      <c r="T414" s="3"/>
    </row>
    <row r="415" spans="2:20" s="1" customFormat="1" ht="15" customHeight="1" x14ac:dyDescent="0.3">
      <c r="B415" s="4" t="s">
        <v>6479</v>
      </c>
      <c r="C415" s="4" t="s">
        <v>6480</v>
      </c>
      <c r="D415" s="3" t="s">
        <v>28</v>
      </c>
      <c r="E415" s="18">
        <v>1</v>
      </c>
      <c r="F415" s="18"/>
      <c r="G415" s="18"/>
      <c r="H415" s="18"/>
      <c r="I415" s="97">
        <f t="shared" si="393"/>
        <v>1</v>
      </c>
      <c r="J415" s="3">
        <v>504.49</v>
      </c>
      <c r="K415" s="3">
        <f t="shared" si="394"/>
        <v>504.49</v>
      </c>
      <c r="L415" s="3">
        <v>507.09</v>
      </c>
      <c r="M415" s="3">
        <f t="shared" si="395"/>
        <v>507.09</v>
      </c>
      <c r="N415" s="3">
        <f t="shared" si="396"/>
        <v>2.5999999999999659</v>
      </c>
      <c r="O415" s="3">
        <f t="shared" si="397"/>
        <v>2.5999999999999659</v>
      </c>
      <c r="R415" s="3"/>
      <c r="S415" s="3"/>
      <c r="T415" s="3"/>
    </row>
    <row r="416" spans="2:20" s="1" customFormat="1" ht="15" customHeight="1" x14ac:dyDescent="0.3">
      <c r="B416" s="4" t="s">
        <v>6481</v>
      </c>
      <c r="C416" s="4" t="s">
        <v>6482</v>
      </c>
      <c r="D416" s="3" t="s">
        <v>28</v>
      </c>
      <c r="E416" s="18">
        <v>1</v>
      </c>
      <c r="F416" s="18"/>
      <c r="G416" s="18"/>
      <c r="H416" s="18"/>
      <c r="I416" s="97">
        <f t="shared" si="393"/>
        <v>1</v>
      </c>
      <c r="J416" s="3">
        <v>560.83000000000004</v>
      </c>
      <c r="K416" s="3">
        <f t="shared" si="394"/>
        <v>560.83000000000004</v>
      </c>
      <c r="L416" s="3">
        <v>566.02</v>
      </c>
      <c r="M416" s="3">
        <f t="shared" si="395"/>
        <v>566.02</v>
      </c>
      <c r="N416" s="3">
        <f t="shared" si="396"/>
        <v>5.1899999999999409</v>
      </c>
      <c r="O416" s="3">
        <f t="shared" si="397"/>
        <v>5.1899999999999409</v>
      </c>
      <c r="R416" s="3"/>
      <c r="S416" s="3"/>
      <c r="T416" s="3"/>
    </row>
    <row r="417" spans="2:20" s="1" customFormat="1" ht="15" customHeight="1" x14ac:dyDescent="0.3">
      <c r="B417" s="4" t="s">
        <v>6483</v>
      </c>
      <c r="C417" s="4" t="s">
        <v>6484</v>
      </c>
      <c r="D417" s="3" t="s">
        <v>28</v>
      </c>
      <c r="E417" s="18">
        <v>1</v>
      </c>
      <c r="F417" s="18"/>
      <c r="G417" s="18"/>
      <c r="H417" s="18"/>
      <c r="I417" s="97">
        <f t="shared" si="393"/>
        <v>1</v>
      </c>
      <c r="J417" s="3">
        <v>607.94000000000005</v>
      </c>
      <c r="K417" s="3">
        <f t="shared" si="394"/>
        <v>607.94000000000005</v>
      </c>
      <c r="L417" s="3">
        <v>613.13</v>
      </c>
      <c r="M417" s="3">
        <f t="shared" si="395"/>
        <v>613.13</v>
      </c>
      <c r="N417" s="3">
        <f t="shared" si="396"/>
        <v>5.1899999999999409</v>
      </c>
      <c r="O417" s="3">
        <f t="shared" si="397"/>
        <v>5.1899999999999409</v>
      </c>
      <c r="R417" s="3"/>
      <c r="S417" s="3"/>
      <c r="T417" s="3"/>
    </row>
    <row r="418" spans="2:20" s="1" customFormat="1" ht="15" customHeight="1" x14ac:dyDescent="0.3">
      <c r="B418" s="4" t="s">
        <v>6485</v>
      </c>
      <c r="C418" s="4" t="s">
        <v>6817</v>
      </c>
      <c r="D418" s="3" t="s">
        <v>28</v>
      </c>
      <c r="E418" s="18">
        <v>1</v>
      </c>
      <c r="F418" s="18"/>
      <c r="G418" s="18"/>
      <c r="H418" s="18"/>
      <c r="I418" s="97">
        <f t="shared" si="393"/>
        <v>1</v>
      </c>
      <c r="J418" s="3">
        <v>651.05999999999995</v>
      </c>
      <c r="K418" s="3">
        <f t="shared" si="394"/>
        <v>651.05999999999995</v>
      </c>
      <c r="L418" s="3">
        <v>656.25</v>
      </c>
      <c r="M418" s="3">
        <f t="shared" si="395"/>
        <v>656.25</v>
      </c>
      <c r="N418" s="3">
        <f t="shared" si="396"/>
        <v>5.1900000000000546</v>
      </c>
      <c r="O418" s="3">
        <f t="shared" si="397"/>
        <v>5.1900000000000546</v>
      </c>
      <c r="R418" s="3"/>
      <c r="S418" s="3"/>
      <c r="T418" s="3"/>
    </row>
    <row r="419" spans="2:20" s="1" customFormat="1" ht="15" customHeight="1" x14ac:dyDescent="0.3">
      <c r="B419" s="4" t="s">
        <v>6486</v>
      </c>
      <c r="C419" s="4" t="s">
        <v>6487</v>
      </c>
      <c r="D419" s="3" t="s">
        <v>28</v>
      </c>
      <c r="E419" s="18">
        <v>1</v>
      </c>
      <c r="F419" s="18"/>
      <c r="G419" s="18"/>
      <c r="H419" s="18"/>
      <c r="I419" s="97">
        <f t="shared" si="393"/>
        <v>1</v>
      </c>
      <c r="J419" s="3">
        <v>870.32</v>
      </c>
      <c r="K419" s="3">
        <f t="shared" si="394"/>
        <v>870.32</v>
      </c>
      <c r="L419" s="3">
        <v>877.24</v>
      </c>
      <c r="M419" s="3">
        <f t="shared" si="395"/>
        <v>877.24</v>
      </c>
      <c r="N419" s="3">
        <f t="shared" si="396"/>
        <v>6.9199999999999591</v>
      </c>
      <c r="O419" s="3">
        <f t="shared" si="397"/>
        <v>6.9199999999999591</v>
      </c>
      <c r="R419" s="3"/>
      <c r="S419" s="3"/>
      <c r="T419" s="3"/>
    </row>
    <row r="420" spans="2:20" s="1" customFormat="1" ht="15" customHeight="1" x14ac:dyDescent="0.3">
      <c r="B420" s="4" t="s">
        <v>6488</v>
      </c>
      <c r="C420" s="4" t="s">
        <v>6489</v>
      </c>
      <c r="D420" s="3" t="s">
        <v>28</v>
      </c>
      <c r="E420" s="18">
        <v>1</v>
      </c>
      <c r="F420" s="18"/>
      <c r="G420" s="18"/>
      <c r="H420" s="18"/>
      <c r="I420" s="97">
        <f t="shared" si="393"/>
        <v>1</v>
      </c>
      <c r="J420" s="3">
        <v>2912.74</v>
      </c>
      <c r="K420" s="3">
        <f t="shared" si="394"/>
        <v>2912.74</v>
      </c>
      <c r="L420" s="3">
        <v>2933.5</v>
      </c>
      <c r="M420" s="3">
        <f t="shared" si="395"/>
        <v>2933.5</v>
      </c>
      <c r="N420" s="3">
        <f t="shared" si="396"/>
        <v>20.760000000000218</v>
      </c>
      <c r="O420" s="3">
        <f t="shared" si="397"/>
        <v>20.760000000000218</v>
      </c>
      <c r="R420" s="3"/>
      <c r="S420" s="3"/>
      <c r="T420" s="3"/>
    </row>
    <row r="421" spans="2:20" s="1" customFormat="1" ht="15" customHeight="1" x14ac:dyDescent="0.3">
      <c r="B421" s="4" t="s">
        <v>6490</v>
      </c>
      <c r="C421" s="4" t="s">
        <v>6818</v>
      </c>
      <c r="D421" s="3" t="s">
        <v>28</v>
      </c>
      <c r="E421" s="18">
        <v>480</v>
      </c>
      <c r="F421" s="18"/>
      <c r="G421" s="18"/>
      <c r="H421" s="18"/>
      <c r="I421" s="97">
        <f t="shared" si="393"/>
        <v>480</v>
      </c>
      <c r="J421" s="3">
        <v>7.3</v>
      </c>
      <c r="K421" s="3">
        <f t="shared" si="394"/>
        <v>3504</v>
      </c>
      <c r="L421" s="3">
        <v>7.46</v>
      </c>
      <c r="M421" s="3">
        <f t="shared" si="395"/>
        <v>3580.8</v>
      </c>
      <c r="N421" s="3">
        <f t="shared" si="396"/>
        <v>0.16000000000000014</v>
      </c>
      <c r="O421" s="3">
        <f t="shared" si="397"/>
        <v>76.800000000000182</v>
      </c>
      <c r="R421" s="3"/>
      <c r="S421" s="3"/>
      <c r="T421" s="3"/>
    </row>
    <row r="422" spans="2:20" s="1" customFormat="1" ht="15" customHeight="1" x14ac:dyDescent="0.3">
      <c r="B422" s="4" t="s">
        <v>7496</v>
      </c>
      <c r="C422" s="4" t="s">
        <v>6491</v>
      </c>
      <c r="D422" s="3" t="s">
        <v>28</v>
      </c>
      <c r="E422" s="18">
        <v>480</v>
      </c>
      <c r="F422" s="18"/>
      <c r="G422" s="18"/>
      <c r="H422" s="18"/>
      <c r="I422" s="97">
        <f t="shared" si="393"/>
        <v>480</v>
      </c>
      <c r="J422" s="3">
        <v>4.46</v>
      </c>
      <c r="K422" s="3">
        <f t="shared" si="394"/>
        <v>2140.8000000000002</v>
      </c>
      <c r="L422" s="3">
        <v>4.63</v>
      </c>
      <c r="M422" s="3">
        <f t="shared" si="395"/>
        <v>2222.4</v>
      </c>
      <c r="N422" s="3">
        <f t="shared" si="396"/>
        <v>0.16999999999999993</v>
      </c>
      <c r="O422" s="3">
        <f t="shared" si="397"/>
        <v>81.599999999999909</v>
      </c>
      <c r="R422" s="3"/>
      <c r="S422" s="3"/>
      <c r="T422" s="3"/>
    </row>
    <row r="423" spans="2:20" s="1" customFormat="1" ht="15" customHeight="1" x14ac:dyDescent="0.3">
      <c r="B423" s="4" t="s">
        <v>7497</v>
      </c>
      <c r="C423" s="4" t="s">
        <v>6492</v>
      </c>
      <c r="D423" s="3" t="s">
        <v>28</v>
      </c>
      <c r="E423" s="18">
        <v>41</v>
      </c>
      <c r="F423" s="18"/>
      <c r="G423" s="18"/>
      <c r="H423" s="18"/>
      <c r="I423" s="97">
        <f t="shared" si="393"/>
        <v>41</v>
      </c>
      <c r="J423" s="3">
        <v>6.63</v>
      </c>
      <c r="K423" s="3">
        <f t="shared" si="394"/>
        <v>271.83</v>
      </c>
      <c r="L423" s="3">
        <v>6.82</v>
      </c>
      <c r="M423" s="3">
        <f t="shared" si="395"/>
        <v>279.62</v>
      </c>
      <c r="N423" s="3">
        <f t="shared" si="396"/>
        <v>0.19000000000000039</v>
      </c>
      <c r="O423" s="3">
        <f t="shared" si="397"/>
        <v>7.7900000000000205</v>
      </c>
      <c r="R423" s="3"/>
      <c r="S423" s="3"/>
      <c r="T423" s="3"/>
    </row>
    <row r="424" spans="2:20" s="1" customFormat="1" ht="15" customHeight="1" x14ac:dyDescent="0.3">
      <c r="B424" s="4" t="s">
        <v>6495</v>
      </c>
      <c r="C424" s="4" t="s">
        <v>6496</v>
      </c>
      <c r="D424" s="3" t="s">
        <v>28</v>
      </c>
      <c r="E424" s="18">
        <v>16</v>
      </c>
      <c r="F424" s="18"/>
      <c r="G424" s="18"/>
      <c r="H424" s="18"/>
      <c r="I424" s="97">
        <f t="shared" si="393"/>
        <v>16</v>
      </c>
      <c r="J424" s="3">
        <v>10.86</v>
      </c>
      <c r="K424" s="3">
        <f t="shared" si="394"/>
        <v>173.76</v>
      </c>
      <c r="L424" s="3">
        <v>11.3</v>
      </c>
      <c r="M424" s="3">
        <f t="shared" si="395"/>
        <v>180.8</v>
      </c>
      <c r="N424" s="3">
        <f t="shared" si="396"/>
        <v>0.44000000000000128</v>
      </c>
      <c r="O424" s="3">
        <f t="shared" si="397"/>
        <v>7.0400000000000205</v>
      </c>
      <c r="R424" s="3"/>
      <c r="S424" s="3"/>
      <c r="T424" s="3"/>
    </row>
    <row r="425" spans="2:20" s="1" customFormat="1" ht="25.2" customHeight="1" x14ac:dyDescent="0.3">
      <c r="B425" s="12" t="s">
        <v>2433</v>
      </c>
      <c r="C425" s="12" t="s">
        <v>6497</v>
      </c>
      <c r="D425" s="13"/>
      <c r="E425" s="17"/>
      <c r="F425" s="17"/>
      <c r="G425" s="17"/>
      <c r="H425" s="17"/>
      <c r="I425" s="17"/>
      <c r="J425" s="13"/>
      <c r="K425" s="13">
        <f>SUM(K426:K441)</f>
        <v>38457.200000000004</v>
      </c>
      <c r="L425" s="13"/>
      <c r="M425" s="13">
        <f>SUM(M426:M441)</f>
        <v>38609.96</v>
      </c>
      <c r="N425" s="13"/>
      <c r="O425" s="13">
        <f>SUM(O426:O441)</f>
        <v>152.75999999999863</v>
      </c>
      <c r="R425" s="3"/>
      <c r="S425" s="3"/>
      <c r="T425" s="13"/>
    </row>
    <row r="426" spans="2:20" s="1" customFormat="1" ht="15" customHeight="1" x14ac:dyDescent="0.3">
      <c r="B426" s="4" t="s">
        <v>2435</v>
      </c>
      <c r="C426" s="4" t="s">
        <v>6819</v>
      </c>
      <c r="D426" s="3" t="s">
        <v>28</v>
      </c>
      <c r="E426" s="18">
        <v>1</v>
      </c>
      <c r="F426" s="18"/>
      <c r="G426" s="18"/>
      <c r="H426" s="18"/>
      <c r="I426" s="97">
        <f t="shared" ref="I426:I441" si="398">SUM(E426:H426)</f>
        <v>1</v>
      </c>
      <c r="J426" s="3">
        <v>2465.8000000000002</v>
      </c>
      <c r="K426" s="3">
        <f t="shared" ref="K426:K441" si="399">+ROUND(+IF(I426="",0,I426*J426),2)</f>
        <v>2465.8000000000002</v>
      </c>
      <c r="L426" s="3">
        <v>2466.4699999999998</v>
      </c>
      <c r="M426" s="3">
        <f t="shared" ref="M426:M441" si="400">+ROUND(+IF(I426="",0,I426*L426),2)</f>
        <v>2466.4699999999998</v>
      </c>
      <c r="N426" s="3">
        <f t="shared" ref="N426:N441" si="401">+L426-J426</f>
        <v>0.66999999999961801</v>
      </c>
      <c r="O426" s="3">
        <f t="shared" ref="O426:O441" si="402">+M426-K426</f>
        <v>0.66999999999961801</v>
      </c>
      <c r="R426" s="3"/>
      <c r="S426" s="3"/>
      <c r="T426" s="3"/>
    </row>
    <row r="427" spans="2:20" s="1" customFormat="1" ht="15" customHeight="1" x14ac:dyDescent="0.3">
      <c r="B427" s="4" t="s">
        <v>2437</v>
      </c>
      <c r="C427" s="4" t="s">
        <v>6820</v>
      </c>
      <c r="D427" s="3" t="s">
        <v>28</v>
      </c>
      <c r="E427" s="18">
        <v>2</v>
      </c>
      <c r="F427" s="18"/>
      <c r="G427" s="18"/>
      <c r="H427" s="18"/>
      <c r="I427" s="97">
        <f t="shared" si="398"/>
        <v>2</v>
      </c>
      <c r="J427" s="3">
        <v>958.7</v>
      </c>
      <c r="K427" s="3">
        <f t="shared" si="399"/>
        <v>1917.4</v>
      </c>
      <c r="L427" s="3">
        <v>959.37</v>
      </c>
      <c r="M427" s="3">
        <f t="shared" si="400"/>
        <v>1918.74</v>
      </c>
      <c r="N427" s="3">
        <f t="shared" si="401"/>
        <v>0.66999999999995907</v>
      </c>
      <c r="O427" s="3">
        <f t="shared" si="402"/>
        <v>1.3399999999999181</v>
      </c>
      <c r="R427" s="3"/>
      <c r="S427" s="3"/>
      <c r="T427" s="3"/>
    </row>
    <row r="428" spans="2:20" s="1" customFormat="1" ht="15" customHeight="1" x14ac:dyDescent="0.3">
      <c r="B428" s="4" t="s">
        <v>2439</v>
      </c>
      <c r="C428" s="4" t="s">
        <v>6821</v>
      </c>
      <c r="D428" s="3" t="s">
        <v>28</v>
      </c>
      <c r="E428" s="18">
        <v>2</v>
      </c>
      <c r="F428" s="18"/>
      <c r="G428" s="18"/>
      <c r="H428" s="18"/>
      <c r="I428" s="97">
        <f t="shared" si="398"/>
        <v>2</v>
      </c>
      <c r="J428" s="3">
        <v>879.64</v>
      </c>
      <c r="K428" s="3">
        <f t="shared" si="399"/>
        <v>1759.28</v>
      </c>
      <c r="L428" s="3">
        <v>880.31</v>
      </c>
      <c r="M428" s="3">
        <f t="shared" si="400"/>
        <v>1760.62</v>
      </c>
      <c r="N428" s="3">
        <f t="shared" si="401"/>
        <v>0.66999999999995907</v>
      </c>
      <c r="O428" s="3">
        <f t="shared" si="402"/>
        <v>1.3399999999999181</v>
      </c>
      <c r="R428" s="3"/>
      <c r="S428" s="3"/>
      <c r="T428" s="3"/>
    </row>
    <row r="429" spans="2:20" s="1" customFormat="1" ht="15" customHeight="1" x14ac:dyDescent="0.3">
      <c r="B429" s="4" t="s">
        <v>2441</v>
      </c>
      <c r="C429" s="4" t="s">
        <v>6822</v>
      </c>
      <c r="D429" s="3" t="s">
        <v>28</v>
      </c>
      <c r="E429" s="18">
        <v>2</v>
      </c>
      <c r="F429" s="18"/>
      <c r="G429" s="18"/>
      <c r="H429" s="18"/>
      <c r="I429" s="97">
        <f t="shared" si="398"/>
        <v>2</v>
      </c>
      <c r="J429" s="3">
        <v>800.58</v>
      </c>
      <c r="K429" s="3">
        <f t="shared" si="399"/>
        <v>1601.16</v>
      </c>
      <c r="L429" s="3">
        <v>801.25</v>
      </c>
      <c r="M429" s="3">
        <f t="shared" si="400"/>
        <v>1602.5</v>
      </c>
      <c r="N429" s="3">
        <f t="shared" si="401"/>
        <v>0.66999999999995907</v>
      </c>
      <c r="O429" s="3">
        <f t="shared" si="402"/>
        <v>1.3399999999999181</v>
      </c>
      <c r="R429" s="3"/>
      <c r="S429" s="3"/>
      <c r="T429" s="3"/>
    </row>
    <row r="430" spans="2:20" s="1" customFormat="1" ht="15" customHeight="1" x14ac:dyDescent="0.3">
      <c r="B430" s="4" t="s">
        <v>2443</v>
      </c>
      <c r="C430" s="4" t="s">
        <v>6823</v>
      </c>
      <c r="D430" s="3" t="s">
        <v>28</v>
      </c>
      <c r="E430" s="18">
        <v>2</v>
      </c>
      <c r="F430" s="18"/>
      <c r="G430" s="18"/>
      <c r="H430" s="18"/>
      <c r="I430" s="97">
        <f t="shared" si="398"/>
        <v>2</v>
      </c>
      <c r="J430" s="3">
        <v>800.58</v>
      </c>
      <c r="K430" s="3">
        <f t="shared" si="399"/>
        <v>1601.16</v>
      </c>
      <c r="L430" s="3">
        <v>801.25</v>
      </c>
      <c r="M430" s="3">
        <f t="shared" si="400"/>
        <v>1602.5</v>
      </c>
      <c r="N430" s="3">
        <f t="shared" si="401"/>
        <v>0.66999999999995907</v>
      </c>
      <c r="O430" s="3">
        <f t="shared" si="402"/>
        <v>1.3399999999999181</v>
      </c>
      <c r="R430" s="3"/>
      <c r="S430" s="3"/>
      <c r="T430" s="3"/>
    </row>
    <row r="431" spans="2:20" s="1" customFormat="1" ht="15" customHeight="1" x14ac:dyDescent="0.3">
      <c r="B431" s="4" t="s">
        <v>2445</v>
      </c>
      <c r="C431" s="4" t="s">
        <v>6824</v>
      </c>
      <c r="D431" s="3" t="s">
        <v>28</v>
      </c>
      <c r="E431" s="18">
        <v>2</v>
      </c>
      <c r="F431" s="18"/>
      <c r="G431" s="18"/>
      <c r="H431" s="18"/>
      <c r="I431" s="97">
        <f t="shared" si="398"/>
        <v>2</v>
      </c>
      <c r="J431" s="3">
        <v>765.18</v>
      </c>
      <c r="K431" s="3">
        <f t="shared" si="399"/>
        <v>1530.36</v>
      </c>
      <c r="L431" s="3">
        <v>765.85</v>
      </c>
      <c r="M431" s="3">
        <f t="shared" si="400"/>
        <v>1531.7</v>
      </c>
      <c r="N431" s="3">
        <f t="shared" si="401"/>
        <v>0.67000000000007276</v>
      </c>
      <c r="O431" s="3">
        <f t="shared" si="402"/>
        <v>1.3400000000001455</v>
      </c>
      <c r="R431" s="3"/>
      <c r="S431" s="3"/>
      <c r="T431" s="3"/>
    </row>
    <row r="432" spans="2:20" s="1" customFormat="1" ht="15" customHeight="1" x14ac:dyDescent="0.3">
      <c r="B432" s="4" t="s">
        <v>2447</v>
      </c>
      <c r="C432" s="4" t="s">
        <v>6825</v>
      </c>
      <c r="D432" s="3" t="s">
        <v>28</v>
      </c>
      <c r="E432" s="18">
        <v>2</v>
      </c>
      <c r="F432" s="18"/>
      <c r="G432" s="18"/>
      <c r="H432" s="18"/>
      <c r="I432" s="97">
        <f t="shared" si="398"/>
        <v>2</v>
      </c>
      <c r="J432" s="3">
        <v>765.18</v>
      </c>
      <c r="K432" s="3">
        <f t="shared" si="399"/>
        <v>1530.36</v>
      </c>
      <c r="L432" s="3">
        <v>765.85</v>
      </c>
      <c r="M432" s="3">
        <f t="shared" si="400"/>
        <v>1531.7</v>
      </c>
      <c r="N432" s="3">
        <f t="shared" si="401"/>
        <v>0.67000000000007276</v>
      </c>
      <c r="O432" s="3">
        <f t="shared" si="402"/>
        <v>1.3400000000001455</v>
      </c>
      <c r="R432" s="3"/>
      <c r="S432" s="3"/>
      <c r="T432" s="3"/>
    </row>
    <row r="433" spans="2:20" s="1" customFormat="1" ht="15" customHeight="1" x14ac:dyDescent="0.3">
      <c r="B433" s="4" t="s">
        <v>2449</v>
      </c>
      <c r="C433" s="4" t="s">
        <v>6826</v>
      </c>
      <c r="D433" s="3" t="s">
        <v>28</v>
      </c>
      <c r="E433" s="18">
        <v>2</v>
      </c>
      <c r="F433" s="18"/>
      <c r="G433" s="18"/>
      <c r="H433" s="18"/>
      <c r="I433" s="97">
        <f t="shared" si="398"/>
        <v>2</v>
      </c>
      <c r="J433" s="3">
        <v>765.18</v>
      </c>
      <c r="K433" s="3">
        <f t="shared" si="399"/>
        <v>1530.36</v>
      </c>
      <c r="L433" s="3">
        <v>765.85</v>
      </c>
      <c r="M433" s="3">
        <f t="shared" si="400"/>
        <v>1531.7</v>
      </c>
      <c r="N433" s="3">
        <f t="shared" si="401"/>
        <v>0.67000000000007276</v>
      </c>
      <c r="O433" s="3">
        <f t="shared" si="402"/>
        <v>1.3400000000001455</v>
      </c>
      <c r="R433" s="3"/>
      <c r="S433" s="3"/>
      <c r="T433" s="3"/>
    </row>
    <row r="434" spans="2:20" s="1" customFormat="1" ht="15" customHeight="1" x14ac:dyDescent="0.3">
      <c r="B434" s="4" t="s">
        <v>2451</v>
      </c>
      <c r="C434" s="4" t="s">
        <v>6827</v>
      </c>
      <c r="D434" s="3" t="s">
        <v>28</v>
      </c>
      <c r="E434" s="18">
        <v>2</v>
      </c>
      <c r="F434" s="18"/>
      <c r="G434" s="18"/>
      <c r="H434" s="18"/>
      <c r="I434" s="97">
        <f t="shared" si="398"/>
        <v>2</v>
      </c>
      <c r="J434" s="3">
        <v>765.18</v>
      </c>
      <c r="K434" s="3">
        <f t="shared" si="399"/>
        <v>1530.36</v>
      </c>
      <c r="L434" s="3">
        <v>765.85</v>
      </c>
      <c r="M434" s="3">
        <f t="shared" si="400"/>
        <v>1531.7</v>
      </c>
      <c r="N434" s="3">
        <f t="shared" si="401"/>
        <v>0.67000000000007276</v>
      </c>
      <c r="O434" s="3">
        <f t="shared" si="402"/>
        <v>1.3400000000001455</v>
      </c>
      <c r="R434" s="3"/>
      <c r="S434" s="3"/>
      <c r="T434" s="3"/>
    </row>
    <row r="435" spans="2:20" s="1" customFormat="1" ht="15" customHeight="1" x14ac:dyDescent="0.3">
      <c r="B435" s="4" t="s">
        <v>2453</v>
      </c>
      <c r="C435" s="4" t="s">
        <v>6828</v>
      </c>
      <c r="D435" s="3" t="s">
        <v>28</v>
      </c>
      <c r="E435" s="18">
        <v>4</v>
      </c>
      <c r="F435" s="18"/>
      <c r="G435" s="18"/>
      <c r="H435" s="18"/>
      <c r="I435" s="97">
        <f t="shared" si="398"/>
        <v>4</v>
      </c>
      <c r="J435" s="3">
        <v>765.18</v>
      </c>
      <c r="K435" s="3">
        <f t="shared" si="399"/>
        <v>3060.72</v>
      </c>
      <c r="L435" s="3">
        <v>765.85</v>
      </c>
      <c r="M435" s="3">
        <f t="shared" si="400"/>
        <v>3063.4</v>
      </c>
      <c r="N435" s="3">
        <f t="shared" si="401"/>
        <v>0.67000000000007276</v>
      </c>
      <c r="O435" s="3">
        <f t="shared" si="402"/>
        <v>2.680000000000291</v>
      </c>
      <c r="R435" s="3"/>
      <c r="S435" s="3"/>
      <c r="T435" s="3"/>
    </row>
    <row r="436" spans="2:20" s="1" customFormat="1" ht="15" customHeight="1" x14ac:dyDescent="0.3">
      <c r="B436" s="4" t="s">
        <v>2455</v>
      </c>
      <c r="C436" s="4" t="s">
        <v>6829</v>
      </c>
      <c r="D436" s="3" t="s">
        <v>28</v>
      </c>
      <c r="E436" s="18">
        <v>15</v>
      </c>
      <c r="F436" s="18"/>
      <c r="G436" s="18"/>
      <c r="H436" s="18"/>
      <c r="I436" s="97">
        <f t="shared" si="398"/>
        <v>15</v>
      </c>
      <c r="J436" s="3">
        <v>63.74</v>
      </c>
      <c r="K436" s="3">
        <f t="shared" si="399"/>
        <v>956.1</v>
      </c>
      <c r="L436" s="3">
        <v>64.41</v>
      </c>
      <c r="M436" s="3">
        <f t="shared" si="400"/>
        <v>966.15</v>
      </c>
      <c r="N436" s="3">
        <f t="shared" si="401"/>
        <v>0.6699999999999946</v>
      </c>
      <c r="O436" s="3">
        <f t="shared" si="402"/>
        <v>10.049999999999955</v>
      </c>
      <c r="R436" s="3"/>
      <c r="S436" s="3"/>
      <c r="T436" s="3"/>
    </row>
    <row r="437" spans="2:20" s="1" customFormat="1" ht="15" customHeight="1" x14ac:dyDescent="0.3">
      <c r="B437" s="4" t="s">
        <v>2457</v>
      </c>
      <c r="C437" s="4" t="s">
        <v>6830</v>
      </c>
      <c r="D437" s="3" t="s">
        <v>28</v>
      </c>
      <c r="E437" s="18">
        <v>39</v>
      </c>
      <c r="F437" s="18"/>
      <c r="G437" s="18"/>
      <c r="H437" s="18"/>
      <c r="I437" s="97">
        <f t="shared" si="398"/>
        <v>39</v>
      </c>
      <c r="J437" s="3">
        <v>51.46</v>
      </c>
      <c r="K437" s="3">
        <f t="shared" si="399"/>
        <v>2006.94</v>
      </c>
      <c r="L437" s="3">
        <v>52.13</v>
      </c>
      <c r="M437" s="3">
        <f t="shared" si="400"/>
        <v>2033.07</v>
      </c>
      <c r="N437" s="3">
        <f t="shared" si="401"/>
        <v>0.67000000000000171</v>
      </c>
      <c r="O437" s="3">
        <f t="shared" si="402"/>
        <v>26.129999999999882</v>
      </c>
      <c r="R437" s="3"/>
      <c r="S437" s="3"/>
      <c r="T437" s="3"/>
    </row>
    <row r="438" spans="2:20" s="1" customFormat="1" ht="15" customHeight="1" x14ac:dyDescent="0.3">
      <c r="B438" s="4" t="s">
        <v>2459</v>
      </c>
      <c r="C438" s="4" t="s">
        <v>6831</v>
      </c>
      <c r="D438" s="3" t="s">
        <v>28</v>
      </c>
      <c r="E438" s="18">
        <v>47</v>
      </c>
      <c r="F438" s="18"/>
      <c r="G438" s="18"/>
      <c r="H438" s="18"/>
      <c r="I438" s="97">
        <f t="shared" si="398"/>
        <v>47</v>
      </c>
      <c r="J438" s="3">
        <v>51.46</v>
      </c>
      <c r="K438" s="3">
        <f t="shared" si="399"/>
        <v>2418.62</v>
      </c>
      <c r="L438" s="3">
        <v>52.13</v>
      </c>
      <c r="M438" s="3">
        <f t="shared" si="400"/>
        <v>2450.11</v>
      </c>
      <c r="N438" s="3">
        <f t="shared" si="401"/>
        <v>0.67000000000000171</v>
      </c>
      <c r="O438" s="3">
        <f t="shared" si="402"/>
        <v>31.490000000000236</v>
      </c>
      <c r="R438" s="3"/>
      <c r="S438" s="3"/>
      <c r="T438" s="3"/>
    </row>
    <row r="439" spans="2:20" s="1" customFormat="1" ht="15" customHeight="1" x14ac:dyDescent="0.3">
      <c r="B439" s="4" t="s">
        <v>2461</v>
      </c>
      <c r="C439" s="4" t="s">
        <v>6498</v>
      </c>
      <c r="D439" s="3" t="s">
        <v>28</v>
      </c>
      <c r="E439" s="18">
        <v>81</v>
      </c>
      <c r="F439" s="18"/>
      <c r="G439" s="18"/>
      <c r="H439" s="18"/>
      <c r="I439" s="97">
        <f t="shared" si="398"/>
        <v>81</v>
      </c>
      <c r="J439" s="3">
        <v>145.52000000000001</v>
      </c>
      <c r="K439" s="3">
        <f t="shared" si="399"/>
        <v>11787.12</v>
      </c>
      <c r="L439" s="3">
        <v>146.19</v>
      </c>
      <c r="M439" s="3">
        <f t="shared" si="400"/>
        <v>11841.39</v>
      </c>
      <c r="N439" s="3">
        <f t="shared" si="401"/>
        <v>0.66999999999998749</v>
      </c>
      <c r="O439" s="3">
        <f t="shared" si="402"/>
        <v>54.269999999998618</v>
      </c>
      <c r="R439" s="3"/>
      <c r="S439" s="3"/>
      <c r="T439" s="3"/>
    </row>
    <row r="440" spans="2:20" s="1" customFormat="1" ht="15" customHeight="1" x14ac:dyDescent="0.3">
      <c r="B440" s="4" t="s">
        <v>2463</v>
      </c>
      <c r="C440" s="4" t="s">
        <v>6499</v>
      </c>
      <c r="D440" s="3" t="s">
        <v>28</v>
      </c>
      <c r="E440" s="18">
        <v>16</v>
      </c>
      <c r="F440" s="18"/>
      <c r="G440" s="18"/>
      <c r="H440" s="18"/>
      <c r="I440" s="97">
        <f t="shared" si="398"/>
        <v>16</v>
      </c>
      <c r="J440" s="3">
        <v>155.03</v>
      </c>
      <c r="K440" s="3">
        <f t="shared" si="399"/>
        <v>2480.48</v>
      </c>
      <c r="L440" s="3">
        <v>155.69999999999999</v>
      </c>
      <c r="M440" s="3">
        <f t="shared" si="400"/>
        <v>2491.1999999999998</v>
      </c>
      <c r="N440" s="3">
        <f t="shared" si="401"/>
        <v>0.66999999999998749</v>
      </c>
      <c r="O440" s="3">
        <f t="shared" si="402"/>
        <v>10.7199999999998</v>
      </c>
      <c r="R440" s="3"/>
      <c r="S440" s="3"/>
      <c r="T440" s="3"/>
    </row>
    <row r="441" spans="2:20" s="1" customFormat="1" ht="15" customHeight="1" x14ac:dyDescent="0.3">
      <c r="B441" s="4" t="s">
        <v>2465</v>
      </c>
      <c r="C441" s="4" t="s">
        <v>6500</v>
      </c>
      <c r="D441" s="3" t="s">
        <v>28</v>
      </c>
      <c r="E441" s="18">
        <v>9</v>
      </c>
      <c r="F441" s="18"/>
      <c r="G441" s="18"/>
      <c r="H441" s="18"/>
      <c r="I441" s="97">
        <f t="shared" si="398"/>
        <v>9</v>
      </c>
      <c r="J441" s="3">
        <v>31.22</v>
      </c>
      <c r="K441" s="3">
        <f t="shared" si="399"/>
        <v>280.98</v>
      </c>
      <c r="L441" s="3">
        <v>31.89</v>
      </c>
      <c r="M441" s="3">
        <f t="shared" si="400"/>
        <v>287.01</v>
      </c>
      <c r="N441" s="3">
        <f t="shared" si="401"/>
        <v>0.67000000000000171</v>
      </c>
      <c r="O441" s="3">
        <f t="shared" si="402"/>
        <v>6.0299999999999727</v>
      </c>
      <c r="R441" s="3"/>
      <c r="S441" s="3"/>
      <c r="T441" s="3"/>
    </row>
    <row r="442" spans="2:20" s="1" customFormat="1" ht="25.2" customHeight="1" x14ac:dyDescent="0.3">
      <c r="B442" s="10" t="s">
        <v>2495</v>
      </c>
      <c r="C442" s="10" t="s">
        <v>2492</v>
      </c>
      <c r="D442" s="11"/>
      <c r="E442" s="16"/>
      <c r="F442" s="16"/>
      <c r="G442" s="16"/>
      <c r="H442" s="16"/>
      <c r="I442" s="16"/>
      <c r="J442" s="11"/>
      <c r="K442" s="11">
        <f>SUM(K443)</f>
        <v>6282.74</v>
      </c>
      <c r="L442" s="11"/>
      <c r="M442" s="11">
        <f>SUM(M443)</f>
        <v>6325.84</v>
      </c>
      <c r="N442" s="11"/>
      <c r="O442" s="11">
        <f>SUM(O443)</f>
        <v>43.100000000000364</v>
      </c>
      <c r="R442" s="3"/>
      <c r="S442" s="3"/>
      <c r="T442" s="11"/>
    </row>
    <row r="443" spans="2:20" s="1" customFormat="1" ht="15" customHeight="1" x14ac:dyDescent="0.3">
      <c r="B443" s="4" t="s">
        <v>2497</v>
      </c>
      <c r="C443" s="4" t="s">
        <v>6832</v>
      </c>
      <c r="D443" s="3" t="s">
        <v>28</v>
      </c>
      <c r="E443" s="18">
        <v>1</v>
      </c>
      <c r="F443" s="18"/>
      <c r="G443" s="18"/>
      <c r="H443" s="18"/>
      <c r="I443" s="97">
        <f>SUM(E443:H443)</f>
        <v>1</v>
      </c>
      <c r="J443" s="3">
        <v>6282.74</v>
      </c>
      <c r="K443" s="3">
        <f t="shared" ref="K443" si="403">+ROUND(+IF(I443="",0,I443*J443),2)</f>
        <v>6282.74</v>
      </c>
      <c r="L443" s="3">
        <v>6325.84</v>
      </c>
      <c r="M443" s="3">
        <f t="shared" ref="M443" si="404">+ROUND(+IF(I443="",0,I443*L443),2)</f>
        <v>6325.84</v>
      </c>
      <c r="N443" s="3">
        <f t="shared" ref="N443" si="405">+L443-J443</f>
        <v>43.100000000000364</v>
      </c>
      <c r="O443" s="3">
        <f t="shared" ref="O443" si="406">+M443-K443</f>
        <v>43.100000000000364</v>
      </c>
      <c r="R443" s="3"/>
      <c r="S443" s="3"/>
      <c r="T443" s="3"/>
    </row>
    <row r="444" spans="2:20" s="1" customFormat="1" ht="25.2" customHeight="1" x14ac:dyDescent="0.3">
      <c r="B444" s="10" t="s">
        <v>2501</v>
      </c>
      <c r="C444" s="10" t="s">
        <v>6504</v>
      </c>
      <c r="D444" s="11"/>
      <c r="E444" s="16"/>
      <c r="F444" s="16"/>
      <c r="G444" s="16"/>
      <c r="H444" s="16"/>
      <c r="I444" s="16"/>
      <c r="J444" s="11"/>
      <c r="K444" s="11">
        <f>SUM(K445:K445)</f>
        <v>10817.76</v>
      </c>
      <c r="L444" s="11"/>
      <c r="M444" s="11">
        <f>SUM(M445:M445)</f>
        <v>11004.96</v>
      </c>
      <c r="N444" s="11"/>
      <c r="O444" s="11">
        <f>SUM(O445:O445)</f>
        <v>187.19999999999891</v>
      </c>
      <c r="R444" s="3"/>
      <c r="S444" s="3"/>
      <c r="T444" s="11"/>
    </row>
    <row r="445" spans="2:20" s="1" customFormat="1" ht="15" customHeight="1" x14ac:dyDescent="0.3">
      <c r="B445" s="4" t="s">
        <v>2503</v>
      </c>
      <c r="C445" s="4" t="s">
        <v>6505</v>
      </c>
      <c r="D445" s="3" t="s">
        <v>28</v>
      </c>
      <c r="E445" s="18">
        <v>8</v>
      </c>
      <c r="F445" s="18"/>
      <c r="G445" s="18"/>
      <c r="H445" s="18"/>
      <c r="I445" s="97">
        <f t="shared" ref="I445" si="407">SUM(E445:H445)</f>
        <v>8</v>
      </c>
      <c r="J445" s="3">
        <v>1352.22</v>
      </c>
      <c r="K445" s="3">
        <f t="shared" ref="K445" si="408">+ROUND(+IF(I445="",0,I445*J445),2)</f>
        <v>10817.76</v>
      </c>
      <c r="L445" s="3">
        <v>1375.62</v>
      </c>
      <c r="M445" s="3">
        <f t="shared" ref="M445" si="409">+ROUND(+IF(I445="",0,I445*L445),2)</f>
        <v>11004.96</v>
      </c>
      <c r="N445" s="3">
        <f t="shared" ref="N445" si="410">+L445-J445</f>
        <v>23.399999999999864</v>
      </c>
      <c r="O445" s="3">
        <f t="shared" ref="O445" si="411">+M445-K445</f>
        <v>187.19999999999891</v>
      </c>
      <c r="R445" s="3"/>
      <c r="S445" s="3"/>
      <c r="T445" s="3"/>
    </row>
    <row r="446" spans="2:20" s="1" customFormat="1" ht="25.2" customHeight="1" x14ac:dyDescent="0.3">
      <c r="B446" s="10" t="s">
        <v>2610</v>
      </c>
      <c r="C446" s="10" t="s">
        <v>2502</v>
      </c>
      <c r="D446" s="11"/>
      <c r="E446" s="16"/>
      <c r="F446" s="16"/>
      <c r="G446" s="16"/>
      <c r="H446" s="16"/>
      <c r="I446" s="16"/>
      <c r="J446" s="11"/>
      <c r="K446" s="11">
        <f>+K447+K459+K490</f>
        <v>212717.62</v>
      </c>
      <c r="L446" s="11"/>
      <c r="M446" s="11">
        <f>+M447+M459+M490</f>
        <v>213589.52000000002</v>
      </c>
      <c r="N446" s="11"/>
      <c r="O446" s="11">
        <f>+O447+O459+O490</f>
        <v>871.89999999999509</v>
      </c>
      <c r="R446" s="3"/>
      <c r="S446" s="3"/>
      <c r="T446" s="11"/>
    </row>
    <row r="447" spans="2:20" s="1" customFormat="1" ht="25.2" customHeight="1" x14ac:dyDescent="0.3">
      <c r="B447" s="12" t="s">
        <v>6507</v>
      </c>
      <c r="C447" s="12" t="s">
        <v>6508</v>
      </c>
      <c r="D447" s="13"/>
      <c r="E447" s="17"/>
      <c r="F447" s="17"/>
      <c r="G447" s="17"/>
      <c r="H447" s="17"/>
      <c r="I447" s="17"/>
      <c r="J447" s="13"/>
      <c r="K447" s="13">
        <f>SUM(K448:K458)</f>
        <v>90886.63</v>
      </c>
      <c r="L447" s="13"/>
      <c r="M447" s="13">
        <f>SUM(M448:M458)</f>
        <v>91208.28</v>
      </c>
      <c r="N447" s="13"/>
      <c r="O447" s="13">
        <f>SUM(O448:O458)</f>
        <v>321.65000000000077</v>
      </c>
      <c r="R447" s="3"/>
      <c r="S447" s="3"/>
      <c r="T447" s="13"/>
    </row>
    <row r="448" spans="2:20" s="1" customFormat="1" ht="15" customHeight="1" x14ac:dyDescent="0.3">
      <c r="B448" s="4" t="s">
        <v>6509</v>
      </c>
      <c r="C448" s="4" t="s">
        <v>6510</v>
      </c>
      <c r="D448" s="3" t="s">
        <v>28</v>
      </c>
      <c r="E448" s="18">
        <v>50</v>
      </c>
      <c r="F448" s="18"/>
      <c r="G448" s="18"/>
      <c r="H448" s="18"/>
      <c r="I448" s="97">
        <f t="shared" ref="I448:I458" si="412">SUM(E448:H448)</f>
        <v>50</v>
      </c>
      <c r="J448" s="3">
        <v>156.83000000000001</v>
      </c>
      <c r="K448" s="3">
        <f t="shared" ref="K448:K458" si="413">+ROUND(+IF(I448="",0,I448*J448),2)</f>
        <v>7841.5</v>
      </c>
      <c r="L448" s="3">
        <v>157.66</v>
      </c>
      <c r="M448" s="3">
        <f t="shared" ref="M448:M458" si="414">+ROUND(+IF(I448="",0,I448*L448),2)</f>
        <v>7883</v>
      </c>
      <c r="N448" s="3">
        <f t="shared" ref="N448:N458" si="415">+L448-J448</f>
        <v>0.82999999999998408</v>
      </c>
      <c r="O448" s="3">
        <f t="shared" ref="O448:O458" si="416">+M448-K448</f>
        <v>41.5</v>
      </c>
      <c r="R448" s="3"/>
      <c r="S448" s="3"/>
      <c r="T448" s="3"/>
    </row>
    <row r="449" spans="2:20" s="1" customFormat="1" ht="15" customHeight="1" x14ac:dyDescent="0.3">
      <c r="B449" s="4" t="s">
        <v>6511</v>
      </c>
      <c r="C449" s="4" t="s">
        <v>6512</v>
      </c>
      <c r="D449" s="3" t="s">
        <v>28</v>
      </c>
      <c r="E449" s="18">
        <v>23</v>
      </c>
      <c r="F449" s="18"/>
      <c r="G449" s="18"/>
      <c r="H449" s="18"/>
      <c r="I449" s="97">
        <f t="shared" si="412"/>
        <v>23</v>
      </c>
      <c r="J449" s="3">
        <v>156.83000000000001</v>
      </c>
      <c r="K449" s="3">
        <f t="shared" si="413"/>
        <v>3607.09</v>
      </c>
      <c r="L449" s="3">
        <v>157.66</v>
      </c>
      <c r="M449" s="3">
        <f t="shared" si="414"/>
        <v>3626.18</v>
      </c>
      <c r="N449" s="3">
        <f t="shared" si="415"/>
        <v>0.82999999999998408</v>
      </c>
      <c r="O449" s="3">
        <f t="shared" si="416"/>
        <v>19.089999999999691</v>
      </c>
      <c r="R449" s="3"/>
      <c r="S449" s="3"/>
      <c r="T449" s="3"/>
    </row>
    <row r="450" spans="2:20" s="1" customFormat="1" ht="15" customHeight="1" x14ac:dyDescent="0.3">
      <c r="B450" s="4" t="s">
        <v>6513</v>
      </c>
      <c r="C450" s="4" t="s">
        <v>6514</v>
      </c>
      <c r="D450" s="3" t="s">
        <v>28</v>
      </c>
      <c r="E450" s="18">
        <v>15</v>
      </c>
      <c r="F450" s="18"/>
      <c r="G450" s="18"/>
      <c r="H450" s="18"/>
      <c r="I450" s="97">
        <f t="shared" si="412"/>
        <v>15</v>
      </c>
      <c r="J450" s="3">
        <v>134.41</v>
      </c>
      <c r="K450" s="3">
        <f t="shared" si="413"/>
        <v>2016.15</v>
      </c>
      <c r="L450" s="3">
        <v>135.24</v>
      </c>
      <c r="M450" s="3">
        <f t="shared" si="414"/>
        <v>2028.6</v>
      </c>
      <c r="N450" s="3">
        <f t="shared" si="415"/>
        <v>0.83000000000001251</v>
      </c>
      <c r="O450" s="3">
        <f t="shared" si="416"/>
        <v>12.449999999999818</v>
      </c>
      <c r="R450" s="3"/>
      <c r="S450" s="3"/>
      <c r="T450" s="3"/>
    </row>
    <row r="451" spans="2:20" s="1" customFormat="1" ht="15" customHeight="1" x14ac:dyDescent="0.3">
      <c r="B451" s="4" t="s">
        <v>6515</v>
      </c>
      <c r="C451" s="4" t="s">
        <v>6516</v>
      </c>
      <c r="D451" s="3" t="s">
        <v>28</v>
      </c>
      <c r="E451" s="18">
        <v>62</v>
      </c>
      <c r="F451" s="18"/>
      <c r="G451" s="18"/>
      <c r="H451" s="18"/>
      <c r="I451" s="97">
        <f t="shared" si="412"/>
        <v>62</v>
      </c>
      <c r="J451" s="3">
        <v>166.29</v>
      </c>
      <c r="K451" s="3">
        <f t="shared" si="413"/>
        <v>10309.98</v>
      </c>
      <c r="L451" s="3">
        <v>167.12</v>
      </c>
      <c r="M451" s="3">
        <f t="shared" si="414"/>
        <v>10361.44</v>
      </c>
      <c r="N451" s="3">
        <f t="shared" si="415"/>
        <v>0.83000000000001251</v>
      </c>
      <c r="O451" s="3">
        <f t="shared" si="416"/>
        <v>51.460000000000946</v>
      </c>
      <c r="R451" s="3"/>
      <c r="S451" s="3"/>
      <c r="T451" s="3"/>
    </row>
    <row r="452" spans="2:20" s="1" customFormat="1" ht="15" customHeight="1" x14ac:dyDescent="0.3">
      <c r="B452" s="4" t="s">
        <v>6517</v>
      </c>
      <c r="C452" s="4" t="s">
        <v>6518</v>
      </c>
      <c r="D452" s="3" t="s">
        <v>28</v>
      </c>
      <c r="E452" s="18">
        <v>76</v>
      </c>
      <c r="F452" s="18"/>
      <c r="G452" s="18"/>
      <c r="H452" s="18"/>
      <c r="I452" s="97">
        <f t="shared" si="412"/>
        <v>76</v>
      </c>
      <c r="J452" s="3">
        <v>252.78</v>
      </c>
      <c r="K452" s="3">
        <f t="shared" si="413"/>
        <v>19211.28</v>
      </c>
      <c r="L452" s="3">
        <v>253.61</v>
      </c>
      <c r="M452" s="3">
        <f t="shared" si="414"/>
        <v>19274.36</v>
      </c>
      <c r="N452" s="3">
        <f t="shared" si="415"/>
        <v>0.83000000000001251</v>
      </c>
      <c r="O452" s="3">
        <f t="shared" si="416"/>
        <v>63.080000000001746</v>
      </c>
      <c r="R452" s="3"/>
      <c r="S452" s="3"/>
      <c r="T452" s="3"/>
    </row>
    <row r="453" spans="2:20" s="1" customFormat="1" ht="15" customHeight="1" x14ac:dyDescent="0.3">
      <c r="B453" s="4" t="s">
        <v>6519</v>
      </c>
      <c r="C453" s="4" t="s">
        <v>6520</v>
      </c>
      <c r="D453" s="3" t="s">
        <v>28</v>
      </c>
      <c r="E453" s="18">
        <v>50</v>
      </c>
      <c r="F453" s="18"/>
      <c r="G453" s="18"/>
      <c r="H453" s="18"/>
      <c r="I453" s="97">
        <f t="shared" si="412"/>
        <v>50</v>
      </c>
      <c r="J453" s="3">
        <v>249.32</v>
      </c>
      <c r="K453" s="3">
        <f t="shared" si="413"/>
        <v>12466</v>
      </c>
      <c r="L453" s="3">
        <v>250.15</v>
      </c>
      <c r="M453" s="3">
        <f t="shared" si="414"/>
        <v>12507.5</v>
      </c>
      <c r="N453" s="3">
        <f t="shared" si="415"/>
        <v>0.83000000000001251</v>
      </c>
      <c r="O453" s="3">
        <f t="shared" si="416"/>
        <v>41.5</v>
      </c>
      <c r="R453" s="3"/>
      <c r="S453" s="3"/>
      <c r="T453" s="3"/>
    </row>
    <row r="454" spans="2:20" s="1" customFormat="1" ht="15" customHeight="1" x14ac:dyDescent="0.3">
      <c r="B454" s="4" t="s">
        <v>6521</v>
      </c>
      <c r="C454" s="4" t="s">
        <v>6522</v>
      </c>
      <c r="D454" s="3" t="s">
        <v>28</v>
      </c>
      <c r="E454" s="18">
        <v>2</v>
      </c>
      <c r="F454" s="18"/>
      <c r="G454" s="18"/>
      <c r="H454" s="18"/>
      <c r="I454" s="97">
        <f t="shared" si="412"/>
        <v>2</v>
      </c>
      <c r="J454" s="3">
        <v>284.64</v>
      </c>
      <c r="K454" s="3">
        <f t="shared" si="413"/>
        <v>569.28</v>
      </c>
      <c r="L454" s="3">
        <v>285.47000000000003</v>
      </c>
      <c r="M454" s="3">
        <f t="shared" si="414"/>
        <v>570.94000000000005</v>
      </c>
      <c r="N454" s="3">
        <f t="shared" si="415"/>
        <v>0.83000000000004093</v>
      </c>
      <c r="O454" s="3">
        <f t="shared" si="416"/>
        <v>1.6600000000000819</v>
      </c>
      <c r="R454" s="3"/>
      <c r="S454" s="3"/>
      <c r="T454" s="3"/>
    </row>
    <row r="455" spans="2:20" s="1" customFormat="1" ht="15" customHeight="1" x14ac:dyDescent="0.3">
      <c r="B455" s="4" t="s">
        <v>6523</v>
      </c>
      <c r="C455" s="4" t="s">
        <v>6524</v>
      </c>
      <c r="D455" s="3" t="s">
        <v>28</v>
      </c>
      <c r="E455" s="18">
        <v>24</v>
      </c>
      <c r="F455" s="18"/>
      <c r="G455" s="18"/>
      <c r="H455" s="18"/>
      <c r="I455" s="97">
        <f t="shared" si="412"/>
        <v>24</v>
      </c>
      <c r="J455" s="3">
        <v>89.28</v>
      </c>
      <c r="K455" s="3">
        <f t="shared" si="413"/>
        <v>2142.7199999999998</v>
      </c>
      <c r="L455" s="3">
        <v>90.22</v>
      </c>
      <c r="M455" s="3">
        <f t="shared" si="414"/>
        <v>2165.2800000000002</v>
      </c>
      <c r="N455" s="3">
        <f t="shared" si="415"/>
        <v>0.93999999999999773</v>
      </c>
      <c r="O455" s="3">
        <f t="shared" si="416"/>
        <v>22.5600000000004</v>
      </c>
      <c r="R455" s="3"/>
      <c r="S455" s="3"/>
      <c r="T455" s="3"/>
    </row>
    <row r="456" spans="2:20" s="1" customFormat="1" ht="15" customHeight="1" x14ac:dyDescent="0.3">
      <c r="B456" s="4" t="s">
        <v>6525</v>
      </c>
      <c r="C456" s="4" t="s">
        <v>6526</v>
      </c>
      <c r="D456" s="3" t="s">
        <v>28</v>
      </c>
      <c r="E456" s="18">
        <v>1</v>
      </c>
      <c r="F456" s="18"/>
      <c r="G456" s="18"/>
      <c r="H456" s="18"/>
      <c r="I456" s="97">
        <f t="shared" si="412"/>
        <v>1</v>
      </c>
      <c r="J456" s="3">
        <v>24520.48</v>
      </c>
      <c r="K456" s="3">
        <f t="shared" si="413"/>
        <v>24520.48</v>
      </c>
      <c r="L456" s="3">
        <v>24521.42</v>
      </c>
      <c r="M456" s="3">
        <f t="shared" si="414"/>
        <v>24521.42</v>
      </c>
      <c r="N456" s="3">
        <f t="shared" si="415"/>
        <v>0.93999999999869033</v>
      </c>
      <c r="O456" s="3">
        <f t="shared" si="416"/>
        <v>0.93999999999869033</v>
      </c>
      <c r="R456" s="3"/>
      <c r="S456" s="3"/>
      <c r="T456" s="3"/>
    </row>
    <row r="457" spans="2:20" s="1" customFormat="1" ht="15" customHeight="1" x14ac:dyDescent="0.3">
      <c r="B457" s="4" t="s">
        <v>6527</v>
      </c>
      <c r="C457" s="4" t="s">
        <v>6528</v>
      </c>
      <c r="D457" s="3" t="s">
        <v>28</v>
      </c>
      <c r="E457" s="18">
        <v>5</v>
      </c>
      <c r="F457" s="18"/>
      <c r="G457" s="18"/>
      <c r="H457" s="18"/>
      <c r="I457" s="97">
        <f t="shared" si="412"/>
        <v>5</v>
      </c>
      <c r="J457" s="3">
        <v>598.16</v>
      </c>
      <c r="K457" s="3">
        <f t="shared" si="413"/>
        <v>2990.8</v>
      </c>
      <c r="L457" s="3">
        <v>601.67999999999995</v>
      </c>
      <c r="M457" s="3">
        <f t="shared" si="414"/>
        <v>3008.4</v>
      </c>
      <c r="N457" s="3">
        <f t="shared" si="415"/>
        <v>3.5199999999999818</v>
      </c>
      <c r="O457" s="3">
        <f t="shared" si="416"/>
        <v>17.599999999999909</v>
      </c>
      <c r="R457" s="3"/>
      <c r="S457" s="3"/>
      <c r="T457" s="3"/>
    </row>
    <row r="458" spans="2:20" s="1" customFormat="1" ht="15" customHeight="1" x14ac:dyDescent="0.3">
      <c r="B458" s="4" t="s">
        <v>6529</v>
      </c>
      <c r="C458" s="4" t="s">
        <v>6530</v>
      </c>
      <c r="D458" s="3" t="s">
        <v>28</v>
      </c>
      <c r="E458" s="18">
        <v>17</v>
      </c>
      <c r="F458" s="18"/>
      <c r="G458" s="18"/>
      <c r="H458" s="18"/>
      <c r="I458" s="97">
        <f t="shared" si="412"/>
        <v>17</v>
      </c>
      <c r="J458" s="3">
        <v>306.55</v>
      </c>
      <c r="K458" s="3">
        <f t="shared" si="413"/>
        <v>5211.3500000000004</v>
      </c>
      <c r="L458" s="3">
        <v>309.48</v>
      </c>
      <c r="M458" s="3">
        <f t="shared" si="414"/>
        <v>5261.16</v>
      </c>
      <c r="N458" s="3">
        <f t="shared" si="415"/>
        <v>2.9300000000000068</v>
      </c>
      <c r="O458" s="3">
        <f t="shared" si="416"/>
        <v>49.809999999999491</v>
      </c>
      <c r="R458" s="3"/>
      <c r="S458" s="3"/>
      <c r="T458" s="3"/>
    </row>
    <row r="459" spans="2:20" s="1" customFormat="1" ht="25.2" customHeight="1" x14ac:dyDescent="0.3">
      <c r="B459" s="12" t="s">
        <v>3118</v>
      </c>
      <c r="C459" s="12" t="s">
        <v>6554</v>
      </c>
      <c r="D459" s="13"/>
      <c r="E459" s="17"/>
      <c r="F459" s="17"/>
      <c r="G459" s="17"/>
      <c r="H459" s="17"/>
      <c r="I459" s="17"/>
      <c r="J459" s="13"/>
      <c r="K459" s="13">
        <f>SUM(K460:K489)/2</f>
        <v>23024.059999999998</v>
      </c>
      <c r="L459" s="13"/>
      <c r="M459" s="13">
        <f>SUM(M460:M489)/2</f>
        <v>23178.270000000004</v>
      </c>
      <c r="N459" s="13"/>
      <c r="O459" s="13">
        <f>SUM(O460:O489)/2</f>
        <v>154.21000000000032</v>
      </c>
      <c r="R459" s="3"/>
      <c r="S459" s="3"/>
      <c r="T459" s="13"/>
    </row>
    <row r="460" spans="2:20" s="1" customFormat="1" ht="19.95" customHeight="1" x14ac:dyDescent="0.3">
      <c r="B460" s="6" t="s">
        <v>3120</v>
      </c>
      <c r="C460" s="6" t="s">
        <v>6834</v>
      </c>
      <c r="D460" s="5"/>
      <c r="E460" s="19"/>
      <c r="F460" s="19"/>
      <c r="G460" s="19"/>
      <c r="H460" s="19"/>
      <c r="I460" s="19"/>
      <c r="J460" s="5"/>
      <c r="K460" s="5">
        <f>SUM(K461:K464)</f>
        <v>3752.8500000000004</v>
      </c>
      <c r="L460" s="5"/>
      <c r="M460" s="5">
        <f>SUM(M461:M464)</f>
        <v>3772.49</v>
      </c>
      <c r="N460" s="5"/>
      <c r="O460" s="5">
        <f>SUM(O461:O464)</f>
        <v>19.639999999999986</v>
      </c>
      <c r="R460" s="3"/>
      <c r="S460" s="3"/>
      <c r="T460" s="5"/>
    </row>
    <row r="461" spans="2:20" s="1" customFormat="1" ht="15" customHeight="1" x14ac:dyDescent="0.3">
      <c r="B461" s="4" t="s">
        <v>3122</v>
      </c>
      <c r="C461" s="4" t="s">
        <v>6555</v>
      </c>
      <c r="D461" s="3" t="s">
        <v>28</v>
      </c>
      <c r="E461" s="18">
        <v>1</v>
      </c>
      <c r="F461" s="18"/>
      <c r="G461" s="18"/>
      <c r="H461" s="18"/>
      <c r="I461" s="97">
        <f t="shared" ref="I461:I464" si="417">SUM(E461:H461)</f>
        <v>1</v>
      </c>
      <c r="J461" s="3">
        <v>1405.23</v>
      </c>
      <c r="K461" s="3">
        <f t="shared" ref="K461:K464" si="418">+ROUND(+IF(I461="",0,I461*J461),2)</f>
        <v>1405.23</v>
      </c>
      <c r="L461" s="3">
        <v>1410.69</v>
      </c>
      <c r="M461" s="3">
        <f t="shared" ref="M461:M464" si="419">+ROUND(+IF(I461="",0,I461*L461),2)</f>
        <v>1410.69</v>
      </c>
      <c r="N461" s="3">
        <f t="shared" ref="N461:N464" si="420">+L461-J461</f>
        <v>5.4600000000000364</v>
      </c>
      <c r="O461" s="3">
        <f t="shared" ref="O461:O464" si="421">+M461-K461</f>
        <v>5.4600000000000364</v>
      </c>
      <c r="R461" s="3"/>
      <c r="S461" s="3"/>
      <c r="T461" s="3"/>
    </row>
    <row r="462" spans="2:20" s="1" customFormat="1" ht="15" customHeight="1" x14ac:dyDescent="0.3">
      <c r="B462" s="4" t="s">
        <v>3124</v>
      </c>
      <c r="C462" s="4" t="s">
        <v>6556</v>
      </c>
      <c r="D462" s="3" t="s">
        <v>198</v>
      </c>
      <c r="E462" s="18">
        <v>34.700000000000003</v>
      </c>
      <c r="F462" s="18"/>
      <c r="G462" s="18"/>
      <c r="H462" s="18"/>
      <c r="I462" s="97">
        <f t="shared" si="417"/>
        <v>34.700000000000003</v>
      </c>
      <c r="J462" s="3">
        <v>33.159999999999997</v>
      </c>
      <c r="K462" s="3">
        <f t="shared" si="418"/>
        <v>1150.6500000000001</v>
      </c>
      <c r="L462" s="3">
        <v>33.479999999999997</v>
      </c>
      <c r="M462" s="3">
        <f t="shared" si="419"/>
        <v>1161.76</v>
      </c>
      <c r="N462" s="3">
        <f t="shared" si="420"/>
        <v>0.32000000000000028</v>
      </c>
      <c r="O462" s="3">
        <f t="shared" si="421"/>
        <v>11.1099999999999</v>
      </c>
      <c r="R462" s="3"/>
      <c r="S462" s="3"/>
      <c r="T462" s="3"/>
    </row>
    <row r="463" spans="2:20" s="1" customFormat="1" ht="15" customHeight="1" x14ac:dyDescent="0.3">
      <c r="B463" s="4" t="s">
        <v>3126</v>
      </c>
      <c r="C463" s="4" t="s">
        <v>6557</v>
      </c>
      <c r="D463" s="3" t="s">
        <v>28</v>
      </c>
      <c r="E463" s="18">
        <v>2</v>
      </c>
      <c r="F463" s="18"/>
      <c r="G463" s="18"/>
      <c r="H463" s="18"/>
      <c r="I463" s="97">
        <f t="shared" si="417"/>
        <v>2</v>
      </c>
      <c r="J463" s="3">
        <v>174.42</v>
      </c>
      <c r="K463" s="3">
        <f t="shared" si="418"/>
        <v>348.84</v>
      </c>
      <c r="L463" s="3">
        <v>174.59</v>
      </c>
      <c r="M463" s="3">
        <f t="shared" si="419"/>
        <v>349.18</v>
      </c>
      <c r="N463" s="3">
        <f t="shared" si="420"/>
        <v>0.17000000000001592</v>
      </c>
      <c r="O463" s="3">
        <f t="shared" si="421"/>
        <v>0.34000000000003183</v>
      </c>
      <c r="R463" s="3"/>
      <c r="S463" s="3"/>
      <c r="T463" s="3"/>
    </row>
    <row r="464" spans="2:20" s="1" customFormat="1" ht="15" customHeight="1" x14ac:dyDescent="0.3">
      <c r="B464" s="4" t="s">
        <v>3128</v>
      </c>
      <c r="C464" s="4" t="s">
        <v>6558</v>
      </c>
      <c r="D464" s="3" t="s">
        <v>28</v>
      </c>
      <c r="E464" s="18">
        <v>1</v>
      </c>
      <c r="F464" s="18"/>
      <c r="G464" s="18"/>
      <c r="H464" s="18"/>
      <c r="I464" s="97">
        <f t="shared" si="417"/>
        <v>1</v>
      </c>
      <c r="J464" s="3">
        <v>848.13</v>
      </c>
      <c r="K464" s="3">
        <f t="shared" si="418"/>
        <v>848.13</v>
      </c>
      <c r="L464" s="3">
        <v>850.86</v>
      </c>
      <c r="M464" s="3">
        <f t="shared" si="419"/>
        <v>850.86</v>
      </c>
      <c r="N464" s="3">
        <f t="shared" si="420"/>
        <v>2.7300000000000182</v>
      </c>
      <c r="O464" s="3">
        <f t="shared" si="421"/>
        <v>2.7300000000000182</v>
      </c>
      <c r="R464" s="3"/>
      <c r="S464" s="3"/>
      <c r="T464" s="3"/>
    </row>
    <row r="465" spans="2:20" s="1" customFormat="1" ht="19.95" customHeight="1" x14ac:dyDescent="0.3">
      <c r="B465" s="6" t="s">
        <v>3224</v>
      </c>
      <c r="C465" s="6" t="s">
        <v>6559</v>
      </c>
      <c r="D465" s="5"/>
      <c r="E465" s="19"/>
      <c r="F465" s="19"/>
      <c r="G465" s="19"/>
      <c r="H465" s="19"/>
      <c r="I465" s="19"/>
      <c r="J465" s="5"/>
      <c r="K465" s="5">
        <f>SUM(K466:K469)</f>
        <v>4141.09</v>
      </c>
      <c r="L465" s="5"/>
      <c r="M465" s="5">
        <f>SUM(M466:M469)</f>
        <v>4175.8599999999997</v>
      </c>
      <c r="N465" s="5"/>
      <c r="O465" s="5">
        <f>SUM(O466:O469)</f>
        <v>34.770000000000095</v>
      </c>
      <c r="R465" s="3"/>
      <c r="S465" s="3"/>
      <c r="T465" s="5"/>
    </row>
    <row r="466" spans="2:20" s="1" customFormat="1" ht="15" customHeight="1" x14ac:dyDescent="0.3">
      <c r="B466" s="4" t="s">
        <v>3226</v>
      </c>
      <c r="C466" s="4" t="s">
        <v>6835</v>
      </c>
      <c r="D466" s="3" t="s">
        <v>28</v>
      </c>
      <c r="E466" s="18">
        <v>1</v>
      </c>
      <c r="F466" s="18"/>
      <c r="G466" s="18"/>
      <c r="H466" s="18"/>
      <c r="I466" s="97">
        <f t="shared" ref="I466:I469" si="422">SUM(E466:H466)</f>
        <v>1</v>
      </c>
      <c r="J466" s="3">
        <v>834.61</v>
      </c>
      <c r="K466" s="3">
        <f t="shared" ref="K466:K469" si="423">+ROUND(+IF(I466="",0,I466*J466),2)</f>
        <v>834.61</v>
      </c>
      <c r="L466" s="3">
        <v>841.45</v>
      </c>
      <c r="M466" s="3">
        <f t="shared" ref="M466:M469" si="424">+ROUND(+IF(I466="",0,I466*L466),2)</f>
        <v>841.45</v>
      </c>
      <c r="N466" s="3">
        <f t="shared" ref="N466:N469" si="425">+L466-J466</f>
        <v>6.8400000000000318</v>
      </c>
      <c r="O466" s="3">
        <f t="shared" ref="O466:O469" si="426">+M466-K466</f>
        <v>6.8400000000000318</v>
      </c>
      <c r="R466" s="3"/>
      <c r="S466" s="3"/>
      <c r="T466" s="3"/>
    </row>
    <row r="467" spans="2:20" s="1" customFormat="1" ht="15" customHeight="1" x14ac:dyDescent="0.3">
      <c r="B467" s="4" t="s">
        <v>3228</v>
      </c>
      <c r="C467" s="4" t="s">
        <v>6556</v>
      </c>
      <c r="D467" s="3" t="s">
        <v>198</v>
      </c>
      <c r="E467" s="18">
        <v>60.75</v>
      </c>
      <c r="F467" s="18"/>
      <c r="G467" s="18"/>
      <c r="H467" s="18"/>
      <c r="I467" s="97">
        <f t="shared" si="422"/>
        <v>60.75</v>
      </c>
      <c r="J467" s="3">
        <v>33.159999999999997</v>
      </c>
      <c r="K467" s="3">
        <f t="shared" si="423"/>
        <v>2014.47</v>
      </c>
      <c r="L467" s="3">
        <v>33.479999999999997</v>
      </c>
      <c r="M467" s="3">
        <f t="shared" si="424"/>
        <v>2033.91</v>
      </c>
      <c r="N467" s="3">
        <f t="shared" si="425"/>
        <v>0.32000000000000028</v>
      </c>
      <c r="O467" s="3">
        <f t="shared" si="426"/>
        <v>19.440000000000055</v>
      </c>
      <c r="R467" s="3"/>
      <c r="S467" s="3"/>
      <c r="T467" s="3"/>
    </row>
    <row r="468" spans="2:20" s="1" customFormat="1" ht="15" customHeight="1" x14ac:dyDescent="0.3">
      <c r="B468" s="4" t="s">
        <v>3230</v>
      </c>
      <c r="C468" s="4" t="s">
        <v>6560</v>
      </c>
      <c r="D468" s="3" t="s">
        <v>28</v>
      </c>
      <c r="E468" s="18">
        <v>2</v>
      </c>
      <c r="F468" s="18"/>
      <c r="G468" s="18"/>
      <c r="H468" s="18"/>
      <c r="I468" s="97">
        <f t="shared" si="422"/>
        <v>2</v>
      </c>
      <c r="J468" s="3">
        <v>221.94</v>
      </c>
      <c r="K468" s="3">
        <f t="shared" si="423"/>
        <v>443.88</v>
      </c>
      <c r="L468" s="3">
        <v>224.82</v>
      </c>
      <c r="M468" s="3">
        <f t="shared" si="424"/>
        <v>449.64</v>
      </c>
      <c r="N468" s="3">
        <f t="shared" si="425"/>
        <v>2.8799999999999955</v>
      </c>
      <c r="O468" s="3">
        <f t="shared" si="426"/>
        <v>5.7599999999999909</v>
      </c>
      <c r="R468" s="3"/>
      <c r="S468" s="3"/>
      <c r="T468" s="3"/>
    </row>
    <row r="469" spans="2:20" s="1" customFormat="1" ht="15" customHeight="1" x14ac:dyDescent="0.3">
      <c r="B469" s="4" t="s">
        <v>3232</v>
      </c>
      <c r="C469" s="4" t="s">
        <v>6558</v>
      </c>
      <c r="D469" s="3" t="s">
        <v>28</v>
      </c>
      <c r="E469" s="18">
        <v>1</v>
      </c>
      <c r="F469" s="18"/>
      <c r="G469" s="18"/>
      <c r="H469" s="18"/>
      <c r="I469" s="97">
        <f t="shared" si="422"/>
        <v>1</v>
      </c>
      <c r="J469" s="3">
        <v>848.13</v>
      </c>
      <c r="K469" s="3">
        <f t="shared" si="423"/>
        <v>848.13</v>
      </c>
      <c r="L469" s="3">
        <v>850.86</v>
      </c>
      <c r="M469" s="3">
        <f t="shared" si="424"/>
        <v>850.86</v>
      </c>
      <c r="N469" s="3">
        <f t="shared" si="425"/>
        <v>2.7300000000000182</v>
      </c>
      <c r="O469" s="3">
        <f t="shared" si="426"/>
        <v>2.7300000000000182</v>
      </c>
      <c r="R469" s="3"/>
      <c r="S469" s="3"/>
      <c r="T469" s="3"/>
    </row>
    <row r="470" spans="2:20" s="1" customFormat="1" ht="19.95" customHeight="1" x14ac:dyDescent="0.3">
      <c r="B470" s="6" t="s">
        <v>3322</v>
      </c>
      <c r="C470" s="6" t="s">
        <v>6561</v>
      </c>
      <c r="D470" s="5"/>
      <c r="E470" s="19"/>
      <c r="F470" s="19"/>
      <c r="G470" s="19"/>
      <c r="H470" s="19"/>
      <c r="I470" s="19"/>
      <c r="J470" s="5"/>
      <c r="K470" s="5">
        <f>SUM(K471:K474)</f>
        <v>4794.6000000000004</v>
      </c>
      <c r="L470" s="5"/>
      <c r="M470" s="5">
        <f>SUM(M471:M474)</f>
        <v>4827</v>
      </c>
      <c r="N470" s="5"/>
      <c r="O470" s="5">
        <f>SUM(O471:O474)</f>
        <v>32.400000000000091</v>
      </c>
      <c r="R470" s="3"/>
      <c r="S470" s="3"/>
      <c r="T470" s="5"/>
    </row>
    <row r="471" spans="2:20" s="1" customFormat="1" ht="15" customHeight="1" x14ac:dyDescent="0.3">
      <c r="B471" s="4" t="s">
        <v>3324</v>
      </c>
      <c r="C471" s="4" t="s">
        <v>6562</v>
      </c>
      <c r="D471" s="3" t="s">
        <v>28</v>
      </c>
      <c r="E471" s="18">
        <v>1</v>
      </c>
      <c r="F471" s="18"/>
      <c r="G471" s="18"/>
      <c r="H471" s="18"/>
      <c r="I471" s="97">
        <f t="shared" ref="I471:I474" si="427">SUM(E471:H471)</f>
        <v>1</v>
      </c>
      <c r="J471" s="3">
        <v>1533.09</v>
      </c>
      <c r="K471" s="3">
        <f t="shared" ref="K471:K474" si="428">+ROUND(+IF(I471="",0,I471*J471),2)</f>
        <v>1533.09</v>
      </c>
      <c r="L471" s="3">
        <v>1544.01</v>
      </c>
      <c r="M471" s="3">
        <f t="shared" ref="M471:M474" si="429">+ROUND(+IF(I471="",0,I471*L471),2)</f>
        <v>1544.01</v>
      </c>
      <c r="N471" s="3">
        <f t="shared" ref="N471:N474" si="430">+L471-J471</f>
        <v>10.920000000000073</v>
      </c>
      <c r="O471" s="3">
        <f t="shared" ref="O471:O474" si="431">+M471-K471</f>
        <v>10.920000000000073</v>
      </c>
      <c r="R471" s="3"/>
      <c r="S471" s="3"/>
      <c r="T471" s="3"/>
    </row>
    <row r="472" spans="2:20" s="1" customFormat="1" ht="15" customHeight="1" x14ac:dyDescent="0.3">
      <c r="B472" s="4" t="s">
        <v>3326</v>
      </c>
      <c r="C472" s="4" t="s">
        <v>6556</v>
      </c>
      <c r="D472" s="3" t="s">
        <v>198</v>
      </c>
      <c r="E472" s="18">
        <v>57</v>
      </c>
      <c r="F472" s="18"/>
      <c r="G472" s="18"/>
      <c r="H472" s="18"/>
      <c r="I472" s="97">
        <f t="shared" si="427"/>
        <v>57</v>
      </c>
      <c r="J472" s="3">
        <v>33.159999999999997</v>
      </c>
      <c r="K472" s="3">
        <f t="shared" si="428"/>
        <v>1890.12</v>
      </c>
      <c r="L472" s="3">
        <v>33.479999999999997</v>
      </c>
      <c r="M472" s="3">
        <f t="shared" si="429"/>
        <v>1908.36</v>
      </c>
      <c r="N472" s="3">
        <f t="shared" si="430"/>
        <v>0.32000000000000028</v>
      </c>
      <c r="O472" s="3">
        <f t="shared" si="431"/>
        <v>18.240000000000009</v>
      </c>
      <c r="R472" s="3"/>
      <c r="S472" s="3"/>
      <c r="T472" s="3"/>
    </row>
    <row r="473" spans="2:20" s="1" customFormat="1" ht="15" customHeight="1" x14ac:dyDescent="0.3">
      <c r="B473" s="4" t="s">
        <v>3328</v>
      </c>
      <c r="C473" s="4" t="s">
        <v>6557</v>
      </c>
      <c r="D473" s="3" t="s">
        <v>28</v>
      </c>
      <c r="E473" s="18">
        <v>3</v>
      </c>
      <c r="F473" s="18"/>
      <c r="G473" s="18"/>
      <c r="H473" s="18"/>
      <c r="I473" s="97">
        <f t="shared" si="427"/>
        <v>3</v>
      </c>
      <c r="J473" s="3">
        <v>174.42</v>
      </c>
      <c r="K473" s="3">
        <f t="shared" si="428"/>
        <v>523.26</v>
      </c>
      <c r="L473" s="3">
        <v>174.59</v>
      </c>
      <c r="M473" s="3">
        <f t="shared" si="429"/>
        <v>523.77</v>
      </c>
      <c r="N473" s="3">
        <f t="shared" si="430"/>
        <v>0.17000000000001592</v>
      </c>
      <c r="O473" s="3">
        <f t="shared" si="431"/>
        <v>0.50999999999999091</v>
      </c>
      <c r="R473" s="3"/>
      <c r="S473" s="3"/>
      <c r="T473" s="3"/>
    </row>
    <row r="474" spans="2:20" s="1" customFormat="1" ht="15" customHeight="1" x14ac:dyDescent="0.3">
      <c r="B474" s="4" t="s">
        <v>6836</v>
      </c>
      <c r="C474" s="4" t="s">
        <v>6558</v>
      </c>
      <c r="D474" s="3" t="s">
        <v>28</v>
      </c>
      <c r="E474" s="18">
        <v>1</v>
      </c>
      <c r="F474" s="18"/>
      <c r="G474" s="18"/>
      <c r="H474" s="18"/>
      <c r="I474" s="97">
        <f t="shared" si="427"/>
        <v>1</v>
      </c>
      <c r="J474" s="3">
        <v>848.13</v>
      </c>
      <c r="K474" s="3">
        <f t="shared" si="428"/>
        <v>848.13</v>
      </c>
      <c r="L474" s="3">
        <v>850.86</v>
      </c>
      <c r="M474" s="3">
        <f t="shared" si="429"/>
        <v>850.86</v>
      </c>
      <c r="N474" s="3">
        <f t="shared" si="430"/>
        <v>2.7300000000000182</v>
      </c>
      <c r="O474" s="3">
        <f t="shared" si="431"/>
        <v>2.7300000000000182</v>
      </c>
      <c r="R474" s="3"/>
      <c r="S474" s="3"/>
      <c r="T474" s="3"/>
    </row>
    <row r="475" spans="2:20" s="1" customFormat="1" ht="19.95" customHeight="1" x14ac:dyDescent="0.3">
      <c r="B475" s="6" t="s">
        <v>3330</v>
      </c>
      <c r="C475" s="6" t="s">
        <v>6563</v>
      </c>
      <c r="D475" s="5"/>
      <c r="E475" s="19"/>
      <c r="F475" s="19"/>
      <c r="G475" s="19"/>
      <c r="H475" s="19"/>
      <c r="I475" s="19"/>
      <c r="J475" s="5"/>
      <c r="K475" s="5">
        <f>SUM(K476:K479)</f>
        <v>4238.68</v>
      </c>
      <c r="L475" s="5"/>
      <c r="M475" s="5">
        <f>SUM(M476:M479)</f>
        <v>4275.13</v>
      </c>
      <c r="N475" s="5"/>
      <c r="O475" s="5">
        <f>SUM(O476:O479)</f>
        <v>36.450000000000045</v>
      </c>
      <c r="R475" s="3"/>
      <c r="S475" s="3"/>
      <c r="T475" s="5"/>
    </row>
    <row r="476" spans="2:20" s="1" customFormat="1" ht="15" customHeight="1" x14ac:dyDescent="0.3">
      <c r="B476" s="4" t="s">
        <v>3332</v>
      </c>
      <c r="C476" s="4" t="s">
        <v>6837</v>
      </c>
      <c r="D476" s="3" t="s">
        <v>28</v>
      </c>
      <c r="E476" s="18">
        <v>1</v>
      </c>
      <c r="F476" s="18"/>
      <c r="G476" s="18"/>
      <c r="H476" s="18"/>
      <c r="I476" s="97">
        <f t="shared" ref="I476:I479" si="432">SUM(E476:H476)</f>
        <v>1</v>
      </c>
      <c r="J476" s="3">
        <v>834.61</v>
      </c>
      <c r="K476" s="3">
        <f t="shared" ref="K476:K479" si="433">+ROUND(+IF(I476="",0,I476*J476),2)</f>
        <v>834.61</v>
      </c>
      <c r="L476" s="3">
        <v>841.45</v>
      </c>
      <c r="M476" s="3">
        <f t="shared" ref="M476:M479" si="434">+ROUND(+IF(I476="",0,I476*L476),2)</f>
        <v>841.45</v>
      </c>
      <c r="N476" s="3">
        <f t="shared" ref="N476:N479" si="435">+L476-J476</f>
        <v>6.8400000000000318</v>
      </c>
      <c r="O476" s="3">
        <f t="shared" ref="O476:O479" si="436">+M476-K476</f>
        <v>6.8400000000000318</v>
      </c>
      <c r="R476" s="3"/>
      <c r="S476" s="3"/>
      <c r="T476" s="3"/>
    </row>
    <row r="477" spans="2:20" s="1" customFormat="1" ht="15" customHeight="1" x14ac:dyDescent="0.3">
      <c r="B477" s="4" t="s">
        <v>3334</v>
      </c>
      <c r="C477" s="4" t="s">
        <v>6556</v>
      </c>
      <c r="D477" s="3" t="s">
        <v>198</v>
      </c>
      <c r="E477" s="18">
        <v>57</v>
      </c>
      <c r="F477" s="18"/>
      <c r="G477" s="18"/>
      <c r="H477" s="18"/>
      <c r="I477" s="97">
        <f t="shared" si="432"/>
        <v>57</v>
      </c>
      <c r="J477" s="3">
        <v>33.159999999999997</v>
      </c>
      <c r="K477" s="3">
        <f t="shared" si="433"/>
        <v>1890.12</v>
      </c>
      <c r="L477" s="3">
        <v>33.479999999999997</v>
      </c>
      <c r="M477" s="3">
        <f t="shared" si="434"/>
        <v>1908.36</v>
      </c>
      <c r="N477" s="3">
        <f t="shared" si="435"/>
        <v>0.32000000000000028</v>
      </c>
      <c r="O477" s="3">
        <f t="shared" si="436"/>
        <v>18.240000000000009</v>
      </c>
      <c r="R477" s="3"/>
      <c r="S477" s="3"/>
      <c r="T477" s="3"/>
    </row>
    <row r="478" spans="2:20" s="1" customFormat="1" ht="15" customHeight="1" x14ac:dyDescent="0.3">
      <c r="B478" s="4" t="s">
        <v>3336</v>
      </c>
      <c r="C478" s="4" t="s">
        <v>6560</v>
      </c>
      <c r="D478" s="3" t="s">
        <v>28</v>
      </c>
      <c r="E478" s="18">
        <v>3</v>
      </c>
      <c r="F478" s="18"/>
      <c r="G478" s="18"/>
      <c r="H478" s="18"/>
      <c r="I478" s="97">
        <f t="shared" si="432"/>
        <v>3</v>
      </c>
      <c r="J478" s="3">
        <v>221.94</v>
      </c>
      <c r="K478" s="3">
        <f t="shared" si="433"/>
        <v>665.82</v>
      </c>
      <c r="L478" s="3">
        <v>224.82</v>
      </c>
      <c r="M478" s="3">
        <f t="shared" si="434"/>
        <v>674.46</v>
      </c>
      <c r="N478" s="3">
        <f t="shared" si="435"/>
        <v>2.8799999999999955</v>
      </c>
      <c r="O478" s="3">
        <f t="shared" si="436"/>
        <v>8.6399999999999864</v>
      </c>
      <c r="R478" s="3"/>
      <c r="S478" s="3"/>
      <c r="T478" s="3"/>
    </row>
    <row r="479" spans="2:20" s="1" customFormat="1" ht="15" customHeight="1" x14ac:dyDescent="0.3">
      <c r="B479" s="4" t="s">
        <v>3338</v>
      </c>
      <c r="C479" s="4" t="s">
        <v>6558</v>
      </c>
      <c r="D479" s="3" t="s">
        <v>28</v>
      </c>
      <c r="E479" s="18">
        <v>1</v>
      </c>
      <c r="F479" s="18"/>
      <c r="G479" s="18"/>
      <c r="H479" s="18"/>
      <c r="I479" s="97">
        <f t="shared" si="432"/>
        <v>1</v>
      </c>
      <c r="J479" s="3">
        <v>848.13</v>
      </c>
      <c r="K479" s="3">
        <f t="shared" si="433"/>
        <v>848.13</v>
      </c>
      <c r="L479" s="3">
        <v>850.86</v>
      </c>
      <c r="M479" s="3">
        <f t="shared" si="434"/>
        <v>850.86</v>
      </c>
      <c r="N479" s="3">
        <f t="shared" si="435"/>
        <v>2.7300000000000182</v>
      </c>
      <c r="O479" s="3">
        <f t="shared" si="436"/>
        <v>2.7300000000000182</v>
      </c>
      <c r="R479" s="3"/>
      <c r="S479" s="3"/>
      <c r="T479" s="3"/>
    </row>
    <row r="480" spans="2:20" s="1" customFormat="1" ht="19.95" customHeight="1" x14ac:dyDescent="0.3">
      <c r="B480" s="6" t="s">
        <v>3344</v>
      </c>
      <c r="C480" s="6" t="s">
        <v>6564</v>
      </c>
      <c r="D480" s="5"/>
      <c r="E480" s="19"/>
      <c r="F480" s="19"/>
      <c r="G480" s="19"/>
      <c r="H480" s="19"/>
      <c r="I480" s="19"/>
      <c r="J480" s="5"/>
      <c r="K480" s="5">
        <f>SUM(K481:K484)</f>
        <v>3024.6600000000003</v>
      </c>
      <c r="L480" s="5"/>
      <c r="M480" s="5">
        <f>SUM(M481:M484)</f>
        <v>3038.78</v>
      </c>
      <c r="N480" s="5"/>
      <c r="O480" s="5">
        <f>SUM(O481:O484)</f>
        <v>14.120000000000061</v>
      </c>
      <c r="R480" s="3"/>
      <c r="S480" s="3"/>
      <c r="T480" s="5"/>
    </row>
    <row r="481" spans="2:20" s="1" customFormat="1" ht="15" customHeight="1" x14ac:dyDescent="0.3">
      <c r="B481" s="4" t="s">
        <v>3346</v>
      </c>
      <c r="C481" s="4" t="s">
        <v>6565</v>
      </c>
      <c r="D481" s="3" t="s">
        <v>28</v>
      </c>
      <c r="E481" s="18">
        <v>1</v>
      </c>
      <c r="F481" s="18"/>
      <c r="G481" s="18"/>
      <c r="H481" s="18"/>
      <c r="I481" s="97">
        <f t="shared" ref="I481:I484" si="437">SUM(E481:H481)</f>
        <v>1</v>
      </c>
      <c r="J481" s="3">
        <v>1405.23</v>
      </c>
      <c r="K481" s="3">
        <f t="shared" ref="K481:K484" si="438">+ROUND(+IF(I481="",0,I481*J481),2)</f>
        <v>1405.23</v>
      </c>
      <c r="L481" s="3">
        <v>1410.69</v>
      </c>
      <c r="M481" s="3">
        <f t="shared" ref="M481:M484" si="439">+ROUND(+IF(I481="",0,I481*L481),2)</f>
        <v>1410.69</v>
      </c>
      <c r="N481" s="3">
        <f t="shared" ref="N481:N484" si="440">+L481-J481</f>
        <v>5.4600000000000364</v>
      </c>
      <c r="O481" s="3">
        <f t="shared" ref="O481:O484" si="441">+M481-K481</f>
        <v>5.4600000000000364</v>
      </c>
      <c r="R481" s="3"/>
      <c r="S481" s="3"/>
      <c r="T481" s="3"/>
    </row>
    <row r="482" spans="2:20" s="1" customFormat="1" ht="15" customHeight="1" x14ac:dyDescent="0.3">
      <c r="B482" s="4" t="s">
        <v>3347</v>
      </c>
      <c r="C482" s="4" t="s">
        <v>6556</v>
      </c>
      <c r="D482" s="3" t="s">
        <v>198</v>
      </c>
      <c r="E482" s="18">
        <v>18</v>
      </c>
      <c r="F482" s="18"/>
      <c r="G482" s="18"/>
      <c r="H482" s="18"/>
      <c r="I482" s="97">
        <f t="shared" si="437"/>
        <v>18</v>
      </c>
      <c r="J482" s="3">
        <v>33.159999999999997</v>
      </c>
      <c r="K482" s="3">
        <f t="shared" si="438"/>
        <v>596.88</v>
      </c>
      <c r="L482" s="3">
        <v>33.479999999999997</v>
      </c>
      <c r="M482" s="3">
        <f t="shared" si="439"/>
        <v>602.64</v>
      </c>
      <c r="N482" s="3">
        <f t="shared" si="440"/>
        <v>0.32000000000000028</v>
      </c>
      <c r="O482" s="3">
        <f t="shared" si="441"/>
        <v>5.7599999999999909</v>
      </c>
      <c r="R482" s="3"/>
      <c r="S482" s="3"/>
      <c r="T482" s="3"/>
    </row>
    <row r="483" spans="2:20" s="1" customFormat="1" ht="15" customHeight="1" x14ac:dyDescent="0.3">
      <c r="B483" s="4" t="s">
        <v>3349</v>
      </c>
      <c r="C483" s="4" t="s">
        <v>6557</v>
      </c>
      <c r="D483" s="3" t="s">
        <v>28</v>
      </c>
      <c r="E483" s="18">
        <v>1</v>
      </c>
      <c r="F483" s="18"/>
      <c r="G483" s="18"/>
      <c r="H483" s="18"/>
      <c r="I483" s="97">
        <f t="shared" si="437"/>
        <v>1</v>
      </c>
      <c r="J483" s="3">
        <v>174.42</v>
      </c>
      <c r="K483" s="3">
        <f t="shared" si="438"/>
        <v>174.42</v>
      </c>
      <c r="L483" s="3">
        <v>174.59</v>
      </c>
      <c r="M483" s="3">
        <f t="shared" si="439"/>
        <v>174.59</v>
      </c>
      <c r="N483" s="3">
        <f t="shared" si="440"/>
        <v>0.17000000000001592</v>
      </c>
      <c r="O483" s="3">
        <f t="shared" si="441"/>
        <v>0.17000000000001592</v>
      </c>
      <c r="R483" s="3"/>
      <c r="S483" s="3"/>
      <c r="T483" s="3"/>
    </row>
    <row r="484" spans="2:20" s="1" customFormat="1" ht="15" customHeight="1" x14ac:dyDescent="0.3">
      <c r="B484" s="4" t="s">
        <v>3351</v>
      </c>
      <c r="C484" s="4" t="s">
        <v>6558</v>
      </c>
      <c r="D484" s="3" t="s">
        <v>28</v>
      </c>
      <c r="E484" s="18">
        <v>1</v>
      </c>
      <c r="F484" s="18"/>
      <c r="G484" s="18"/>
      <c r="H484" s="18"/>
      <c r="I484" s="97">
        <f t="shared" si="437"/>
        <v>1</v>
      </c>
      <c r="J484" s="3">
        <v>848.13</v>
      </c>
      <c r="K484" s="3">
        <f t="shared" si="438"/>
        <v>848.13</v>
      </c>
      <c r="L484" s="3">
        <v>850.86</v>
      </c>
      <c r="M484" s="3">
        <f t="shared" si="439"/>
        <v>850.86</v>
      </c>
      <c r="N484" s="3">
        <f t="shared" si="440"/>
        <v>2.7300000000000182</v>
      </c>
      <c r="O484" s="3">
        <f t="shared" si="441"/>
        <v>2.7300000000000182</v>
      </c>
      <c r="R484" s="3"/>
      <c r="S484" s="3"/>
      <c r="T484" s="3"/>
    </row>
    <row r="485" spans="2:20" s="1" customFormat="1" ht="19.95" customHeight="1" x14ac:dyDescent="0.3">
      <c r="B485" s="6" t="s">
        <v>3355</v>
      </c>
      <c r="C485" s="6" t="s">
        <v>6566</v>
      </c>
      <c r="D485" s="5"/>
      <c r="E485" s="19"/>
      <c r="F485" s="19"/>
      <c r="G485" s="19"/>
      <c r="H485" s="19"/>
      <c r="I485" s="19"/>
      <c r="J485" s="5"/>
      <c r="K485" s="5">
        <f>SUM(K486:K489)</f>
        <v>3072.1800000000003</v>
      </c>
      <c r="L485" s="5"/>
      <c r="M485" s="5">
        <f>SUM(M486:M489)</f>
        <v>3089.01</v>
      </c>
      <c r="N485" s="5"/>
      <c r="O485" s="5">
        <f>SUM(O486:O489)</f>
        <v>16.830000000000041</v>
      </c>
      <c r="R485" s="3"/>
      <c r="S485" s="3"/>
      <c r="T485" s="5"/>
    </row>
    <row r="486" spans="2:20" s="1" customFormat="1" ht="15" customHeight="1" x14ac:dyDescent="0.3">
      <c r="B486" s="4" t="s">
        <v>3357</v>
      </c>
      <c r="C486" s="4" t="s">
        <v>6567</v>
      </c>
      <c r="D486" s="3" t="s">
        <v>28</v>
      </c>
      <c r="E486" s="18">
        <v>1</v>
      </c>
      <c r="F486" s="18"/>
      <c r="G486" s="18"/>
      <c r="H486" s="18"/>
      <c r="I486" s="97">
        <f t="shared" ref="I486:I489" si="442">SUM(E486:H486)</f>
        <v>1</v>
      </c>
      <c r="J486" s="3">
        <v>1405.23</v>
      </c>
      <c r="K486" s="3">
        <f t="shared" ref="K486:K489" si="443">+ROUND(+IF(I486="",0,I486*J486),2)</f>
        <v>1405.23</v>
      </c>
      <c r="L486" s="3">
        <v>1410.69</v>
      </c>
      <c r="M486" s="3">
        <f t="shared" ref="M486:M489" si="444">+ROUND(+IF(I486="",0,I486*L486),2)</f>
        <v>1410.69</v>
      </c>
      <c r="N486" s="3">
        <f t="shared" ref="N486:N489" si="445">+L486-J486</f>
        <v>5.4600000000000364</v>
      </c>
      <c r="O486" s="3">
        <f t="shared" ref="O486:O489" si="446">+M486-K486</f>
        <v>5.4600000000000364</v>
      </c>
      <c r="R486" s="3"/>
      <c r="S486" s="3"/>
      <c r="T486" s="3"/>
    </row>
    <row r="487" spans="2:20" s="1" customFormat="1" ht="15" customHeight="1" x14ac:dyDescent="0.3">
      <c r="B487" s="4" t="s">
        <v>3359</v>
      </c>
      <c r="C487" s="4" t="s">
        <v>6556</v>
      </c>
      <c r="D487" s="3" t="s">
        <v>198</v>
      </c>
      <c r="E487" s="18">
        <v>18</v>
      </c>
      <c r="F487" s="18"/>
      <c r="G487" s="18"/>
      <c r="H487" s="18"/>
      <c r="I487" s="97">
        <f t="shared" si="442"/>
        <v>18</v>
      </c>
      <c r="J487" s="3">
        <v>33.159999999999997</v>
      </c>
      <c r="K487" s="3">
        <f t="shared" si="443"/>
        <v>596.88</v>
      </c>
      <c r="L487" s="3">
        <v>33.479999999999997</v>
      </c>
      <c r="M487" s="3">
        <f t="shared" si="444"/>
        <v>602.64</v>
      </c>
      <c r="N487" s="3">
        <f t="shared" si="445"/>
        <v>0.32000000000000028</v>
      </c>
      <c r="O487" s="3">
        <f t="shared" si="446"/>
        <v>5.7599999999999909</v>
      </c>
      <c r="R487" s="3"/>
      <c r="S487" s="3"/>
      <c r="T487" s="3"/>
    </row>
    <row r="488" spans="2:20" s="1" customFormat="1" ht="15" customHeight="1" x14ac:dyDescent="0.3">
      <c r="B488" s="4" t="s">
        <v>3361</v>
      </c>
      <c r="C488" s="4" t="s">
        <v>6560</v>
      </c>
      <c r="D488" s="3" t="s">
        <v>28</v>
      </c>
      <c r="E488" s="18">
        <v>1</v>
      </c>
      <c r="F488" s="18"/>
      <c r="G488" s="18"/>
      <c r="H488" s="18"/>
      <c r="I488" s="97">
        <f t="shared" si="442"/>
        <v>1</v>
      </c>
      <c r="J488" s="3">
        <v>221.94</v>
      </c>
      <c r="K488" s="3">
        <f t="shared" si="443"/>
        <v>221.94</v>
      </c>
      <c r="L488" s="3">
        <v>224.82</v>
      </c>
      <c r="M488" s="3">
        <f t="shared" si="444"/>
        <v>224.82</v>
      </c>
      <c r="N488" s="3">
        <f t="shared" si="445"/>
        <v>2.8799999999999955</v>
      </c>
      <c r="O488" s="3">
        <f t="shared" si="446"/>
        <v>2.8799999999999955</v>
      </c>
      <c r="R488" s="3"/>
      <c r="S488" s="3"/>
      <c r="T488" s="3"/>
    </row>
    <row r="489" spans="2:20" s="1" customFormat="1" ht="15" customHeight="1" x14ac:dyDescent="0.3">
      <c r="B489" s="4" t="s">
        <v>3363</v>
      </c>
      <c r="C489" s="4" t="s">
        <v>6558</v>
      </c>
      <c r="D489" s="3" t="s">
        <v>28</v>
      </c>
      <c r="E489" s="18">
        <v>1</v>
      </c>
      <c r="F489" s="18"/>
      <c r="G489" s="18"/>
      <c r="H489" s="18"/>
      <c r="I489" s="97">
        <f t="shared" si="442"/>
        <v>1</v>
      </c>
      <c r="J489" s="3">
        <v>848.13</v>
      </c>
      <c r="K489" s="3">
        <f t="shared" si="443"/>
        <v>848.13</v>
      </c>
      <c r="L489" s="3">
        <v>850.86</v>
      </c>
      <c r="M489" s="3">
        <f t="shared" si="444"/>
        <v>850.86</v>
      </c>
      <c r="N489" s="3">
        <f t="shared" si="445"/>
        <v>2.7300000000000182</v>
      </c>
      <c r="O489" s="3">
        <f t="shared" si="446"/>
        <v>2.7300000000000182</v>
      </c>
      <c r="R489" s="3"/>
      <c r="S489" s="3"/>
      <c r="T489" s="3"/>
    </row>
    <row r="490" spans="2:20" s="1" customFormat="1" ht="25.2" customHeight="1" x14ac:dyDescent="0.3">
      <c r="B490" s="12" t="s">
        <v>3541</v>
      </c>
      <c r="C490" s="12" t="s">
        <v>3542</v>
      </c>
      <c r="D490" s="13"/>
      <c r="E490" s="17"/>
      <c r="F490" s="17"/>
      <c r="G490" s="17"/>
      <c r="H490" s="17"/>
      <c r="I490" s="17"/>
      <c r="J490" s="13"/>
      <c r="K490" s="13">
        <f>SUM(K491:K518)/2</f>
        <v>98806.930000000008</v>
      </c>
      <c r="L490" s="13"/>
      <c r="M490" s="13">
        <f>SUM(M491:M518)/2</f>
        <v>99202.970000000016</v>
      </c>
      <c r="N490" s="13"/>
      <c r="O490" s="13">
        <f>SUM(O491:O518)/2</f>
        <v>396.03999999999405</v>
      </c>
      <c r="R490" s="3"/>
      <c r="S490" s="3"/>
      <c r="T490" s="13"/>
    </row>
    <row r="491" spans="2:20" s="1" customFormat="1" ht="19.95" customHeight="1" x14ac:dyDescent="0.3">
      <c r="B491" s="6" t="s">
        <v>3543</v>
      </c>
      <c r="C491" s="6" t="s">
        <v>6568</v>
      </c>
      <c r="D491" s="5"/>
      <c r="E491" s="19"/>
      <c r="F491" s="19"/>
      <c r="G491" s="19"/>
      <c r="H491" s="19"/>
      <c r="I491" s="19"/>
      <c r="J491" s="5"/>
      <c r="K491" s="5">
        <f>SUM(K492)</f>
        <v>40825.370000000003</v>
      </c>
      <c r="L491" s="5"/>
      <c r="M491" s="5">
        <f>SUM(M492)</f>
        <v>40847.199999999997</v>
      </c>
      <c r="N491" s="5"/>
      <c r="O491" s="5">
        <f>SUM(O492)</f>
        <v>21.82999999999447</v>
      </c>
      <c r="R491" s="3"/>
      <c r="S491" s="3"/>
      <c r="T491" s="5"/>
    </row>
    <row r="492" spans="2:20" s="1" customFormat="1" ht="15" customHeight="1" x14ac:dyDescent="0.3">
      <c r="B492" s="4" t="s">
        <v>3545</v>
      </c>
      <c r="C492" s="4" t="s">
        <v>6569</v>
      </c>
      <c r="D492" s="3" t="s">
        <v>28</v>
      </c>
      <c r="E492" s="18">
        <v>1</v>
      </c>
      <c r="F492" s="18"/>
      <c r="G492" s="18"/>
      <c r="H492" s="18"/>
      <c r="I492" s="97">
        <f>SUM(E492:H492)</f>
        <v>1</v>
      </c>
      <c r="J492" s="3">
        <v>40825.370000000003</v>
      </c>
      <c r="K492" s="3">
        <f t="shared" ref="K492" si="447">+ROUND(+IF(I492="",0,I492*J492),2)</f>
        <v>40825.370000000003</v>
      </c>
      <c r="L492" s="3">
        <v>40847.199999999997</v>
      </c>
      <c r="M492" s="3">
        <f t="shared" ref="M492" si="448">+ROUND(+IF(I492="",0,I492*L492),2)</f>
        <v>40847.199999999997</v>
      </c>
      <c r="N492" s="3">
        <f t="shared" ref="N492" si="449">+L492-J492</f>
        <v>21.82999999999447</v>
      </c>
      <c r="O492" s="3">
        <f t="shared" ref="O492" si="450">+M492-K492</f>
        <v>21.82999999999447</v>
      </c>
      <c r="R492" s="3"/>
      <c r="S492" s="3"/>
      <c r="T492" s="3"/>
    </row>
    <row r="493" spans="2:20" s="1" customFormat="1" ht="19.95" customHeight="1" x14ac:dyDescent="0.3">
      <c r="B493" s="6" t="s">
        <v>6838</v>
      </c>
      <c r="C493" s="6" t="s">
        <v>6570</v>
      </c>
      <c r="D493" s="5"/>
      <c r="E493" s="19"/>
      <c r="F493" s="19"/>
      <c r="G493" s="19"/>
      <c r="H493" s="19"/>
      <c r="I493" s="19"/>
      <c r="J493" s="5"/>
      <c r="K493" s="5">
        <f>SUM(K494:K496)</f>
        <v>15274.4</v>
      </c>
      <c r="L493" s="5"/>
      <c r="M493" s="5">
        <f>SUM(M494:M496)</f>
        <v>15329</v>
      </c>
      <c r="N493" s="5"/>
      <c r="O493" s="5">
        <f>SUM(O494:O496)</f>
        <v>54.599999999999909</v>
      </c>
      <c r="R493" s="3"/>
      <c r="S493" s="3"/>
      <c r="T493" s="5"/>
    </row>
    <row r="494" spans="2:20" s="1" customFormat="1" ht="15" customHeight="1" x14ac:dyDescent="0.3">
      <c r="B494" s="4" t="s">
        <v>6839</v>
      </c>
      <c r="C494" s="4" t="s">
        <v>6840</v>
      </c>
      <c r="D494" s="3" t="s">
        <v>28</v>
      </c>
      <c r="E494" s="18">
        <v>3</v>
      </c>
      <c r="F494" s="18"/>
      <c r="G494" s="18"/>
      <c r="H494" s="18"/>
      <c r="I494" s="97">
        <f t="shared" ref="I494:I496" si="451">SUM(E494:H494)</f>
        <v>3</v>
      </c>
      <c r="J494" s="3">
        <v>2924.81</v>
      </c>
      <c r="K494" s="3">
        <f t="shared" ref="K494:K496" si="452">+ROUND(+IF(I494="",0,I494*J494),2)</f>
        <v>8774.43</v>
      </c>
      <c r="L494" s="3">
        <v>2935.73</v>
      </c>
      <c r="M494" s="3">
        <f t="shared" ref="M494:M496" si="453">+ROUND(+IF(I494="",0,I494*L494),2)</f>
        <v>8807.19</v>
      </c>
      <c r="N494" s="3">
        <f t="shared" ref="N494:N496" si="454">+L494-J494</f>
        <v>10.920000000000073</v>
      </c>
      <c r="O494" s="3">
        <f t="shared" ref="O494:O496" si="455">+M494-K494</f>
        <v>32.760000000000218</v>
      </c>
      <c r="R494" s="3"/>
      <c r="S494" s="3"/>
      <c r="T494" s="3"/>
    </row>
    <row r="495" spans="2:20" s="1" customFormat="1" ht="15" customHeight="1" x14ac:dyDescent="0.3">
      <c r="B495" s="4" t="s">
        <v>6841</v>
      </c>
      <c r="C495" s="4" t="s">
        <v>6842</v>
      </c>
      <c r="D495" s="3" t="s">
        <v>28</v>
      </c>
      <c r="E495" s="18">
        <v>1</v>
      </c>
      <c r="F495" s="18"/>
      <c r="G495" s="18"/>
      <c r="H495" s="18"/>
      <c r="I495" s="97">
        <f t="shared" si="451"/>
        <v>1</v>
      </c>
      <c r="J495" s="3">
        <v>2980.8</v>
      </c>
      <c r="K495" s="3">
        <f t="shared" si="452"/>
        <v>2980.8</v>
      </c>
      <c r="L495" s="3">
        <v>2991.72</v>
      </c>
      <c r="M495" s="3">
        <f t="shared" si="453"/>
        <v>2991.72</v>
      </c>
      <c r="N495" s="3">
        <f t="shared" si="454"/>
        <v>10.919999999999618</v>
      </c>
      <c r="O495" s="3">
        <f t="shared" si="455"/>
        <v>10.919999999999618</v>
      </c>
      <c r="R495" s="3"/>
      <c r="S495" s="3"/>
      <c r="T495" s="3"/>
    </row>
    <row r="496" spans="2:20" s="1" customFormat="1" ht="15" customHeight="1" x14ac:dyDescent="0.3">
      <c r="B496" s="4" t="s">
        <v>6843</v>
      </c>
      <c r="C496" s="4" t="s">
        <v>6844</v>
      </c>
      <c r="D496" s="3" t="s">
        <v>28</v>
      </c>
      <c r="E496" s="18">
        <v>1</v>
      </c>
      <c r="F496" s="18"/>
      <c r="G496" s="18"/>
      <c r="H496" s="18"/>
      <c r="I496" s="97">
        <f t="shared" si="451"/>
        <v>1</v>
      </c>
      <c r="J496" s="3">
        <v>3519.17</v>
      </c>
      <c r="K496" s="3">
        <f t="shared" si="452"/>
        <v>3519.17</v>
      </c>
      <c r="L496" s="3">
        <v>3530.09</v>
      </c>
      <c r="M496" s="3">
        <f t="shared" si="453"/>
        <v>3530.09</v>
      </c>
      <c r="N496" s="3">
        <f t="shared" si="454"/>
        <v>10.920000000000073</v>
      </c>
      <c r="O496" s="3">
        <f t="shared" si="455"/>
        <v>10.920000000000073</v>
      </c>
      <c r="R496" s="3"/>
      <c r="S496" s="3"/>
      <c r="T496" s="3"/>
    </row>
    <row r="497" spans="2:20" s="1" customFormat="1" ht="19.95" customHeight="1" x14ac:dyDescent="0.3">
      <c r="B497" s="6" t="s">
        <v>6845</v>
      </c>
      <c r="C497" s="6" t="s">
        <v>6571</v>
      </c>
      <c r="D497" s="5"/>
      <c r="E497" s="19"/>
      <c r="F497" s="19"/>
      <c r="G497" s="19"/>
      <c r="H497" s="19"/>
      <c r="I497" s="19"/>
      <c r="J497" s="5"/>
      <c r="K497" s="5">
        <f>SUM(K498:K499)</f>
        <v>20305.78</v>
      </c>
      <c r="L497" s="5"/>
      <c r="M497" s="5">
        <f>SUM(M498:M499)</f>
        <v>20436.78</v>
      </c>
      <c r="N497" s="5"/>
      <c r="O497" s="5">
        <f>SUM(O498:O499)</f>
        <v>131</v>
      </c>
      <c r="R497" s="3"/>
      <c r="S497" s="3"/>
      <c r="T497" s="5"/>
    </row>
    <row r="498" spans="2:20" s="1" customFormat="1" ht="15" customHeight="1" x14ac:dyDescent="0.3">
      <c r="B498" s="4" t="s">
        <v>6846</v>
      </c>
      <c r="C498" s="4" t="s">
        <v>6572</v>
      </c>
      <c r="D498" s="3" t="s">
        <v>28</v>
      </c>
      <c r="E498" s="18">
        <v>2</v>
      </c>
      <c r="F498" s="18"/>
      <c r="G498" s="18"/>
      <c r="H498" s="18"/>
      <c r="I498" s="97">
        <f t="shared" ref="I498:I499" si="456">SUM(E498:H498)</f>
        <v>2</v>
      </c>
      <c r="J498" s="3">
        <v>6688.55</v>
      </c>
      <c r="K498" s="3">
        <f t="shared" ref="K498:K499" si="457">+ROUND(+IF(I498="",0,I498*J498),2)</f>
        <v>13377.1</v>
      </c>
      <c r="L498" s="3">
        <v>6732.22</v>
      </c>
      <c r="M498" s="3">
        <f t="shared" ref="M498:M499" si="458">+ROUND(+IF(I498="",0,I498*L498),2)</f>
        <v>13464.44</v>
      </c>
      <c r="N498" s="3">
        <f t="shared" ref="N498:N499" si="459">+L498-J498</f>
        <v>43.670000000000073</v>
      </c>
      <c r="O498" s="3">
        <f t="shared" ref="O498:O499" si="460">+M498-K498</f>
        <v>87.340000000000146</v>
      </c>
      <c r="R498" s="3"/>
      <c r="S498" s="3"/>
      <c r="T498" s="3"/>
    </row>
    <row r="499" spans="2:20" s="1" customFormat="1" ht="15" customHeight="1" x14ac:dyDescent="0.3">
      <c r="B499" s="4" t="s">
        <v>6847</v>
      </c>
      <c r="C499" s="4" t="s">
        <v>6573</v>
      </c>
      <c r="D499" s="3" t="s">
        <v>28</v>
      </c>
      <c r="E499" s="18">
        <v>2</v>
      </c>
      <c r="F499" s="18"/>
      <c r="G499" s="18"/>
      <c r="H499" s="18"/>
      <c r="I499" s="97">
        <f t="shared" si="456"/>
        <v>2</v>
      </c>
      <c r="J499" s="3">
        <v>3464.34</v>
      </c>
      <c r="K499" s="3">
        <f t="shared" si="457"/>
        <v>6928.68</v>
      </c>
      <c r="L499" s="3">
        <v>3486.17</v>
      </c>
      <c r="M499" s="3">
        <f t="shared" si="458"/>
        <v>6972.34</v>
      </c>
      <c r="N499" s="3">
        <f t="shared" si="459"/>
        <v>21.829999999999927</v>
      </c>
      <c r="O499" s="3">
        <f t="shared" si="460"/>
        <v>43.659999999999854</v>
      </c>
      <c r="R499" s="3"/>
      <c r="S499" s="3"/>
      <c r="T499" s="3"/>
    </row>
    <row r="500" spans="2:20" s="1" customFormat="1" ht="19.95" customHeight="1" x14ac:dyDescent="0.3">
      <c r="B500" s="6" t="s">
        <v>6848</v>
      </c>
      <c r="C500" s="6" t="s">
        <v>6574</v>
      </c>
      <c r="D500" s="5"/>
      <c r="E500" s="19"/>
      <c r="F500" s="19"/>
      <c r="G500" s="19"/>
      <c r="H500" s="19"/>
      <c r="I500" s="19"/>
      <c r="J500" s="5"/>
      <c r="K500" s="5">
        <f>SUM(K501)</f>
        <v>1467.96</v>
      </c>
      <c r="L500" s="5"/>
      <c r="M500" s="5">
        <f>SUM(M501)</f>
        <v>1483.04</v>
      </c>
      <c r="N500" s="5"/>
      <c r="O500" s="5">
        <f>SUM(O501)</f>
        <v>15.079999999999927</v>
      </c>
      <c r="R500" s="3"/>
      <c r="S500" s="3"/>
      <c r="T500" s="5"/>
    </row>
    <row r="501" spans="2:20" s="1" customFormat="1" ht="15" customHeight="1" x14ac:dyDescent="0.3">
      <c r="B501" s="4" t="s">
        <v>6849</v>
      </c>
      <c r="C501" s="4" t="s">
        <v>6575</v>
      </c>
      <c r="D501" s="3" t="s">
        <v>28</v>
      </c>
      <c r="E501" s="18">
        <v>4</v>
      </c>
      <c r="F501" s="18"/>
      <c r="G501" s="18"/>
      <c r="H501" s="18"/>
      <c r="I501" s="97">
        <f>SUM(E501:H501)</f>
        <v>4</v>
      </c>
      <c r="J501" s="3">
        <v>366.99</v>
      </c>
      <c r="K501" s="3">
        <f t="shared" ref="K501" si="461">+ROUND(+IF(I501="",0,I501*J501),2)</f>
        <v>1467.96</v>
      </c>
      <c r="L501" s="3">
        <v>370.76</v>
      </c>
      <c r="M501" s="3">
        <f t="shared" ref="M501" si="462">+ROUND(+IF(I501="",0,I501*L501),2)</f>
        <v>1483.04</v>
      </c>
      <c r="N501" s="3">
        <f t="shared" ref="N501" si="463">+L501-J501</f>
        <v>3.7699999999999818</v>
      </c>
      <c r="O501" s="3">
        <f t="shared" ref="O501" si="464">+M501-K501</f>
        <v>15.079999999999927</v>
      </c>
      <c r="R501" s="3"/>
      <c r="S501" s="3"/>
      <c r="T501" s="3"/>
    </row>
    <row r="502" spans="2:20" s="1" customFormat="1" ht="19.95" customHeight="1" x14ac:dyDescent="0.3">
      <c r="B502" s="6" t="s">
        <v>6850</v>
      </c>
      <c r="C502" s="6" t="s">
        <v>6576</v>
      </c>
      <c r="D502" s="5"/>
      <c r="E502" s="19"/>
      <c r="F502" s="19"/>
      <c r="G502" s="19"/>
      <c r="H502" s="19"/>
      <c r="I502" s="19"/>
      <c r="J502" s="5"/>
      <c r="K502" s="5">
        <f>SUM(K503:K506)</f>
        <v>7254.54</v>
      </c>
      <c r="L502" s="5"/>
      <c r="M502" s="5">
        <f>SUM(M503:M506)</f>
        <v>7295.16</v>
      </c>
      <c r="N502" s="5"/>
      <c r="O502" s="5">
        <f>SUM(O503:O506)</f>
        <v>40.619999999999777</v>
      </c>
      <c r="R502" s="3"/>
      <c r="S502" s="3"/>
      <c r="T502" s="5"/>
    </row>
    <row r="503" spans="2:20" s="1" customFormat="1" ht="15" customHeight="1" x14ac:dyDescent="0.3">
      <c r="B503" s="4" t="s">
        <v>6851</v>
      </c>
      <c r="C503" s="4" t="s">
        <v>6577</v>
      </c>
      <c r="D503" s="3" t="s">
        <v>28</v>
      </c>
      <c r="E503" s="18">
        <v>7</v>
      </c>
      <c r="F503" s="18"/>
      <c r="G503" s="18"/>
      <c r="H503" s="18"/>
      <c r="I503" s="97">
        <f t="shared" ref="I503:I506" si="465">SUM(E503:H503)</f>
        <v>7</v>
      </c>
      <c r="J503" s="3">
        <v>452.82</v>
      </c>
      <c r="K503" s="3">
        <f t="shared" ref="K503:K506" si="466">+ROUND(+IF(I503="",0,I503*J503),2)</f>
        <v>3169.74</v>
      </c>
      <c r="L503" s="3">
        <v>454.69</v>
      </c>
      <c r="M503" s="3">
        <f t="shared" ref="M503:M506" si="467">+ROUND(+IF(I503="",0,I503*L503),2)</f>
        <v>3182.83</v>
      </c>
      <c r="N503" s="3">
        <f t="shared" ref="N503:N506" si="468">+L503-J503</f>
        <v>1.8700000000000045</v>
      </c>
      <c r="O503" s="3">
        <f t="shared" ref="O503:O506" si="469">+M503-K503</f>
        <v>13.090000000000146</v>
      </c>
      <c r="R503" s="3"/>
      <c r="S503" s="3"/>
      <c r="T503" s="3"/>
    </row>
    <row r="504" spans="2:20" s="1" customFormat="1" ht="15" customHeight="1" x14ac:dyDescent="0.3">
      <c r="B504" s="4" t="s">
        <v>6852</v>
      </c>
      <c r="C504" s="4" t="s">
        <v>6578</v>
      </c>
      <c r="D504" s="3" t="s">
        <v>28</v>
      </c>
      <c r="E504" s="18">
        <v>7</v>
      </c>
      <c r="F504" s="18"/>
      <c r="G504" s="18"/>
      <c r="H504" s="18"/>
      <c r="I504" s="97">
        <f t="shared" si="465"/>
        <v>7</v>
      </c>
      <c r="J504" s="3">
        <v>467.37</v>
      </c>
      <c r="K504" s="3">
        <f t="shared" si="466"/>
        <v>3271.59</v>
      </c>
      <c r="L504" s="3">
        <v>469.1</v>
      </c>
      <c r="M504" s="3">
        <f t="shared" si="467"/>
        <v>3283.7</v>
      </c>
      <c r="N504" s="3">
        <f t="shared" si="468"/>
        <v>1.7300000000000182</v>
      </c>
      <c r="O504" s="3">
        <f t="shared" si="469"/>
        <v>12.109999999999673</v>
      </c>
      <c r="R504" s="3"/>
      <c r="S504" s="3"/>
      <c r="T504" s="3"/>
    </row>
    <row r="505" spans="2:20" s="1" customFormat="1" ht="15" customHeight="1" x14ac:dyDescent="0.3">
      <c r="B505" s="4" t="s">
        <v>6853</v>
      </c>
      <c r="C505" s="4" t="s">
        <v>6579</v>
      </c>
      <c r="D505" s="3" t="s">
        <v>25</v>
      </c>
      <c r="E505" s="18">
        <v>63</v>
      </c>
      <c r="F505" s="18"/>
      <c r="G505" s="18"/>
      <c r="H505" s="18"/>
      <c r="I505" s="97">
        <f t="shared" si="465"/>
        <v>63</v>
      </c>
      <c r="J505" s="3">
        <v>7.85</v>
      </c>
      <c r="K505" s="3">
        <f t="shared" si="466"/>
        <v>494.55</v>
      </c>
      <c r="L505" s="3">
        <v>8.0500000000000007</v>
      </c>
      <c r="M505" s="3">
        <f t="shared" si="467"/>
        <v>507.15</v>
      </c>
      <c r="N505" s="3">
        <f t="shared" si="468"/>
        <v>0.20000000000000107</v>
      </c>
      <c r="O505" s="3">
        <f t="shared" si="469"/>
        <v>12.599999999999966</v>
      </c>
      <c r="R505" s="3"/>
      <c r="S505" s="3"/>
      <c r="T505" s="3"/>
    </row>
    <row r="506" spans="2:20" s="1" customFormat="1" ht="15" customHeight="1" x14ac:dyDescent="0.3">
      <c r="B506" s="4" t="s">
        <v>6854</v>
      </c>
      <c r="C506" s="4" t="s">
        <v>6580</v>
      </c>
      <c r="D506" s="3" t="s">
        <v>25</v>
      </c>
      <c r="E506" s="18">
        <v>70.5</v>
      </c>
      <c r="F506" s="18"/>
      <c r="G506" s="18"/>
      <c r="H506" s="18"/>
      <c r="I506" s="97">
        <f t="shared" si="465"/>
        <v>70.5</v>
      </c>
      <c r="J506" s="3">
        <v>4.5199999999999996</v>
      </c>
      <c r="K506" s="3">
        <f t="shared" si="466"/>
        <v>318.66000000000003</v>
      </c>
      <c r="L506" s="3">
        <v>4.5599999999999996</v>
      </c>
      <c r="M506" s="3">
        <f t="shared" si="467"/>
        <v>321.48</v>
      </c>
      <c r="N506" s="3">
        <f t="shared" si="468"/>
        <v>4.0000000000000036E-2</v>
      </c>
      <c r="O506" s="3">
        <f t="shared" si="469"/>
        <v>2.8199999999999932</v>
      </c>
      <c r="R506" s="3"/>
      <c r="S506" s="3"/>
      <c r="T506" s="3"/>
    </row>
    <row r="507" spans="2:20" s="1" customFormat="1" ht="19.95" customHeight="1" x14ac:dyDescent="0.3">
      <c r="B507" s="6" t="s">
        <v>6855</v>
      </c>
      <c r="C507" s="6" t="s">
        <v>6581</v>
      </c>
      <c r="D507" s="5"/>
      <c r="E507" s="19"/>
      <c r="F507" s="19"/>
      <c r="G507" s="19"/>
      <c r="H507" s="19"/>
      <c r="I507" s="19"/>
      <c r="J507" s="5"/>
      <c r="K507" s="5">
        <f>SUM(K508:K511)</f>
        <v>4874.8500000000004</v>
      </c>
      <c r="L507" s="5"/>
      <c r="M507" s="5">
        <f>SUM(M508:M511)</f>
        <v>4948.09</v>
      </c>
      <c r="N507" s="5"/>
      <c r="O507" s="5">
        <f>SUM(O508:O511)</f>
        <v>73.239999999999895</v>
      </c>
      <c r="R507" s="3"/>
      <c r="S507" s="3"/>
      <c r="T507" s="5"/>
    </row>
    <row r="508" spans="2:20" s="1" customFormat="1" ht="15" customHeight="1" x14ac:dyDescent="0.3">
      <c r="B508" s="4" t="s">
        <v>6856</v>
      </c>
      <c r="C508" s="4" t="s">
        <v>6582</v>
      </c>
      <c r="D508" s="3" t="s">
        <v>25</v>
      </c>
      <c r="E508" s="18">
        <v>42</v>
      </c>
      <c r="F508" s="18"/>
      <c r="G508" s="18"/>
      <c r="H508" s="18"/>
      <c r="I508" s="97">
        <f t="shared" ref="I508:I511" si="470">SUM(E508:H508)</f>
        <v>42</v>
      </c>
      <c r="J508" s="3">
        <v>40.17</v>
      </c>
      <c r="K508" s="3">
        <f t="shared" ref="K508:K511" si="471">+ROUND(+IF(I508="",0,I508*J508),2)</f>
        <v>1687.14</v>
      </c>
      <c r="L508" s="3">
        <v>40.909999999999997</v>
      </c>
      <c r="M508" s="3">
        <f t="shared" ref="M508:M511" si="472">+ROUND(+IF(I508="",0,I508*L508),2)</f>
        <v>1718.22</v>
      </c>
      <c r="N508" s="3">
        <f t="shared" ref="N508:N511" si="473">+L508-J508</f>
        <v>0.73999999999999488</v>
      </c>
      <c r="O508" s="3">
        <f t="shared" ref="O508:O511" si="474">+M508-K508</f>
        <v>31.079999999999927</v>
      </c>
      <c r="R508" s="3"/>
      <c r="S508" s="3"/>
      <c r="T508" s="3"/>
    </row>
    <row r="509" spans="2:20" s="1" customFormat="1" ht="15" customHeight="1" x14ac:dyDescent="0.3">
      <c r="B509" s="4" t="s">
        <v>6857</v>
      </c>
      <c r="C509" s="4" t="s">
        <v>6583</v>
      </c>
      <c r="D509" s="3" t="s">
        <v>25</v>
      </c>
      <c r="E509" s="18">
        <v>13</v>
      </c>
      <c r="F509" s="18"/>
      <c r="G509" s="18"/>
      <c r="H509" s="18"/>
      <c r="I509" s="97">
        <f t="shared" si="470"/>
        <v>13</v>
      </c>
      <c r="J509" s="3">
        <v>41.96</v>
      </c>
      <c r="K509" s="3">
        <f t="shared" si="471"/>
        <v>545.48</v>
      </c>
      <c r="L509" s="3">
        <v>42.58</v>
      </c>
      <c r="M509" s="3">
        <f t="shared" si="472"/>
        <v>553.54</v>
      </c>
      <c r="N509" s="3">
        <f t="shared" si="473"/>
        <v>0.61999999999999744</v>
      </c>
      <c r="O509" s="3">
        <f t="shared" si="474"/>
        <v>8.0599999999999454</v>
      </c>
      <c r="R509" s="3"/>
      <c r="S509" s="3"/>
      <c r="T509" s="3"/>
    </row>
    <row r="510" spans="2:20" s="1" customFormat="1" ht="15" customHeight="1" x14ac:dyDescent="0.3">
      <c r="B510" s="4" t="s">
        <v>6858</v>
      </c>
      <c r="C510" s="4" t="s">
        <v>6584</v>
      </c>
      <c r="D510" s="3" t="s">
        <v>25</v>
      </c>
      <c r="E510" s="18">
        <v>42</v>
      </c>
      <c r="F510" s="18"/>
      <c r="G510" s="18"/>
      <c r="H510" s="18"/>
      <c r="I510" s="97">
        <f t="shared" si="470"/>
        <v>42</v>
      </c>
      <c r="J510" s="3">
        <v>47.01</v>
      </c>
      <c r="K510" s="3">
        <f t="shared" si="471"/>
        <v>1974.42</v>
      </c>
      <c r="L510" s="3">
        <v>47.63</v>
      </c>
      <c r="M510" s="3">
        <f t="shared" si="472"/>
        <v>2000.46</v>
      </c>
      <c r="N510" s="3">
        <f t="shared" si="473"/>
        <v>0.62000000000000455</v>
      </c>
      <c r="O510" s="3">
        <f t="shared" si="474"/>
        <v>26.039999999999964</v>
      </c>
      <c r="R510" s="3"/>
      <c r="S510" s="3"/>
      <c r="T510" s="3"/>
    </row>
    <row r="511" spans="2:20" s="1" customFormat="1" ht="15" customHeight="1" x14ac:dyDescent="0.3">
      <c r="B511" s="4" t="s">
        <v>6859</v>
      </c>
      <c r="C511" s="4" t="s">
        <v>6585</v>
      </c>
      <c r="D511" s="3" t="s">
        <v>25</v>
      </c>
      <c r="E511" s="18">
        <v>13</v>
      </c>
      <c r="F511" s="18"/>
      <c r="G511" s="18"/>
      <c r="H511" s="18"/>
      <c r="I511" s="97">
        <f t="shared" si="470"/>
        <v>13</v>
      </c>
      <c r="J511" s="3">
        <v>51.37</v>
      </c>
      <c r="K511" s="3">
        <f t="shared" si="471"/>
        <v>667.81</v>
      </c>
      <c r="L511" s="3">
        <v>51.99</v>
      </c>
      <c r="M511" s="3">
        <f t="shared" si="472"/>
        <v>675.87</v>
      </c>
      <c r="N511" s="3">
        <f t="shared" si="473"/>
        <v>0.62000000000000455</v>
      </c>
      <c r="O511" s="3">
        <f t="shared" si="474"/>
        <v>8.0600000000000591</v>
      </c>
      <c r="R511" s="3"/>
      <c r="S511" s="3"/>
      <c r="T511" s="3"/>
    </row>
    <row r="512" spans="2:20" s="1" customFormat="1" ht="19.95" customHeight="1" x14ac:dyDescent="0.3">
      <c r="B512" s="6" t="s">
        <v>6860</v>
      </c>
      <c r="C512" s="6" t="s">
        <v>6586</v>
      </c>
      <c r="D512" s="5"/>
      <c r="E512" s="19"/>
      <c r="F512" s="19"/>
      <c r="G512" s="19"/>
      <c r="H512" s="19"/>
      <c r="I512" s="19"/>
      <c r="J512" s="5"/>
      <c r="K512" s="5">
        <f>SUM(K513)</f>
        <v>165.39</v>
      </c>
      <c r="L512" s="5"/>
      <c r="M512" s="5">
        <f>SUM(M513)</f>
        <v>165.66</v>
      </c>
      <c r="N512" s="5"/>
      <c r="O512" s="5">
        <f>SUM(O513)</f>
        <v>0.27000000000001023</v>
      </c>
      <c r="R512" s="3"/>
      <c r="S512" s="3"/>
      <c r="T512" s="5"/>
    </row>
    <row r="513" spans="1:20" s="1" customFormat="1" ht="15" customHeight="1" x14ac:dyDescent="0.3">
      <c r="B513" s="4" t="s">
        <v>6861</v>
      </c>
      <c r="C513" s="4" t="s">
        <v>6587</v>
      </c>
      <c r="D513" s="3" t="s">
        <v>198</v>
      </c>
      <c r="E513" s="18">
        <v>3</v>
      </c>
      <c r="F513" s="18"/>
      <c r="G513" s="18"/>
      <c r="H513" s="18"/>
      <c r="I513" s="97">
        <f>SUM(E513:H513)</f>
        <v>3</v>
      </c>
      <c r="J513" s="3">
        <v>55.13</v>
      </c>
      <c r="K513" s="3">
        <f t="shared" ref="K513" si="475">+ROUND(+IF(I513="",0,I513*J513),2)</f>
        <v>165.39</v>
      </c>
      <c r="L513" s="3">
        <v>55.22</v>
      </c>
      <c r="M513" s="3">
        <f t="shared" ref="M513" si="476">+ROUND(+IF(I513="",0,I513*L513),2)</f>
        <v>165.66</v>
      </c>
      <c r="N513" s="3">
        <f t="shared" ref="N513" si="477">+L513-J513</f>
        <v>8.9999999999996305E-2</v>
      </c>
      <c r="O513" s="3">
        <f t="shared" ref="O513" si="478">+M513-K513</f>
        <v>0.27000000000001023</v>
      </c>
      <c r="R513" s="3"/>
      <c r="S513" s="3"/>
      <c r="T513" s="3"/>
    </row>
    <row r="514" spans="1:20" s="1" customFormat="1" ht="19.95" customHeight="1" x14ac:dyDescent="0.3">
      <c r="B514" s="6" t="s">
        <v>6862</v>
      </c>
      <c r="C514" s="6" t="s">
        <v>6588</v>
      </c>
      <c r="D514" s="5"/>
      <c r="E514" s="19"/>
      <c r="F514" s="19"/>
      <c r="G514" s="19"/>
      <c r="H514" s="19"/>
      <c r="I514" s="19"/>
      <c r="J514" s="5"/>
      <c r="K514" s="5">
        <f>SUM(K515)</f>
        <v>2711.43</v>
      </c>
      <c r="L514" s="5"/>
      <c r="M514" s="5">
        <f>SUM(M515)</f>
        <v>2735.1</v>
      </c>
      <c r="N514" s="5"/>
      <c r="O514" s="5">
        <f>SUM(O515)</f>
        <v>23.670000000000073</v>
      </c>
      <c r="R514" s="3"/>
      <c r="S514" s="3"/>
      <c r="T514" s="5"/>
    </row>
    <row r="515" spans="1:20" s="1" customFormat="1" ht="15" customHeight="1" x14ac:dyDescent="0.3">
      <c r="B515" s="4" t="s">
        <v>6863</v>
      </c>
      <c r="C515" s="4" t="s">
        <v>6589</v>
      </c>
      <c r="D515" s="3" t="s">
        <v>28</v>
      </c>
      <c r="E515" s="18">
        <v>3</v>
      </c>
      <c r="F515" s="18"/>
      <c r="G515" s="18"/>
      <c r="H515" s="18"/>
      <c r="I515" s="97">
        <f>SUM(E515:H515)</f>
        <v>3</v>
      </c>
      <c r="J515" s="3">
        <v>903.81</v>
      </c>
      <c r="K515" s="3">
        <f t="shared" ref="K515" si="479">+ROUND(+IF(I515="",0,I515*J515),2)</f>
        <v>2711.43</v>
      </c>
      <c r="L515" s="3">
        <v>911.7</v>
      </c>
      <c r="M515" s="3">
        <f t="shared" ref="M515" si="480">+ROUND(+IF(I515="",0,I515*L515),2)</f>
        <v>2735.1</v>
      </c>
      <c r="N515" s="3">
        <f t="shared" ref="N515" si="481">+L515-J515</f>
        <v>7.8900000000001</v>
      </c>
      <c r="O515" s="3">
        <f t="shared" ref="O515" si="482">+M515-K515</f>
        <v>23.670000000000073</v>
      </c>
      <c r="R515" s="3"/>
      <c r="S515" s="3"/>
      <c r="T515" s="3"/>
    </row>
    <row r="516" spans="1:20" s="1" customFormat="1" ht="19.95" customHeight="1" x14ac:dyDescent="0.3">
      <c r="B516" s="6" t="s">
        <v>6864</v>
      </c>
      <c r="C516" s="6" t="s">
        <v>6590</v>
      </c>
      <c r="D516" s="5"/>
      <c r="E516" s="19"/>
      <c r="F516" s="19"/>
      <c r="G516" s="19"/>
      <c r="H516" s="19"/>
      <c r="I516" s="19"/>
      <c r="J516" s="5"/>
      <c r="K516" s="5">
        <f>SUM(K517:K518)</f>
        <v>5927.21</v>
      </c>
      <c r="L516" s="5"/>
      <c r="M516" s="5">
        <f>SUM(M517:M518)</f>
        <v>5962.94</v>
      </c>
      <c r="N516" s="5"/>
      <c r="O516" s="5">
        <f>SUM(O517:O518)</f>
        <v>35.729999999999961</v>
      </c>
      <c r="R516" s="3"/>
      <c r="S516" s="3"/>
      <c r="T516" s="5"/>
    </row>
    <row r="517" spans="1:20" s="1" customFormat="1" ht="15" customHeight="1" x14ac:dyDescent="0.3">
      <c r="B517" s="4" t="s">
        <v>6865</v>
      </c>
      <c r="C517" s="4" t="s">
        <v>6591</v>
      </c>
      <c r="D517" s="3" t="s">
        <v>28</v>
      </c>
      <c r="E517" s="18">
        <v>16</v>
      </c>
      <c r="F517" s="18"/>
      <c r="G517" s="18"/>
      <c r="H517" s="18"/>
      <c r="I517" s="97">
        <f t="shared" ref="I517:I518" si="483">SUM(E517:H517)</f>
        <v>16</v>
      </c>
      <c r="J517" s="3">
        <v>356.07</v>
      </c>
      <c r="K517" s="3">
        <f t="shared" ref="K517:K518" si="484">+ROUND(+IF(I517="",0,I517*J517),2)</f>
        <v>5697.12</v>
      </c>
      <c r="L517" s="3">
        <v>358.01</v>
      </c>
      <c r="M517" s="3">
        <f t="shared" ref="M517:M518" si="485">+ROUND(+IF(I517="",0,I517*L517),2)</f>
        <v>5728.16</v>
      </c>
      <c r="N517" s="3">
        <f t="shared" ref="N517:N518" si="486">+L517-J517</f>
        <v>1.9399999999999977</v>
      </c>
      <c r="O517" s="3">
        <f t="shared" ref="O517:O518" si="487">+M517-K517</f>
        <v>31.039999999999964</v>
      </c>
      <c r="R517" s="3"/>
      <c r="S517" s="3"/>
      <c r="T517" s="3"/>
    </row>
    <row r="518" spans="1:20" s="1" customFormat="1" ht="15" customHeight="1" x14ac:dyDescent="0.3">
      <c r="B518" s="4" t="s">
        <v>6866</v>
      </c>
      <c r="C518" s="4" t="s">
        <v>6592</v>
      </c>
      <c r="D518" s="3" t="s">
        <v>28</v>
      </c>
      <c r="E518" s="18">
        <v>7</v>
      </c>
      <c r="F518" s="18"/>
      <c r="G518" s="18"/>
      <c r="H518" s="18"/>
      <c r="I518" s="97">
        <f t="shared" si="483"/>
        <v>7</v>
      </c>
      <c r="J518" s="3">
        <v>32.869999999999997</v>
      </c>
      <c r="K518" s="3">
        <f t="shared" si="484"/>
        <v>230.09</v>
      </c>
      <c r="L518" s="3">
        <v>33.54</v>
      </c>
      <c r="M518" s="3">
        <f t="shared" si="485"/>
        <v>234.78</v>
      </c>
      <c r="N518" s="3">
        <f t="shared" si="486"/>
        <v>0.67000000000000171</v>
      </c>
      <c r="O518" s="3">
        <f t="shared" si="487"/>
        <v>4.6899999999999977</v>
      </c>
      <c r="R518" s="3"/>
      <c r="S518" s="3"/>
      <c r="T518" s="3"/>
    </row>
    <row r="519" spans="1:20" s="1" customFormat="1" ht="25.2" customHeight="1" x14ac:dyDescent="0.3">
      <c r="B519" s="10" t="s">
        <v>6542</v>
      </c>
      <c r="C519" s="10" t="s">
        <v>6543</v>
      </c>
      <c r="D519" s="11"/>
      <c r="E519" s="16"/>
      <c r="F519" s="16"/>
      <c r="G519" s="16"/>
      <c r="H519" s="16"/>
      <c r="I519" s="16"/>
      <c r="J519" s="11"/>
      <c r="K519" s="11">
        <f>+K520</f>
        <v>8754.9599999999991</v>
      </c>
      <c r="L519" s="11"/>
      <c r="M519" s="11">
        <f>+M520</f>
        <v>8778.16</v>
      </c>
      <c r="N519" s="11"/>
      <c r="O519" s="11">
        <f>+O520</f>
        <v>23.19999999999996</v>
      </c>
      <c r="R519" s="3"/>
      <c r="S519" s="3"/>
      <c r="T519" s="11"/>
    </row>
    <row r="520" spans="1:20" s="1" customFormat="1" ht="25.2" customHeight="1" x14ac:dyDescent="0.3">
      <c r="B520" s="12" t="s">
        <v>6544</v>
      </c>
      <c r="C520" s="12" t="s">
        <v>6545</v>
      </c>
      <c r="D520" s="13"/>
      <c r="E520" s="17"/>
      <c r="F520" s="17"/>
      <c r="G520" s="17"/>
      <c r="H520" s="17"/>
      <c r="I520" s="17"/>
      <c r="J520" s="13"/>
      <c r="K520" s="13">
        <f>SUM(K521:K523)</f>
        <v>8754.9599999999991</v>
      </c>
      <c r="L520" s="13"/>
      <c r="M520" s="13">
        <f>SUM(M521:M523)</f>
        <v>8778.16</v>
      </c>
      <c r="N520" s="13"/>
      <c r="O520" s="13">
        <f>SUM(O521:O523)</f>
        <v>23.19999999999996</v>
      </c>
      <c r="R520" s="3"/>
      <c r="S520" s="3"/>
      <c r="T520" s="13"/>
    </row>
    <row r="521" spans="1:20" s="1" customFormat="1" ht="15" customHeight="1" x14ac:dyDescent="0.3">
      <c r="B521" s="4" t="s">
        <v>6546</v>
      </c>
      <c r="C521" s="4" t="s">
        <v>6547</v>
      </c>
      <c r="D521" s="3" t="s">
        <v>28</v>
      </c>
      <c r="E521" s="18">
        <v>56</v>
      </c>
      <c r="F521" s="18"/>
      <c r="G521" s="18"/>
      <c r="H521" s="18"/>
      <c r="I521" s="97">
        <f t="shared" ref="I521:I523" si="488">SUM(E521:H521)</f>
        <v>56</v>
      </c>
      <c r="J521" s="3">
        <v>133.38999999999999</v>
      </c>
      <c r="K521" s="3">
        <f t="shared" ref="K521:K523" si="489">+ROUND(+IF(I521="",0,I521*J521),2)</f>
        <v>7469.84</v>
      </c>
      <c r="L521" s="3">
        <v>133.53</v>
      </c>
      <c r="M521" s="3">
        <f t="shared" ref="M521:M523" si="490">+ROUND(+IF(I521="",0,I521*L521),2)</f>
        <v>7477.68</v>
      </c>
      <c r="N521" s="3">
        <f t="shared" ref="N521:N523" si="491">+L521-J521</f>
        <v>0.14000000000001478</v>
      </c>
      <c r="O521" s="3">
        <f t="shared" ref="O521:O523" si="492">+M521-K521</f>
        <v>7.8400000000001455</v>
      </c>
      <c r="R521" s="3"/>
      <c r="S521" s="3"/>
      <c r="T521" s="3"/>
    </row>
    <row r="522" spans="1:20" s="1" customFormat="1" ht="15" customHeight="1" x14ac:dyDescent="0.3">
      <c r="B522" s="4" t="s">
        <v>6550</v>
      </c>
      <c r="C522" s="4" t="s">
        <v>6551</v>
      </c>
      <c r="D522" s="3" t="s">
        <v>28</v>
      </c>
      <c r="E522" s="18">
        <v>110</v>
      </c>
      <c r="F522" s="18"/>
      <c r="G522" s="18"/>
      <c r="H522" s="18"/>
      <c r="I522" s="97">
        <f t="shared" si="488"/>
        <v>110</v>
      </c>
      <c r="J522" s="3">
        <v>10.039999999999999</v>
      </c>
      <c r="K522" s="3">
        <f t="shared" si="489"/>
        <v>1104.4000000000001</v>
      </c>
      <c r="L522" s="3">
        <v>10.16</v>
      </c>
      <c r="M522" s="3">
        <f t="shared" si="490"/>
        <v>1117.5999999999999</v>
      </c>
      <c r="N522" s="3">
        <f t="shared" si="491"/>
        <v>0.12000000000000099</v>
      </c>
      <c r="O522" s="3">
        <f t="shared" si="492"/>
        <v>13.199999999999818</v>
      </c>
      <c r="R522" s="3"/>
      <c r="S522" s="3"/>
      <c r="T522" s="3"/>
    </row>
    <row r="523" spans="1:20" s="1" customFormat="1" ht="15" customHeight="1" x14ac:dyDescent="0.3">
      <c r="B523" s="4" t="s">
        <v>6552</v>
      </c>
      <c r="C523" s="4" t="s">
        <v>6553</v>
      </c>
      <c r="D523" s="3" t="s">
        <v>28</v>
      </c>
      <c r="E523" s="18">
        <v>18</v>
      </c>
      <c r="F523" s="18"/>
      <c r="G523" s="18"/>
      <c r="H523" s="18"/>
      <c r="I523" s="97">
        <f t="shared" si="488"/>
        <v>18</v>
      </c>
      <c r="J523" s="3">
        <v>10.039999999999999</v>
      </c>
      <c r="K523" s="3">
        <f t="shared" si="489"/>
        <v>180.72</v>
      </c>
      <c r="L523" s="3">
        <v>10.16</v>
      </c>
      <c r="M523" s="3">
        <f t="shared" si="490"/>
        <v>182.88</v>
      </c>
      <c r="N523" s="3">
        <f t="shared" si="491"/>
        <v>0.12000000000000099</v>
      </c>
      <c r="O523" s="3">
        <f t="shared" si="492"/>
        <v>2.1599999999999966</v>
      </c>
      <c r="R523" s="3"/>
      <c r="S523" s="3"/>
      <c r="T523" s="3"/>
    </row>
    <row r="524" spans="1:20" s="1" customFormat="1" ht="30" customHeight="1" x14ac:dyDescent="0.3">
      <c r="A524" s="1" t="s">
        <v>5415</v>
      </c>
      <c r="B524" s="7" t="s">
        <v>3672</v>
      </c>
      <c r="C524" s="7" t="s">
        <v>5</v>
      </c>
      <c r="D524" s="8"/>
      <c r="E524" s="15"/>
      <c r="F524" s="15"/>
      <c r="G524" s="15"/>
      <c r="H524" s="15"/>
      <c r="I524" s="15"/>
      <c r="J524" s="8"/>
      <c r="K524" s="8">
        <f>+K525+K531+K544+K559+K561+K565</f>
        <v>48365.249999999985</v>
      </c>
      <c r="L524" s="8"/>
      <c r="M524" s="8">
        <f>+M525+M531+M544+M559+M561+M565</f>
        <v>48983.19</v>
      </c>
      <c r="N524" s="8"/>
      <c r="O524" s="8">
        <f>+O525+O531+O544+O559+O561+O565</f>
        <v>617.94000000000051</v>
      </c>
      <c r="R524" s="3"/>
      <c r="S524" s="3"/>
      <c r="T524" s="8"/>
    </row>
    <row r="525" spans="1:20" s="1" customFormat="1" ht="25.2" customHeight="1" x14ac:dyDescent="0.3">
      <c r="B525" s="10" t="s">
        <v>3673</v>
      </c>
      <c r="C525" s="10" t="s">
        <v>3674</v>
      </c>
      <c r="D525" s="11"/>
      <c r="E525" s="16"/>
      <c r="F525" s="16"/>
      <c r="G525" s="16"/>
      <c r="H525" s="16"/>
      <c r="I525" s="16"/>
      <c r="J525" s="11"/>
      <c r="K525" s="11">
        <f>+K526</f>
        <v>23162.559999999998</v>
      </c>
      <c r="L525" s="11"/>
      <c r="M525" s="11">
        <f>+M526</f>
        <v>23375.72</v>
      </c>
      <c r="N525" s="11"/>
      <c r="O525" s="11">
        <f>+O526</f>
        <v>213.16000000000059</v>
      </c>
      <c r="R525" s="3"/>
      <c r="S525" s="3"/>
      <c r="T525" s="11"/>
    </row>
    <row r="526" spans="1:20" s="1" customFormat="1" ht="25.2" customHeight="1" x14ac:dyDescent="0.3">
      <c r="B526" s="12" t="s">
        <v>3675</v>
      </c>
      <c r="C526" s="12" t="s">
        <v>3676</v>
      </c>
      <c r="D526" s="13"/>
      <c r="E526" s="17"/>
      <c r="F526" s="17"/>
      <c r="G526" s="17"/>
      <c r="H526" s="17"/>
      <c r="I526" s="17"/>
      <c r="J526" s="13"/>
      <c r="K526" s="13">
        <f>SUM(K527:K530)</f>
        <v>23162.559999999998</v>
      </c>
      <c r="L526" s="13"/>
      <c r="M526" s="13">
        <f>SUM(M527:M530)</f>
        <v>23375.72</v>
      </c>
      <c r="N526" s="13"/>
      <c r="O526" s="13">
        <f>SUM(O527:O530)</f>
        <v>213.16000000000059</v>
      </c>
      <c r="R526" s="3"/>
      <c r="S526" s="3"/>
      <c r="T526" s="13"/>
    </row>
    <row r="527" spans="1:20" s="1" customFormat="1" ht="15" customHeight="1" x14ac:dyDescent="0.3">
      <c r="B527" s="4" t="s">
        <v>3677</v>
      </c>
      <c r="C527" s="4" t="s">
        <v>6593</v>
      </c>
      <c r="D527" s="3" t="s">
        <v>25</v>
      </c>
      <c r="E527" s="18">
        <v>4117</v>
      </c>
      <c r="F527" s="18"/>
      <c r="G527" s="18"/>
      <c r="H527" s="18"/>
      <c r="I527" s="97">
        <f t="shared" ref="I527:I530" si="493">SUM(E527:H527)</f>
        <v>4117</v>
      </c>
      <c r="J527" s="3">
        <v>4.75</v>
      </c>
      <c r="K527" s="3">
        <f t="shared" ref="K527:K530" si="494">+ROUND(+IF(I527="",0,I527*J527),2)</f>
        <v>19555.75</v>
      </c>
      <c r="L527" s="3">
        <v>4.79</v>
      </c>
      <c r="M527" s="3">
        <f t="shared" ref="M527:M530" si="495">+ROUND(+IF(I527="",0,I527*L527),2)</f>
        <v>19720.43</v>
      </c>
      <c r="N527" s="3">
        <f t="shared" ref="N527:N530" si="496">+L527-J527</f>
        <v>4.0000000000000036E-2</v>
      </c>
      <c r="O527" s="3">
        <f t="shared" ref="O527:O530" si="497">+M527-K527</f>
        <v>164.68000000000029</v>
      </c>
      <c r="R527" s="3"/>
      <c r="S527" s="3"/>
      <c r="T527" s="3"/>
    </row>
    <row r="528" spans="1:20" s="1" customFormat="1" ht="15" customHeight="1" x14ac:dyDescent="0.3">
      <c r="B528" s="4" t="s">
        <v>3679</v>
      </c>
      <c r="C528" s="4" t="s">
        <v>6594</v>
      </c>
      <c r="D528" s="3" t="s">
        <v>25</v>
      </c>
      <c r="E528" s="18">
        <v>868</v>
      </c>
      <c r="F528" s="18"/>
      <c r="G528" s="18"/>
      <c r="H528" s="18"/>
      <c r="I528" s="97">
        <f t="shared" si="493"/>
        <v>868</v>
      </c>
      <c r="J528" s="3">
        <v>2.93</v>
      </c>
      <c r="K528" s="3">
        <f t="shared" si="494"/>
        <v>2543.2399999999998</v>
      </c>
      <c r="L528" s="3">
        <v>2.97</v>
      </c>
      <c r="M528" s="3">
        <f t="shared" si="495"/>
        <v>2577.96</v>
      </c>
      <c r="N528" s="3">
        <f t="shared" si="496"/>
        <v>4.0000000000000036E-2</v>
      </c>
      <c r="O528" s="3">
        <f t="shared" si="497"/>
        <v>34.720000000000255</v>
      </c>
      <c r="R528" s="3"/>
      <c r="S528" s="3"/>
      <c r="T528" s="3"/>
    </row>
    <row r="529" spans="2:20" s="1" customFormat="1" ht="15" customHeight="1" x14ac:dyDescent="0.3">
      <c r="B529" s="4" t="s">
        <v>3681</v>
      </c>
      <c r="C529" s="4" t="s">
        <v>6595</v>
      </c>
      <c r="D529" s="3" t="s">
        <v>25</v>
      </c>
      <c r="E529" s="18">
        <v>321</v>
      </c>
      <c r="F529" s="18"/>
      <c r="G529" s="18"/>
      <c r="H529" s="18"/>
      <c r="I529" s="97">
        <f t="shared" si="493"/>
        <v>321</v>
      </c>
      <c r="J529" s="3">
        <v>2.71</v>
      </c>
      <c r="K529" s="3">
        <f t="shared" si="494"/>
        <v>869.91</v>
      </c>
      <c r="L529" s="3">
        <v>2.75</v>
      </c>
      <c r="M529" s="3">
        <f t="shared" si="495"/>
        <v>882.75</v>
      </c>
      <c r="N529" s="3">
        <f t="shared" si="496"/>
        <v>4.0000000000000036E-2</v>
      </c>
      <c r="O529" s="3">
        <f t="shared" si="497"/>
        <v>12.840000000000032</v>
      </c>
      <c r="R529" s="3"/>
      <c r="S529" s="3"/>
      <c r="T529" s="3"/>
    </row>
    <row r="530" spans="2:20" s="1" customFormat="1" ht="15" customHeight="1" x14ac:dyDescent="0.3">
      <c r="B530" s="4" t="s">
        <v>3683</v>
      </c>
      <c r="C530" s="4" t="s">
        <v>3700</v>
      </c>
      <c r="D530" s="3" t="s">
        <v>28</v>
      </c>
      <c r="E530" s="18">
        <v>23</v>
      </c>
      <c r="F530" s="18"/>
      <c r="G530" s="18"/>
      <c r="H530" s="18"/>
      <c r="I530" s="97">
        <f t="shared" si="493"/>
        <v>23</v>
      </c>
      <c r="J530" s="3">
        <v>8.42</v>
      </c>
      <c r="K530" s="3">
        <f t="shared" si="494"/>
        <v>193.66</v>
      </c>
      <c r="L530" s="3">
        <v>8.4600000000000009</v>
      </c>
      <c r="M530" s="3">
        <f t="shared" si="495"/>
        <v>194.58</v>
      </c>
      <c r="N530" s="3">
        <f t="shared" si="496"/>
        <v>4.0000000000000924E-2</v>
      </c>
      <c r="O530" s="3">
        <f t="shared" si="497"/>
        <v>0.92000000000001592</v>
      </c>
      <c r="R530" s="3"/>
      <c r="S530" s="3"/>
      <c r="T530" s="3"/>
    </row>
    <row r="531" spans="2:20" s="1" customFormat="1" ht="25.2" customHeight="1" x14ac:dyDescent="0.3">
      <c r="B531" s="10" t="s">
        <v>3701</v>
      </c>
      <c r="C531" s="10" t="s">
        <v>6596</v>
      </c>
      <c r="D531" s="11"/>
      <c r="E531" s="16"/>
      <c r="F531" s="16"/>
      <c r="G531" s="16"/>
      <c r="H531" s="16"/>
      <c r="I531" s="16"/>
      <c r="J531" s="11"/>
      <c r="K531" s="11">
        <f>SUM(K532:K543)</f>
        <v>11908.949999999999</v>
      </c>
      <c r="L531" s="11"/>
      <c r="M531" s="11">
        <f>SUM(M532:M543)</f>
        <v>12104.35</v>
      </c>
      <c r="N531" s="11"/>
      <c r="O531" s="11">
        <f>SUM(O532:O543)</f>
        <v>195.40000000000006</v>
      </c>
      <c r="R531" s="3"/>
      <c r="S531" s="3"/>
      <c r="T531" s="11"/>
    </row>
    <row r="532" spans="2:20" s="1" customFormat="1" ht="15" customHeight="1" x14ac:dyDescent="0.3">
      <c r="B532" s="4" t="s">
        <v>3703</v>
      </c>
      <c r="C532" s="4" t="s">
        <v>6597</v>
      </c>
      <c r="D532" s="3" t="s">
        <v>25</v>
      </c>
      <c r="E532" s="18">
        <v>235.8</v>
      </c>
      <c r="F532" s="18"/>
      <c r="G532" s="18"/>
      <c r="H532" s="18"/>
      <c r="I532" s="97">
        <f t="shared" ref="I532:I543" si="498">SUM(E532:H532)</f>
        <v>235.8</v>
      </c>
      <c r="J532" s="3">
        <v>10.69</v>
      </c>
      <c r="K532" s="3">
        <f t="shared" ref="K532:K543" si="499">+ROUND(+IF(I532="",0,I532*J532),2)</f>
        <v>2520.6999999999998</v>
      </c>
      <c r="L532" s="3">
        <v>10.86</v>
      </c>
      <c r="M532" s="3">
        <f t="shared" ref="M532:M543" si="500">+ROUND(+IF(I532="",0,I532*L532),2)</f>
        <v>2560.79</v>
      </c>
      <c r="N532" s="3">
        <f t="shared" ref="N532:N543" si="501">+L532-J532</f>
        <v>0.16999999999999993</v>
      </c>
      <c r="O532" s="3">
        <f t="shared" ref="O532:O543" si="502">+M532-K532</f>
        <v>40.090000000000146</v>
      </c>
      <c r="R532" s="3"/>
      <c r="S532" s="3"/>
      <c r="T532" s="3"/>
    </row>
    <row r="533" spans="2:20" s="1" customFormat="1" ht="15" customHeight="1" x14ac:dyDescent="0.3">
      <c r="B533" s="4" t="s">
        <v>3705</v>
      </c>
      <c r="C533" s="4" t="s">
        <v>6598</v>
      </c>
      <c r="D533" s="3" t="s">
        <v>25</v>
      </c>
      <c r="E533" s="18">
        <v>437</v>
      </c>
      <c r="F533" s="18"/>
      <c r="G533" s="18"/>
      <c r="H533" s="18"/>
      <c r="I533" s="97">
        <f t="shared" si="498"/>
        <v>437</v>
      </c>
      <c r="J533" s="3">
        <v>12.83</v>
      </c>
      <c r="K533" s="3">
        <f t="shared" si="499"/>
        <v>5606.71</v>
      </c>
      <c r="L533" s="3">
        <v>13</v>
      </c>
      <c r="M533" s="3">
        <f t="shared" si="500"/>
        <v>5681</v>
      </c>
      <c r="N533" s="3">
        <f t="shared" si="501"/>
        <v>0.16999999999999993</v>
      </c>
      <c r="O533" s="3">
        <f t="shared" si="502"/>
        <v>74.289999999999964</v>
      </c>
      <c r="R533" s="3"/>
      <c r="S533" s="3"/>
      <c r="T533" s="3"/>
    </row>
    <row r="534" spans="2:20" s="1" customFormat="1" ht="15" customHeight="1" x14ac:dyDescent="0.3">
      <c r="B534" s="4" t="s">
        <v>3707</v>
      </c>
      <c r="C534" s="4" t="s">
        <v>3737</v>
      </c>
      <c r="D534" s="3" t="s">
        <v>28</v>
      </c>
      <c r="E534" s="18">
        <v>66</v>
      </c>
      <c r="F534" s="18"/>
      <c r="G534" s="18"/>
      <c r="H534" s="18"/>
      <c r="I534" s="97">
        <f t="shared" si="498"/>
        <v>66</v>
      </c>
      <c r="J534" s="3">
        <v>9.5299999999999994</v>
      </c>
      <c r="K534" s="3">
        <f t="shared" si="499"/>
        <v>628.98</v>
      </c>
      <c r="L534" s="3">
        <v>9.66</v>
      </c>
      <c r="M534" s="3">
        <f t="shared" si="500"/>
        <v>637.55999999999995</v>
      </c>
      <c r="N534" s="3">
        <f t="shared" si="501"/>
        <v>0.13000000000000078</v>
      </c>
      <c r="O534" s="3">
        <f t="shared" si="502"/>
        <v>8.5799999999999272</v>
      </c>
      <c r="R534" s="3"/>
      <c r="S534" s="3"/>
      <c r="T534" s="3"/>
    </row>
    <row r="535" spans="2:20" s="1" customFormat="1" ht="15" customHeight="1" x14ac:dyDescent="0.3">
      <c r="B535" s="4" t="s">
        <v>3709</v>
      </c>
      <c r="C535" s="4" t="s">
        <v>6599</v>
      </c>
      <c r="D535" s="3" t="s">
        <v>28</v>
      </c>
      <c r="E535" s="18">
        <v>156</v>
      </c>
      <c r="F535" s="18"/>
      <c r="G535" s="18"/>
      <c r="H535" s="18"/>
      <c r="I535" s="97">
        <f t="shared" si="498"/>
        <v>156</v>
      </c>
      <c r="J535" s="3">
        <v>5.71</v>
      </c>
      <c r="K535" s="3">
        <f t="shared" si="499"/>
        <v>890.76</v>
      </c>
      <c r="L535" s="3">
        <v>5.84</v>
      </c>
      <c r="M535" s="3">
        <f t="shared" si="500"/>
        <v>911.04</v>
      </c>
      <c r="N535" s="3">
        <f t="shared" si="501"/>
        <v>0.12999999999999989</v>
      </c>
      <c r="O535" s="3">
        <f t="shared" si="502"/>
        <v>20.279999999999973</v>
      </c>
      <c r="R535" s="3"/>
      <c r="S535" s="3"/>
      <c r="T535" s="3"/>
    </row>
    <row r="536" spans="2:20" s="1" customFormat="1" ht="15" customHeight="1" x14ac:dyDescent="0.3">
      <c r="B536" s="4" t="s">
        <v>3711</v>
      </c>
      <c r="C536" s="4" t="s">
        <v>6600</v>
      </c>
      <c r="D536" s="3" t="s">
        <v>28</v>
      </c>
      <c r="E536" s="18">
        <v>38</v>
      </c>
      <c r="F536" s="18"/>
      <c r="G536" s="18"/>
      <c r="H536" s="18"/>
      <c r="I536" s="97">
        <f t="shared" si="498"/>
        <v>38</v>
      </c>
      <c r="J536" s="3">
        <v>6.42</v>
      </c>
      <c r="K536" s="3">
        <f t="shared" si="499"/>
        <v>243.96</v>
      </c>
      <c r="L536" s="3">
        <v>6.55</v>
      </c>
      <c r="M536" s="3">
        <f t="shared" si="500"/>
        <v>248.9</v>
      </c>
      <c r="N536" s="3">
        <f t="shared" si="501"/>
        <v>0.12999999999999989</v>
      </c>
      <c r="O536" s="3">
        <f t="shared" si="502"/>
        <v>4.9399999999999977</v>
      </c>
      <c r="R536" s="3"/>
      <c r="S536" s="3"/>
      <c r="T536" s="3"/>
    </row>
    <row r="537" spans="2:20" s="1" customFormat="1" ht="15" customHeight="1" x14ac:dyDescent="0.3">
      <c r="B537" s="4" t="s">
        <v>3713</v>
      </c>
      <c r="C537" s="4" t="s">
        <v>6601</v>
      </c>
      <c r="D537" s="3" t="s">
        <v>28</v>
      </c>
      <c r="E537" s="18">
        <v>69</v>
      </c>
      <c r="F537" s="18"/>
      <c r="G537" s="18"/>
      <c r="H537" s="18"/>
      <c r="I537" s="97">
        <f t="shared" si="498"/>
        <v>69</v>
      </c>
      <c r="J537" s="3">
        <v>5.39</v>
      </c>
      <c r="K537" s="3">
        <f t="shared" si="499"/>
        <v>371.91</v>
      </c>
      <c r="L537" s="3">
        <v>5.52</v>
      </c>
      <c r="M537" s="3">
        <f t="shared" si="500"/>
        <v>380.88</v>
      </c>
      <c r="N537" s="3">
        <f t="shared" si="501"/>
        <v>0.12999999999999989</v>
      </c>
      <c r="O537" s="3">
        <f t="shared" si="502"/>
        <v>8.9699999999999704</v>
      </c>
      <c r="R537" s="3"/>
      <c r="S537" s="3"/>
      <c r="T537" s="3"/>
    </row>
    <row r="538" spans="2:20" s="1" customFormat="1" ht="15" customHeight="1" x14ac:dyDescent="0.3">
      <c r="B538" s="4" t="s">
        <v>3715</v>
      </c>
      <c r="C538" s="4" t="s">
        <v>6602</v>
      </c>
      <c r="D538" s="3" t="s">
        <v>28</v>
      </c>
      <c r="E538" s="18">
        <v>76</v>
      </c>
      <c r="F538" s="18"/>
      <c r="G538" s="18"/>
      <c r="H538" s="18"/>
      <c r="I538" s="97">
        <f t="shared" si="498"/>
        <v>76</v>
      </c>
      <c r="J538" s="3">
        <v>5.32</v>
      </c>
      <c r="K538" s="3">
        <f t="shared" si="499"/>
        <v>404.32</v>
      </c>
      <c r="L538" s="3">
        <v>5.45</v>
      </c>
      <c r="M538" s="3">
        <f t="shared" si="500"/>
        <v>414.2</v>
      </c>
      <c r="N538" s="3">
        <f t="shared" si="501"/>
        <v>0.12999999999999989</v>
      </c>
      <c r="O538" s="3">
        <f t="shared" si="502"/>
        <v>9.8799999999999955</v>
      </c>
      <c r="R538" s="3"/>
      <c r="S538" s="3"/>
      <c r="T538" s="3"/>
    </row>
    <row r="539" spans="2:20" s="1" customFormat="1" ht="15" customHeight="1" x14ac:dyDescent="0.3">
      <c r="B539" s="4" t="s">
        <v>3717</v>
      </c>
      <c r="C539" s="4" t="s">
        <v>6603</v>
      </c>
      <c r="D539" s="3" t="s">
        <v>28</v>
      </c>
      <c r="E539" s="18">
        <v>156</v>
      </c>
      <c r="F539" s="18"/>
      <c r="G539" s="18"/>
      <c r="H539" s="18"/>
      <c r="I539" s="97">
        <f t="shared" si="498"/>
        <v>156</v>
      </c>
      <c r="J539" s="3">
        <v>4.01</v>
      </c>
      <c r="K539" s="3">
        <f t="shared" si="499"/>
        <v>625.55999999999995</v>
      </c>
      <c r="L539" s="3">
        <v>4.1399999999999997</v>
      </c>
      <c r="M539" s="3">
        <f t="shared" si="500"/>
        <v>645.84</v>
      </c>
      <c r="N539" s="3">
        <f t="shared" si="501"/>
        <v>0.12999999999999989</v>
      </c>
      <c r="O539" s="3">
        <f t="shared" si="502"/>
        <v>20.280000000000086</v>
      </c>
      <c r="R539" s="3"/>
      <c r="S539" s="3"/>
      <c r="T539" s="3"/>
    </row>
    <row r="540" spans="2:20" s="1" customFormat="1" ht="15" customHeight="1" x14ac:dyDescent="0.3">
      <c r="B540" s="4" t="s">
        <v>3718</v>
      </c>
      <c r="C540" s="4" t="s">
        <v>3706</v>
      </c>
      <c r="D540" s="3" t="s">
        <v>25</v>
      </c>
      <c r="E540" s="18">
        <v>32</v>
      </c>
      <c r="F540" s="18"/>
      <c r="G540" s="18"/>
      <c r="H540" s="18"/>
      <c r="I540" s="97">
        <f t="shared" si="498"/>
        <v>32</v>
      </c>
      <c r="J540" s="3">
        <v>14.92</v>
      </c>
      <c r="K540" s="3">
        <f t="shared" si="499"/>
        <v>477.44</v>
      </c>
      <c r="L540" s="3">
        <v>15.12</v>
      </c>
      <c r="M540" s="3">
        <f t="shared" si="500"/>
        <v>483.84</v>
      </c>
      <c r="N540" s="3">
        <f t="shared" si="501"/>
        <v>0.19999999999999929</v>
      </c>
      <c r="O540" s="3">
        <f t="shared" si="502"/>
        <v>6.3999999999999773</v>
      </c>
      <c r="R540" s="3"/>
      <c r="S540" s="3"/>
      <c r="T540" s="3"/>
    </row>
    <row r="541" spans="2:20" s="1" customFormat="1" ht="15" customHeight="1" x14ac:dyDescent="0.3">
      <c r="B541" s="4" t="s">
        <v>3720</v>
      </c>
      <c r="C541" s="4" t="s">
        <v>3714</v>
      </c>
      <c r="D541" s="3" t="s">
        <v>28</v>
      </c>
      <c r="E541" s="18">
        <v>5</v>
      </c>
      <c r="F541" s="18"/>
      <c r="G541" s="18"/>
      <c r="H541" s="18"/>
      <c r="I541" s="97">
        <f t="shared" si="498"/>
        <v>5</v>
      </c>
      <c r="J541" s="3">
        <v>12.29</v>
      </c>
      <c r="K541" s="3">
        <f t="shared" si="499"/>
        <v>61.45</v>
      </c>
      <c r="L541" s="3">
        <v>12.42</v>
      </c>
      <c r="M541" s="3">
        <f t="shared" si="500"/>
        <v>62.1</v>
      </c>
      <c r="N541" s="3">
        <f t="shared" si="501"/>
        <v>0.13000000000000078</v>
      </c>
      <c r="O541" s="3">
        <f t="shared" si="502"/>
        <v>0.64999999999999858</v>
      </c>
      <c r="R541" s="3"/>
      <c r="S541" s="3"/>
      <c r="T541" s="3"/>
    </row>
    <row r="542" spans="2:20" s="1" customFormat="1" ht="15" customHeight="1" x14ac:dyDescent="0.3">
      <c r="B542" s="4" t="s">
        <v>3722</v>
      </c>
      <c r="C542" s="4" t="s">
        <v>3721</v>
      </c>
      <c r="D542" s="3" t="s">
        <v>28</v>
      </c>
      <c r="E542" s="18">
        <v>4</v>
      </c>
      <c r="F542" s="18"/>
      <c r="G542" s="18"/>
      <c r="H542" s="18"/>
      <c r="I542" s="97">
        <f t="shared" si="498"/>
        <v>4</v>
      </c>
      <c r="J542" s="3">
        <v>7.79</v>
      </c>
      <c r="K542" s="3">
        <f t="shared" si="499"/>
        <v>31.16</v>
      </c>
      <c r="L542" s="3">
        <v>7.92</v>
      </c>
      <c r="M542" s="3">
        <f t="shared" si="500"/>
        <v>31.68</v>
      </c>
      <c r="N542" s="3">
        <f t="shared" si="501"/>
        <v>0.12999999999999989</v>
      </c>
      <c r="O542" s="3">
        <f t="shared" si="502"/>
        <v>0.51999999999999957</v>
      </c>
      <c r="R542" s="3"/>
      <c r="S542" s="3"/>
      <c r="T542" s="3"/>
    </row>
    <row r="543" spans="2:20" s="1" customFormat="1" ht="15" customHeight="1" x14ac:dyDescent="0.3">
      <c r="B543" s="4" t="s">
        <v>3723</v>
      </c>
      <c r="C543" s="4" t="s">
        <v>3727</v>
      </c>
      <c r="D543" s="3" t="s">
        <v>28</v>
      </c>
      <c r="E543" s="18">
        <v>4</v>
      </c>
      <c r="F543" s="18"/>
      <c r="G543" s="18"/>
      <c r="H543" s="18"/>
      <c r="I543" s="97">
        <f t="shared" si="498"/>
        <v>4</v>
      </c>
      <c r="J543" s="3">
        <v>11.5</v>
      </c>
      <c r="K543" s="3">
        <f t="shared" si="499"/>
        <v>46</v>
      </c>
      <c r="L543" s="3">
        <v>11.63</v>
      </c>
      <c r="M543" s="3">
        <f t="shared" si="500"/>
        <v>46.52</v>
      </c>
      <c r="N543" s="3">
        <f t="shared" si="501"/>
        <v>0.13000000000000078</v>
      </c>
      <c r="O543" s="3">
        <f t="shared" si="502"/>
        <v>0.52000000000000313</v>
      </c>
      <c r="R543" s="3"/>
      <c r="S543" s="3"/>
      <c r="T543" s="3"/>
    </row>
    <row r="544" spans="2:20" s="1" customFormat="1" ht="25.2" customHeight="1" x14ac:dyDescent="0.3">
      <c r="B544" s="10" t="s">
        <v>3754</v>
      </c>
      <c r="C544" s="10" t="s">
        <v>3755</v>
      </c>
      <c r="D544" s="11"/>
      <c r="E544" s="16"/>
      <c r="F544" s="16"/>
      <c r="G544" s="16"/>
      <c r="H544" s="16"/>
      <c r="I544" s="16"/>
      <c r="J544" s="11"/>
      <c r="K544" s="11">
        <f>SUM(K545:K558)</f>
        <v>9557.4199999999983</v>
      </c>
      <c r="L544" s="11"/>
      <c r="M544" s="11">
        <f>SUM(M545:M558)</f>
        <v>9669.07</v>
      </c>
      <c r="N544" s="11"/>
      <c r="O544" s="11">
        <f>SUM(O545:O558)</f>
        <v>111.64999999999988</v>
      </c>
      <c r="R544" s="3"/>
      <c r="S544" s="3"/>
      <c r="T544" s="11"/>
    </row>
    <row r="545" spans="2:20" s="1" customFormat="1" ht="15" customHeight="1" x14ac:dyDescent="0.3">
      <c r="B545" s="4" t="s">
        <v>3756</v>
      </c>
      <c r="C545" s="4" t="s">
        <v>6605</v>
      </c>
      <c r="D545" s="3" t="s">
        <v>1337</v>
      </c>
      <c r="E545" s="18">
        <v>45</v>
      </c>
      <c r="F545" s="18"/>
      <c r="G545" s="18"/>
      <c r="H545" s="18"/>
      <c r="I545" s="97">
        <f t="shared" ref="I545:I558" si="503">SUM(E545:H545)</f>
        <v>45</v>
      </c>
      <c r="J545" s="3">
        <v>104.22</v>
      </c>
      <c r="K545" s="3">
        <f t="shared" ref="K545:K558" si="504">+ROUND(+IF(I545="",0,I545*J545),2)</f>
        <v>4689.8999999999996</v>
      </c>
      <c r="L545" s="3">
        <v>104.96</v>
      </c>
      <c r="M545" s="3">
        <f t="shared" ref="M545:M558" si="505">+ROUND(+IF(I545="",0,I545*L545),2)</f>
        <v>4723.2</v>
      </c>
      <c r="N545" s="3">
        <f t="shared" ref="N545:N558" si="506">+L545-J545</f>
        <v>0.73999999999999488</v>
      </c>
      <c r="O545" s="3">
        <f t="shared" ref="O545:O558" si="507">+M545-K545</f>
        <v>33.300000000000182</v>
      </c>
      <c r="R545" s="3"/>
      <c r="S545" s="3"/>
      <c r="T545" s="3"/>
    </row>
    <row r="546" spans="2:20" s="1" customFormat="1" ht="15" customHeight="1" x14ac:dyDescent="0.3">
      <c r="B546" s="4" t="s">
        <v>3758</v>
      </c>
      <c r="C546" s="4" t="s">
        <v>6606</v>
      </c>
      <c r="D546" s="3" t="s">
        <v>1337</v>
      </c>
      <c r="E546" s="18">
        <v>20</v>
      </c>
      <c r="F546" s="18"/>
      <c r="G546" s="18"/>
      <c r="H546" s="18"/>
      <c r="I546" s="97">
        <f t="shared" si="503"/>
        <v>20</v>
      </c>
      <c r="J546" s="3">
        <v>104.54</v>
      </c>
      <c r="K546" s="3">
        <f t="shared" si="504"/>
        <v>2090.8000000000002</v>
      </c>
      <c r="L546" s="3">
        <v>105.28</v>
      </c>
      <c r="M546" s="3">
        <f t="shared" si="505"/>
        <v>2105.6</v>
      </c>
      <c r="N546" s="3">
        <f t="shared" si="506"/>
        <v>0.73999999999999488</v>
      </c>
      <c r="O546" s="3">
        <f t="shared" si="507"/>
        <v>14.799999999999727</v>
      </c>
      <c r="R546" s="3"/>
      <c r="S546" s="3"/>
      <c r="T546" s="3"/>
    </row>
    <row r="547" spans="2:20" s="1" customFormat="1" ht="15" customHeight="1" x14ac:dyDescent="0.3">
      <c r="B547" s="4" t="s">
        <v>3760</v>
      </c>
      <c r="C547" s="4" t="s">
        <v>6607</v>
      </c>
      <c r="D547" s="3" t="s">
        <v>1337</v>
      </c>
      <c r="E547" s="18">
        <v>81</v>
      </c>
      <c r="F547" s="18"/>
      <c r="G547" s="18"/>
      <c r="H547" s="18"/>
      <c r="I547" s="97">
        <f t="shared" si="503"/>
        <v>81</v>
      </c>
      <c r="J547" s="3">
        <v>15.68</v>
      </c>
      <c r="K547" s="3">
        <f t="shared" si="504"/>
        <v>1270.08</v>
      </c>
      <c r="L547" s="3">
        <v>16.059999999999999</v>
      </c>
      <c r="M547" s="3">
        <f t="shared" si="505"/>
        <v>1300.8599999999999</v>
      </c>
      <c r="N547" s="3">
        <f t="shared" si="506"/>
        <v>0.37999999999999901</v>
      </c>
      <c r="O547" s="3">
        <f t="shared" si="507"/>
        <v>30.779999999999973</v>
      </c>
      <c r="R547" s="3"/>
      <c r="S547" s="3"/>
      <c r="T547" s="3"/>
    </row>
    <row r="548" spans="2:20" s="1" customFormat="1" ht="15" customHeight="1" x14ac:dyDescent="0.3">
      <c r="B548" s="4" t="s">
        <v>3762</v>
      </c>
      <c r="C548" s="4" t="s">
        <v>3775</v>
      </c>
      <c r="D548" s="3" t="s">
        <v>1337</v>
      </c>
      <c r="E548" s="18">
        <v>12</v>
      </c>
      <c r="F548" s="18"/>
      <c r="G548" s="18"/>
      <c r="H548" s="18"/>
      <c r="I548" s="97">
        <f t="shared" si="503"/>
        <v>12</v>
      </c>
      <c r="J548" s="3">
        <v>17.96</v>
      </c>
      <c r="K548" s="3">
        <f t="shared" si="504"/>
        <v>215.52</v>
      </c>
      <c r="L548" s="3">
        <v>18.34</v>
      </c>
      <c r="M548" s="3">
        <f t="shared" si="505"/>
        <v>220.08</v>
      </c>
      <c r="N548" s="3">
        <f t="shared" si="506"/>
        <v>0.37999999999999901</v>
      </c>
      <c r="O548" s="3">
        <f t="shared" si="507"/>
        <v>4.5600000000000023</v>
      </c>
      <c r="R548" s="3"/>
      <c r="S548" s="3"/>
      <c r="T548" s="3"/>
    </row>
    <row r="549" spans="2:20" s="1" customFormat="1" ht="15" customHeight="1" x14ac:dyDescent="0.3">
      <c r="B549" s="4" t="s">
        <v>3764</v>
      </c>
      <c r="C549" s="4" t="s">
        <v>3777</v>
      </c>
      <c r="D549" s="3" t="s">
        <v>1337</v>
      </c>
      <c r="E549" s="18">
        <v>12</v>
      </c>
      <c r="F549" s="18"/>
      <c r="G549" s="18"/>
      <c r="H549" s="18"/>
      <c r="I549" s="97">
        <f t="shared" si="503"/>
        <v>12</v>
      </c>
      <c r="J549" s="3">
        <v>17.96</v>
      </c>
      <c r="K549" s="3">
        <f t="shared" si="504"/>
        <v>215.52</v>
      </c>
      <c r="L549" s="3">
        <v>18.34</v>
      </c>
      <c r="M549" s="3">
        <f t="shared" si="505"/>
        <v>220.08</v>
      </c>
      <c r="N549" s="3">
        <f t="shared" si="506"/>
        <v>0.37999999999999901</v>
      </c>
      <c r="O549" s="3">
        <f t="shared" si="507"/>
        <v>4.5600000000000023</v>
      </c>
      <c r="R549" s="3"/>
      <c r="S549" s="3"/>
      <c r="T549" s="3"/>
    </row>
    <row r="550" spans="2:20" s="1" customFormat="1" ht="15" customHeight="1" x14ac:dyDescent="0.3">
      <c r="B550" s="4" t="s">
        <v>3766</v>
      </c>
      <c r="C550" s="4" t="s">
        <v>3781</v>
      </c>
      <c r="D550" s="3" t="s">
        <v>1337</v>
      </c>
      <c r="E550" s="18">
        <v>1</v>
      </c>
      <c r="F550" s="18"/>
      <c r="G550" s="18"/>
      <c r="H550" s="18"/>
      <c r="I550" s="97">
        <f t="shared" si="503"/>
        <v>1</v>
      </c>
      <c r="J550" s="3">
        <v>19.55</v>
      </c>
      <c r="K550" s="3">
        <f t="shared" si="504"/>
        <v>19.55</v>
      </c>
      <c r="L550" s="3">
        <v>19.93</v>
      </c>
      <c r="M550" s="3">
        <f t="shared" si="505"/>
        <v>19.93</v>
      </c>
      <c r="N550" s="3">
        <f t="shared" si="506"/>
        <v>0.37999999999999901</v>
      </c>
      <c r="O550" s="3">
        <f t="shared" si="507"/>
        <v>0.37999999999999901</v>
      </c>
      <c r="R550" s="3"/>
      <c r="S550" s="3"/>
      <c r="T550" s="3"/>
    </row>
    <row r="551" spans="2:20" s="1" customFormat="1" ht="15" customHeight="1" x14ac:dyDescent="0.3">
      <c r="B551" s="4" t="s">
        <v>3768</v>
      </c>
      <c r="C551" s="4" t="s">
        <v>6608</v>
      </c>
      <c r="D551" s="3" t="s">
        <v>1337</v>
      </c>
      <c r="E551" s="18">
        <v>22</v>
      </c>
      <c r="F551" s="18"/>
      <c r="G551" s="18"/>
      <c r="H551" s="18"/>
      <c r="I551" s="97">
        <f t="shared" si="503"/>
        <v>22</v>
      </c>
      <c r="J551" s="3">
        <v>18.600000000000001</v>
      </c>
      <c r="K551" s="3">
        <f t="shared" si="504"/>
        <v>409.2</v>
      </c>
      <c r="L551" s="3">
        <v>18.98</v>
      </c>
      <c r="M551" s="3">
        <f t="shared" si="505"/>
        <v>417.56</v>
      </c>
      <c r="N551" s="3">
        <f t="shared" si="506"/>
        <v>0.37999999999999901</v>
      </c>
      <c r="O551" s="3">
        <f t="shared" si="507"/>
        <v>8.3600000000000136</v>
      </c>
      <c r="R551" s="3"/>
      <c r="S551" s="3"/>
      <c r="T551" s="3"/>
    </row>
    <row r="552" spans="2:20" s="1" customFormat="1" ht="15" customHeight="1" x14ac:dyDescent="0.3">
      <c r="B552" s="4" t="s">
        <v>3770</v>
      </c>
      <c r="C552" s="4" t="s">
        <v>3789</v>
      </c>
      <c r="D552" s="3" t="s">
        <v>1337</v>
      </c>
      <c r="E552" s="18">
        <v>1</v>
      </c>
      <c r="F552" s="18"/>
      <c r="G552" s="18"/>
      <c r="H552" s="18"/>
      <c r="I552" s="97">
        <f t="shared" si="503"/>
        <v>1</v>
      </c>
      <c r="J552" s="3">
        <v>28.26</v>
      </c>
      <c r="K552" s="3">
        <f t="shared" si="504"/>
        <v>28.26</v>
      </c>
      <c r="L552" s="3">
        <v>29.09</v>
      </c>
      <c r="M552" s="3">
        <f t="shared" si="505"/>
        <v>29.09</v>
      </c>
      <c r="N552" s="3">
        <f t="shared" si="506"/>
        <v>0.82999999999999829</v>
      </c>
      <c r="O552" s="3">
        <f t="shared" si="507"/>
        <v>0.82999999999999829</v>
      </c>
      <c r="R552" s="3"/>
      <c r="S552" s="3"/>
      <c r="T552" s="3"/>
    </row>
    <row r="553" spans="2:20" s="1" customFormat="1" ht="15" customHeight="1" x14ac:dyDescent="0.3">
      <c r="B553" s="4" t="s">
        <v>3772</v>
      </c>
      <c r="C553" s="4" t="s">
        <v>6609</v>
      </c>
      <c r="D553" s="3" t="s">
        <v>1337</v>
      </c>
      <c r="E553" s="18">
        <v>1</v>
      </c>
      <c r="F553" s="18"/>
      <c r="G553" s="18"/>
      <c r="H553" s="18"/>
      <c r="I553" s="97">
        <f t="shared" si="503"/>
        <v>1</v>
      </c>
      <c r="J553" s="3">
        <v>19.55</v>
      </c>
      <c r="K553" s="3">
        <f t="shared" si="504"/>
        <v>19.55</v>
      </c>
      <c r="L553" s="3">
        <v>19.93</v>
      </c>
      <c r="M553" s="3">
        <f t="shared" si="505"/>
        <v>19.93</v>
      </c>
      <c r="N553" s="3">
        <f t="shared" si="506"/>
        <v>0.37999999999999901</v>
      </c>
      <c r="O553" s="3">
        <f t="shared" si="507"/>
        <v>0.37999999999999901</v>
      </c>
      <c r="R553" s="3"/>
      <c r="S553" s="3"/>
      <c r="T553" s="3"/>
    </row>
    <row r="554" spans="2:20" s="1" customFormat="1" ht="15" customHeight="1" x14ac:dyDescent="0.3">
      <c r="B554" s="4" t="s">
        <v>3774</v>
      </c>
      <c r="C554" s="4" t="s">
        <v>6610</v>
      </c>
      <c r="D554" s="3" t="s">
        <v>1337</v>
      </c>
      <c r="E554" s="18">
        <v>13</v>
      </c>
      <c r="F554" s="18"/>
      <c r="G554" s="18"/>
      <c r="H554" s="18"/>
      <c r="I554" s="97">
        <f t="shared" si="503"/>
        <v>13</v>
      </c>
      <c r="J554" s="3">
        <v>17.8</v>
      </c>
      <c r="K554" s="3">
        <f t="shared" si="504"/>
        <v>231.4</v>
      </c>
      <c r="L554" s="3">
        <v>18.21</v>
      </c>
      <c r="M554" s="3">
        <f t="shared" si="505"/>
        <v>236.73</v>
      </c>
      <c r="N554" s="3">
        <f t="shared" si="506"/>
        <v>0.41000000000000014</v>
      </c>
      <c r="O554" s="3">
        <f t="shared" si="507"/>
        <v>5.3299999999999841</v>
      </c>
      <c r="R554" s="3"/>
      <c r="S554" s="3"/>
      <c r="T554" s="3"/>
    </row>
    <row r="555" spans="2:20" s="1" customFormat="1" ht="15" customHeight="1" x14ac:dyDescent="0.3">
      <c r="B555" s="4" t="s">
        <v>3776</v>
      </c>
      <c r="C555" s="4" t="s">
        <v>6611</v>
      </c>
      <c r="D555" s="3" t="s">
        <v>1337</v>
      </c>
      <c r="E555" s="18">
        <v>7</v>
      </c>
      <c r="F555" s="18"/>
      <c r="G555" s="18"/>
      <c r="H555" s="18"/>
      <c r="I555" s="97">
        <f t="shared" si="503"/>
        <v>7</v>
      </c>
      <c r="J555" s="3">
        <v>17.8</v>
      </c>
      <c r="K555" s="3">
        <f t="shared" si="504"/>
        <v>124.6</v>
      </c>
      <c r="L555" s="3">
        <v>18.21</v>
      </c>
      <c r="M555" s="3">
        <f t="shared" si="505"/>
        <v>127.47</v>
      </c>
      <c r="N555" s="3">
        <f t="shared" si="506"/>
        <v>0.41000000000000014</v>
      </c>
      <c r="O555" s="3">
        <f t="shared" si="507"/>
        <v>2.8700000000000045</v>
      </c>
      <c r="R555" s="3"/>
      <c r="S555" s="3"/>
      <c r="T555" s="3"/>
    </row>
    <row r="556" spans="2:20" s="1" customFormat="1" ht="15" customHeight="1" x14ac:dyDescent="0.3">
      <c r="B556" s="4" t="s">
        <v>3778</v>
      </c>
      <c r="C556" s="4" t="s">
        <v>6612</v>
      </c>
      <c r="D556" s="3" t="s">
        <v>1337</v>
      </c>
      <c r="E556" s="18">
        <v>6</v>
      </c>
      <c r="F556" s="18"/>
      <c r="G556" s="18"/>
      <c r="H556" s="18"/>
      <c r="I556" s="97">
        <f t="shared" si="503"/>
        <v>6</v>
      </c>
      <c r="J556" s="3">
        <v>17.8</v>
      </c>
      <c r="K556" s="3">
        <f t="shared" si="504"/>
        <v>106.8</v>
      </c>
      <c r="L556" s="3">
        <v>18.21</v>
      </c>
      <c r="M556" s="3">
        <f t="shared" si="505"/>
        <v>109.26</v>
      </c>
      <c r="N556" s="3">
        <f t="shared" si="506"/>
        <v>0.41000000000000014</v>
      </c>
      <c r="O556" s="3">
        <f t="shared" si="507"/>
        <v>2.460000000000008</v>
      </c>
      <c r="R556" s="3"/>
      <c r="S556" s="3"/>
      <c r="T556" s="3"/>
    </row>
    <row r="557" spans="2:20" s="1" customFormat="1" ht="15" customHeight="1" x14ac:dyDescent="0.3">
      <c r="B557" s="4" t="s">
        <v>3780</v>
      </c>
      <c r="C557" s="4" t="s">
        <v>6613</v>
      </c>
      <c r="D557" s="3" t="s">
        <v>1337</v>
      </c>
      <c r="E557" s="18">
        <v>7</v>
      </c>
      <c r="F557" s="18"/>
      <c r="G557" s="18"/>
      <c r="H557" s="18"/>
      <c r="I557" s="97">
        <f t="shared" si="503"/>
        <v>7</v>
      </c>
      <c r="J557" s="3">
        <v>16.670000000000002</v>
      </c>
      <c r="K557" s="3">
        <f t="shared" si="504"/>
        <v>116.69</v>
      </c>
      <c r="L557" s="3">
        <v>17.05</v>
      </c>
      <c r="M557" s="3">
        <f t="shared" si="505"/>
        <v>119.35</v>
      </c>
      <c r="N557" s="3">
        <f t="shared" si="506"/>
        <v>0.37999999999999901</v>
      </c>
      <c r="O557" s="3">
        <f t="shared" si="507"/>
        <v>2.6599999999999966</v>
      </c>
      <c r="R557" s="3"/>
      <c r="S557" s="3"/>
      <c r="T557" s="3"/>
    </row>
    <row r="558" spans="2:20" s="1" customFormat="1" ht="15" customHeight="1" x14ac:dyDescent="0.3">
      <c r="B558" s="4" t="s">
        <v>3782</v>
      </c>
      <c r="C558" s="4" t="s">
        <v>6614</v>
      </c>
      <c r="D558" s="3" t="s">
        <v>1337</v>
      </c>
      <c r="E558" s="18">
        <v>1</v>
      </c>
      <c r="F558" s="18"/>
      <c r="G558" s="18"/>
      <c r="H558" s="18"/>
      <c r="I558" s="97">
        <f t="shared" si="503"/>
        <v>1</v>
      </c>
      <c r="J558" s="3">
        <v>19.55</v>
      </c>
      <c r="K558" s="3">
        <f t="shared" si="504"/>
        <v>19.55</v>
      </c>
      <c r="L558" s="3">
        <v>19.93</v>
      </c>
      <c r="M558" s="3">
        <f t="shared" si="505"/>
        <v>19.93</v>
      </c>
      <c r="N558" s="3">
        <f t="shared" si="506"/>
        <v>0.37999999999999901</v>
      </c>
      <c r="O558" s="3">
        <f t="shared" si="507"/>
        <v>0.37999999999999901</v>
      </c>
      <c r="R558" s="3"/>
      <c r="S558" s="3"/>
      <c r="T558" s="3"/>
    </row>
    <row r="559" spans="2:20" s="1" customFormat="1" ht="25.2" customHeight="1" x14ac:dyDescent="0.3">
      <c r="B559" s="10" t="s">
        <v>3806</v>
      </c>
      <c r="C559" s="10" t="s">
        <v>3807</v>
      </c>
      <c r="D559" s="11"/>
      <c r="E559" s="16"/>
      <c r="F559" s="16"/>
      <c r="G559" s="16"/>
      <c r="H559" s="16"/>
      <c r="I559" s="16"/>
      <c r="J559" s="11"/>
      <c r="K559" s="11">
        <f>SUM(K560)</f>
        <v>357.34</v>
      </c>
      <c r="L559" s="11"/>
      <c r="M559" s="11">
        <f>SUM(M560)</f>
        <v>370.94</v>
      </c>
      <c r="N559" s="11"/>
      <c r="O559" s="11">
        <f>SUM(O560)</f>
        <v>13.600000000000023</v>
      </c>
      <c r="R559" s="3"/>
      <c r="S559" s="3"/>
      <c r="T559" s="11"/>
    </row>
    <row r="560" spans="2:20" s="1" customFormat="1" ht="15" customHeight="1" x14ac:dyDescent="0.3">
      <c r="B560" s="4" t="s">
        <v>3808</v>
      </c>
      <c r="C560" s="4" t="s">
        <v>6615</v>
      </c>
      <c r="D560" s="3" t="s">
        <v>25</v>
      </c>
      <c r="E560" s="18">
        <v>34</v>
      </c>
      <c r="F560" s="18"/>
      <c r="G560" s="18"/>
      <c r="H560" s="18"/>
      <c r="I560" s="97">
        <f>SUM(E560:H560)</f>
        <v>34</v>
      </c>
      <c r="J560" s="3">
        <v>10.51</v>
      </c>
      <c r="K560" s="3">
        <f t="shared" ref="K560" si="508">+ROUND(+IF(I560="",0,I560*J560),2)</f>
        <v>357.34</v>
      </c>
      <c r="L560" s="3">
        <v>10.91</v>
      </c>
      <c r="M560" s="3">
        <f t="shared" ref="M560" si="509">+ROUND(+IF(I560="",0,I560*L560),2)</f>
        <v>370.94</v>
      </c>
      <c r="N560" s="3">
        <f t="shared" ref="N560" si="510">+L560-J560</f>
        <v>0.40000000000000036</v>
      </c>
      <c r="O560" s="3">
        <f t="shared" ref="O560" si="511">+M560-K560</f>
        <v>13.600000000000023</v>
      </c>
      <c r="R560" s="3"/>
      <c r="S560" s="3"/>
      <c r="T560" s="3"/>
    </row>
    <row r="561" spans="1:20" s="1" customFormat="1" ht="25.2" customHeight="1" x14ac:dyDescent="0.3">
      <c r="B561" s="10" t="s">
        <v>3860</v>
      </c>
      <c r="C561" s="10" t="s">
        <v>6625</v>
      </c>
      <c r="D561" s="11"/>
      <c r="E561" s="16"/>
      <c r="F561" s="16"/>
      <c r="G561" s="16"/>
      <c r="H561" s="16"/>
      <c r="I561" s="16"/>
      <c r="J561" s="11"/>
      <c r="K561" s="11">
        <f>SUM(K562:K564)</f>
        <v>1496.45</v>
      </c>
      <c r="L561" s="11"/>
      <c r="M561" s="11">
        <f>SUM(M562:M564)</f>
        <v>1545.47</v>
      </c>
      <c r="N561" s="11"/>
      <c r="O561" s="11">
        <f>SUM(O562:O564)</f>
        <v>49.019999999999925</v>
      </c>
      <c r="R561" s="3"/>
      <c r="S561" s="3"/>
      <c r="T561" s="11"/>
    </row>
    <row r="562" spans="1:20" s="1" customFormat="1" ht="15" customHeight="1" x14ac:dyDescent="0.3">
      <c r="B562" s="4" t="s">
        <v>3861</v>
      </c>
      <c r="C562" s="4" t="s">
        <v>6626</v>
      </c>
      <c r="D562" s="3" t="s">
        <v>28</v>
      </c>
      <c r="E562" s="18">
        <v>10</v>
      </c>
      <c r="F562" s="18"/>
      <c r="G562" s="18"/>
      <c r="H562" s="18"/>
      <c r="I562" s="97">
        <f t="shared" ref="I562:I564" si="512">SUM(E562:H562)</f>
        <v>10</v>
      </c>
      <c r="J562" s="3">
        <v>52.02</v>
      </c>
      <c r="K562" s="3">
        <f t="shared" ref="K562:K564" si="513">+ROUND(+IF(I562="",0,I562*J562),2)</f>
        <v>520.20000000000005</v>
      </c>
      <c r="L562" s="3">
        <v>53.49</v>
      </c>
      <c r="M562" s="3">
        <f t="shared" ref="M562:M564" si="514">+ROUND(+IF(I562="",0,I562*L562),2)</f>
        <v>534.9</v>
      </c>
      <c r="N562" s="3">
        <f t="shared" ref="N562:N564" si="515">+L562-J562</f>
        <v>1.4699999999999989</v>
      </c>
      <c r="O562" s="3">
        <f t="shared" ref="O562:O564" si="516">+M562-K562</f>
        <v>14.699999999999932</v>
      </c>
      <c r="R562" s="3"/>
      <c r="S562" s="3"/>
      <c r="T562" s="3"/>
    </row>
    <row r="563" spans="1:20" s="1" customFormat="1" ht="15" customHeight="1" x14ac:dyDescent="0.3">
      <c r="B563" s="4" t="s">
        <v>3863</v>
      </c>
      <c r="C563" s="4" t="s">
        <v>6627</v>
      </c>
      <c r="D563" s="3" t="s">
        <v>28</v>
      </c>
      <c r="E563" s="18">
        <v>11</v>
      </c>
      <c r="F563" s="18"/>
      <c r="G563" s="18"/>
      <c r="H563" s="18"/>
      <c r="I563" s="97">
        <f t="shared" si="512"/>
        <v>11</v>
      </c>
      <c r="J563" s="3">
        <v>44.2</v>
      </c>
      <c r="K563" s="3">
        <f t="shared" si="513"/>
        <v>486.2</v>
      </c>
      <c r="L563" s="3">
        <v>45.67</v>
      </c>
      <c r="M563" s="3">
        <f t="shared" si="514"/>
        <v>502.37</v>
      </c>
      <c r="N563" s="3">
        <f t="shared" si="515"/>
        <v>1.4699999999999989</v>
      </c>
      <c r="O563" s="3">
        <f t="shared" si="516"/>
        <v>16.170000000000016</v>
      </c>
      <c r="R563" s="3"/>
      <c r="S563" s="3"/>
      <c r="T563" s="3"/>
    </row>
    <row r="564" spans="1:20" s="1" customFormat="1" ht="15" customHeight="1" x14ac:dyDescent="0.3">
      <c r="B564" s="4" t="s">
        <v>3865</v>
      </c>
      <c r="C564" s="4" t="s">
        <v>6628</v>
      </c>
      <c r="D564" s="3" t="s">
        <v>28</v>
      </c>
      <c r="E564" s="18">
        <v>11</v>
      </c>
      <c r="F564" s="18"/>
      <c r="G564" s="18"/>
      <c r="H564" s="18"/>
      <c r="I564" s="97">
        <f t="shared" si="512"/>
        <v>11</v>
      </c>
      <c r="J564" s="3">
        <v>44.55</v>
      </c>
      <c r="K564" s="3">
        <f t="shared" si="513"/>
        <v>490.05</v>
      </c>
      <c r="L564" s="3">
        <v>46.2</v>
      </c>
      <c r="M564" s="3">
        <f t="shared" si="514"/>
        <v>508.2</v>
      </c>
      <c r="N564" s="3">
        <f t="shared" si="515"/>
        <v>1.6500000000000057</v>
      </c>
      <c r="O564" s="3">
        <f t="shared" si="516"/>
        <v>18.149999999999977</v>
      </c>
      <c r="R564" s="3"/>
      <c r="S564" s="3"/>
      <c r="T564" s="3"/>
    </row>
    <row r="565" spans="1:20" s="1" customFormat="1" ht="25.2" customHeight="1" x14ac:dyDescent="0.3">
      <c r="B565" s="10" t="s">
        <v>6629</v>
      </c>
      <c r="C565" s="10" t="s">
        <v>6630</v>
      </c>
      <c r="D565" s="11"/>
      <c r="E565" s="16"/>
      <c r="F565" s="16"/>
      <c r="G565" s="16"/>
      <c r="H565" s="16"/>
      <c r="I565" s="16"/>
      <c r="J565" s="11"/>
      <c r="K565" s="11">
        <f>K566</f>
        <v>1882.53</v>
      </c>
      <c r="L565" s="11"/>
      <c r="M565" s="11">
        <f>M566</f>
        <v>1917.64</v>
      </c>
      <c r="N565" s="11"/>
      <c r="O565" s="11">
        <f>O566</f>
        <v>35.110000000000127</v>
      </c>
      <c r="R565" s="3"/>
      <c r="S565" s="3"/>
      <c r="T565" s="11"/>
    </row>
    <row r="566" spans="1:20" s="1" customFormat="1" ht="25.2" customHeight="1" x14ac:dyDescent="0.3">
      <c r="B566" s="12" t="s">
        <v>3963</v>
      </c>
      <c r="C566" s="12" t="s">
        <v>6661</v>
      </c>
      <c r="D566" s="13"/>
      <c r="E566" s="17"/>
      <c r="F566" s="17"/>
      <c r="G566" s="17"/>
      <c r="H566" s="17"/>
      <c r="I566" s="17"/>
      <c r="J566" s="13"/>
      <c r="K566" s="13">
        <f>SUM(K567:K567)</f>
        <v>1882.53</v>
      </c>
      <c r="L566" s="13"/>
      <c r="M566" s="13">
        <f>SUM(M567:M567)</f>
        <v>1917.64</v>
      </c>
      <c r="N566" s="13"/>
      <c r="O566" s="13">
        <f>SUM(O567:O567)</f>
        <v>35.110000000000127</v>
      </c>
      <c r="R566" s="3"/>
      <c r="S566" s="3"/>
      <c r="T566" s="13"/>
    </row>
    <row r="567" spans="1:20" s="1" customFormat="1" ht="15" customHeight="1" x14ac:dyDescent="0.3">
      <c r="B567" s="4" t="s">
        <v>3965</v>
      </c>
      <c r="C567" s="4" t="s">
        <v>6505</v>
      </c>
      <c r="D567" s="3" t="s">
        <v>28</v>
      </c>
      <c r="E567" s="18">
        <v>1</v>
      </c>
      <c r="F567" s="18"/>
      <c r="G567" s="18"/>
      <c r="H567" s="18"/>
      <c r="I567" s="97">
        <f t="shared" ref="I567" si="517">SUM(E567:H567)</f>
        <v>1</v>
      </c>
      <c r="J567" s="3">
        <v>1882.53</v>
      </c>
      <c r="K567" s="3">
        <f t="shared" ref="K567" si="518">+ROUND(+IF(I567="",0,I567*J567),2)</f>
        <v>1882.53</v>
      </c>
      <c r="L567" s="3">
        <v>1917.64</v>
      </c>
      <c r="M567" s="3">
        <f t="shared" ref="M567" si="519">+ROUND(+IF(I567="",0,I567*L567),2)</f>
        <v>1917.64</v>
      </c>
      <c r="N567" s="3">
        <f t="shared" ref="N567" si="520">+L567-J567</f>
        <v>35.110000000000127</v>
      </c>
      <c r="O567" s="3">
        <f t="shared" ref="O567" si="521">+M567-K567</f>
        <v>35.110000000000127</v>
      </c>
      <c r="R567" s="3"/>
      <c r="S567" s="3"/>
      <c r="T567" s="3"/>
    </row>
    <row r="568" spans="1:20" s="1" customFormat="1" ht="30" customHeight="1" x14ac:dyDescent="0.3">
      <c r="B568" s="7" t="s">
        <v>4196</v>
      </c>
      <c r="C568" s="7" t="s">
        <v>6752</v>
      </c>
      <c r="D568" s="8"/>
      <c r="E568" s="15"/>
      <c r="F568" s="15"/>
      <c r="G568" s="15"/>
      <c r="H568" s="15"/>
      <c r="I568" s="15"/>
      <c r="J568" s="8"/>
      <c r="K568" s="8">
        <f>+K569+K571</f>
        <v>5842.73</v>
      </c>
      <c r="L568" s="8"/>
      <c r="M568" s="8">
        <f>+M569+M571</f>
        <v>5944.85</v>
      </c>
      <c r="N568" s="8"/>
      <c r="O568" s="8">
        <f>+O569+O571</f>
        <v>102.12000000000035</v>
      </c>
      <c r="R568" s="3"/>
      <c r="S568" s="3"/>
      <c r="T568" s="8"/>
    </row>
    <row r="569" spans="1:20" s="1" customFormat="1" ht="25.2" customHeight="1" x14ac:dyDescent="0.3">
      <c r="B569" s="10" t="s">
        <v>4198</v>
      </c>
      <c r="C569" s="10" t="s">
        <v>4197</v>
      </c>
      <c r="D569" s="11"/>
      <c r="E569" s="16"/>
      <c r="F569" s="16"/>
      <c r="G569" s="16"/>
      <c r="H569" s="16"/>
      <c r="I569" s="16"/>
      <c r="J569" s="11"/>
      <c r="K569" s="11">
        <f>SUM(K570:K570)</f>
        <v>4412.5</v>
      </c>
      <c r="L569" s="11"/>
      <c r="M569" s="11">
        <f>SUM(M570:M570)</f>
        <v>4461.22</v>
      </c>
      <c r="N569" s="11"/>
      <c r="O569" s="11">
        <f>SUM(O570:O570)</f>
        <v>48.720000000000255</v>
      </c>
      <c r="R569" s="3"/>
      <c r="S569" s="3"/>
      <c r="T569" s="11"/>
    </row>
    <row r="570" spans="1:20" s="1" customFormat="1" ht="15" customHeight="1" x14ac:dyDescent="0.3">
      <c r="B570" s="4" t="s">
        <v>4200</v>
      </c>
      <c r="C570" s="4" t="s">
        <v>6753</v>
      </c>
      <c r="D570" s="3" t="s">
        <v>28</v>
      </c>
      <c r="E570" s="18">
        <v>1</v>
      </c>
      <c r="F570" s="18"/>
      <c r="G570" s="18"/>
      <c r="H570" s="18"/>
      <c r="I570" s="97">
        <f t="shared" ref="I570" si="522">SUM(E570:H570)</f>
        <v>1</v>
      </c>
      <c r="J570" s="3">
        <v>4412.5</v>
      </c>
      <c r="K570" s="3">
        <f t="shared" ref="K570" si="523">+ROUND(+IF(I570="",0,I570*J570),2)</f>
        <v>4412.5</v>
      </c>
      <c r="L570" s="3">
        <v>4461.22</v>
      </c>
      <c r="M570" s="3">
        <f t="shared" ref="M570" si="524">+ROUND(+IF(I570="",0,I570*L570),2)</f>
        <v>4461.22</v>
      </c>
      <c r="N570" s="3">
        <f t="shared" ref="N570" si="525">+L570-J570</f>
        <v>48.720000000000255</v>
      </c>
      <c r="O570" s="3">
        <f t="shared" ref="O570" si="526">+M570-K570</f>
        <v>48.720000000000255</v>
      </c>
      <c r="R570" s="3"/>
      <c r="S570" s="3"/>
      <c r="T570" s="3"/>
    </row>
    <row r="571" spans="1:20" s="1" customFormat="1" ht="25.2" customHeight="1" x14ac:dyDescent="0.3">
      <c r="B571" s="10" t="s">
        <v>6756</v>
      </c>
      <c r="C571" s="10" t="s">
        <v>6757</v>
      </c>
      <c r="D571" s="11"/>
      <c r="E571" s="16"/>
      <c r="F571" s="16"/>
      <c r="G571" s="16"/>
      <c r="H571" s="16"/>
      <c r="I571" s="16"/>
      <c r="J571" s="11"/>
      <c r="K571" s="11">
        <f>SUM(K572:K572)</f>
        <v>1430.23</v>
      </c>
      <c r="L571" s="11"/>
      <c r="M571" s="11">
        <f>SUM(M572:M572)</f>
        <v>1483.63</v>
      </c>
      <c r="N571" s="11"/>
      <c r="O571" s="11">
        <f>SUM(O572:O572)</f>
        <v>53.400000000000091</v>
      </c>
      <c r="R571" s="3"/>
      <c r="S571" s="3"/>
      <c r="T571" s="11"/>
    </row>
    <row r="572" spans="1:20" s="1" customFormat="1" ht="15" customHeight="1" x14ac:dyDescent="0.3">
      <c r="B572" s="4" t="s">
        <v>6758</v>
      </c>
      <c r="C572" s="4" t="s">
        <v>6759</v>
      </c>
      <c r="D572" s="3" t="s">
        <v>5883</v>
      </c>
      <c r="E572" s="18">
        <v>89</v>
      </c>
      <c r="F572" s="18"/>
      <c r="G572" s="18"/>
      <c r="H572" s="18"/>
      <c r="I572" s="97">
        <f t="shared" ref="I572" si="527">SUM(E572:H572)</f>
        <v>89</v>
      </c>
      <c r="J572" s="3">
        <v>16.07</v>
      </c>
      <c r="K572" s="3">
        <f t="shared" ref="K572" si="528">+ROUND(+IF(I572="",0,I572*J572),2)</f>
        <v>1430.23</v>
      </c>
      <c r="L572" s="3">
        <v>16.670000000000002</v>
      </c>
      <c r="M572" s="3">
        <f t="shared" ref="M572" si="529">+ROUND(+IF(I572="",0,I572*L572),2)</f>
        <v>1483.63</v>
      </c>
      <c r="N572" s="3">
        <f t="shared" ref="N572" si="530">+L572-J572</f>
        <v>0.60000000000000142</v>
      </c>
      <c r="O572" s="3">
        <f t="shared" ref="O572" si="531">+M572-K572</f>
        <v>53.400000000000091</v>
      </c>
      <c r="R572" s="3"/>
      <c r="S572" s="3"/>
      <c r="T572" s="3"/>
    </row>
    <row r="573" spans="1:20" s="1" customFormat="1" ht="40.200000000000003" customHeight="1" x14ac:dyDescent="0.3">
      <c r="A573" s="1" t="s">
        <v>5881</v>
      </c>
      <c r="B573" s="20"/>
      <c r="C573" s="21" t="s">
        <v>5422</v>
      </c>
      <c r="D573" s="22"/>
      <c r="E573" s="23"/>
      <c r="F573" s="23"/>
      <c r="G573" s="23"/>
      <c r="H573" s="23"/>
      <c r="I573" s="23"/>
      <c r="J573" s="22"/>
      <c r="K573" s="22">
        <f>K12</f>
        <v>4419206.6400000006</v>
      </c>
      <c r="L573" s="22"/>
      <c r="M573" s="22">
        <f>M12</f>
        <v>4471604.37</v>
      </c>
      <c r="N573" s="22"/>
      <c r="O573" s="22">
        <f>O12</f>
        <v>52397.730000000105</v>
      </c>
      <c r="R573" s="22">
        <f t="shared" ref="R573:T573" si="532">R12</f>
        <v>0</v>
      </c>
      <c r="S573" s="22">
        <f t="shared" si="532"/>
        <v>0</v>
      </c>
      <c r="T573" s="22">
        <f t="shared" si="532"/>
        <v>0</v>
      </c>
    </row>
    <row r="574" spans="1:20" s="108" customFormat="1" x14ac:dyDescent="0.3">
      <c r="R574" s="104"/>
      <c r="S574" s="104"/>
      <c r="T574" s="104"/>
    </row>
    <row r="575" spans="1:20" s="108" customFormat="1" x14ac:dyDescent="0.3">
      <c r="F575" s="108" t="s">
        <v>5415</v>
      </c>
      <c r="G575" s="108" t="s">
        <v>5415</v>
      </c>
      <c r="H575" s="108" t="s">
        <v>5415</v>
      </c>
      <c r="O575" s="108">
        <v>52397.73</v>
      </c>
      <c r="P575" s="108" t="s">
        <v>5415</v>
      </c>
      <c r="Q575" s="108" t="s">
        <v>5415</v>
      </c>
      <c r="R575" s="104"/>
      <c r="S575" s="104"/>
      <c r="T575" s="104"/>
    </row>
    <row r="576" spans="1:20" s="108" customFormat="1" x14ac:dyDescent="0.3">
      <c r="R576" s="104"/>
      <c r="S576" s="104"/>
      <c r="T576" s="104"/>
    </row>
    <row r="577" spans="15:20" s="108" customFormat="1" x14ac:dyDescent="0.3">
      <c r="O577" s="104">
        <f>+O575-O573</f>
        <v>-1.0186340659856796E-10</v>
      </c>
      <c r="R577" s="104"/>
      <c r="S577" s="104"/>
      <c r="T577" s="104"/>
    </row>
    <row r="578" spans="15:20" s="108" customFormat="1" x14ac:dyDescent="0.3">
      <c r="R578" s="104"/>
      <c r="S578" s="104"/>
      <c r="T578" s="104"/>
    </row>
  </sheetData>
  <autoFilter ref="B11:T573" xr:uid="{BF57F676-A153-4077-8663-FE6C39906023}"/>
  <mergeCells count="5">
    <mergeCell ref="B1:O1"/>
    <mergeCell ref="C5:O5"/>
    <mergeCell ref="C6:O6"/>
    <mergeCell ref="C7:O7"/>
    <mergeCell ref="B9:O9"/>
  </mergeCells>
  <phoneticPr fontId="3" type="noConversion"/>
  <conditionalFormatting sqref="E12:I572">
    <cfRule type="cellIs" dxfId="20" priority="4" operator="lessThan">
      <formula>0</formula>
    </cfRule>
  </conditionalFormatting>
  <conditionalFormatting sqref="R12:T572">
    <cfRule type="cellIs" dxfId="19"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3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4A8D-208E-472F-92B8-6C0368595873}">
  <sheetPr>
    <tabColor theme="7" tint="0.79998168889431442"/>
    <pageSetUpPr fitToPage="1"/>
  </sheetPr>
  <dimension ref="A1:T772"/>
  <sheetViews>
    <sheetView view="pageBreakPreview" topLeftCell="C11" zoomScale="80" zoomScaleNormal="78" zoomScaleSheetLayoutView="80" workbookViewId="0">
      <pane ySplit="1" topLeftCell="A30" activePane="bottomLeft" state="frozen"/>
      <selection activeCell="A11" sqref="A11"/>
      <selection pane="bottomLeft" activeCell="O773" sqref="O773"/>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8" width="11.6640625" style="28" customWidth="1"/>
    <col min="9" max="15" width="15.6640625" style="28" customWidth="1"/>
    <col min="16" max="16" width="11.5546875" style="28"/>
    <col min="17" max="20" width="14.6640625" style="48" customWidth="1"/>
    <col min="21" max="16384" width="11.5546875" style="28"/>
  </cols>
  <sheetData>
    <row r="1" spans="1:20" s="25" customFormat="1" ht="19.95" customHeight="1" x14ac:dyDescent="0.3">
      <c r="B1" s="220" t="s">
        <v>5744</v>
      </c>
      <c r="C1" s="220"/>
      <c r="D1" s="220"/>
      <c r="E1" s="220"/>
      <c r="F1" s="220"/>
      <c r="G1" s="220"/>
      <c r="H1" s="220"/>
      <c r="I1" s="220"/>
      <c r="J1" s="220"/>
      <c r="K1" s="220"/>
      <c r="L1" s="220"/>
      <c r="M1" s="220"/>
      <c r="N1" s="220"/>
      <c r="O1" s="220"/>
      <c r="Q1" s="98"/>
      <c r="R1" s="98"/>
      <c r="S1" s="98"/>
      <c r="T1" s="98"/>
    </row>
    <row r="2" spans="1:20" s="25" customFormat="1" ht="19.95" customHeight="1" x14ac:dyDescent="0.3">
      <c r="C2" s="26"/>
      <c r="D2" s="26"/>
      <c r="E2" s="26"/>
      <c r="F2" s="26"/>
      <c r="G2" s="26"/>
      <c r="H2" s="26"/>
      <c r="I2" s="26"/>
      <c r="J2" s="26"/>
      <c r="K2" s="26"/>
      <c r="L2" s="26"/>
      <c r="M2" s="26"/>
      <c r="N2" s="26"/>
      <c r="O2" s="26"/>
      <c r="Q2" s="98"/>
      <c r="R2" s="98"/>
      <c r="S2" s="98"/>
      <c r="T2" s="98"/>
    </row>
    <row r="3" spans="1:20" s="25" customFormat="1" ht="19.95" customHeight="1" x14ac:dyDescent="0.3">
      <c r="C3" s="26"/>
      <c r="D3" s="26"/>
      <c r="E3" s="26"/>
      <c r="F3" s="26"/>
      <c r="G3" s="26"/>
      <c r="H3" s="26"/>
      <c r="I3" s="26"/>
      <c r="J3" s="26"/>
      <c r="K3" s="26"/>
      <c r="L3" s="26"/>
      <c r="M3" s="26"/>
      <c r="N3" s="26"/>
      <c r="O3" s="26"/>
      <c r="Q3" s="98"/>
      <c r="R3" s="98"/>
      <c r="S3" s="98"/>
      <c r="T3" s="98"/>
    </row>
    <row r="4" spans="1:20" s="25" customFormat="1" ht="19.95" customHeight="1" x14ac:dyDescent="0.3">
      <c r="C4" s="26"/>
      <c r="D4" s="26"/>
      <c r="E4" s="26"/>
      <c r="F4" s="26"/>
      <c r="G4" s="26"/>
      <c r="H4" s="26"/>
      <c r="I4" s="26"/>
      <c r="J4" s="26"/>
      <c r="K4" s="26"/>
      <c r="L4" s="26"/>
      <c r="M4" s="26"/>
      <c r="N4" s="26"/>
      <c r="O4" s="26"/>
      <c r="Q4" s="98"/>
      <c r="R4" s="98"/>
      <c r="S4" s="98"/>
      <c r="T4" s="98"/>
    </row>
    <row r="5" spans="1:20" s="25" customFormat="1" ht="19.95" customHeight="1" x14ac:dyDescent="0.3">
      <c r="B5" s="25" t="s">
        <v>5426</v>
      </c>
      <c r="C5" s="221" t="s">
        <v>5427</v>
      </c>
      <c r="D5" s="221"/>
      <c r="E5" s="221"/>
      <c r="F5" s="221"/>
      <c r="G5" s="221"/>
      <c r="H5" s="221"/>
      <c r="I5" s="221"/>
      <c r="J5" s="221"/>
      <c r="K5" s="221"/>
      <c r="L5" s="221"/>
      <c r="M5" s="221"/>
      <c r="N5" s="221"/>
      <c r="O5" s="221"/>
      <c r="Q5" s="98"/>
      <c r="R5" s="98"/>
      <c r="S5" s="98"/>
      <c r="T5" s="98"/>
    </row>
    <row r="6" spans="1:20" s="25" customFormat="1" ht="19.95" customHeight="1" x14ac:dyDescent="0.3">
      <c r="B6" s="25" t="s">
        <v>5428</v>
      </c>
      <c r="C6" s="222" t="s">
        <v>5438</v>
      </c>
      <c r="D6" s="222"/>
      <c r="E6" s="222"/>
      <c r="F6" s="222"/>
      <c r="G6" s="222"/>
      <c r="H6" s="222"/>
      <c r="I6" s="222"/>
      <c r="J6" s="222"/>
      <c r="K6" s="222"/>
      <c r="L6" s="222"/>
      <c r="M6" s="222"/>
      <c r="N6" s="222"/>
      <c r="O6" s="222"/>
      <c r="Q6" s="98"/>
      <c r="R6" s="98"/>
      <c r="S6" s="98"/>
      <c r="T6" s="98"/>
    </row>
    <row r="7" spans="1:20" s="25" customFormat="1" ht="19.95" customHeight="1" x14ac:dyDescent="0.3">
      <c r="B7" s="25" t="s">
        <v>5429</v>
      </c>
      <c r="C7" s="221" t="s">
        <v>5439</v>
      </c>
      <c r="D7" s="221"/>
      <c r="E7" s="221"/>
      <c r="F7" s="221"/>
      <c r="G7" s="221"/>
      <c r="H7" s="221"/>
      <c r="I7" s="221"/>
      <c r="J7" s="221"/>
      <c r="K7" s="221"/>
      <c r="L7" s="221"/>
      <c r="M7" s="221"/>
      <c r="N7" s="221"/>
      <c r="O7" s="221"/>
      <c r="Q7" s="98"/>
      <c r="R7" s="98"/>
      <c r="S7" s="98"/>
      <c r="T7" s="98"/>
    </row>
    <row r="8" spans="1:20" x14ac:dyDescent="0.3">
      <c r="B8" s="27"/>
      <c r="D8" s="27"/>
      <c r="E8" s="27"/>
      <c r="F8" s="27"/>
      <c r="G8" s="27"/>
      <c r="H8" s="27"/>
      <c r="I8" s="27"/>
      <c r="J8" s="27"/>
      <c r="K8" s="27"/>
      <c r="L8" s="27"/>
      <c r="M8" s="27"/>
      <c r="N8" s="27"/>
      <c r="O8" s="27"/>
    </row>
    <row r="9" spans="1:20" ht="15" customHeight="1" x14ac:dyDescent="0.3">
      <c r="B9" s="215" t="s">
        <v>8344</v>
      </c>
      <c r="C9" s="215"/>
      <c r="D9" s="215"/>
      <c r="E9" s="215"/>
      <c r="F9" s="215"/>
      <c r="G9" s="215"/>
      <c r="H9" s="215"/>
      <c r="I9" s="215"/>
      <c r="J9" s="215"/>
      <c r="K9" s="215"/>
      <c r="L9" s="215"/>
      <c r="M9" s="215"/>
      <c r="N9" s="215"/>
      <c r="O9" s="215"/>
    </row>
    <row r="11" spans="1:20" ht="34.950000000000003" customHeight="1" x14ac:dyDescent="0.3">
      <c r="B11" s="61" t="s">
        <v>5433</v>
      </c>
      <c r="C11" s="61" t="s">
        <v>5434</v>
      </c>
      <c r="D11" s="61" t="s">
        <v>5435</v>
      </c>
      <c r="E11" s="60" t="s">
        <v>8351</v>
      </c>
      <c r="F11" s="60" t="s">
        <v>7537</v>
      </c>
      <c r="G11" s="60" t="s">
        <v>7542</v>
      </c>
      <c r="H11" s="60" t="s">
        <v>7541</v>
      </c>
      <c r="I11" s="60" t="s">
        <v>8352</v>
      </c>
      <c r="J11" s="60" t="s">
        <v>8345</v>
      </c>
      <c r="K11" s="60" t="s">
        <v>8346</v>
      </c>
      <c r="L11" s="60" t="s">
        <v>8347</v>
      </c>
      <c r="M11" s="60" t="s">
        <v>8348</v>
      </c>
      <c r="N11" s="60" t="s">
        <v>8349</v>
      </c>
      <c r="O11" s="60" t="s">
        <v>8350</v>
      </c>
      <c r="Q11" s="99" t="s">
        <v>7539</v>
      </c>
      <c r="R11" s="99" t="s">
        <v>7540</v>
      </c>
      <c r="S11" s="99" t="s">
        <v>8322</v>
      </c>
      <c r="T11" s="99" t="s">
        <v>8321</v>
      </c>
    </row>
    <row r="12" spans="1:20" s="1" customFormat="1" ht="40.200000000000003" customHeight="1" x14ac:dyDescent="0.3">
      <c r="A12" s="1" t="s">
        <v>5881</v>
      </c>
      <c r="B12" s="20"/>
      <c r="C12" s="96" t="s">
        <v>97</v>
      </c>
      <c r="D12" s="22"/>
      <c r="E12" s="23"/>
      <c r="F12" s="23"/>
      <c r="G12" s="23"/>
      <c r="H12" s="23"/>
      <c r="I12" s="23"/>
      <c r="J12" s="22"/>
      <c r="K12" s="22">
        <f>+K13+K26+K113+K247+K424+K621+K712+K759</f>
        <v>5393725.6800000006</v>
      </c>
      <c r="L12" s="22"/>
      <c r="M12" s="22">
        <f>+M13+M26+M113+M247+M424+M621+M712+M759</f>
        <v>5446983.9700000007</v>
      </c>
      <c r="N12" s="22"/>
      <c r="O12" s="22">
        <f>+O13+O26+O113+O247+O424+O621+O712+O759</f>
        <v>53258.290000000103</v>
      </c>
      <c r="Q12" s="22" t="e">
        <f>+#REF!+Q45+Q309+Q619+#REF!+#REF!+#REF!+#REF!</f>
        <v>#REF!</v>
      </c>
      <c r="R12" s="22" t="e">
        <f>+#REF!+R45+R309+R619+#REF!+#REF!+#REF!+#REF!</f>
        <v>#REF!</v>
      </c>
      <c r="S12" s="22" t="e">
        <f>+#REF!+S45+S309+S619+#REF!+#REF!+#REF!+#REF!</f>
        <v>#REF!</v>
      </c>
      <c r="T12" s="22" t="e">
        <f>+#REF!+T45+T309+T619+#REF!+#REF!+#REF!+#REF!</f>
        <v>#REF!</v>
      </c>
    </row>
    <row r="13" spans="1:20" s="1" customFormat="1" ht="30" customHeight="1" x14ac:dyDescent="0.3">
      <c r="A13" s="1" t="s">
        <v>5415</v>
      </c>
      <c r="B13" s="7" t="s">
        <v>7</v>
      </c>
      <c r="C13" s="7" t="s">
        <v>0</v>
      </c>
      <c r="D13" s="8"/>
      <c r="E13" s="15"/>
      <c r="F13" s="15"/>
      <c r="G13" s="15"/>
      <c r="H13" s="15"/>
      <c r="I13" s="15"/>
      <c r="J13" s="8"/>
      <c r="K13" s="8">
        <f>+K14+K23</f>
        <v>41472.899999999994</v>
      </c>
      <c r="L13" s="8"/>
      <c r="M13" s="8">
        <f>+M14+M23</f>
        <v>41924.509999999995</v>
      </c>
      <c r="N13" s="8"/>
      <c r="O13" s="8">
        <f>+O14+O23</f>
        <v>451.60999999999956</v>
      </c>
      <c r="Q13" s="8"/>
      <c r="R13" s="8"/>
      <c r="S13" s="8"/>
      <c r="T13" s="8"/>
    </row>
    <row r="14" spans="1:20" s="1" customFormat="1" ht="25.2" customHeight="1" x14ac:dyDescent="0.3">
      <c r="B14" s="10" t="s">
        <v>8</v>
      </c>
      <c r="C14" s="10" t="s">
        <v>9</v>
      </c>
      <c r="D14" s="11"/>
      <c r="E14" s="16"/>
      <c r="F14" s="16"/>
      <c r="G14" s="16"/>
      <c r="H14" s="16"/>
      <c r="I14" s="16"/>
      <c r="J14" s="11"/>
      <c r="K14" s="11">
        <f>+K15+K21</f>
        <v>30972.899999999998</v>
      </c>
      <c r="L14" s="11"/>
      <c r="M14" s="11">
        <f>+M15+M21</f>
        <v>31424.51</v>
      </c>
      <c r="N14" s="11"/>
      <c r="O14" s="11">
        <f>+O15+O21</f>
        <v>451.60999999999956</v>
      </c>
      <c r="Q14" s="11"/>
      <c r="R14" s="11"/>
      <c r="S14" s="11"/>
      <c r="T14" s="11"/>
    </row>
    <row r="15" spans="1:20" s="1" customFormat="1" ht="25.2" customHeight="1" x14ac:dyDescent="0.3">
      <c r="B15" s="12" t="s">
        <v>5886</v>
      </c>
      <c r="C15" s="12" t="s">
        <v>1369</v>
      </c>
      <c r="D15" s="13"/>
      <c r="E15" s="17"/>
      <c r="F15" s="17"/>
      <c r="G15" s="17"/>
      <c r="H15" s="17"/>
      <c r="I15" s="17"/>
      <c r="J15" s="13"/>
      <c r="K15" s="13">
        <f>SUM(K16:K20)/2</f>
        <v>30356.89</v>
      </c>
      <c r="L15" s="13"/>
      <c r="M15" s="13">
        <f>SUM(M16:M20)/2</f>
        <v>30805.35</v>
      </c>
      <c r="N15" s="13"/>
      <c r="O15" s="13">
        <f>SUM(O16:O20)/2</f>
        <v>448.45999999999958</v>
      </c>
      <c r="Q15" s="13"/>
      <c r="R15" s="13"/>
      <c r="S15" s="13"/>
      <c r="T15" s="13"/>
    </row>
    <row r="16" spans="1:20" s="1" customFormat="1" ht="19.95" customHeight="1" x14ac:dyDescent="0.3">
      <c r="B16" s="6" t="s">
        <v>5887</v>
      </c>
      <c r="C16" s="6" t="s">
        <v>5888</v>
      </c>
      <c r="D16" s="5"/>
      <c r="E16" s="19"/>
      <c r="F16" s="19"/>
      <c r="G16" s="19"/>
      <c r="H16" s="19"/>
      <c r="I16" s="19"/>
      <c r="J16" s="5"/>
      <c r="K16" s="5">
        <f>SUM(K17:K20)</f>
        <v>30356.89</v>
      </c>
      <c r="L16" s="5"/>
      <c r="M16" s="5">
        <f>SUM(M17:M20)</f>
        <v>30805.35</v>
      </c>
      <c r="N16" s="5"/>
      <c r="O16" s="5">
        <f>SUM(O17:O20)</f>
        <v>448.45999999999958</v>
      </c>
      <c r="Q16" s="5"/>
      <c r="R16" s="5"/>
      <c r="S16" s="5"/>
      <c r="T16" s="5"/>
    </row>
    <row r="17" spans="1:20" s="1" customFormat="1" ht="15" customHeight="1" x14ac:dyDescent="0.3">
      <c r="B17" s="4" t="s">
        <v>6956</v>
      </c>
      <c r="C17" s="4" t="s">
        <v>7019</v>
      </c>
      <c r="D17" s="3" t="s">
        <v>5910</v>
      </c>
      <c r="E17" s="18"/>
      <c r="F17" s="18">
        <v>44</v>
      </c>
      <c r="G17" s="18"/>
      <c r="H17" s="18"/>
      <c r="I17" s="97">
        <f t="shared" ref="I17:I20" si="0">SUM(E17:H17)</f>
        <v>44</v>
      </c>
      <c r="J17" s="3">
        <v>40.450000000000003</v>
      </c>
      <c r="K17" s="3">
        <f t="shared" ref="K17:K22" si="1">+ROUND(+IF(I17="",0,I17*J17),2)</f>
        <v>1779.8</v>
      </c>
      <c r="L17" s="3">
        <v>42.1</v>
      </c>
      <c r="M17" s="3">
        <f t="shared" ref="M17:M22" si="2">+ROUND(+IF(I17="",0,I17*L17),2)</f>
        <v>1852.4</v>
      </c>
      <c r="N17" s="3">
        <f t="shared" ref="N17:O20" si="3">+L17-J17</f>
        <v>1.6499999999999986</v>
      </c>
      <c r="O17" s="3">
        <f t="shared" si="3"/>
        <v>72.600000000000136</v>
      </c>
      <c r="Q17" s="3"/>
      <c r="R17" s="3"/>
      <c r="S17" s="3"/>
      <c r="T17" s="3"/>
    </row>
    <row r="18" spans="1:20" s="1" customFormat="1" ht="15" customHeight="1" x14ac:dyDescent="0.3">
      <c r="B18" s="4" t="s">
        <v>6957</v>
      </c>
      <c r="C18" s="4" t="s">
        <v>7020</v>
      </c>
      <c r="D18" s="3" t="s">
        <v>5883</v>
      </c>
      <c r="E18" s="18"/>
      <c r="F18" s="18">
        <v>23</v>
      </c>
      <c r="G18" s="18"/>
      <c r="H18" s="18"/>
      <c r="I18" s="97">
        <f t="shared" si="0"/>
        <v>23</v>
      </c>
      <c r="J18" s="3">
        <v>2.61</v>
      </c>
      <c r="K18" s="3">
        <f t="shared" si="1"/>
        <v>60.03</v>
      </c>
      <c r="L18" s="3">
        <v>2.75</v>
      </c>
      <c r="M18" s="3">
        <f t="shared" si="2"/>
        <v>63.25</v>
      </c>
      <c r="N18" s="3">
        <f t="shared" si="3"/>
        <v>0.14000000000000012</v>
      </c>
      <c r="O18" s="3">
        <f t="shared" si="3"/>
        <v>3.2199999999999989</v>
      </c>
      <c r="Q18" s="3"/>
      <c r="R18" s="3"/>
      <c r="S18" s="3"/>
      <c r="T18" s="3"/>
    </row>
    <row r="19" spans="1:20" s="1" customFormat="1" ht="15" customHeight="1" x14ac:dyDescent="0.3">
      <c r="B19" s="4" t="s">
        <v>6958</v>
      </c>
      <c r="C19" s="4" t="s">
        <v>7021</v>
      </c>
      <c r="D19" s="3" t="s">
        <v>5910</v>
      </c>
      <c r="E19" s="18"/>
      <c r="F19" s="18">
        <v>54</v>
      </c>
      <c r="G19" s="18"/>
      <c r="H19" s="18"/>
      <c r="I19" s="97">
        <f t="shared" si="0"/>
        <v>54</v>
      </c>
      <c r="J19" s="3">
        <v>25.21</v>
      </c>
      <c r="K19" s="3">
        <f t="shared" si="1"/>
        <v>1361.34</v>
      </c>
      <c r="L19" s="3">
        <v>26.17</v>
      </c>
      <c r="M19" s="3">
        <f t="shared" si="2"/>
        <v>1413.18</v>
      </c>
      <c r="N19" s="3">
        <f t="shared" si="3"/>
        <v>0.96000000000000085</v>
      </c>
      <c r="O19" s="3">
        <f t="shared" si="3"/>
        <v>51.840000000000146</v>
      </c>
      <c r="Q19" s="3"/>
      <c r="R19" s="3"/>
      <c r="S19" s="3"/>
      <c r="T19" s="3"/>
    </row>
    <row r="20" spans="1:20" s="1" customFormat="1" ht="15" customHeight="1" x14ac:dyDescent="0.3">
      <c r="B20" s="4" t="s">
        <v>6959</v>
      </c>
      <c r="C20" s="4" t="s">
        <v>7022</v>
      </c>
      <c r="D20" s="3" t="s">
        <v>5910</v>
      </c>
      <c r="E20" s="18"/>
      <c r="F20" s="18">
        <v>802</v>
      </c>
      <c r="G20" s="18"/>
      <c r="H20" s="18"/>
      <c r="I20" s="97">
        <f t="shared" si="0"/>
        <v>802</v>
      </c>
      <c r="J20" s="3">
        <v>33.86</v>
      </c>
      <c r="K20" s="3">
        <f t="shared" si="1"/>
        <v>27155.72</v>
      </c>
      <c r="L20" s="3">
        <v>34.26</v>
      </c>
      <c r="M20" s="3">
        <f t="shared" si="2"/>
        <v>27476.52</v>
      </c>
      <c r="N20" s="3">
        <f t="shared" si="3"/>
        <v>0.39999999999999858</v>
      </c>
      <c r="O20" s="3">
        <f t="shared" si="3"/>
        <v>320.79999999999927</v>
      </c>
      <c r="Q20" s="3"/>
      <c r="R20" s="3"/>
      <c r="S20" s="3"/>
      <c r="T20" s="3"/>
    </row>
    <row r="21" spans="1:20" s="1" customFormat="1" ht="25.2" customHeight="1" x14ac:dyDescent="0.3">
      <c r="B21" s="12" t="s">
        <v>95</v>
      </c>
      <c r="C21" s="12" t="s">
        <v>96</v>
      </c>
      <c r="D21" s="13"/>
      <c r="E21" s="17"/>
      <c r="F21" s="17"/>
      <c r="G21" s="17"/>
      <c r="H21" s="17"/>
      <c r="I21" s="17"/>
      <c r="J21" s="13"/>
      <c r="K21" s="13">
        <f>SUM(K22)</f>
        <v>616.01</v>
      </c>
      <c r="L21" s="13"/>
      <c r="M21" s="13">
        <f>SUM(M22)</f>
        <v>619.16</v>
      </c>
      <c r="N21" s="13"/>
      <c r="O21" s="13">
        <f>SUM(O22)</f>
        <v>3.1499999999999773</v>
      </c>
      <c r="Q21" s="13"/>
      <c r="R21" s="13"/>
      <c r="S21" s="13"/>
      <c r="T21" s="13"/>
    </row>
    <row r="22" spans="1:20" s="1" customFormat="1" ht="15" customHeight="1" x14ac:dyDescent="0.3">
      <c r="B22" s="4" t="s">
        <v>105</v>
      </c>
      <c r="C22" s="4" t="s">
        <v>5893</v>
      </c>
      <c r="D22" s="3" t="s">
        <v>5883</v>
      </c>
      <c r="E22" s="18">
        <v>157.94999999999999</v>
      </c>
      <c r="F22" s="18"/>
      <c r="G22" s="18"/>
      <c r="H22" s="18"/>
      <c r="I22" s="97">
        <f>SUM(E22:H22)</f>
        <v>157.94999999999999</v>
      </c>
      <c r="J22" s="3">
        <v>3.9</v>
      </c>
      <c r="K22" s="3">
        <f t="shared" si="1"/>
        <v>616.01</v>
      </c>
      <c r="L22" s="3">
        <v>3.92</v>
      </c>
      <c r="M22" s="3">
        <f t="shared" si="2"/>
        <v>619.16</v>
      </c>
      <c r="N22" s="3">
        <f t="shared" ref="N22:O22" si="4">+L22-J22</f>
        <v>2.0000000000000018E-2</v>
      </c>
      <c r="O22" s="3">
        <f t="shared" si="4"/>
        <v>3.1499999999999773</v>
      </c>
      <c r="Q22" s="3"/>
      <c r="R22" s="3"/>
      <c r="S22" s="3"/>
      <c r="T22" s="3"/>
    </row>
    <row r="23" spans="1:20" s="1" customFormat="1" ht="25.2" customHeight="1" x14ac:dyDescent="0.3">
      <c r="B23" s="10" t="s">
        <v>107</v>
      </c>
      <c r="C23" s="10" t="s">
        <v>108</v>
      </c>
      <c r="D23" s="11"/>
      <c r="E23" s="16"/>
      <c r="F23" s="16"/>
      <c r="G23" s="16"/>
      <c r="H23" s="16"/>
      <c r="I23" s="16"/>
      <c r="J23" s="11"/>
      <c r="K23" s="11">
        <f>+K24</f>
        <v>10500</v>
      </c>
      <c r="L23" s="11"/>
      <c r="M23" s="11">
        <f>+M24</f>
        <v>10500</v>
      </c>
      <c r="N23" s="11"/>
      <c r="O23" s="11">
        <f>+O24</f>
        <v>0</v>
      </c>
      <c r="Q23" s="11"/>
      <c r="R23" s="11"/>
      <c r="S23" s="11"/>
      <c r="T23" s="11"/>
    </row>
    <row r="24" spans="1:20" s="1" customFormat="1" ht="25.2" customHeight="1" x14ac:dyDescent="0.3">
      <c r="B24" s="12" t="s">
        <v>5896</v>
      </c>
      <c r="C24" s="12" t="s">
        <v>5897</v>
      </c>
      <c r="D24" s="13"/>
      <c r="E24" s="17"/>
      <c r="F24" s="17"/>
      <c r="G24" s="17"/>
      <c r="H24" s="17"/>
      <c r="I24" s="17"/>
      <c r="J24" s="13"/>
      <c r="K24" s="13">
        <f>SUM(K25)</f>
        <v>10500</v>
      </c>
      <c r="L24" s="13"/>
      <c r="M24" s="13">
        <f>SUM(M25)</f>
        <v>10500</v>
      </c>
      <c r="N24" s="13"/>
      <c r="O24" s="13">
        <f>SUM(O25)</f>
        <v>0</v>
      </c>
      <c r="Q24" s="13"/>
      <c r="R24" s="13"/>
      <c r="S24" s="13"/>
      <c r="T24" s="13"/>
    </row>
    <row r="25" spans="1:20" s="1" customFormat="1" ht="15" customHeight="1" x14ac:dyDescent="0.3">
      <c r="B25" s="4" t="s">
        <v>5906</v>
      </c>
      <c r="C25" s="4" t="s">
        <v>5907</v>
      </c>
      <c r="D25" s="3" t="s">
        <v>28</v>
      </c>
      <c r="E25" s="18">
        <v>60</v>
      </c>
      <c r="F25" s="18"/>
      <c r="G25" s="18"/>
      <c r="H25" s="18"/>
      <c r="I25" s="97">
        <f>SUM(E25:H25)</f>
        <v>60</v>
      </c>
      <c r="J25" s="3">
        <v>175</v>
      </c>
      <c r="K25" s="3">
        <f t="shared" ref="K25" si="5">+ROUND(+IF(I25="",0,I25*J25),2)</f>
        <v>10500</v>
      </c>
      <c r="L25" s="3">
        <v>175</v>
      </c>
      <c r="M25" s="3">
        <f t="shared" ref="M25" si="6">+ROUND(+IF(I25="",0,I25*L25),2)</f>
        <v>10500</v>
      </c>
      <c r="N25" s="3">
        <f t="shared" ref="N25:O25" si="7">+L25-J25</f>
        <v>0</v>
      </c>
      <c r="O25" s="3">
        <f t="shared" si="7"/>
        <v>0</v>
      </c>
      <c r="Q25" s="3"/>
      <c r="R25" s="3"/>
      <c r="S25" s="3"/>
      <c r="T25" s="3"/>
    </row>
    <row r="26" spans="1:20" s="1" customFormat="1" ht="30" customHeight="1" x14ac:dyDescent="0.3">
      <c r="A26" s="1" t="s">
        <v>5415</v>
      </c>
      <c r="B26" s="7" t="s">
        <v>127</v>
      </c>
      <c r="C26" s="7" t="s">
        <v>1</v>
      </c>
      <c r="D26" s="8"/>
      <c r="E26" s="15"/>
      <c r="F26" s="15"/>
      <c r="G26" s="15"/>
      <c r="H26" s="15"/>
      <c r="I26" s="15"/>
      <c r="J26" s="8"/>
      <c r="K26" s="8">
        <f>+K27+K40+K46+K63+K94</f>
        <v>1595735.1700000002</v>
      </c>
      <c r="L26" s="8"/>
      <c r="M26" s="8">
        <f>+M27+M40+M46+M63+M94</f>
        <v>1613831.98</v>
      </c>
      <c r="N26" s="8"/>
      <c r="O26" s="8">
        <f>+O27+O40+O46+O63+O94</f>
        <v>18096.810000000027</v>
      </c>
      <c r="Q26" s="8"/>
      <c r="R26" s="8"/>
      <c r="S26" s="8"/>
      <c r="T26" s="8"/>
    </row>
    <row r="27" spans="1:20" s="1" customFormat="1" ht="25.2" customHeight="1" x14ac:dyDescent="0.3">
      <c r="B27" s="10" t="s">
        <v>128</v>
      </c>
      <c r="C27" s="10" t="s">
        <v>129</v>
      </c>
      <c r="D27" s="11"/>
      <c r="E27" s="16"/>
      <c r="F27" s="16"/>
      <c r="G27" s="16"/>
      <c r="H27" s="16"/>
      <c r="I27" s="16"/>
      <c r="J27" s="11"/>
      <c r="K27" s="11">
        <f>+K28+K30+K33+K36+K38</f>
        <v>84163.159999999989</v>
      </c>
      <c r="L27" s="11"/>
      <c r="M27" s="11">
        <f>+M28+M30+M33+M36+M38</f>
        <v>84339.37</v>
      </c>
      <c r="N27" s="11"/>
      <c r="O27" s="11">
        <f>+O28+O30+O33+O36+O38</f>
        <v>176.21000000000288</v>
      </c>
      <c r="Q27" s="11"/>
      <c r="R27" s="11"/>
      <c r="S27" s="11"/>
      <c r="T27" s="11"/>
    </row>
    <row r="28" spans="1:20" s="1" customFormat="1" ht="25.2" customHeight="1" x14ac:dyDescent="0.3">
      <c r="B28" s="12" t="s">
        <v>130</v>
      </c>
      <c r="C28" s="12" t="s">
        <v>5908</v>
      </c>
      <c r="D28" s="13"/>
      <c r="E28" s="17"/>
      <c r="F28" s="17"/>
      <c r="G28" s="17"/>
      <c r="H28" s="17"/>
      <c r="I28" s="17"/>
      <c r="J28" s="13"/>
      <c r="K28" s="13">
        <f>SUM(K29)</f>
        <v>5535.71</v>
      </c>
      <c r="L28" s="13"/>
      <c r="M28" s="13">
        <f>SUM(M29)</f>
        <v>5594.6</v>
      </c>
      <c r="N28" s="13"/>
      <c r="O28" s="13">
        <f>SUM(O29)</f>
        <v>58.890000000000327</v>
      </c>
      <c r="Q28" s="13"/>
      <c r="R28" s="13"/>
      <c r="S28" s="13"/>
      <c r="T28" s="13"/>
    </row>
    <row r="29" spans="1:20" s="1" customFormat="1" ht="15" customHeight="1" x14ac:dyDescent="0.3">
      <c r="B29" s="4" t="s">
        <v>132</v>
      </c>
      <c r="C29" s="4" t="s">
        <v>5909</v>
      </c>
      <c r="D29" s="3" t="s">
        <v>5910</v>
      </c>
      <c r="E29" s="18">
        <v>1177.81</v>
      </c>
      <c r="F29" s="18"/>
      <c r="G29" s="18"/>
      <c r="H29" s="18"/>
      <c r="I29" s="97">
        <f>SUM(E29:H29)</f>
        <v>1177.81</v>
      </c>
      <c r="J29" s="3">
        <v>4.7</v>
      </c>
      <c r="K29" s="3">
        <f t="shared" ref="K29" si="8">+ROUND(+IF(I29="",0,I29*J29),2)</f>
        <v>5535.71</v>
      </c>
      <c r="L29" s="3">
        <v>4.75</v>
      </c>
      <c r="M29" s="3">
        <f t="shared" ref="M29" si="9">+ROUND(+IF(I29="",0,I29*L29),2)</f>
        <v>5594.6</v>
      </c>
      <c r="N29" s="3">
        <f t="shared" ref="N29:O29" si="10">+L29-J29</f>
        <v>4.9999999999999822E-2</v>
      </c>
      <c r="O29" s="3">
        <f t="shared" si="10"/>
        <v>58.890000000000327</v>
      </c>
      <c r="Q29" s="3"/>
      <c r="R29" s="3"/>
      <c r="S29" s="3"/>
      <c r="T29" s="3"/>
    </row>
    <row r="30" spans="1:20" s="1" customFormat="1" ht="25.2" customHeight="1" x14ac:dyDescent="0.3">
      <c r="B30" s="12" t="s">
        <v>134</v>
      </c>
      <c r="C30" s="12" t="s">
        <v>135</v>
      </c>
      <c r="D30" s="13"/>
      <c r="E30" s="17"/>
      <c r="F30" s="17"/>
      <c r="G30" s="17"/>
      <c r="H30" s="17"/>
      <c r="I30" s="17"/>
      <c r="J30" s="13"/>
      <c r="K30" s="13">
        <f>SUM(K31:K32)/2</f>
        <v>1877.45</v>
      </c>
      <c r="L30" s="13"/>
      <c r="M30" s="13">
        <f>SUM(M31:M32)/2</f>
        <v>1948.94</v>
      </c>
      <c r="N30" s="13"/>
      <c r="O30" s="13">
        <f>SUM(O31:O32)/2</f>
        <v>71.490000000000009</v>
      </c>
      <c r="Q30" s="13"/>
      <c r="R30" s="13"/>
      <c r="S30" s="13"/>
      <c r="T30" s="13"/>
    </row>
    <row r="31" spans="1:20" s="1" customFormat="1" ht="19.95" customHeight="1" x14ac:dyDescent="0.3">
      <c r="B31" s="6" t="s">
        <v>136</v>
      </c>
      <c r="C31" s="6" t="s">
        <v>5911</v>
      </c>
      <c r="D31" s="5"/>
      <c r="E31" s="19"/>
      <c r="F31" s="19"/>
      <c r="G31" s="19"/>
      <c r="H31" s="19"/>
      <c r="I31" s="19"/>
      <c r="J31" s="5"/>
      <c r="K31" s="5">
        <f>SUM(K32)</f>
        <v>1877.45</v>
      </c>
      <c r="L31" s="5"/>
      <c r="M31" s="5">
        <f>SUM(M32)</f>
        <v>1948.94</v>
      </c>
      <c r="N31" s="5"/>
      <c r="O31" s="5">
        <f>SUM(O32)</f>
        <v>71.490000000000009</v>
      </c>
      <c r="Q31" s="5"/>
      <c r="R31" s="5"/>
      <c r="S31" s="5"/>
      <c r="T31" s="5"/>
    </row>
    <row r="32" spans="1:20" s="1" customFormat="1" ht="15" customHeight="1" x14ac:dyDescent="0.3">
      <c r="B32" s="4" t="s">
        <v>138</v>
      </c>
      <c r="C32" s="4" t="s">
        <v>5912</v>
      </c>
      <c r="D32" s="3" t="s">
        <v>5910</v>
      </c>
      <c r="E32" s="18">
        <v>44.68</v>
      </c>
      <c r="F32" s="18"/>
      <c r="G32" s="18"/>
      <c r="H32" s="18"/>
      <c r="I32" s="97">
        <f>SUM(E32:H32)</f>
        <v>44.68</v>
      </c>
      <c r="J32" s="3">
        <v>42.02</v>
      </c>
      <c r="K32" s="3">
        <f t="shared" ref="K32" si="11">+ROUND(+IF(I32="",0,I32*J32),2)</f>
        <v>1877.45</v>
      </c>
      <c r="L32" s="3">
        <v>43.62</v>
      </c>
      <c r="M32" s="3">
        <f t="shared" ref="M32" si="12">+ROUND(+IF(I32="",0,I32*L32),2)</f>
        <v>1948.94</v>
      </c>
      <c r="N32" s="3">
        <f t="shared" ref="N32:O32" si="13">+L32-J32</f>
        <v>1.5999999999999943</v>
      </c>
      <c r="O32" s="3">
        <f t="shared" si="13"/>
        <v>71.490000000000009</v>
      </c>
      <c r="Q32" s="3"/>
      <c r="R32" s="3"/>
      <c r="S32" s="3"/>
      <c r="T32" s="3"/>
    </row>
    <row r="33" spans="2:20" s="1" customFormat="1" ht="25.2" customHeight="1" x14ac:dyDescent="0.3">
      <c r="B33" s="12" t="s">
        <v>148</v>
      </c>
      <c r="C33" s="12" t="s">
        <v>149</v>
      </c>
      <c r="D33" s="13"/>
      <c r="E33" s="17"/>
      <c r="F33" s="17"/>
      <c r="G33" s="17"/>
      <c r="H33" s="17"/>
      <c r="I33" s="17"/>
      <c r="J33" s="13"/>
      <c r="K33" s="13">
        <f>SUM(K34:K35)</f>
        <v>2989.14</v>
      </c>
      <c r="L33" s="13"/>
      <c r="M33" s="13">
        <f>SUM(M34:M35)</f>
        <v>2990.92</v>
      </c>
      <c r="N33" s="13"/>
      <c r="O33" s="13">
        <f>SUM(O34:O35)</f>
        <v>1.7800000000002001</v>
      </c>
      <c r="Q33" s="13"/>
      <c r="R33" s="13"/>
      <c r="S33" s="13"/>
      <c r="T33" s="13"/>
    </row>
    <row r="34" spans="2:20" s="1" customFormat="1" ht="15" customHeight="1" x14ac:dyDescent="0.3">
      <c r="B34" s="4" t="s">
        <v>5915</v>
      </c>
      <c r="C34" s="4" t="s">
        <v>5916</v>
      </c>
      <c r="D34" s="3" t="s">
        <v>5910</v>
      </c>
      <c r="E34" s="18">
        <v>7</v>
      </c>
      <c r="F34" s="18"/>
      <c r="G34" s="18"/>
      <c r="H34" s="18"/>
      <c r="I34" s="97">
        <f t="shared" ref="I34:I35" si="14">SUM(E34:H34)</f>
        <v>7</v>
      </c>
      <c r="J34" s="3">
        <v>65.58</v>
      </c>
      <c r="K34" s="3">
        <f t="shared" ref="K34:K35" si="15">+ROUND(+IF(I34="",0,I34*J34),2)</f>
        <v>459.06</v>
      </c>
      <c r="L34" s="3">
        <v>65.58</v>
      </c>
      <c r="M34" s="3">
        <f t="shared" ref="M34:M35" si="16">+ROUND(+IF(I34="",0,I34*L34),2)</f>
        <v>459.06</v>
      </c>
      <c r="N34" s="3">
        <f t="shared" ref="N34:O35" si="17">+L34-J34</f>
        <v>0</v>
      </c>
      <c r="O34" s="3">
        <f t="shared" si="17"/>
        <v>0</v>
      </c>
      <c r="Q34" s="3"/>
      <c r="R34" s="3"/>
      <c r="S34" s="3"/>
      <c r="T34" s="3"/>
    </row>
    <row r="35" spans="2:20" s="1" customFormat="1" ht="15" customHeight="1" x14ac:dyDescent="0.3">
      <c r="B35" s="4" t="s">
        <v>150</v>
      </c>
      <c r="C35" s="4" t="s">
        <v>5917</v>
      </c>
      <c r="D35" s="3" t="s">
        <v>5883</v>
      </c>
      <c r="E35" s="18">
        <v>178.3</v>
      </c>
      <c r="F35" s="18"/>
      <c r="G35" s="18"/>
      <c r="H35" s="18"/>
      <c r="I35" s="97">
        <f t="shared" si="14"/>
        <v>178.3</v>
      </c>
      <c r="J35" s="3">
        <v>14.19</v>
      </c>
      <c r="K35" s="3">
        <f t="shared" si="15"/>
        <v>2530.08</v>
      </c>
      <c r="L35" s="3">
        <v>14.2</v>
      </c>
      <c r="M35" s="3">
        <f t="shared" si="16"/>
        <v>2531.86</v>
      </c>
      <c r="N35" s="3">
        <f t="shared" si="17"/>
        <v>9.9999999999997868E-3</v>
      </c>
      <c r="O35" s="3">
        <f t="shared" si="17"/>
        <v>1.7800000000002001</v>
      </c>
      <c r="Q35" s="3"/>
      <c r="R35" s="3"/>
      <c r="S35" s="3"/>
      <c r="T35" s="3"/>
    </row>
    <row r="36" spans="2:20" s="1" customFormat="1" ht="25.2" customHeight="1" x14ac:dyDescent="0.3">
      <c r="B36" s="12" t="s">
        <v>5918</v>
      </c>
      <c r="C36" s="12" t="s">
        <v>159</v>
      </c>
      <c r="D36" s="13"/>
      <c r="E36" s="17"/>
      <c r="F36" s="17"/>
      <c r="G36" s="17"/>
      <c r="H36" s="17"/>
      <c r="I36" s="17"/>
      <c r="J36" s="13"/>
      <c r="K36" s="13">
        <f>SUM(K37)</f>
        <v>299.88</v>
      </c>
      <c r="L36" s="13"/>
      <c r="M36" s="13">
        <f>SUM(M37)</f>
        <v>310.74</v>
      </c>
      <c r="N36" s="13"/>
      <c r="O36" s="13">
        <f>SUM(O37)</f>
        <v>10.860000000000014</v>
      </c>
      <c r="Q36" s="13"/>
      <c r="R36" s="13"/>
      <c r="S36" s="13"/>
      <c r="T36" s="13"/>
    </row>
    <row r="37" spans="2:20" s="1" customFormat="1" ht="15" customHeight="1" x14ac:dyDescent="0.3">
      <c r="B37" s="4" t="s">
        <v>160</v>
      </c>
      <c r="C37" s="4" t="s">
        <v>5919</v>
      </c>
      <c r="D37" s="3" t="s">
        <v>5883</v>
      </c>
      <c r="E37" s="18">
        <v>68</v>
      </c>
      <c r="F37" s="18"/>
      <c r="G37" s="18"/>
      <c r="H37" s="18"/>
      <c r="I37" s="97">
        <f>SUM(E37:H37)</f>
        <v>68</v>
      </c>
      <c r="J37" s="3">
        <v>4.41</v>
      </c>
      <c r="K37" s="3">
        <f t="shared" ref="K37" si="18">+ROUND(+IF(I37="",0,I37*J37),2)</f>
        <v>299.88</v>
      </c>
      <c r="L37" s="3">
        <v>4.56968</v>
      </c>
      <c r="M37" s="3">
        <f t="shared" ref="M37" si="19">+ROUND(+IF(I37="",0,I37*L37),2)</f>
        <v>310.74</v>
      </c>
      <c r="N37" s="3">
        <f t="shared" ref="N37:O37" si="20">+L37-J37</f>
        <v>0.15967999999999982</v>
      </c>
      <c r="O37" s="3">
        <f t="shared" si="20"/>
        <v>10.860000000000014</v>
      </c>
      <c r="Q37" s="3"/>
      <c r="R37" s="3"/>
      <c r="S37" s="3"/>
      <c r="T37" s="3"/>
    </row>
    <row r="38" spans="2:20" s="1" customFormat="1" ht="25.2" customHeight="1" x14ac:dyDescent="0.3">
      <c r="B38" s="12" t="s">
        <v>162</v>
      </c>
      <c r="C38" s="12" t="s">
        <v>163</v>
      </c>
      <c r="D38" s="13"/>
      <c r="E38" s="17"/>
      <c r="F38" s="17"/>
      <c r="G38" s="17"/>
      <c r="H38" s="17"/>
      <c r="I38" s="17"/>
      <c r="J38" s="13"/>
      <c r="K38" s="13">
        <f>SUM(K39)</f>
        <v>73460.98</v>
      </c>
      <c r="L38" s="13"/>
      <c r="M38" s="13">
        <f>SUM(M39)</f>
        <v>73494.17</v>
      </c>
      <c r="N38" s="13"/>
      <c r="O38" s="13">
        <f>SUM(O39)</f>
        <v>33.190000000002328</v>
      </c>
      <c r="Q38" s="13"/>
      <c r="R38" s="13"/>
      <c r="S38" s="13"/>
      <c r="T38" s="13"/>
    </row>
    <row r="39" spans="2:20" s="1" customFormat="1" ht="15" customHeight="1" x14ac:dyDescent="0.3">
      <c r="B39" s="4" t="s">
        <v>5923</v>
      </c>
      <c r="C39" s="4" t="s">
        <v>5924</v>
      </c>
      <c r="D39" s="3" t="s">
        <v>5910</v>
      </c>
      <c r="E39" s="18">
        <v>1659.76</v>
      </c>
      <c r="F39" s="18"/>
      <c r="G39" s="18"/>
      <c r="H39" s="18"/>
      <c r="I39" s="97">
        <f>SUM(E39:H39)</f>
        <v>1659.76</v>
      </c>
      <c r="J39" s="3">
        <v>44.26</v>
      </c>
      <c r="K39" s="3">
        <f t="shared" ref="K39" si="21">+ROUND(+IF(I39="",0,I39*J39),2)</f>
        <v>73460.98</v>
      </c>
      <c r="L39" s="3">
        <v>44.28</v>
      </c>
      <c r="M39" s="3">
        <f t="shared" ref="M39" si="22">+ROUND(+IF(I39="",0,I39*L39),2)</f>
        <v>73494.17</v>
      </c>
      <c r="N39" s="3">
        <f t="shared" ref="N39:O39" si="23">+L39-J39</f>
        <v>2.0000000000003126E-2</v>
      </c>
      <c r="O39" s="3">
        <f t="shared" si="23"/>
        <v>33.190000000002328</v>
      </c>
      <c r="Q39" s="3"/>
      <c r="R39" s="3"/>
      <c r="S39" s="3"/>
      <c r="T39" s="3"/>
    </row>
    <row r="40" spans="2:20" s="1" customFormat="1" ht="25.2" customHeight="1" x14ac:dyDescent="0.3">
      <c r="B40" s="10" t="s">
        <v>168</v>
      </c>
      <c r="C40" s="10" t="s">
        <v>5925</v>
      </c>
      <c r="D40" s="11"/>
      <c r="E40" s="16"/>
      <c r="F40" s="16"/>
      <c r="G40" s="16"/>
      <c r="H40" s="16"/>
      <c r="I40" s="16"/>
      <c r="J40" s="11"/>
      <c r="K40" s="11">
        <f>+K41+K43</f>
        <v>12830.19</v>
      </c>
      <c r="L40" s="11"/>
      <c r="M40" s="11">
        <f>+M41+M43</f>
        <v>13003.48</v>
      </c>
      <c r="N40" s="11"/>
      <c r="O40" s="11">
        <f>+O41+O43</f>
        <v>173.28999999999996</v>
      </c>
      <c r="Q40" s="11"/>
      <c r="R40" s="11"/>
      <c r="S40" s="11"/>
      <c r="T40" s="11"/>
    </row>
    <row r="41" spans="2:20" s="1" customFormat="1" ht="25.2" customHeight="1" x14ac:dyDescent="0.3">
      <c r="B41" s="12" t="s">
        <v>180</v>
      </c>
      <c r="C41" s="12" t="s">
        <v>181</v>
      </c>
      <c r="D41" s="13"/>
      <c r="E41" s="17"/>
      <c r="F41" s="17"/>
      <c r="G41" s="17"/>
      <c r="H41" s="17"/>
      <c r="I41" s="17"/>
      <c r="J41" s="13"/>
      <c r="K41" s="13">
        <f>SUM(K42)</f>
        <v>5048.26</v>
      </c>
      <c r="L41" s="13"/>
      <c r="M41" s="13">
        <f>SUM(M42)</f>
        <v>5127.1400000000003</v>
      </c>
      <c r="N41" s="13"/>
      <c r="O41" s="13">
        <f>SUM(O42)</f>
        <v>78.880000000000109</v>
      </c>
      <c r="Q41" s="13"/>
      <c r="R41" s="13"/>
      <c r="S41" s="13"/>
      <c r="T41" s="13"/>
    </row>
    <row r="42" spans="2:20" s="1" customFormat="1" ht="15" customHeight="1" x14ac:dyDescent="0.3">
      <c r="B42" s="4" t="s">
        <v>182</v>
      </c>
      <c r="C42" s="4" t="s">
        <v>5928</v>
      </c>
      <c r="D42" s="3" t="s">
        <v>5883</v>
      </c>
      <c r="E42" s="18">
        <v>117.73</v>
      </c>
      <c r="F42" s="18"/>
      <c r="G42" s="18"/>
      <c r="H42" s="18"/>
      <c r="I42" s="97">
        <f>SUM(E42:H42)</f>
        <v>117.73</v>
      </c>
      <c r="J42" s="3">
        <v>42.88</v>
      </c>
      <c r="K42" s="3">
        <f t="shared" ref="K42" si="24">+ROUND(+IF(I42="",0,I42*J42),2)</f>
        <v>5048.26</v>
      </c>
      <c r="L42" s="3">
        <v>43.55</v>
      </c>
      <c r="M42" s="3">
        <f t="shared" ref="M42" si="25">+ROUND(+IF(I42="",0,I42*L42),2)</f>
        <v>5127.1400000000003</v>
      </c>
      <c r="N42" s="3">
        <f t="shared" ref="N42:O42" si="26">+L42-J42</f>
        <v>0.6699999999999946</v>
      </c>
      <c r="O42" s="3">
        <f t="shared" si="26"/>
        <v>78.880000000000109</v>
      </c>
      <c r="Q42" s="3"/>
      <c r="R42" s="3"/>
      <c r="S42" s="3"/>
      <c r="T42" s="3"/>
    </row>
    <row r="43" spans="2:20" s="1" customFormat="1" ht="25.2" customHeight="1" x14ac:dyDescent="0.3">
      <c r="B43" s="12" t="s">
        <v>6960</v>
      </c>
      <c r="C43" s="12" t="s">
        <v>7023</v>
      </c>
      <c r="D43" s="13"/>
      <c r="E43" s="17"/>
      <c r="F43" s="17"/>
      <c r="G43" s="17"/>
      <c r="H43" s="17"/>
      <c r="I43" s="17"/>
      <c r="J43" s="13"/>
      <c r="K43" s="13">
        <f>SUM(K44:K45)</f>
        <v>7781.93</v>
      </c>
      <c r="L43" s="13"/>
      <c r="M43" s="13">
        <f>SUM(M44:M45)</f>
        <v>7876.34</v>
      </c>
      <c r="N43" s="13"/>
      <c r="O43" s="13">
        <f>SUM(O44:O45)</f>
        <v>94.409999999999854</v>
      </c>
      <c r="Q43" s="13"/>
      <c r="R43" s="13"/>
      <c r="S43" s="13"/>
      <c r="T43" s="13"/>
    </row>
    <row r="44" spans="2:20" s="1" customFormat="1" ht="15" customHeight="1" x14ac:dyDescent="0.3">
      <c r="B44" s="4" t="s">
        <v>6961</v>
      </c>
      <c r="C44" s="4" t="s">
        <v>7024</v>
      </c>
      <c r="D44" s="3" t="s">
        <v>28</v>
      </c>
      <c r="E44" s="18"/>
      <c r="F44" s="18">
        <v>64</v>
      </c>
      <c r="G44" s="18"/>
      <c r="H44" s="18"/>
      <c r="I44" s="97">
        <f t="shared" ref="I44:I45" si="27">SUM(E44:H44)</f>
        <v>64</v>
      </c>
      <c r="J44" s="3">
        <v>72.23</v>
      </c>
      <c r="K44" s="3">
        <f t="shared" ref="K44:K45" si="28">+ROUND(+IF(I44="",0,I44*J44),2)</f>
        <v>4622.72</v>
      </c>
      <c r="L44" s="3">
        <v>73.400000000000006</v>
      </c>
      <c r="M44" s="3">
        <f t="shared" ref="M44:M45" si="29">+ROUND(+IF(I44="",0,I44*L44),2)</f>
        <v>4697.6000000000004</v>
      </c>
      <c r="N44" s="3">
        <f t="shared" ref="N44:O45" si="30">+L44-J44</f>
        <v>1.1700000000000017</v>
      </c>
      <c r="O44" s="3">
        <f t="shared" si="30"/>
        <v>74.880000000000109</v>
      </c>
      <c r="Q44" s="3"/>
      <c r="R44" s="3"/>
      <c r="S44" s="3"/>
      <c r="T44" s="3"/>
    </row>
    <row r="45" spans="2:20" s="1" customFormat="1" ht="15" customHeight="1" x14ac:dyDescent="0.3">
      <c r="B45" s="4" t="s">
        <v>6962</v>
      </c>
      <c r="C45" s="4" t="s">
        <v>7025</v>
      </c>
      <c r="D45" s="3" t="s">
        <v>198</v>
      </c>
      <c r="E45" s="18"/>
      <c r="F45" s="18">
        <v>93</v>
      </c>
      <c r="G45" s="18"/>
      <c r="H45" s="18"/>
      <c r="I45" s="97">
        <f t="shared" si="27"/>
        <v>93</v>
      </c>
      <c r="J45" s="3">
        <v>33.97</v>
      </c>
      <c r="K45" s="3">
        <f t="shared" si="28"/>
        <v>3159.21</v>
      </c>
      <c r="L45" s="3">
        <v>34.18</v>
      </c>
      <c r="M45" s="3">
        <f t="shared" si="29"/>
        <v>3178.74</v>
      </c>
      <c r="N45" s="3">
        <f t="shared" si="30"/>
        <v>0.21000000000000085</v>
      </c>
      <c r="O45" s="3">
        <f t="shared" si="30"/>
        <v>19.529999999999745</v>
      </c>
      <c r="Q45" s="3"/>
      <c r="R45" s="3"/>
      <c r="S45" s="3"/>
      <c r="T45" s="3"/>
    </row>
    <row r="46" spans="2:20" s="1" customFormat="1" ht="25.2" customHeight="1" x14ac:dyDescent="0.3">
      <c r="B46" s="10" t="s">
        <v>190</v>
      </c>
      <c r="C46" s="10" t="s">
        <v>191</v>
      </c>
      <c r="D46" s="11"/>
      <c r="E46" s="16"/>
      <c r="F46" s="16"/>
      <c r="G46" s="16"/>
      <c r="H46" s="16"/>
      <c r="I46" s="16"/>
      <c r="J46" s="11"/>
      <c r="K46" s="11">
        <f>+K47+K52+K56+K60</f>
        <v>108194.23999999999</v>
      </c>
      <c r="L46" s="11"/>
      <c r="M46" s="11">
        <f>+M47+M52+M56+M60</f>
        <v>109731.15</v>
      </c>
      <c r="N46" s="11"/>
      <c r="O46" s="11">
        <f>+O47+O52+O56+O60</f>
        <v>1536.9100000000035</v>
      </c>
      <c r="Q46" s="11"/>
      <c r="R46" s="11"/>
      <c r="S46" s="11"/>
      <c r="T46" s="11"/>
    </row>
    <row r="47" spans="2:20" s="1" customFormat="1" ht="25.2" customHeight="1" x14ac:dyDescent="0.3">
      <c r="B47" s="12" t="s">
        <v>305</v>
      </c>
      <c r="C47" s="12" t="s">
        <v>306</v>
      </c>
      <c r="D47" s="13"/>
      <c r="E47" s="17"/>
      <c r="F47" s="17"/>
      <c r="G47" s="17"/>
      <c r="H47" s="17"/>
      <c r="I47" s="17"/>
      <c r="J47" s="13"/>
      <c r="K47" s="13">
        <f>SUM(K48:K51)/2</f>
        <v>38462.36</v>
      </c>
      <c r="L47" s="13"/>
      <c r="M47" s="13">
        <f>SUM(M48:M51)/2</f>
        <v>38731.880000000005</v>
      </c>
      <c r="N47" s="13"/>
      <c r="O47" s="13">
        <f>SUM(O48:O51)/2</f>
        <v>269.52000000000248</v>
      </c>
      <c r="Q47" s="13"/>
      <c r="R47" s="13"/>
      <c r="S47" s="13"/>
      <c r="T47" s="13"/>
    </row>
    <row r="48" spans="2:20" s="1" customFormat="1" ht="19.95" customHeight="1" x14ac:dyDescent="0.3">
      <c r="B48" s="6" t="s">
        <v>327</v>
      </c>
      <c r="C48" s="6" t="s">
        <v>7026</v>
      </c>
      <c r="D48" s="5"/>
      <c r="E48" s="19"/>
      <c r="F48" s="19"/>
      <c r="G48" s="19"/>
      <c r="H48" s="19"/>
      <c r="I48" s="19"/>
      <c r="J48" s="5"/>
      <c r="K48" s="5">
        <f>SUM(K49:K51)</f>
        <v>38462.36</v>
      </c>
      <c r="L48" s="5"/>
      <c r="M48" s="5">
        <f>SUM(M49:M51)</f>
        <v>38731.880000000005</v>
      </c>
      <c r="N48" s="5"/>
      <c r="O48" s="5">
        <f>SUM(O49:O51)</f>
        <v>269.52000000000248</v>
      </c>
      <c r="Q48" s="5"/>
      <c r="R48" s="5"/>
      <c r="S48" s="5"/>
      <c r="T48" s="5"/>
    </row>
    <row r="49" spans="2:20" s="1" customFormat="1" ht="15" customHeight="1" x14ac:dyDescent="0.3">
      <c r="B49" s="4" t="s">
        <v>329</v>
      </c>
      <c r="C49" s="4" t="s">
        <v>7027</v>
      </c>
      <c r="D49" s="3" t="s">
        <v>5910</v>
      </c>
      <c r="E49" s="18"/>
      <c r="F49" s="18">
        <v>72.95</v>
      </c>
      <c r="G49" s="18"/>
      <c r="H49" s="18"/>
      <c r="I49" s="97">
        <f t="shared" ref="I49:I51" si="31">SUM(E49:H49)</f>
        <v>72.95</v>
      </c>
      <c r="J49" s="3">
        <v>466.32</v>
      </c>
      <c r="K49" s="3">
        <f t="shared" ref="K49:K51" si="32">+ROUND(+IF(I49="",0,I49*J49),2)</f>
        <v>34018.04</v>
      </c>
      <c r="L49" s="3">
        <v>469.28</v>
      </c>
      <c r="M49" s="3">
        <f t="shared" ref="M49:M51" si="33">+ROUND(+IF(I49="",0,I49*L49),2)</f>
        <v>34233.980000000003</v>
      </c>
      <c r="N49" s="3">
        <f t="shared" ref="N49:O51" si="34">+L49-J49</f>
        <v>2.9599999999999795</v>
      </c>
      <c r="O49" s="3">
        <f t="shared" si="34"/>
        <v>215.94000000000233</v>
      </c>
      <c r="Q49" s="3"/>
      <c r="R49" s="3"/>
      <c r="S49" s="3"/>
      <c r="T49" s="3"/>
    </row>
    <row r="50" spans="2:20" s="1" customFormat="1" ht="15" customHeight="1" x14ac:dyDescent="0.3">
      <c r="B50" s="4" t="s">
        <v>331</v>
      </c>
      <c r="C50" s="4" t="s">
        <v>7028</v>
      </c>
      <c r="D50" s="3" t="s">
        <v>5883</v>
      </c>
      <c r="E50" s="18"/>
      <c r="F50" s="18">
        <v>8.09</v>
      </c>
      <c r="G50" s="18"/>
      <c r="H50" s="18"/>
      <c r="I50" s="97">
        <f t="shared" si="31"/>
        <v>8.09</v>
      </c>
      <c r="J50" s="3">
        <v>65.099999999999994</v>
      </c>
      <c r="K50" s="3">
        <f t="shared" si="32"/>
        <v>526.66</v>
      </c>
      <c r="L50" s="3">
        <v>66.430000000000007</v>
      </c>
      <c r="M50" s="3">
        <f t="shared" si="33"/>
        <v>537.41999999999996</v>
      </c>
      <c r="N50" s="3">
        <f t="shared" si="34"/>
        <v>1.3300000000000125</v>
      </c>
      <c r="O50" s="3">
        <f t="shared" si="34"/>
        <v>10.759999999999991</v>
      </c>
      <c r="Q50" s="3"/>
      <c r="R50" s="3"/>
      <c r="S50" s="3"/>
      <c r="T50" s="3"/>
    </row>
    <row r="51" spans="2:20" s="1" customFormat="1" ht="15" customHeight="1" x14ac:dyDescent="0.3">
      <c r="B51" s="4" t="s">
        <v>5591</v>
      </c>
      <c r="C51" s="4" t="s">
        <v>7029</v>
      </c>
      <c r="D51" s="3" t="s">
        <v>198</v>
      </c>
      <c r="E51" s="18"/>
      <c r="F51" s="18">
        <v>535.20000000000005</v>
      </c>
      <c r="G51" s="18"/>
      <c r="H51" s="18"/>
      <c r="I51" s="97">
        <f t="shared" si="31"/>
        <v>535.20000000000005</v>
      </c>
      <c r="J51" s="3">
        <v>7.32</v>
      </c>
      <c r="K51" s="3">
        <f t="shared" si="32"/>
        <v>3917.66</v>
      </c>
      <c r="L51" s="3">
        <v>7.4</v>
      </c>
      <c r="M51" s="3">
        <f t="shared" si="33"/>
        <v>3960.48</v>
      </c>
      <c r="N51" s="3">
        <f t="shared" si="34"/>
        <v>8.0000000000000071E-2</v>
      </c>
      <c r="O51" s="3">
        <f t="shared" si="34"/>
        <v>42.820000000000164</v>
      </c>
      <c r="Q51" s="3"/>
      <c r="R51" s="3"/>
      <c r="S51" s="3"/>
      <c r="T51" s="3"/>
    </row>
    <row r="52" spans="2:20" s="1" customFormat="1" ht="25.2" customHeight="1" x14ac:dyDescent="0.3">
      <c r="B52" s="12" t="s">
        <v>349</v>
      </c>
      <c r="C52" s="12" t="s">
        <v>5943</v>
      </c>
      <c r="D52" s="13"/>
      <c r="E52" s="17"/>
      <c r="F52" s="17"/>
      <c r="G52" s="17"/>
      <c r="H52" s="17"/>
      <c r="I52" s="17"/>
      <c r="J52" s="13"/>
      <c r="K52" s="13">
        <f>SUM(K53:K55)</f>
        <v>11598.05</v>
      </c>
      <c r="L52" s="13"/>
      <c r="M52" s="13">
        <f>SUM(M53:M55)</f>
        <v>11774.49</v>
      </c>
      <c r="N52" s="13"/>
      <c r="O52" s="13">
        <f>SUM(O53:O55)</f>
        <v>176.43999999999949</v>
      </c>
      <c r="Q52" s="13"/>
      <c r="R52" s="13"/>
      <c r="S52" s="13"/>
      <c r="T52" s="13"/>
    </row>
    <row r="53" spans="2:20" s="1" customFormat="1" ht="15" customHeight="1" x14ac:dyDescent="0.3">
      <c r="B53" s="4" t="s">
        <v>351</v>
      </c>
      <c r="C53" s="4" t="s">
        <v>5944</v>
      </c>
      <c r="D53" s="3" t="s">
        <v>5910</v>
      </c>
      <c r="E53" s="18">
        <v>8.6300000000000008</v>
      </c>
      <c r="F53" s="18"/>
      <c r="G53" s="18"/>
      <c r="H53" s="18"/>
      <c r="I53" s="97">
        <f t="shared" ref="I53:I55" si="35">SUM(E53:H53)</f>
        <v>8.6300000000000008</v>
      </c>
      <c r="J53" s="3">
        <v>661.41</v>
      </c>
      <c r="K53" s="3">
        <f t="shared" ref="K53:K55" si="36">+ROUND(+IF(I53="",0,I53*J53),2)</f>
        <v>5707.97</v>
      </c>
      <c r="L53" s="3">
        <v>671.64</v>
      </c>
      <c r="M53" s="3">
        <f t="shared" ref="M53:M55" si="37">+ROUND(+IF(I53="",0,I53*L53),2)</f>
        <v>5796.25</v>
      </c>
      <c r="N53" s="3">
        <f t="shared" ref="N53:O55" si="38">+L53-J53</f>
        <v>10.230000000000018</v>
      </c>
      <c r="O53" s="3">
        <f t="shared" si="38"/>
        <v>88.279999999999745</v>
      </c>
      <c r="Q53" s="3"/>
      <c r="R53" s="3"/>
      <c r="S53" s="3"/>
      <c r="T53" s="3"/>
    </row>
    <row r="54" spans="2:20" s="1" customFormat="1" ht="15" customHeight="1" x14ac:dyDescent="0.3">
      <c r="B54" s="4" t="s">
        <v>353</v>
      </c>
      <c r="C54" s="4" t="s">
        <v>5945</v>
      </c>
      <c r="D54" s="3" t="s">
        <v>5883</v>
      </c>
      <c r="E54" s="18">
        <v>11.6</v>
      </c>
      <c r="F54" s="18"/>
      <c r="G54" s="18"/>
      <c r="H54" s="18"/>
      <c r="I54" s="97">
        <f t="shared" si="35"/>
        <v>11.6</v>
      </c>
      <c r="J54" s="3">
        <v>74.31</v>
      </c>
      <c r="K54" s="3">
        <f t="shared" si="36"/>
        <v>862</v>
      </c>
      <c r="L54" s="3">
        <v>77.08</v>
      </c>
      <c r="M54" s="3">
        <f t="shared" si="37"/>
        <v>894.13</v>
      </c>
      <c r="N54" s="3">
        <f t="shared" si="38"/>
        <v>2.769999999999996</v>
      </c>
      <c r="O54" s="3">
        <f t="shared" si="38"/>
        <v>32.129999999999995</v>
      </c>
      <c r="Q54" s="3"/>
      <c r="R54" s="3"/>
      <c r="S54" s="3"/>
      <c r="T54" s="3"/>
    </row>
    <row r="55" spans="2:20" s="1" customFormat="1" ht="15" customHeight="1" x14ac:dyDescent="0.3">
      <c r="B55" s="4" t="s">
        <v>355</v>
      </c>
      <c r="C55" s="4" t="s">
        <v>5946</v>
      </c>
      <c r="D55" s="3" t="s">
        <v>198</v>
      </c>
      <c r="E55" s="18">
        <v>700.29</v>
      </c>
      <c r="F55" s="18"/>
      <c r="G55" s="18"/>
      <c r="H55" s="18"/>
      <c r="I55" s="97">
        <f t="shared" si="35"/>
        <v>700.29</v>
      </c>
      <c r="J55" s="3">
        <v>7.18</v>
      </c>
      <c r="K55" s="3">
        <f t="shared" si="36"/>
        <v>5028.08</v>
      </c>
      <c r="L55" s="3">
        <v>7.26</v>
      </c>
      <c r="M55" s="3">
        <f t="shared" si="37"/>
        <v>5084.1099999999997</v>
      </c>
      <c r="N55" s="3">
        <f t="shared" si="38"/>
        <v>8.0000000000000071E-2</v>
      </c>
      <c r="O55" s="3">
        <f t="shared" si="38"/>
        <v>56.029999999999745</v>
      </c>
      <c r="Q55" s="3"/>
      <c r="R55" s="3"/>
      <c r="S55" s="3"/>
      <c r="T55" s="3"/>
    </row>
    <row r="56" spans="2:20" s="1" customFormat="1" ht="25.2" customHeight="1" x14ac:dyDescent="0.3">
      <c r="B56" s="12" t="s">
        <v>6963</v>
      </c>
      <c r="C56" s="12" t="s">
        <v>6964</v>
      </c>
      <c r="D56" s="13"/>
      <c r="E56" s="17"/>
      <c r="F56" s="17"/>
      <c r="G56" s="17"/>
      <c r="H56" s="17"/>
      <c r="I56" s="17"/>
      <c r="J56" s="13"/>
      <c r="K56" s="13">
        <f>SUM(K57:K59)</f>
        <v>23310.399999999998</v>
      </c>
      <c r="L56" s="13"/>
      <c r="M56" s="13">
        <f>SUM(M57:M59)</f>
        <v>23803.77</v>
      </c>
      <c r="N56" s="13"/>
      <c r="O56" s="13">
        <f>SUM(O57:O59)</f>
        <v>493.37000000000171</v>
      </c>
      <c r="Q56" s="13"/>
      <c r="R56" s="13"/>
      <c r="S56" s="13"/>
      <c r="T56" s="13"/>
    </row>
    <row r="57" spans="2:20" s="1" customFormat="1" ht="15" customHeight="1" x14ac:dyDescent="0.3">
      <c r="B57" s="4" t="s">
        <v>6965</v>
      </c>
      <c r="C57" s="4" t="s">
        <v>7030</v>
      </c>
      <c r="D57" s="3" t="s">
        <v>5910</v>
      </c>
      <c r="E57" s="18"/>
      <c r="F57" s="18">
        <v>16.899999999999999</v>
      </c>
      <c r="G57" s="18"/>
      <c r="H57" s="18"/>
      <c r="I57" s="97">
        <f t="shared" ref="I57:I59" si="39">SUM(E57:H57)</f>
        <v>16.899999999999999</v>
      </c>
      <c r="J57" s="3">
        <v>328.51</v>
      </c>
      <c r="K57" s="3">
        <f t="shared" ref="K57:K59" si="40">+ROUND(+IF(I57="",0,I57*J57),2)</f>
        <v>5551.82</v>
      </c>
      <c r="L57" s="3">
        <v>333.86</v>
      </c>
      <c r="M57" s="3">
        <f t="shared" ref="M57:M59" si="41">+ROUND(+IF(I57="",0,I57*L57),2)</f>
        <v>5642.23</v>
      </c>
      <c r="N57" s="3">
        <f t="shared" ref="N57:O59" si="42">+L57-J57</f>
        <v>5.3500000000000227</v>
      </c>
      <c r="O57" s="3">
        <f t="shared" si="42"/>
        <v>90.409999999999854</v>
      </c>
      <c r="Q57" s="3"/>
      <c r="R57" s="3"/>
      <c r="S57" s="3"/>
      <c r="T57" s="3"/>
    </row>
    <row r="58" spans="2:20" s="1" customFormat="1" ht="15" customHeight="1" x14ac:dyDescent="0.3">
      <c r="B58" s="4" t="s">
        <v>6966</v>
      </c>
      <c r="C58" s="4" t="s">
        <v>7031</v>
      </c>
      <c r="D58" s="3" t="s">
        <v>5883</v>
      </c>
      <c r="E58" s="18"/>
      <c r="F58" s="18">
        <v>242.48</v>
      </c>
      <c r="G58" s="18"/>
      <c r="H58" s="18"/>
      <c r="I58" s="97">
        <f t="shared" si="39"/>
        <v>242.48</v>
      </c>
      <c r="J58" s="3">
        <v>67.61</v>
      </c>
      <c r="K58" s="3">
        <f t="shared" si="40"/>
        <v>16394.07</v>
      </c>
      <c r="L58" s="3">
        <v>69.05</v>
      </c>
      <c r="M58" s="3">
        <f t="shared" si="41"/>
        <v>16743.240000000002</v>
      </c>
      <c r="N58" s="3">
        <f t="shared" si="42"/>
        <v>1.4399999999999977</v>
      </c>
      <c r="O58" s="3">
        <f t="shared" si="42"/>
        <v>349.17000000000189</v>
      </c>
      <c r="Q58" s="3"/>
      <c r="R58" s="3"/>
      <c r="S58" s="3"/>
      <c r="T58" s="3"/>
    </row>
    <row r="59" spans="2:20" s="1" customFormat="1" ht="15" customHeight="1" x14ac:dyDescent="0.3">
      <c r="B59" s="4" t="s">
        <v>6967</v>
      </c>
      <c r="C59" s="4" t="s">
        <v>7032</v>
      </c>
      <c r="D59" s="3" t="s">
        <v>198</v>
      </c>
      <c r="E59" s="18"/>
      <c r="F59" s="18">
        <v>489.07</v>
      </c>
      <c r="G59" s="18"/>
      <c r="H59" s="18"/>
      <c r="I59" s="97">
        <f t="shared" si="39"/>
        <v>489.07</v>
      </c>
      <c r="J59" s="3">
        <v>2.79</v>
      </c>
      <c r="K59" s="3">
        <f t="shared" si="40"/>
        <v>1364.51</v>
      </c>
      <c r="L59" s="3">
        <v>2.9</v>
      </c>
      <c r="M59" s="3">
        <f t="shared" si="41"/>
        <v>1418.3</v>
      </c>
      <c r="N59" s="3">
        <f t="shared" si="42"/>
        <v>0.10999999999999988</v>
      </c>
      <c r="O59" s="3">
        <f t="shared" si="42"/>
        <v>53.789999999999964</v>
      </c>
      <c r="Q59" s="3"/>
      <c r="R59" s="3"/>
      <c r="S59" s="3"/>
      <c r="T59" s="3"/>
    </row>
    <row r="60" spans="2:20" s="1" customFormat="1" ht="25.2" customHeight="1" x14ac:dyDescent="0.3">
      <c r="B60" s="12" t="s">
        <v>6968</v>
      </c>
      <c r="C60" s="12" t="s">
        <v>6969</v>
      </c>
      <c r="D60" s="13"/>
      <c r="E60" s="17"/>
      <c r="F60" s="17"/>
      <c r="G60" s="17"/>
      <c r="H60" s="17"/>
      <c r="I60" s="17"/>
      <c r="J60" s="13"/>
      <c r="K60" s="13">
        <f>SUM(K61:K62)</f>
        <v>34823.43</v>
      </c>
      <c r="L60" s="13"/>
      <c r="M60" s="13">
        <f>SUM(M61:M62)</f>
        <v>35421.01</v>
      </c>
      <c r="N60" s="13"/>
      <c r="O60" s="13">
        <f>SUM(O61:O62)</f>
        <v>597.57999999999993</v>
      </c>
      <c r="Q60" s="13"/>
      <c r="R60" s="13"/>
      <c r="S60" s="13"/>
      <c r="T60" s="13"/>
    </row>
    <row r="61" spans="2:20" s="1" customFormat="1" ht="15" customHeight="1" x14ac:dyDescent="0.3">
      <c r="B61" s="4" t="s">
        <v>6970</v>
      </c>
      <c r="C61" s="4" t="s">
        <v>7033</v>
      </c>
      <c r="D61" s="3" t="s">
        <v>5910</v>
      </c>
      <c r="E61" s="18"/>
      <c r="F61" s="18">
        <v>39.21</v>
      </c>
      <c r="G61" s="18"/>
      <c r="H61" s="18"/>
      <c r="I61" s="97">
        <f t="shared" ref="I61:I62" si="43">SUM(E61:H61)</f>
        <v>39.21</v>
      </c>
      <c r="J61" s="3">
        <v>379.99</v>
      </c>
      <c r="K61" s="3">
        <f t="shared" ref="K61:K62" si="44">+ROUND(+IF(I61="",0,I61*J61),2)</f>
        <v>14899.41</v>
      </c>
      <c r="L61" s="3">
        <v>387.39</v>
      </c>
      <c r="M61" s="3">
        <f t="shared" ref="M61:M62" si="45">+ROUND(+IF(I61="",0,I61*L61),2)</f>
        <v>15189.56</v>
      </c>
      <c r="N61" s="3">
        <f t="shared" ref="N61:O62" si="46">+L61-J61</f>
        <v>7.3999999999999773</v>
      </c>
      <c r="O61" s="3">
        <f t="shared" si="46"/>
        <v>290.14999999999964</v>
      </c>
      <c r="Q61" s="3"/>
      <c r="R61" s="3"/>
      <c r="S61" s="3"/>
      <c r="T61" s="3"/>
    </row>
    <row r="62" spans="2:20" s="1" customFormat="1" ht="15" customHeight="1" x14ac:dyDescent="0.3">
      <c r="B62" s="4" t="s">
        <v>6971</v>
      </c>
      <c r="C62" s="4" t="s">
        <v>7034</v>
      </c>
      <c r="D62" s="3" t="s">
        <v>5883</v>
      </c>
      <c r="E62" s="18"/>
      <c r="F62" s="18">
        <v>62.36</v>
      </c>
      <c r="G62" s="18"/>
      <c r="H62" s="18"/>
      <c r="I62" s="97">
        <f t="shared" si="43"/>
        <v>62.36</v>
      </c>
      <c r="J62" s="3">
        <v>319.5</v>
      </c>
      <c r="K62" s="3">
        <f t="shared" si="44"/>
        <v>19924.02</v>
      </c>
      <c r="L62" s="3">
        <v>324.43</v>
      </c>
      <c r="M62" s="3">
        <f t="shared" si="45"/>
        <v>20231.45</v>
      </c>
      <c r="N62" s="3">
        <f t="shared" si="46"/>
        <v>4.9300000000000068</v>
      </c>
      <c r="O62" s="3">
        <f t="shared" si="46"/>
        <v>307.43000000000029</v>
      </c>
      <c r="Q62" s="3"/>
      <c r="R62" s="3"/>
      <c r="S62" s="3"/>
      <c r="T62" s="3"/>
    </row>
    <row r="63" spans="2:20" s="1" customFormat="1" ht="25.2" customHeight="1" x14ac:dyDescent="0.3">
      <c r="B63" s="10" t="s">
        <v>385</v>
      </c>
      <c r="C63" s="10" t="s">
        <v>386</v>
      </c>
      <c r="D63" s="11"/>
      <c r="E63" s="16"/>
      <c r="F63" s="16"/>
      <c r="G63" s="16"/>
      <c r="H63" s="16"/>
      <c r="I63" s="16"/>
      <c r="J63" s="11"/>
      <c r="K63" s="11">
        <f>+K64+K68+K73+K92</f>
        <v>1134817.51</v>
      </c>
      <c r="L63" s="11"/>
      <c r="M63" s="11">
        <f>+M64+M68+M73+M92</f>
        <v>1149106.5</v>
      </c>
      <c r="N63" s="11"/>
      <c r="O63" s="11">
        <f>+O64+O68+O73+O92</f>
        <v>14288.990000000027</v>
      </c>
      <c r="Q63" s="11"/>
      <c r="R63" s="11"/>
      <c r="S63" s="11"/>
      <c r="T63" s="11"/>
    </row>
    <row r="64" spans="2:20" s="1" customFormat="1" ht="25.2" customHeight="1" x14ac:dyDescent="0.3">
      <c r="B64" s="12" t="s">
        <v>387</v>
      </c>
      <c r="C64" s="12" t="s">
        <v>5947</v>
      </c>
      <c r="D64" s="13"/>
      <c r="E64" s="17"/>
      <c r="F64" s="17"/>
      <c r="G64" s="17"/>
      <c r="H64" s="17"/>
      <c r="I64" s="17"/>
      <c r="J64" s="13"/>
      <c r="K64" s="13">
        <f>SUM(K65:K67)</f>
        <v>320358.96000000002</v>
      </c>
      <c r="L64" s="13"/>
      <c r="M64" s="13">
        <f>SUM(M65:M67)</f>
        <v>323186.95</v>
      </c>
      <c r="N64" s="13"/>
      <c r="O64" s="13">
        <f>SUM(O65:O67)</f>
        <v>2827.9900000000052</v>
      </c>
      <c r="Q64" s="13"/>
      <c r="R64" s="13"/>
      <c r="S64" s="13"/>
      <c r="T64" s="13"/>
    </row>
    <row r="65" spans="2:20" s="1" customFormat="1" ht="15" customHeight="1" x14ac:dyDescent="0.3">
      <c r="B65" s="4" t="s">
        <v>6972</v>
      </c>
      <c r="C65" s="4" t="s">
        <v>7035</v>
      </c>
      <c r="D65" s="3" t="s">
        <v>28</v>
      </c>
      <c r="E65" s="18"/>
      <c r="F65" s="18">
        <v>337</v>
      </c>
      <c r="G65" s="18"/>
      <c r="H65" s="18"/>
      <c r="I65" s="97">
        <f t="shared" ref="I65:I67" si="47">SUM(E65:H65)</f>
        <v>337</v>
      </c>
      <c r="J65" s="3">
        <v>160.83000000000001</v>
      </c>
      <c r="K65" s="3">
        <f t="shared" ref="K65:K67" si="48">+ROUND(+IF(I65="",0,I65*J65),2)</f>
        <v>54199.71</v>
      </c>
      <c r="L65" s="3">
        <v>161.35</v>
      </c>
      <c r="M65" s="3">
        <f t="shared" ref="M65:M67" si="49">+ROUND(+IF(I65="",0,I65*L65),2)</f>
        <v>54374.95</v>
      </c>
      <c r="N65" s="3">
        <f t="shared" ref="N65:O67" si="50">+L65-J65</f>
        <v>0.51999999999998181</v>
      </c>
      <c r="O65" s="3">
        <f t="shared" si="50"/>
        <v>175.23999999999796</v>
      </c>
      <c r="Q65" s="3"/>
      <c r="R65" s="3"/>
      <c r="S65" s="3"/>
      <c r="T65" s="3"/>
    </row>
    <row r="66" spans="2:20" s="1" customFormat="1" ht="15" customHeight="1" x14ac:dyDescent="0.3">
      <c r="B66" s="4" t="s">
        <v>6973</v>
      </c>
      <c r="C66" s="4" t="s">
        <v>7036</v>
      </c>
      <c r="D66" s="3" t="s">
        <v>198</v>
      </c>
      <c r="E66" s="18"/>
      <c r="F66" s="18">
        <v>17685</v>
      </c>
      <c r="G66" s="18"/>
      <c r="H66" s="18"/>
      <c r="I66" s="97">
        <f t="shared" si="47"/>
        <v>17685</v>
      </c>
      <c r="J66" s="3">
        <v>11.46</v>
      </c>
      <c r="K66" s="3">
        <f t="shared" si="48"/>
        <v>202670.1</v>
      </c>
      <c r="L66" s="3">
        <v>11.52</v>
      </c>
      <c r="M66" s="3">
        <f t="shared" si="49"/>
        <v>203731.20000000001</v>
      </c>
      <c r="N66" s="3">
        <f t="shared" si="50"/>
        <v>5.9999999999998721E-2</v>
      </c>
      <c r="O66" s="3">
        <f t="shared" si="50"/>
        <v>1061.1000000000058</v>
      </c>
      <c r="Q66" s="3"/>
      <c r="R66" s="3"/>
      <c r="S66" s="3"/>
      <c r="T66" s="3"/>
    </row>
    <row r="67" spans="2:20" s="1" customFormat="1" ht="15" customHeight="1" x14ac:dyDescent="0.3">
      <c r="B67" s="4" t="s">
        <v>6974</v>
      </c>
      <c r="C67" s="4" t="s">
        <v>7037</v>
      </c>
      <c r="D67" s="3" t="s">
        <v>198</v>
      </c>
      <c r="E67" s="18"/>
      <c r="F67" s="18">
        <v>17685</v>
      </c>
      <c r="G67" s="18"/>
      <c r="H67" s="18"/>
      <c r="I67" s="97">
        <f t="shared" si="47"/>
        <v>17685</v>
      </c>
      <c r="J67" s="3">
        <v>3.59</v>
      </c>
      <c r="K67" s="3">
        <f t="shared" si="48"/>
        <v>63489.15</v>
      </c>
      <c r="L67" s="3">
        <v>3.68</v>
      </c>
      <c r="M67" s="3">
        <f t="shared" si="49"/>
        <v>65080.800000000003</v>
      </c>
      <c r="N67" s="3">
        <f t="shared" si="50"/>
        <v>9.0000000000000302E-2</v>
      </c>
      <c r="O67" s="3">
        <f t="shared" si="50"/>
        <v>1591.6500000000015</v>
      </c>
      <c r="Q67" s="3"/>
      <c r="R67" s="3"/>
      <c r="S67" s="3"/>
      <c r="T67" s="3"/>
    </row>
    <row r="68" spans="2:20" s="1" customFormat="1" ht="25.2" customHeight="1" x14ac:dyDescent="0.3">
      <c r="B68" s="12" t="s">
        <v>397</v>
      </c>
      <c r="C68" s="12" t="s">
        <v>398</v>
      </c>
      <c r="D68" s="13"/>
      <c r="E68" s="17"/>
      <c r="F68" s="17"/>
      <c r="G68" s="17"/>
      <c r="H68" s="17"/>
      <c r="I68" s="17"/>
      <c r="J68" s="13"/>
      <c r="K68" s="13">
        <f>SUM(K69:K72)/2</f>
        <v>298945.7</v>
      </c>
      <c r="L68" s="13"/>
      <c r="M68" s="13">
        <f>SUM(M69:M72)/2</f>
        <v>305293.45999999996</v>
      </c>
      <c r="N68" s="13"/>
      <c r="O68" s="13">
        <f>SUM(O69:O72)/2</f>
        <v>6347.7599999999948</v>
      </c>
      <c r="Q68" s="13"/>
      <c r="R68" s="13"/>
      <c r="S68" s="13"/>
      <c r="T68" s="13"/>
    </row>
    <row r="69" spans="2:20" s="1" customFormat="1" ht="19.95" customHeight="1" x14ac:dyDescent="0.3">
      <c r="B69" s="6" t="s">
        <v>409</v>
      </c>
      <c r="C69" s="6" t="s">
        <v>5960</v>
      </c>
      <c r="D69" s="5"/>
      <c r="E69" s="19"/>
      <c r="F69" s="19"/>
      <c r="G69" s="19"/>
      <c r="H69" s="19"/>
      <c r="I69" s="19"/>
      <c r="J69" s="5"/>
      <c r="K69" s="5">
        <f>SUM(K70:K72)</f>
        <v>298945.7</v>
      </c>
      <c r="L69" s="5"/>
      <c r="M69" s="5">
        <f>SUM(M70:M72)</f>
        <v>305293.46000000002</v>
      </c>
      <c r="N69" s="5"/>
      <c r="O69" s="5">
        <f>SUM(O70:O72)</f>
        <v>6347.7599999999948</v>
      </c>
      <c r="Q69" s="5"/>
      <c r="R69" s="5"/>
      <c r="S69" s="5"/>
      <c r="T69" s="5"/>
    </row>
    <row r="70" spans="2:20" s="1" customFormat="1" ht="15" customHeight="1" x14ac:dyDescent="0.3">
      <c r="B70" s="4" t="s">
        <v>6975</v>
      </c>
      <c r="C70" s="4" t="s">
        <v>7038</v>
      </c>
      <c r="D70" s="3" t="s">
        <v>28</v>
      </c>
      <c r="E70" s="18"/>
      <c r="F70" s="18">
        <v>337</v>
      </c>
      <c r="G70" s="18"/>
      <c r="H70" s="18"/>
      <c r="I70" s="97">
        <f t="shared" ref="I70:I72" si="51">SUM(E70:H70)</f>
        <v>337</v>
      </c>
      <c r="J70" s="3">
        <v>136.22999999999999</v>
      </c>
      <c r="K70" s="3">
        <f t="shared" ref="K70:K72" si="52">+ROUND(+IF(I70="",0,I70*J70),2)</f>
        <v>45909.51</v>
      </c>
      <c r="L70" s="3">
        <v>137.04</v>
      </c>
      <c r="M70" s="3">
        <f t="shared" ref="M70:M72" si="53">+ROUND(+IF(I70="",0,I70*L70),2)</f>
        <v>46182.48</v>
      </c>
      <c r="N70" s="3">
        <f t="shared" ref="N70:O72" si="54">+L70-J70</f>
        <v>0.81000000000000227</v>
      </c>
      <c r="O70" s="3">
        <f t="shared" si="54"/>
        <v>272.97000000000116</v>
      </c>
      <c r="Q70" s="3"/>
      <c r="R70" s="3"/>
      <c r="S70" s="3"/>
      <c r="T70" s="3"/>
    </row>
    <row r="71" spans="2:20" s="1" customFormat="1" ht="15" customHeight="1" x14ac:dyDescent="0.3">
      <c r="B71" s="4" t="s">
        <v>6976</v>
      </c>
      <c r="C71" s="4" t="s">
        <v>7039</v>
      </c>
      <c r="D71" s="3" t="s">
        <v>25</v>
      </c>
      <c r="E71" s="18"/>
      <c r="F71" s="18">
        <v>927.45</v>
      </c>
      <c r="G71" s="18"/>
      <c r="H71" s="18"/>
      <c r="I71" s="97">
        <f t="shared" si="51"/>
        <v>927.45</v>
      </c>
      <c r="J71" s="3">
        <v>201.95</v>
      </c>
      <c r="K71" s="3">
        <f t="shared" si="52"/>
        <v>187298.53</v>
      </c>
      <c r="L71" s="3">
        <v>207.41</v>
      </c>
      <c r="M71" s="3">
        <f t="shared" si="53"/>
        <v>192362.4</v>
      </c>
      <c r="N71" s="3">
        <f t="shared" si="54"/>
        <v>5.460000000000008</v>
      </c>
      <c r="O71" s="3">
        <f t="shared" si="54"/>
        <v>5063.8699999999953</v>
      </c>
      <c r="Q71" s="3"/>
      <c r="R71" s="3"/>
      <c r="S71" s="3"/>
      <c r="T71" s="3"/>
    </row>
    <row r="72" spans="2:20" s="1" customFormat="1" ht="15" customHeight="1" x14ac:dyDescent="0.3">
      <c r="B72" s="4" t="s">
        <v>6977</v>
      </c>
      <c r="C72" s="4" t="s">
        <v>7040</v>
      </c>
      <c r="D72" s="3" t="s">
        <v>25</v>
      </c>
      <c r="E72" s="18"/>
      <c r="F72" s="18">
        <v>927.45</v>
      </c>
      <c r="G72" s="18"/>
      <c r="H72" s="18"/>
      <c r="I72" s="97">
        <f t="shared" si="51"/>
        <v>927.45</v>
      </c>
      <c r="J72" s="3">
        <v>70.88</v>
      </c>
      <c r="K72" s="3">
        <f t="shared" si="52"/>
        <v>65737.66</v>
      </c>
      <c r="L72" s="3">
        <v>71.97</v>
      </c>
      <c r="M72" s="3">
        <f t="shared" si="53"/>
        <v>66748.58</v>
      </c>
      <c r="N72" s="3">
        <f t="shared" si="54"/>
        <v>1.0900000000000034</v>
      </c>
      <c r="O72" s="3">
        <f t="shared" si="54"/>
        <v>1010.9199999999983</v>
      </c>
      <c r="Q72" s="3"/>
      <c r="R72" s="3"/>
      <c r="S72" s="3"/>
      <c r="T72" s="3"/>
    </row>
    <row r="73" spans="2:20" s="1" customFormat="1" ht="25.2" customHeight="1" x14ac:dyDescent="0.3">
      <c r="B73" s="12" t="s">
        <v>5969</v>
      </c>
      <c r="C73" s="12" t="s">
        <v>5970</v>
      </c>
      <c r="D73" s="13"/>
      <c r="E73" s="17"/>
      <c r="F73" s="17"/>
      <c r="G73" s="17"/>
      <c r="H73" s="17"/>
      <c r="I73" s="17"/>
      <c r="J73" s="13"/>
      <c r="K73" s="13">
        <f>SUM(K74:K91)/2</f>
        <v>347321.55</v>
      </c>
      <c r="L73" s="13"/>
      <c r="M73" s="13">
        <f>SUM(M74:M91)/2</f>
        <v>350312.71</v>
      </c>
      <c r="N73" s="13"/>
      <c r="O73" s="13">
        <f>SUM(O74:O91)/2</f>
        <v>2991.1600000000103</v>
      </c>
      <c r="Q73" s="13"/>
      <c r="R73" s="13"/>
      <c r="S73" s="13"/>
      <c r="T73" s="13"/>
    </row>
    <row r="74" spans="2:20" s="1" customFormat="1" ht="19.95" customHeight="1" x14ac:dyDescent="0.3">
      <c r="B74" s="6" t="s">
        <v>6978</v>
      </c>
      <c r="C74" s="6" t="s">
        <v>7041</v>
      </c>
      <c r="D74" s="5"/>
      <c r="E74" s="19"/>
      <c r="F74" s="19"/>
      <c r="G74" s="19"/>
      <c r="H74" s="19"/>
      <c r="I74" s="19"/>
      <c r="J74" s="5"/>
      <c r="K74" s="5">
        <f>SUM(K75:K82)</f>
        <v>285585.64999999997</v>
      </c>
      <c r="L74" s="5"/>
      <c r="M74" s="5">
        <f>SUM(M75:M82)</f>
        <v>287056.58999999997</v>
      </c>
      <c r="N74" s="5"/>
      <c r="O74" s="5">
        <f>SUM(O75:O82)</f>
        <v>1470.9400000000107</v>
      </c>
      <c r="Q74" s="5"/>
      <c r="R74" s="5"/>
      <c r="S74" s="5"/>
      <c r="T74" s="5"/>
    </row>
    <row r="75" spans="2:20" s="1" customFormat="1" ht="15" customHeight="1" x14ac:dyDescent="0.3">
      <c r="B75" s="4" t="s">
        <v>6979</v>
      </c>
      <c r="C75" s="4" t="s">
        <v>7042</v>
      </c>
      <c r="D75" s="3" t="s">
        <v>28</v>
      </c>
      <c r="E75" s="18"/>
      <c r="F75" s="18">
        <v>28</v>
      </c>
      <c r="G75" s="18"/>
      <c r="H75" s="18"/>
      <c r="I75" s="97">
        <f t="shared" ref="I75:I82" si="55">SUM(E75:H75)</f>
        <v>28</v>
      </c>
      <c r="J75" s="3">
        <v>2166.84</v>
      </c>
      <c r="K75" s="3">
        <f t="shared" ref="K75:K82" si="56">+ROUND(+IF(I75="",0,I75*J75),2)</f>
        <v>60671.519999999997</v>
      </c>
      <c r="L75" s="3">
        <v>2178.38</v>
      </c>
      <c r="M75" s="3">
        <f t="shared" ref="M75:M82" si="57">+ROUND(+IF(I75="",0,I75*L75),2)</f>
        <v>60994.64</v>
      </c>
      <c r="N75" s="3">
        <f t="shared" ref="N75:O82" si="58">+L75-J75</f>
        <v>11.539999999999964</v>
      </c>
      <c r="O75" s="3">
        <f t="shared" si="58"/>
        <v>323.12000000000262</v>
      </c>
      <c r="Q75" s="3"/>
      <c r="R75" s="3"/>
      <c r="S75" s="3"/>
      <c r="T75" s="3"/>
    </row>
    <row r="76" spans="2:20" s="1" customFormat="1" ht="15" customHeight="1" x14ac:dyDescent="0.3">
      <c r="B76" s="4" t="s">
        <v>6980</v>
      </c>
      <c r="C76" s="4" t="s">
        <v>7043</v>
      </c>
      <c r="D76" s="3" t="s">
        <v>28</v>
      </c>
      <c r="E76" s="18"/>
      <c r="F76" s="18">
        <v>72</v>
      </c>
      <c r="G76" s="18"/>
      <c r="H76" s="18"/>
      <c r="I76" s="97">
        <f t="shared" si="55"/>
        <v>72</v>
      </c>
      <c r="J76" s="3">
        <v>2101.64</v>
      </c>
      <c r="K76" s="3">
        <f t="shared" si="56"/>
        <v>151318.07999999999</v>
      </c>
      <c r="L76" s="3">
        <v>2113.1799999999998</v>
      </c>
      <c r="M76" s="3">
        <f t="shared" si="57"/>
        <v>152148.96</v>
      </c>
      <c r="N76" s="3">
        <f t="shared" si="58"/>
        <v>11.539999999999964</v>
      </c>
      <c r="O76" s="3">
        <f t="shared" si="58"/>
        <v>830.88000000000466</v>
      </c>
      <c r="Q76" s="3"/>
      <c r="R76" s="3"/>
      <c r="S76" s="3"/>
      <c r="T76" s="3"/>
    </row>
    <row r="77" spans="2:20" s="1" customFormat="1" ht="15" customHeight="1" x14ac:dyDescent="0.3">
      <c r="B77" s="4" t="s">
        <v>6981</v>
      </c>
      <c r="C77" s="4" t="s">
        <v>7044</v>
      </c>
      <c r="D77" s="3" t="s">
        <v>28</v>
      </c>
      <c r="E77" s="18"/>
      <c r="F77" s="18">
        <v>1</v>
      </c>
      <c r="G77" s="18"/>
      <c r="H77" s="18"/>
      <c r="I77" s="97">
        <f t="shared" si="55"/>
        <v>1</v>
      </c>
      <c r="J77" s="3">
        <v>1309.99</v>
      </c>
      <c r="K77" s="3">
        <f t="shared" si="56"/>
        <v>1309.99</v>
      </c>
      <c r="L77" s="3">
        <v>1314.52</v>
      </c>
      <c r="M77" s="3">
        <f t="shared" si="57"/>
        <v>1314.52</v>
      </c>
      <c r="N77" s="3">
        <f t="shared" si="58"/>
        <v>4.5299999999999727</v>
      </c>
      <c r="O77" s="3">
        <f t="shared" si="58"/>
        <v>4.5299999999999727</v>
      </c>
      <c r="Q77" s="3"/>
      <c r="R77" s="3"/>
      <c r="S77" s="3"/>
      <c r="T77" s="3"/>
    </row>
    <row r="78" spans="2:20" s="1" customFormat="1" ht="15" customHeight="1" x14ac:dyDescent="0.3">
      <c r="B78" s="4" t="s">
        <v>6982</v>
      </c>
      <c r="C78" s="4" t="s">
        <v>7045</v>
      </c>
      <c r="D78" s="3" t="s">
        <v>28</v>
      </c>
      <c r="E78" s="18"/>
      <c r="F78" s="18">
        <v>13</v>
      </c>
      <c r="G78" s="18"/>
      <c r="H78" s="18"/>
      <c r="I78" s="97">
        <f t="shared" si="55"/>
        <v>13</v>
      </c>
      <c r="J78" s="3">
        <v>1280.92</v>
      </c>
      <c r="K78" s="3">
        <f t="shared" si="56"/>
        <v>16651.96</v>
      </c>
      <c r="L78" s="3">
        <v>1286.25</v>
      </c>
      <c r="M78" s="3">
        <f t="shared" si="57"/>
        <v>16721.25</v>
      </c>
      <c r="N78" s="3">
        <f t="shared" si="58"/>
        <v>5.3299999999999272</v>
      </c>
      <c r="O78" s="3">
        <f t="shared" si="58"/>
        <v>69.290000000000873</v>
      </c>
      <c r="Q78" s="3"/>
      <c r="R78" s="3"/>
      <c r="S78" s="3"/>
      <c r="T78" s="3"/>
    </row>
    <row r="79" spans="2:20" s="1" customFormat="1" ht="15" customHeight="1" x14ac:dyDescent="0.3">
      <c r="B79" s="4" t="s">
        <v>6983</v>
      </c>
      <c r="C79" s="4" t="s">
        <v>7046</v>
      </c>
      <c r="D79" s="3" t="s">
        <v>28</v>
      </c>
      <c r="E79" s="18"/>
      <c r="F79" s="18">
        <v>2</v>
      </c>
      <c r="G79" s="18"/>
      <c r="H79" s="18"/>
      <c r="I79" s="97">
        <f t="shared" si="55"/>
        <v>2</v>
      </c>
      <c r="J79" s="3">
        <v>1316.4</v>
      </c>
      <c r="K79" s="3">
        <f t="shared" si="56"/>
        <v>2632.8</v>
      </c>
      <c r="L79" s="3">
        <v>1323.06</v>
      </c>
      <c r="M79" s="3">
        <f t="shared" si="57"/>
        <v>2646.12</v>
      </c>
      <c r="N79" s="3">
        <f t="shared" si="58"/>
        <v>6.6599999999998545</v>
      </c>
      <c r="O79" s="3">
        <f t="shared" si="58"/>
        <v>13.319999999999709</v>
      </c>
      <c r="Q79" s="3"/>
      <c r="R79" s="3"/>
      <c r="S79" s="3"/>
      <c r="T79" s="3"/>
    </row>
    <row r="80" spans="2:20" s="1" customFormat="1" ht="15" customHeight="1" x14ac:dyDescent="0.3">
      <c r="B80" s="4" t="s">
        <v>6984</v>
      </c>
      <c r="C80" s="4" t="s">
        <v>7047</v>
      </c>
      <c r="D80" s="3" t="s">
        <v>28</v>
      </c>
      <c r="E80" s="18"/>
      <c r="F80" s="18">
        <v>15</v>
      </c>
      <c r="G80" s="18"/>
      <c r="H80" s="18"/>
      <c r="I80" s="97">
        <f t="shared" si="55"/>
        <v>15</v>
      </c>
      <c r="J80" s="3">
        <v>1238.4000000000001</v>
      </c>
      <c r="K80" s="3">
        <f t="shared" si="56"/>
        <v>18576</v>
      </c>
      <c r="L80" s="3">
        <v>1245.06</v>
      </c>
      <c r="M80" s="3">
        <f t="shared" si="57"/>
        <v>18675.900000000001</v>
      </c>
      <c r="N80" s="3">
        <f t="shared" si="58"/>
        <v>6.6599999999998545</v>
      </c>
      <c r="O80" s="3">
        <f t="shared" si="58"/>
        <v>99.900000000001455</v>
      </c>
      <c r="Q80" s="3"/>
      <c r="R80" s="3"/>
      <c r="S80" s="3"/>
      <c r="T80" s="3"/>
    </row>
    <row r="81" spans="2:20" s="1" customFormat="1" ht="15" customHeight="1" x14ac:dyDescent="0.3">
      <c r="B81" s="4" t="s">
        <v>6985</v>
      </c>
      <c r="C81" s="4" t="s">
        <v>7048</v>
      </c>
      <c r="D81" s="3" t="s">
        <v>28</v>
      </c>
      <c r="E81" s="18"/>
      <c r="F81" s="18">
        <v>15</v>
      </c>
      <c r="G81" s="18"/>
      <c r="H81" s="18"/>
      <c r="I81" s="97">
        <f t="shared" si="55"/>
        <v>15</v>
      </c>
      <c r="J81" s="3">
        <v>1202.92</v>
      </c>
      <c r="K81" s="3">
        <f t="shared" si="56"/>
        <v>18043.8</v>
      </c>
      <c r="L81" s="3">
        <v>1208.25</v>
      </c>
      <c r="M81" s="3">
        <f t="shared" si="57"/>
        <v>18123.75</v>
      </c>
      <c r="N81" s="3">
        <f t="shared" si="58"/>
        <v>5.3299999999999272</v>
      </c>
      <c r="O81" s="3">
        <f t="shared" si="58"/>
        <v>79.950000000000728</v>
      </c>
      <c r="Q81" s="3"/>
      <c r="R81" s="3"/>
      <c r="S81" s="3"/>
      <c r="T81" s="3"/>
    </row>
    <row r="82" spans="2:20" s="1" customFormat="1" ht="15" customHeight="1" x14ac:dyDescent="0.3">
      <c r="B82" s="4" t="s">
        <v>6986</v>
      </c>
      <c r="C82" s="4" t="s">
        <v>7049</v>
      </c>
      <c r="D82" s="3" t="s">
        <v>28</v>
      </c>
      <c r="E82" s="18"/>
      <c r="F82" s="18">
        <v>15</v>
      </c>
      <c r="G82" s="18"/>
      <c r="H82" s="18"/>
      <c r="I82" s="97">
        <f t="shared" si="55"/>
        <v>15</v>
      </c>
      <c r="J82" s="3">
        <v>1092.0999999999999</v>
      </c>
      <c r="K82" s="3">
        <f t="shared" si="56"/>
        <v>16381.5</v>
      </c>
      <c r="L82" s="3">
        <v>1095.43</v>
      </c>
      <c r="M82" s="3">
        <f t="shared" si="57"/>
        <v>16431.45</v>
      </c>
      <c r="N82" s="3">
        <f t="shared" si="58"/>
        <v>3.3300000000001546</v>
      </c>
      <c r="O82" s="3">
        <f t="shared" si="58"/>
        <v>49.950000000000728</v>
      </c>
      <c r="Q82" s="3"/>
      <c r="R82" s="3"/>
      <c r="S82" s="3"/>
      <c r="T82" s="3"/>
    </row>
    <row r="83" spans="2:20" s="1" customFormat="1" ht="19.95" customHeight="1" x14ac:dyDescent="0.3">
      <c r="B83" s="6" t="s">
        <v>6987</v>
      </c>
      <c r="C83" s="6" t="s">
        <v>7050</v>
      </c>
      <c r="D83" s="5"/>
      <c r="E83" s="19"/>
      <c r="F83" s="19"/>
      <c r="G83" s="19"/>
      <c r="H83" s="19"/>
      <c r="I83" s="19"/>
      <c r="J83" s="5"/>
      <c r="K83" s="5">
        <f>SUM(K84:K91)</f>
        <v>61735.899999999994</v>
      </c>
      <c r="L83" s="5"/>
      <c r="M83" s="5">
        <f>SUM(M84:M91)</f>
        <v>63256.12</v>
      </c>
      <c r="N83" s="5"/>
      <c r="O83" s="5">
        <f>SUM(O84:O91)</f>
        <v>1520.2200000000003</v>
      </c>
      <c r="Q83" s="5"/>
      <c r="R83" s="5"/>
      <c r="S83" s="5"/>
      <c r="T83" s="5"/>
    </row>
    <row r="84" spans="2:20" s="1" customFormat="1" ht="15" customHeight="1" x14ac:dyDescent="0.3">
      <c r="B84" s="4" t="s">
        <v>6988</v>
      </c>
      <c r="C84" s="4" t="s">
        <v>7051</v>
      </c>
      <c r="D84" s="3" t="s">
        <v>28</v>
      </c>
      <c r="E84" s="18"/>
      <c r="F84" s="18">
        <v>28</v>
      </c>
      <c r="G84" s="18"/>
      <c r="H84" s="18"/>
      <c r="I84" s="97">
        <f t="shared" ref="I84:I91" si="59">SUM(E84:H84)</f>
        <v>28</v>
      </c>
      <c r="J84" s="3">
        <v>473.12</v>
      </c>
      <c r="K84" s="3">
        <f t="shared" ref="K84:K91" si="60">+ROUND(+IF(I84="",0,I84*J84),2)</f>
        <v>13247.36</v>
      </c>
      <c r="L84" s="3">
        <v>485</v>
      </c>
      <c r="M84" s="3">
        <f t="shared" ref="M84:M91" si="61">+ROUND(+IF(I84="",0,I84*L84),2)</f>
        <v>13580</v>
      </c>
      <c r="N84" s="3">
        <f t="shared" ref="N84:O91" si="62">+L84-J84</f>
        <v>11.879999999999995</v>
      </c>
      <c r="O84" s="3">
        <f t="shared" si="62"/>
        <v>332.63999999999942</v>
      </c>
      <c r="Q84" s="3"/>
      <c r="R84" s="3"/>
      <c r="S84" s="3"/>
      <c r="T84" s="3"/>
    </row>
    <row r="85" spans="2:20" s="1" customFormat="1" ht="15" customHeight="1" x14ac:dyDescent="0.3">
      <c r="B85" s="4" t="s">
        <v>6989</v>
      </c>
      <c r="C85" s="4" t="s">
        <v>7052</v>
      </c>
      <c r="D85" s="3" t="s">
        <v>28</v>
      </c>
      <c r="E85" s="18"/>
      <c r="F85" s="18">
        <v>72</v>
      </c>
      <c r="G85" s="18"/>
      <c r="H85" s="18"/>
      <c r="I85" s="97">
        <f t="shared" si="59"/>
        <v>72</v>
      </c>
      <c r="J85" s="3">
        <v>469.92</v>
      </c>
      <c r="K85" s="3">
        <f t="shared" si="60"/>
        <v>33834.239999999998</v>
      </c>
      <c r="L85" s="3">
        <v>481.8</v>
      </c>
      <c r="M85" s="3">
        <f t="shared" si="61"/>
        <v>34689.599999999999</v>
      </c>
      <c r="N85" s="3">
        <f t="shared" si="62"/>
        <v>11.879999999999995</v>
      </c>
      <c r="O85" s="3">
        <f t="shared" si="62"/>
        <v>855.36000000000058</v>
      </c>
      <c r="Q85" s="3"/>
      <c r="R85" s="3"/>
      <c r="S85" s="3"/>
      <c r="T85" s="3"/>
    </row>
    <row r="86" spans="2:20" s="1" customFormat="1" ht="15" customHeight="1" x14ac:dyDescent="0.3">
      <c r="B86" s="4" t="s">
        <v>6990</v>
      </c>
      <c r="C86" s="4" t="s">
        <v>7053</v>
      </c>
      <c r="D86" s="3" t="s">
        <v>28</v>
      </c>
      <c r="E86" s="18"/>
      <c r="F86" s="18">
        <v>2</v>
      </c>
      <c r="G86" s="18"/>
      <c r="H86" s="18"/>
      <c r="I86" s="97">
        <f t="shared" si="59"/>
        <v>2</v>
      </c>
      <c r="J86" s="3">
        <v>292.60000000000002</v>
      </c>
      <c r="K86" s="3">
        <f t="shared" si="60"/>
        <v>585.20000000000005</v>
      </c>
      <c r="L86" s="3">
        <v>299.26</v>
      </c>
      <c r="M86" s="3">
        <f t="shared" si="61"/>
        <v>598.52</v>
      </c>
      <c r="N86" s="3">
        <f t="shared" si="62"/>
        <v>6.6599999999999682</v>
      </c>
      <c r="O86" s="3">
        <f t="shared" si="62"/>
        <v>13.319999999999936</v>
      </c>
      <c r="Q86" s="3"/>
      <c r="R86" s="3"/>
      <c r="S86" s="3"/>
      <c r="T86" s="3"/>
    </row>
    <row r="87" spans="2:20" s="1" customFormat="1" ht="15" customHeight="1" x14ac:dyDescent="0.3">
      <c r="B87" s="4" t="s">
        <v>6991</v>
      </c>
      <c r="C87" s="4" t="s">
        <v>7054</v>
      </c>
      <c r="D87" s="3" t="s">
        <v>28</v>
      </c>
      <c r="E87" s="18"/>
      <c r="F87" s="18">
        <v>13</v>
      </c>
      <c r="G87" s="18"/>
      <c r="H87" s="18"/>
      <c r="I87" s="97">
        <f t="shared" si="59"/>
        <v>13</v>
      </c>
      <c r="J87" s="3">
        <v>326.39</v>
      </c>
      <c r="K87" s="3">
        <f t="shared" si="60"/>
        <v>4243.07</v>
      </c>
      <c r="L87" s="3">
        <v>335.31</v>
      </c>
      <c r="M87" s="3">
        <f t="shared" si="61"/>
        <v>4359.03</v>
      </c>
      <c r="N87" s="3">
        <f t="shared" si="62"/>
        <v>8.9200000000000159</v>
      </c>
      <c r="O87" s="3">
        <f t="shared" si="62"/>
        <v>115.96000000000004</v>
      </c>
      <c r="Q87" s="3"/>
      <c r="R87" s="3"/>
      <c r="S87" s="3"/>
      <c r="T87" s="3"/>
    </row>
    <row r="88" spans="2:20" s="1" customFormat="1" ht="15" customHeight="1" x14ac:dyDescent="0.3">
      <c r="B88" s="4" t="s">
        <v>6992</v>
      </c>
      <c r="C88" s="4" t="s">
        <v>7055</v>
      </c>
      <c r="D88" s="3" t="s">
        <v>28</v>
      </c>
      <c r="E88" s="18"/>
      <c r="F88" s="18">
        <v>2</v>
      </c>
      <c r="G88" s="18"/>
      <c r="H88" s="18"/>
      <c r="I88" s="97">
        <f t="shared" si="59"/>
        <v>2</v>
      </c>
      <c r="J88" s="3">
        <v>326.39</v>
      </c>
      <c r="K88" s="3">
        <f t="shared" si="60"/>
        <v>652.78</v>
      </c>
      <c r="L88" s="3">
        <v>335.31</v>
      </c>
      <c r="M88" s="3">
        <f t="shared" si="61"/>
        <v>670.62</v>
      </c>
      <c r="N88" s="3">
        <f t="shared" si="62"/>
        <v>8.9200000000000159</v>
      </c>
      <c r="O88" s="3">
        <f t="shared" si="62"/>
        <v>17.840000000000032</v>
      </c>
      <c r="Q88" s="3"/>
      <c r="R88" s="3"/>
      <c r="S88" s="3"/>
      <c r="T88" s="3"/>
    </row>
    <row r="89" spans="2:20" s="1" customFormat="1" ht="15" customHeight="1" x14ac:dyDescent="0.3">
      <c r="B89" s="4" t="s">
        <v>6993</v>
      </c>
      <c r="C89" s="4" t="s">
        <v>7056</v>
      </c>
      <c r="D89" s="3" t="s">
        <v>28</v>
      </c>
      <c r="E89" s="18"/>
      <c r="F89" s="18">
        <v>15</v>
      </c>
      <c r="G89" s="18"/>
      <c r="H89" s="18"/>
      <c r="I89" s="97">
        <f t="shared" si="59"/>
        <v>15</v>
      </c>
      <c r="J89" s="3">
        <v>213.71</v>
      </c>
      <c r="K89" s="3">
        <f t="shared" si="60"/>
        <v>3205.65</v>
      </c>
      <c r="L89" s="3">
        <v>218.07</v>
      </c>
      <c r="M89" s="3">
        <f t="shared" si="61"/>
        <v>3271.05</v>
      </c>
      <c r="N89" s="3">
        <f t="shared" si="62"/>
        <v>4.3599999999999852</v>
      </c>
      <c r="O89" s="3">
        <f t="shared" si="62"/>
        <v>65.400000000000091</v>
      </c>
      <c r="Q89" s="3"/>
      <c r="R89" s="3"/>
      <c r="S89" s="3"/>
      <c r="T89" s="3"/>
    </row>
    <row r="90" spans="2:20" s="1" customFormat="1" ht="15" customHeight="1" x14ac:dyDescent="0.3">
      <c r="B90" s="4" t="s">
        <v>6994</v>
      </c>
      <c r="C90" s="4" t="s">
        <v>7057</v>
      </c>
      <c r="D90" s="3" t="s">
        <v>28</v>
      </c>
      <c r="E90" s="18"/>
      <c r="F90" s="18">
        <v>15</v>
      </c>
      <c r="G90" s="18"/>
      <c r="H90" s="18"/>
      <c r="I90" s="97">
        <f t="shared" si="59"/>
        <v>15</v>
      </c>
      <c r="J90" s="3">
        <v>213.71</v>
      </c>
      <c r="K90" s="3">
        <f t="shared" si="60"/>
        <v>3205.65</v>
      </c>
      <c r="L90" s="3">
        <v>218.07</v>
      </c>
      <c r="M90" s="3">
        <f t="shared" si="61"/>
        <v>3271.05</v>
      </c>
      <c r="N90" s="3">
        <f t="shared" si="62"/>
        <v>4.3599999999999852</v>
      </c>
      <c r="O90" s="3">
        <f t="shared" si="62"/>
        <v>65.400000000000091</v>
      </c>
      <c r="Q90" s="3"/>
      <c r="R90" s="3"/>
      <c r="S90" s="3"/>
      <c r="T90" s="3"/>
    </row>
    <row r="91" spans="2:20" s="1" customFormat="1" ht="15" customHeight="1" x14ac:dyDescent="0.3">
      <c r="B91" s="4" t="s">
        <v>6995</v>
      </c>
      <c r="C91" s="4" t="s">
        <v>7058</v>
      </c>
      <c r="D91" s="3" t="s">
        <v>28</v>
      </c>
      <c r="E91" s="18"/>
      <c r="F91" s="18">
        <v>15</v>
      </c>
      <c r="G91" s="18"/>
      <c r="H91" s="18"/>
      <c r="I91" s="97">
        <f t="shared" si="59"/>
        <v>15</v>
      </c>
      <c r="J91" s="3">
        <v>184.13</v>
      </c>
      <c r="K91" s="3">
        <f t="shared" si="60"/>
        <v>2761.95</v>
      </c>
      <c r="L91" s="3">
        <v>187.75</v>
      </c>
      <c r="M91" s="3">
        <f t="shared" si="61"/>
        <v>2816.25</v>
      </c>
      <c r="N91" s="3">
        <f t="shared" si="62"/>
        <v>3.6200000000000045</v>
      </c>
      <c r="O91" s="3">
        <f t="shared" si="62"/>
        <v>54.300000000000182</v>
      </c>
      <c r="Q91" s="3"/>
      <c r="R91" s="3"/>
      <c r="S91" s="3"/>
      <c r="T91" s="3"/>
    </row>
    <row r="92" spans="2:20" s="1" customFormat="1" ht="25.2" customHeight="1" x14ac:dyDescent="0.3">
      <c r="B92" s="12" t="s">
        <v>411</v>
      </c>
      <c r="C92" s="12" t="s">
        <v>5977</v>
      </c>
      <c r="D92" s="13"/>
      <c r="E92" s="17"/>
      <c r="F92" s="17"/>
      <c r="G92" s="17"/>
      <c r="H92" s="17"/>
      <c r="I92" s="17"/>
      <c r="J92" s="13"/>
      <c r="K92" s="13">
        <f>SUM(K93)</f>
        <v>168191.3</v>
      </c>
      <c r="L92" s="13"/>
      <c r="M92" s="13">
        <f>SUM(M93)</f>
        <v>170313.38</v>
      </c>
      <c r="N92" s="13"/>
      <c r="O92" s="13">
        <f>SUM(O93)</f>
        <v>2122.0800000000163</v>
      </c>
      <c r="Q92" s="13"/>
      <c r="R92" s="13"/>
      <c r="S92" s="13"/>
      <c r="T92" s="13"/>
    </row>
    <row r="93" spans="2:20" s="1" customFormat="1" ht="15" customHeight="1" x14ac:dyDescent="0.3">
      <c r="B93" s="4" t="s">
        <v>503</v>
      </c>
      <c r="C93" s="4" t="s">
        <v>7059</v>
      </c>
      <c r="D93" s="3" t="s">
        <v>25</v>
      </c>
      <c r="E93" s="18"/>
      <c r="F93" s="18">
        <v>3215.28</v>
      </c>
      <c r="G93" s="18"/>
      <c r="H93" s="18"/>
      <c r="I93" s="97">
        <f>SUM(E93:H93)</f>
        <v>3215.28</v>
      </c>
      <c r="J93" s="3">
        <v>52.31</v>
      </c>
      <c r="K93" s="3">
        <f t="shared" ref="K93" si="63">+ROUND(+IF(I93="",0,I93*J93),2)</f>
        <v>168191.3</v>
      </c>
      <c r="L93" s="3">
        <v>52.97</v>
      </c>
      <c r="M93" s="3">
        <f t="shared" ref="M93" si="64">+ROUND(+IF(I93="",0,I93*L93),2)</f>
        <v>170313.38</v>
      </c>
      <c r="N93" s="3">
        <f t="shared" ref="N93:O93" si="65">+L93-J93</f>
        <v>0.65999999999999659</v>
      </c>
      <c r="O93" s="3">
        <f t="shared" si="65"/>
        <v>2122.0800000000163</v>
      </c>
      <c r="Q93" s="3"/>
      <c r="R93" s="3"/>
      <c r="S93" s="3"/>
      <c r="T93" s="3"/>
    </row>
    <row r="94" spans="2:20" s="1" customFormat="1" ht="25.2" customHeight="1" x14ac:dyDescent="0.3">
      <c r="B94" s="10" t="s">
        <v>610</v>
      </c>
      <c r="C94" s="10" t="s">
        <v>611</v>
      </c>
      <c r="D94" s="11"/>
      <c r="E94" s="16"/>
      <c r="F94" s="16"/>
      <c r="G94" s="16"/>
      <c r="H94" s="16"/>
      <c r="I94" s="16"/>
      <c r="J94" s="11"/>
      <c r="K94" s="11">
        <f>+K95+K97+K101+K103+K109+K111</f>
        <v>255730.06999999998</v>
      </c>
      <c r="L94" s="11"/>
      <c r="M94" s="11">
        <f>+M95+M97+M101+M103+M109+M111</f>
        <v>257651.47999999998</v>
      </c>
      <c r="N94" s="11"/>
      <c r="O94" s="11">
        <f>+O95+O97+O101+O103+O109+O111</f>
        <v>1921.4099999999937</v>
      </c>
      <c r="Q94" s="11"/>
      <c r="R94" s="11"/>
      <c r="S94" s="11"/>
      <c r="T94" s="11"/>
    </row>
    <row r="95" spans="2:20" s="1" customFormat="1" ht="25.2" customHeight="1" x14ac:dyDescent="0.3">
      <c r="B95" s="12" t="s">
        <v>612</v>
      </c>
      <c r="C95" s="12" t="s">
        <v>5979</v>
      </c>
      <c r="D95" s="13"/>
      <c r="E95" s="17"/>
      <c r="F95" s="17"/>
      <c r="G95" s="17"/>
      <c r="H95" s="17"/>
      <c r="I95" s="17"/>
      <c r="J95" s="13"/>
      <c r="K95" s="13">
        <f>SUM(K96)</f>
        <v>60421.41</v>
      </c>
      <c r="L95" s="13"/>
      <c r="M95" s="13">
        <f>SUM(M96)</f>
        <v>61309.96</v>
      </c>
      <c r="N95" s="13"/>
      <c r="O95" s="13">
        <f>SUM(O96)</f>
        <v>888.54999999999563</v>
      </c>
      <c r="Q95" s="13"/>
      <c r="R95" s="13"/>
      <c r="S95" s="13"/>
      <c r="T95" s="13"/>
    </row>
    <row r="96" spans="2:20" s="1" customFormat="1" ht="15" customHeight="1" x14ac:dyDescent="0.3">
      <c r="B96" s="4" t="s">
        <v>614</v>
      </c>
      <c r="C96" s="4" t="s">
        <v>5980</v>
      </c>
      <c r="D96" s="3" t="s">
        <v>198</v>
      </c>
      <c r="E96" s="18">
        <v>4936.3900000000003</v>
      </c>
      <c r="F96" s="18"/>
      <c r="G96" s="18"/>
      <c r="H96" s="18"/>
      <c r="I96" s="97">
        <f>SUM(E96:H96)</f>
        <v>4936.3900000000003</v>
      </c>
      <c r="J96" s="3">
        <v>12.24</v>
      </c>
      <c r="K96" s="3">
        <f t="shared" ref="K96" si="66">+ROUND(+IF(I96="",0,I96*J96),2)</f>
        <v>60421.41</v>
      </c>
      <c r="L96" s="3">
        <v>12.42</v>
      </c>
      <c r="M96" s="3">
        <f t="shared" ref="M96" si="67">+ROUND(+IF(I96="",0,I96*L96),2)</f>
        <v>61309.96</v>
      </c>
      <c r="N96" s="3">
        <f t="shared" ref="N96:O96" si="68">+L96-J96</f>
        <v>0.17999999999999972</v>
      </c>
      <c r="O96" s="3">
        <f t="shared" si="68"/>
        <v>888.54999999999563</v>
      </c>
      <c r="Q96" s="3"/>
      <c r="R96" s="3"/>
      <c r="S96" s="3"/>
      <c r="T96" s="3"/>
    </row>
    <row r="97" spans="2:20" s="1" customFormat="1" ht="25.2" customHeight="1" x14ac:dyDescent="0.3">
      <c r="B97" s="12" t="s">
        <v>628</v>
      </c>
      <c r="C97" s="12" t="s">
        <v>5985</v>
      </c>
      <c r="D97" s="13"/>
      <c r="E97" s="17"/>
      <c r="F97" s="17"/>
      <c r="G97" s="17"/>
      <c r="H97" s="17"/>
      <c r="I97" s="17"/>
      <c r="J97" s="13"/>
      <c r="K97" s="13">
        <f>SUM(K98:K100)</f>
        <v>6542.3899999999994</v>
      </c>
      <c r="L97" s="13"/>
      <c r="M97" s="13">
        <f>SUM(M98:M100)</f>
        <v>6637.66</v>
      </c>
      <c r="N97" s="13"/>
      <c r="O97" s="13">
        <f>SUM(O98:O100)</f>
        <v>95.269999999999698</v>
      </c>
      <c r="Q97" s="13"/>
      <c r="R97" s="13"/>
      <c r="S97" s="13"/>
      <c r="T97" s="13"/>
    </row>
    <row r="98" spans="2:20" s="1" customFormat="1" ht="15" customHeight="1" x14ac:dyDescent="0.3">
      <c r="B98" s="4" t="s">
        <v>630</v>
      </c>
      <c r="C98" s="4" t="s">
        <v>5986</v>
      </c>
      <c r="D98" s="3" t="s">
        <v>25</v>
      </c>
      <c r="E98" s="18">
        <v>492.2</v>
      </c>
      <c r="F98" s="18"/>
      <c r="G98" s="18"/>
      <c r="H98" s="18"/>
      <c r="I98" s="97">
        <f t="shared" ref="I98:I100" si="69">SUM(E98:H98)</f>
        <v>492.2</v>
      </c>
      <c r="J98" s="3">
        <v>9.3000000000000007</v>
      </c>
      <c r="K98" s="3">
        <f t="shared" ref="K98:K100" si="70">+ROUND(+IF(I98="",0,I98*J98),2)</f>
        <v>4577.46</v>
      </c>
      <c r="L98" s="3">
        <v>9.44</v>
      </c>
      <c r="M98" s="3">
        <f t="shared" ref="M98:M100" si="71">+ROUND(+IF(I98="",0,I98*L98),2)</f>
        <v>4646.37</v>
      </c>
      <c r="N98" s="3">
        <f t="shared" ref="N98:O100" si="72">+L98-J98</f>
        <v>0.13999999999999879</v>
      </c>
      <c r="O98" s="3">
        <f t="shared" si="72"/>
        <v>68.909999999999854</v>
      </c>
      <c r="Q98" s="3"/>
      <c r="R98" s="3"/>
      <c r="S98" s="3"/>
      <c r="T98" s="3"/>
    </row>
    <row r="99" spans="2:20" s="1" customFormat="1" ht="15" customHeight="1" x14ac:dyDescent="0.3">
      <c r="B99" s="4" t="s">
        <v>5987</v>
      </c>
      <c r="C99" s="4" t="s">
        <v>6768</v>
      </c>
      <c r="D99" s="3" t="s">
        <v>25</v>
      </c>
      <c r="E99" s="18">
        <v>8.67</v>
      </c>
      <c r="F99" s="18"/>
      <c r="G99" s="18"/>
      <c r="H99" s="18"/>
      <c r="I99" s="97">
        <f t="shared" si="69"/>
        <v>8.67</v>
      </c>
      <c r="J99" s="3">
        <v>53.06</v>
      </c>
      <c r="K99" s="3">
        <f t="shared" si="70"/>
        <v>460.03</v>
      </c>
      <c r="L99" s="3">
        <v>53.74</v>
      </c>
      <c r="M99" s="3">
        <f t="shared" si="71"/>
        <v>465.93</v>
      </c>
      <c r="N99" s="3">
        <f t="shared" si="72"/>
        <v>0.67999999999999972</v>
      </c>
      <c r="O99" s="3">
        <f t="shared" si="72"/>
        <v>5.9000000000000341</v>
      </c>
      <c r="Q99" s="3"/>
      <c r="R99" s="3"/>
      <c r="S99" s="3"/>
      <c r="T99" s="3"/>
    </row>
    <row r="100" spans="2:20" s="1" customFormat="1" ht="15" customHeight="1" x14ac:dyDescent="0.3">
      <c r="B100" s="4" t="s">
        <v>5988</v>
      </c>
      <c r="C100" s="4" t="s">
        <v>5989</v>
      </c>
      <c r="D100" s="3" t="s">
        <v>25</v>
      </c>
      <c r="E100" s="18">
        <v>30.08</v>
      </c>
      <c r="F100" s="18"/>
      <c r="G100" s="18"/>
      <c r="H100" s="18"/>
      <c r="I100" s="97">
        <f t="shared" si="69"/>
        <v>30.08</v>
      </c>
      <c r="J100" s="3">
        <v>50.03</v>
      </c>
      <c r="K100" s="3">
        <f t="shared" si="70"/>
        <v>1504.9</v>
      </c>
      <c r="L100" s="3">
        <v>50.71</v>
      </c>
      <c r="M100" s="3">
        <f t="shared" si="71"/>
        <v>1525.36</v>
      </c>
      <c r="N100" s="3">
        <f t="shared" si="72"/>
        <v>0.67999999999999972</v>
      </c>
      <c r="O100" s="3">
        <f t="shared" si="72"/>
        <v>20.459999999999809</v>
      </c>
      <c r="Q100" s="3"/>
      <c r="R100" s="3"/>
      <c r="S100" s="3"/>
      <c r="T100" s="3"/>
    </row>
    <row r="101" spans="2:20" s="1" customFormat="1" ht="25.2" customHeight="1" x14ac:dyDescent="0.3">
      <c r="B101" s="12" t="s">
        <v>632</v>
      </c>
      <c r="C101" s="12" t="s">
        <v>5990</v>
      </c>
      <c r="D101" s="13"/>
      <c r="E101" s="17"/>
      <c r="F101" s="17"/>
      <c r="G101" s="17"/>
      <c r="H101" s="17"/>
      <c r="I101" s="17"/>
      <c r="J101" s="13"/>
      <c r="K101" s="13">
        <f>SUM(K102)</f>
        <v>95182.77</v>
      </c>
      <c r="L101" s="13"/>
      <c r="M101" s="13">
        <f>SUM(M102)</f>
        <v>96039.06</v>
      </c>
      <c r="N101" s="13"/>
      <c r="O101" s="13">
        <f>SUM(O102)</f>
        <v>856.2899999999936</v>
      </c>
      <c r="Q101" s="13"/>
      <c r="R101" s="13"/>
      <c r="S101" s="13"/>
      <c r="T101" s="13"/>
    </row>
    <row r="102" spans="2:20" s="1" customFormat="1" ht="15" customHeight="1" x14ac:dyDescent="0.3">
      <c r="B102" s="4" t="s">
        <v>634</v>
      </c>
      <c r="C102" s="4" t="s">
        <v>5991</v>
      </c>
      <c r="D102" s="3" t="s">
        <v>5883</v>
      </c>
      <c r="E102" s="18">
        <v>4506.76</v>
      </c>
      <c r="F102" s="18"/>
      <c r="G102" s="18"/>
      <c r="H102" s="18"/>
      <c r="I102" s="97">
        <f>SUM(E102:H102)</f>
        <v>4506.76</v>
      </c>
      <c r="J102" s="3">
        <v>21.12</v>
      </c>
      <c r="K102" s="3">
        <f t="shared" ref="K102" si="73">+ROUND(+IF(I102="",0,I102*J102),2)</f>
        <v>95182.77</v>
      </c>
      <c r="L102" s="3">
        <v>21.31</v>
      </c>
      <c r="M102" s="3">
        <f t="shared" ref="M102" si="74">+ROUND(+IF(I102="",0,I102*L102),2)</f>
        <v>96039.06</v>
      </c>
      <c r="N102" s="3">
        <f t="shared" ref="N102:O102" si="75">+L102-J102</f>
        <v>0.18999999999999773</v>
      </c>
      <c r="O102" s="3">
        <f t="shared" si="75"/>
        <v>856.2899999999936</v>
      </c>
      <c r="Q102" s="3"/>
      <c r="R102" s="3"/>
      <c r="S102" s="3"/>
      <c r="T102" s="3"/>
    </row>
    <row r="103" spans="2:20" s="1" customFormat="1" ht="25.2" customHeight="1" x14ac:dyDescent="0.3">
      <c r="B103" s="12" t="s">
        <v>5992</v>
      </c>
      <c r="C103" s="12" t="s">
        <v>5993</v>
      </c>
      <c r="D103" s="13"/>
      <c r="E103" s="17"/>
      <c r="F103" s="17"/>
      <c r="G103" s="17"/>
      <c r="H103" s="17"/>
      <c r="I103" s="17"/>
      <c r="J103" s="13"/>
      <c r="K103" s="13">
        <f>SUM(K104:K108)</f>
        <v>5513.58</v>
      </c>
      <c r="L103" s="13"/>
      <c r="M103" s="13">
        <f>SUM(M104:M108)</f>
        <v>5513.58</v>
      </c>
      <c r="N103" s="13"/>
      <c r="O103" s="13">
        <f>SUM(O104:O108)</f>
        <v>0</v>
      </c>
      <c r="Q103" s="13"/>
      <c r="R103" s="13"/>
      <c r="S103" s="13"/>
      <c r="T103" s="13"/>
    </row>
    <row r="104" spans="2:20" s="1" customFormat="1" ht="15" customHeight="1" x14ac:dyDescent="0.3">
      <c r="B104" s="4" t="s">
        <v>5994</v>
      </c>
      <c r="C104" s="4" t="s">
        <v>619</v>
      </c>
      <c r="D104" s="3" t="s">
        <v>28</v>
      </c>
      <c r="E104" s="18">
        <v>2</v>
      </c>
      <c r="F104" s="18"/>
      <c r="G104" s="18"/>
      <c r="H104" s="18"/>
      <c r="I104" s="97">
        <f t="shared" ref="I104:I108" si="76">SUM(E104:H104)</f>
        <v>2</v>
      </c>
      <c r="J104" s="3">
        <v>737.77</v>
      </c>
      <c r="K104" s="3">
        <f t="shared" ref="K104:K108" si="77">+ROUND(+IF(I104="",0,I104*J104),2)</f>
        <v>1475.54</v>
      </c>
      <c r="L104" s="3">
        <v>737.77</v>
      </c>
      <c r="M104" s="3">
        <f t="shared" ref="M104:M108" si="78">+ROUND(+IF(I104="",0,I104*L104),2)</f>
        <v>1475.54</v>
      </c>
      <c r="N104" s="3">
        <f t="shared" ref="N104:O108" si="79">+L104-J104</f>
        <v>0</v>
      </c>
      <c r="O104" s="3">
        <f t="shared" si="79"/>
        <v>0</v>
      </c>
      <c r="Q104" s="3"/>
      <c r="R104" s="3"/>
      <c r="S104" s="3"/>
      <c r="T104" s="3"/>
    </row>
    <row r="105" spans="2:20" s="1" customFormat="1" ht="15" customHeight="1" x14ac:dyDescent="0.3">
      <c r="B105" s="4" t="s">
        <v>5995</v>
      </c>
      <c r="C105" s="4" t="s">
        <v>621</v>
      </c>
      <c r="D105" s="3" t="s">
        <v>28</v>
      </c>
      <c r="E105" s="18">
        <v>2</v>
      </c>
      <c r="F105" s="18"/>
      <c r="G105" s="18"/>
      <c r="H105" s="18"/>
      <c r="I105" s="97">
        <f t="shared" si="76"/>
        <v>2</v>
      </c>
      <c r="J105" s="3">
        <v>450</v>
      </c>
      <c r="K105" s="3">
        <f t="shared" si="77"/>
        <v>900</v>
      </c>
      <c r="L105" s="3">
        <v>450</v>
      </c>
      <c r="M105" s="3">
        <f t="shared" si="78"/>
        <v>900</v>
      </c>
      <c r="N105" s="3">
        <f t="shared" si="79"/>
        <v>0</v>
      </c>
      <c r="O105" s="3">
        <f t="shared" si="79"/>
        <v>0</v>
      </c>
      <c r="Q105" s="3"/>
      <c r="R105" s="3"/>
      <c r="S105" s="3"/>
      <c r="T105" s="3"/>
    </row>
    <row r="106" spans="2:20" s="1" customFormat="1" ht="15" customHeight="1" x14ac:dyDescent="0.3">
      <c r="B106" s="4" t="s">
        <v>5996</v>
      </c>
      <c r="C106" s="4" t="s">
        <v>623</v>
      </c>
      <c r="D106" s="3" t="s">
        <v>28</v>
      </c>
      <c r="E106" s="18">
        <v>6</v>
      </c>
      <c r="F106" s="18"/>
      <c r="G106" s="18"/>
      <c r="H106" s="18"/>
      <c r="I106" s="97">
        <f t="shared" si="76"/>
        <v>6</v>
      </c>
      <c r="J106" s="3">
        <v>65</v>
      </c>
      <c r="K106" s="3">
        <f t="shared" si="77"/>
        <v>390</v>
      </c>
      <c r="L106" s="3">
        <v>65</v>
      </c>
      <c r="M106" s="3">
        <f t="shared" si="78"/>
        <v>390</v>
      </c>
      <c r="N106" s="3">
        <f t="shared" si="79"/>
        <v>0</v>
      </c>
      <c r="O106" s="3">
        <f t="shared" si="79"/>
        <v>0</v>
      </c>
      <c r="Q106" s="3"/>
      <c r="R106" s="3"/>
      <c r="S106" s="3"/>
      <c r="T106" s="3"/>
    </row>
    <row r="107" spans="2:20" s="1" customFormat="1" ht="15" customHeight="1" x14ac:dyDescent="0.3">
      <c r="B107" s="4" t="s">
        <v>5997</v>
      </c>
      <c r="C107" s="4" t="s">
        <v>5998</v>
      </c>
      <c r="D107" s="3" t="s">
        <v>28</v>
      </c>
      <c r="E107" s="18">
        <v>24</v>
      </c>
      <c r="F107" s="18"/>
      <c r="G107" s="18"/>
      <c r="H107" s="18"/>
      <c r="I107" s="97">
        <f t="shared" si="76"/>
        <v>24</v>
      </c>
      <c r="J107" s="3">
        <v>50</v>
      </c>
      <c r="K107" s="3">
        <f t="shared" si="77"/>
        <v>1200</v>
      </c>
      <c r="L107" s="3">
        <v>50</v>
      </c>
      <c r="M107" s="3">
        <f t="shared" si="78"/>
        <v>1200</v>
      </c>
      <c r="N107" s="3">
        <f t="shared" si="79"/>
        <v>0</v>
      </c>
      <c r="O107" s="3">
        <f t="shared" si="79"/>
        <v>0</v>
      </c>
      <c r="Q107" s="3"/>
      <c r="R107" s="3"/>
      <c r="S107" s="3"/>
      <c r="T107" s="3"/>
    </row>
    <row r="108" spans="2:20" s="1" customFormat="1" ht="15" customHeight="1" x14ac:dyDescent="0.3">
      <c r="B108" s="4" t="s">
        <v>5999</v>
      </c>
      <c r="C108" s="4" t="s">
        <v>627</v>
      </c>
      <c r="D108" s="3" t="s">
        <v>28</v>
      </c>
      <c r="E108" s="18">
        <v>52</v>
      </c>
      <c r="F108" s="18"/>
      <c r="G108" s="18"/>
      <c r="H108" s="18"/>
      <c r="I108" s="97">
        <f t="shared" si="76"/>
        <v>52</v>
      </c>
      <c r="J108" s="3">
        <v>29.77</v>
      </c>
      <c r="K108" s="3">
        <f t="shared" si="77"/>
        <v>1548.04</v>
      </c>
      <c r="L108" s="3">
        <v>29.77</v>
      </c>
      <c r="M108" s="3">
        <f t="shared" si="78"/>
        <v>1548.04</v>
      </c>
      <c r="N108" s="3">
        <f t="shared" si="79"/>
        <v>0</v>
      </c>
      <c r="O108" s="3">
        <f t="shared" si="79"/>
        <v>0</v>
      </c>
      <c r="Q108" s="3"/>
      <c r="R108" s="3"/>
      <c r="S108" s="3"/>
      <c r="T108" s="3"/>
    </row>
    <row r="109" spans="2:20" s="1" customFormat="1" ht="25.2" customHeight="1" x14ac:dyDescent="0.3">
      <c r="B109" s="12" t="s">
        <v>6000</v>
      </c>
      <c r="C109" s="12" t="s">
        <v>6769</v>
      </c>
      <c r="D109" s="13"/>
      <c r="E109" s="17"/>
      <c r="F109" s="17"/>
      <c r="G109" s="17"/>
      <c r="H109" s="17"/>
      <c r="I109" s="17"/>
      <c r="J109" s="13"/>
      <c r="K109" s="13">
        <f>SUM(K110)</f>
        <v>9543.58</v>
      </c>
      <c r="L109" s="13"/>
      <c r="M109" s="13">
        <f>SUM(M110)</f>
        <v>9596.75</v>
      </c>
      <c r="N109" s="13"/>
      <c r="O109" s="13">
        <f>SUM(O110)</f>
        <v>53.170000000000073</v>
      </c>
      <c r="Q109" s="13"/>
      <c r="R109" s="13"/>
      <c r="S109" s="13"/>
      <c r="T109" s="13"/>
    </row>
    <row r="110" spans="2:20" s="1" customFormat="1" ht="15" customHeight="1" x14ac:dyDescent="0.3">
      <c r="B110" s="4" t="s">
        <v>6996</v>
      </c>
      <c r="C110" s="4" t="s">
        <v>7060</v>
      </c>
      <c r="D110" s="3" t="s">
        <v>5883</v>
      </c>
      <c r="E110" s="18"/>
      <c r="F110" s="18">
        <v>2658.38</v>
      </c>
      <c r="G110" s="18"/>
      <c r="H110" s="18"/>
      <c r="I110" s="97">
        <f>SUM(E110:H110)</f>
        <v>2658.38</v>
      </c>
      <c r="J110" s="3">
        <v>3.59</v>
      </c>
      <c r="K110" s="3">
        <f t="shared" ref="K110" si="80">+ROUND(+IF(I110="",0,I110*J110),2)</f>
        <v>9543.58</v>
      </c>
      <c r="L110" s="3">
        <v>3.61</v>
      </c>
      <c r="M110" s="3">
        <f t="shared" ref="M110" si="81">+ROUND(+IF(I110="",0,I110*L110),2)</f>
        <v>9596.75</v>
      </c>
      <c r="N110" s="3">
        <f t="shared" ref="N110:O110" si="82">+L110-J110</f>
        <v>2.0000000000000018E-2</v>
      </c>
      <c r="O110" s="3">
        <f t="shared" si="82"/>
        <v>53.170000000000073</v>
      </c>
      <c r="Q110" s="3"/>
      <c r="R110" s="3"/>
      <c r="S110" s="3"/>
      <c r="T110" s="3"/>
    </row>
    <row r="111" spans="2:20" s="1" customFormat="1" ht="25.2" customHeight="1" x14ac:dyDescent="0.3">
      <c r="B111" s="12" t="s">
        <v>6997</v>
      </c>
      <c r="C111" s="12" t="s">
        <v>7061</v>
      </c>
      <c r="D111" s="13"/>
      <c r="E111" s="17"/>
      <c r="F111" s="17"/>
      <c r="G111" s="17"/>
      <c r="H111" s="17"/>
      <c r="I111" s="17"/>
      <c r="J111" s="13"/>
      <c r="K111" s="13">
        <f>SUM(K112)</f>
        <v>78526.34</v>
      </c>
      <c r="L111" s="13"/>
      <c r="M111" s="13">
        <f>SUM(M112)</f>
        <v>78554.47</v>
      </c>
      <c r="N111" s="13"/>
      <c r="O111" s="13">
        <f>SUM(O112)</f>
        <v>28.130000000004657</v>
      </c>
      <c r="Q111" s="13"/>
      <c r="R111" s="13"/>
      <c r="S111" s="13"/>
      <c r="T111" s="13"/>
    </row>
    <row r="112" spans="2:20" s="1" customFormat="1" ht="15" customHeight="1" x14ac:dyDescent="0.3">
      <c r="B112" s="4" t="s">
        <v>7063</v>
      </c>
      <c r="C112" s="4" t="s">
        <v>7062</v>
      </c>
      <c r="D112" s="3" t="s">
        <v>25</v>
      </c>
      <c r="E112" s="18"/>
      <c r="F112" s="18">
        <v>140.63999999999999</v>
      </c>
      <c r="G112" s="18"/>
      <c r="H112" s="18"/>
      <c r="I112" s="97">
        <f>SUM(E112:H112)</f>
        <v>140.63999999999999</v>
      </c>
      <c r="J112" s="3">
        <v>558.35</v>
      </c>
      <c r="K112" s="3">
        <f t="shared" ref="K112" si="83">+ROUND(+IF(I112="",0,I112*J112),2)</f>
        <v>78526.34</v>
      </c>
      <c r="L112" s="3">
        <v>558.54999999999995</v>
      </c>
      <c r="M112" s="3">
        <f t="shared" ref="M112" si="84">+ROUND(+IF(I112="",0,I112*L112),2)</f>
        <v>78554.47</v>
      </c>
      <c r="N112" s="3">
        <f t="shared" ref="N112:O112" si="85">+L112-J112</f>
        <v>0.19999999999993179</v>
      </c>
      <c r="O112" s="3">
        <f t="shared" si="85"/>
        <v>28.130000000004657</v>
      </c>
      <c r="Q112" s="3"/>
      <c r="R112" s="3"/>
      <c r="S112" s="3"/>
      <c r="T112" s="3"/>
    </row>
    <row r="113" spans="1:20" s="1" customFormat="1" ht="30" customHeight="1" x14ac:dyDescent="0.3">
      <c r="A113" s="1" t="s">
        <v>5415</v>
      </c>
      <c r="B113" s="7" t="s">
        <v>646</v>
      </c>
      <c r="C113" s="7" t="s">
        <v>2</v>
      </c>
      <c r="D113" s="8"/>
      <c r="E113" s="15"/>
      <c r="F113" s="15"/>
      <c r="G113" s="15"/>
      <c r="H113" s="15"/>
      <c r="I113" s="15"/>
      <c r="J113" s="8"/>
      <c r="K113" s="8">
        <f>+K114+K119+K123+K145+K154+K161+K181+K202+K213+K220+K226+K232</f>
        <v>2117526.27</v>
      </c>
      <c r="L113" s="8"/>
      <c r="M113" s="8">
        <f>+M114+M119+M123+M145+M154+M161+M181+M202+M213+M220+M226+M232</f>
        <v>2142968.3000000003</v>
      </c>
      <c r="N113" s="8"/>
      <c r="O113" s="8">
        <f>+O114+O119+O123+O145+O154+O161+O181+O202+O213+O220+O226+O232</f>
        <v>25442.030000000075</v>
      </c>
      <c r="Q113" s="8"/>
      <c r="R113" s="8"/>
      <c r="S113" s="8"/>
      <c r="T113" s="8"/>
    </row>
    <row r="114" spans="1:20" s="1" customFormat="1" ht="25.2" customHeight="1" x14ac:dyDescent="0.3">
      <c r="B114" s="10" t="s">
        <v>647</v>
      </c>
      <c r="C114" s="10" t="s">
        <v>648</v>
      </c>
      <c r="D114" s="11"/>
      <c r="E114" s="16"/>
      <c r="F114" s="16"/>
      <c r="G114" s="16"/>
      <c r="H114" s="16"/>
      <c r="I114" s="16"/>
      <c r="J114" s="11"/>
      <c r="K114" s="11">
        <f>+K115</f>
        <v>658610.88</v>
      </c>
      <c r="L114" s="11"/>
      <c r="M114" s="11">
        <f>+M115</f>
        <v>664416.05000000005</v>
      </c>
      <c r="N114" s="11"/>
      <c r="O114" s="11">
        <f>+O115</f>
        <v>5805.1700000000565</v>
      </c>
      <c r="Q114" s="11"/>
      <c r="R114" s="11"/>
      <c r="S114" s="11"/>
      <c r="T114" s="11"/>
    </row>
    <row r="115" spans="1:20" s="1" customFormat="1" ht="25.2" customHeight="1" x14ac:dyDescent="0.3">
      <c r="B115" s="12" t="s">
        <v>655</v>
      </c>
      <c r="C115" s="12" t="s">
        <v>6003</v>
      </c>
      <c r="D115" s="13"/>
      <c r="E115" s="17"/>
      <c r="F115" s="17"/>
      <c r="G115" s="17"/>
      <c r="H115" s="17"/>
      <c r="I115" s="17"/>
      <c r="J115" s="13"/>
      <c r="K115" s="13">
        <f>SUM(K116:K118)</f>
        <v>658610.88</v>
      </c>
      <c r="L115" s="13"/>
      <c r="M115" s="13">
        <f>SUM(M116:M118)</f>
        <v>664416.05000000005</v>
      </c>
      <c r="N115" s="13"/>
      <c r="O115" s="13">
        <f>SUM(O116:O118)</f>
        <v>5805.1700000000565</v>
      </c>
      <c r="Q115" s="13"/>
      <c r="R115" s="13"/>
      <c r="S115" s="13"/>
      <c r="T115" s="13"/>
    </row>
    <row r="116" spans="1:20" s="1" customFormat="1" ht="15" customHeight="1" x14ac:dyDescent="0.3">
      <c r="B116" s="4" t="s">
        <v>661</v>
      </c>
      <c r="C116" s="4" t="s">
        <v>6006</v>
      </c>
      <c r="D116" s="3" t="s">
        <v>5883</v>
      </c>
      <c r="E116" s="18">
        <v>44.8</v>
      </c>
      <c r="F116" s="18"/>
      <c r="G116" s="18"/>
      <c r="H116" s="18"/>
      <c r="I116" s="97">
        <f t="shared" ref="I116:I118" si="86">SUM(E116:H116)</f>
        <v>44.8</v>
      </c>
      <c r="J116" s="3">
        <v>752.95</v>
      </c>
      <c r="K116" s="3">
        <f t="shared" ref="K116:K118" si="87">+ROUND(+IF(I116="",0,I116*J116),2)</f>
        <v>33732.160000000003</v>
      </c>
      <c r="L116" s="3">
        <v>754.24</v>
      </c>
      <c r="M116" s="3">
        <f t="shared" ref="M116:M118" si="88">+ROUND(+IF(I116="",0,I116*L116),2)</f>
        <v>33789.949999999997</v>
      </c>
      <c r="N116" s="3">
        <f t="shared" ref="N116:O118" si="89">+L116-J116</f>
        <v>1.2899999999999636</v>
      </c>
      <c r="O116" s="3">
        <f t="shared" si="89"/>
        <v>57.789999999993597</v>
      </c>
      <c r="Q116" s="3"/>
      <c r="R116" s="3"/>
      <c r="S116" s="3"/>
      <c r="T116" s="3"/>
    </row>
    <row r="117" spans="1:20" s="1" customFormat="1" ht="15" customHeight="1" x14ac:dyDescent="0.3">
      <c r="B117" s="4" t="s">
        <v>665</v>
      </c>
      <c r="C117" s="4" t="s">
        <v>7064</v>
      </c>
      <c r="D117" s="3" t="s">
        <v>5883</v>
      </c>
      <c r="E117" s="18"/>
      <c r="F117" s="18">
        <v>1770.22</v>
      </c>
      <c r="G117" s="18"/>
      <c r="H117" s="18"/>
      <c r="I117" s="97">
        <f t="shared" si="86"/>
        <v>1770.22</v>
      </c>
      <c r="J117" s="3">
        <v>194.25</v>
      </c>
      <c r="K117" s="3">
        <f t="shared" si="87"/>
        <v>343865.24</v>
      </c>
      <c r="L117" s="3">
        <v>195.81</v>
      </c>
      <c r="M117" s="3">
        <f t="shared" si="88"/>
        <v>346626.78</v>
      </c>
      <c r="N117" s="3">
        <f t="shared" si="89"/>
        <v>1.5600000000000023</v>
      </c>
      <c r="O117" s="3">
        <f t="shared" si="89"/>
        <v>2761.5400000000373</v>
      </c>
      <c r="Q117" s="3"/>
      <c r="R117" s="3"/>
      <c r="S117" s="3"/>
      <c r="T117" s="3"/>
    </row>
    <row r="118" spans="1:20" s="1" customFormat="1" ht="15" customHeight="1" x14ac:dyDescent="0.3">
      <c r="B118" s="4" t="s">
        <v>5637</v>
      </c>
      <c r="C118" s="4" t="s">
        <v>7065</v>
      </c>
      <c r="D118" s="3" t="s">
        <v>5883</v>
      </c>
      <c r="E118" s="18"/>
      <c r="F118" s="18">
        <v>1914</v>
      </c>
      <c r="G118" s="18"/>
      <c r="H118" s="18"/>
      <c r="I118" s="97">
        <f t="shared" si="86"/>
        <v>1914</v>
      </c>
      <c r="J118" s="3">
        <v>146.82</v>
      </c>
      <c r="K118" s="3">
        <f t="shared" si="87"/>
        <v>281013.48</v>
      </c>
      <c r="L118" s="3">
        <v>148.38</v>
      </c>
      <c r="M118" s="3">
        <f t="shared" si="88"/>
        <v>283999.32</v>
      </c>
      <c r="N118" s="3">
        <f t="shared" si="89"/>
        <v>1.5600000000000023</v>
      </c>
      <c r="O118" s="3">
        <f t="shared" si="89"/>
        <v>2985.8400000000256</v>
      </c>
      <c r="Q118" s="3"/>
      <c r="R118" s="3"/>
      <c r="S118" s="3"/>
      <c r="T118" s="3"/>
    </row>
    <row r="119" spans="1:20" s="1" customFormat="1" ht="25.2" customHeight="1" x14ac:dyDescent="0.3">
      <c r="B119" s="10" t="s">
        <v>697</v>
      </c>
      <c r="C119" s="10" t="s">
        <v>6008</v>
      </c>
      <c r="D119" s="11"/>
      <c r="E119" s="16"/>
      <c r="F119" s="16"/>
      <c r="G119" s="16"/>
      <c r="H119" s="16"/>
      <c r="I119" s="16"/>
      <c r="J119" s="11"/>
      <c r="K119" s="11">
        <f>+K120</f>
        <v>91643.849999999991</v>
      </c>
      <c r="L119" s="11"/>
      <c r="M119" s="11">
        <f>+M120</f>
        <v>92885.97</v>
      </c>
      <c r="N119" s="11"/>
      <c r="O119" s="11">
        <f>+O120</f>
        <v>1242.1200000000117</v>
      </c>
      <c r="Q119" s="11"/>
      <c r="R119" s="11"/>
      <c r="S119" s="11"/>
      <c r="T119" s="11"/>
    </row>
    <row r="120" spans="1:20" s="1" customFormat="1" ht="25.2" customHeight="1" x14ac:dyDescent="0.3">
      <c r="B120" s="12" t="s">
        <v>705</v>
      </c>
      <c r="C120" s="12" t="s">
        <v>706</v>
      </c>
      <c r="D120" s="13"/>
      <c r="E120" s="17"/>
      <c r="F120" s="17"/>
      <c r="G120" s="17"/>
      <c r="H120" s="17"/>
      <c r="I120" s="17"/>
      <c r="J120" s="13"/>
      <c r="K120" s="13">
        <f>SUM(K121:K122)</f>
        <v>91643.849999999991</v>
      </c>
      <c r="L120" s="13"/>
      <c r="M120" s="13">
        <f>SUM(M121:M122)</f>
        <v>92885.97</v>
      </c>
      <c r="N120" s="13"/>
      <c r="O120" s="13">
        <f>SUM(O121:O122)</f>
        <v>1242.1200000000117</v>
      </c>
      <c r="Q120" s="13"/>
      <c r="R120" s="13"/>
      <c r="S120" s="13"/>
      <c r="T120" s="13"/>
    </row>
    <row r="121" spans="1:20" s="1" customFormat="1" ht="15" customHeight="1" x14ac:dyDescent="0.3">
      <c r="B121" s="4" t="s">
        <v>707</v>
      </c>
      <c r="C121" s="4" t="s">
        <v>6770</v>
      </c>
      <c r="D121" s="3" t="s">
        <v>5883</v>
      </c>
      <c r="E121" s="18">
        <v>1093.3599999999999</v>
      </c>
      <c r="F121" s="18"/>
      <c r="G121" s="18"/>
      <c r="H121" s="18"/>
      <c r="I121" s="97">
        <f t="shared" ref="I121:I122" si="90">SUM(E121:H121)</f>
        <v>1093.3599999999999</v>
      </c>
      <c r="J121" s="3">
        <v>71.739999999999995</v>
      </c>
      <c r="K121" s="3">
        <f t="shared" ref="K121:K122" si="91">+ROUND(+IF(I121="",0,I121*J121),2)</f>
        <v>78437.649999999994</v>
      </c>
      <c r="L121" s="3">
        <v>72.86</v>
      </c>
      <c r="M121" s="3">
        <f t="shared" ref="M121:M122" si="92">+ROUND(+IF(I121="",0,I121*L121),2)</f>
        <v>79662.210000000006</v>
      </c>
      <c r="N121" s="3">
        <f t="shared" ref="N121:O122" si="93">+L121-J121</f>
        <v>1.1200000000000045</v>
      </c>
      <c r="O121" s="3">
        <f t="shared" si="93"/>
        <v>1224.5600000000122</v>
      </c>
      <c r="Q121" s="3"/>
      <c r="R121" s="3"/>
      <c r="S121" s="3"/>
      <c r="T121" s="3"/>
    </row>
    <row r="122" spans="1:20" s="1" customFormat="1" ht="15" customHeight="1" x14ac:dyDescent="0.3">
      <c r="B122" s="4" t="s">
        <v>6010</v>
      </c>
      <c r="C122" s="4" t="s">
        <v>6011</v>
      </c>
      <c r="D122" s="3" t="s">
        <v>5883</v>
      </c>
      <c r="E122" s="18">
        <v>18.3</v>
      </c>
      <c r="F122" s="18"/>
      <c r="G122" s="18"/>
      <c r="H122" s="18"/>
      <c r="I122" s="97">
        <f t="shared" si="90"/>
        <v>18.3</v>
      </c>
      <c r="J122" s="3">
        <v>721.65</v>
      </c>
      <c r="K122" s="3">
        <f t="shared" si="91"/>
        <v>13206.2</v>
      </c>
      <c r="L122" s="3">
        <v>722.61</v>
      </c>
      <c r="M122" s="3">
        <f t="shared" si="92"/>
        <v>13223.76</v>
      </c>
      <c r="N122" s="3">
        <f t="shared" si="93"/>
        <v>0.96000000000003638</v>
      </c>
      <c r="O122" s="3">
        <f t="shared" si="93"/>
        <v>17.559999999999491</v>
      </c>
      <c r="Q122" s="3"/>
      <c r="R122" s="3"/>
      <c r="S122" s="3"/>
      <c r="T122" s="3"/>
    </row>
    <row r="123" spans="1:20" s="1" customFormat="1" ht="25.2" customHeight="1" x14ac:dyDescent="0.3">
      <c r="B123" s="10" t="s">
        <v>711</v>
      </c>
      <c r="C123" s="10" t="s">
        <v>712</v>
      </c>
      <c r="D123" s="11"/>
      <c r="E123" s="16"/>
      <c r="F123" s="16"/>
      <c r="G123" s="16"/>
      <c r="H123" s="16"/>
      <c r="I123" s="16"/>
      <c r="J123" s="11"/>
      <c r="K123" s="11">
        <f>+K124+K126+K133</f>
        <v>173970.89</v>
      </c>
      <c r="L123" s="11"/>
      <c r="M123" s="11">
        <f>+M124+M126+M133</f>
        <v>176676.68</v>
      </c>
      <c r="N123" s="11"/>
      <c r="O123" s="11">
        <f>+O124+O126+O133</f>
        <v>2705.7900000000036</v>
      </c>
      <c r="Q123" s="11"/>
      <c r="R123" s="11"/>
      <c r="S123" s="11"/>
      <c r="T123" s="11"/>
    </row>
    <row r="124" spans="1:20" s="1" customFormat="1" ht="25.2" customHeight="1" x14ac:dyDescent="0.3">
      <c r="B124" s="12" t="s">
        <v>713</v>
      </c>
      <c r="C124" s="12" t="s">
        <v>714</v>
      </c>
      <c r="D124" s="13"/>
      <c r="E124" s="17"/>
      <c r="F124" s="17"/>
      <c r="G124" s="17"/>
      <c r="H124" s="17"/>
      <c r="I124" s="17"/>
      <c r="J124" s="13"/>
      <c r="K124" s="13">
        <f>SUM(K125)</f>
        <v>60480.56</v>
      </c>
      <c r="L124" s="13"/>
      <c r="M124" s="13">
        <f>SUM(M125)</f>
        <v>61760.99</v>
      </c>
      <c r="N124" s="13"/>
      <c r="O124" s="13">
        <f>SUM(O125)</f>
        <v>1280.4300000000003</v>
      </c>
      <c r="Q124" s="13"/>
      <c r="R124" s="13"/>
      <c r="S124" s="13"/>
      <c r="T124" s="13"/>
    </row>
    <row r="125" spans="1:20" s="1" customFormat="1" ht="15" customHeight="1" x14ac:dyDescent="0.3">
      <c r="B125" s="4" t="s">
        <v>715</v>
      </c>
      <c r="C125" s="4" t="s">
        <v>6012</v>
      </c>
      <c r="D125" s="3" t="s">
        <v>5883</v>
      </c>
      <c r="E125" s="18">
        <v>2000.68</v>
      </c>
      <c r="F125" s="18"/>
      <c r="G125" s="18"/>
      <c r="H125" s="18"/>
      <c r="I125" s="97">
        <f>SUM(E125:H125)</f>
        <v>2000.68</v>
      </c>
      <c r="J125" s="3">
        <v>30.23</v>
      </c>
      <c r="K125" s="3">
        <f t="shared" ref="K125" si="94">+ROUND(+IF(I125="",0,I125*J125),2)</f>
        <v>60480.56</v>
      </c>
      <c r="L125" s="3">
        <v>30.87</v>
      </c>
      <c r="M125" s="3">
        <f t="shared" ref="M125" si="95">+ROUND(+IF(I125="",0,I125*L125),2)</f>
        <v>61760.99</v>
      </c>
      <c r="N125" s="3">
        <f t="shared" ref="N125:O125" si="96">+L125-J125</f>
        <v>0.64000000000000057</v>
      </c>
      <c r="O125" s="3">
        <f t="shared" si="96"/>
        <v>1280.4300000000003</v>
      </c>
      <c r="Q125" s="3"/>
      <c r="R125" s="3"/>
      <c r="S125" s="3"/>
      <c r="T125" s="3"/>
    </row>
    <row r="126" spans="1:20" s="1" customFormat="1" ht="25.2" customHeight="1" x14ac:dyDescent="0.3">
      <c r="B126" s="12" t="s">
        <v>719</v>
      </c>
      <c r="C126" s="12" t="s">
        <v>720</v>
      </c>
      <c r="D126" s="13"/>
      <c r="E126" s="17"/>
      <c r="F126" s="17"/>
      <c r="G126" s="17"/>
      <c r="H126" s="17"/>
      <c r="I126" s="17"/>
      <c r="J126" s="13"/>
      <c r="K126" s="13">
        <f>SUM(K127:K132)-K128</f>
        <v>68602.48000000001</v>
      </c>
      <c r="L126" s="13"/>
      <c r="M126" s="13">
        <f>SUM(M127:M132)-M128</f>
        <v>69342.290000000008</v>
      </c>
      <c r="N126" s="13"/>
      <c r="O126" s="13">
        <f>SUM(O127:O132)-O128</f>
        <v>739.81000000000245</v>
      </c>
      <c r="Q126" s="13"/>
      <c r="R126" s="13"/>
      <c r="S126" s="13"/>
      <c r="T126" s="13"/>
    </row>
    <row r="127" spans="1:20" s="1" customFormat="1" ht="15" customHeight="1" x14ac:dyDescent="0.3">
      <c r="B127" s="4" t="s">
        <v>731</v>
      </c>
      <c r="C127" s="4" t="s">
        <v>6013</v>
      </c>
      <c r="D127" s="3" t="s">
        <v>5883</v>
      </c>
      <c r="E127" s="18">
        <v>761.39</v>
      </c>
      <c r="F127" s="18"/>
      <c r="G127" s="18"/>
      <c r="H127" s="18"/>
      <c r="I127" s="97">
        <f>SUM(E127:H127)</f>
        <v>761.39</v>
      </c>
      <c r="J127" s="3">
        <v>46.5</v>
      </c>
      <c r="K127" s="3">
        <f t="shared" ref="K127" si="97">+ROUND(+IF(I127="",0,I127*J127),2)</f>
        <v>35404.639999999999</v>
      </c>
      <c r="L127" s="3">
        <v>46.85</v>
      </c>
      <c r="M127" s="3">
        <f t="shared" ref="M127" si="98">+ROUND(+IF(I127="",0,I127*L127),2)</f>
        <v>35671.120000000003</v>
      </c>
      <c r="N127" s="3">
        <f t="shared" ref="N127:O127" si="99">+L127-J127</f>
        <v>0.35000000000000142</v>
      </c>
      <c r="O127" s="3">
        <f t="shared" si="99"/>
        <v>266.4800000000032</v>
      </c>
      <c r="Q127" s="3"/>
      <c r="R127" s="3"/>
      <c r="S127" s="3"/>
      <c r="T127" s="3"/>
    </row>
    <row r="128" spans="1:20" s="1" customFormat="1" ht="19.95" customHeight="1" x14ac:dyDescent="0.3">
      <c r="B128" s="6" t="s">
        <v>6015</v>
      </c>
      <c r="C128" s="6" t="s">
        <v>3646</v>
      </c>
      <c r="D128" s="5"/>
      <c r="E128" s="19"/>
      <c r="F128" s="19"/>
      <c r="G128" s="19"/>
      <c r="H128" s="19"/>
      <c r="I128" s="19"/>
      <c r="J128" s="5"/>
      <c r="K128" s="5">
        <f>SUM(K129:K132)</f>
        <v>33197.839999999997</v>
      </c>
      <c r="L128" s="5"/>
      <c r="M128" s="5">
        <f>SUM(M129:M132)</f>
        <v>33671.17</v>
      </c>
      <c r="N128" s="5"/>
      <c r="O128" s="5">
        <f>SUM(O129:O132)</f>
        <v>473.32999999999925</v>
      </c>
      <c r="Q128" s="5"/>
      <c r="R128" s="5"/>
      <c r="S128" s="5"/>
      <c r="T128" s="5"/>
    </row>
    <row r="129" spans="2:20" s="1" customFormat="1" ht="15" customHeight="1" x14ac:dyDescent="0.3">
      <c r="B129" s="4" t="s">
        <v>6016</v>
      </c>
      <c r="C129" s="4" t="s">
        <v>6017</v>
      </c>
      <c r="D129" s="3" t="s">
        <v>5883</v>
      </c>
      <c r="E129" s="18">
        <v>889.82</v>
      </c>
      <c r="F129" s="18"/>
      <c r="G129" s="18"/>
      <c r="H129" s="18"/>
      <c r="I129" s="97">
        <f t="shared" ref="I129:I132" si="100">SUM(E129:H129)</f>
        <v>889.82</v>
      </c>
      <c r="J129" s="3">
        <v>9.4499999999999993</v>
      </c>
      <c r="K129" s="3">
        <f t="shared" ref="K129:K132" si="101">+ROUND(+IF(I129="",0,I129*J129),2)</f>
        <v>8408.7999999999993</v>
      </c>
      <c r="L129" s="3">
        <v>9.61</v>
      </c>
      <c r="M129" s="3">
        <f t="shared" ref="M129:M132" si="102">+ROUND(+IF(I129="",0,I129*L129),2)</f>
        <v>8551.17</v>
      </c>
      <c r="N129" s="3">
        <f t="shared" ref="N129:O132" si="103">+L129-J129</f>
        <v>0.16000000000000014</v>
      </c>
      <c r="O129" s="3">
        <f t="shared" si="103"/>
        <v>142.3700000000008</v>
      </c>
      <c r="Q129" s="3"/>
      <c r="R129" s="3"/>
      <c r="S129" s="3"/>
      <c r="T129" s="3"/>
    </row>
    <row r="130" spans="2:20" s="1" customFormat="1" ht="15" customHeight="1" x14ac:dyDescent="0.3">
      <c r="B130" s="4" t="s">
        <v>6999</v>
      </c>
      <c r="C130" s="4" t="s">
        <v>7067</v>
      </c>
      <c r="D130" s="3" t="s">
        <v>5883</v>
      </c>
      <c r="E130" s="18"/>
      <c r="F130" s="18">
        <v>46.41</v>
      </c>
      <c r="G130" s="18"/>
      <c r="H130" s="18"/>
      <c r="I130" s="97">
        <f t="shared" si="100"/>
        <v>46.41</v>
      </c>
      <c r="J130" s="3">
        <v>39.74</v>
      </c>
      <c r="K130" s="3">
        <f t="shared" si="101"/>
        <v>1844.33</v>
      </c>
      <c r="L130" s="3">
        <v>40.65</v>
      </c>
      <c r="M130" s="3">
        <f t="shared" si="102"/>
        <v>1886.57</v>
      </c>
      <c r="N130" s="3">
        <f t="shared" si="103"/>
        <v>0.90999999999999659</v>
      </c>
      <c r="O130" s="3">
        <f t="shared" si="103"/>
        <v>42.240000000000009</v>
      </c>
      <c r="Q130" s="3"/>
      <c r="R130" s="3"/>
      <c r="S130" s="3"/>
      <c r="T130" s="3"/>
    </row>
    <row r="131" spans="2:20" s="1" customFormat="1" ht="15" customHeight="1" x14ac:dyDescent="0.3">
      <c r="B131" s="4" t="s">
        <v>7000</v>
      </c>
      <c r="C131" s="4" t="s">
        <v>7068</v>
      </c>
      <c r="D131" s="3" t="s">
        <v>5883</v>
      </c>
      <c r="E131" s="18"/>
      <c r="F131" s="18">
        <v>33.020000000000003</v>
      </c>
      <c r="G131" s="18"/>
      <c r="H131" s="18"/>
      <c r="I131" s="97">
        <f t="shared" si="100"/>
        <v>33.020000000000003</v>
      </c>
      <c r="J131" s="3">
        <v>191.14</v>
      </c>
      <c r="K131" s="3">
        <f t="shared" si="101"/>
        <v>6311.44</v>
      </c>
      <c r="L131" s="3">
        <v>192.01</v>
      </c>
      <c r="M131" s="3">
        <f t="shared" si="102"/>
        <v>6340.17</v>
      </c>
      <c r="N131" s="3">
        <f t="shared" si="103"/>
        <v>0.87000000000000455</v>
      </c>
      <c r="O131" s="3">
        <f t="shared" si="103"/>
        <v>28.730000000000473</v>
      </c>
      <c r="Q131" s="3"/>
      <c r="R131" s="3"/>
      <c r="S131" s="3"/>
      <c r="T131" s="3"/>
    </row>
    <row r="132" spans="2:20" s="1" customFormat="1" ht="15" customHeight="1" x14ac:dyDescent="0.3">
      <c r="B132" s="4" t="s">
        <v>7001</v>
      </c>
      <c r="C132" s="4" t="s">
        <v>7069</v>
      </c>
      <c r="D132" s="3" t="s">
        <v>5883</v>
      </c>
      <c r="E132" s="18"/>
      <c r="F132" s="18">
        <v>147.72</v>
      </c>
      <c r="G132" s="18"/>
      <c r="H132" s="18"/>
      <c r="I132" s="97">
        <f t="shared" si="100"/>
        <v>147.72</v>
      </c>
      <c r="J132" s="3">
        <v>112.6</v>
      </c>
      <c r="K132" s="3">
        <f t="shared" si="101"/>
        <v>16633.27</v>
      </c>
      <c r="L132" s="3">
        <v>114.36</v>
      </c>
      <c r="M132" s="3">
        <f t="shared" si="102"/>
        <v>16893.259999999998</v>
      </c>
      <c r="N132" s="3">
        <f t="shared" si="103"/>
        <v>1.7600000000000051</v>
      </c>
      <c r="O132" s="3">
        <f t="shared" si="103"/>
        <v>259.98999999999796</v>
      </c>
      <c r="Q132" s="3"/>
      <c r="R132" s="3"/>
      <c r="S132" s="3"/>
      <c r="T132" s="3"/>
    </row>
    <row r="133" spans="2:20" s="1" customFormat="1" ht="25.2" customHeight="1" x14ac:dyDescent="0.3">
      <c r="B133" s="12" t="s">
        <v>6018</v>
      </c>
      <c r="C133" s="12" t="s">
        <v>6019</v>
      </c>
      <c r="D133" s="13"/>
      <c r="E133" s="17"/>
      <c r="F133" s="17"/>
      <c r="G133" s="17"/>
      <c r="H133" s="17"/>
      <c r="I133" s="17"/>
      <c r="J133" s="13"/>
      <c r="K133" s="13">
        <f>SUM(K134:K144)/2</f>
        <v>44887.85</v>
      </c>
      <c r="L133" s="13"/>
      <c r="M133" s="13">
        <f>SUM(M134:M144)/2</f>
        <v>45573.4</v>
      </c>
      <c r="N133" s="13"/>
      <c r="O133" s="13">
        <f>SUM(O134:O144)/2</f>
        <v>685.55000000000075</v>
      </c>
      <c r="Q133" s="13"/>
      <c r="R133" s="13"/>
      <c r="S133" s="13"/>
      <c r="T133" s="13"/>
    </row>
    <row r="134" spans="2:20" s="1" customFormat="1" ht="19.95" customHeight="1" x14ac:dyDescent="0.3">
      <c r="B134" s="6" t="s">
        <v>6020</v>
      </c>
      <c r="C134" s="6" t="s">
        <v>6021</v>
      </c>
      <c r="D134" s="5"/>
      <c r="E134" s="19"/>
      <c r="F134" s="19"/>
      <c r="G134" s="19"/>
      <c r="H134" s="19"/>
      <c r="I134" s="19"/>
      <c r="J134" s="5"/>
      <c r="K134" s="5">
        <f>SUM(K135)</f>
        <v>884.47</v>
      </c>
      <c r="L134" s="5"/>
      <c r="M134" s="5">
        <f>SUM(M135)</f>
        <v>913.33</v>
      </c>
      <c r="N134" s="5"/>
      <c r="O134" s="5">
        <f>SUM(O135)</f>
        <v>28.860000000000014</v>
      </c>
      <c r="Q134" s="5"/>
      <c r="R134" s="5"/>
      <c r="S134" s="5"/>
      <c r="T134" s="5"/>
    </row>
    <row r="135" spans="2:20" s="1" customFormat="1" ht="15" customHeight="1" x14ac:dyDescent="0.3">
      <c r="B135" s="4" t="s">
        <v>6026</v>
      </c>
      <c r="C135" s="4" t="s">
        <v>6027</v>
      </c>
      <c r="D135" s="3" t="s">
        <v>25</v>
      </c>
      <c r="E135" s="18">
        <v>206.17</v>
      </c>
      <c r="F135" s="18"/>
      <c r="G135" s="18"/>
      <c r="H135" s="18"/>
      <c r="I135" s="97">
        <f>SUM(E135:H135)</f>
        <v>206.17</v>
      </c>
      <c r="J135" s="3">
        <v>4.29</v>
      </c>
      <c r="K135" s="3">
        <f t="shared" ref="K135" si="104">+ROUND(+IF(I135="",0,I135*J135),2)</f>
        <v>884.47</v>
      </c>
      <c r="L135" s="3">
        <v>4.43</v>
      </c>
      <c r="M135" s="3">
        <f t="shared" ref="M135" si="105">+ROUND(+IF(I135="",0,I135*L135),2)</f>
        <v>913.33</v>
      </c>
      <c r="N135" s="3">
        <f t="shared" ref="N135:O135" si="106">+L135-J135</f>
        <v>0.13999999999999968</v>
      </c>
      <c r="O135" s="3">
        <f t="shared" si="106"/>
        <v>28.860000000000014</v>
      </c>
      <c r="Q135" s="3"/>
      <c r="R135" s="3"/>
      <c r="S135" s="3"/>
      <c r="T135" s="3"/>
    </row>
    <row r="136" spans="2:20" s="1" customFormat="1" ht="19.95" customHeight="1" x14ac:dyDescent="0.3">
      <c r="B136" s="6" t="s">
        <v>6028</v>
      </c>
      <c r="C136" s="6" t="s">
        <v>755</v>
      </c>
      <c r="D136" s="5"/>
      <c r="E136" s="19"/>
      <c r="F136" s="19"/>
      <c r="G136" s="19"/>
      <c r="H136" s="19"/>
      <c r="I136" s="19"/>
      <c r="J136" s="5"/>
      <c r="K136" s="5">
        <f>SUM(K137:K141)</f>
        <v>19296.760000000002</v>
      </c>
      <c r="L136" s="5"/>
      <c r="M136" s="5">
        <f>SUM(M137:M141)</f>
        <v>19567.29</v>
      </c>
      <c r="N136" s="5"/>
      <c r="O136" s="5">
        <f>SUM(O137:O141)</f>
        <v>270.53000000000088</v>
      </c>
      <c r="Q136" s="5"/>
      <c r="R136" s="5"/>
      <c r="S136" s="5"/>
      <c r="T136" s="5"/>
    </row>
    <row r="137" spans="2:20" s="1" customFormat="1" ht="15" customHeight="1" x14ac:dyDescent="0.3">
      <c r="B137" s="4" t="s">
        <v>6029</v>
      </c>
      <c r="C137" s="4" t="s">
        <v>6771</v>
      </c>
      <c r="D137" s="3" t="s">
        <v>5883</v>
      </c>
      <c r="E137" s="18">
        <v>48.830000000000013</v>
      </c>
      <c r="F137" s="18"/>
      <c r="G137" s="18"/>
      <c r="H137" s="18"/>
      <c r="I137" s="97">
        <f t="shared" ref="I137:I141" si="107">SUM(E137:H137)</f>
        <v>48.830000000000013</v>
      </c>
      <c r="J137" s="3">
        <v>3.66</v>
      </c>
      <c r="K137" s="3">
        <f t="shared" ref="K137:K141" si="108">+ROUND(+IF(I137="",0,I137*J137),2)</f>
        <v>178.72</v>
      </c>
      <c r="L137" s="3">
        <v>3.79</v>
      </c>
      <c r="M137" s="3">
        <f t="shared" ref="M137:M141" si="109">+ROUND(+IF(I137="",0,I137*L137),2)</f>
        <v>185.07</v>
      </c>
      <c r="N137" s="3">
        <f t="shared" ref="N137:O141" si="110">+L137-J137</f>
        <v>0.12999999999999989</v>
      </c>
      <c r="O137" s="3">
        <f t="shared" si="110"/>
        <v>6.3499999999999943</v>
      </c>
      <c r="Q137" s="3"/>
      <c r="R137" s="3"/>
      <c r="S137" s="3"/>
      <c r="T137" s="3"/>
    </row>
    <row r="138" spans="2:20" s="1" customFormat="1" ht="15" customHeight="1" x14ac:dyDescent="0.3">
      <c r="B138" s="4" t="s">
        <v>6030</v>
      </c>
      <c r="C138" s="4" t="s">
        <v>637</v>
      </c>
      <c r="D138" s="3" t="s">
        <v>5883</v>
      </c>
      <c r="E138" s="18">
        <v>111.18</v>
      </c>
      <c r="F138" s="18"/>
      <c r="G138" s="18"/>
      <c r="H138" s="18"/>
      <c r="I138" s="97">
        <f t="shared" si="107"/>
        <v>111.18</v>
      </c>
      <c r="J138" s="3">
        <v>33.43</v>
      </c>
      <c r="K138" s="3">
        <f t="shared" si="108"/>
        <v>3716.75</v>
      </c>
      <c r="L138" s="3">
        <v>34.29</v>
      </c>
      <c r="M138" s="3">
        <f t="shared" si="109"/>
        <v>3812.36</v>
      </c>
      <c r="N138" s="3">
        <f t="shared" si="110"/>
        <v>0.85999999999999943</v>
      </c>
      <c r="O138" s="3">
        <f t="shared" si="110"/>
        <v>95.610000000000127</v>
      </c>
      <c r="Q138" s="3"/>
      <c r="R138" s="3"/>
      <c r="S138" s="3"/>
      <c r="T138" s="3"/>
    </row>
    <row r="139" spans="2:20" s="1" customFormat="1" ht="15" customHeight="1" x14ac:dyDescent="0.3">
      <c r="B139" s="4" t="s">
        <v>6031</v>
      </c>
      <c r="C139" s="4" t="s">
        <v>6025</v>
      </c>
      <c r="D139" s="3" t="s">
        <v>5883</v>
      </c>
      <c r="E139" s="18">
        <v>199.83</v>
      </c>
      <c r="F139" s="18"/>
      <c r="G139" s="18"/>
      <c r="H139" s="18"/>
      <c r="I139" s="97">
        <f t="shared" si="107"/>
        <v>199.83</v>
      </c>
      <c r="J139" s="3">
        <v>57.89</v>
      </c>
      <c r="K139" s="3">
        <f t="shared" si="108"/>
        <v>11568.16</v>
      </c>
      <c r="L139" s="3">
        <v>58.19</v>
      </c>
      <c r="M139" s="3">
        <f t="shared" si="109"/>
        <v>11628.11</v>
      </c>
      <c r="N139" s="3">
        <f t="shared" si="110"/>
        <v>0.29999999999999716</v>
      </c>
      <c r="O139" s="3">
        <f t="shared" si="110"/>
        <v>59.950000000000728</v>
      </c>
      <c r="Q139" s="3"/>
      <c r="R139" s="3"/>
      <c r="S139" s="3"/>
      <c r="T139" s="3"/>
    </row>
    <row r="140" spans="2:20" s="1" customFormat="1" ht="15" customHeight="1" x14ac:dyDescent="0.3">
      <c r="B140" s="4" t="s">
        <v>6032</v>
      </c>
      <c r="C140" s="4" t="s">
        <v>762</v>
      </c>
      <c r="D140" s="3" t="s">
        <v>25</v>
      </c>
      <c r="E140" s="18">
        <v>463.64</v>
      </c>
      <c r="F140" s="18"/>
      <c r="G140" s="18"/>
      <c r="H140" s="18"/>
      <c r="I140" s="97">
        <f t="shared" si="107"/>
        <v>463.64</v>
      </c>
      <c r="J140" s="3">
        <v>7.83</v>
      </c>
      <c r="K140" s="3">
        <f t="shared" si="108"/>
        <v>3630.3</v>
      </c>
      <c r="L140" s="3">
        <v>8.0500000000000007</v>
      </c>
      <c r="M140" s="3">
        <f t="shared" si="109"/>
        <v>3732.3</v>
      </c>
      <c r="N140" s="3">
        <f t="shared" si="110"/>
        <v>0.22000000000000064</v>
      </c>
      <c r="O140" s="3">
        <f t="shared" si="110"/>
        <v>102</v>
      </c>
      <c r="Q140" s="3"/>
      <c r="R140" s="3"/>
      <c r="S140" s="3"/>
      <c r="T140" s="3"/>
    </row>
    <row r="141" spans="2:20" s="1" customFormat="1" ht="15" customHeight="1" x14ac:dyDescent="0.3">
      <c r="B141" s="4" t="s">
        <v>6033</v>
      </c>
      <c r="C141" s="4" t="s">
        <v>6027</v>
      </c>
      <c r="D141" s="3" t="s">
        <v>25</v>
      </c>
      <c r="E141" s="18">
        <v>47.28</v>
      </c>
      <c r="F141" s="18"/>
      <c r="G141" s="18"/>
      <c r="H141" s="18"/>
      <c r="I141" s="97">
        <f t="shared" si="107"/>
        <v>47.28</v>
      </c>
      <c r="J141" s="3">
        <v>4.29</v>
      </c>
      <c r="K141" s="3">
        <f t="shared" si="108"/>
        <v>202.83</v>
      </c>
      <c r="L141" s="3">
        <v>4.43</v>
      </c>
      <c r="M141" s="3">
        <f t="shared" si="109"/>
        <v>209.45</v>
      </c>
      <c r="N141" s="3">
        <f t="shared" si="110"/>
        <v>0.13999999999999968</v>
      </c>
      <c r="O141" s="3">
        <f t="shared" si="110"/>
        <v>6.6199999999999761</v>
      </c>
      <c r="Q141" s="3"/>
      <c r="R141" s="3"/>
      <c r="S141" s="3"/>
      <c r="T141" s="3"/>
    </row>
    <row r="142" spans="2:20" s="1" customFormat="1" ht="19.95" customHeight="1" x14ac:dyDescent="0.3">
      <c r="B142" s="6" t="s">
        <v>7002</v>
      </c>
      <c r="C142" s="6" t="s">
        <v>7003</v>
      </c>
      <c r="D142" s="5"/>
      <c r="E142" s="19"/>
      <c r="F142" s="19"/>
      <c r="G142" s="19"/>
      <c r="H142" s="19"/>
      <c r="I142" s="19"/>
      <c r="J142" s="5"/>
      <c r="K142" s="5">
        <f>SUM(K143:K144)</f>
        <v>24706.620000000003</v>
      </c>
      <c r="L142" s="5"/>
      <c r="M142" s="5">
        <f>SUM(M143:M144)</f>
        <v>25092.78</v>
      </c>
      <c r="N142" s="5"/>
      <c r="O142" s="5">
        <f>SUM(O143:O144)</f>
        <v>386.15999999999985</v>
      </c>
      <c r="Q142" s="5"/>
      <c r="R142" s="5"/>
      <c r="S142" s="5"/>
      <c r="T142" s="5"/>
    </row>
    <row r="143" spans="2:20" s="1" customFormat="1" ht="15" customHeight="1" x14ac:dyDescent="0.3">
      <c r="B143" s="4" t="s">
        <v>7004</v>
      </c>
      <c r="C143" s="4" t="s">
        <v>7070</v>
      </c>
      <c r="D143" s="3" t="s">
        <v>5883</v>
      </c>
      <c r="E143" s="18"/>
      <c r="F143" s="18">
        <v>366.33</v>
      </c>
      <c r="G143" s="18"/>
      <c r="H143" s="18"/>
      <c r="I143" s="97">
        <f t="shared" ref="I143:I144" si="111">SUM(E143:H143)</f>
        <v>366.33</v>
      </c>
      <c r="J143" s="3">
        <v>26.17</v>
      </c>
      <c r="K143" s="3">
        <f t="shared" ref="K143:K144" si="112">+ROUND(+IF(I143="",0,I143*J143),2)</f>
        <v>9586.86</v>
      </c>
      <c r="L143" s="3">
        <v>26.61</v>
      </c>
      <c r="M143" s="3">
        <f t="shared" ref="M143:M144" si="113">+ROUND(+IF(I143="",0,I143*L143),2)</f>
        <v>9748.0400000000009</v>
      </c>
      <c r="N143" s="3">
        <f t="shared" ref="N143:O144" si="114">+L143-J143</f>
        <v>0.43999999999999773</v>
      </c>
      <c r="O143" s="3">
        <f t="shared" si="114"/>
        <v>161.18000000000029</v>
      </c>
      <c r="Q143" s="3"/>
      <c r="R143" s="3"/>
      <c r="S143" s="3"/>
      <c r="T143" s="3"/>
    </row>
    <row r="144" spans="2:20" s="1" customFormat="1" ht="15" customHeight="1" x14ac:dyDescent="0.3">
      <c r="B144" s="4" t="s">
        <v>7005</v>
      </c>
      <c r="C144" s="4" t="s">
        <v>7071</v>
      </c>
      <c r="D144" s="3" t="s">
        <v>5910</v>
      </c>
      <c r="E144" s="18"/>
      <c r="F144" s="18">
        <v>27.47</v>
      </c>
      <c r="G144" s="18"/>
      <c r="H144" s="18"/>
      <c r="I144" s="97">
        <f t="shared" si="111"/>
        <v>27.47</v>
      </c>
      <c r="J144" s="3">
        <v>550.41</v>
      </c>
      <c r="K144" s="3">
        <f t="shared" si="112"/>
        <v>15119.76</v>
      </c>
      <c r="L144" s="3">
        <v>558.6</v>
      </c>
      <c r="M144" s="3">
        <f t="shared" si="113"/>
        <v>15344.74</v>
      </c>
      <c r="N144" s="3">
        <f t="shared" si="114"/>
        <v>8.1900000000000546</v>
      </c>
      <c r="O144" s="3">
        <f t="shared" si="114"/>
        <v>224.97999999999956</v>
      </c>
      <c r="Q144" s="3"/>
      <c r="R144" s="3"/>
      <c r="S144" s="3"/>
      <c r="T144" s="3"/>
    </row>
    <row r="145" spans="2:20" s="1" customFormat="1" ht="25.2" customHeight="1" x14ac:dyDescent="0.3">
      <c r="B145" s="10" t="s">
        <v>781</v>
      </c>
      <c r="C145" s="10" t="s">
        <v>6772</v>
      </c>
      <c r="D145" s="11"/>
      <c r="E145" s="16"/>
      <c r="F145" s="16"/>
      <c r="G145" s="16"/>
      <c r="H145" s="16"/>
      <c r="I145" s="16"/>
      <c r="J145" s="11"/>
      <c r="K145" s="11">
        <f>+K146+K149</f>
        <v>117130.92</v>
      </c>
      <c r="L145" s="11"/>
      <c r="M145" s="11">
        <f>+M146+M149</f>
        <v>119148.14</v>
      </c>
      <c r="N145" s="11"/>
      <c r="O145" s="11">
        <f>+O146+O149</f>
        <v>2017.2200000000043</v>
      </c>
      <c r="Q145" s="11"/>
      <c r="R145" s="11"/>
      <c r="S145" s="11"/>
      <c r="T145" s="11"/>
    </row>
    <row r="146" spans="2:20" s="1" customFormat="1" ht="25.2" customHeight="1" x14ac:dyDescent="0.3">
      <c r="B146" s="12" t="s">
        <v>783</v>
      </c>
      <c r="C146" s="12" t="s">
        <v>784</v>
      </c>
      <c r="D146" s="13"/>
      <c r="E146" s="17"/>
      <c r="F146" s="17"/>
      <c r="G146" s="17"/>
      <c r="H146" s="17"/>
      <c r="I146" s="17"/>
      <c r="J146" s="13"/>
      <c r="K146" s="13">
        <f>SUM(K147:K148)</f>
        <v>45659.11</v>
      </c>
      <c r="L146" s="13"/>
      <c r="M146" s="13">
        <f>SUM(M147:M148)</f>
        <v>45897.759999999995</v>
      </c>
      <c r="N146" s="13"/>
      <c r="O146" s="13">
        <f>SUM(O147:O148)</f>
        <v>238.65000000000146</v>
      </c>
      <c r="Q146" s="13"/>
      <c r="R146" s="13"/>
      <c r="S146" s="13"/>
      <c r="T146" s="13"/>
    </row>
    <row r="147" spans="2:20" s="1" customFormat="1" ht="15" customHeight="1" x14ac:dyDescent="0.3">
      <c r="B147" s="4" t="s">
        <v>7006</v>
      </c>
      <c r="C147" s="4" t="s">
        <v>7072</v>
      </c>
      <c r="D147" s="3" t="s">
        <v>5883</v>
      </c>
      <c r="E147" s="18"/>
      <c r="F147" s="18">
        <v>331.36</v>
      </c>
      <c r="G147" s="18"/>
      <c r="H147" s="18"/>
      <c r="I147" s="97">
        <f t="shared" ref="I147:I148" si="115">SUM(E147:H147)</f>
        <v>331.36</v>
      </c>
      <c r="J147" s="3">
        <v>60.89</v>
      </c>
      <c r="K147" s="3">
        <f t="shared" ref="K147:K148" si="116">+ROUND(+IF(I147="",0,I147*J147),2)</f>
        <v>20176.509999999998</v>
      </c>
      <c r="L147" s="3">
        <v>61.48</v>
      </c>
      <c r="M147" s="3">
        <f t="shared" ref="M147:M148" si="117">+ROUND(+IF(I147="",0,I147*L147),2)</f>
        <v>20372.009999999998</v>
      </c>
      <c r="N147" s="3">
        <f t="shared" ref="N147:O148" si="118">+L147-J147</f>
        <v>0.58999999999999631</v>
      </c>
      <c r="O147" s="3">
        <f t="shared" si="118"/>
        <v>195.5</v>
      </c>
      <c r="Q147" s="3"/>
      <c r="R147" s="3"/>
      <c r="S147" s="3"/>
      <c r="T147" s="3"/>
    </row>
    <row r="148" spans="2:20" s="1" customFormat="1" ht="15" customHeight="1" x14ac:dyDescent="0.3">
      <c r="B148" s="4" t="s">
        <v>799</v>
      </c>
      <c r="C148" s="4" t="s">
        <v>7073</v>
      </c>
      <c r="D148" s="3" t="s">
        <v>5883</v>
      </c>
      <c r="E148" s="18"/>
      <c r="F148" s="18">
        <v>102.74</v>
      </c>
      <c r="G148" s="18"/>
      <c r="H148" s="18"/>
      <c r="I148" s="97">
        <f t="shared" si="115"/>
        <v>102.74</v>
      </c>
      <c r="J148" s="3">
        <v>248.03</v>
      </c>
      <c r="K148" s="3">
        <f t="shared" si="116"/>
        <v>25482.6</v>
      </c>
      <c r="L148" s="3">
        <v>248.45</v>
      </c>
      <c r="M148" s="3">
        <f t="shared" si="117"/>
        <v>25525.75</v>
      </c>
      <c r="N148" s="3">
        <f t="shared" si="118"/>
        <v>0.41999999999998749</v>
      </c>
      <c r="O148" s="3">
        <f t="shared" si="118"/>
        <v>43.150000000001455</v>
      </c>
      <c r="Q148" s="3"/>
      <c r="R148" s="3"/>
      <c r="S148" s="3"/>
      <c r="T148" s="3"/>
    </row>
    <row r="149" spans="2:20" s="1" customFormat="1" ht="25.2" customHeight="1" x14ac:dyDescent="0.3">
      <c r="B149" s="12" t="s">
        <v>803</v>
      </c>
      <c r="C149" s="12" t="s">
        <v>804</v>
      </c>
      <c r="D149" s="13"/>
      <c r="E149" s="17"/>
      <c r="F149" s="17"/>
      <c r="G149" s="17"/>
      <c r="H149" s="17"/>
      <c r="I149" s="17"/>
      <c r="J149" s="13"/>
      <c r="K149" s="13">
        <f>SUM(K150:K153)/2</f>
        <v>71471.81</v>
      </c>
      <c r="L149" s="13"/>
      <c r="M149" s="13">
        <f>SUM(M150:M153)/2</f>
        <v>73250.38</v>
      </c>
      <c r="N149" s="13"/>
      <c r="O149" s="13">
        <f>SUM(O150:O153)/2</f>
        <v>1778.5700000000029</v>
      </c>
      <c r="Q149" s="13"/>
      <c r="R149" s="13"/>
      <c r="S149" s="13"/>
      <c r="T149" s="13"/>
    </row>
    <row r="150" spans="2:20" s="1" customFormat="1" ht="19.95" customHeight="1" x14ac:dyDescent="0.3">
      <c r="B150" s="6" t="s">
        <v>805</v>
      </c>
      <c r="C150" s="6" t="s">
        <v>6035</v>
      </c>
      <c r="D150" s="5"/>
      <c r="E150" s="19"/>
      <c r="F150" s="19"/>
      <c r="G150" s="19"/>
      <c r="H150" s="19"/>
      <c r="I150" s="19"/>
      <c r="J150" s="5"/>
      <c r="K150" s="5">
        <f>SUM(K151:K153)</f>
        <v>71471.81</v>
      </c>
      <c r="L150" s="5"/>
      <c r="M150" s="5">
        <f>SUM(M151:M153)</f>
        <v>73250.38</v>
      </c>
      <c r="N150" s="5"/>
      <c r="O150" s="5">
        <f>SUM(O151:O153)</f>
        <v>1778.5700000000029</v>
      </c>
      <c r="Q150" s="5"/>
      <c r="R150" s="5"/>
      <c r="S150" s="5"/>
      <c r="T150" s="5"/>
    </row>
    <row r="151" spans="2:20" s="1" customFormat="1" ht="15" customHeight="1" x14ac:dyDescent="0.3">
      <c r="B151" s="4" t="s">
        <v>7007</v>
      </c>
      <c r="C151" s="4" t="s">
        <v>7074</v>
      </c>
      <c r="D151" s="3" t="s">
        <v>25</v>
      </c>
      <c r="E151" s="18"/>
      <c r="F151" s="18">
        <v>928.53</v>
      </c>
      <c r="G151" s="18"/>
      <c r="H151" s="18"/>
      <c r="I151" s="97">
        <f t="shared" ref="I151:I153" si="119">SUM(E151:H151)</f>
        <v>928.53</v>
      </c>
      <c r="J151" s="3">
        <v>30.45</v>
      </c>
      <c r="K151" s="3">
        <f t="shared" ref="K151:K153" si="120">+ROUND(+IF(I151="",0,I151*J151),2)</f>
        <v>28273.74</v>
      </c>
      <c r="L151" s="3">
        <v>31.29</v>
      </c>
      <c r="M151" s="3">
        <f t="shared" ref="M151:M153" si="121">+ROUND(+IF(I151="",0,I151*L151),2)</f>
        <v>29053.7</v>
      </c>
      <c r="N151" s="3">
        <f t="shared" ref="N151:O153" si="122">+L151-J151</f>
        <v>0.83999999999999986</v>
      </c>
      <c r="O151" s="3">
        <f t="shared" si="122"/>
        <v>779.95999999999913</v>
      </c>
      <c r="Q151" s="3"/>
      <c r="R151" s="3"/>
      <c r="S151" s="3"/>
      <c r="T151" s="3"/>
    </row>
    <row r="152" spans="2:20" s="1" customFormat="1" ht="15" customHeight="1" x14ac:dyDescent="0.3">
      <c r="B152" s="4" t="s">
        <v>7008</v>
      </c>
      <c r="C152" s="4" t="s">
        <v>7075</v>
      </c>
      <c r="D152" s="3" t="s">
        <v>25</v>
      </c>
      <c r="E152" s="18"/>
      <c r="F152" s="18">
        <v>446.16</v>
      </c>
      <c r="G152" s="18"/>
      <c r="H152" s="18"/>
      <c r="I152" s="97">
        <f t="shared" si="119"/>
        <v>446.16</v>
      </c>
      <c r="J152" s="3">
        <v>95.64</v>
      </c>
      <c r="K152" s="3">
        <f t="shared" si="120"/>
        <v>42670.74</v>
      </c>
      <c r="L152" s="3">
        <v>97.83</v>
      </c>
      <c r="M152" s="3">
        <f t="shared" si="121"/>
        <v>43647.83</v>
      </c>
      <c r="N152" s="3">
        <f t="shared" si="122"/>
        <v>2.1899999999999977</v>
      </c>
      <c r="O152" s="3">
        <f t="shared" si="122"/>
        <v>977.09000000000378</v>
      </c>
      <c r="Q152" s="3"/>
      <c r="R152" s="3"/>
      <c r="S152" s="3"/>
      <c r="T152" s="3"/>
    </row>
    <row r="153" spans="2:20" s="1" customFormat="1" ht="15" customHeight="1" x14ac:dyDescent="0.3">
      <c r="B153" s="4" t="s">
        <v>7009</v>
      </c>
      <c r="C153" s="4" t="s">
        <v>7076</v>
      </c>
      <c r="D153" s="3" t="s">
        <v>25</v>
      </c>
      <c r="E153" s="18"/>
      <c r="F153" s="18">
        <v>27.96</v>
      </c>
      <c r="G153" s="18"/>
      <c r="H153" s="18"/>
      <c r="I153" s="97">
        <f t="shared" si="119"/>
        <v>27.96</v>
      </c>
      <c r="J153" s="3">
        <v>18.86</v>
      </c>
      <c r="K153" s="3">
        <f t="shared" si="120"/>
        <v>527.33000000000004</v>
      </c>
      <c r="L153" s="3">
        <v>19.63</v>
      </c>
      <c r="M153" s="3">
        <f t="shared" si="121"/>
        <v>548.85</v>
      </c>
      <c r="N153" s="3">
        <f t="shared" si="122"/>
        <v>0.76999999999999957</v>
      </c>
      <c r="O153" s="3">
        <f t="shared" si="122"/>
        <v>21.519999999999982</v>
      </c>
      <c r="Q153" s="3"/>
      <c r="R153" s="3"/>
      <c r="S153" s="3"/>
      <c r="T153" s="3"/>
    </row>
    <row r="154" spans="2:20" s="1" customFormat="1" ht="25.2" customHeight="1" x14ac:dyDescent="0.3">
      <c r="B154" s="10" t="s">
        <v>815</v>
      </c>
      <c r="C154" s="10" t="s">
        <v>816</v>
      </c>
      <c r="D154" s="11"/>
      <c r="E154" s="16"/>
      <c r="F154" s="16"/>
      <c r="G154" s="16"/>
      <c r="H154" s="16"/>
      <c r="I154" s="16"/>
      <c r="J154" s="11"/>
      <c r="K154" s="11">
        <f>+K155+K159</f>
        <v>570934.44999999995</v>
      </c>
      <c r="L154" s="11"/>
      <c r="M154" s="11">
        <f>+M155+M159</f>
        <v>572579.55000000005</v>
      </c>
      <c r="N154" s="11"/>
      <c r="O154" s="11">
        <f>+O155+O159</f>
        <v>1645.1000000000058</v>
      </c>
      <c r="Q154" s="11"/>
      <c r="R154" s="11"/>
      <c r="S154" s="11"/>
      <c r="T154" s="11"/>
    </row>
    <row r="155" spans="2:20" s="1" customFormat="1" ht="25.2" customHeight="1" x14ac:dyDescent="0.3">
      <c r="B155" s="12" t="s">
        <v>6040</v>
      </c>
      <c r="C155" s="12" t="s">
        <v>6041</v>
      </c>
      <c r="D155" s="13"/>
      <c r="E155" s="17"/>
      <c r="F155" s="17"/>
      <c r="G155" s="17"/>
      <c r="H155" s="17"/>
      <c r="I155" s="17"/>
      <c r="J155" s="13"/>
      <c r="K155" s="13">
        <f>SUM(K156:K158)</f>
        <v>548719.59</v>
      </c>
      <c r="L155" s="13"/>
      <c r="M155" s="13">
        <f>SUM(M156:M158)</f>
        <v>550133.28</v>
      </c>
      <c r="N155" s="13"/>
      <c r="O155" s="13">
        <f>SUM(O156:O158)</f>
        <v>1413.690000000006</v>
      </c>
      <c r="Q155" s="13"/>
      <c r="R155" s="13"/>
      <c r="S155" s="13"/>
      <c r="T155" s="13"/>
    </row>
    <row r="156" spans="2:20" s="1" customFormat="1" ht="15" customHeight="1" x14ac:dyDescent="0.3">
      <c r="B156" s="4" t="s">
        <v>7010</v>
      </c>
      <c r="C156" s="4" t="s">
        <v>7011</v>
      </c>
      <c r="D156" s="3" t="s">
        <v>5883</v>
      </c>
      <c r="E156" s="18"/>
      <c r="F156" s="18">
        <v>1789.7</v>
      </c>
      <c r="G156" s="18"/>
      <c r="H156" s="18"/>
      <c r="I156" s="97">
        <f t="shared" ref="I156:I158" si="123">SUM(E156:H156)</f>
        <v>1789.7</v>
      </c>
      <c r="J156" s="3">
        <v>278.26</v>
      </c>
      <c r="K156" s="3">
        <f t="shared" ref="K156:K158" si="124">+ROUND(+IF(I156="",0,I156*J156),2)</f>
        <v>498001.91999999998</v>
      </c>
      <c r="L156" s="3">
        <v>278.69</v>
      </c>
      <c r="M156" s="3">
        <f t="shared" ref="M156:M158" si="125">+ROUND(+IF(I156="",0,I156*L156),2)</f>
        <v>498771.49</v>
      </c>
      <c r="N156" s="3">
        <f t="shared" ref="N156:O158" si="126">+L156-J156</f>
        <v>0.43000000000000682</v>
      </c>
      <c r="O156" s="3">
        <f t="shared" si="126"/>
        <v>769.57000000000698</v>
      </c>
      <c r="Q156" s="3"/>
      <c r="R156" s="3"/>
      <c r="S156" s="3"/>
      <c r="T156" s="3"/>
    </row>
    <row r="157" spans="2:20" s="1" customFormat="1" ht="15" customHeight="1" x14ac:dyDescent="0.3">
      <c r="B157" s="4" t="s">
        <v>7012</v>
      </c>
      <c r="C157" s="4" t="s">
        <v>7013</v>
      </c>
      <c r="D157" s="3" t="s">
        <v>25</v>
      </c>
      <c r="E157" s="18"/>
      <c r="F157" s="18">
        <v>250.36</v>
      </c>
      <c r="G157" s="18"/>
      <c r="H157" s="18"/>
      <c r="I157" s="97">
        <f t="shared" si="123"/>
        <v>250.36</v>
      </c>
      <c r="J157" s="3">
        <v>31.21</v>
      </c>
      <c r="K157" s="3">
        <f t="shared" si="124"/>
        <v>7813.74</v>
      </c>
      <c r="L157" s="3">
        <v>31.47</v>
      </c>
      <c r="M157" s="3">
        <f t="shared" si="125"/>
        <v>7878.83</v>
      </c>
      <c r="N157" s="3">
        <f t="shared" si="126"/>
        <v>0.25999999999999801</v>
      </c>
      <c r="O157" s="3">
        <f t="shared" si="126"/>
        <v>65.090000000000146</v>
      </c>
      <c r="Q157" s="3"/>
      <c r="R157" s="3"/>
      <c r="S157" s="3"/>
      <c r="T157" s="3"/>
    </row>
    <row r="158" spans="2:20" s="1" customFormat="1" ht="15" customHeight="1" x14ac:dyDescent="0.3">
      <c r="B158" s="4" t="s">
        <v>7014</v>
      </c>
      <c r="C158" s="4" t="s">
        <v>7077</v>
      </c>
      <c r="D158" s="3" t="s">
        <v>5883</v>
      </c>
      <c r="E158" s="18"/>
      <c r="F158" s="18">
        <v>556.76</v>
      </c>
      <c r="G158" s="18"/>
      <c r="H158" s="18"/>
      <c r="I158" s="97">
        <f t="shared" si="123"/>
        <v>556.76</v>
      </c>
      <c r="J158" s="3">
        <v>77.06</v>
      </c>
      <c r="K158" s="3">
        <f t="shared" si="124"/>
        <v>42903.93</v>
      </c>
      <c r="L158" s="3">
        <v>78.099999999999994</v>
      </c>
      <c r="M158" s="3">
        <f t="shared" si="125"/>
        <v>43482.96</v>
      </c>
      <c r="N158" s="3">
        <f t="shared" si="126"/>
        <v>1.039999999999992</v>
      </c>
      <c r="O158" s="3">
        <f t="shared" si="126"/>
        <v>579.02999999999884</v>
      </c>
      <c r="Q158" s="3"/>
      <c r="R158" s="3"/>
      <c r="S158" s="3"/>
      <c r="T158" s="3"/>
    </row>
    <row r="159" spans="2:20" s="1" customFormat="1" ht="25.2" customHeight="1" x14ac:dyDescent="0.3">
      <c r="B159" s="12" t="s">
        <v>6047</v>
      </c>
      <c r="C159" s="12" t="s">
        <v>3646</v>
      </c>
      <c r="D159" s="13"/>
      <c r="E159" s="17"/>
      <c r="F159" s="17"/>
      <c r="G159" s="17"/>
      <c r="H159" s="17"/>
      <c r="I159" s="17"/>
      <c r="J159" s="13"/>
      <c r="K159" s="13">
        <f>SUM(K160)</f>
        <v>22214.86</v>
      </c>
      <c r="L159" s="13"/>
      <c r="M159" s="13">
        <f>SUM(M160)</f>
        <v>22446.27</v>
      </c>
      <c r="N159" s="13"/>
      <c r="O159" s="13">
        <f>SUM(O160)</f>
        <v>231.40999999999985</v>
      </c>
      <c r="Q159" s="13"/>
      <c r="R159" s="13"/>
      <c r="S159" s="13"/>
      <c r="T159" s="13"/>
    </row>
    <row r="160" spans="2:20" s="1" customFormat="1" ht="15" customHeight="1" x14ac:dyDescent="0.3">
      <c r="B160" s="4" t="s">
        <v>7015</v>
      </c>
      <c r="C160" s="4" t="s">
        <v>7016</v>
      </c>
      <c r="D160" s="3" t="s">
        <v>5883</v>
      </c>
      <c r="E160" s="18"/>
      <c r="F160" s="18">
        <v>361.57</v>
      </c>
      <c r="G160" s="18"/>
      <c r="H160" s="18"/>
      <c r="I160" s="97">
        <f>SUM(E160:H160)</f>
        <v>361.57</v>
      </c>
      <c r="J160" s="3">
        <v>61.44</v>
      </c>
      <c r="K160" s="3">
        <f t="shared" ref="K160" si="127">+ROUND(+IF(I160="",0,I160*J160),2)</f>
        <v>22214.86</v>
      </c>
      <c r="L160" s="3">
        <v>62.08</v>
      </c>
      <c r="M160" s="3">
        <f t="shared" ref="M160" si="128">+ROUND(+IF(I160="",0,I160*L160),2)</f>
        <v>22446.27</v>
      </c>
      <c r="N160" s="3">
        <f t="shared" ref="N160:O160" si="129">+L160-J160</f>
        <v>0.64000000000000057</v>
      </c>
      <c r="O160" s="3">
        <f t="shared" si="129"/>
        <v>231.40999999999985</v>
      </c>
      <c r="Q160" s="3"/>
      <c r="R160" s="3"/>
      <c r="S160" s="3"/>
      <c r="T160" s="3"/>
    </row>
    <row r="161" spans="2:20" s="1" customFormat="1" ht="25.2" customHeight="1" x14ac:dyDescent="0.3">
      <c r="B161" s="10" t="s">
        <v>831</v>
      </c>
      <c r="C161" s="10" t="s">
        <v>832</v>
      </c>
      <c r="D161" s="11"/>
      <c r="E161" s="16"/>
      <c r="F161" s="16"/>
      <c r="G161" s="16"/>
      <c r="H161" s="16"/>
      <c r="I161" s="16"/>
      <c r="J161" s="11"/>
      <c r="K161" s="11">
        <f>+K162+K169</f>
        <v>58022.3</v>
      </c>
      <c r="L161" s="11"/>
      <c r="M161" s="11">
        <f>+M162+M169</f>
        <v>58022.3</v>
      </c>
      <c r="N161" s="11"/>
      <c r="O161" s="11">
        <f>+O162+O169</f>
        <v>0</v>
      </c>
      <c r="Q161" s="11"/>
      <c r="R161" s="11"/>
      <c r="S161" s="11"/>
      <c r="T161" s="11"/>
    </row>
    <row r="162" spans="2:20" s="1" customFormat="1" ht="25.2" customHeight="1" x14ac:dyDescent="0.3">
      <c r="B162" s="12" t="s">
        <v>833</v>
      </c>
      <c r="C162" s="12" t="s">
        <v>6050</v>
      </c>
      <c r="D162" s="13"/>
      <c r="E162" s="17"/>
      <c r="F162" s="17"/>
      <c r="G162" s="17"/>
      <c r="H162" s="17"/>
      <c r="I162" s="17"/>
      <c r="J162" s="13"/>
      <c r="K162" s="13">
        <f>SUM(K163:K168)</f>
        <v>35599.18</v>
      </c>
      <c r="L162" s="13"/>
      <c r="M162" s="13">
        <f>SUM(M163:M168)</f>
        <v>35599.18</v>
      </c>
      <c r="N162" s="13"/>
      <c r="O162" s="13">
        <f>SUM(O163:O168)</f>
        <v>0</v>
      </c>
      <c r="Q162" s="13"/>
      <c r="R162" s="13"/>
      <c r="S162" s="13"/>
      <c r="T162" s="13"/>
    </row>
    <row r="163" spans="2:20" s="1" customFormat="1" ht="15" customHeight="1" x14ac:dyDescent="0.3">
      <c r="B163" s="4" t="s">
        <v>835</v>
      </c>
      <c r="C163" s="4" t="s">
        <v>6774</v>
      </c>
      <c r="D163" s="3" t="s">
        <v>28</v>
      </c>
      <c r="E163" s="18">
        <v>1</v>
      </c>
      <c r="F163" s="18"/>
      <c r="G163" s="18"/>
      <c r="H163" s="18"/>
      <c r="I163" s="97">
        <f t="shared" ref="I163:I168" si="130">SUM(E163:H163)</f>
        <v>1</v>
      </c>
      <c r="J163" s="3">
        <v>2278.11</v>
      </c>
      <c r="K163" s="3">
        <f t="shared" ref="K163:K168" si="131">+ROUND(+IF(I163="",0,I163*J163),2)</f>
        <v>2278.11</v>
      </c>
      <c r="L163" s="3">
        <v>2278.11</v>
      </c>
      <c r="M163" s="3">
        <f t="shared" ref="M163:M168" si="132">+ROUND(+IF(I163="",0,I163*L163),2)</f>
        <v>2278.11</v>
      </c>
      <c r="N163" s="3">
        <f t="shared" ref="N163:O168" si="133">+L163-J163</f>
        <v>0</v>
      </c>
      <c r="O163" s="3">
        <f t="shared" si="133"/>
        <v>0</v>
      </c>
      <c r="Q163" s="3"/>
      <c r="R163" s="3"/>
      <c r="S163" s="3"/>
      <c r="T163" s="3"/>
    </row>
    <row r="164" spans="2:20" s="1" customFormat="1" ht="15" customHeight="1" x14ac:dyDescent="0.3">
      <c r="B164" s="4" t="s">
        <v>837</v>
      </c>
      <c r="C164" s="4" t="s">
        <v>6775</v>
      </c>
      <c r="D164" s="3" t="s">
        <v>28</v>
      </c>
      <c r="E164" s="18">
        <v>3</v>
      </c>
      <c r="F164" s="18"/>
      <c r="G164" s="18"/>
      <c r="H164" s="18"/>
      <c r="I164" s="97">
        <f t="shared" si="130"/>
        <v>3</v>
      </c>
      <c r="J164" s="3">
        <v>2392</v>
      </c>
      <c r="K164" s="3">
        <f t="shared" si="131"/>
        <v>7176</v>
      </c>
      <c r="L164" s="3">
        <v>2392</v>
      </c>
      <c r="M164" s="3">
        <f t="shared" si="132"/>
        <v>7176</v>
      </c>
      <c r="N164" s="3">
        <f t="shared" si="133"/>
        <v>0</v>
      </c>
      <c r="O164" s="3">
        <f t="shared" si="133"/>
        <v>0</v>
      </c>
      <c r="Q164" s="3"/>
      <c r="R164" s="3"/>
      <c r="S164" s="3"/>
      <c r="T164" s="3"/>
    </row>
    <row r="165" spans="2:20" s="1" customFormat="1" ht="15" customHeight="1" x14ac:dyDescent="0.3">
      <c r="B165" s="4" t="s">
        <v>839</v>
      </c>
      <c r="C165" s="4" t="s">
        <v>6776</v>
      </c>
      <c r="D165" s="3" t="s">
        <v>28</v>
      </c>
      <c r="E165" s="18">
        <v>7</v>
      </c>
      <c r="F165" s="18"/>
      <c r="G165" s="18"/>
      <c r="H165" s="18"/>
      <c r="I165" s="97">
        <f t="shared" si="130"/>
        <v>7</v>
      </c>
      <c r="J165" s="3">
        <v>2358.17</v>
      </c>
      <c r="K165" s="3">
        <f t="shared" si="131"/>
        <v>16507.189999999999</v>
      </c>
      <c r="L165" s="3">
        <v>2358.17</v>
      </c>
      <c r="M165" s="3">
        <f t="shared" si="132"/>
        <v>16507.189999999999</v>
      </c>
      <c r="N165" s="3">
        <f t="shared" si="133"/>
        <v>0</v>
      </c>
      <c r="O165" s="3">
        <f t="shared" si="133"/>
        <v>0</v>
      </c>
      <c r="Q165" s="3"/>
      <c r="R165" s="3"/>
      <c r="S165" s="3"/>
      <c r="T165" s="3"/>
    </row>
    <row r="166" spans="2:20" s="1" customFormat="1" ht="15" customHeight="1" x14ac:dyDescent="0.3">
      <c r="B166" s="4" t="s">
        <v>841</v>
      </c>
      <c r="C166" s="4" t="s">
        <v>6051</v>
      </c>
      <c r="D166" s="3" t="s">
        <v>28</v>
      </c>
      <c r="E166" s="18">
        <v>2</v>
      </c>
      <c r="F166" s="18"/>
      <c r="G166" s="18"/>
      <c r="H166" s="18"/>
      <c r="I166" s="97">
        <f t="shared" si="130"/>
        <v>2</v>
      </c>
      <c r="J166" s="3">
        <v>1988.94</v>
      </c>
      <c r="K166" s="3">
        <f t="shared" si="131"/>
        <v>3977.88</v>
      </c>
      <c r="L166" s="3">
        <v>1988.94</v>
      </c>
      <c r="M166" s="3">
        <f t="shared" si="132"/>
        <v>3977.88</v>
      </c>
      <c r="N166" s="3">
        <f t="shared" si="133"/>
        <v>0</v>
      </c>
      <c r="O166" s="3">
        <f t="shared" si="133"/>
        <v>0</v>
      </c>
      <c r="Q166" s="3"/>
      <c r="R166" s="3"/>
      <c r="S166" s="3"/>
      <c r="T166" s="3"/>
    </row>
    <row r="167" spans="2:20" s="1" customFormat="1" ht="15" customHeight="1" x14ac:dyDescent="0.3">
      <c r="B167" s="4" t="s">
        <v>843</v>
      </c>
      <c r="C167" s="4" t="s">
        <v>6052</v>
      </c>
      <c r="D167" s="3" t="s">
        <v>28</v>
      </c>
      <c r="E167" s="18">
        <v>2</v>
      </c>
      <c r="F167" s="18"/>
      <c r="G167" s="18"/>
      <c r="H167" s="18"/>
      <c r="I167" s="97">
        <f t="shared" si="130"/>
        <v>2</v>
      </c>
      <c r="J167" s="3">
        <v>1980</v>
      </c>
      <c r="K167" s="3">
        <f t="shared" si="131"/>
        <v>3960</v>
      </c>
      <c r="L167" s="3">
        <v>1980</v>
      </c>
      <c r="M167" s="3">
        <f t="shared" si="132"/>
        <v>3960</v>
      </c>
      <c r="N167" s="3">
        <f t="shared" si="133"/>
        <v>0</v>
      </c>
      <c r="O167" s="3">
        <f t="shared" si="133"/>
        <v>0</v>
      </c>
      <c r="Q167" s="3"/>
      <c r="R167" s="3"/>
      <c r="S167" s="3"/>
      <c r="T167" s="3"/>
    </row>
    <row r="168" spans="2:20" s="1" customFormat="1" ht="15" customHeight="1" x14ac:dyDescent="0.3">
      <c r="B168" s="4" t="s">
        <v>845</v>
      </c>
      <c r="C168" s="4" t="s">
        <v>6053</v>
      </c>
      <c r="D168" s="3" t="s">
        <v>28</v>
      </c>
      <c r="E168" s="18">
        <v>1</v>
      </c>
      <c r="F168" s="18"/>
      <c r="G168" s="18"/>
      <c r="H168" s="18"/>
      <c r="I168" s="97">
        <f t="shared" si="130"/>
        <v>1</v>
      </c>
      <c r="J168" s="3">
        <v>1700</v>
      </c>
      <c r="K168" s="3">
        <f t="shared" si="131"/>
        <v>1700</v>
      </c>
      <c r="L168" s="3">
        <v>1700</v>
      </c>
      <c r="M168" s="3">
        <f t="shared" si="132"/>
        <v>1700</v>
      </c>
      <c r="N168" s="3">
        <f t="shared" si="133"/>
        <v>0</v>
      </c>
      <c r="O168" s="3">
        <f t="shared" si="133"/>
        <v>0</v>
      </c>
      <c r="Q168" s="3"/>
      <c r="R168" s="3"/>
      <c r="S168" s="3"/>
      <c r="T168" s="3"/>
    </row>
    <row r="169" spans="2:20" s="1" customFormat="1" ht="25.2" customHeight="1" x14ac:dyDescent="0.3">
      <c r="B169" s="12" t="s">
        <v>6054</v>
      </c>
      <c r="C169" s="12" t="s">
        <v>6055</v>
      </c>
      <c r="D169" s="13"/>
      <c r="E169" s="17"/>
      <c r="F169" s="17"/>
      <c r="G169" s="17"/>
      <c r="H169" s="17"/>
      <c r="I169" s="17"/>
      <c r="J169" s="13"/>
      <c r="K169" s="13">
        <f>SUM(K170:K180)</f>
        <v>22423.120000000003</v>
      </c>
      <c r="L169" s="13"/>
      <c r="M169" s="13">
        <f>SUM(M170:M180)</f>
        <v>22423.120000000003</v>
      </c>
      <c r="N169" s="13"/>
      <c r="O169" s="13">
        <f>SUM(O170:O180)</f>
        <v>0</v>
      </c>
      <c r="Q169" s="13"/>
      <c r="R169" s="13"/>
      <c r="S169" s="13"/>
      <c r="T169" s="13"/>
    </row>
    <row r="170" spans="2:20" s="1" customFormat="1" ht="15" customHeight="1" x14ac:dyDescent="0.3">
      <c r="B170" s="4" t="s">
        <v>6056</v>
      </c>
      <c r="C170" s="4" t="s">
        <v>6057</v>
      </c>
      <c r="D170" s="3" t="s">
        <v>28</v>
      </c>
      <c r="E170" s="18">
        <v>3</v>
      </c>
      <c r="F170" s="18"/>
      <c r="G170" s="18"/>
      <c r="H170" s="18"/>
      <c r="I170" s="97">
        <f t="shared" ref="I170:I180" si="134">SUM(E170:H170)</f>
        <v>3</v>
      </c>
      <c r="J170" s="3">
        <v>740</v>
      </c>
      <c r="K170" s="3">
        <f t="shared" ref="K170:K180" si="135">+ROUND(+IF(I170="",0,I170*J170),2)</f>
        <v>2220</v>
      </c>
      <c r="L170" s="3">
        <v>740</v>
      </c>
      <c r="M170" s="3">
        <f t="shared" ref="M170:M180" si="136">+ROUND(+IF(I170="",0,I170*L170),2)</f>
        <v>2220</v>
      </c>
      <c r="N170" s="3">
        <f t="shared" ref="N170:O180" si="137">+L170-J170</f>
        <v>0</v>
      </c>
      <c r="O170" s="3">
        <f t="shared" si="137"/>
        <v>0</v>
      </c>
      <c r="Q170" s="3"/>
      <c r="R170" s="3"/>
      <c r="S170" s="3"/>
      <c r="T170" s="3"/>
    </row>
    <row r="171" spans="2:20" s="1" customFormat="1" ht="15" customHeight="1" x14ac:dyDescent="0.3">
      <c r="B171" s="4" t="s">
        <v>6058</v>
      </c>
      <c r="C171" s="4" t="s">
        <v>6777</v>
      </c>
      <c r="D171" s="3" t="s">
        <v>28</v>
      </c>
      <c r="E171" s="18">
        <v>3</v>
      </c>
      <c r="F171" s="18"/>
      <c r="G171" s="18"/>
      <c r="H171" s="18"/>
      <c r="I171" s="97">
        <f t="shared" si="134"/>
        <v>3</v>
      </c>
      <c r="J171" s="3">
        <v>59</v>
      </c>
      <c r="K171" s="3">
        <f t="shared" si="135"/>
        <v>177</v>
      </c>
      <c r="L171" s="3">
        <v>59</v>
      </c>
      <c r="M171" s="3">
        <f t="shared" si="136"/>
        <v>177</v>
      </c>
      <c r="N171" s="3">
        <f t="shared" si="137"/>
        <v>0</v>
      </c>
      <c r="O171" s="3">
        <f t="shared" si="137"/>
        <v>0</v>
      </c>
      <c r="Q171" s="3"/>
      <c r="R171" s="3"/>
      <c r="S171" s="3"/>
      <c r="T171" s="3"/>
    </row>
    <row r="172" spans="2:20" s="1" customFormat="1" ht="15" customHeight="1" x14ac:dyDescent="0.3">
      <c r="B172" s="4" t="s">
        <v>6059</v>
      </c>
      <c r="C172" s="4" t="s">
        <v>6060</v>
      </c>
      <c r="D172" s="3" t="s">
        <v>28</v>
      </c>
      <c r="E172" s="18">
        <v>2</v>
      </c>
      <c r="F172" s="18"/>
      <c r="G172" s="18"/>
      <c r="H172" s="18"/>
      <c r="I172" s="97">
        <f t="shared" si="134"/>
        <v>2</v>
      </c>
      <c r="J172" s="3">
        <v>663.5</v>
      </c>
      <c r="K172" s="3">
        <f t="shared" si="135"/>
        <v>1327</v>
      </c>
      <c r="L172" s="3">
        <v>663.5</v>
      </c>
      <c r="M172" s="3">
        <f t="shared" si="136"/>
        <v>1327</v>
      </c>
      <c r="N172" s="3">
        <f t="shared" si="137"/>
        <v>0</v>
      </c>
      <c r="O172" s="3">
        <f t="shared" si="137"/>
        <v>0</v>
      </c>
      <c r="Q172" s="3"/>
      <c r="R172" s="3"/>
      <c r="S172" s="3"/>
      <c r="T172" s="3"/>
    </row>
    <row r="173" spans="2:20" s="1" customFormat="1" ht="15" customHeight="1" x14ac:dyDescent="0.3">
      <c r="B173" s="4" t="s">
        <v>6061</v>
      </c>
      <c r="C173" s="4" t="s">
        <v>6062</v>
      </c>
      <c r="D173" s="3" t="s">
        <v>28</v>
      </c>
      <c r="E173" s="18">
        <v>1</v>
      </c>
      <c r="F173" s="18"/>
      <c r="G173" s="18"/>
      <c r="H173" s="18"/>
      <c r="I173" s="97">
        <f t="shared" si="134"/>
        <v>1</v>
      </c>
      <c r="J173" s="3">
        <v>560</v>
      </c>
      <c r="K173" s="3">
        <f t="shared" si="135"/>
        <v>560</v>
      </c>
      <c r="L173" s="3">
        <v>560</v>
      </c>
      <c r="M173" s="3">
        <f t="shared" si="136"/>
        <v>560</v>
      </c>
      <c r="N173" s="3">
        <f t="shared" si="137"/>
        <v>0</v>
      </c>
      <c r="O173" s="3">
        <f t="shared" si="137"/>
        <v>0</v>
      </c>
      <c r="Q173" s="3"/>
      <c r="R173" s="3"/>
      <c r="S173" s="3"/>
      <c r="T173" s="3"/>
    </row>
    <row r="174" spans="2:20" s="1" customFormat="1" ht="15" customHeight="1" x14ac:dyDescent="0.3">
      <c r="B174" s="4" t="s">
        <v>6063</v>
      </c>
      <c r="C174" s="4" t="s">
        <v>6064</v>
      </c>
      <c r="D174" s="3" t="s">
        <v>28</v>
      </c>
      <c r="E174" s="18">
        <v>2</v>
      </c>
      <c r="F174" s="18"/>
      <c r="G174" s="18"/>
      <c r="H174" s="18"/>
      <c r="I174" s="97">
        <f t="shared" si="134"/>
        <v>2</v>
      </c>
      <c r="J174" s="3">
        <v>540</v>
      </c>
      <c r="K174" s="3">
        <f t="shared" si="135"/>
        <v>1080</v>
      </c>
      <c r="L174" s="3">
        <v>540</v>
      </c>
      <c r="M174" s="3">
        <f t="shared" si="136"/>
        <v>1080</v>
      </c>
      <c r="N174" s="3">
        <f t="shared" si="137"/>
        <v>0</v>
      </c>
      <c r="O174" s="3">
        <f t="shared" si="137"/>
        <v>0</v>
      </c>
      <c r="Q174" s="3"/>
      <c r="R174" s="3"/>
      <c r="S174" s="3"/>
      <c r="T174" s="3"/>
    </row>
    <row r="175" spans="2:20" s="1" customFormat="1" ht="15" customHeight="1" x14ac:dyDescent="0.3">
      <c r="B175" s="4" t="s">
        <v>6065</v>
      </c>
      <c r="C175" s="4" t="s">
        <v>6066</v>
      </c>
      <c r="D175" s="3" t="s">
        <v>28</v>
      </c>
      <c r="E175" s="18">
        <v>2</v>
      </c>
      <c r="F175" s="18"/>
      <c r="G175" s="18"/>
      <c r="H175" s="18"/>
      <c r="I175" s="97">
        <f t="shared" si="134"/>
        <v>2</v>
      </c>
      <c r="J175" s="3">
        <v>525.01</v>
      </c>
      <c r="K175" s="3">
        <f t="shared" si="135"/>
        <v>1050.02</v>
      </c>
      <c r="L175" s="3">
        <v>525.01</v>
      </c>
      <c r="M175" s="3">
        <f t="shared" si="136"/>
        <v>1050.02</v>
      </c>
      <c r="N175" s="3">
        <f t="shared" si="137"/>
        <v>0</v>
      </c>
      <c r="O175" s="3">
        <f t="shared" si="137"/>
        <v>0</v>
      </c>
      <c r="Q175" s="3"/>
      <c r="R175" s="3"/>
      <c r="S175" s="3"/>
      <c r="T175" s="3"/>
    </row>
    <row r="176" spans="2:20" s="1" customFormat="1" ht="15" customHeight="1" x14ac:dyDescent="0.3">
      <c r="B176" s="4" t="s">
        <v>6067</v>
      </c>
      <c r="C176" s="4" t="s">
        <v>6068</v>
      </c>
      <c r="D176" s="3" t="s">
        <v>28</v>
      </c>
      <c r="E176" s="18">
        <v>1</v>
      </c>
      <c r="F176" s="18"/>
      <c r="G176" s="18"/>
      <c r="H176" s="18"/>
      <c r="I176" s="97">
        <f t="shared" si="134"/>
        <v>1</v>
      </c>
      <c r="J176" s="3">
        <v>3575</v>
      </c>
      <c r="K176" s="3">
        <f t="shared" si="135"/>
        <v>3575</v>
      </c>
      <c r="L176" s="3">
        <v>3575</v>
      </c>
      <c r="M176" s="3">
        <f t="shared" si="136"/>
        <v>3575</v>
      </c>
      <c r="N176" s="3">
        <f t="shared" si="137"/>
        <v>0</v>
      </c>
      <c r="O176" s="3">
        <f t="shared" si="137"/>
        <v>0</v>
      </c>
      <c r="Q176" s="3"/>
      <c r="R176" s="3"/>
      <c r="S176" s="3"/>
      <c r="T176" s="3"/>
    </row>
    <row r="177" spans="2:20" s="1" customFormat="1" ht="15" customHeight="1" x14ac:dyDescent="0.3">
      <c r="B177" s="4" t="s">
        <v>6069</v>
      </c>
      <c r="C177" s="4" t="s">
        <v>6070</v>
      </c>
      <c r="D177" s="3" t="s">
        <v>28</v>
      </c>
      <c r="E177" s="18">
        <v>1</v>
      </c>
      <c r="F177" s="18"/>
      <c r="G177" s="18"/>
      <c r="H177" s="18"/>
      <c r="I177" s="97">
        <f t="shared" si="134"/>
        <v>1</v>
      </c>
      <c r="J177" s="3">
        <v>438</v>
      </c>
      <c r="K177" s="3">
        <f t="shared" si="135"/>
        <v>438</v>
      </c>
      <c r="L177" s="3">
        <v>438</v>
      </c>
      <c r="M177" s="3">
        <f t="shared" si="136"/>
        <v>438</v>
      </c>
      <c r="N177" s="3">
        <f t="shared" si="137"/>
        <v>0</v>
      </c>
      <c r="O177" s="3">
        <f t="shared" si="137"/>
        <v>0</v>
      </c>
      <c r="Q177" s="3"/>
      <c r="R177" s="3"/>
      <c r="S177" s="3"/>
      <c r="T177" s="3"/>
    </row>
    <row r="178" spans="2:20" s="1" customFormat="1" ht="15" customHeight="1" x14ac:dyDescent="0.3">
      <c r="B178" s="4" t="s">
        <v>6071</v>
      </c>
      <c r="C178" s="4" t="s">
        <v>6072</v>
      </c>
      <c r="D178" s="3" t="s">
        <v>28</v>
      </c>
      <c r="E178" s="18">
        <v>3</v>
      </c>
      <c r="F178" s="18"/>
      <c r="G178" s="18"/>
      <c r="H178" s="18"/>
      <c r="I178" s="97">
        <f t="shared" si="134"/>
        <v>3</v>
      </c>
      <c r="J178" s="3">
        <v>1922</v>
      </c>
      <c r="K178" s="3">
        <f t="shared" si="135"/>
        <v>5766</v>
      </c>
      <c r="L178" s="3">
        <v>1922</v>
      </c>
      <c r="M178" s="3">
        <f t="shared" si="136"/>
        <v>5766</v>
      </c>
      <c r="N178" s="3">
        <f t="shared" si="137"/>
        <v>0</v>
      </c>
      <c r="O178" s="3">
        <f t="shared" si="137"/>
        <v>0</v>
      </c>
      <c r="Q178" s="3"/>
      <c r="R178" s="3"/>
      <c r="S178" s="3"/>
      <c r="T178" s="3"/>
    </row>
    <row r="179" spans="2:20" s="1" customFormat="1" ht="15" customHeight="1" x14ac:dyDescent="0.3">
      <c r="B179" s="4" t="s">
        <v>6073</v>
      </c>
      <c r="C179" s="4" t="s">
        <v>6074</v>
      </c>
      <c r="D179" s="3" t="s">
        <v>28</v>
      </c>
      <c r="E179" s="18">
        <v>10</v>
      </c>
      <c r="F179" s="18"/>
      <c r="G179" s="18"/>
      <c r="H179" s="18"/>
      <c r="I179" s="97">
        <f t="shared" si="134"/>
        <v>10</v>
      </c>
      <c r="J179" s="3">
        <v>570.01</v>
      </c>
      <c r="K179" s="3">
        <f t="shared" si="135"/>
        <v>5700.1</v>
      </c>
      <c r="L179" s="3">
        <v>570.01</v>
      </c>
      <c r="M179" s="3">
        <f t="shared" si="136"/>
        <v>5700.1</v>
      </c>
      <c r="N179" s="3">
        <f t="shared" si="137"/>
        <v>0</v>
      </c>
      <c r="O179" s="3">
        <f t="shared" si="137"/>
        <v>0</v>
      </c>
      <c r="Q179" s="3"/>
      <c r="R179" s="3"/>
      <c r="S179" s="3"/>
      <c r="T179" s="3"/>
    </row>
    <row r="180" spans="2:20" s="1" customFormat="1" ht="15" customHeight="1" x14ac:dyDescent="0.3">
      <c r="B180" s="4" t="s">
        <v>7490</v>
      </c>
      <c r="C180" s="4" t="s">
        <v>6075</v>
      </c>
      <c r="D180" s="3" t="s">
        <v>28</v>
      </c>
      <c r="E180" s="18">
        <v>1</v>
      </c>
      <c r="F180" s="18"/>
      <c r="G180" s="18"/>
      <c r="H180" s="18"/>
      <c r="I180" s="97">
        <f t="shared" si="134"/>
        <v>1</v>
      </c>
      <c r="J180" s="3">
        <v>530</v>
      </c>
      <c r="K180" s="3">
        <f t="shared" si="135"/>
        <v>530</v>
      </c>
      <c r="L180" s="3">
        <v>530</v>
      </c>
      <c r="M180" s="3">
        <f t="shared" si="136"/>
        <v>530</v>
      </c>
      <c r="N180" s="3">
        <f t="shared" si="137"/>
        <v>0</v>
      </c>
      <c r="O180" s="3">
        <f t="shared" si="137"/>
        <v>0</v>
      </c>
      <c r="Q180" s="3"/>
      <c r="R180" s="3"/>
      <c r="S180" s="3"/>
      <c r="T180" s="3"/>
    </row>
    <row r="181" spans="2:20" s="1" customFormat="1" ht="25.2" customHeight="1" x14ac:dyDescent="0.3">
      <c r="B181" s="10" t="s">
        <v>919</v>
      </c>
      <c r="C181" s="10" t="s">
        <v>920</v>
      </c>
      <c r="D181" s="11"/>
      <c r="E181" s="16"/>
      <c r="F181" s="16"/>
      <c r="G181" s="16"/>
      <c r="H181" s="16"/>
      <c r="I181" s="16"/>
      <c r="J181" s="11"/>
      <c r="K181" s="11">
        <f>+K182+K186+K191+K193+K195+K197+K200</f>
        <v>22707.79</v>
      </c>
      <c r="L181" s="11"/>
      <c r="M181" s="11">
        <f>+M182+M186+M191+M193+M195+M197+M200</f>
        <v>22746.11</v>
      </c>
      <c r="N181" s="11"/>
      <c r="O181" s="11">
        <f>+O182+O186+O191+O193+O195+O197+O200</f>
        <v>38.320000000000164</v>
      </c>
      <c r="Q181" s="11"/>
      <c r="R181" s="11"/>
      <c r="S181" s="11"/>
      <c r="T181" s="11"/>
    </row>
    <row r="182" spans="2:20" s="1" customFormat="1" ht="25.2" customHeight="1" x14ac:dyDescent="0.3">
      <c r="B182" s="12" t="s">
        <v>921</v>
      </c>
      <c r="C182" s="12" t="s">
        <v>922</v>
      </c>
      <c r="D182" s="13"/>
      <c r="E182" s="17"/>
      <c r="F182" s="17"/>
      <c r="G182" s="17"/>
      <c r="H182" s="17"/>
      <c r="I182" s="17"/>
      <c r="J182" s="13"/>
      <c r="K182" s="13">
        <f>SUM(K183:K185)</f>
        <v>2115.79</v>
      </c>
      <c r="L182" s="13"/>
      <c r="M182" s="13">
        <f>SUM(M183:M185)</f>
        <v>2115.79</v>
      </c>
      <c r="N182" s="13"/>
      <c r="O182" s="13">
        <f>SUM(O183:O185)</f>
        <v>0</v>
      </c>
      <c r="Q182" s="13"/>
      <c r="R182" s="13"/>
      <c r="S182" s="13"/>
      <c r="T182" s="13"/>
    </row>
    <row r="183" spans="2:20" s="1" customFormat="1" ht="15" customHeight="1" x14ac:dyDescent="0.3">
      <c r="B183" s="4" t="s">
        <v>6076</v>
      </c>
      <c r="C183" s="4" t="s">
        <v>6077</v>
      </c>
      <c r="D183" s="3" t="s">
        <v>28</v>
      </c>
      <c r="E183" s="18">
        <v>1</v>
      </c>
      <c r="F183" s="18"/>
      <c r="G183" s="18"/>
      <c r="H183" s="18"/>
      <c r="I183" s="97">
        <f t="shared" ref="I183:I185" si="138">SUM(E183:H183)</f>
        <v>1</v>
      </c>
      <c r="J183" s="3">
        <v>615.79</v>
      </c>
      <c r="K183" s="3">
        <f t="shared" ref="K183:K185" si="139">+ROUND(+IF(I183="",0,I183*J183),2)</f>
        <v>615.79</v>
      </c>
      <c r="L183" s="3">
        <v>615.79</v>
      </c>
      <c r="M183" s="3">
        <f t="shared" ref="M183:M185" si="140">+ROUND(+IF(I183="",0,I183*L183),2)</f>
        <v>615.79</v>
      </c>
      <c r="N183" s="3">
        <f t="shared" ref="N183:O185" si="141">+L183-J183</f>
        <v>0</v>
      </c>
      <c r="O183" s="3">
        <f t="shared" si="141"/>
        <v>0</v>
      </c>
      <c r="Q183" s="3"/>
      <c r="R183" s="3"/>
      <c r="S183" s="3"/>
      <c r="T183" s="3"/>
    </row>
    <row r="184" spans="2:20" s="1" customFormat="1" ht="15" customHeight="1" x14ac:dyDescent="0.3">
      <c r="B184" s="4" t="s">
        <v>6078</v>
      </c>
      <c r="C184" s="4" t="s">
        <v>6079</v>
      </c>
      <c r="D184" s="3" t="s">
        <v>28</v>
      </c>
      <c r="E184" s="18">
        <v>1</v>
      </c>
      <c r="F184" s="18"/>
      <c r="G184" s="18"/>
      <c r="H184" s="18"/>
      <c r="I184" s="97">
        <f t="shared" si="138"/>
        <v>1</v>
      </c>
      <c r="J184" s="3">
        <v>500</v>
      </c>
      <c r="K184" s="3">
        <f t="shared" si="139"/>
        <v>500</v>
      </c>
      <c r="L184" s="3">
        <v>500</v>
      </c>
      <c r="M184" s="3">
        <f t="shared" si="140"/>
        <v>500</v>
      </c>
      <c r="N184" s="3">
        <f t="shared" si="141"/>
        <v>0</v>
      </c>
      <c r="O184" s="3">
        <f t="shared" si="141"/>
        <v>0</v>
      </c>
      <c r="Q184" s="3"/>
      <c r="R184" s="3"/>
      <c r="S184" s="3"/>
      <c r="T184" s="3"/>
    </row>
    <row r="185" spans="2:20" s="1" customFormat="1" ht="15" customHeight="1" x14ac:dyDescent="0.3">
      <c r="B185" s="4" t="s">
        <v>6080</v>
      </c>
      <c r="C185" s="4" t="s">
        <v>6081</v>
      </c>
      <c r="D185" s="3" t="s">
        <v>28</v>
      </c>
      <c r="E185" s="18">
        <v>1</v>
      </c>
      <c r="F185" s="18"/>
      <c r="G185" s="18"/>
      <c r="H185" s="18"/>
      <c r="I185" s="97">
        <f t="shared" si="138"/>
        <v>1</v>
      </c>
      <c r="J185" s="3">
        <v>1000</v>
      </c>
      <c r="K185" s="3">
        <f t="shared" si="139"/>
        <v>1000</v>
      </c>
      <c r="L185" s="3">
        <v>1000</v>
      </c>
      <c r="M185" s="3">
        <f t="shared" si="140"/>
        <v>1000</v>
      </c>
      <c r="N185" s="3">
        <f t="shared" si="141"/>
        <v>0</v>
      </c>
      <c r="O185" s="3">
        <f t="shared" si="141"/>
        <v>0</v>
      </c>
      <c r="Q185" s="3"/>
      <c r="R185" s="3"/>
      <c r="S185" s="3"/>
      <c r="T185" s="3"/>
    </row>
    <row r="186" spans="2:20" s="1" customFormat="1" ht="25.2" customHeight="1" x14ac:dyDescent="0.3">
      <c r="B186" s="12" t="s">
        <v>929</v>
      </c>
      <c r="C186" s="12" t="s">
        <v>930</v>
      </c>
      <c r="D186" s="13"/>
      <c r="E186" s="17"/>
      <c r="F186" s="17"/>
      <c r="G186" s="17"/>
      <c r="H186" s="17"/>
      <c r="I186" s="17"/>
      <c r="J186" s="13"/>
      <c r="K186" s="13">
        <f>SUM(K187:K190)</f>
        <v>9274</v>
      </c>
      <c r="L186" s="13"/>
      <c r="M186" s="13">
        <f>SUM(M187:M190)</f>
        <v>9274</v>
      </c>
      <c r="N186" s="13"/>
      <c r="O186" s="13">
        <f>SUM(O187:O190)</f>
        <v>0</v>
      </c>
      <c r="Q186" s="13"/>
      <c r="R186" s="13"/>
      <c r="S186" s="13"/>
      <c r="T186" s="13"/>
    </row>
    <row r="187" spans="2:20" s="1" customFormat="1" ht="15" customHeight="1" x14ac:dyDescent="0.3">
      <c r="B187" s="4" t="s">
        <v>6082</v>
      </c>
      <c r="C187" s="4" t="s">
        <v>6083</v>
      </c>
      <c r="D187" s="3" t="s">
        <v>28</v>
      </c>
      <c r="E187" s="18">
        <v>1</v>
      </c>
      <c r="F187" s="18"/>
      <c r="G187" s="18"/>
      <c r="H187" s="18"/>
      <c r="I187" s="97">
        <f t="shared" ref="I187:I190" si="142">SUM(E187:H187)</f>
        <v>1</v>
      </c>
      <c r="J187" s="3">
        <v>2920</v>
      </c>
      <c r="K187" s="3">
        <f t="shared" ref="K187:K190" si="143">+ROUND(+IF(I187="",0,I187*J187),2)</f>
        <v>2920</v>
      </c>
      <c r="L187" s="3">
        <v>2920</v>
      </c>
      <c r="M187" s="3">
        <f t="shared" ref="M187:M190" si="144">+ROUND(+IF(I187="",0,I187*L187),2)</f>
        <v>2920</v>
      </c>
      <c r="N187" s="3">
        <f t="shared" ref="N187:O190" si="145">+L187-J187</f>
        <v>0</v>
      </c>
      <c r="O187" s="3">
        <f t="shared" si="145"/>
        <v>0</v>
      </c>
      <c r="Q187" s="3"/>
      <c r="R187" s="3"/>
      <c r="S187" s="3"/>
      <c r="T187" s="3"/>
    </row>
    <row r="188" spans="2:20" s="1" customFormat="1" ht="15" customHeight="1" x14ac:dyDescent="0.3">
      <c r="B188" s="4" t="s">
        <v>6084</v>
      </c>
      <c r="C188" s="4" t="s">
        <v>6085</v>
      </c>
      <c r="D188" s="3" t="s">
        <v>28</v>
      </c>
      <c r="E188" s="18">
        <v>3</v>
      </c>
      <c r="F188" s="18"/>
      <c r="G188" s="18"/>
      <c r="H188" s="18"/>
      <c r="I188" s="97">
        <f t="shared" si="142"/>
        <v>3</v>
      </c>
      <c r="J188" s="3">
        <v>998</v>
      </c>
      <c r="K188" s="3">
        <f t="shared" si="143"/>
        <v>2994</v>
      </c>
      <c r="L188" s="3">
        <v>998</v>
      </c>
      <c r="M188" s="3">
        <f t="shared" si="144"/>
        <v>2994</v>
      </c>
      <c r="N188" s="3">
        <f t="shared" si="145"/>
        <v>0</v>
      </c>
      <c r="O188" s="3">
        <f t="shared" si="145"/>
        <v>0</v>
      </c>
      <c r="Q188" s="3"/>
      <c r="R188" s="3"/>
      <c r="S188" s="3"/>
      <c r="T188" s="3"/>
    </row>
    <row r="189" spans="2:20" s="1" customFormat="1" ht="15" customHeight="1" x14ac:dyDescent="0.3">
      <c r="B189" s="4" t="s">
        <v>6086</v>
      </c>
      <c r="C189" s="4" t="s">
        <v>6087</v>
      </c>
      <c r="D189" s="3" t="s">
        <v>28</v>
      </c>
      <c r="E189" s="18">
        <v>2</v>
      </c>
      <c r="F189" s="18"/>
      <c r="G189" s="18"/>
      <c r="H189" s="18"/>
      <c r="I189" s="97">
        <f t="shared" si="142"/>
        <v>2</v>
      </c>
      <c r="J189" s="3">
        <v>1120</v>
      </c>
      <c r="K189" s="3">
        <f t="shared" si="143"/>
        <v>2240</v>
      </c>
      <c r="L189" s="3">
        <v>1120</v>
      </c>
      <c r="M189" s="3">
        <f t="shared" si="144"/>
        <v>2240</v>
      </c>
      <c r="N189" s="3">
        <f t="shared" si="145"/>
        <v>0</v>
      </c>
      <c r="O189" s="3">
        <f t="shared" si="145"/>
        <v>0</v>
      </c>
      <c r="Q189" s="3"/>
      <c r="R189" s="3"/>
      <c r="S189" s="3"/>
      <c r="T189" s="3"/>
    </row>
    <row r="190" spans="2:20" s="1" customFormat="1" ht="15" customHeight="1" x14ac:dyDescent="0.3">
      <c r="B190" s="4" t="s">
        <v>6088</v>
      </c>
      <c r="C190" s="4" t="s">
        <v>6089</v>
      </c>
      <c r="D190" s="3" t="s">
        <v>28</v>
      </c>
      <c r="E190" s="18">
        <v>1</v>
      </c>
      <c r="F190" s="18"/>
      <c r="G190" s="18"/>
      <c r="H190" s="18"/>
      <c r="I190" s="97">
        <f t="shared" si="142"/>
        <v>1</v>
      </c>
      <c r="J190" s="3">
        <v>1120</v>
      </c>
      <c r="K190" s="3">
        <f t="shared" si="143"/>
        <v>1120</v>
      </c>
      <c r="L190" s="3">
        <v>1120</v>
      </c>
      <c r="M190" s="3">
        <f t="shared" si="144"/>
        <v>1120</v>
      </c>
      <c r="N190" s="3">
        <f t="shared" si="145"/>
        <v>0</v>
      </c>
      <c r="O190" s="3">
        <f t="shared" si="145"/>
        <v>0</v>
      </c>
      <c r="Q190" s="3"/>
      <c r="R190" s="3"/>
      <c r="S190" s="3"/>
      <c r="T190" s="3"/>
    </row>
    <row r="191" spans="2:20" s="1" customFormat="1" ht="25.2" customHeight="1" x14ac:dyDescent="0.3">
      <c r="B191" s="12" t="s">
        <v>953</v>
      </c>
      <c r="C191" s="12" t="s">
        <v>954</v>
      </c>
      <c r="D191" s="13"/>
      <c r="E191" s="17"/>
      <c r="F191" s="17"/>
      <c r="G191" s="17"/>
      <c r="H191" s="17"/>
      <c r="I191" s="17"/>
      <c r="J191" s="13"/>
      <c r="K191" s="13">
        <f>SUM(K192)</f>
        <v>1207.32</v>
      </c>
      <c r="L191" s="13"/>
      <c r="M191" s="13">
        <f>SUM(M192)</f>
        <v>1207.32</v>
      </c>
      <c r="N191" s="13"/>
      <c r="O191" s="13">
        <f>SUM(O192)</f>
        <v>0</v>
      </c>
      <c r="Q191" s="13"/>
      <c r="R191" s="13"/>
      <c r="S191" s="13"/>
      <c r="T191" s="13"/>
    </row>
    <row r="192" spans="2:20" s="1" customFormat="1" ht="15" customHeight="1" x14ac:dyDescent="0.3">
      <c r="B192" s="4" t="s">
        <v>955</v>
      </c>
      <c r="C192" s="4" t="s">
        <v>6090</v>
      </c>
      <c r="D192" s="3" t="s">
        <v>28</v>
      </c>
      <c r="E192" s="18">
        <v>12</v>
      </c>
      <c r="F192" s="18"/>
      <c r="G192" s="18"/>
      <c r="H192" s="18"/>
      <c r="I192" s="97">
        <f>SUM(E192:H192)</f>
        <v>12</v>
      </c>
      <c r="J192" s="3">
        <v>100.61</v>
      </c>
      <c r="K192" s="3">
        <f t="shared" ref="K192" si="146">+ROUND(+IF(I192="",0,I192*J192),2)</f>
        <v>1207.32</v>
      </c>
      <c r="L192" s="3">
        <v>100.61</v>
      </c>
      <c r="M192" s="3">
        <f t="shared" ref="M192" si="147">+ROUND(+IF(I192="",0,I192*L192),2)</f>
        <v>1207.32</v>
      </c>
      <c r="N192" s="3">
        <f t="shared" ref="N192:O192" si="148">+L192-J192</f>
        <v>0</v>
      </c>
      <c r="O192" s="3">
        <f t="shared" si="148"/>
        <v>0</v>
      </c>
      <c r="Q192" s="3"/>
      <c r="R192" s="3"/>
      <c r="S192" s="3"/>
      <c r="T192" s="3"/>
    </row>
    <row r="193" spans="2:20" s="1" customFormat="1" ht="25.2" customHeight="1" x14ac:dyDescent="0.3">
      <c r="B193" s="12" t="s">
        <v>1003</v>
      </c>
      <c r="C193" s="12" t="s">
        <v>1004</v>
      </c>
      <c r="D193" s="13"/>
      <c r="E193" s="17"/>
      <c r="F193" s="17"/>
      <c r="G193" s="17"/>
      <c r="H193" s="17"/>
      <c r="I193" s="17"/>
      <c r="J193" s="13"/>
      <c r="K193" s="13">
        <f>SUM(K194)</f>
        <v>2350</v>
      </c>
      <c r="L193" s="13"/>
      <c r="M193" s="13">
        <f>SUM(M194)</f>
        <v>2350</v>
      </c>
      <c r="N193" s="13"/>
      <c r="O193" s="13">
        <f>SUM(O194)</f>
        <v>0</v>
      </c>
      <c r="Q193" s="13"/>
      <c r="R193" s="13"/>
      <c r="S193" s="13"/>
      <c r="T193" s="13"/>
    </row>
    <row r="194" spans="2:20" s="1" customFormat="1" ht="15" customHeight="1" x14ac:dyDescent="0.3">
      <c r="B194" s="4" t="s">
        <v>1005</v>
      </c>
      <c r="C194" s="4" t="s">
        <v>6091</v>
      </c>
      <c r="D194" s="3" t="s">
        <v>28</v>
      </c>
      <c r="E194" s="18">
        <v>10</v>
      </c>
      <c r="F194" s="18"/>
      <c r="G194" s="18"/>
      <c r="H194" s="18"/>
      <c r="I194" s="97">
        <f>SUM(E194:H194)</f>
        <v>10</v>
      </c>
      <c r="J194" s="3">
        <v>235</v>
      </c>
      <c r="K194" s="3">
        <f t="shared" ref="K194" si="149">+ROUND(+IF(I194="",0,I194*J194),2)</f>
        <v>2350</v>
      </c>
      <c r="L194" s="3">
        <v>235</v>
      </c>
      <c r="M194" s="3">
        <f t="shared" ref="M194" si="150">+ROUND(+IF(I194="",0,I194*L194),2)</f>
        <v>2350</v>
      </c>
      <c r="N194" s="3">
        <f t="shared" ref="N194:O194" si="151">+L194-J194</f>
        <v>0</v>
      </c>
      <c r="O194" s="3">
        <f t="shared" si="151"/>
        <v>0</v>
      </c>
      <c r="Q194" s="3"/>
      <c r="R194" s="3"/>
      <c r="S194" s="3"/>
      <c r="T194" s="3"/>
    </row>
    <row r="195" spans="2:20" s="1" customFormat="1" ht="25.2" customHeight="1" x14ac:dyDescent="0.3">
      <c r="B195" s="12" t="s">
        <v>1039</v>
      </c>
      <c r="C195" s="12" t="s">
        <v>6092</v>
      </c>
      <c r="D195" s="13"/>
      <c r="E195" s="17"/>
      <c r="F195" s="17"/>
      <c r="G195" s="17"/>
      <c r="H195" s="17"/>
      <c r="I195" s="17"/>
      <c r="J195" s="13"/>
      <c r="K195" s="13">
        <f>SUM(K196)</f>
        <v>1135.68</v>
      </c>
      <c r="L195" s="13"/>
      <c r="M195" s="13">
        <f>SUM(M196)</f>
        <v>1135.68</v>
      </c>
      <c r="N195" s="13"/>
      <c r="O195" s="13">
        <f>SUM(O196)</f>
        <v>0</v>
      </c>
      <c r="Q195" s="13"/>
      <c r="R195" s="13"/>
      <c r="S195" s="13"/>
      <c r="T195" s="13"/>
    </row>
    <row r="196" spans="2:20" s="1" customFormat="1" ht="15" customHeight="1" x14ac:dyDescent="0.3">
      <c r="B196" s="4" t="s">
        <v>1041</v>
      </c>
      <c r="C196" s="4" t="s">
        <v>6778</v>
      </c>
      <c r="D196" s="3" t="s">
        <v>25</v>
      </c>
      <c r="E196" s="18">
        <v>6.76</v>
      </c>
      <c r="F196" s="18"/>
      <c r="G196" s="18"/>
      <c r="H196" s="18"/>
      <c r="I196" s="97">
        <f>SUM(E196:H196)</f>
        <v>6.76</v>
      </c>
      <c r="J196" s="3">
        <v>168</v>
      </c>
      <c r="K196" s="3">
        <f t="shared" ref="K196" si="152">+ROUND(+IF(I196="",0,I196*J196),2)</f>
        <v>1135.68</v>
      </c>
      <c r="L196" s="3">
        <v>168</v>
      </c>
      <c r="M196" s="3">
        <f t="shared" ref="M196" si="153">+ROUND(+IF(I196="",0,I196*L196),2)</f>
        <v>1135.68</v>
      </c>
      <c r="N196" s="3">
        <f t="shared" ref="N196:O196" si="154">+L196-J196</f>
        <v>0</v>
      </c>
      <c r="O196" s="3">
        <f t="shared" si="154"/>
        <v>0</v>
      </c>
      <c r="Q196" s="3"/>
      <c r="R196" s="3"/>
      <c r="S196" s="3"/>
      <c r="T196" s="3"/>
    </row>
    <row r="197" spans="2:20" s="1" customFormat="1" ht="25.2" customHeight="1" x14ac:dyDescent="0.3">
      <c r="B197" s="12" t="s">
        <v>1055</v>
      </c>
      <c r="C197" s="12" t="s">
        <v>1056</v>
      </c>
      <c r="D197" s="13"/>
      <c r="E197" s="17"/>
      <c r="F197" s="17"/>
      <c r="G197" s="17"/>
      <c r="H197" s="17"/>
      <c r="I197" s="17"/>
      <c r="J197" s="13"/>
      <c r="K197" s="13">
        <f>SUM(K198:K199)</f>
        <v>4873.88</v>
      </c>
      <c r="L197" s="13"/>
      <c r="M197" s="13">
        <f>SUM(M198:M199)</f>
        <v>4880.34</v>
      </c>
      <c r="N197" s="13"/>
      <c r="O197" s="13">
        <f>SUM(O198:O199)</f>
        <v>6.4600000000000364</v>
      </c>
      <c r="Q197" s="13"/>
      <c r="R197" s="13"/>
      <c r="S197" s="13"/>
      <c r="T197" s="13"/>
    </row>
    <row r="198" spans="2:20" s="1" customFormat="1" ht="15" customHeight="1" x14ac:dyDescent="0.3">
      <c r="B198" s="4" t="s">
        <v>6094</v>
      </c>
      <c r="C198" s="4" t="s">
        <v>6095</v>
      </c>
      <c r="D198" s="3" t="s">
        <v>28</v>
      </c>
      <c r="E198" s="18">
        <v>19</v>
      </c>
      <c r="F198" s="18"/>
      <c r="G198" s="18"/>
      <c r="H198" s="18"/>
      <c r="I198" s="97">
        <f t="shared" ref="I198:I199" si="155">SUM(E198:H198)</f>
        <v>19</v>
      </c>
      <c r="J198" s="3">
        <v>103.24</v>
      </c>
      <c r="K198" s="3">
        <f t="shared" ref="K198:K199" si="156">+ROUND(+IF(I198="",0,I198*J198),2)</f>
        <v>1961.56</v>
      </c>
      <c r="L198" s="3">
        <v>103.41</v>
      </c>
      <c r="M198" s="3">
        <f t="shared" ref="M198:M199" si="157">+ROUND(+IF(I198="",0,I198*L198),2)</f>
        <v>1964.79</v>
      </c>
      <c r="N198" s="3">
        <f t="shared" ref="N198:O199" si="158">+L198-J198</f>
        <v>0.17000000000000171</v>
      </c>
      <c r="O198" s="3">
        <f t="shared" si="158"/>
        <v>3.2300000000000182</v>
      </c>
      <c r="Q198" s="3"/>
      <c r="R198" s="3"/>
      <c r="S198" s="3"/>
      <c r="T198" s="3"/>
    </row>
    <row r="199" spans="2:20" s="1" customFormat="1" ht="15" customHeight="1" x14ac:dyDescent="0.3">
      <c r="B199" s="4" t="s">
        <v>1057</v>
      </c>
      <c r="C199" s="4" t="s">
        <v>6096</v>
      </c>
      <c r="D199" s="3" t="s">
        <v>28</v>
      </c>
      <c r="E199" s="18">
        <v>19</v>
      </c>
      <c r="F199" s="18"/>
      <c r="G199" s="18"/>
      <c r="H199" s="18"/>
      <c r="I199" s="97">
        <f t="shared" si="155"/>
        <v>19</v>
      </c>
      <c r="J199" s="3">
        <v>153.28</v>
      </c>
      <c r="K199" s="3">
        <f t="shared" si="156"/>
        <v>2912.32</v>
      </c>
      <c r="L199" s="3">
        <v>153.44999999999999</v>
      </c>
      <c r="M199" s="3">
        <f t="shared" si="157"/>
        <v>2915.55</v>
      </c>
      <c r="N199" s="3">
        <f t="shared" si="158"/>
        <v>0.16999999999998749</v>
      </c>
      <c r="O199" s="3">
        <f t="shared" si="158"/>
        <v>3.2300000000000182</v>
      </c>
      <c r="Q199" s="3"/>
      <c r="R199" s="3"/>
      <c r="S199" s="3"/>
      <c r="T199" s="3"/>
    </row>
    <row r="200" spans="2:20" s="1" customFormat="1" ht="25.2" customHeight="1" x14ac:dyDescent="0.3">
      <c r="B200" s="12" t="s">
        <v>1063</v>
      </c>
      <c r="C200" s="12" t="s">
        <v>1064</v>
      </c>
      <c r="D200" s="13"/>
      <c r="E200" s="17"/>
      <c r="F200" s="17"/>
      <c r="G200" s="17"/>
      <c r="H200" s="17"/>
      <c r="I200" s="17"/>
      <c r="J200" s="13"/>
      <c r="K200" s="13">
        <f>SUM(K201)</f>
        <v>1751.12</v>
      </c>
      <c r="L200" s="13"/>
      <c r="M200" s="13">
        <f>SUM(M201)</f>
        <v>1782.98</v>
      </c>
      <c r="N200" s="13"/>
      <c r="O200" s="13">
        <f>SUM(O201)</f>
        <v>31.860000000000127</v>
      </c>
      <c r="Q200" s="13"/>
      <c r="R200" s="13"/>
      <c r="S200" s="13"/>
      <c r="T200" s="13"/>
    </row>
    <row r="201" spans="2:20" s="1" customFormat="1" ht="15" customHeight="1" x14ac:dyDescent="0.3">
      <c r="B201" s="4" t="s">
        <v>1065</v>
      </c>
      <c r="C201" s="4" t="s">
        <v>6097</v>
      </c>
      <c r="D201" s="3" t="s">
        <v>28</v>
      </c>
      <c r="E201" s="18">
        <v>118</v>
      </c>
      <c r="F201" s="18"/>
      <c r="G201" s="18"/>
      <c r="H201" s="18"/>
      <c r="I201" s="97">
        <f>SUM(E201:H201)</f>
        <v>118</v>
      </c>
      <c r="J201" s="3">
        <v>14.84</v>
      </c>
      <c r="K201" s="3">
        <f t="shared" ref="K201" si="159">+ROUND(+IF(I201="",0,I201*J201),2)</f>
        <v>1751.12</v>
      </c>
      <c r="L201" s="3">
        <v>15.11</v>
      </c>
      <c r="M201" s="3">
        <f t="shared" ref="M201" si="160">+ROUND(+IF(I201="",0,I201*L201),2)</f>
        <v>1782.98</v>
      </c>
      <c r="N201" s="3">
        <f t="shared" ref="N201:O201" si="161">+L201-J201</f>
        <v>0.26999999999999957</v>
      </c>
      <c r="O201" s="3">
        <f t="shared" si="161"/>
        <v>31.860000000000127</v>
      </c>
      <c r="Q201" s="3"/>
      <c r="R201" s="3"/>
      <c r="S201" s="3"/>
      <c r="T201" s="3"/>
    </row>
    <row r="202" spans="2:20" s="1" customFormat="1" ht="25.2" customHeight="1" x14ac:dyDescent="0.3">
      <c r="B202" s="10" t="s">
        <v>1095</v>
      </c>
      <c r="C202" s="10" t="s">
        <v>1096</v>
      </c>
      <c r="D202" s="11"/>
      <c r="E202" s="16"/>
      <c r="F202" s="16"/>
      <c r="G202" s="16"/>
      <c r="H202" s="16"/>
      <c r="I202" s="16"/>
      <c r="J202" s="11"/>
      <c r="K202" s="11">
        <f>+K203+K205+K211</f>
        <v>4945.5099999999993</v>
      </c>
      <c r="L202" s="11"/>
      <c r="M202" s="11">
        <f>+M203+M205+M211</f>
        <v>5057.07</v>
      </c>
      <c r="N202" s="11"/>
      <c r="O202" s="11">
        <f>+O203+O205+O211</f>
        <v>111.56000000000017</v>
      </c>
      <c r="Q202" s="11"/>
      <c r="R202" s="11"/>
      <c r="S202" s="11"/>
      <c r="T202" s="11"/>
    </row>
    <row r="203" spans="2:20" s="1" customFormat="1" ht="25.2" customHeight="1" x14ac:dyDescent="0.3">
      <c r="B203" s="12" t="s">
        <v>1097</v>
      </c>
      <c r="C203" s="12" t="s">
        <v>1098</v>
      </c>
      <c r="D203" s="13"/>
      <c r="E203" s="17"/>
      <c r="F203" s="17"/>
      <c r="G203" s="17"/>
      <c r="H203" s="17"/>
      <c r="I203" s="17"/>
      <c r="J203" s="13"/>
      <c r="K203" s="13">
        <f>SUM(K204)</f>
        <v>1672.12</v>
      </c>
      <c r="L203" s="13"/>
      <c r="M203" s="13">
        <f>SUM(M204)</f>
        <v>1717.68</v>
      </c>
      <c r="N203" s="13"/>
      <c r="O203" s="13">
        <f>SUM(O204)</f>
        <v>45.560000000000173</v>
      </c>
      <c r="Q203" s="13"/>
      <c r="R203" s="13"/>
      <c r="S203" s="13"/>
      <c r="T203" s="13"/>
    </row>
    <row r="204" spans="2:20" s="1" customFormat="1" ht="15" customHeight="1" x14ac:dyDescent="0.3">
      <c r="B204" s="4" t="s">
        <v>1101</v>
      </c>
      <c r="C204" s="4" t="s">
        <v>6780</v>
      </c>
      <c r="D204" s="3" t="s">
        <v>28</v>
      </c>
      <c r="E204" s="18">
        <v>68</v>
      </c>
      <c r="F204" s="18"/>
      <c r="G204" s="18"/>
      <c r="H204" s="18"/>
      <c r="I204" s="97">
        <f>SUM(E204:H204)</f>
        <v>68</v>
      </c>
      <c r="J204" s="3">
        <v>24.59</v>
      </c>
      <c r="K204" s="3">
        <f t="shared" ref="K204" si="162">+ROUND(+IF(I204="",0,I204*J204),2)</f>
        <v>1672.12</v>
      </c>
      <c r="L204" s="3">
        <v>25.26</v>
      </c>
      <c r="M204" s="3">
        <f t="shared" ref="M204" si="163">+ROUND(+IF(I204="",0,I204*L204),2)</f>
        <v>1717.68</v>
      </c>
      <c r="N204" s="3">
        <f t="shared" ref="N204:O204" si="164">+L204-J204</f>
        <v>0.67000000000000171</v>
      </c>
      <c r="O204" s="3">
        <f t="shared" si="164"/>
        <v>45.560000000000173</v>
      </c>
      <c r="Q204" s="3"/>
      <c r="R204" s="3"/>
      <c r="S204" s="3"/>
      <c r="T204" s="3"/>
    </row>
    <row r="205" spans="2:20" s="1" customFormat="1" ht="25.2" customHeight="1" x14ac:dyDescent="0.3">
      <c r="B205" s="12" t="s">
        <v>1103</v>
      </c>
      <c r="C205" s="12" t="s">
        <v>1104</v>
      </c>
      <c r="D205" s="13"/>
      <c r="E205" s="17"/>
      <c r="F205" s="17"/>
      <c r="G205" s="17"/>
      <c r="H205" s="17"/>
      <c r="I205" s="17"/>
      <c r="J205" s="13"/>
      <c r="K205" s="13">
        <f>SUM(K206:K210)</f>
        <v>3218.91</v>
      </c>
      <c r="L205" s="13"/>
      <c r="M205" s="13">
        <f>SUM(M206:M210)</f>
        <v>3282.91</v>
      </c>
      <c r="N205" s="13"/>
      <c r="O205" s="13">
        <f>SUM(O206:O210)</f>
        <v>64</v>
      </c>
      <c r="Q205" s="13"/>
      <c r="R205" s="13"/>
      <c r="S205" s="13"/>
      <c r="T205" s="13"/>
    </row>
    <row r="206" spans="2:20" s="1" customFormat="1" ht="15" customHeight="1" x14ac:dyDescent="0.3">
      <c r="B206" s="4" t="s">
        <v>1105</v>
      </c>
      <c r="C206" s="4" t="s">
        <v>6098</v>
      </c>
      <c r="D206" s="3" t="s">
        <v>28</v>
      </c>
      <c r="E206" s="18">
        <v>10</v>
      </c>
      <c r="F206" s="18"/>
      <c r="G206" s="18"/>
      <c r="H206" s="18"/>
      <c r="I206" s="97">
        <f t="shared" ref="I206:I210" si="165">SUM(E206:H206)</f>
        <v>10</v>
      </c>
      <c r="J206" s="3">
        <v>135.43</v>
      </c>
      <c r="K206" s="3">
        <f t="shared" ref="K206:K210" si="166">+ROUND(+IF(I206="",0,I206*J206),2)</f>
        <v>1354.3</v>
      </c>
      <c r="L206" s="3">
        <v>137.43</v>
      </c>
      <c r="M206" s="3">
        <f t="shared" ref="M206:M210" si="167">+ROUND(+IF(I206="",0,I206*L206),2)</f>
        <v>1374.3</v>
      </c>
      <c r="N206" s="3">
        <f t="shared" ref="N206:O210" si="168">+L206-J206</f>
        <v>2</v>
      </c>
      <c r="O206" s="3">
        <f t="shared" si="168"/>
        <v>20</v>
      </c>
      <c r="Q206" s="3"/>
      <c r="R206" s="3"/>
      <c r="S206" s="3"/>
      <c r="T206" s="3"/>
    </row>
    <row r="207" spans="2:20" s="1" customFormat="1" ht="15" customHeight="1" x14ac:dyDescent="0.3">
      <c r="B207" s="4" t="s">
        <v>1107</v>
      </c>
      <c r="C207" s="4" t="s">
        <v>6099</v>
      </c>
      <c r="D207" s="3" t="s">
        <v>28</v>
      </c>
      <c r="E207" s="18">
        <v>7</v>
      </c>
      <c r="F207" s="18"/>
      <c r="G207" s="18"/>
      <c r="H207" s="18"/>
      <c r="I207" s="97">
        <f t="shared" si="165"/>
        <v>7</v>
      </c>
      <c r="J207" s="3">
        <v>100.48</v>
      </c>
      <c r="K207" s="3">
        <f t="shared" si="166"/>
        <v>703.36</v>
      </c>
      <c r="L207" s="3">
        <v>102.48</v>
      </c>
      <c r="M207" s="3">
        <f t="shared" si="167"/>
        <v>717.36</v>
      </c>
      <c r="N207" s="3">
        <f t="shared" si="168"/>
        <v>2</v>
      </c>
      <c r="O207" s="3">
        <f t="shared" si="168"/>
        <v>14</v>
      </c>
      <c r="Q207" s="3"/>
      <c r="R207" s="3"/>
      <c r="S207" s="3"/>
      <c r="T207" s="3"/>
    </row>
    <row r="208" spans="2:20" s="1" customFormat="1" ht="15" customHeight="1" x14ac:dyDescent="0.3">
      <c r="B208" s="4" t="s">
        <v>1109</v>
      </c>
      <c r="C208" s="4" t="s">
        <v>6100</v>
      </c>
      <c r="D208" s="3" t="s">
        <v>28</v>
      </c>
      <c r="E208" s="18">
        <v>10</v>
      </c>
      <c r="F208" s="18"/>
      <c r="G208" s="18"/>
      <c r="H208" s="18"/>
      <c r="I208" s="97">
        <f t="shared" si="165"/>
        <v>10</v>
      </c>
      <c r="J208" s="3">
        <v>54.55</v>
      </c>
      <c r="K208" s="3">
        <f t="shared" si="166"/>
        <v>545.5</v>
      </c>
      <c r="L208" s="3">
        <v>56.55</v>
      </c>
      <c r="M208" s="3">
        <f t="shared" si="167"/>
        <v>565.5</v>
      </c>
      <c r="N208" s="3">
        <f t="shared" si="168"/>
        <v>2</v>
      </c>
      <c r="O208" s="3">
        <f t="shared" si="168"/>
        <v>20</v>
      </c>
      <c r="Q208" s="3"/>
      <c r="R208" s="3"/>
      <c r="S208" s="3"/>
      <c r="T208" s="3"/>
    </row>
    <row r="209" spans="2:20" s="1" customFormat="1" ht="15" customHeight="1" x14ac:dyDescent="0.3">
      <c r="B209" s="4" t="s">
        <v>1111</v>
      </c>
      <c r="C209" s="4" t="s">
        <v>6101</v>
      </c>
      <c r="D209" s="3" t="s">
        <v>28</v>
      </c>
      <c r="E209" s="18">
        <v>4</v>
      </c>
      <c r="F209" s="18"/>
      <c r="G209" s="18"/>
      <c r="H209" s="18"/>
      <c r="I209" s="97">
        <f t="shared" si="165"/>
        <v>4</v>
      </c>
      <c r="J209" s="3">
        <v>130.44999999999999</v>
      </c>
      <c r="K209" s="3">
        <f t="shared" si="166"/>
        <v>521.79999999999995</v>
      </c>
      <c r="L209" s="3">
        <v>132.44999999999999</v>
      </c>
      <c r="M209" s="3">
        <f t="shared" si="167"/>
        <v>529.79999999999995</v>
      </c>
      <c r="N209" s="3">
        <f t="shared" si="168"/>
        <v>2</v>
      </c>
      <c r="O209" s="3">
        <f t="shared" si="168"/>
        <v>8</v>
      </c>
      <c r="Q209" s="3"/>
      <c r="R209" s="3"/>
      <c r="S209" s="3"/>
      <c r="T209" s="3"/>
    </row>
    <row r="210" spans="2:20" s="1" customFormat="1" ht="15" customHeight="1" x14ac:dyDescent="0.3">
      <c r="B210" s="4" t="s">
        <v>1113</v>
      </c>
      <c r="C210" s="4" t="s">
        <v>6102</v>
      </c>
      <c r="D210" s="3" t="s">
        <v>28</v>
      </c>
      <c r="E210" s="18">
        <v>1</v>
      </c>
      <c r="F210" s="18"/>
      <c r="G210" s="18"/>
      <c r="H210" s="18"/>
      <c r="I210" s="97">
        <f t="shared" si="165"/>
        <v>1</v>
      </c>
      <c r="J210" s="3">
        <v>93.95</v>
      </c>
      <c r="K210" s="3">
        <f t="shared" si="166"/>
        <v>93.95</v>
      </c>
      <c r="L210" s="3">
        <v>95.95</v>
      </c>
      <c r="M210" s="3">
        <f t="shared" si="167"/>
        <v>95.95</v>
      </c>
      <c r="N210" s="3">
        <f t="shared" si="168"/>
        <v>2</v>
      </c>
      <c r="O210" s="3">
        <f t="shared" si="168"/>
        <v>2</v>
      </c>
      <c r="Q210" s="3"/>
      <c r="R210" s="3"/>
      <c r="S210" s="3"/>
      <c r="T210" s="3"/>
    </row>
    <row r="211" spans="2:20" s="1" customFormat="1" ht="25.2" customHeight="1" x14ac:dyDescent="0.3">
      <c r="B211" s="12" t="s">
        <v>6103</v>
      </c>
      <c r="C211" s="12" t="s">
        <v>6104</v>
      </c>
      <c r="D211" s="13"/>
      <c r="E211" s="17"/>
      <c r="F211" s="17"/>
      <c r="G211" s="17"/>
      <c r="H211" s="17"/>
      <c r="I211" s="17"/>
      <c r="J211" s="13"/>
      <c r="K211" s="13">
        <f>SUM(K212)</f>
        <v>54.48</v>
      </c>
      <c r="L211" s="13"/>
      <c r="M211" s="13">
        <f>SUM(M212)</f>
        <v>56.48</v>
      </c>
      <c r="N211" s="13"/>
      <c r="O211" s="13">
        <f>SUM(O212)</f>
        <v>2</v>
      </c>
      <c r="Q211" s="13"/>
      <c r="R211" s="13"/>
      <c r="S211" s="13"/>
      <c r="T211" s="13"/>
    </row>
    <row r="212" spans="2:20" s="1" customFormat="1" ht="15" customHeight="1" x14ac:dyDescent="0.3">
      <c r="B212" s="4" t="s">
        <v>6105</v>
      </c>
      <c r="C212" s="4" t="s">
        <v>6106</v>
      </c>
      <c r="D212" s="3" t="s">
        <v>28</v>
      </c>
      <c r="E212" s="18">
        <v>2</v>
      </c>
      <c r="F212" s="18"/>
      <c r="G212" s="18"/>
      <c r="H212" s="18"/>
      <c r="I212" s="97">
        <f>SUM(E212:H212)</f>
        <v>2</v>
      </c>
      <c r="J212" s="3">
        <v>27.24</v>
      </c>
      <c r="K212" s="3">
        <f t="shared" ref="K212" si="169">+ROUND(+IF(I212="",0,I212*J212),2)</f>
        <v>54.48</v>
      </c>
      <c r="L212" s="3">
        <v>28.24</v>
      </c>
      <c r="M212" s="3">
        <f t="shared" ref="M212" si="170">+ROUND(+IF(I212="",0,I212*L212),2)</f>
        <v>56.48</v>
      </c>
      <c r="N212" s="3">
        <f t="shared" ref="N212:O212" si="171">+L212-J212</f>
        <v>1</v>
      </c>
      <c r="O212" s="3">
        <f t="shared" si="171"/>
        <v>2</v>
      </c>
      <c r="Q212" s="3"/>
      <c r="R212" s="3"/>
      <c r="S212" s="3"/>
      <c r="T212" s="3"/>
    </row>
    <row r="213" spans="2:20" s="1" customFormat="1" ht="25.2" customHeight="1" x14ac:dyDescent="0.3">
      <c r="B213" s="10" t="s">
        <v>1139</v>
      </c>
      <c r="C213" s="10" t="s">
        <v>1140</v>
      </c>
      <c r="D213" s="11"/>
      <c r="E213" s="16"/>
      <c r="F213" s="16"/>
      <c r="G213" s="16"/>
      <c r="H213" s="16"/>
      <c r="I213" s="16"/>
      <c r="J213" s="11"/>
      <c r="K213" s="11">
        <f>+K214+K216+K218</f>
        <v>5501.08</v>
      </c>
      <c r="L213" s="11"/>
      <c r="M213" s="11">
        <f>+M214+M216+M218</f>
        <v>5520.08</v>
      </c>
      <c r="N213" s="11"/>
      <c r="O213" s="11">
        <f>+O214+O216+O218</f>
        <v>19</v>
      </c>
      <c r="Q213" s="11"/>
      <c r="R213" s="11"/>
      <c r="S213" s="11"/>
      <c r="T213" s="11"/>
    </row>
    <row r="214" spans="2:20" s="1" customFormat="1" ht="25.2" customHeight="1" x14ac:dyDescent="0.3">
      <c r="B214" s="12" t="s">
        <v>1141</v>
      </c>
      <c r="C214" s="12" t="s">
        <v>1142</v>
      </c>
      <c r="D214" s="13"/>
      <c r="E214" s="17"/>
      <c r="F214" s="17"/>
      <c r="G214" s="17"/>
      <c r="H214" s="17"/>
      <c r="I214" s="17"/>
      <c r="J214" s="13"/>
      <c r="K214" s="13">
        <f>SUM(K215)</f>
        <v>4185.7</v>
      </c>
      <c r="L214" s="13"/>
      <c r="M214" s="13">
        <f>SUM(M215)</f>
        <v>4204.7</v>
      </c>
      <c r="N214" s="13"/>
      <c r="O214" s="13">
        <f>SUM(O215)</f>
        <v>19</v>
      </c>
      <c r="Q214" s="13"/>
      <c r="R214" s="13"/>
      <c r="S214" s="13"/>
      <c r="T214" s="13"/>
    </row>
    <row r="215" spans="2:20" s="1" customFormat="1" ht="15" customHeight="1" x14ac:dyDescent="0.3">
      <c r="B215" s="4" t="s">
        <v>1143</v>
      </c>
      <c r="C215" s="4" t="s">
        <v>6781</v>
      </c>
      <c r="D215" s="3" t="s">
        <v>28</v>
      </c>
      <c r="E215" s="18">
        <v>38</v>
      </c>
      <c r="F215" s="18"/>
      <c r="G215" s="18"/>
      <c r="H215" s="18"/>
      <c r="I215" s="97">
        <f>SUM(E215:H215)</f>
        <v>38</v>
      </c>
      <c r="J215" s="3">
        <v>110.15</v>
      </c>
      <c r="K215" s="3">
        <f t="shared" ref="K215" si="172">+ROUND(+IF(I215="",0,I215*J215),2)</f>
        <v>4185.7</v>
      </c>
      <c r="L215" s="3">
        <v>110.65</v>
      </c>
      <c r="M215" s="3">
        <f t="shared" ref="M215" si="173">+ROUND(+IF(I215="",0,I215*L215),2)</f>
        <v>4204.7</v>
      </c>
      <c r="N215" s="3">
        <f t="shared" ref="N215:O215" si="174">+L215-J215</f>
        <v>0.5</v>
      </c>
      <c r="O215" s="3">
        <f t="shared" si="174"/>
        <v>19</v>
      </c>
      <c r="Q215" s="3"/>
      <c r="R215" s="3"/>
      <c r="S215" s="3"/>
      <c r="T215" s="3"/>
    </row>
    <row r="216" spans="2:20" s="1" customFormat="1" ht="25.2" customHeight="1" x14ac:dyDescent="0.3">
      <c r="B216" s="12" t="s">
        <v>833</v>
      </c>
      <c r="C216" s="12" t="s">
        <v>6050</v>
      </c>
      <c r="D216" s="13"/>
      <c r="E216" s="17"/>
      <c r="F216" s="17"/>
      <c r="G216" s="17"/>
      <c r="H216" s="17"/>
      <c r="I216" s="17"/>
      <c r="J216" s="13"/>
      <c r="K216" s="13">
        <f>SUM(K217)</f>
        <v>1285</v>
      </c>
      <c r="L216" s="13"/>
      <c r="M216" s="13">
        <f>SUM(M217)</f>
        <v>1285</v>
      </c>
      <c r="N216" s="13"/>
      <c r="O216" s="13">
        <f>SUM(O217)</f>
        <v>0</v>
      </c>
      <c r="Q216" s="13"/>
      <c r="R216" s="13"/>
      <c r="S216" s="13"/>
      <c r="T216" s="13"/>
    </row>
    <row r="217" spans="2:20" s="1" customFormat="1" ht="15" customHeight="1" x14ac:dyDescent="0.3">
      <c r="B217" s="4" t="s">
        <v>6107</v>
      </c>
      <c r="C217" s="4" t="s">
        <v>6108</v>
      </c>
      <c r="D217" s="3" t="s">
        <v>28</v>
      </c>
      <c r="E217" s="18">
        <v>1</v>
      </c>
      <c r="F217" s="18"/>
      <c r="G217" s="18"/>
      <c r="H217" s="18"/>
      <c r="I217" s="97">
        <f>SUM(E217:H217)</f>
        <v>1</v>
      </c>
      <c r="J217" s="3">
        <v>1285</v>
      </c>
      <c r="K217" s="3">
        <f t="shared" ref="K217" si="175">+ROUND(+IF(I217="",0,I217*J217),2)</f>
        <v>1285</v>
      </c>
      <c r="L217" s="3">
        <v>1285</v>
      </c>
      <c r="M217" s="3">
        <f t="shared" ref="M217" si="176">+ROUND(+IF(I217="",0,I217*L217),2)</f>
        <v>1285</v>
      </c>
      <c r="N217" s="3">
        <f t="shared" ref="N217:O217" si="177">+L217-J217</f>
        <v>0</v>
      </c>
      <c r="O217" s="3">
        <f t="shared" si="177"/>
        <v>0</v>
      </c>
      <c r="Q217" s="3"/>
      <c r="R217" s="3"/>
      <c r="S217" s="3"/>
      <c r="T217" s="3"/>
    </row>
    <row r="218" spans="2:20" s="1" customFormat="1" ht="25.2" customHeight="1" x14ac:dyDescent="0.3">
      <c r="B218" s="12" t="s">
        <v>6054</v>
      </c>
      <c r="C218" s="12" t="s">
        <v>6109</v>
      </c>
      <c r="D218" s="13"/>
      <c r="E218" s="17"/>
      <c r="F218" s="17"/>
      <c r="G218" s="17"/>
      <c r="H218" s="17"/>
      <c r="I218" s="17"/>
      <c r="J218" s="13"/>
      <c r="K218" s="13">
        <f>SUM(K219)</f>
        <v>30.38</v>
      </c>
      <c r="L218" s="13"/>
      <c r="M218" s="13">
        <f>SUM(M219)</f>
        <v>30.38</v>
      </c>
      <c r="N218" s="13"/>
      <c r="O218" s="13">
        <f>SUM(O219)</f>
        <v>0</v>
      </c>
      <c r="Q218" s="13"/>
      <c r="R218" s="13"/>
      <c r="S218" s="13"/>
      <c r="T218" s="13"/>
    </row>
    <row r="219" spans="2:20" s="1" customFormat="1" ht="15" customHeight="1" x14ac:dyDescent="0.3">
      <c r="B219" s="4" t="s">
        <v>7538</v>
      </c>
      <c r="C219" s="4" t="s">
        <v>6110</v>
      </c>
      <c r="D219" s="3" t="s">
        <v>28</v>
      </c>
      <c r="E219" s="18">
        <v>1</v>
      </c>
      <c r="F219" s="18"/>
      <c r="G219" s="18"/>
      <c r="H219" s="18"/>
      <c r="I219" s="97">
        <f>SUM(E219:H219)</f>
        <v>1</v>
      </c>
      <c r="J219" s="3">
        <v>30.38</v>
      </c>
      <c r="K219" s="3">
        <f t="shared" ref="K219" si="178">+ROUND(+IF(I219="",0,I219*J219),2)</f>
        <v>30.38</v>
      </c>
      <c r="L219" s="3">
        <v>30.38</v>
      </c>
      <c r="M219" s="3">
        <f t="shared" ref="M219" si="179">+ROUND(+IF(I219="",0,I219*L219),2)</f>
        <v>30.38</v>
      </c>
      <c r="N219" s="3">
        <f t="shared" ref="N219:O219" si="180">+L219-J219</f>
        <v>0</v>
      </c>
      <c r="O219" s="3">
        <f t="shared" si="180"/>
        <v>0</v>
      </c>
      <c r="Q219" s="3"/>
      <c r="R219" s="3"/>
      <c r="S219" s="3"/>
      <c r="T219" s="3"/>
    </row>
    <row r="220" spans="2:20" s="1" customFormat="1" ht="25.2" customHeight="1" x14ac:dyDescent="0.3">
      <c r="B220" s="10" t="s">
        <v>1145</v>
      </c>
      <c r="C220" s="10" t="s">
        <v>1146</v>
      </c>
      <c r="D220" s="11"/>
      <c r="E220" s="16"/>
      <c r="F220" s="16"/>
      <c r="G220" s="16"/>
      <c r="H220" s="16"/>
      <c r="I220" s="16"/>
      <c r="J220" s="11"/>
      <c r="K220" s="11">
        <f>+K221</f>
        <v>392583.95999999996</v>
      </c>
      <c r="L220" s="11"/>
      <c r="M220" s="11">
        <f>+M221</f>
        <v>404044.87</v>
      </c>
      <c r="N220" s="11"/>
      <c r="O220" s="11">
        <f>+O221</f>
        <v>11460.909999999996</v>
      </c>
      <c r="Q220" s="11"/>
      <c r="R220" s="11"/>
      <c r="S220" s="11"/>
      <c r="T220" s="11"/>
    </row>
    <row r="221" spans="2:20" s="1" customFormat="1" ht="25.2" customHeight="1" x14ac:dyDescent="0.3">
      <c r="B221" s="12" t="s">
        <v>1147</v>
      </c>
      <c r="C221" s="12" t="s">
        <v>1148</v>
      </c>
      <c r="D221" s="13"/>
      <c r="E221" s="17"/>
      <c r="F221" s="17"/>
      <c r="G221" s="17"/>
      <c r="H221" s="17"/>
      <c r="I221" s="17"/>
      <c r="J221" s="13"/>
      <c r="K221" s="13">
        <f>SUM(K222:K225)</f>
        <v>392583.95999999996</v>
      </c>
      <c r="L221" s="13"/>
      <c r="M221" s="13">
        <f>SUM(M222:M225)</f>
        <v>404044.87</v>
      </c>
      <c r="N221" s="13"/>
      <c r="O221" s="13">
        <f>SUM(O222:O225)</f>
        <v>11460.909999999996</v>
      </c>
      <c r="Q221" s="13"/>
      <c r="R221" s="13"/>
      <c r="S221" s="13"/>
      <c r="T221" s="13"/>
    </row>
    <row r="222" spans="2:20" s="1" customFormat="1" ht="15" customHeight="1" x14ac:dyDescent="0.3">
      <c r="B222" s="4" t="s">
        <v>1155</v>
      </c>
      <c r="C222" s="4" t="s">
        <v>7078</v>
      </c>
      <c r="D222" s="3" t="s">
        <v>5883</v>
      </c>
      <c r="E222" s="18"/>
      <c r="F222" s="18">
        <v>4351.2</v>
      </c>
      <c r="G222" s="18"/>
      <c r="H222" s="18"/>
      <c r="I222" s="97">
        <f t="shared" ref="I222:I225" si="181">SUM(E222:H222)</f>
        <v>4351.2</v>
      </c>
      <c r="J222" s="3">
        <v>33.840000000000003</v>
      </c>
      <c r="K222" s="3">
        <f t="shared" ref="K222:K225" si="182">+ROUND(+IF(I222="",0,I222*J222),2)</f>
        <v>147244.60999999999</v>
      </c>
      <c r="L222" s="3">
        <v>34.659999999999997</v>
      </c>
      <c r="M222" s="3">
        <f t="shared" ref="M222:M225" si="183">+ROUND(+IF(I222="",0,I222*L222),2)</f>
        <v>150812.59</v>
      </c>
      <c r="N222" s="3">
        <f t="shared" ref="N222:O225" si="184">+L222-J222</f>
        <v>0.81999999999999318</v>
      </c>
      <c r="O222" s="3">
        <f t="shared" si="184"/>
        <v>3567.9800000000105</v>
      </c>
      <c r="Q222" s="3"/>
      <c r="R222" s="3"/>
      <c r="S222" s="3"/>
      <c r="T222" s="3"/>
    </row>
    <row r="223" spans="2:20" s="1" customFormat="1" ht="15" customHeight="1" x14ac:dyDescent="0.3">
      <c r="B223" s="4" t="s">
        <v>1157</v>
      </c>
      <c r="C223" s="4" t="s">
        <v>7079</v>
      </c>
      <c r="D223" s="3" t="s">
        <v>5883</v>
      </c>
      <c r="E223" s="18"/>
      <c r="F223" s="18">
        <v>1649.28</v>
      </c>
      <c r="G223" s="18"/>
      <c r="H223" s="18"/>
      <c r="I223" s="97">
        <f t="shared" si="181"/>
        <v>1649.28</v>
      </c>
      <c r="J223" s="3">
        <v>30.84</v>
      </c>
      <c r="K223" s="3">
        <f t="shared" si="182"/>
        <v>50863.8</v>
      </c>
      <c r="L223" s="3">
        <v>31.66</v>
      </c>
      <c r="M223" s="3">
        <f t="shared" si="183"/>
        <v>52216.2</v>
      </c>
      <c r="N223" s="3">
        <f t="shared" si="184"/>
        <v>0.82000000000000028</v>
      </c>
      <c r="O223" s="3">
        <f t="shared" si="184"/>
        <v>1352.3999999999942</v>
      </c>
      <c r="Q223" s="3"/>
      <c r="R223" s="3"/>
      <c r="S223" s="3"/>
      <c r="T223" s="3"/>
    </row>
    <row r="224" spans="2:20" s="1" customFormat="1" ht="15" customHeight="1" x14ac:dyDescent="0.3">
      <c r="B224" s="4" t="s">
        <v>7017</v>
      </c>
      <c r="C224" s="4" t="s">
        <v>7080</v>
      </c>
      <c r="D224" s="3" t="s">
        <v>5883</v>
      </c>
      <c r="E224" s="18"/>
      <c r="F224" s="18">
        <v>4351.2</v>
      </c>
      <c r="G224" s="18"/>
      <c r="H224" s="18"/>
      <c r="I224" s="97">
        <f t="shared" si="181"/>
        <v>4351.2</v>
      </c>
      <c r="J224" s="3">
        <v>32.409999999999997</v>
      </c>
      <c r="K224" s="3">
        <f t="shared" si="182"/>
        <v>141022.39000000001</v>
      </c>
      <c r="L224" s="3">
        <v>33.5</v>
      </c>
      <c r="M224" s="3">
        <f t="shared" si="183"/>
        <v>145765.20000000001</v>
      </c>
      <c r="N224" s="3">
        <f t="shared" si="184"/>
        <v>1.0900000000000034</v>
      </c>
      <c r="O224" s="3">
        <f t="shared" si="184"/>
        <v>4742.8099999999977</v>
      </c>
      <c r="Q224" s="3"/>
      <c r="R224" s="3"/>
      <c r="S224" s="3"/>
      <c r="T224" s="3"/>
    </row>
    <row r="225" spans="2:20" s="1" customFormat="1" ht="15" customHeight="1" x14ac:dyDescent="0.3">
      <c r="B225" s="4" t="s">
        <v>7018</v>
      </c>
      <c r="C225" s="4" t="s">
        <v>7081</v>
      </c>
      <c r="D225" s="3" t="s">
        <v>5883</v>
      </c>
      <c r="E225" s="18"/>
      <c r="F225" s="18">
        <v>1649.28</v>
      </c>
      <c r="G225" s="18"/>
      <c r="H225" s="18"/>
      <c r="I225" s="97">
        <f t="shared" si="181"/>
        <v>1649.28</v>
      </c>
      <c r="J225" s="3">
        <v>32.409999999999997</v>
      </c>
      <c r="K225" s="3">
        <f t="shared" si="182"/>
        <v>53453.16</v>
      </c>
      <c r="L225" s="3">
        <v>33.5</v>
      </c>
      <c r="M225" s="3">
        <f t="shared" si="183"/>
        <v>55250.879999999997</v>
      </c>
      <c r="N225" s="3">
        <f t="shared" si="184"/>
        <v>1.0900000000000034</v>
      </c>
      <c r="O225" s="3">
        <f t="shared" si="184"/>
        <v>1797.7199999999939</v>
      </c>
      <c r="Q225" s="3"/>
      <c r="R225" s="3"/>
      <c r="S225" s="3"/>
      <c r="T225" s="3"/>
    </row>
    <row r="226" spans="2:20" s="1" customFormat="1" ht="25.2" customHeight="1" x14ac:dyDescent="0.3">
      <c r="B226" s="10" t="s">
        <v>1163</v>
      </c>
      <c r="C226" s="10" t="s">
        <v>1164</v>
      </c>
      <c r="D226" s="11"/>
      <c r="E226" s="16"/>
      <c r="F226" s="16"/>
      <c r="G226" s="16"/>
      <c r="H226" s="16"/>
      <c r="I226" s="16"/>
      <c r="J226" s="11"/>
      <c r="K226" s="11">
        <f>SUM(K227:K231)-K229</f>
        <v>16143.03</v>
      </c>
      <c r="L226" s="11"/>
      <c r="M226" s="11">
        <f>SUM(M227:M231)-M229</f>
        <v>16520.52</v>
      </c>
      <c r="N226" s="11"/>
      <c r="O226" s="11">
        <f>SUM(O227:O231)-O229</f>
        <v>377.49000000000058</v>
      </c>
      <c r="Q226" s="11"/>
      <c r="R226" s="11"/>
      <c r="S226" s="11"/>
      <c r="T226" s="11"/>
    </row>
    <row r="227" spans="2:20" s="1" customFormat="1" ht="15" customHeight="1" x14ac:dyDescent="0.3">
      <c r="B227" s="4" t="s">
        <v>6114</v>
      </c>
      <c r="C227" s="4" t="s">
        <v>6115</v>
      </c>
      <c r="D227" s="3" t="s">
        <v>42</v>
      </c>
      <c r="E227" s="18">
        <v>1</v>
      </c>
      <c r="F227" s="18"/>
      <c r="G227" s="18"/>
      <c r="H227" s="18"/>
      <c r="I227" s="97">
        <f t="shared" ref="I227:I228" si="185">SUM(E227:H227)</f>
        <v>1</v>
      </c>
      <c r="J227" s="3">
        <v>6303.6</v>
      </c>
      <c r="K227" s="3">
        <f t="shared" ref="K227:K228" si="186">+ROUND(+IF(I227="",0,I227*J227),2)</f>
        <v>6303.6</v>
      </c>
      <c r="L227" s="3">
        <v>6542.56</v>
      </c>
      <c r="M227" s="3">
        <f t="shared" ref="M227:M228" si="187">+ROUND(+IF(I227="",0,I227*L227),2)</f>
        <v>6542.56</v>
      </c>
      <c r="N227" s="3">
        <f t="shared" ref="N227:O228" si="188">+L227-J227</f>
        <v>238.96000000000004</v>
      </c>
      <c r="O227" s="3">
        <f t="shared" si="188"/>
        <v>238.96000000000004</v>
      </c>
      <c r="Q227" s="3"/>
      <c r="R227" s="3"/>
      <c r="S227" s="3"/>
      <c r="T227" s="3"/>
    </row>
    <row r="228" spans="2:20" s="1" customFormat="1" ht="15" customHeight="1" x14ac:dyDescent="0.3">
      <c r="B228" s="4" t="s">
        <v>1165</v>
      </c>
      <c r="C228" s="4" t="s">
        <v>6116</v>
      </c>
      <c r="D228" s="3" t="s">
        <v>42</v>
      </c>
      <c r="E228" s="18">
        <v>1</v>
      </c>
      <c r="F228" s="18"/>
      <c r="G228" s="18"/>
      <c r="H228" s="18"/>
      <c r="I228" s="97">
        <f t="shared" si="185"/>
        <v>1</v>
      </c>
      <c r="J228" s="3">
        <v>3539.03</v>
      </c>
      <c r="K228" s="3">
        <f t="shared" si="186"/>
        <v>3539.03</v>
      </c>
      <c r="L228" s="3">
        <v>3653.73</v>
      </c>
      <c r="M228" s="3">
        <f t="shared" si="187"/>
        <v>3653.73</v>
      </c>
      <c r="N228" s="3">
        <f t="shared" si="188"/>
        <v>114.69999999999982</v>
      </c>
      <c r="O228" s="3">
        <f t="shared" si="188"/>
        <v>114.69999999999982</v>
      </c>
      <c r="Q228" s="3"/>
      <c r="R228" s="3"/>
      <c r="S228" s="3"/>
      <c r="T228" s="3"/>
    </row>
    <row r="229" spans="2:20" s="1" customFormat="1" ht="25.2" customHeight="1" x14ac:dyDescent="0.3">
      <c r="B229" s="12" t="s">
        <v>6117</v>
      </c>
      <c r="C229" s="12" t="s">
        <v>6118</v>
      </c>
      <c r="D229" s="13"/>
      <c r="E229" s="17"/>
      <c r="F229" s="17"/>
      <c r="G229" s="17"/>
      <c r="H229" s="17"/>
      <c r="I229" s="17"/>
      <c r="J229" s="13"/>
      <c r="K229" s="13">
        <f>SUM(K230:K231)</f>
        <v>6300.4</v>
      </c>
      <c r="L229" s="13"/>
      <c r="M229" s="13">
        <f>SUM(M230:M231)</f>
        <v>6324.2300000000005</v>
      </c>
      <c r="N229" s="13"/>
      <c r="O229" s="13">
        <f>SUM(O230:O231)</f>
        <v>23.830000000000723</v>
      </c>
      <c r="Q229" s="13"/>
      <c r="R229" s="13"/>
      <c r="S229" s="13"/>
      <c r="T229" s="13"/>
    </row>
    <row r="230" spans="2:20" s="1" customFormat="1" ht="15" customHeight="1" x14ac:dyDescent="0.3">
      <c r="B230" s="4" t="s">
        <v>6119</v>
      </c>
      <c r="C230" s="4" t="s">
        <v>6118</v>
      </c>
      <c r="D230" s="3" t="s">
        <v>5883</v>
      </c>
      <c r="E230" s="18">
        <v>429</v>
      </c>
      <c r="F230" s="18"/>
      <c r="G230" s="18"/>
      <c r="H230" s="18"/>
      <c r="I230" s="97">
        <f t="shared" ref="I230:I231" si="189">SUM(E230:H230)</f>
        <v>429</v>
      </c>
      <c r="J230" s="3">
        <v>14.34</v>
      </c>
      <c r="K230" s="3">
        <f t="shared" ref="K230:K231" si="190">+ROUND(+IF(I230="",0,I230*J230),2)</f>
        <v>6151.86</v>
      </c>
      <c r="L230" s="3">
        <v>14.39</v>
      </c>
      <c r="M230" s="3">
        <f t="shared" ref="M230:M231" si="191">+ROUND(+IF(I230="",0,I230*L230),2)</f>
        <v>6173.31</v>
      </c>
      <c r="N230" s="3">
        <f t="shared" ref="N230:O231" si="192">+L230-J230</f>
        <v>5.0000000000000711E-2</v>
      </c>
      <c r="O230" s="3">
        <f t="shared" si="192"/>
        <v>21.450000000000728</v>
      </c>
      <c r="Q230" s="3"/>
      <c r="R230" s="3"/>
      <c r="S230" s="3"/>
      <c r="T230" s="3"/>
    </row>
    <row r="231" spans="2:20" s="1" customFormat="1" ht="15" customHeight="1" x14ac:dyDescent="0.3">
      <c r="B231" s="4" t="s">
        <v>6120</v>
      </c>
      <c r="C231" s="4" t="s">
        <v>6121</v>
      </c>
      <c r="D231" s="3" t="s">
        <v>28</v>
      </c>
      <c r="E231" s="18">
        <v>14</v>
      </c>
      <c r="F231" s="18"/>
      <c r="G231" s="18"/>
      <c r="H231" s="18"/>
      <c r="I231" s="97">
        <f t="shared" si="189"/>
        <v>14</v>
      </c>
      <c r="J231" s="3">
        <v>10.61</v>
      </c>
      <c r="K231" s="3">
        <f t="shared" si="190"/>
        <v>148.54</v>
      </c>
      <c r="L231" s="3">
        <v>10.78</v>
      </c>
      <c r="M231" s="3">
        <f t="shared" si="191"/>
        <v>150.91999999999999</v>
      </c>
      <c r="N231" s="3">
        <f t="shared" si="192"/>
        <v>0.16999999999999993</v>
      </c>
      <c r="O231" s="3">
        <f t="shared" si="192"/>
        <v>2.3799999999999955</v>
      </c>
      <c r="Q231" s="3"/>
      <c r="R231" s="3"/>
      <c r="S231" s="3"/>
      <c r="T231" s="3"/>
    </row>
    <row r="232" spans="2:20" s="1" customFormat="1" ht="25.2" customHeight="1" x14ac:dyDescent="0.3">
      <c r="B232" s="10" t="s">
        <v>1173</v>
      </c>
      <c r="C232" s="10" t="s">
        <v>3646</v>
      </c>
      <c r="D232" s="11"/>
      <c r="E232" s="16"/>
      <c r="F232" s="16"/>
      <c r="G232" s="16"/>
      <c r="H232" s="16"/>
      <c r="I232" s="16"/>
      <c r="J232" s="11"/>
      <c r="K232" s="11">
        <f>+K233+K235+K239+K245</f>
        <v>5331.6100000000006</v>
      </c>
      <c r="L232" s="11"/>
      <c r="M232" s="11">
        <f>+M233+M235+M239+M245</f>
        <v>5350.9600000000009</v>
      </c>
      <c r="N232" s="11"/>
      <c r="O232" s="11">
        <f>+O233+O235+O239+O245</f>
        <v>19.350000000000172</v>
      </c>
      <c r="Q232" s="11"/>
      <c r="R232" s="11"/>
      <c r="S232" s="11"/>
      <c r="T232" s="11"/>
    </row>
    <row r="233" spans="2:20" s="1" customFormat="1" ht="25.2" customHeight="1" x14ac:dyDescent="0.3">
      <c r="B233" s="12" t="s">
        <v>1176</v>
      </c>
      <c r="C233" s="12" t="s">
        <v>6125</v>
      </c>
      <c r="D233" s="13"/>
      <c r="E233" s="17"/>
      <c r="F233" s="17"/>
      <c r="G233" s="17"/>
      <c r="H233" s="17"/>
      <c r="I233" s="17"/>
      <c r="J233" s="13"/>
      <c r="K233" s="13">
        <f>SUM(K234)</f>
        <v>769.36</v>
      </c>
      <c r="L233" s="13"/>
      <c r="M233" s="13">
        <f>SUM(M234)</f>
        <v>769.36</v>
      </c>
      <c r="N233" s="13"/>
      <c r="O233" s="13">
        <f>SUM(O234)</f>
        <v>0</v>
      </c>
      <c r="Q233" s="13"/>
      <c r="R233" s="13"/>
      <c r="S233" s="13"/>
      <c r="T233" s="13"/>
    </row>
    <row r="234" spans="2:20" s="1" customFormat="1" ht="15" customHeight="1" x14ac:dyDescent="0.3">
      <c r="B234" s="4" t="s">
        <v>6126</v>
      </c>
      <c r="C234" s="4" t="s">
        <v>6127</v>
      </c>
      <c r="D234" s="3" t="s">
        <v>28</v>
      </c>
      <c r="E234" s="18">
        <v>1</v>
      </c>
      <c r="F234" s="18"/>
      <c r="G234" s="18"/>
      <c r="H234" s="18"/>
      <c r="I234" s="97">
        <f>SUM(E234:H234)</f>
        <v>1</v>
      </c>
      <c r="J234" s="3">
        <v>769.36</v>
      </c>
      <c r="K234" s="3">
        <f t="shared" ref="K234" si="193">+ROUND(+IF(I234="",0,I234*J234),2)</f>
        <v>769.36</v>
      </c>
      <c r="L234" s="3">
        <v>769.36</v>
      </c>
      <c r="M234" s="3">
        <f t="shared" ref="M234" si="194">+ROUND(+IF(I234="",0,I234*L234),2)</f>
        <v>769.36</v>
      </c>
      <c r="N234" s="3">
        <f t="shared" ref="N234:O234" si="195">+L234-J234</f>
        <v>0</v>
      </c>
      <c r="O234" s="3">
        <f t="shared" si="195"/>
        <v>0</v>
      </c>
      <c r="Q234" s="3"/>
      <c r="R234" s="3"/>
      <c r="S234" s="3"/>
      <c r="T234" s="3"/>
    </row>
    <row r="235" spans="2:20" s="1" customFormat="1" ht="25.2" customHeight="1" x14ac:dyDescent="0.3">
      <c r="B235" s="12" t="s">
        <v>1178</v>
      </c>
      <c r="C235" s="12" t="s">
        <v>6128</v>
      </c>
      <c r="D235" s="13"/>
      <c r="E235" s="17"/>
      <c r="F235" s="17"/>
      <c r="G235" s="17"/>
      <c r="H235" s="17"/>
      <c r="I235" s="17"/>
      <c r="J235" s="13"/>
      <c r="K235" s="13">
        <f>SUM(K236:K238)</f>
        <v>2962.29</v>
      </c>
      <c r="L235" s="13"/>
      <c r="M235" s="13">
        <f>SUM(M236:M238)</f>
        <v>2973.21</v>
      </c>
      <c r="N235" s="13"/>
      <c r="O235" s="13">
        <f>SUM(O236:O238)</f>
        <v>10.920000000000186</v>
      </c>
      <c r="Q235" s="13"/>
      <c r="R235" s="13"/>
      <c r="S235" s="13"/>
      <c r="T235" s="13"/>
    </row>
    <row r="236" spans="2:20" s="1" customFormat="1" ht="15" customHeight="1" x14ac:dyDescent="0.3">
      <c r="B236" s="4" t="s">
        <v>6129</v>
      </c>
      <c r="C236" s="4" t="s">
        <v>6130</v>
      </c>
      <c r="D236" s="3" t="s">
        <v>28</v>
      </c>
      <c r="E236" s="18">
        <v>19</v>
      </c>
      <c r="F236" s="18"/>
      <c r="G236" s="18"/>
      <c r="H236" s="18"/>
      <c r="I236" s="97">
        <f t="shared" ref="I236:I238" si="196">SUM(E236:H236)</f>
        <v>19</v>
      </c>
      <c r="J236" s="3">
        <v>18.98</v>
      </c>
      <c r="K236" s="3">
        <f t="shared" ref="K236:K238" si="197">+ROUND(+IF(I236="",0,I236*J236),2)</f>
        <v>360.62</v>
      </c>
      <c r="L236" s="3">
        <v>19.05</v>
      </c>
      <c r="M236" s="3">
        <f t="shared" ref="M236:M238" si="198">+ROUND(+IF(I236="",0,I236*L236),2)</f>
        <v>361.95</v>
      </c>
      <c r="N236" s="3">
        <f t="shared" ref="N236:O238" si="199">+L236-J236</f>
        <v>7.0000000000000284E-2</v>
      </c>
      <c r="O236" s="3">
        <f t="shared" si="199"/>
        <v>1.3299999999999841</v>
      </c>
      <c r="Q236" s="3"/>
      <c r="R236" s="3"/>
      <c r="S236" s="3"/>
      <c r="T236" s="3"/>
    </row>
    <row r="237" spans="2:20" s="1" customFormat="1" ht="15" customHeight="1" x14ac:dyDescent="0.3">
      <c r="B237" s="4" t="s">
        <v>6131</v>
      </c>
      <c r="C237" s="4" t="s">
        <v>6782</v>
      </c>
      <c r="D237" s="3" t="s">
        <v>28</v>
      </c>
      <c r="E237" s="18">
        <v>19</v>
      </c>
      <c r="F237" s="18"/>
      <c r="G237" s="18"/>
      <c r="H237" s="18"/>
      <c r="I237" s="97">
        <f t="shared" si="196"/>
        <v>19</v>
      </c>
      <c r="J237" s="3">
        <v>18.93</v>
      </c>
      <c r="K237" s="3">
        <f t="shared" si="197"/>
        <v>359.67</v>
      </c>
      <c r="L237" s="3">
        <v>19</v>
      </c>
      <c r="M237" s="3">
        <f t="shared" si="198"/>
        <v>361</v>
      </c>
      <c r="N237" s="3">
        <f t="shared" si="199"/>
        <v>7.0000000000000284E-2</v>
      </c>
      <c r="O237" s="3">
        <f t="shared" si="199"/>
        <v>1.3299999999999841</v>
      </c>
      <c r="Q237" s="3"/>
      <c r="R237" s="3"/>
      <c r="S237" s="3"/>
      <c r="T237" s="3"/>
    </row>
    <row r="238" spans="2:20" s="1" customFormat="1" ht="15" customHeight="1" x14ac:dyDescent="0.3">
      <c r="B238" s="4" t="s">
        <v>8640</v>
      </c>
      <c r="C238" s="4" t="s">
        <v>6132</v>
      </c>
      <c r="D238" s="3" t="s">
        <v>28</v>
      </c>
      <c r="E238" s="18">
        <v>118</v>
      </c>
      <c r="F238" s="18"/>
      <c r="G238" s="18"/>
      <c r="H238" s="18"/>
      <c r="I238" s="97">
        <f t="shared" si="196"/>
        <v>118</v>
      </c>
      <c r="J238" s="3">
        <v>19</v>
      </c>
      <c r="K238" s="3">
        <f t="shared" si="197"/>
        <v>2242</v>
      </c>
      <c r="L238" s="3">
        <v>19.07</v>
      </c>
      <c r="M238" s="3">
        <f t="shared" si="198"/>
        <v>2250.2600000000002</v>
      </c>
      <c r="N238" s="3">
        <f t="shared" si="199"/>
        <v>7.0000000000000284E-2</v>
      </c>
      <c r="O238" s="3">
        <f t="shared" si="199"/>
        <v>8.2600000000002183</v>
      </c>
      <c r="Q238" s="3"/>
      <c r="R238" s="3"/>
      <c r="S238" s="3"/>
      <c r="T238" s="3"/>
    </row>
    <row r="239" spans="2:20" s="1" customFormat="1" ht="25.2" customHeight="1" x14ac:dyDescent="0.3">
      <c r="B239" s="12" t="s">
        <v>1180</v>
      </c>
      <c r="C239" s="12" t="s">
        <v>6133</v>
      </c>
      <c r="D239" s="13"/>
      <c r="E239" s="17"/>
      <c r="F239" s="17"/>
      <c r="G239" s="17"/>
      <c r="H239" s="17"/>
      <c r="I239" s="17"/>
      <c r="J239" s="13"/>
      <c r="K239" s="13">
        <f>SUM(K240:K244)</f>
        <v>492.56</v>
      </c>
      <c r="L239" s="13"/>
      <c r="M239" s="13">
        <f>SUM(M240:M244)</f>
        <v>495.98999999999995</v>
      </c>
      <c r="N239" s="13"/>
      <c r="O239" s="13">
        <f>SUM(O240:O244)</f>
        <v>3.4299999999999855</v>
      </c>
      <c r="Q239" s="13"/>
      <c r="R239" s="13"/>
      <c r="S239" s="13"/>
      <c r="T239" s="13"/>
    </row>
    <row r="240" spans="2:20" s="1" customFormat="1" ht="15" customHeight="1" x14ac:dyDescent="0.3">
      <c r="B240" s="4" t="s">
        <v>6134</v>
      </c>
      <c r="C240" s="4" t="s">
        <v>6135</v>
      </c>
      <c r="D240" s="3" t="s">
        <v>28</v>
      </c>
      <c r="E240" s="18">
        <v>11</v>
      </c>
      <c r="F240" s="18"/>
      <c r="G240" s="18"/>
      <c r="H240" s="18"/>
      <c r="I240" s="97">
        <f t="shared" ref="I240:I244" si="200">SUM(E240:H240)</f>
        <v>11</v>
      </c>
      <c r="J240" s="3">
        <v>7.82</v>
      </c>
      <c r="K240" s="3">
        <f t="shared" ref="K240:K244" si="201">+ROUND(+IF(I240="",0,I240*J240),2)</f>
        <v>86.02</v>
      </c>
      <c r="L240" s="3">
        <v>7.89</v>
      </c>
      <c r="M240" s="3">
        <f t="shared" ref="M240:M244" si="202">+ROUND(+IF(I240="",0,I240*L240),2)</f>
        <v>86.79</v>
      </c>
      <c r="N240" s="3">
        <f t="shared" ref="N240:O244" si="203">+L240-J240</f>
        <v>6.9999999999999396E-2</v>
      </c>
      <c r="O240" s="3">
        <f t="shared" si="203"/>
        <v>0.77000000000001023</v>
      </c>
      <c r="Q240" s="3"/>
      <c r="R240" s="3"/>
      <c r="S240" s="3"/>
      <c r="T240" s="3"/>
    </row>
    <row r="241" spans="1:20" s="1" customFormat="1" ht="15" customHeight="1" x14ac:dyDescent="0.3">
      <c r="B241" s="4" t="s">
        <v>6136</v>
      </c>
      <c r="C241" s="4" t="s">
        <v>6137</v>
      </c>
      <c r="D241" s="3" t="s">
        <v>28</v>
      </c>
      <c r="E241" s="18">
        <v>19</v>
      </c>
      <c r="F241" s="18"/>
      <c r="G241" s="18"/>
      <c r="H241" s="18"/>
      <c r="I241" s="97">
        <f t="shared" si="200"/>
        <v>19</v>
      </c>
      <c r="J241" s="3">
        <v>7.35</v>
      </c>
      <c r="K241" s="3">
        <f t="shared" si="201"/>
        <v>139.65</v>
      </c>
      <c r="L241" s="3">
        <v>7.42</v>
      </c>
      <c r="M241" s="3">
        <f t="shared" si="202"/>
        <v>140.97999999999999</v>
      </c>
      <c r="N241" s="3">
        <f t="shared" si="203"/>
        <v>7.0000000000000284E-2</v>
      </c>
      <c r="O241" s="3">
        <f t="shared" si="203"/>
        <v>1.3299999999999841</v>
      </c>
      <c r="Q241" s="3"/>
      <c r="R241" s="3"/>
      <c r="S241" s="3"/>
      <c r="T241" s="3"/>
    </row>
    <row r="242" spans="1:20" s="1" customFormat="1" ht="15" customHeight="1" x14ac:dyDescent="0.3">
      <c r="B242" s="4" t="s">
        <v>6138</v>
      </c>
      <c r="C242" s="4" t="s">
        <v>6139</v>
      </c>
      <c r="D242" s="3" t="s">
        <v>28</v>
      </c>
      <c r="E242" s="18">
        <v>7</v>
      </c>
      <c r="F242" s="18"/>
      <c r="G242" s="18"/>
      <c r="H242" s="18"/>
      <c r="I242" s="97">
        <f t="shared" si="200"/>
        <v>7</v>
      </c>
      <c r="J242" s="3">
        <v>8.5299999999999994</v>
      </c>
      <c r="K242" s="3">
        <f t="shared" si="201"/>
        <v>59.71</v>
      </c>
      <c r="L242" s="3">
        <v>8.6</v>
      </c>
      <c r="M242" s="3">
        <f t="shared" si="202"/>
        <v>60.2</v>
      </c>
      <c r="N242" s="3">
        <f t="shared" si="203"/>
        <v>7.0000000000000284E-2</v>
      </c>
      <c r="O242" s="3">
        <f t="shared" si="203"/>
        <v>0.49000000000000199</v>
      </c>
      <c r="Q242" s="3"/>
      <c r="R242" s="3"/>
      <c r="S242" s="3"/>
      <c r="T242" s="3"/>
    </row>
    <row r="243" spans="1:20" s="1" customFormat="1" ht="15" customHeight="1" x14ac:dyDescent="0.3">
      <c r="B243" s="4" t="s">
        <v>6140</v>
      </c>
      <c r="C243" s="4" t="s">
        <v>6141</v>
      </c>
      <c r="D243" s="3" t="s">
        <v>28</v>
      </c>
      <c r="E243" s="18">
        <v>10</v>
      </c>
      <c r="F243" s="18"/>
      <c r="G243" s="18"/>
      <c r="H243" s="18"/>
      <c r="I243" s="97">
        <f t="shared" si="200"/>
        <v>10</v>
      </c>
      <c r="J243" s="3">
        <v>7.35</v>
      </c>
      <c r="K243" s="3">
        <f t="shared" si="201"/>
        <v>73.5</v>
      </c>
      <c r="L243" s="3">
        <v>7.42</v>
      </c>
      <c r="M243" s="3">
        <f t="shared" si="202"/>
        <v>74.2</v>
      </c>
      <c r="N243" s="3">
        <f t="shared" si="203"/>
        <v>7.0000000000000284E-2</v>
      </c>
      <c r="O243" s="3">
        <f t="shared" si="203"/>
        <v>0.70000000000000284</v>
      </c>
      <c r="Q243" s="3"/>
      <c r="R243" s="3"/>
      <c r="S243" s="3"/>
      <c r="T243" s="3"/>
    </row>
    <row r="244" spans="1:20" s="1" customFormat="1" ht="15" customHeight="1" x14ac:dyDescent="0.3">
      <c r="B244" s="4" t="s">
        <v>6142</v>
      </c>
      <c r="C244" s="4" t="s">
        <v>6143</v>
      </c>
      <c r="D244" s="3" t="s">
        <v>28</v>
      </c>
      <c r="E244" s="18">
        <v>2</v>
      </c>
      <c r="F244" s="18"/>
      <c r="G244" s="18"/>
      <c r="H244" s="18"/>
      <c r="I244" s="97">
        <f t="shared" si="200"/>
        <v>2</v>
      </c>
      <c r="J244" s="3">
        <v>66.84</v>
      </c>
      <c r="K244" s="3">
        <f t="shared" si="201"/>
        <v>133.68</v>
      </c>
      <c r="L244" s="3">
        <v>66.91</v>
      </c>
      <c r="M244" s="3">
        <f t="shared" si="202"/>
        <v>133.82</v>
      </c>
      <c r="N244" s="3">
        <f t="shared" si="203"/>
        <v>6.9999999999993179E-2</v>
      </c>
      <c r="O244" s="3">
        <f t="shared" si="203"/>
        <v>0.13999999999998636</v>
      </c>
      <c r="Q244" s="3"/>
      <c r="R244" s="3"/>
      <c r="S244" s="3"/>
      <c r="T244" s="3"/>
    </row>
    <row r="245" spans="1:20" s="1" customFormat="1" ht="25.2" customHeight="1" x14ac:dyDescent="0.3">
      <c r="B245" s="12" t="s">
        <v>1182</v>
      </c>
      <c r="C245" s="12" t="s">
        <v>6144</v>
      </c>
      <c r="D245" s="13"/>
      <c r="E245" s="17"/>
      <c r="F245" s="17"/>
      <c r="G245" s="17"/>
      <c r="H245" s="17"/>
      <c r="I245" s="17"/>
      <c r="J245" s="13"/>
      <c r="K245" s="13">
        <f>SUM(K246)</f>
        <v>1107.4000000000001</v>
      </c>
      <c r="L245" s="13"/>
      <c r="M245" s="13">
        <f>SUM(M246)</f>
        <v>1112.4000000000001</v>
      </c>
      <c r="N245" s="13"/>
      <c r="O245" s="13">
        <f>SUM(O246)</f>
        <v>5</v>
      </c>
      <c r="Q245" s="13"/>
      <c r="R245" s="13"/>
      <c r="S245" s="13"/>
      <c r="T245" s="13"/>
    </row>
    <row r="246" spans="1:20" s="1" customFormat="1" ht="15" customHeight="1" x14ac:dyDescent="0.3">
      <c r="B246" s="4" t="s">
        <v>6145</v>
      </c>
      <c r="C246" s="4" t="s">
        <v>6146</v>
      </c>
      <c r="D246" s="3" t="s">
        <v>28</v>
      </c>
      <c r="E246" s="18">
        <v>10</v>
      </c>
      <c r="F246" s="18"/>
      <c r="G246" s="18"/>
      <c r="H246" s="18"/>
      <c r="I246" s="97">
        <f>SUM(E246:H246)</f>
        <v>10</v>
      </c>
      <c r="J246" s="3">
        <v>110.74</v>
      </c>
      <c r="K246" s="3">
        <f t="shared" ref="K246" si="204">+ROUND(+IF(I246="",0,I246*J246),2)</f>
        <v>1107.4000000000001</v>
      </c>
      <c r="L246" s="3">
        <v>111.24</v>
      </c>
      <c r="M246" s="3">
        <f t="shared" ref="M246" si="205">+ROUND(+IF(I246="",0,I246*L246),2)</f>
        <v>1112.4000000000001</v>
      </c>
      <c r="N246" s="3">
        <f t="shared" ref="N246:O246" si="206">+L246-J246</f>
        <v>0.5</v>
      </c>
      <c r="O246" s="3">
        <f t="shared" si="206"/>
        <v>5</v>
      </c>
      <c r="Q246" s="3"/>
      <c r="R246" s="3"/>
      <c r="S246" s="3"/>
      <c r="T246" s="3"/>
    </row>
    <row r="247" spans="1:20" s="1" customFormat="1" ht="30" customHeight="1" x14ac:dyDescent="0.3">
      <c r="A247" s="1" t="s">
        <v>5415</v>
      </c>
      <c r="B247" s="7" t="s">
        <v>1262</v>
      </c>
      <c r="C247" s="7" t="s">
        <v>3</v>
      </c>
      <c r="D247" s="8"/>
      <c r="E247" s="15"/>
      <c r="F247" s="15"/>
      <c r="G247" s="15"/>
      <c r="H247" s="15"/>
      <c r="I247" s="15"/>
      <c r="J247" s="8"/>
      <c r="K247" s="8">
        <f>+K248+K301+K384+K390</f>
        <v>175856.58000000002</v>
      </c>
      <c r="L247" s="8"/>
      <c r="M247" s="8">
        <f>+M248+M301+M384+M390</f>
        <v>177771.37999999998</v>
      </c>
      <c r="N247" s="8"/>
      <c r="O247" s="8">
        <f>+O248+O301+O384+O390</f>
        <v>1914.8000000000015</v>
      </c>
      <c r="Q247" s="8"/>
      <c r="R247" s="8"/>
      <c r="S247" s="8"/>
      <c r="T247" s="8"/>
    </row>
    <row r="248" spans="1:20" s="1" customFormat="1" ht="25.2" customHeight="1" x14ac:dyDescent="0.3">
      <c r="B248" s="10" t="s">
        <v>6147</v>
      </c>
      <c r="C248" s="10" t="s">
        <v>1264</v>
      </c>
      <c r="D248" s="11"/>
      <c r="E248" s="16"/>
      <c r="F248" s="16"/>
      <c r="G248" s="16"/>
      <c r="H248" s="16"/>
      <c r="I248" s="16"/>
      <c r="J248" s="11"/>
      <c r="K248" s="11">
        <f>+K249+K259+K275+K285</f>
        <v>64207.61</v>
      </c>
      <c r="L248" s="11"/>
      <c r="M248" s="11">
        <f>+M249+M259+M275+M285</f>
        <v>64531.359999999993</v>
      </c>
      <c r="N248" s="11"/>
      <c r="O248" s="11">
        <f>+O249+O259+O275+O285</f>
        <v>323.75000000000011</v>
      </c>
      <c r="Q248" s="11"/>
      <c r="R248" s="11"/>
      <c r="S248" s="11"/>
      <c r="T248" s="11"/>
    </row>
    <row r="249" spans="1:20" s="1" customFormat="1" ht="25.2" customHeight="1" x14ac:dyDescent="0.3">
      <c r="B249" s="12" t="s">
        <v>1265</v>
      </c>
      <c r="C249" s="12" t="s">
        <v>6148</v>
      </c>
      <c r="D249" s="13"/>
      <c r="E249" s="17"/>
      <c r="F249" s="17"/>
      <c r="G249" s="17"/>
      <c r="H249" s="17"/>
      <c r="I249" s="17"/>
      <c r="J249" s="13"/>
      <c r="K249" s="13">
        <f>SUM(K250:K258)/2</f>
        <v>33570.36</v>
      </c>
      <c r="L249" s="13"/>
      <c r="M249" s="13">
        <f>SUM(M250:M258)/2</f>
        <v>33570.36</v>
      </c>
      <c r="N249" s="13"/>
      <c r="O249" s="13">
        <f>SUM(O250:O258)/2</f>
        <v>0</v>
      </c>
      <c r="Q249" s="13"/>
      <c r="R249" s="13"/>
      <c r="S249" s="13"/>
      <c r="T249" s="13"/>
    </row>
    <row r="250" spans="1:20" s="1" customFormat="1" ht="19.95" customHeight="1" x14ac:dyDescent="0.3">
      <c r="B250" s="6" t="s">
        <v>1267</v>
      </c>
      <c r="C250" s="6" t="s">
        <v>6149</v>
      </c>
      <c r="D250" s="5"/>
      <c r="E250" s="19"/>
      <c r="F250" s="19"/>
      <c r="G250" s="19"/>
      <c r="H250" s="19"/>
      <c r="I250" s="19"/>
      <c r="J250" s="5"/>
      <c r="K250" s="5">
        <f t="shared" ref="K250:O252" si="207">SUM(K251)</f>
        <v>660</v>
      </c>
      <c r="L250" s="5"/>
      <c r="M250" s="5">
        <f t="shared" si="207"/>
        <v>660</v>
      </c>
      <c r="N250" s="5"/>
      <c r="O250" s="5">
        <f t="shared" si="207"/>
        <v>0</v>
      </c>
      <c r="Q250" s="5"/>
      <c r="R250" s="5"/>
      <c r="S250" s="5"/>
      <c r="T250" s="5"/>
    </row>
    <row r="251" spans="1:20" s="1" customFormat="1" ht="15" customHeight="1" x14ac:dyDescent="0.3">
      <c r="B251" s="4" t="s">
        <v>6150</v>
      </c>
      <c r="C251" s="4" t="s">
        <v>6151</v>
      </c>
      <c r="D251" s="3" t="s">
        <v>28</v>
      </c>
      <c r="E251" s="18">
        <v>3</v>
      </c>
      <c r="F251" s="18"/>
      <c r="G251" s="18"/>
      <c r="H251" s="18"/>
      <c r="I251" s="97">
        <f>SUM(E251:H251)</f>
        <v>3</v>
      </c>
      <c r="J251" s="3">
        <v>220</v>
      </c>
      <c r="K251" s="3">
        <f t="shared" ref="K251" si="208">+ROUND(+IF(I251="",0,I251*J251),2)</f>
        <v>660</v>
      </c>
      <c r="L251" s="3">
        <v>220</v>
      </c>
      <c r="M251" s="3">
        <f t="shared" ref="M251" si="209">+ROUND(+IF(I251="",0,I251*L251),2)</f>
        <v>660</v>
      </c>
      <c r="N251" s="3">
        <f t="shared" ref="N251:O251" si="210">+L251-J251</f>
        <v>0</v>
      </c>
      <c r="O251" s="3">
        <f t="shared" si="210"/>
        <v>0</v>
      </c>
      <c r="Q251" s="3"/>
      <c r="R251" s="3"/>
      <c r="S251" s="3"/>
      <c r="T251" s="3"/>
    </row>
    <row r="252" spans="1:20" s="1" customFormat="1" ht="19.95" customHeight="1" x14ac:dyDescent="0.3">
      <c r="B252" s="6" t="s">
        <v>1269</v>
      </c>
      <c r="C252" s="6" t="s">
        <v>6152</v>
      </c>
      <c r="D252" s="5"/>
      <c r="E252" s="19"/>
      <c r="F252" s="19"/>
      <c r="G252" s="19"/>
      <c r="H252" s="19"/>
      <c r="I252" s="19"/>
      <c r="J252" s="5"/>
      <c r="K252" s="5">
        <f t="shared" si="207"/>
        <v>10404</v>
      </c>
      <c r="L252" s="5"/>
      <c r="M252" s="5">
        <f t="shared" si="207"/>
        <v>10404</v>
      </c>
      <c r="N252" s="5"/>
      <c r="O252" s="5">
        <f t="shared" si="207"/>
        <v>0</v>
      </c>
      <c r="Q252" s="5"/>
      <c r="R252" s="5"/>
      <c r="S252" s="5"/>
      <c r="T252" s="5"/>
    </row>
    <row r="253" spans="1:20" s="1" customFormat="1" ht="15" customHeight="1" x14ac:dyDescent="0.3">
      <c r="B253" s="4" t="s">
        <v>6153</v>
      </c>
      <c r="C253" s="4" t="s">
        <v>6154</v>
      </c>
      <c r="D253" s="3" t="s">
        <v>28</v>
      </c>
      <c r="E253" s="18">
        <v>34</v>
      </c>
      <c r="F253" s="18"/>
      <c r="G253" s="18"/>
      <c r="H253" s="18"/>
      <c r="I253" s="97">
        <f>SUM(E253:H253)</f>
        <v>34</v>
      </c>
      <c r="J253" s="3">
        <v>306</v>
      </c>
      <c r="K253" s="3">
        <f t="shared" ref="K253" si="211">+ROUND(+IF(I253="",0,I253*J253),2)</f>
        <v>10404</v>
      </c>
      <c r="L253" s="3">
        <v>306</v>
      </c>
      <c r="M253" s="3">
        <f t="shared" ref="M253" si="212">+ROUND(+IF(I253="",0,I253*L253),2)</f>
        <v>10404</v>
      </c>
      <c r="N253" s="3">
        <f t="shared" ref="N253:O253" si="213">+L253-J253</f>
        <v>0</v>
      </c>
      <c r="O253" s="3">
        <f t="shared" si="213"/>
        <v>0</v>
      </c>
      <c r="Q253" s="3"/>
      <c r="R253" s="3"/>
      <c r="S253" s="3"/>
      <c r="T253" s="3"/>
    </row>
    <row r="254" spans="1:20" s="1" customFormat="1" ht="19.95" customHeight="1" x14ac:dyDescent="0.3">
      <c r="B254" s="6" t="s">
        <v>1271</v>
      </c>
      <c r="C254" s="6" t="s">
        <v>6155</v>
      </c>
      <c r="D254" s="5"/>
      <c r="E254" s="19"/>
      <c r="F254" s="19"/>
      <c r="G254" s="19"/>
      <c r="H254" s="19"/>
      <c r="I254" s="19"/>
      <c r="J254" s="5"/>
      <c r="K254" s="5">
        <f>SUM(K255:K258)</f>
        <v>22506.36</v>
      </c>
      <c r="L254" s="5"/>
      <c r="M254" s="5">
        <f>SUM(M255:M258)</f>
        <v>22506.36</v>
      </c>
      <c r="N254" s="5"/>
      <c r="O254" s="5">
        <f>SUM(O255:O258)</f>
        <v>0</v>
      </c>
      <c r="Q254" s="5"/>
      <c r="R254" s="5"/>
      <c r="S254" s="5"/>
      <c r="T254" s="5"/>
    </row>
    <row r="255" spans="1:20" s="1" customFormat="1" ht="15" customHeight="1" x14ac:dyDescent="0.3">
      <c r="B255" s="4" t="s">
        <v>6156</v>
      </c>
      <c r="C255" s="4" t="s">
        <v>6157</v>
      </c>
      <c r="D255" s="3" t="s">
        <v>28</v>
      </c>
      <c r="E255" s="18">
        <v>20</v>
      </c>
      <c r="F255" s="18"/>
      <c r="G255" s="18"/>
      <c r="H255" s="18"/>
      <c r="I255" s="97">
        <f t="shared" ref="I255:I258" si="214">SUM(E255:H255)</f>
        <v>20</v>
      </c>
      <c r="J255" s="3">
        <v>147.81</v>
      </c>
      <c r="K255" s="3">
        <f t="shared" ref="K255:K258" si="215">+ROUND(+IF(I255="",0,I255*J255),2)</f>
        <v>2956.2</v>
      </c>
      <c r="L255" s="3">
        <v>147.81</v>
      </c>
      <c r="M255" s="3">
        <f t="shared" ref="M255:M258" si="216">+ROUND(+IF(I255="",0,I255*L255),2)</f>
        <v>2956.2</v>
      </c>
      <c r="N255" s="3">
        <f t="shared" ref="N255:O258" si="217">+L255-J255</f>
        <v>0</v>
      </c>
      <c r="O255" s="3">
        <f t="shared" si="217"/>
        <v>0</v>
      </c>
      <c r="Q255" s="3"/>
      <c r="R255" s="3"/>
      <c r="S255" s="3"/>
      <c r="T255" s="3"/>
    </row>
    <row r="256" spans="1:20" s="1" customFormat="1" ht="15" customHeight="1" x14ac:dyDescent="0.3">
      <c r="B256" s="4" t="s">
        <v>6158</v>
      </c>
      <c r="C256" s="4" t="s">
        <v>6159</v>
      </c>
      <c r="D256" s="3" t="s">
        <v>28</v>
      </c>
      <c r="E256" s="18">
        <v>37</v>
      </c>
      <c r="F256" s="18"/>
      <c r="G256" s="18"/>
      <c r="H256" s="18"/>
      <c r="I256" s="97">
        <f t="shared" si="214"/>
        <v>37</v>
      </c>
      <c r="J256" s="3">
        <v>127</v>
      </c>
      <c r="K256" s="3">
        <f t="shared" si="215"/>
        <v>4699</v>
      </c>
      <c r="L256" s="3">
        <v>127</v>
      </c>
      <c r="M256" s="3">
        <f t="shared" si="216"/>
        <v>4699</v>
      </c>
      <c r="N256" s="3">
        <f t="shared" si="217"/>
        <v>0</v>
      </c>
      <c r="O256" s="3">
        <f t="shared" si="217"/>
        <v>0</v>
      </c>
      <c r="Q256" s="3"/>
      <c r="R256" s="3"/>
      <c r="S256" s="3"/>
      <c r="T256" s="3"/>
    </row>
    <row r="257" spans="2:20" s="1" customFormat="1" ht="15" customHeight="1" x14ac:dyDescent="0.3">
      <c r="B257" s="4" t="s">
        <v>6160</v>
      </c>
      <c r="C257" s="4" t="s">
        <v>6161</v>
      </c>
      <c r="D257" s="3" t="s">
        <v>28</v>
      </c>
      <c r="E257" s="18">
        <v>22</v>
      </c>
      <c r="F257" s="18"/>
      <c r="G257" s="18"/>
      <c r="H257" s="18"/>
      <c r="I257" s="97">
        <f t="shared" si="214"/>
        <v>22</v>
      </c>
      <c r="J257" s="3">
        <v>538.74</v>
      </c>
      <c r="K257" s="3">
        <f t="shared" si="215"/>
        <v>11852.28</v>
      </c>
      <c r="L257" s="3">
        <v>538.74</v>
      </c>
      <c r="M257" s="3">
        <f t="shared" si="216"/>
        <v>11852.28</v>
      </c>
      <c r="N257" s="3">
        <f t="shared" si="217"/>
        <v>0</v>
      </c>
      <c r="O257" s="3">
        <f t="shared" si="217"/>
        <v>0</v>
      </c>
      <c r="Q257" s="3"/>
      <c r="R257" s="3"/>
      <c r="S257" s="3"/>
      <c r="T257" s="3"/>
    </row>
    <row r="258" spans="2:20" s="1" customFormat="1" ht="15" customHeight="1" x14ac:dyDescent="0.3">
      <c r="B258" s="4" t="s">
        <v>6162</v>
      </c>
      <c r="C258" s="4" t="s">
        <v>6163</v>
      </c>
      <c r="D258" s="3" t="s">
        <v>28</v>
      </c>
      <c r="E258" s="18">
        <v>2</v>
      </c>
      <c r="F258" s="18"/>
      <c r="G258" s="18"/>
      <c r="H258" s="18"/>
      <c r="I258" s="97">
        <f t="shared" si="214"/>
        <v>2</v>
      </c>
      <c r="J258" s="3">
        <v>1499.44</v>
      </c>
      <c r="K258" s="3">
        <f t="shared" si="215"/>
        <v>2998.88</v>
      </c>
      <c r="L258" s="3">
        <v>1499.44</v>
      </c>
      <c r="M258" s="3">
        <f t="shared" si="216"/>
        <v>2998.88</v>
      </c>
      <c r="N258" s="3">
        <f t="shared" si="217"/>
        <v>0</v>
      </c>
      <c r="O258" s="3">
        <f t="shared" si="217"/>
        <v>0</v>
      </c>
      <c r="Q258" s="3"/>
      <c r="R258" s="3"/>
      <c r="S258" s="3"/>
      <c r="T258" s="3"/>
    </row>
    <row r="259" spans="2:20" s="1" customFormat="1" ht="25.2" customHeight="1" x14ac:dyDescent="0.3">
      <c r="B259" s="12" t="s">
        <v>1311</v>
      </c>
      <c r="C259" s="12" t="s">
        <v>1312</v>
      </c>
      <c r="D259" s="13"/>
      <c r="E259" s="17"/>
      <c r="F259" s="17"/>
      <c r="G259" s="17"/>
      <c r="H259" s="17"/>
      <c r="I259" s="17"/>
      <c r="J259" s="13"/>
      <c r="K259" s="13">
        <f>SUM(K260:K274)/2</f>
        <v>23899.469999999994</v>
      </c>
      <c r="L259" s="13"/>
      <c r="M259" s="13">
        <f>SUM(M260:M274)/2</f>
        <v>23899.469999999994</v>
      </c>
      <c r="N259" s="13"/>
      <c r="O259" s="13">
        <f>SUM(O260:O274)/2</f>
        <v>0</v>
      </c>
      <c r="Q259" s="13"/>
      <c r="R259" s="13"/>
      <c r="S259" s="13"/>
      <c r="T259" s="13"/>
    </row>
    <row r="260" spans="2:20" s="1" customFormat="1" ht="19.95" customHeight="1" x14ac:dyDescent="0.3">
      <c r="B260" s="6" t="s">
        <v>1313</v>
      </c>
      <c r="C260" s="6" t="s">
        <v>6164</v>
      </c>
      <c r="D260" s="5"/>
      <c r="E260" s="19"/>
      <c r="F260" s="19"/>
      <c r="G260" s="19"/>
      <c r="H260" s="19"/>
      <c r="I260" s="19"/>
      <c r="J260" s="5"/>
      <c r="K260" s="5">
        <f t="shared" ref="K260:O260" si="218">SUM(K261)</f>
        <v>285.42</v>
      </c>
      <c r="L260" s="5"/>
      <c r="M260" s="5">
        <f t="shared" si="218"/>
        <v>285.42</v>
      </c>
      <c r="N260" s="5"/>
      <c r="O260" s="5">
        <f t="shared" si="218"/>
        <v>0</v>
      </c>
      <c r="Q260" s="5"/>
      <c r="R260" s="5"/>
      <c r="S260" s="5"/>
      <c r="T260" s="5"/>
    </row>
    <row r="261" spans="2:20" s="1" customFormat="1" ht="15" customHeight="1" x14ac:dyDescent="0.3">
      <c r="B261" s="4" t="s">
        <v>6165</v>
      </c>
      <c r="C261" s="4" t="s">
        <v>6166</v>
      </c>
      <c r="D261" s="3" t="s">
        <v>28</v>
      </c>
      <c r="E261" s="18">
        <v>3</v>
      </c>
      <c r="F261" s="18"/>
      <c r="G261" s="18"/>
      <c r="H261" s="18"/>
      <c r="I261" s="97">
        <f>SUM(E261:H261)</f>
        <v>3</v>
      </c>
      <c r="J261" s="3">
        <v>95.14</v>
      </c>
      <c r="K261" s="3">
        <f t="shared" ref="K261" si="219">+ROUND(+IF(I261="",0,I261*J261),2)</f>
        <v>285.42</v>
      </c>
      <c r="L261" s="3">
        <v>95.14</v>
      </c>
      <c r="M261" s="3">
        <f t="shared" ref="M261" si="220">+ROUND(+IF(I261="",0,I261*L261),2)</f>
        <v>285.42</v>
      </c>
      <c r="N261" s="3">
        <f t="shared" ref="N261:O261" si="221">+L261-J261</f>
        <v>0</v>
      </c>
      <c r="O261" s="3">
        <f t="shared" si="221"/>
        <v>0</v>
      </c>
      <c r="Q261" s="3"/>
      <c r="R261" s="3"/>
      <c r="S261" s="3"/>
      <c r="T261" s="3"/>
    </row>
    <row r="262" spans="2:20" s="1" customFormat="1" ht="19.95" customHeight="1" x14ac:dyDescent="0.3">
      <c r="B262" s="6" t="s">
        <v>1315</v>
      </c>
      <c r="C262" s="6" t="s">
        <v>6167</v>
      </c>
      <c r="D262" s="5"/>
      <c r="E262" s="19"/>
      <c r="F262" s="19"/>
      <c r="G262" s="19"/>
      <c r="H262" s="19"/>
      <c r="I262" s="19"/>
      <c r="J262" s="5"/>
      <c r="K262" s="5">
        <f t="shared" ref="K262:O262" si="222">SUM(K263)</f>
        <v>2303.16</v>
      </c>
      <c r="L262" s="5"/>
      <c r="M262" s="5">
        <f t="shared" si="222"/>
        <v>2303.16</v>
      </c>
      <c r="N262" s="5"/>
      <c r="O262" s="5">
        <f t="shared" si="222"/>
        <v>0</v>
      </c>
      <c r="Q262" s="5"/>
      <c r="R262" s="5"/>
      <c r="S262" s="5"/>
      <c r="T262" s="5"/>
    </row>
    <row r="263" spans="2:20" s="1" customFormat="1" ht="15" customHeight="1" x14ac:dyDescent="0.3">
      <c r="B263" s="4" t="s">
        <v>6168</v>
      </c>
      <c r="C263" s="4" t="s">
        <v>6169</v>
      </c>
      <c r="D263" s="3" t="s">
        <v>28</v>
      </c>
      <c r="E263" s="18">
        <v>34</v>
      </c>
      <c r="F263" s="18"/>
      <c r="G263" s="18"/>
      <c r="H263" s="18"/>
      <c r="I263" s="97">
        <f>SUM(E263:H263)</f>
        <v>34</v>
      </c>
      <c r="J263" s="3">
        <v>67.739999999999995</v>
      </c>
      <c r="K263" s="3">
        <f t="shared" ref="K263" si="223">+ROUND(+IF(I263="",0,I263*J263),2)</f>
        <v>2303.16</v>
      </c>
      <c r="L263" s="3">
        <v>67.739999999999995</v>
      </c>
      <c r="M263" s="3">
        <f t="shared" ref="M263" si="224">+ROUND(+IF(I263="",0,I263*L263),2)</f>
        <v>2303.16</v>
      </c>
      <c r="N263" s="3">
        <f t="shared" ref="N263:O263" si="225">+L263-J263</f>
        <v>0</v>
      </c>
      <c r="O263" s="3">
        <f t="shared" si="225"/>
        <v>0</v>
      </c>
      <c r="Q263" s="3"/>
      <c r="R263" s="3"/>
      <c r="S263" s="3"/>
      <c r="T263" s="3"/>
    </row>
    <row r="264" spans="2:20" s="1" customFormat="1" ht="19.95" customHeight="1" x14ac:dyDescent="0.3">
      <c r="B264" s="6" t="s">
        <v>1317</v>
      </c>
      <c r="C264" s="6" t="s">
        <v>6170</v>
      </c>
      <c r="D264" s="5"/>
      <c r="E264" s="19"/>
      <c r="F264" s="19"/>
      <c r="G264" s="19"/>
      <c r="H264" s="19"/>
      <c r="I264" s="19"/>
      <c r="J264" s="5"/>
      <c r="K264" s="5">
        <f>SUM(K265:K266)</f>
        <v>7464.2999999999993</v>
      </c>
      <c r="L264" s="5"/>
      <c r="M264" s="5">
        <f>SUM(M265:M266)</f>
        <v>7464.2999999999993</v>
      </c>
      <c r="N264" s="5"/>
      <c r="O264" s="5">
        <f>SUM(O265:O266)</f>
        <v>0</v>
      </c>
      <c r="Q264" s="5"/>
      <c r="R264" s="5"/>
      <c r="S264" s="5"/>
      <c r="T264" s="5"/>
    </row>
    <row r="265" spans="2:20" s="1" customFormat="1" ht="15" customHeight="1" x14ac:dyDescent="0.3">
      <c r="B265" s="4" t="s">
        <v>6171</v>
      </c>
      <c r="C265" s="4" t="s">
        <v>6172</v>
      </c>
      <c r="D265" s="3" t="s">
        <v>28</v>
      </c>
      <c r="E265" s="18">
        <v>57</v>
      </c>
      <c r="F265" s="18"/>
      <c r="G265" s="18"/>
      <c r="H265" s="18"/>
      <c r="I265" s="97">
        <f t="shared" ref="I265:I266" si="226">SUM(E265:H265)</f>
        <v>57</v>
      </c>
      <c r="J265" s="3">
        <v>94.38</v>
      </c>
      <c r="K265" s="3">
        <f t="shared" ref="K265:K266" si="227">+ROUND(+IF(I265="",0,I265*J265),2)</f>
        <v>5379.66</v>
      </c>
      <c r="L265" s="3">
        <v>94.38</v>
      </c>
      <c r="M265" s="3">
        <f t="shared" ref="M265:M266" si="228">+ROUND(+IF(I265="",0,I265*L265),2)</f>
        <v>5379.66</v>
      </c>
      <c r="N265" s="3">
        <f t="shared" ref="N265:O266" si="229">+L265-J265</f>
        <v>0</v>
      </c>
      <c r="O265" s="3">
        <f t="shared" si="229"/>
        <v>0</v>
      </c>
      <c r="Q265" s="3"/>
      <c r="R265" s="3"/>
      <c r="S265" s="3"/>
      <c r="T265" s="3"/>
    </row>
    <row r="266" spans="2:20" s="1" customFormat="1" ht="15" customHeight="1" x14ac:dyDescent="0.3">
      <c r="B266" s="4" t="s">
        <v>6173</v>
      </c>
      <c r="C266" s="4" t="s">
        <v>6174</v>
      </c>
      <c r="D266" s="3" t="s">
        <v>28</v>
      </c>
      <c r="E266" s="18">
        <v>24</v>
      </c>
      <c r="F266" s="18"/>
      <c r="G266" s="18"/>
      <c r="H266" s="18"/>
      <c r="I266" s="97">
        <f t="shared" si="226"/>
        <v>24</v>
      </c>
      <c r="J266" s="3">
        <v>86.86</v>
      </c>
      <c r="K266" s="3">
        <f t="shared" si="227"/>
        <v>2084.64</v>
      </c>
      <c r="L266" s="3">
        <v>86.86</v>
      </c>
      <c r="M266" s="3">
        <f t="shared" si="228"/>
        <v>2084.64</v>
      </c>
      <c r="N266" s="3">
        <f t="shared" si="229"/>
        <v>0</v>
      </c>
      <c r="O266" s="3">
        <f t="shared" si="229"/>
        <v>0</v>
      </c>
      <c r="Q266" s="3"/>
      <c r="R266" s="3"/>
      <c r="S266" s="3"/>
      <c r="T266" s="3"/>
    </row>
    <row r="267" spans="2:20" s="1" customFormat="1" ht="19.95" customHeight="1" x14ac:dyDescent="0.3">
      <c r="B267" s="6" t="s">
        <v>1319</v>
      </c>
      <c r="C267" s="6" t="s">
        <v>6175</v>
      </c>
      <c r="D267" s="5"/>
      <c r="E267" s="19"/>
      <c r="F267" s="19"/>
      <c r="G267" s="19"/>
      <c r="H267" s="19"/>
      <c r="I267" s="19"/>
      <c r="J267" s="5"/>
      <c r="K267" s="5">
        <f>SUM(K268:K270)</f>
        <v>9161.51</v>
      </c>
      <c r="L267" s="5"/>
      <c r="M267" s="5">
        <f>SUM(M268:M270)</f>
        <v>9161.51</v>
      </c>
      <c r="N267" s="5"/>
      <c r="O267" s="5">
        <f>SUM(O268:O270)</f>
        <v>0</v>
      </c>
      <c r="Q267" s="5"/>
      <c r="R267" s="5"/>
      <c r="S267" s="5"/>
      <c r="T267" s="5"/>
    </row>
    <row r="268" spans="2:20" s="1" customFormat="1" ht="15" customHeight="1" x14ac:dyDescent="0.3">
      <c r="B268" s="4" t="s">
        <v>6176</v>
      </c>
      <c r="C268" s="4" t="s">
        <v>6177</v>
      </c>
      <c r="D268" s="3" t="s">
        <v>28</v>
      </c>
      <c r="E268" s="18">
        <v>57</v>
      </c>
      <c r="F268" s="18"/>
      <c r="G268" s="18"/>
      <c r="H268" s="18"/>
      <c r="I268" s="97">
        <f t="shared" ref="I268:I270" si="230">SUM(E268:H268)</f>
        <v>57</v>
      </c>
      <c r="J268" s="3">
        <v>80.53</v>
      </c>
      <c r="K268" s="3">
        <f t="shared" ref="K268:K270" si="231">+ROUND(+IF(I268="",0,I268*J268),2)</f>
        <v>4590.21</v>
      </c>
      <c r="L268" s="3">
        <v>80.53</v>
      </c>
      <c r="M268" s="3">
        <f t="shared" ref="M268:M270" si="232">+ROUND(+IF(I268="",0,I268*L268),2)</f>
        <v>4590.21</v>
      </c>
      <c r="N268" s="3">
        <f t="shared" ref="N268:O270" si="233">+L268-J268</f>
        <v>0</v>
      </c>
      <c r="O268" s="3">
        <f t="shared" si="233"/>
        <v>0</v>
      </c>
      <c r="Q268" s="3"/>
      <c r="R268" s="3"/>
      <c r="S268" s="3"/>
      <c r="T268" s="3"/>
    </row>
    <row r="269" spans="2:20" s="1" customFormat="1" ht="15" customHeight="1" x14ac:dyDescent="0.3">
      <c r="B269" s="4" t="s">
        <v>6178</v>
      </c>
      <c r="C269" s="4" t="s">
        <v>6179</v>
      </c>
      <c r="D269" s="3" t="s">
        <v>28</v>
      </c>
      <c r="E269" s="18">
        <v>24</v>
      </c>
      <c r="F269" s="18"/>
      <c r="G269" s="18"/>
      <c r="H269" s="18"/>
      <c r="I269" s="97">
        <f t="shared" si="230"/>
        <v>24</v>
      </c>
      <c r="J269" s="3">
        <v>123.9</v>
      </c>
      <c r="K269" s="3">
        <f t="shared" si="231"/>
        <v>2973.6</v>
      </c>
      <c r="L269" s="3">
        <v>123.9</v>
      </c>
      <c r="M269" s="3">
        <f t="shared" si="232"/>
        <v>2973.6</v>
      </c>
      <c r="N269" s="3">
        <f t="shared" si="233"/>
        <v>0</v>
      </c>
      <c r="O269" s="3">
        <f t="shared" si="233"/>
        <v>0</v>
      </c>
      <c r="Q269" s="3"/>
      <c r="R269" s="3"/>
      <c r="S269" s="3"/>
      <c r="T269" s="3"/>
    </row>
    <row r="270" spans="2:20" s="1" customFormat="1" ht="15" customHeight="1" x14ac:dyDescent="0.3">
      <c r="B270" s="4" t="s">
        <v>6180</v>
      </c>
      <c r="C270" s="4" t="s">
        <v>6181</v>
      </c>
      <c r="D270" s="3" t="s">
        <v>28</v>
      </c>
      <c r="E270" s="18">
        <v>10</v>
      </c>
      <c r="F270" s="18"/>
      <c r="G270" s="18"/>
      <c r="H270" s="18"/>
      <c r="I270" s="97">
        <f t="shared" si="230"/>
        <v>10</v>
      </c>
      <c r="J270" s="3">
        <v>159.77000000000001</v>
      </c>
      <c r="K270" s="3">
        <f t="shared" si="231"/>
        <v>1597.7</v>
      </c>
      <c r="L270" s="3">
        <v>159.77000000000001</v>
      </c>
      <c r="M270" s="3">
        <f t="shared" si="232"/>
        <v>1597.7</v>
      </c>
      <c r="N270" s="3">
        <f t="shared" si="233"/>
        <v>0</v>
      </c>
      <c r="O270" s="3">
        <f t="shared" si="233"/>
        <v>0</v>
      </c>
      <c r="Q270" s="3"/>
      <c r="R270" s="3"/>
      <c r="S270" s="3"/>
      <c r="T270" s="3"/>
    </row>
    <row r="271" spans="2:20" s="1" customFormat="1" ht="19.95" customHeight="1" x14ac:dyDescent="0.3">
      <c r="B271" s="6" t="s">
        <v>1321</v>
      </c>
      <c r="C271" s="6" t="s">
        <v>6182</v>
      </c>
      <c r="D271" s="5"/>
      <c r="E271" s="19"/>
      <c r="F271" s="19"/>
      <c r="G271" s="19"/>
      <c r="H271" s="19"/>
      <c r="I271" s="19"/>
      <c r="J271" s="5"/>
      <c r="K271" s="5">
        <f>SUM(K272:K274)</f>
        <v>4685.08</v>
      </c>
      <c r="L271" s="5"/>
      <c r="M271" s="5">
        <f>SUM(M272:M274)</f>
        <v>4685.08</v>
      </c>
      <c r="N271" s="5"/>
      <c r="O271" s="5">
        <f>SUM(O272:O274)</f>
        <v>0</v>
      </c>
      <c r="Q271" s="5"/>
      <c r="R271" s="5"/>
      <c r="S271" s="5"/>
      <c r="T271" s="5"/>
    </row>
    <row r="272" spans="2:20" s="1" customFormat="1" ht="15" customHeight="1" x14ac:dyDescent="0.3">
      <c r="B272" s="4" t="s">
        <v>6183</v>
      </c>
      <c r="C272" s="4" t="s">
        <v>6184</v>
      </c>
      <c r="D272" s="3" t="s">
        <v>28</v>
      </c>
      <c r="E272" s="18">
        <v>34</v>
      </c>
      <c r="F272" s="18"/>
      <c r="G272" s="18"/>
      <c r="H272" s="18"/>
      <c r="I272" s="97">
        <f t="shared" ref="I272:I274" si="234">SUM(E272:H272)</f>
        <v>34</v>
      </c>
      <c r="J272" s="3">
        <v>37.51</v>
      </c>
      <c r="K272" s="3">
        <f t="shared" ref="K272:K274" si="235">+ROUND(+IF(I272="",0,I272*J272),2)</f>
        <v>1275.3399999999999</v>
      </c>
      <c r="L272" s="3">
        <v>37.51</v>
      </c>
      <c r="M272" s="3">
        <f t="shared" ref="M272:M274" si="236">+ROUND(+IF(I272="",0,I272*L272),2)</f>
        <v>1275.3399999999999</v>
      </c>
      <c r="N272" s="3">
        <f t="shared" ref="N272:O274" si="237">+L272-J272</f>
        <v>0</v>
      </c>
      <c r="O272" s="3">
        <f t="shared" si="237"/>
        <v>0</v>
      </c>
      <c r="Q272" s="3"/>
      <c r="R272" s="3"/>
      <c r="S272" s="3"/>
      <c r="T272" s="3"/>
    </row>
    <row r="273" spans="2:20" s="1" customFormat="1" ht="15" customHeight="1" x14ac:dyDescent="0.3">
      <c r="B273" s="4" t="s">
        <v>6185</v>
      </c>
      <c r="C273" s="4" t="s">
        <v>6186</v>
      </c>
      <c r="D273" s="3" t="s">
        <v>28</v>
      </c>
      <c r="E273" s="18">
        <v>57</v>
      </c>
      <c r="F273" s="18"/>
      <c r="G273" s="18"/>
      <c r="H273" s="18"/>
      <c r="I273" s="97">
        <f t="shared" si="234"/>
        <v>57</v>
      </c>
      <c r="J273" s="3">
        <v>28.28</v>
      </c>
      <c r="K273" s="3">
        <f t="shared" si="235"/>
        <v>1611.96</v>
      </c>
      <c r="L273" s="3">
        <v>28.28</v>
      </c>
      <c r="M273" s="3">
        <f t="shared" si="236"/>
        <v>1611.96</v>
      </c>
      <c r="N273" s="3">
        <f t="shared" si="237"/>
        <v>0</v>
      </c>
      <c r="O273" s="3">
        <f t="shared" si="237"/>
        <v>0</v>
      </c>
      <c r="Q273" s="3"/>
      <c r="R273" s="3"/>
      <c r="S273" s="3"/>
      <c r="T273" s="3"/>
    </row>
    <row r="274" spans="2:20" s="1" customFormat="1" ht="15" customHeight="1" x14ac:dyDescent="0.3">
      <c r="B274" s="4" t="s">
        <v>6187</v>
      </c>
      <c r="C274" s="4" t="s">
        <v>6188</v>
      </c>
      <c r="D274" s="3" t="s">
        <v>28</v>
      </c>
      <c r="E274" s="18">
        <v>57</v>
      </c>
      <c r="F274" s="18"/>
      <c r="G274" s="18"/>
      <c r="H274" s="18"/>
      <c r="I274" s="97">
        <f t="shared" si="234"/>
        <v>57</v>
      </c>
      <c r="J274" s="3">
        <v>31.54</v>
      </c>
      <c r="K274" s="3">
        <f t="shared" si="235"/>
        <v>1797.78</v>
      </c>
      <c r="L274" s="3">
        <v>31.54</v>
      </c>
      <c r="M274" s="3">
        <f t="shared" si="236"/>
        <v>1797.78</v>
      </c>
      <c r="N274" s="3">
        <f t="shared" si="237"/>
        <v>0</v>
      </c>
      <c r="O274" s="3">
        <f t="shared" si="237"/>
        <v>0</v>
      </c>
      <c r="Q274" s="3"/>
      <c r="R274" s="3"/>
      <c r="S274" s="3"/>
      <c r="T274" s="3"/>
    </row>
    <row r="275" spans="2:20" s="1" customFormat="1" ht="25.2" customHeight="1" x14ac:dyDescent="0.3">
      <c r="B275" s="12" t="s">
        <v>1323</v>
      </c>
      <c r="C275" s="12" t="s">
        <v>6189</v>
      </c>
      <c r="D275" s="13"/>
      <c r="E275" s="17"/>
      <c r="F275" s="17"/>
      <c r="G275" s="17"/>
      <c r="H275" s="17"/>
      <c r="I275" s="17"/>
      <c r="J275" s="13"/>
      <c r="K275" s="13">
        <f>SUM(K276:K284)/2</f>
        <v>2634.3700000000003</v>
      </c>
      <c r="L275" s="13"/>
      <c r="M275" s="13">
        <f>SUM(M276:M284)/2</f>
        <v>2755.92</v>
      </c>
      <c r="N275" s="13"/>
      <c r="O275" s="13">
        <f>SUM(O276:O284)/2</f>
        <v>121.55000000000004</v>
      </c>
      <c r="Q275" s="13"/>
      <c r="R275" s="13"/>
      <c r="S275" s="13"/>
      <c r="T275" s="13"/>
    </row>
    <row r="276" spans="2:20" s="1" customFormat="1" ht="19.95" customHeight="1" x14ac:dyDescent="0.3">
      <c r="B276" s="6" t="s">
        <v>1325</v>
      </c>
      <c r="C276" s="6" t="s">
        <v>6190</v>
      </c>
      <c r="D276" s="5"/>
      <c r="E276" s="19"/>
      <c r="F276" s="19"/>
      <c r="G276" s="19"/>
      <c r="H276" s="19"/>
      <c r="I276" s="19"/>
      <c r="J276" s="5"/>
      <c r="K276" s="5">
        <f t="shared" ref="K276:O276" si="238">SUM(K277)</f>
        <v>42.27</v>
      </c>
      <c r="L276" s="5"/>
      <c r="M276" s="5">
        <f t="shared" si="238"/>
        <v>44.22</v>
      </c>
      <c r="N276" s="5"/>
      <c r="O276" s="5">
        <f t="shared" si="238"/>
        <v>1.9499999999999957</v>
      </c>
      <c r="Q276" s="5"/>
      <c r="R276" s="5"/>
      <c r="S276" s="5"/>
      <c r="T276" s="5"/>
    </row>
    <row r="277" spans="2:20" s="1" customFormat="1" ht="15" customHeight="1" x14ac:dyDescent="0.3">
      <c r="B277" s="4" t="s">
        <v>6191</v>
      </c>
      <c r="C277" s="4" t="s">
        <v>6192</v>
      </c>
      <c r="D277" s="3" t="s">
        <v>28</v>
      </c>
      <c r="E277" s="18">
        <v>3</v>
      </c>
      <c r="F277" s="18"/>
      <c r="G277" s="18"/>
      <c r="H277" s="18"/>
      <c r="I277" s="97">
        <f>SUM(E277:H277)</f>
        <v>3</v>
      </c>
      <c r="J277" s="3">
        <v>14.09</v>
      </c>
      <c r="K277" s="3">
        <f t="shared" ref="K277" si="239">+ROUND(+IF(I277="",0,I277*J277),2)</f>
        <v>42.27</v>
      </c>
      <c r="L277" s="3">
        <v>14.74</v>
      </c>
      <c r="M277" s="3">
        <f t="shared" ref="M277" si="240">+ROUND(+IF(I277="",0,I277*L277),2)</f>
        <v>44.22</v>
      </c>
      <c r="N277" s="3">
        <f t="shared" ref="N277:O277" si="241">+L277-J277</f>
        <v>0.65000000000000036</v>
      </c>
      <c r="O277" s="3">
        <f t="shared" si="241"/>
        <v>1.9499999999999957</v>
      </c>
      <c r="Q277" s="3"/>
      <c r="R277" s="3"/>
      <c r="S277" s="3"/>
      <c r="T277" s="3"/>
    </row>
    <row r="278" spans="2:20" s="1" customFormat="1" ht="19.95" customHeight="1" x14ac:dyDescent="0.3">
      <c r="B278" s="6" t="s">
        <v>6193</v>
      </c>
      <c r="C278" s="6" t="s">
        <v>6194</v>
      </c>
      <c r="D278" s="5"/>
      <c r="E278" s="19"/>
      <c r="F278" s="19"/>
      <c r="G278" s="19"/>
      <c r="H278" s="19"/>
      <c r="I278" s="19"/>
      <c r="J278" s="5"/>
      <c r="K278" s="5">
        <f t="shared" ref="K278:O278" si="242">SUM(K279)</f>
        <v>766.36</v>
      </c>
      <c r="L278" s="5"/>
      <c r="M278" s="5">
        <f t="shared" si="242"/>
        <v>801.72</v>
      </c>
      <c r="N278" s="5"/>
      <c r="O278" s="5">
        <f t="shared" si="242"/>
        <v>35.360000000000014</v>
      </c>
      <c r="Q278" s="5"/>
      <c r="R278" s="5"/>
      <c r="S278" s="5"/>
      <c r="T278" s="5"/>
    </row>
    <row r="279" spans="2:20" s="1" customFormat="1" ht="15" customHeight="1" x14ac:dyDescent="0.3">
      <c r="B279" s="4" t="s">
        <v>6195</v>
      </c>
      <c r="C279" s="4" t="s">
        <v>6196</v>
      </c>
      <c r="D279" s="3" t="s">
        <v>28</v>
      </c>
      <c r="E279" s="18">
        <v>34</v>
      </c>
      <c r="F279" s="18"/>
      <c r="G279" s="18"/>
      <c r="H279" s="18"/>
      <c r="I279" s="97">
        <f>SUM(E279:H279)</f>
        <v>34</v>
      </c>
      <c r="J279" s="3">
        <v>22.54</v>
      </c>
      <c r="K279" s="3">
        <f t="shared" ref="K279" si="243">+ROUND(+IF(I279="",0,I279*J279),2)</f>
        <v>766.36</v>
      </c>
      <c r="L279" s="3">
        <v>23.58</v>
      </c>
      <c r="M279" s="3">
        <f t="shared" ref="M279" si="244">+ROUND(+IF(I279="",0,I279*L279),2)</f>
        <v>801.72</v>
      </c>
      <c r="N279" s="3">
        <f t="shared" ref="N279:O279" si="245">+L279-J279</f>
        <v>1.0399999999999991</v>
      </c>
      <c r="O279" s="3">
        <f t="shared" si="245"/>
        <v>35.360000000000014</v>
      </c>
      <c r="Q279" s="3"/>
      <c r="R279" s="3"/>
      <c r="S279" s="3"/>
      <c r="T279" s="3"/>
    </row>
    <row r="280" spans="2:20" s="1" customFormat="1" ht="19.95" customHeight="1" x14ac:dyDescent="0.3">
      <c r="B280" s="6" t="s">
        <v>6197</v>
      </c>
      <c r="C280" s="6" t="s">
        <v>6198</v>
      </c>
      <c r="D280" s="5"/>
      <c r="E280" s="19"/>
      <c r="F280" s="19"/>
      <c r="G280" s="19"/>
      <c r="H280" s="19"/>
      <c r="I280" s="19"/>
      <c r="J280" s="5"/>
      <c r="K280" s="5">
        <f>SUM(K281:K284)</f>
        <v>1825.7399999999998</v>
      </c>
      <c r="L280" s="5"/>
      <c r="M280" s="5">
        <f>SUM(M281:M284)</f>
        <v>1909.98</v>
      </c>
      <c r="N280" s="5"/>
      <c r="O280" s="5">
        <f>SUM(O281:O284)</f>
        <v>84.240000000000023</v>
      </c>
      <c r="Q280" s="5"/>
      <c r="R280" s="5"/>
      <c r="S280" s="5"/>
      <c r="T280" s="5"/>
    </row>
    <row r="281" spans="2:20" s="1" customFormat="1" ht="15" customHeight="1" x14ac:dyDescent="0.3">
      <c r="B281" s="4" t="s">
        <v>6199</v>
      </c>
      <c r="C281" s="4" t="s">
        <v>6200</v>
      </c>
      <c r="D281" s="3" t="s">
        <v>28</v>
      </c>
      <c r="E281" s="18">
        <v>20</v>
      </c>
      <c r="F281" s="18"/>
      <c r="G281" s="18"/>
      <c r="H281" s="18"/>
      <c r="I281" s="97">
        <f t="shared" ref="I281:I284" si="246">SUM(E281:H281)</f>
        <v>20</v>
      </c>
      <c r="J281" s="3">
        <v>22.54</v>
      </c>
      <c r="K281" s="3">
        <f t="shared" ref="K281:K284" si="247">+ROUND(+IF(I281="",0,I281*J281),2)</f>
        <v>450.8</v>
      </c>
      <c r="L281" s="3">
        <v>23.58</v>
      </c>
      <c r="M281" s="3">
        <f t="shared" ref="M281:M284" si="248">+ROUND(+IF(I281="",0,I281*L281),2)</f>
        <v>471.6</v>
      </c>
      <c r="N281" s="3">
        <f t="shared" ref="N281:O284" si="249">+L281-J281</f>
        <v>1.0399999999999991</v>
      </c>
      <c r="O281" s="3">
        <f t="shared" si="249"/>
        <v>20.800000000000011</v>
      </c>
      <c r="Q281" s="3"/>
      <c r="R281" s="3"/>
      <c r="S281" s="3"/>
      <c r="T281" s="3"/>
    </row>
    <row r="282" spans="2:20" s="1" customFormat="1" ht="15" customHeight="1" x14ac:dyDescent="0.3">
      <c r="B282" s="4" t="s">
        <v>6201</v>
      </c>
      <c r="C282" s="4" t="s">
        <v>6202</v>
      </c>
      <c r="D282" s="3" t="s">
        <v>28</v>
      </c>
      <c r="E282" s="18">
        <v>37</v>
      </c>
      <c r="F282" s="18"/>
      <c r="G282" s="18"/>
      <c r="H282" s="18"/>
      <c r="I282" s="97">
        <f t="shared" si="246"/>
        <v>37</v>
      </c>
      <c r="J282" s="3">
        <v>22.54</v>
      </c>
      <c r="K282" s="3">
        <f t="shared" si="247"/>
        <v>833.98</v>
      </c>
      <c r="L282" s="3">
        <v>23.58</v>
      </c>
      <c r="M282" s="3">
        <f t="shared" si="248"/>
        <v>872.46</v>
      </c>
      <c r="N282" s="3">
        <f t="shared" si="249"/>
        <v>1.0399999999999991</v>
      </c>
      <c r="O282" s="3">
        <f t="shared" si="249"/>
        <v>38.480000000000018</v>
      </c>
      <c r="Q282" s="3"/>
      <c r="R282" s="3"/>
      <c r="S282" s="3"/>
      <c r="T282" s="3"/>
    </row>
    <row r="283" spans="2:20" s="1" customFormat="1" ht="15" customHeight="1" x14ac:dyDescent="0.3">
      <c r="B283" s="4" t="s">
        <v>6203</v>
      </c>
      <c r="C283" s="4" t="s">
        <v>6204</v>
      </c>
      <c r="D283" s="3" t="s">
        <v>28</v>
      </c>
      <c r="E283" s="18">
        <v>22</v>
      </c>
      <c r="F283" s="18"/>
      <c r="G283" s="18"/>
      <c r="H283" s="18"/>
      <c r="I283" s="97">
        <f t="shared" si="246"/>
        <v>22</v>
      </c>
      <c r="J283" s="3">
        <v>22.54</v>
      </c>
      <c r="K283" s="3">
        <f t="shared" si="247"/>
        <v>495.88</v>
      </c>
      <c r="L283" s="3">
        <v>23.58</v>
      </c>
      <c r="M283" s="3">
        <f t="shared" si="248"/>
        <v>518.76</v>
      </c>
      <c r="N283" s="3">
        <f t="shared" si="249"/>
        <v>1.0399999999999991</v>
      </c>
      <c r="O283" s="3">
        <f t="shared" si="249"/>
        <v>22.879999999999995</v>
      </c>
      <c r="Q283" s="3"/>
      <c r="R283" s="3"/>
      <c r="S283" s="3"/>
      <c r="T283" s="3"/>
    </row>
    <row r="284" spans="2:20" s="1" customFormat="1" ht="15" customHeight="1" x14ac:dyDescent="0.3">
      <c r="B284" s="4" t="s">
        <v>6205</v>
      </c>
      <c r="C284" s="4" t="s">
        <v>6783</v>
      </c>
      <c r="D284" s="3" t="s">
        <v>28</v>
      </c>
      <c r="E284" s="18">
        <v>2</v>
      </c>
      <c r="F284" s="18"/>
      <c r="G284" s="18"/>
      <c r="H284" s="18"/>
      <c r="I284" s="97">
        <f t="shared" si="246"/>
        <v>2</v>
      </c>
      <c r="J284" s="3">
        <v>22.54</v>
      </c>
      <c r="K284" s="3">
        <f t="shared" si="247"/>
        <v>45.08</v>
      </c>
      <c r="L284" s="3">
        <v>23.58</v>
      </c>
      <c r="M284" s="3">
        <f t="shared" si="248"/>
        <v>47.16</v>
      </c>
      <c r="N284" s="3">
        <f t="shared" si="249"/>
        <v>1.0399999999999991</v>
      </c>
      <c r="O284" s="3">
        <f t="shared" si="249"/>
        <v>2.0799999999999983</v>
      </c>
      <c r="Q284" s="3"/>
      <c r="R284" s="3"/>
      <c r="S284" s="3"/>
      <c r="T284" s="3"/>
    </row>
    <row r="285" spans="2:20" s="1" customFormat="1" ht="25.2" customHeight="1" x14ac:dyDescent="0.3">
      <c r="B285" s="12" t="s">
        <v>1327</v>
      </c>
      <c r="C285" s="12" t="s">
        <v>6206</v>
      </c>
      <c r="D285" s="13"/>
      <c r="E285" s="17"/>
      <c r="F285" s="17"/>
      <c r="G285" s="17"/>
      <c r="H285" s="17"/>
      <c r="I285" s="17"/>
      <c r="J285" s="13"/>
      <c r="K285" s="13">
        <f>SUM(K286:K300)/2</f>
        <v>4103.41</v>
      </c>
      <c r="L285" s="13"/>
      <c r="M285" s="13">
        <f>SUM(M286:M300)/2</f>
        <v>4305.6099999999997</v>
      </c>
      <c r="N285" s="13"/>
      <c r="O285" s="13">
        <f>SUM(O286:O300)/2</f>
        <v>202.20000000000005</v>
      </c>
      <c r="Q285" s="13"/>
      <c r="R285" s="13"/>
      <c r="S285" s="13"/>
      <c r="T285" s="13"/>
    </row>
    <row r="286" spans="2:20" s="1" customFormat="1" ht="19.95" customHeight="1" x14ac:dyDescent="0.3">
      <c r="B286" s="6" t="s">
        <v>1329</v>
      </c>
      <c r="C286" s="6" t="s">
        <v>6207</v>
      </c>
      <c r="D286" s="5"/>
      <c r="E286" s="19"/>
      <c r="F286" s="19"/>
      <c r="G286" s="19"/>
      <c r="H286" s="19"/>
      <c r="I286" s="19"/>
      <c r="J286" s="5"/>
      <c r="K286" s="5">
        <f t="shared" ref="K286:O286" si="250">SUM(K287)</f>
        <v>60.87</v>
      </c>
      <c r="L286" s="5"/>
      <c r="M286" s="5">
        <f t="shared" si="250"/>
        <v>63.87</v>
      </c>
      <c r="N286" s="5"/>
      <c r="O286" s="5">
        <f t="shared" si="250"/>
        <v>3</v>
      </c>
      <c r="Q286" s="5"/>
      <c r="R286" s="5"/>
      <c r="S286" s="5"/>
      <c r="T286" s="5"/>
    </row>
    <row r="287" spans="2:20" s="1" customFormat="1" ht="15" customHeight="1" x14ac:dyDescent="0.3">
      <c r="B287" s="4" t="s">
        <v>6208</v>
      </c>
      <c r="C287" s="4" t="s">
        <v>6209</v>
      </c>
      <c r="D287" s="3" t="s">
        <v>28</v>
      </c>
      <c r="E287" s="18">
        <v>3</v>
      </c>
      <c r="F287" s="18"/>
      <c r="G287" s="18"/>
      <c r="H287" s="18"/>
      <c r="I287" s="97">
        <f>SUM(E287:H287)</f>
        <v>3</v>
      </c>
      <c r="J287" s="3">
        <v>20.29</v>
      </c>
      <c r="K287" s="3">
        <f t="shared" ref="K287" si="251">+ROUND(+IF(I287="",0,I287*J287),2)</f>
        <v>60.87</v>
      </c>
      <c r="L287" s="3">
        <v>21.29</v>
      </c>
      <c r="M287" s="3">
        <f t="shared" ref="M287" si="252">+ROUND(+IF(I287="",0,I287*L287),2)</f>
        <v>63.87</v>
      </c>
      <c r="N287" s="3">
        <f t="shared" ref="N287:O287" si="253">+L287-J287</f>
        <v>1</v>
      </c>
      <c r="O287" s="3">
        <f t="shared" si="253"/>
        <v>3</v>
      </c>
      <c r="Q287" s="3"/>
      <c r="R287" s="3"/>
      <c r="S287" s="3"/>
      <c r="T287" s="3"/>
    </row>
    <row r="288" spans="2:20" s="1" customFormat="1" ht="19.95" customHeight="1" x14ac:dyDescent="0.3">
      <c r="B288" s="6" t="s">
        <v>6210</v>
      </c>
      <c r="C288" s="6" t="s">
        <v>6211</v>
      </c>
      <c r="D288" s="5"/>
      <c r="E288" s="19"/>
      <c r="F288" s="19"/>
      <c r="G288" s="19"/>
      <c r="H288" s="19"/>
      <c r="I288" s="19"/>
      <c r="J288" s="5"/>
      <c r="K288" s="5">
        <f t="shared" ref="K288:O288" si="254">SUM(K289)</f>
        <v>689.86</v>
      </c>
      <c r="L288" s="5"/>
      <c r="M288" s="5">
        <f t="shared" si="254"/>
        <v>723.86</v>
      </c>
      <c r="N288" s="5"/>
      <c r="O288" s="5">
        <f t="shared" si="254"/>
        <v>34</v>
      </c>
      <c r="Q288" s="5"/>
      <c r="R288" s="5"/>
      <c r="S288" s="5"/>
      <c r="T288" s="5"/>
    </row>
    <row r="289" spans="2:20" s="1" customFormat="1" ht="15" customHeight="1" x14ac:dyDescent="0.3">
      <c r="B289" s="4" t="s">
        <v>6212</v>
      </c>
      <c r="C289" s="4" t="s">
        <v>6213</v>
      </c>
      <c r="D289" s="3" t="s">
        <v>28</v>
      </c>
      <c r="E289" s="18">
        <v>34</v>
      </c>
      <c r="F289" s="18"/>
      <c r="G289" s="18"/>
      <c r="H289" s="18"/>
      <c r="I289" s="97">
        <f>SUM(E289:H289)</f>
        <v>34</v>
      </c>
      <c r="J289" s="3">
        <v>20.29</v>
      </c>
      <c r="K289" s="3">
        <f t="shared" ref="K289" si="255">+ROUND(+IF(I289="",0,I289*J289),2)</f>
        <v>689.86</v>
      </c>
      <c r="L289" s="3">
        <v>21.29</v>
      </c>
      <c r="M289" s="3">
        <f t="shared" ref="M289" si="256">+ROUND(+IF(I289="",0,I289*L289),2)</f>
        <v>723.86</v>
      </c>
      <c r="N289" s="3">
        <f t="shared" ref="N289:O289" si="257">+L289-J289</f>
        <v>1</v>
      </c>
      <c r="O289" s="3">
        <f t="shared" si="257"/>
        <v>34</v>
      </c>
      <c r="Q289" s="3"/>
      <c r="R289" s="3"/>
      <c r="S289" s="3"/>
      <c r="T289" s="3"/>
    </row>
    <row r="290" spans="2:20" s="1" customFormat="1" ht="19.95" customHeight="1" x14ac:dyDescent="0.3">
      <c r="B290" s="6" t="s">
        <v>6214</v>
      </c>
      <c r="C290" s="6" t="s">
        <v>6215</v>
      </c>
      <c r="D290" s="5"/>
      <c r="E290" s="19"/>
      <c r="F290" s="19"/>
      <c r="G290" s="19"/>
      <c r="H290" s="19"/>
      <c r="I290" s="19"/>
      <c r="J290" s="5"/>
      <c r="K290" s="5">
        <f>SUM(K291:K292)</f>
        <v>1643.49</v>
      </c>
      <c r="L290" s="5"/>
      <c r="M290" s="5">
        <f>SUM(M291:M292)</f>
        <v>1724.49</v>
      </c>
      <c r="N290" s="5"/>
      <c r="O290" s="5">
        <f>SUM(O291:O292)</f>
        <v>81</v>
      </c>
      <c r="Q290" s="5"/>
      <c r="R290" s="5"/>
      <c r="S290" s="5"/>
      <c r="T290" s="5"/>
    </row>
    <row r="291" spans="2:20" s="1" customFormat="1" ht="15" customHeight="1" x14ac:dyDescent="0.3">
      <c r="B291" s="4" t="s">
        <v>6216</v>
      </c>
      <c r="C291" s="4" t="s">
        <v>6217</v>
      </c>
      <c r="D291" s="3" t="s">
        <v>28</v>
      </c>
      <c r="E291" s="18">
        <v>57</v>
      </c>
      <c r="F291" s="18"/>
      <c r="G291" s="18"/>
      <c r="H291" s="18"/>
      <c r="I291" s="97">
        <f t="shared" ref="I291:I292" si="258">SUM(E291:H291)</f>
        <v>57</v>
      </c>
      <c r="J291" s="3">
        <v>20.29</v>
      </c>
      <c r="K291" s="3">
        <f t="shared" ref="K291:K292" si="259">+ROUND(+IF(I291="",0,I291*J291),2)</f>
        <v>1156.53</v>
      </c>
      <c r="L291" s="3">
        <v>21.29</v>
      </c>
      <c r="M291" s="3">
        <f t="shared" ref="M291:M292" si="260">+ROUND(+IF(I291="",0,I291*L291),2)</f>
        <v>1213.53</v>
      </c>
      <c r="N291" s="3">
        <f t="shared" ref="N291:O292" si="261">+L291-J291</f>
        <v>1</v>
      </c>
      <c r="O291" s="3">
        <f t="shared" si="261"/>
        <v>57</v>
      </c>
      <c r="Q291" s="3"/>
      <c r="R291" s="3"/>
      <c r="S291" s="3"/>
      <c r="T291" s="3"/>
    </row>
    <row r="292" spans="2:20" s="1" customFormat="1" ht="15" customHeight="1" x14ac:dyDescent="0.3">
      <c r="B292" s="4" t="s">
        <v>6218</v>
      </c>
      <c r="C292" s="4" t="s">
        <v>6219</v>
      </c>
      <c r="D292" s="3" t="s">
        <v>28</v>
      </c>
      <c r="E292" s="18">
        <v>24</v>
      </c>
      <c r="F292" s="18"/>
      <c r="G292" s="18"/>
      <c r="H292" s="18"/>
      <c r="I292" s="97">
        <f t="shared" si="258"/>
        <v>24</v>
      </c>
      <c r="J292" s="3">
        <v>20.29</v>
      </c>
      <c r="K292" s="3">
        <f t="shared" si="259"/>
        <v>486.96</v>
      </c>
      <c r="L292" s="3">
        <v>21.29</v>
      </c>
      <c r="M292" s="3">
        <f t="shared" si="260"/>
        <v>510.96</v>
      </c>
      <c r="N292" s="3">
        <f t="shared" si="261"/>
        <v>1</v>
      </c>
      <c r="O292" s="3">
        <f t="shared" si="261"/>
        <v>24</v>
      </c>
      <c r="Q292" s="3"/>
      <c r="R292" s="3"/>
      <c r="S292" s="3"/>
      <c r="T292" s="3"/>
    </row>
    <row r="293" spans="2:20" s="1" customFormat="1" ht="19.95" customHeight="1" x14ac:dyDescent="0.3">
      <c r="B293" s="6" t="s">
        <v>6220</v>
      </c>
      <c r="C293" s="6" t="s">
        <v>6221</v>
      </c>
      <c r="D293" s="5"/>
      <c r="E293" s="19"/>
      <c r="F293" s="19"/>
      <c r="G293" s="19"/>
      <c r="H293" s="19"/>
      <c r="I293" s="19"/>
      <c r="J293" s="5"/>
      <c r="K293" s="5">
        <f>SUM(K294:K296)</f>
        <v>957.34999999999991</v>
      </c>
      <c r="L293" s="5"/>
      <c r="M293" s="5">
        <f>SUM(M294:M296)</f>
        <v>1004.55</v>
      </c>
      <c r="N293" s="5"/>
      <c r="O293" s="5">
        <f>SUM(O294:O296)</f>
        <v>47.200000000000017</v>
      </c>
      <c r="Q293" s="5"/>
      <c r="R293" s="5"/>
      <c r="S293" s="5"/>
      <c r="T293" s="5"/>
    </row>
    <row r="294" spans="2:20" s="1" customFormat="1" ht="15" customHeight="1" x14ac:dyDescent="0.3">
      <c r="B294" s="4" t="s">
        <v>6222</v>
      </c>
      <c r="C294" s="4" t="s">
        <v>6223</v>
      </c>
      <c r="D294" s="3" t="s">
        <v>28</v>
      </c>
      <c r="E294" s="18">
        <v>57</v>
      </c>
      <c r="F294" s="18"/>
      <c r="G294" s="18"/>
      <c r="H294" s="18"/>
      <c r="I294" s="97">
        <f t="shared" ref="I294:I296" si="262">SUM(E294:H294)</f>
        <v>57</v>
      </c>
      <c r="J294" s="3">
        <v>10.15</v>
      </c>
      <c r="K294" s="3">
        <f t="shared" ref="K294:K296" si="263">+ROUND(+IF(I294="",0,I294*J294),2)</f>
        <v>578.54999999999995</v>
      </c>
      <c r="L294" s="3">
        <v>10.65</v>
      </c>
      <c r="M294" s="3">
        <f t="shared" ref="M294:M296" si="264">+ROUND(+IF(I294="",0,I294*L294),2)</f>
        <v>607.04999999999995</v>
      </c>
      <c r="N294" s="3">
        <f t="shared" ref="N294:O296" si="265">+L294-J294</f>
        <v>0.5</v>
      </c>
      <c r="O294" s="3">
        <f t="shared" si="265"/>
        <v>28.5</v>
      </c>
      <c r="Q294" s="3"/>
      <c r="R294" s="3"/>
      <c r="S294" s="3"/>
      <c r="T294" s="3"/>
    </row>
    <row r="295" spans="2:20" s="1" customFormat="1" ht="15" customHeight="1" x14ac:dyDescent="0.3">
      <c r="B295" s="4" t="s">
        <v>6224</v>
      </c>
      <c r="C295" s="4" t="s">
        <v>6225</v>
      </c>
      <c r="D295" s="3" t="s">
        <v>28</v>
      </c>
      <c r="E295" s="18">
        <v>24</v>
      </c>
      <c r="F295" s="18"/>
      <c r="G295" s="18"/>
      <c r="H295" s="18"/>
      <c r="I295" s="97">
        <f t="shared" si="262"/>
        <v>24</v>
      </c>
      <c r="J295" s="3">
        <v>10.15</v>
      </c>
      <c r="K295" s="3">
        <f t="shared" si="263"/>
        <v>243.6</v>
      </c>
      <c r="L295" s="3">
        <v>10.65</v>
      </c>
      <c r="M295" s="3">
        <f t="shared" si="264"/>
        <v>255.6</v>
      </c>
      <c r="N295" s="3">
        <f t="shared" si="265"/>
        <v>0.5</v>
      </c>
      <c r="O295" s="3">
        <f t="shared" si="265"/>
        <v>12</v>
      </c>
      <c r="Q295" s="3"/>
      <c r="R295" s="3"/>
      <c r="S295" s="3"/>
      <c r="T295" s="3"/>
    </row>
    <row r="296" spans="2:20" s="1" customFormat="1" ht="15" customHeight="1" x14ac:dyDescent="0.3">
      <c r="B296" s="4" t="s">
        <v>6226</v>
      </c>
      <c r="C296" s="4" t="s">
        <v>6227</v>
      </c>
      <c r="D296" s="3" t="s">
        <v>28</v>
      </c>
      <c r="E296" s="18">
        <v>10</v>
      </c>
      <c r="F296" s="18"/>
      <c r="G296" s="18"/>
      <c r="H296" s="18"/>
      <c r="I296" s="97">
        <f t="shared" si="262"/>
        <v>10</v>
      </c>
      <c r="J296" s="3">
        <v>13.52</v>
      </c>
      <c r="K296" s="3">
        <f t="shared" si="263"/>
        <v>135.19999999999999</v>
      </c>
      <c r="L296" s="3">
        <v>14.19</v>
      </c>
      <c r="M296" s="3">
        <f t="shared" si="264"/>
        <v>141.9</v>
      </c>
      <c r="N296" s="3">
        <f t="shared" si="265"/>
        <v>0.66999999999999993</v>
      </c>
      <c r="O296" s="3">
        <f t="shared" si="265"/>
        <v>6.7000000000000171</v>
      </c>
      <c r="Q296" s="3"/>
      <c r="R296" s="3"/>
      <c r="S296" s="3"/>
      <c r="T296" s="3"/>
    </row>
    <row r="297" spans="2:20" s="1" customFormat="1" ht="19.95" customHeight="1" x14ac:dyDescent="0.3">
      <c r="B297" s="6" t="s">
        <v>6228</v>
      </c>
      <c r="C297" s="6" t="s">
        <v>6229</v>
      </c>
      <c r="D297" s="5"/>
      <c r="E297" s="19"/>
      <c r="F297" s="19"/>
      <c r="G297" s="19"/>
      <c r="H297" s="19"/>
      <c r="I297" s="19"/>
      <c r="J297" s="5"/>
      <c r="K297" s="5">
        <f>SUM(K298:K300)</f>
        <v>751.83999999999992</v>
      </c>
      <c r="L297" s="5"/>
      <c r="M297" s="5">
        <f>SUM(M298:M300)</f>
        <v>788.83999999999992</v>
      </c>
      <c r="N297" s="5"/>
      <c r="O297" s="5">
        <f>SUM(O298:O300)</f>
        <v>37</v>
      </c>
      <c r="Q297" s="5"/>
      <c r="R297" s="5"/>
      <c r="S297" s="5"/>
      <c r="T297" s="5"/>
    </row>
    <row r="298" spans="2:20" s="1" customFormat="1" ht="15" customHeight="1" x14ac:dyDescent="0.3">
      <c r="B298" s="4" t="s">
        <v>6230</v>
      </c>
      <c r="C298" s="4" t="s">
        <v>6231</v>
      </c>
      <c r="D298" s="3" t="s">
        <v>28</v>
      </c>
      <c r="E298" s="18">
        <v>34</v>
      </c>
      <c r="F298" s="18"/>
      <c r="G298" s="18"/>
      <c r="H298" s="18"/>
      <c r="I298" s="97">
        <f t="shared" ref="I298:I300" si="266">SUM(E298:H298)</f>
        <v>34</v>
      </c>
      <c r="J298" s="3">
        <v>5.08</v>
      </c>
      <c r="K298" s="3">
        <f t="shared" ref="K298:K300" si="267">+ROUND(+IF(I298="",0,I298*J298),2)</f>
        <v>172.72</v>
      </c>
      <c r="L298" s="3">
        <v>5.33</v>
      </c>
      <c r="M298" s="3">
        <f t="shared" ref="M298:M300" si="268">+ROUND(+IF(I298="",0,I298*L298),2)</f>
        <v>181.22</v>
      </c>
      <c r="N298" s="3">
        <f t="shared" ref="N298:O300" si="269">+L298-J298</f>
        <v>0.25</v>
      </c>
      <c r="O298" s="3">
        <f t="shared" si="269"/>
        <v>8.5</v>
      </c>
      <c r="Q298" s="3"/>
      <c r="R298" s="3"/>
      <c r="S298" s="3"/>
      <c r="T298" s="3"/>
    </row>
    <row r="299" spans="2:20" s="1" customFormat="1" ht="15" customHeight="1" x14ac:dyDescent="0.3">
      <c r="B299" s="4" t="s">
        <v>6232</v>
      </c>
      <c r="C299" s="4" t="s">
        <v>6233</v>
      </c>
      <c r="D299" s="3" t="s">
        <v>28</v>
      </c>
      <c r="E299" s="18">
        <v>57</v>
      </c>
      <c r="F299" s="18"/>
      <c r="G299" s="18"/>
      <c r="H299" s="18"/>
      <c r="I299" s="97">
        <f t="shared" si="266"/>
        <v>57</v>
      </c>
      <c r="J299" s="3">
        <v>5.08</v>
      </c>
      <c r="K299" s="3">
        <f t="shared" si="267"/>
        <v>289.56</v>
      </c>
      <c r="L299" s="3">
        <v>5.33</v>
      </c>
      <c r="M299" s="3">
        <f t="shared" si="268"/>
        <v>303.81</v>
      </c>
      <c r="N299" s="3">
        <f t="shared" si="269"/>
        <v>0.25</v>
      </c>
      <c r="O299" s="3">
        <f t="shared" si="269"/>
        <v>14.25</v>
      </c>
      <c r="Q299" s="3"/>
      <c r="R299" s="3"/>
      <c r="S299" s="3"/>
      <c r="T299" s="3"/>
    </row>
    <row r="300" spans="2:20" s="1" customFormat="1" ht="15" customHeight="1" x14ac:dyDescent="0.3">
      <c r="B300" s="4" t="s">
        <v>6234</v>
      </c>
      <c r="C300" s="4" t="s">
        <v>6235</v>
      </c>
      <c r="D300" s="3" t="s">
        <v>28</v>
      </c>
      <c r="E300" s="18">
        <v>57</v>
      </c>
      <c r="F300" s="18"/>
      <c r="G300" s="18"/>
      <c r="H300" s="18"/>
      <c r="I300" s="97">
        <f t="shared" si="266"/>
        <v>57</v>
      </c>
      <c r="J300" s="3">
        <v>5.08</v>
      </c>
      <c r="K300" s="3">
        <f t="shared" si="267"/>
        <v>289.56</v>
      </c>
      <c r="L300" s="3">
        <v>5.33</v>
      </c>
      <c r="M300" s="3">
        <f t="shared" si="268"/>
        <v>303.81</v>
      </c>
      <c r="N300" s="3">
        <f t="shared" si="269"/>
        <v>0.25</v>
      </c>
      <c r="O300" s="3">
        <f t="shared" si="269"/>
        <v>14.25</v>
      </c>
      <c r="Q300" s="3"/>
      <c r="R300" s="3"/>
      <c r="S300" s="3"/>
      <c r="T300" s="3"/>
    </row>
    <row r="301" spans="2:20" s="1" customFormat="1" ht="25.2" customHeight="1" x14ac:dyDescent="0.3">
      <c r="B301" s="10" t="s">
        <v>1331</v>
      </c>
      <c r="C301" s="10" t="s">
        <v>1332</v>
      </c>
      <c r="D301" s="11"/>
      <c r="E301" s="16"/>
      <c r="F301" s="16"/>
      <c r="G301" s="16"/>
      <c r="H301" s="16"/>
      <c r="I301" s="16"/>
      <c r="J301" s="11"/>
      <c r="K301" s="11">
        <f>+K302+K305+K308+K328+K344+K348+K381</f>
        <v>53893.58</v>
      </c>
      <c r="L301" s="11"/>
      <c r="M301" s="11">
        <f>+M302+M305+M308+M328+M344+M348+M381</f>
        <v>54778.369999999995</v>
      </c>
      <c r="N301" s="11"/>
      <c r="O301" s="11">
        <f>+O302+O305+O308+O328+O344+O348+O381</f>
        <v>884.79000000000065</v>
      </c>
      <c r="Q301" s="11"/>
      <c r="R301" s="11"/>
      <c r="S301" s="11"/>
      <c r="T301" s="11"/>
    </row>
    <row r="302" spans="2:20" s="1" customFormat="1" ht="25.2" customHeight="1" x14ac:dyDescent="0.3">
      <c r="B302" s="12" t="s">
        <v>1333</v>
      </c>
      <c r="C302" s="12" t="s">
        <v>1334</v>
      </c>
      <c r="D302" s="13"/>
      <c r="E302" s="17"/>
      <c r="F302" s="17"/>
      <c r="G302" s="17"/>
      <c r="H302" s="17"/>
      <c r="I302" s="17"/>
      <c r="J302" s="13"/>
      <c r="K302" s="13">
        <f>SUM(K303:K304)</f>
        <v>6855.22</v>
      </c>
      <c r="L302" s="13"/>
      <c r="M302" s="13">
        <f>SUM(M303:M304)</f>
        <v>7091.82</v>
      </c>
      <c r="N302" s="13"/>
      <c r="O302" s="13">
        <f>SUM(O303:O304)</f>
        <v>236.59999999999991</v>
      </c>
      <c r="Q302" s="13"/>
      <c r="R302" s="13"/>
      <c r="S302" s="13"/>
      <c r="T302" s="13"/>
    </row>
    <row r="303" spans="2:20" s="1" customFormat="1" ht="15" customHeight="1" x14ac:dyDescent="0.3">
      <c r="B303" s="4" t="s">
        <v>1338</v>
      </c>
      <c r="C303" s="4" t="s">
        <v>6236</v>
      </c>
      <c r="D303" s="3" t="s">
        <v>1337</v>
      </c>
      <c r="E303" s="18">
        <v>134</v>
      </c>
      <c r="F303" s="18"/>
      <c r="G303" s="18"/>
      <c r="H303" s="18"/>
      <c r="I303" s="97">
        <f t="shared" ref="I303:I304" si="270">SUM(E303:H303)</f>
        <v>134</v>
      </c>
      <c r="J303" s="3">
        <v>40.19</v>
      </c>
      <c r="K303" s="3">
        <f t="shared" ref="K303:K304" si="271">+ROUND(+IF(I303="",0,I303*J303),2)</f>
        <v>5385.46</v>
      </c>
      <c r="L303" s="3">
        <v>41.49</v>
      </c>
      <c r="M303" s="3">
        <f t="shared" ref="M303:M304" si="272">+ROUND(+IF(I303="",0,I303*L303),2)</f>
        <v>5559.66</v>
      </c>
      <c r="N303" s="3">
        <f t="shared" ref="N303:O304" si="273">+L303-J303</f>
        <v>1.3000000000000043</v>
      </c>
      <c r="O303" s="3">
        <f t="shared" si="273"/>
        <v>174.19999999999982</v>
      </c>
      <c r="Q303" s="3"/>
      <c r="R303" s="3"/>
      <c r="S303" s="3"/>
      <c r="T303" s="3"/>
    </row>
    <row r="304" spans="2:20" s="1" customFormat="1" ht="15" customHeight="1" x14ac:dyDescent="0.3">
      <c r="B304" s="4" t="s">
        <v>1340</v>
      </c>
      <c r="C304" s="4" t="s">
        <v>6237</v>
      </c>
      <c r="D304" s="3" t="s">
        <v>28</v>
      </c>
      <c r="E304" s="18">
        <v>48</v>
      </c>
      <c r="F304" s="18"/>
      <c r="G304" s="18"/>
      <c r="H304" s="18"/>
      <c r="I304" s="97">
        <f t="shared" si="270"/>
        <v>48</v>
      </c>
      <c r="J304" s="3">
        <v>30.62</v>
      </c>
      <c r="K304" s="3">
        <f t="shared" si="271"/>
        <v>1469.76</v>
      </c>
      <c r="L304" s="3">
        <v>31.92</v>
      </c>
      <c r="M304" s="3">
        <f t="shared" si="272"/>
        <v>1532.16</v>
      </c>
      <c r="N304" s="3">
        <f t="shared" si="273"/>
        <v>1.3000000000000007</v>
      </c>
      <c r="O304" s="3">
        <f t="shared" si="273"/>
        <v>62.400000000000091</v>
      </c>
      <c r="Q304" s="3"/>
      <c r="R304" s="3"/>
      <c r="S304" s="3"/>
      <c r="T304" s="3"/>
    </row>
    <row r="305" spans="2:20" s="1" customFormat="1" ht="25.2" customHeight="1" x14ac:dyDescent="0.3">
      <c r="B305" s="12" t="s">
        <v>1344</v>
      </c>
      <c r="C305" s="12" t="s">
        <v>1345</v>
      </c>
      <c r="D305" s="13"/>
      <c r="E305" s="17"/>
      <c r="F305" s="17"/>
      <c r="G305" s="17"/>
      <c r="H305" s="17"/>
      <c r="I305" s="17"/>
      <c r="J305" s="13"/>
      <c r="K305" s="13">
        <f>SUM(K306:K307)</f>
        <v>3384.23</v>
      </c>
      <c r="L305" s="13"/>
      <c r="M305" s="13">
        <f>SUM(M306:M307)</f>
        <v>3390.21</v>
      </c>
      <c r="N305" s="13"/>
      <c r="O305" s="13">
        <f>SUM(O306:O307)</f>
        <v>5.9799999999999613</v>
      </c>
      <c r="Q305" s="13"/>
      <c r="R305" s="13"/>
      <c r="S305" s="13"/>
      <c r="T305" s="13"/>
    </row>
    <row r="306" spans="2:20" s="1" customFormat="1" ht="15" customHeight="1" x14ac:dyDescent="0.3">
      <c r="B306" s="4" t="s">
        <v>1346</v>
      </c>
      <c r="C306" s="4" t="s">
        <v>6238</v>
      </c>
      <c r="D306" s="3" t="s">
        <v>42</v>
      </c>
      <c r="E306" s="18">
        <v>1</v>
      </c>
      <c r="F306" s="18"/>
      <c r="G306" s="18"/>
      <c r="H306" s="18"/>
      <c r="I306" s="97">
        <f t="shared" ref="I306:I307" si="274">SUM(E306:H306)</f>
        <v>1</v>
      </c>
      <c r="J306" s="3">
        <v>2891</v>
      </c>
      <c r="K306" s="3">
        <f t="shared" ref="K306:K307" si="275">+ROUND(+IF(I306="",0,I306*J306),2)</f>
        <v>2891</v>
      </c>
      <c r="L306" s="3">
        <v>2891</v>
      </c>
      <c r="M306" s="3">
        <f t="shared" ref="M306:M307" si="276">+ROUND(+IF(I306="",0,I306*L306),2)</f>
        <v>2891</v>
      </c>
      <c r="N306" s="3">
        <f t="shared" ref="N306:O307" si="277">+L306-J306</f>
        <v>0</v>
      </c>
      <c r="O306" s="3">
        <f t="shared" si="277"/>
        <v>0</v>
      </c>
      <c r="Q306" s="3"/>
      <c r="R306" s="3"/>
      <c r="S306" s="3"/>
      <c r="T306" s="3"/>
    </row>
    <row r="307" spans="2:20" s="1" customFormat="1" ht="15" customHeight="1" x14ac:dyDescent="0.3">
      <c r="B307" s="4" t="s">
        <v>1348</v>
      </c>
      <c r="C307" s="4" t="s">
        <v>6239</v>
      </c>
      <c r="D307" s="3" t="s">
        <v>25</v>
      </c>
      <c r="E307" s="18">
        <v>46.01</v>
      </c>
      <c r="F307" s="18"/>
      <c r="G307" s="18"/>
      <c r="H307" s="18"/>
      <c r="I307" s="97">
        <f t="shared" si="274"/>
        <v>46.01</v>
      </c>
      <c r="J307" s="3">
        <v>10.72</v>
      </c>
      <c r="K307" s="3">
        <f t="shared" si="275"/>
        <v>493.23</v>
      </c>
      <c r="L307" s="3">
        <v>10.85</v>
      </c>
      <c r="M307" s="3">
        <f t="shared" si="276"/>
        <v>499.21</v>
      </c>
      <c r="N307" s="3">
        <f t="shared" si="277"/>
        <v>0.12999999999999901</v>
      </c>
      <c r="O307" s="3">
        <f t="shared" si="277"/>
        <v>5.9799999999999613</v>
      </c>
      <c r="Q307" s="3"/>
      <c r="R307" s="3"/>
      <c r="S307" s="3"/>
      <c r="T307" s="3"/>
    </row>
    <row r="308" spans="2:20" s="1" customFormat="1" ht="25.2" customHeight="1" x14ac:dyDescent="0.3">
      <c r="B308" s="12" t="s">
        <v>1366</v>
      </c>
      <c r="C308" s="12" t="s">
        <v>6240</v>
      </c>
      <c r="D308" s="13"/>
      <c r="E308" s="17"/>
      <c r="F308" s="17"/>
      <c r="G308" s="17"/>
      <c r="H308" s="17"/>
      <c r="I308" s="17"/>
      <c r="J308" s="13"/>
      <c r="K308" s="13">
        <f>SUM(K309:K327)/2</f>
        <v>33477.840000000011</v>
      </c>
      <c r="L308" s="13"/>
      <c r="M308" s="13">
        <f>SUM(M309:M327)/2</f>
        <v>33977.009999999995</v>
      </c>
      <c r="N308" s="13"/>
      <c r="O308" s="13">
        <f>SUM(O309:O327)/2</f>
        <v>499.17000000000104</v>
      </c>
      <c r="Q308" s="13"/>
      <c r="R308" s="13"/>
      <c r="S308" s="13"/>
      <c r="T308" s="13"/>
    </row>
    <row r="309" spans="2:20" s="1" customFormat="1" ht="19.95" customHeight="1" x14ac:dyDescent="0.3">
      <c r="B309" s="6" t="s">
        <v>1368</v>
      </c>
      <c r="C309" s="6" t="s">
        <v>129</v>
      </c>
      <c r="D309" s="5"/>
      <c r="E309" s="19"/>
      <c r="F309" s="19"/>
      <c r="G309" s="19"/>
      <c r="H309" s="19"/>
      <c r="I309" s="19"/>
      <c r="J309" s="5"/>
      <c r="K309" s="5">
        <f>SUM(K310:K319)</f>
        <v>25377.439999999999</v>
      </c>
      <c r="L309" s="5"/>
      <c r="M309" s="5">
        <f>SUM(M310:M319)</f>
        <v>25825.53</v>
      </c>
      <c r="N309" s="5"/>
      <c r="O309" s="5">
        <f>SUM(O310:O319)</f>
        <v>448.09000000000162</v>
      </c>
      <c r="Q309" s="5"/>
      <c r="R309" s="5"/>
      <c r="S309" s="5"/>
      <c r="T309" s="5"/>
    </row>
    <row r="310" spans="2:20" s="1" customFormat="1" ht="15" customHeight="1" x14ac:dyDescent="0.3">
      <c r="B310" s="4" t="s">
        <v>1370</v>
      </c>
      <c r="C310" s="4" t="s">
        <v>1798</v>
      </c>
      <c r="D310" s="3" t="s">
        <v>25</v>
      </c>
      <c r="E310" s="18">
        <v>206.07999999999998</v>
      </c>
      <c r="F310" s="18"/>
      <c r="G310" s="18"/>
      <c r="H310" s="18"/>
      <c r="I310" s="97">
        <f t="shared" ref="I310:I319" si="278">SUM(E310:H310)</f>
        <v>206.07999999999998</v>
      </c>
      <c r="J310" s="3">
        <v>3.22</v>
      </c>
      <c r="K310" s="3">
        <f t="shared" ref="K310:K319" si="279">+ROUND(+IF(I310="",0,I310*J310),2)</f>
        <v>663.58</v>
      </c>
      <c r="L310" s="3">
        <v>3.31</v>
      </c>
      <c r="M310" s="3">
        <f t="shared" ref="M310:M319" si="280">+ROUND(+IF(I310="",0,I310*L310),2)</f>
        <v>682.12</v>
      </c>
      <c r="N310" s="3">
        <f t="shared" ref="N310:O319" si="281">+L310-J310</f>
        <v>8.9999999999999858E-2</v>
      </c>
      <c r="O310" s="3">
        <f t="shared" si="281"/>
        <v>18.539999999999964</v>
      </c>
      <c r="Q310" s="3"/>
      <c r="R310" s="3"/>
      <c r="S310" s="3"/>
      <c r="T310" s="3"/>
    </row>
    <row r="311" spans="2:20" s="1" customFormat="1" ht="15" customHeight="1" x14ac:dyDescent="0.3">
      <c r="B311" s="4" t="s">
        <v>6247</v>
      </c>
      <c r="C311" s="4" t="s">
        <v>6248</v>
      </c>
      <c r="D311" s="3" t="s">
        <v>5910</v>
      </c>
      <c r="E311" s="18">
        <v>97.26</v>
      </c>
      <c r="F311" s="18"/>
      <c r="G311" s="18"/>
      <c r="H311" s="18"/>
      <c r="I311" s="97">
        <f t="shared" si="278"/>
        <v>97.26</v>
      </c>
      <c r="J311" s="3">
        <v>36.020000000000003</v>
      </c>
      <c r="K311" s="3">
        <f t="shared" si="279"/>
        <v>3503.31</v>
      </c>
      <c r="L311" s="3">
        <v>37.39</v>
      </c>
      <c r="M311" s="3">
        <f t="shared" si="280"/>
        <v>3636.55</v>
      </c>
      <c r="N311" s="3">
        <f t="shared" si="281"/>
        <v>1.3699999999999974</v>
      </c>
      <c r="O311" s="3">
        <f t="shared" si="281"/>
        <v>133.24000000000024</v>
      </c>
      <c r="Q311" s="3"/>
      <c r="R311" s="3"/>
      <c r="S311" s="3"/>
      <c r="T311" s="3"/>
    </row>
    <row r="312" spans="2:20" s="1" customFormat="1" ht="15" customHeight="1" x14ac:dyDescent="0.3">
      <c r="B312" s="4" t="s">
        <v>6249</v>
      </c>
      <c r="C312" s="4" t="s">
        <v>6250</v>
      </c>
      <c r="D312" s="3" t="s">
        <v>25</v>
      </c>
      <c r="E312" s="18">
        <v>155.61000000000001</v>
      </c>
      <c r="F312" s="18"/>
      <c r="G312" s="18"/>
      <c r="H312" s="18"/>
      <c r="I312" s="97">
        <f t="shared" si="278"/>
        <v>155.61000000000001</v>
      </c>
      <c r="J312" s="3">
        <v>5.05</v>
      </c>
      <c r="K312" s="3">
        <f t="shared" si="279"/>
        <v>785.83</v>
      </c>
      <c r="L312" s="3">
        <v>5.23</v>
      </c>
      <c r="M312" s="3">
        <f t="shared" si="280"/>
        <v>813.84</v>
      </c>
      <c r="N312" s="3">
        <f t="shared" si="281"/>
        <v>0.1800000000000006</v>
      </c>
      <c r="O312" s="3">
        <f t="shared" si="281"/>
        <v>28.009999999999991</v>
      </c>
      <c r="Q312" s="3"/>
      <c r="R312" s="3"/>
      <c r="S312" s="3"/>
      <c r="T312" s="3"/>
    </row>
    <row r="313" spans="2:20" s="1" customFormat="1" ht="15" customHeight="1" x14ac:dyDescent="0.3">
      <c r="B313" s="4" t="s">
        <v>6251</v>
      </c>
      <c r="C313" s="4" t="s">
        <v>6252</v>
      </c>
      <c r="D313" s="3" t="s">
        <v>25</v>
      </c>
      <c r="E313" s="18">
        <v>155.61000000000001</v>
      </c>
      <c r="F313" s="18"/>
      <c r="G313" s="18"/>
      <c r="H313" s="18"/>
      <c r="I313" s="97">
        <f t="shared" si="278"/>
        <v>155.61000000000001</v>
      </c>
      <c r="J313" s="3">
        <v>17.11</v>
      </c>
      <c r="K313" s="3">
        <f t="shared" si="279"/>
        <v>2662.49</v>
      </c>
      <c r="L313" s="3">
        <v>17.510000000000002</v>
      </c>
      <c r="M313" s="3">
        <f t="shared" si="280"/>
        <v>2724.73</v>
      </c>
      <c r="N313" s="3">
        <f t="shared" si="281"/>
        <v>0.40000000000000213</v>
      </c>
      <c r="O313" s="3">
        <f t="shared" si="281"/>
        <v>62.240000000000236</v>
      </c>
      <c r="Q313" s="3"/>
      <c r="R313" s="3"/>
      <c r="S313" s="3"/>
      <c r="T313" s="3"/>
    </row>
    <row r="314" spans="2:20" s="1" customFormat="1" ht="15" customHeight="1" x14ac:dyDescent="0.3">
      <c r="B314" s="4" t="s">
        <v>6253</v>
      </c>
      <c r="C314" s="4" t="s">
        <v>6254</v>
      </c>
      <c r="D314" s="3" t="s">
        <v>25</v>
      </c>
      <c r="E314" s="18">
        <v>155.61000000000001</v>
      </c>
      <c r="F314" s="18"/>
      <c r="G314" s="18"/>
      <c r="H314" s="18"/>
      <c r="I314" s="97">
        <f t="shared" si="278"/>
        <v>155.61000000000001</v>
      </c>
      <c r="J314" s="3">
        <v>26.69</v>
      </c>
      <c r="K314" s="3">
        <f t="shared" si="279"/>
        <v>4153.2299999999996</v>
      </c>
      <c r="L314" s="3">
        <v>27.28</v>
      </c>
      <c r="M314" s="3">
        <f t="shared" si="280"/>
        <v>4245.04</v>
      </c>
      <c r="N314" s="3">
        <f t="shared" si="281"/>
        <v>0.58999999999999986</v>
      </c>
      <c r="O314" s="3">
        <f t="shared" si="281"/>
        <v>91.8100000000004</v>
      </c>
      <c r="Q314" s="3"/>
      <c r="R314" s="3"/>
      <c r="S314" s="3"/>
      <c r="T314" s="3"/>
    </row>
    <row r="315" spans="2:20" s="1" customFormat="1" ht="15" customHeight="1" x14ac:dyDescent="0.3">
      <c r="B315" s="4" t="s">
        <v>6255</v>
      </c>
      <c r="C315" s="4" t="s">
        <v>6256</v>
      </c>
      <c r="D315" s="3" t="s">
        <v>5910</v>
      </c>
      <c r="E315" s="18">
        <v>24.69</v>
      </c>
      <c r="F315" s="18"/>
      <c r="G315" s="18"/>
      <c r="H315" s="18"/>
      <c r="I315" s="97">
        <f t="shared" si="278"/>
        <v>24.69</v>
      </c>
      <c r="J315" s="3">
        <v>36.020000000000003</v>
      </c>
      <c r="K315" s="3">
        <f t="shared" si="279"/>
        <v>889.33</v>
      </c>
      <c r="L315" s="3">
        <v>37.39</v>
      </c>
      <c r="M315" s="3">
        <f t="shared" si="280"/>
        <v>923.16</v>
      </c>
      <c r="N315" s="3">
        <f t="shared" si="281"/>
        <v>1.3699999999999974</v>
      </c>
      <c r="O315" s="3">
        <f t="shared" si="281"/>
        <v>33.829999999999927</v>
      </c>
      <c r="Q315" s="3"/>
      <c r="R315" s="3"/>
      <c r="S315" s="3"/>
      <c r="T315" s="3"/>
    </row>
    <row r="316" spans="2:20" s="1" customFormat="1" ht="15" customHeight="1" x14ac:dyDescent="0.3">
      <c r="B316" s="4" t="s">
        <v>6257</v>
      </c>
      <c r="C316" s="4" t="s">
        <v>6258</v>
      </c>
      <c r="D316" s="3" t="s">
        <v>25</v>
      </c>
      <c r="E316" s="18">
        <v>39.5</v>
      </c>
      <c r="F316" s="18"/>
      <c r="G316" s="18"/>
      <c r="H316" s="18"/>
      <c r="I316" s="97">
        <f t="shared" si="278"/>
        <v>39.5</v>
      </c>
      <c r="J316" s="3">
        <v>5.05</v>
      </c>
      <c r="K316" s="3">
        <f t="shared" si="279"/>
        <v>199.48</v>
      </c>
      <c r="L316" s="3">
        <v>5.23</v>
      </c>
      <c r="M316" s="3">
        <f t="shared" si="280"/>
        <v>206.59</v>
      </c>
      <c r="N316" s="3">
        <f t="shared" si="281"/>
        <v>0.1800000000000006</v>
      </c>
      <c r="O316" s="3">
        <f t="shared" si="281"/>
        <v>7.1100000000000136</v>
      </c>
      <c r="Q316" s="3"/>
      <c r="R316" s="3"/>
      <c r="S316" s="3"/>
      <c r="T316" s="3"/>
    </row>
    <row r="317" spans="2:20" s="1" customFormat="1" ht="15" customHeight="1" x14ac:dyDescent="0.3">
      <c r="B317" s="4" t="s">
        <v>6259</v>
      </c>
      <c r="C317" s="4" t="s">
        <v>6260</v>
      </c>
      <c r="D317" s="3" t="s">
        <v>25</v>
      </c>
      <c r="E317" s="18">
        <v>39.5</v>
      </c>
      <c r="F317" s="18"/>
      <c r="G317" s="18"/>
      <c r="H317" s="18"/>
      <c r="I317" s="97">
        <f t="shared" si="278"/>
        <v>39.5</v>
      </c>
      <c r="J317" s="3">
        <v>17.11</v>
      </c>
      <c r="K317" s="3">
        <f t="shared" si="279"/>
        <v>675.85</v>
      </c>
      <c r="L317" s="3">
        <v>17.510000000000002</v>
      </c>
      <c r="M317" s="3">
        <f t="shared" si="280"/>
        <v>691.65</v>
      </c>
      <c r="N317" s="3">
        <f t="shared" si="281"/>
        <v>0.40000000000000213</v>
      </c>
      <c r="O317" s="3">
        <f t="shared" si="281"/>
        <v>15.799999999999955</v>
      </c>
      <c r="Q317" s="3"/>
      <c r="R317" s="3"/>
      <c r="S317" s="3"/>
      <c r="T317" s="3"/>
    </row>
    <row r="318" spans="2:20" s="1" customFormat="1" ht="15" customHeight="1" x14ac:dyDescent="0.3">
      <c r="B318" s="4" t="s">
        <v>6261</v>
      </c>
      <c r="C318" s="4" t="s">
        <v>6262</v>
      </c>
      <c r="D318" s="3" t="s">
        <v>25</v>
      </c>
      <c r="E318" s="18">
        <v>39.5</v>
      </c>
      <c r="F318" s="18"/>
      <c r="G318" s="18"/>
      <c r="H318" s="18"/>
      <c r="I318" s="97">
        <f t="shared" si="278"/>
        <v>39.5</v>
      </c>
      <c r="J318" s="3">
        <v>26.69</v>
      </c>
      <c r="K318" s="3">
        <f t="shared" si="279"/>
        <v>1054.26</v>
      </c>
      <c r="L318" s="3">
        <v>27.28</v>
      </c>
      <c r="M318" s="3">
        <f t="shared" si="280"/>
        <v>1077.56</v>
      </c>
      <c r="N318" s="3">
        <f t="shared" si="281"/>
        <v>0.58999999999999986</v>
      </c>
      <c r="O318" s="3">
        <f t="shared" si="281"/>
        <v>23.299999999999955</v>
      </c>
      <c r="Q318" s="3"/>
      <c r="R318" s="3"/>
      <c r="S318" s="3"/>
      <c r="T318" s="3"/>
    </row>
    <row r="319" spans="2:20" s="1" customFormat="1" ht="15" customHeight="1" x14ac:dyDescent="0.3">
      <c r="B319" s="4" t="s">
        <v>6263</v>
      </c>
      <c r="C319" s="4" t="s">
        <v>6264</v>
      </c>
      <c r="D319" s="3" t="s">
        <v>5910</v>
      </c>
      <c r="E319" s="18">
        <v>228.12</v>
      </c>
      <c r="F319" s="18"/>
      <c r="G319" s="18"/>
      <c r="H319" s="18"/>
      <c r="I319" s="97">
        <f t="shared" si="278"/>
        <v>228.12</v>
      </c>
      <c r="J319" s="3">
        <v>47.3</v>
      </c>
      <c r="K319" s="3">
        <f t="shared" si="279"/>
        <v>10790.08</v>
      </c>
      <c r="L319" s="3">
        <v>47.45</v>
      </c>
      <c r="M319" s="3">
        <f t="shared" si="280"/>
        <v>10824.29</v>
      </c>
      <c r="N319" s="3">
        <f t="shared" si="281"/>
        <v>0.15000000000000568</v>
      </c>
      <c r="O319" s="3">
        <f t="shared" si="281"/>
        <v>34.210000000000946</v>
      </c>
      <c r="Q319" s="3"/>
      <c r="R319" s="3"/>
      <c r="S319" s="3"/>
      <c r="T319" s="3"/>
    </row>
    <row r="320" spans="2:20" s="1" customFormat="1" ht="19.95" customHeight="1" x14ac:dyDescent="0.3">
      <c r="B320" s="6" t="s">
        <v>1376</v>
      </c>
      <c r="C320" s="6" t="s">
        <v>6240</v>
      </c>
      <c r="D320" s="5"/>
      <c r="E320" s="19"/>
      <c r="F320" s="19"/>
      <c r="G320" s="19"/>
      <c r="H320" s="19"/>
      <c r="I320" s="19"/>
      <c r="J320" s="5"/>
      <c r="K320" s="5">
        <f>SUM(K321:K327)</f>
        <v>8100.4000000000005</v>
      </c>
      <c r="L320" s="5"/>
      <c r="M320" s="5">
        <f>SUM(M321:M327)</f>
        <v>8151.48</v>
      </c>
      <c r="N320" s="5"/>
      <c r="O320" s="5">
        <f>SUM(O321:O327)</f>
        <v>51.079999999999416</v>
      </c>
      <c r="Q320" s="5"/>
      <c r="R320" s="5"/>
      <c r="S320" s="5"/>
      <c r="T320" s="5"/>
    </row>
    <row r="321" spans="2:20" s="1" customFormat="1" ht="15" customHeight="1" x14ac:dyDescent="0.3">
      <c r="B321" s="4" t="s">
        <v>1378</v>
      </c>
      <c r="C321" s="4" t="s">
        <v>6265</v>
      </c>
      <c r="D321" s="3" t="s">
        <v>25</v>
      </c>
      <c r="E321" s="18">
        <v>14.24</v>
      </c>
      <c r="F321" s="18"/>
      <c r="G321" s="18"/>
      <c r="H321" s="18"/>
      <c r="I321" s="97">
        <f t="shared" ref="I321:I327" si="282">SUM(E321:H321)</f>
        <v>14.24</v>
      </c>
      <c r="J321" s="3">
        <v>6.81</v>
      </c>
      <c r="K321" s="3">
        <f t="shared" ref="K321:K327" si="283">+ROUND(+IF(I321="",0,I321*J321),2)</f>
        <v>96.97</v>
      </c>
      <c r="L321" s="3">
        <v>6.94</v>
      </c>
      <c r="M321" s="3">
        <f t="shared" ref="M321:M327" si="284">+ROUND(+IF(I321="",0,I321*L321),2)</f>
        <v>98.83</v>
      </c>
      <c r="N321" s="3">
        <f t="shared" ref="N321:O327" si="285">+L321-J321</f>
        <v>0.13000000000000078</v>
      </c>
      <c r="O321" s="3">
        <f t="shared" si="285"/>
        <v>1.8599999999999994</v>
      </c>
      <c r="Q321" s="3"/>
      <c r="R321" s="3"/>
      <c r="S321" s="3"/>
      <c r="T321" s="3"/>
    </row>
    <row r="322" spans="2:20" s="1" customFormat="1" ht="15" customHeight="1" x14ac:dyDescent="0.3">
      <c r="B322" s="4" t="s">
        <v>1380</v>
      </c>
      <c r="C322" s="4" t="s">
        <v>6266</v>
      </c>
      <c r="D322" s="3" t="s">
        <v>25</v>
      </c>
      <c r="E322" s="18">
        <v>39.5</v>
      </c>
      <c r="F322" s="18"/>
      <c r="G322" s="18"/>
      <c r="H322" s="18"/>
      <c r="I322" s="97">
        <f t="shared" si="282"/>
        <v>39.5</v>
      </c>
      <c r="J322" s="3">
        <v>10.72</v>
      </c>
      <c r="K322" s="3">
        <f t="shared" si="283"/>
        <v>423.44</v>
      </c>
      <c r="L322" s="3">
        <v>10.85</v>
      </c>
      <c r="M322" s="3">
        <f t="shared" si="284"/>
        <v>428.58</v>
      </c>
      <c r="N322" s="3">
        <f t="shared" si="285"/>
        <v>0.12999999999999901</v>
      </c>
      <c r="O322" s="3">
        <f t="shared" si="285"/>
        <v>5.1399999999999864</v>
      </c>
      <c r="Q322" s="3"/>
      <c r="R322" s="3"/>
      <c r="S322" s="3"/>
      <c r="T322" s="3"/>
    </row>
    <row r="323" spans="2:20" s="1" customFormat="1" ht="15" customHeight="1" x14ac:dyDescent="0.3">
      <c r="B323" s="4" t="s">
        <v>6267</v>
      </c>
      <c r="C323" s="4" t="s">
        <v>6268</v>
      </c>
      <c r="D323" s="3" t="s">
        <v>25</v>
      </c>
      <c r="E323" s="18">
        <v>6.9</v>
      </c>
      <c r="F323" s="18"/>
      <c r="G323" s="18"/>
      <c r="H323" s="18"/>
      <c r="I323" s="97">
        <f t="shared" si="282"/>
        <v>6.9</v>
      </c>
      <c r="J323" s="3">
        <v>20.66</v>
      </c>
      <c r="K323" s="3">
        <f t="shared" si="283"/>
        <v>142.55000000000001</v>
      </c>
      <c r="L323" s="3">
        <v>20.79</v>
      </c>
      <c r="M323" s="3">
        <f t="shared" si="284"/>
        <v>143.44999999999999</v>
      </c>
      <c r="N323" s="3">
        <f t="shared" si="285"/>
        <v>0.12999999999999901</v>
      </c>
      <c r="O323" s="3">
        <f t="shared" si="285"/>
        <v>0.89999999999997726</v>
      </c>
      <c r="Q323" s="3"/>
      <c r="R323" s="3"/>
      <c r="S323" s="3"/>
      <c r="T323" s="3"/>
    </row>
    <row r="324" spans="2:20" s="1" customFormat="1" ht="15" customHeight="1" x14ac:dyDescent="0.3">
      <c r="B324" s="4" t="s">
        <v>6269</v>
      </c>
      <c r="C324" s="4" t="s">
        <v>6270</v>
      </c>
      <c r="D324" s="3" t="s">
        <v>25</v>
      </c>
      <c r="E324" s="18">
        <v>133.47</v>
      </c>
      <c r="F324" s="18"/>
      <c r="G324" s="18"/>
      <c r="H324" s="18"/>
      <c r="I324" s="97">
        <f t="shared" si="282"/>
        <v>133.47</v>
      </c>
      <c r="J324" s="3">
        <v>25.37</v>
      </c>
      <c r="K324" s="3">
        <f t="shared" si="283"/>
        <v>3386.13</v>
      </c>
      <c r="L324" s="3">
        <v>25.5</v>
      </c>
      <c r="M324" s="3">
        <f t="shared" si="284"/>
        <v>3403.49</v>
      </c>
      <c r="N324" s="3">
        <f t="shared" si="285"/>
        <v>0.12999999999999901</v>
      </c>
      <c r="O324" s="3">
        <f t="shared" si="285"/>
        <v>17.359999999999673</v>
      </c>
      <c r="Q324" s="3"/>
      <c r="R324" s="3"/>
      <c r="S324" s="3"/>
      <c r="T324" s="3"/>
    </row>
    <row r="325" spans="2:20" s="1" customFormat="1" ht="15" customHeight="1" x14ac:dyDescent="0.3">
      <c r="B325" s="4" t="s">
        <v>6271</v>
      </c>
      <c r="C325" s="4" t="s">
        <v>6272</v>
      </c>
      <c r="D325" s="3" t="s">
        <v>25</v>
      </c>
      <c r="E325" s="18">
        <v>182.68</v>
      </c>
      <c r="F325" s="18"/>
      <c r="G325" s="18"/>
      <c r="H325" s="18"/>
      <c r="I325" s="97">
        <f t="shared" si="282"/>
        <v>182.68</v>
      </c>
      <c r="J325" s="3">
        <v>20.92</v>
      </c>
      <c r="K325" s="3">
        <f t="shared" si="283"/>
        <v>3821.67</v>
      </c>
      <c r="L325" s="3">
        <v>21.05</v>
      </c>
      <c r="M325" s="3">
        <f t="shared" si="284"/>
        <v>3845.41</v>
      </c>
      <c r="N325" s="3">
        <f t="shared" si="285"/>
        <v>0.12999999999999901</v>
      </c>
      <c r="O325" s="3">
        <f t="shared" si="285"/>
        <v>23.739999999999782</v>
      </c>
      <c r="Q325" s="3"/>
      <c r="R325" s="3"/>
      <c r="S325" s="3"/>
      <c r="T325" s="3"/>
    </row>
    <row r="326" spans="2:20" s="1" customFormat="1" ht="15" customHeight="1" x14ac:dyDescent="0.3">
      <c r="B326" s="4" t="s">
        <v>6273</v>
      </c>
      <c r="C326" s="4" t="s">
        <v>6274</v>
      </c>
      <c r="D326" s="3" t="s">
        <v>25</v>
      </c>
      <c r="E326" s="18">
        <v>3</v>
      </c>
      <c r="F326" s="18"/>
      <c r="G326" s="18"/>
      <c r="H326" s="18"/>
      <c r="I326" s="97">
        <f t="shared" si="282"/>
        <v>3</v>
      </c>
      <c r="J326" s="3">
        <v>45.38</v>
      </c>
      <c r="K326" s="3">
        <f t="shared" si="283"/>
        <v>136.13999999999999</v>
      </c>
      <c r="L326" s="3">
        <v>45.64</v>
      </c>
      <c r="M326" s="3">
        <f t="shared" si="284"/>
        <v>136.91999999999999</v>
      </c>
      <c r="N326" s="3">
        <f t="shared" si="285"/>
        <v>0.25999999999999801</v>
      </c>
      <c r="O326" s="3">
        <f t="shared" si="285"/>
        <v>0.78000000000000114</v>
      </c>
      <c r="Q326" s="3"/>
      <c r="R326" s="3"/>
      <c r="S326" s="3"/>
      <c r="T326" s="3"/>
    </row>
    <row r="327" spans="2:20" s="1" customFormat="1" ht="15" customHeight="1" x14ac:dyDescent="0.3">
      <c r="B327" s="4" t="s">
        <v>6275</v>
      </c>
      <c r="C327" s="4" t="s">
        <v>6276</v>
      </c>
      <c r="D327" s="3" t="s">
        <v>25</v>
      </c>
      <c r="E327" s="18">
        <v>10</v>
      </c>
      <c r="F327" s="18"/>
      <c r="G327" s="18"/>
      <c r="H327" s="18"/>
      <c r="I327" s="97">
        <f t="shared" si="282"/>
        <v>10</v>
      </c>
      <c r="J327" s="3">
        <v>9.35</v>
      </c>
      <c r="K327" s="3">
        <f t="shared" si="283"/>
        <v>93.5</v>
      </c>
      <c r="L327" s="3">
        <v>9.48</v>
      </c>
      <c r="M327" s="3">
        <f t="shared" si="284"/>
        <v>94.8</v>
      </c>
      <c r="N327" s="3">
        <f t="shared" si="285"/>
        <v>0.13000000000000078</v>
      </c>
      <c r="O327" s="3">
        <f t="shared" si="285"/>
        <v>1.2999999999999972</v>
      </c>
      <c r="Q327" s="3"/>
      <c r="R327" s="3"/>
      <c r="S327" s="3"/>
      <c r="T327" s="3"/>
    </row>
    <row r="328" spans="2:20" s="1" customFormat="1" ht="25.2" customHeight="1" x14ac:dyDescent="0.3">
      <c r="B328" s="12" t="s">
        <v>1382</v>
      </c>
      <c r="C328" s="12" t="s">
        <v>1383</v>
      </c>
      <c r="D328" s="13"/>
      <c r="E328" s="17"/>
      <c r="F328" s="17"/>
      <c r="G328" s="17"/>
      <c r="H328" s="17"/>
      <c r="I328" s="17"/>
      <c r="J328" s="13"/>
      <c r="K328" s="13">
        <f>SUM(K329:K343)</f>
        <v>1575.3900000000003</v>
      </c>
      <c r="L328" s="13"/>
      <c r="M328" s="13">
        <f>SUM(M329:M343)</f>
        <v>1608.57</v>
      </c>
      <c r="N328" s="13"/>
      <c r="O328" s="13">
        <f>SUM(O329:O343)</f>
        <v>33.179999999999993</v>
      </c>
      <c r="Q328" s="13"/>
      <c r="R328" s="13"/>
      <c r="S328" s="13"/>
      <c r="T328" s="13"/>
    </row>
    <row r="329" spans="2:20" s="1" customFormat="1" ht="15" customHeight="1" x14ac:dyDescent="0.3">
      <c r="B329" s="4" t="s">
        <v>1384</v>
      </c>
      <c r="C329" s="4" t="s">
        <v>6277</v>
      </c>
      <c r="D329" s="3" t="s">
        <v>28</v>
      </c>
      <c r="E329" s="18">
        <v>4</v>
      </c>
      <c r="F329" s="18"/>
      <c r="G329" s="18"/>
      <c r="H329" s="18"/>
      <c r="I329" s="97">
        <f t="shared" ref="I329:I343" si="286">SUM(E329:H329)</f>
        <v>4</v>
      </c>
      <c r="J329" s="3">
        <v>12.55</v>
      </c>
      <c r="K329" s="3">
        <f t="shared" ref="K329:K343" si="287">+ROUND(+IF(I329="",0,I329*J329),2)</f>
        <v>50.2</v>
      </c>
      <c r="L329" s="3">
        <v>13.07</v>
      </c>
      <c r="M329" s="3">
        <f t="shared" ref="M329:M343" si="288">+ROUND(+IF(I329="",0,I329*L329),2)</f>
        <v>52.28</v>
      </c>
      <c r="N329" s="3">
        <f t="shared" ref="N329:O343" si="289">+L329-J329</f>
        <v>0.51999999999999957</v>
      </c>
      <c r="O329" s="3">
        <f t="shared" si="289"/>
        <v>2.0799999999999983</v>
      </c>
      <c r="Q329" s="3"/>
      <c r="R329" s="3"/>
      <c r="S329" s="3"/>
      <c r="T329" s="3"/>
    </row>
    <row r="330" spans="2:20" s="1" customFormat="1" ht="15" customHeight="1" x14ac:dyDescent="0.3">
      <c r="B330" s="4" t="s">
        <v>1472</v>
      </c>
      <c r="C330" s="4" t="s">
        <v>6278</v>
      </c>
      <c r="D330" s="3" t="s">
        <v>28</v>
      </c>
      <c r="E330" s="18">
        <v>2</v>
      </c>
      <c r="F330" s="18"/>
      <c r="G330" s="18"/>
      <c r="H330" s="18"/>
      <c r="I330" s="97">
        <f t="shared" si="286"/>
        <v>2</v>
      </c>
      <c r="J330" s="3">
        <v>18.96</v>
      </c>
      <c r="K330" s="3">
        <f t="shared" si="287"/>
        <v>37.92</v>
      </c>
      <c r="L330" s="3">
        <v>19.48</v>
      </c>
      <c r="M330" s="3">
        <f t="shared" si="288"/>
        <v>38.96</v>
      </c>
      <c r="N330" s="3">
        <f t="shared" si="289"/>
        <v>0.51999999999999957</v>
      </c>
      <c r="O330" s="3">
        <f t="shared" si="289"/>
        <v>1.0399999999999991</v>
      </c>
      <c r="Q330" s="3"/>
      <c r="R330" s="3"/>
      <c r="S330" s="3"/>
      <c r="T330" s="3"/>
    </row>
    <row r="331" spans="2:20" s="1" customFormat="1" ht="15" customHeight="1" x14ac:dyDescent="0.3">
      <c r="B331" s="4" t="s">
        <v>6279</v>
      </c>
      <c r="C331" s="4" t="s">
        <v>6280</v>
      </c>
      <c r="D331" s="3" t="s">
        <v>28</v>
      </c>
      <c r="E331" s="18">
        <v>4</v>
      </c>
      <c r="F331" s="18"/>
      <c r="G331" s="18"/>
      <c r="H331" s="18"/>
      <c r="I331" s="97">
        <f t="shared" si="286"/>
        <v>4</v>
      </c>
      <c r="J331" s="3">
        <v>23.56</v>
      </c>
      <c r="K331" s="3">
        <f t="shared" si="287"/>
        <v>94.24</v>
      </c>
      <c r="L331" s="3">
        <v>24.08</v>
      </c>
      <c r="M331" s="3">
        <f t="shared" si="288"/>
        <v>96.32</v>
      </c>
      <c r="N331" s="3">
        <f t="shared" si="289"/>
        <v>0.51999999999999957</v>
      </c>
      <c r="O331" s="3">
        <f t="shared" si="289"/>
        <v>2.0799999999999983</v>
      </c>
      <c r="Q331" s="3"/>
      <c r="R331" s="3"/>
      <c r="S331" s="3"/>
      <c r="T331" s="3"/>
    </row>
    <row r="332" spans="2:20" s="1" customFormat="1" ht="15" customHeight="1" x14ac:dyDescent="0.3">
      <c r="B332" s="4" t="s">
        <v>6281</v>
      </c>
      <c r="C332" s="4" t="s">
        <v>6282</v>
      </c>
      <c r="D332" s="3" t="s">
        <v>28</v>
      </c>
      <c r="E332" s="18">
        <v>4</v>
      </c>
      <c r="F332" s="18"/>
      <c r="G332" s="18"/>
      <c r="H332" s="18"/>
      <c r="I332" s="97">
        <f t="shared" si="286"/>
        <v>4</v>
      </c>
      <c r="J332" s="3">
        <v>20.82</v>
      </c>
      <c r="K332" s="3">
        <f t="shared" si="287"/>
        <v>83.28</v>
      </c>
      <c r="L332" s="3">
        <v>21.34</v>
      </c>
      <c r="M332" s="3">
        <f t="shared" si="288"/>
        <v>85.36</v>
      </c>
      <c r="N332" s="3">
        <f t="shared" si="289"/>
        <v>0.51999999999999957</v>
      </c>
      <c r="O332" s="3">
        <f t="shared" si="289"/>
        <v>2.0799999999999983</v>
      </c>
      <c r="Q332" s="3"/>
      <c r="R332" s="3"/>
      <c r="S332" s="3"/>
      <c r="T332" s="3"/>
    </row>
    <row r="333" spans="2:20" s="1" customFormat="1" ht="15" customHeight="1" x14ac:dyDescent="0.3">
      <c r="B333" s="4" t="s">
        <v>6283</v>
      </c>
      <c r="C333" s="4" t="s">
        <v>6284</v>
      </c>
      <c r="D333" s="3" t="s">
        <v>28</v>
      </c>
      <c r="E333" s="18">
        <v>1</v>
      </c>
      <c r="F333" s="18"/>
      <c r="G333" s="18"/>
      <c r="H333" s="18"/>
      <c r="I333" s="97">
        <f t="shared" si="286"/>
        <v>1</v>
      </c>
      <c r="J333" s="3">
        <v>17.39</v>
      </c>
      <c r="K333" s="3">
        <f t="shared" si="287"/>
        <v>17.39</v>
      </c>
      <c r="L333" s="3">
        <v>18.079999999999998</v>
      </c>
      <c r="M333" s="3">
        <f t="shared" si="288"/>
        <v>18.079999999999998</v>
      </c>
      <c r="N333" s="3">
        <f t="shared" si="289"/>
        <v>0.68999999999999773</v>
      </c>
      <c r="O333" s="3">
        <f t="shared" si="289"/>
        <v>0.68999999999999773</v>
      </c>
      <c r="Q333" s="3"/>
      <c r="R333" s="3"/>
      <c r="S333" s="3"/>
      <c r="T333" s="3"/>
    </row>
    <row r="334" spans="2:20" s="1" customFormat="1" ht="15" customHeight="1" x14ac:dyDescent="0.3">
      <c r="B334" s="4" t="s">
        <v>6285</v>
      </c>
      <c r="C334" s="4" t="s">
        <v>6286</v>
      </c>
      <c r="D334" s="3" t="s">
        <v>28</v>
      </c>
      <c r="E334" s="18">
        <v>4</v>
      </c>
      <c r="F334" s="18"/>
      <c r="G334" s="18"/>
      <c r="H334" s="18"/>
      <c r="I334" s="97">
        <f t="shared" si="286"/>
        <v>4</v>
      </c>
      <c r="J334" s="3">
        <v>33.770000000000003</v>
      </c>
      <c r="K334" s="3">
        <f t="shared" si="287"/>
        <v>135.08000000000001</v>
      </c>
      <c r="L334" s="3">
        <v>34.29</v>
      </c>
      <c r="M334" s="3">
        <f t="shared" si="288"/>
        <v>137.16</v>
      </c>
      <c r="N334" s="3">
        <f t="shared" si="289"/>
        <v>0.51999999999999602</v>
      </c>
      <c r="O334" s="3">
        <f t="shared" si="289"/>
        <v>2.0799999999999841</v>
      </c>
      <c r="Q334" s="3"/>
      <c r="R334" s="3"/>
      <c r="S334" s="3"/>
      <c r="T334" s="3"/>
    </row>
    <row r="335" spans="2:20" s="1" customFormat="1" ht="15" customHeight="1" x14ac:dyDescent="0.3">
      <c r="B335" s="4" t="s">
        <v>6287</v>
      </c>
      <c r="C335" s="4" t="s">
        <v>6784</v>
      </c>
      <c r="D335" s="3" t="s">
        <v>28</v>
      </c>
      <c r="E335" s="18">
        <v>2</v>
      </c>
      <c r="F335" s="18"/>
      <c r="G335" s="18"/>
      <c r="H335" s="18"/>
      <c r="I335" s="97">
        <f t="shared" si="286"/>
        <v>2</v>
      </c>
      <c r="J335" s="3">
        <v>44.41</v>
      </c>
      <c r="K335" s="3">
        <f t="shared" si="287"/>
        <v>88.82</v>
      </c>
      <c r="L335" s="3">
        <v>45.1</v>
      </c>
      <c r="M335" s="3">
        <f t="shared" si="288"/>
        <v>90.2</v>
      </c>
      <c r="N335" s="3">
        <f t="shared" si="289"/>
        <v>0.69000000000000483</v>
      </c>
      <c r="O335" s="3">
        <f t="shared" si="289"/>
        <v>1.3800000000000097</v>
      </c>
      <c r="Q335" s="3"/>
      <c r="R335" s="3"/>
      <c r="S335" s="3"/>
      <c r="T335" s="3"/>
    </row>
    <row r="336" spans="2:20" s="1" customFormat="1" ht="15" customHeight="1" x14ac:dyDescent="0.3">
      <c r="B336" s="4" t="s">
        <v>6288</v>
      </c>
      <c r="C336" s="4" t="s">
        <v>6785</v>
      </c>
      <c r="D336" s="3" t="s">
        <v>28</v>
      </c>
      <c r="E336" s="18">
        <v>1</v>
      </c>
      <c r="F336" s="18"/>
      <c r="G336" s="18"/>
      <c r="H336" s="18"/>
      <c r="I336" s="97">
        <f t="shared" si="286"/>
        <v>1</v>
      </c>
      <c r="J336" s="3">
        <v>45.2</v>
      </c>
      <c r="K336" s="3">
        <f t="shared" si="287"/>
        <v>45.2</v>
      </c>
      <c r="L336" s="3">
        <v>45.89</v>
      </c>
      <c r="M336" s="3">
        <f t="shared" si="288"/>
        <v>45.89</v>
      </c>
      <c r="N336" s="3">
        <f t="shared" si="289"/>
        <v>0.68999999999999773</v>
      </c>
      <c r="O336" s="3">
        <f t="shared" si="289"/>
        <v>0.68999999999999773</v>
      </c>
      <c r="Q336" s="3"/>
      <c r="R336" s="3"/>
      <c r="S336" s="3"/>
      <c r="T336" s="3"/>
    </row>
    <row r="337" spans="2:20" s="1" customFormat="1" ht="15" customHeight="1" x14ac:dyDescent="0.3">
      <c r="B337" s="4" t="s">
        <v>6289</v>
      </c>
      <c r="C337" s="4" t="s">
        <v>6786</v>
      </c>
      <c r="D337" s="3" t="s">
        <v>28</v>
      </c>
      <c r="E337" s="18">
        <v>1</v>
      </c>
      <c r="F337" s="18"/>
      <c r="G337" s="18"/>
      <c r="H337" s="18"/>
      <c r="I337" s="97">
        <f t="shared" si="286"/>
        <v>1</v>
      </c>
      <c r="J337" s="3">
        <v>85.81</v>
      </c>
      <c r="K337" s="3">
        <f t="shared" si="287"/>
        <v>85.81</v>
      </c>
      <c r="L337" s="3">
        <v>86.67</v>
      </c>
      <c r="M337" s="3">
        <f t="shared" si="288"/>
        <v>86.67</v>
      </c>
      <c r="N337" s="3">
        <f t="shared" si="289"/>
        <v>0.85999999999999943</v>
      </c>
      <c r="O337" s="3">
        <f t="shared" si="289"/>
        <v>0.85999999999999943</v>
      </c>
      <c r="Q337" s="3"/>
      <c r="R337" s="3"/>
      <c r="S337" s="3"/>
      <c r="T337" s="3"/>
    </row>
    <row r="338" spans="2:20" s="1" customFormat="1" ht="15" customHeight="1" x14ac:dyDescent="0.3">
      <c r="B338" s="4" t="s">
        <v>6290</v>
      </c>
      <c r="C338" s="4" t="s">
        <v>6787</v>
      </c>
      <c r="D338" s="3" t="s">
        <v>28</v>
      </c>
      <c r="E338" s="18">
        <v>2</v>
      </c>
      <c r="F338" s="18"/>
      <c r="G338" s="18"/>
      <c r="H338" s="18"/>
      <c r="I338" s="97">
        <f t="shared" si="286"/>
        <v>2</v>
      </c>
      <c r="J338" s="3">
        <v>89.61</v>
      </c>
      <c r="K338" s="3">
        <f t="shared" si="287"/>
        <v>179.22</v>
      </c>
      <c r="L338" s="3">
        <v>90.3</v>
      </c>
      <c r="M338" s="3">
        <f t="shared" si="288"/>
        <v>180.6</v>
      </c>
      <c r="N338" s="3">
        <f t="shared" si="289"/>
        <v>0.68999999999999773</v>
      </c>
      <c r="O338" s="3">
        <f t="shared" si="289"/>
        <v>1.3799999999999955</v>
      </c>
      <c r="Q338" s="3"/>
      <c r="R338" s="3"/>
      <c r="S338" s="3"/>
      <c r="T338" s="3"/>
    </row>
    <row r="339" spans="2:20" s="1" customFormat="1" ht="15" customHeight="1" x14ac:dyDescent="0.3">
      <c r="B339" s="4" t="s">
        <v>6291</v>
      </c>
      <c r="C339" s="4" t="s">
        <v>6788</v>
      </c>
      <c r="D339" s="3" t="s">
        <v>28</v>
      </c>
      <c r="E339" s="18">
        <v>21</v>
      </c>
      <c r="F339" s="18"/>
      <c r="G339" s="18"/>
      <c r="H339" s="18"/>
      <c r="I339" s="97">
        <f t="shared" si="286"/>
        <v>21</v>
      </c>
      <c r="J339" s="3">
        <v>9.5299999999999994</v>
      </c>
      <c r="K339" s="3">
        <f t="shared" si="287"/>
        <v>200.13</v>
      </c>
      <c r="L339" s="3">
        <v>9.8800000000000008</v>
      </c>
      <c r="M339" s="3">
        <f t="shared" si="288"/>
        <v>207.48</v>
      </c>
      <c r="N339" s="3">
        <f t="shared" si="289"/>
        <v>0.35000000000000142</v>
      </c>
      <c r="O339" s="3">
        <f t="shared" si="289"/>
        <v>7.3499999999999943</v>
      </c>
      <c r="Q339" s="3"/>
      <c r="R339" s="3"/>
      <c r="S339" s="3"/>
      <c r="T339" s="3"/>
    </row>
    <row r="340" spans="2:20" s="1" customFormat="1" ht="15" customHeight="1" x14ac:dyDescent="0.3">
      <c r="B340" s="4" t="s">
        <v>6292</v>
      </c>
      <c r="C340" s="4" t="s">
        <v>6789</v>
      </c>
      <c r="D340" s="3" t="s">
        <v>28</v>
      </c>
      <c r="E340" s="18">
        <v>10</v>
      </c>
      <c r="F340" s="18"/>
      <c r="G340" s="18"/>
      <c r="H340" s="18"/>
      <c r="I340" s="97">
        <f t="shared" si="286"/>
        <v>10</v>
      </c>
      <c r="J340" s="3">
        <v>13.74</v>
      </c>
      <c r="K340" s="3">
        <f t="shared" si="287"/>
        <v>137.4</v>
      </c>
      <c r="L340" s="3">
        <v>14.15</v>
      </c>
      <c r="M340" s="3">
        <f t="shared" si="288"/>
        <v>141.5</v>
      </c>
      <c r="N340" s="3">
        <f t="shared" si="289"/>
        <v>0.41000000000000014</v>
      </c>
      <c r="O340" s="3">
        <f t="shared" si="289"/>
        <v>4.0999999999999943</v>
      </c>
      <c r="Q340" s="3"/>
      <c r="R340" s="3"/>
      <c r="S340" s="3"/>
      <c r="T340" s="3"/>
    </row>
    <row r="341" spans="2:20" s="1" customFormat="1" ht="15" customHeight="1" x14ac:dyDescent="0.3">
      <c r="B341" s="4" t="s">
        <v>6293</v>
      </c>
      <c r="C341" s="4" t="s">
        <v>6790</v>
      </c>
      <c r="D341" s="3" t="s">
        <v>28</v>
      </c>
      <c r="E341" s="18">
        <v>15</v>
      </c>
      <c r="F341" s="18"/>
      <c r="G341" s="18"/>
      <c r="H341" s="18"/>
      <c r="I341" s="97">
        <f t="shared" si="286"/>
        <v>15</v>
      </c>
      <c r="J341" s="3">
        <v>15.66</v>
      </c>
      <c r="K341" s="3">
        <f t="shared" si="287"/>
        <v>234.9</v>
      </c>
      <c r="L341" s="3">
        <v>16.07</v>
      </c>
      <c r="M341" s="3">
        <f t="shared" si="288"/>
        <v>241.05</v>
      </c>
      <c r="N341" s="3">
        <f t="shared" si="289"/>
        <v>0.41000000000000014</v>
      </c>
      <c r="O341" s="3">
        <f t="shared" si="289"/>
        <v>6.1500000000000057</v>
      </c>
      <c r="Q341" s="3"/>
      <c r="R341" s="3"/>
      <c r="S341" s="3"/>
      <c r="T341" s="3"/>
    </row>
    <row r="342" spans="2:20" s="1" customFormat="1" ht="15" customHeight="1" x14ac:dyDescent="0.3">
      <c r="B342" s="4" t="s">
        <v>6294</v>
      </c>
      <c r="C342" s="4" t="s">
        <v>6791</v>
      </c>
      <c r="D342" s="3" t="s">
        <v>28</v>
      </c>
      <c r="E342" s="18">
        <v>1</v>
      </c>
      <c r="F342" s="18"/>
      <c r="G342" s="18"/>
      <c r="H342" s="18"/>
      <c r="I342" s="97">
        <f t="shared" si="286"/>
        <v>1</v>
      </c>
      <c r="J342" s="3">
        <v>21.16</v>
      </c>
      <c r="K342" s="3">
        <f t="shared" si="287"/>
        <v>21.16</v>
      </c>
      <c r="L342" s="3">
        <v>21.68</v>
      </c>
      <c r="M342" s="3">
        <f t="shared" si="288"/>
        <v>21.68</v>
      </c>
      <c r="N342" s="3">
        <f t="shared" si="289"/>
        <v>0.51999999999999957</v>
      </c>
      <c r="O342" s="3">
        <f t="shared" si="289"/>
        <v>0.51999999999999957</v>
      </c>
      <c r="Q342" s="3"/>
      <c r="R342" s="3"/>
      <c r="S342" s="3"/>
      <c r="T342" s="3"/>
    </row>
    <row r="343" spans="2:20" s="1" customFormat="1" ht="15" customHeight="1" x14ac:dyDescent="0.3">
      <c r="B343" s="4" t="s">
        <v>6295</v>
      </c>
      <c r="C343" s="4" t="s">
        <v>6296</v>
      </c>
      <c r="D343" s="3" t="s">
        <v>28</v>
      </c>
      <c r="E343" s="18">
        <v>14</v>
      </c>
      <c r="F343" s="18"/>
      <c r="G343" s="18"/>
      <c r="H343" s="18"/>
      <c r="I343" s="97">
        <f t="shared" si="286"/>
        <v>14</v>
      </c>
      <c r="J343" s="3">
        <v>11.76</v>
      </c>
      <c r="K343" s="3">
        <f t="shared" si="287"/>
        <v>164.64</v>
      </c>
      <c r="L343" s="3">
        <v>11.81</v>
      </c>
      <c r="M343" s="3">
        <f t="shared" si="288"/>
        <v>165.34</v>
      </c>
      <c r="N343" s="3">
        <f t="shared" si="289"/>
        <v>5.0000000000000711E-2</v>
      </c>
      <c r="O343" s="3">
        <f t="shared" si="289"/>
        <v>0.70000000000001705</v>
      </c>
      <c r="Q343" s="3"/>
      <c r="R343" s="3"/>
      <c r="S343" s="3"/>
      <c r="T343" s="3"/>
    </row>
    <row r="344" spans="2:20" s="1" customFormat="1" ht="25.2" customHeight="1" x14ac:dyDescent="0.3">
      <c r="B344" s="12" t="s">
        <v>1496</v>
      </c>
      <c r="C344" s="12" t="s">
        <v>6297</v>
      </c>
      <c r="D344" s="13"/>
      <c r="E344" s="17"/>
      <c r="F344" s="17"/>
      <c r="G344" s="17"/>
      <c r="H344" s="17"/>
      <c r="I344" s="17"/>
      <c r="J344" s="13"/>
      <c r="K344" s="13">
        <f>SUM(K345:K347)</f>
        <v>1274.02</v>
      </c>
      <c r="L344" s="13"/>
      <c r="M344" s="13">
        <f>SUM(M345:M347)</f>
        <v>1280.4399999999998</v>
      </c>
      <c r="N344" s="13"/>
      <c r="O344" s="13">
        <f>SUM(O345:O347)</f>
        <v>6.4199999999999022</v>
      </c>
      <c r="Q344" s="13"/>
      <c r="R344" s="13"/>
      <c r="S344" s="13"/>
      <c r="T344" s="13"/>
    </row>
    <row r="345" spans="2:20" s="1" customFormat="1" ht="15" customHeight="1" x14ac:dyDescent="0.3">
      <c r="B345" s="4" t="s">
        <v>1498</v>
      </c>
      <c r="C345" s="4" t="s">
        <v>6298</v>
      </c>
      <c r="D345" s="3" t="s">
        <v>28</v>
      </c>
      <c r="E345" s="18">
        <v>1</v>
      </c>
      <c r="F345" s="18"/>
      <c r="G345" s="18"/>
      <c r="H345" s="18"/>
      <c r="I345" s="97">
        <f t="shared" ref="I345:I347" si="290">SUM(E345:H345)</f>
        <v>1</v>
      </c>
      <c r="J345" s="3">
        <v>294.92</v>
      </c>
      <c r="K345" s="3">
        <f t="shared" ref="K345:K347" si="291">+ROUND(+IF(I345="",0,I345*J345),2)</f>
        <v>294.92</v>
      </c>
      <c r="L345" s="3">
        <v>295.58999999999997</v>
      </c>
      <c r="M345" s="3">
        <f t="shared" ref="M345:M347" si="292">+ROUND(+IF(I345="",0,I345*L345),2)</f>
        <v>295.58999999999997</v>
      </c>
      <c r="N345" s="3">
        <f t="shared" ref="N345:O347" si="293">+L345-J345</f>
        <v>0.66999999999995907</v>
      </c>
      <c r="O345" s="3">
        <f t="shared" si="293"/>
        <v>0.66999999999995907</v>
      </c>
      <c r="Q345" s="3"/>
      <c r="R345" s="3"/>
      <c r="S345" s="3"/>
      <c r="T345" s="3"/>
    </row>
    <row r="346" spans="2:20" s="1" customFormat="1" ht="15" customHeight="1" x14ac:dyDescent="0.3">
      <c r="B346" s="4" t="s">
        <v>1500</v>
      </c>
      <c r="C346" s="4" t="s">
        <v>6299</v>
      </c>
      <c r="D346" s="3" t="s">
        <v>28</v>
      </c>
      <c r="E346" s="18">
        <v>4</v>
      </c>
      <c r="F346" s="18"/>
      <c r="G346" s="18"/>
      <c r="H346" s="18"/>
      <c r="I346" s="97">
        <f t="shared" si="290"/>
        <v>4</v>
      </c>
      <c r="J346" s="3">
        <v>164.12</v>
      </c>
      <c r="K346" s="3">
        <f t="shared" si="291"/>
        <v>656.48</v>
      </c>
      <c r="L346" s="3">
        <v>164.95</v>
      </c>
      <c r="M346" s="3">
        <f t="shared" si="292"/>
        <v>659.8</v>
      </c>
      <c r="N346" s="3">
        <f t="shared" si="293"/>
        <v>0.82999999999998408</v>
      </c>
      <c r="O346" s="3">
        <f t="shared" si="293"/>
        <v>3.3199999999999363</v>
      </c>
      <c r="Q346" s="3"/>
      <c r="R346" s="3"/>
      <c r="S346" s="3"/>
      <c r="T346" s="3"/>
    </row>
    <row r="347" spans="2:20" s="1" customFormat="1" ht="15" customHeight="1" x14ac:dyDescent="0.3">
      <c r="B347" s="4" t="s">
        <v>1502</v>
      </c>
      <c r="C347" s="4" t="s">
        <v>6300</v>
      </c>
      <c r="D347" s="3" t="s">
        <v>28</v>
      </c>
      <c r="E347" s="18">
        <v>3</v>
      </c>
      <c r="F347" s="18"/>
      <c r="G347" s="18"/>
      <c r="H347" s="18"/>
      <c r="I347" s="97">
        <f t="shared" si="290"/>
        <v>3</v>
      </c>
      <c r="J347" s="3">
        <v>107.54</v>
      </c>
      <c r="K347" s="3">
        <f t="shared" si="291"/>
        <v>322.62</v>
      </c>
      <c r="L347" s="3">
        <v>108.35</v>
      </c>
      <c r="M347" s="3">
        <f t="shared" si="292"/>
        <v>325.05</v>
      </c>
      <c r="N347" s="3">
        <f t="shared" si="293"/>
        <v>0.80999999999998806</v>
      </c>
      <c r="O347" s="3">
        <f t="shared" si="293"/>
        <v>2.4300000000000068</v>
      </c>
      <c r="Q347" s="3"/>
      <c r="R347" s="3"/>
      <c r="S347" s="3"/>
      <c r="T347" s="3"/>
    </row>
    <row r="348" spans="2:20" s="1" customFormat="1" ht="25.2" customHeight="1" x14ac:dyDescent="0.3">
      <c r="B348" s="12" t="s">
        <v>1518</v>
      </c>
      <c r="C348" s="12" t="s">
        <v>6301</v>
      </c>
      <c r="D348" s="13"/>
      <c r="E348" s="17"/>
      <c r="F348" s="17"/>
      <c r="G348" s="17"/>
      <c r="H348" s="17"/>
      <c r="I348" s="17"/>
      <c r="J348" s="13"/>
      <c r="K348" s="13">
        <f>SUM(K349:K380)/2</f>
        <v>5807.7800000000007</v>
      </c>
      <c r="L348" s="13"/>
      <c r="M348" s="13">
        <f>SUM(M349:M380)/2</f>
        <v>5855.6400000000021</v>
      </c>
      <c r="N348" s="13"/>
      <c r="O348" s="13">
        <f>SUM(O349:O380)/2</f>
        <v>47.859999999999971</v>
      </c>
      <c r="Q348" s="13"/>
      <c r="R348" s="13"/>
      <c r="S348" s="13"/>
      <c r="T348" s="13"/>
    </row>
    <row r="349" spans="2:20" s="1" customFormat="1" ht="19.95" customHeight="1" x14ac:dyDescent="0.3">
      <c r="B349" s="6" t="s">
        <v>1520</v>
      </c>
      <c r="C349" s="6" t="s">
        <v>6302</v>
      </c>
      <c r="D349" s="5"/>
      <c r="E349" s="19"/>
      <c r="F349" s="19"/>
      <c r="G349" s="19"/>
      <c r="H349" s="19"/>
      <c r="I349" s="19"/>
      <c r="J349" s="5"/>
      <c r="K349" s="5">
        <f>SUM(K350:K361)</f>
        <v>1521.3600000000001</v>
      </c>
      <c r="L349" s="5"/>
      <c r="M349" s="5">
        <f>SUM(M350:M361)</f>
        <v>1535.8200000000002</v>
      </c>
      <c r="N349" s="5"/>
      <c r="O349" s="5">
        <f>SUM(O350:O361)</f>
        <v>14.460000000000038</v>
      </c>
      <c r="Q349" s="5"/>
      <c r="R349" s="5"/>
      <c r="S349" s="5"/>
      <c r="T349" s="5"/>
    </row>
    <row r="350" spans="2:20" s="1" customFormat="1" ht="15" customHeight="1" x14ac:dyDescent="0.3">
      <c r="B350" s="4" t="s">
        <v>6303</v>
      </c>
      <c r="C350" s="4" t="s">
        <v>6304</v>
      </c>
      <c r="D350" s="3" t="s">
        <v>25</v>
      </c>
      <c r="E350" s="18">
        <v>4.63</v>
      </c>
      <c r="F350" s="18"/>
      <c r="G350" s="18"/>
      <c r="H350" s="18"/>
      <c r="I350" s="97">
        <f t="shared" ref="I350:I361" si="294">SUM(E350:H350)</f>
        <v>4.63</v>
      </c>
      <c r="J350" s="3">
        <v>42.57</v>
      </c>
      <c r="K350" s="3">
        <f t="shared" ref="K350:K361" si="295">+ROUND(+IF(I350="",0,I350*J350),2)</f>
        <v>197.1</v>
      </c>
      <c r="L350" s="3">
        <v>42.79</v>
      </c>
      <c r="M350" s="3">
        <f t="shared" ref="M350:M361" si="296">+ROUND(+IF(I350="",0,I350*L350),2)</f>
        <v>198.12</v>
      </c>
      <c r="N350" s="3">
        <f t="shared" ref="N350:O361" si="297">+L350-J350</f>
        <v>0.21999999999999886</v>
      </c>
      <c r="O350" s="3">
        <f t="shared" si="297"/>
        <v>1.0200000000000102</v>
      </c>
      <c r="Q350" s="3"/>
      <c r="R350" s="3"/>
      <c r="S350" s="3"/>
      <c r="T350" s="3"/>
    </row>
    <row r="351" spans="2:20" s="1" customFormat="1" ht="15" customHeight="1" x14ac:dyDescent="0.3">
      <c r="B351" s="4" t="s">
        <v>6305</v>
      </c>
      <c r="C351" s="4" t="s">
        <v>6306</v>
      </c>
      <c r="D351" s="3" t="s">
        <v>25</v>
      </c>
      <c r="E351" s="18">
        <v>2.31</v>
      </c>
      <c r="F351" s="18"/>
      <c r="G351" s="18"/>
      <c r="H351" s="18"/>
      <c r="I351" s="97">
        <f t="shared" si="294"/>
        <v>2.31</v>
      </c>
      <c r="J351" s="3">
        <v>47.82</v>
      </c>
      <c r="K351" s="3">
        <f t="shared" si="295"/>
        <v>110.46</v>
      </c>
      <c r="L351" s="3">
        <v>48.04</v>
      </c>
      <c r="M351" s="3">
        <f t="shared" si="296"/>
        <v>110.97</v>
      </c>
      <c r="N351" s="3">
        <f t="shared" si="297"/>
        <v>0.21999999999999886</v>
      </c>
      <c r="O351" s="3">
        <f t="shared" si="297"/>
        <v>0.51000000000000512</v>
      </c>
      <c r="Q351" s="3"/>
      <c r="R351" s="3"/>
      <c r="S351" s="3"/>
      <c r="T351" s="3"/>
    </row>
    <row r="352" spans="2:20" s="1" customFormat="1" ht="15" customHeight="1" x14ac:dyDescent="0.3">
      <c r="B352" s="4" t="s">
        <v>6307</v>
      </c>
      <c r="C352" s="4" t="s">
        <v>6308</v>
      </c>
      <c r="D352" s="3" t="s">
        <v>25</v>
      </c>
      <c r="E352" s="18">
        <v>4.26</v>
      </c>
      <c r="F352" s="18"/>
      <c r="G352" s="18"/>
      <c r="H352" s="18"/>
      <c r="I352" s="97">
        <f t="shared" si="294"/>
        <v>4.26</v>
      </c>
      <c r="J352" s="3">
        <v>52.19</v>
      </c>
      <c r="K352" s="3">
        <f t="shared" si="295"/>
        <v>222.33</v>
      </c>
      <c r="L352" s="3">
        <v>52.41</v>
      </c>
      <c r="M352" s="3">
        <f t="shared" si="296"/>
        <v>223.27</v>
      </c>
      <c r="N352" s="3">
        <f t="shared" si="297"/>
        <v>0.21999999999999886</v>
      </c>
      <c r="O352" s="3">
        <f t="shared" si="297"/>
        <v>0.93999999999999773</v>
      </c>
      <c r="Q352" s="3"/>
      <c r="R352" s="3"/>
      <c r="S352" s="3"/>
      <c r="T352" s="3"/>
    </row>
    <row r="353" spans="2:20" s="1" customFormat="1" ht="15" customHeight="1" x14ac:dyDescent="0.3">
      <c r="B353" s="4" t="s">
        <v>6309</v>
      </c>
      <c r="C353" s="4" t="s">
        <v>6310</v>
      </c>
      <c r="D353" s="3" t="s">
        <v>25</v>
      </c>
      <c r="E353" s="18">
        <v>6.8</v>
      </c>
      <c r="F353" s="18"/>
      <c r="G353" s="18"/>
      <c r="H353" s="18"/>
      <c r="I353" s="97">
        <f t="shared" si="294"/>
        <v>6.8</v>
      </c>
      <c r="J353" s="3">
        <v>56.56</v>
      </c>
      <c r="K353" s="3">
        <f t="shared" si="295"/>
        <v>384.61</v>
      </c>
      <c r="L353" s="3">
        <v>56.78</v>
      </c>
      <c r="M353" s="3">
        <f t="shared" si="296"/>
        <v>386.1</v>
      </c>
      <c r="N353" s="3">
        <f t="shared" si="297"/>
        <v>0.21999999999999886</v>
      </c>
      <c r="O353" s="3">
        <f t="shared" si="297"/>
        <v>1.4900000000000091</v>
      </c>
      <c r="Q353" s="3"/>
      <c r="R353" s="3"/>
      <c r="S353" s="3"/>
      <c r="T353" s="3"/>
    </row>
    <row r="354" spans="2:20" s="1" customFormat="1" ht="15" customHeight="1" x14ac:dyDescent="0.3">
      <c r="B354" s="4" t="s">
        <v>6311</v>
      </c>
      <c r="C354" s="4" t="s">
        <v>6312</v>
      </c>
      <c r="D354" s="3" t="s">
        <v>25</v>
      </c>
      <c r="E354" s="18">
        <v>2.5099999999999998</v>
      </c>
      <c r="F354" s="18"/>
      <c r="G354" s="18"/>
      <c r="H354" s="18"/>
      <c r="I354" s="97">
        <f t="shared" si="294"/>
        <v>2.5099999999999998</v>
      </c>
      <c r="J354" s="3">
        <v>79.569999999999993</v>
      </c>
      <c r="K354" s="3">
        <f t="shared" si="295"/>
        <v>199.72</v>
      </c>
      <c r="L354" s="3">
        <v>79.83</v>
      </c>
      <c r="M354" s="3">
        <f t="shared" si="296"/>
        <v>200.37</v>
      </c>
      <c r="N354" s="3">
        <f t="shared" si="297"/>
        <v>0.26000000000000512</v>
      </c>
      <c r="O354" s="3">
        <f t="shared" si="297"/>
        <v>0.65000000000000568</v>
      </c>
      <c r="Q354" s="3"/>
      <c r="R354" s="3"/>
      <c r="S354" s="3"/>
      <c r="T354" s="3"/>
    </row>
    <row r="355" spans="2:20" s="1" customFormat="1" ht="15" customHeight="1" x14ac:dyDescent="0.3">
      <c r="B355" s="4" t="s">
        <v>6313</v>
      </c>
      <c r="C355" s="4" t="s">
        <v>6314</v>
      </c>
      <c r="D355" s="3" t="s">
        <v>28</v>
      </c>
      <c r="E355" s="18">
        <v>1</v>
      </c>
      <c r="F355" s="18"/>
      <c r="G355" s="18"/>
      <c r="H355" s="18"/>
      <c r="I355" s="97">
        <f t="shared" si="294"/>
        <v>1</v>
      </c>
      <c r="J355" s="3">
        <v>15.11</v>
      </c>
      <c r="K355" s="3">
        <f t="shared" si="295"/>
        <v>15.11</v>
      </c>
      <c r="L355" s="3">
        <v>15.63</v>
      </c>
      <c r="M355" s="3">
        <f t="shared" si="296"/>
        <v>15.63</v>
      </c>
      <c r="N355" s="3">
        <f t="shared" si="297"/>
        <v>0.52000000000000135</v>
      </c>
      <c r="O355" s="3">
        <f t="shared" si="297"/>
        <v>0.52000000000000135</v>
      </c>
      <c r="Q355" s="3"/>
      <c r="R355" s="3"/>
      <c r="S355" s="3"/>
      <c r="T355" s="3"/>
    </row>
    <row r="356" spans="2:20" s="1" customFormat="1" ht="15" customHeight="1" x14ac:dyDescent="0.3">
      <c r="B356" s="4" t="s">
        <v>6315</v>
      </c>
      <c r="C356" s="4" t="s">
        <v>6316</v>
      </c>
      <c r="D356" s="3" t="s">
        <v>28</v>
      </c>
      <c r="E356" s="18">
        <v>3</v>
      </c>
      <c r="F356" s="18"/>
      <c r="G356" s="18"/>
      <c r="H356" s="18"/>
      <c r="I356" s="97">
        <f t="shared" si="294"/>
        <v>3</v>
      </c>
      <c r="J356" s="3">
        <v>18</v>
      </c>
      <c r="K356" s="3">
        <f t="shared" si="295"/>
        <v>54</v>
      </c>
      <c r="L356" s="3">
        <v>18.52</v>
      </c>
      <c r="M356" s="3">
        <f t="shared" si="296"/>
        <v>55.56</v>
      </c>
      <c r="N356" s="3">
        <f t="shared" si="297"/>
        <v>0.51999999999999957</v>
      </c>
      <c r="O356" s="3">
        <f t="shared" si="297"/>
        <v>1.5600000000000023</v>
      </c>
      <c r="Q356" s="3"/>
      <c r="R356" s="3"/>
      <c r="S356" s="3"/>
      <c r="T356" s="3"/>
    </row>
    <row r="357" spans="2:20" s="1" customFormat="1" ht="15" customHeight="1" x14ac:dyDescent="0.3">
      <c r="B357" s="4" t="s">
        <v>6317</v>
      </c>
      <c r="C357" s="4" t="s">
        <v>6318</v>
      </c>
      <c r="D357" s="3" t="s">
        <v>28</v>
      </c>
      <c r="E357" s="18">
        <v>3</v>
      </c>
      <c r="F357" s="18"/>
      <c r="G357" s="18"/>
      <c r="H357" s="18"/>
      <c r="I357" s="97">
        <f t="shared" si="294"/>
        <v>3</v>
      </c>
      <c r="J357" s="3">
        <v>22.4</v>
      </c>
      <c r="K357" s="3">
        <f t="shared" si="295"/>
        <v>67.2</v>
      </c>
      <c r="L357" s="3">
        <v>22.92</v>
      </c>
      <c r="M357" s="3">
        <f t="shared" si="296"/>
        <v>68.760000000000005</v>
      </c>
      <c r="N357" s="3">
        <f t="shared" si="297"/>
        <v>0.52000000000000313</v>
      </c>
      <c r="O357" s="3">
        <f t="shared" si="297"/>
        <v>1.5600000000000023</v>
      </c>
      <c r="Q357" s="3"/>
      <c r="R357" s="3"/>
      <c r="S357" s="3"/>
      <c r="T357" s="3"/>
    </row>
    <row r="358" spans="2:20" s="1" customFormat="1" ht="15" customHeight="1" x14ac:dyDescent="0.3">
      <c r="B358" s="4" t="s">
        <v>6319</v>
      </c>
      <c r="C358" s="4" t="s">
        <v>6320</v>
      </c>
      <c r="D358" s="3" t="s">
        <v>28</v>
      </c>
      <c r="E358" s="18">
        <v>1</v>
      </c>
      <c r="F358" s="18"/>
      <c r="G358" s="18"/>
      <c r="H358" s="18"/>
      <c r="I358" s="97">
        <f t="shared" si="294"/>
        <v>1</v>
      </c>
      <c r="J358" s="3">
        <v>27.42</v>
      </c>
      <c r="K358" s="3">
        <f t="shared" si="295"/>
        <v>27.42</v>
      </c>
      <c r="L358" s="3">
        <v>27.94</v>
      </c>
      <c r="M358" s="3">
        <f t="shared" si="296"/>
        <v>27.94</v>
      </c>
      <c r="N358" s="3">
        <f t="shared" si="297"/>
        <v>0.51999999999999957</v>
      </c>
      <c r="O358" s="3">
        <f t="shared" si="297"/>
        <v>0.51999999999999957</v>
      </c>
      <c r="Q358" s="3"/>
      <c r="R358" s="3"/>
      <c r="S358" s="3"/>
      <c r="T358" s="3"/>
    </row>
    <row r="359" spans="2:20" s="1" customFormat="1" ht="15" customHeight="1" x14ac:dyDescent="0.3">
      <c r="B359" s="4" t="s">
        <v>6321</v>
      </c>
      <c r="C359" s="4" t="s">
        <v>6322</v>
      </c>
      <c r="D359" s="3" t="s">
        <v>28</v>
      </c>
      <c r="E359" s="18">
        <v>1</v>
      </c>
      <c r="F359" s="18"/>
      <c r="G359" s="18"/>
      <c r="H359" s="18"/>
      <c r="I359" s="97">
        <f t="shared" si="294"/>
        <v>1</v>
      </c>
      <c r="J359" s="3">
        <v>53.4</v>
      </c>
      <c r="K359" s="3">
        <f t="shared" si="295"/>
        <v>53.4</v>
      </c>
      <c r="L359" s="3">
        <v>53.92</v>
      </c>
      <c r="M359" s="3">
        <f t="shared" si="296"/>
        <v>53.92</v>
      </c>
      <c r="N359" s="3">
        <f t="shared" si="297"/>
        <v>0.52000000000000313</v>
      </c>
      <c r="O359" s="3">
        <f t="shared" si="297"/>
        <v>0.52000000000000313</v>
      </c>
      <c r="Q359" s="3"/>
      <c r="R359" s="3"/>
      <c r="S359" s="3"/>
      <c r="T359" s="3"/>
    </row>
    <row r="360" spans="2:20" s="1" customFormat="1" ht="15" customHeight="1" x14ac:dyDescent="0.3">
      <c r="B360" s="4" t="s">
        <v>6323</v>
      </c>
      <c r="C360" s="4" t="s">
        <v>6324</v>
      </c>
      <c r="D360" s="3" t="s">
        <v>28</v>
      </c>
      <c r="E360" s="18">
        <v>4</v>
      </c>
      <c r="F360" s="18"/>
      <c r="G360" s="18"/>
      <c r="H360" s="18"/>
      <c r="I360" s="97">
        <f t="shared" si="294"/>
        <v>4</v>
      </c>
      <c r="J360" s="3">
        <v>34.93</v>
      </c>
      <c r="K360" s="3">
        <f t="shared" si="295"/>
        <v>139.72</v>
      </c>
      <c r="L360" s="3">
        <v>35.79</v>
      </c>
      <c r="M360" s="3">
        <f t="shared" si="296"/>
        <v>143.16</v>
      </c>
      <c r="N360" s="3">
        <f t="shared" si="297"/>
        <v>0.85999999999999943</v>
      </c>
      <c r="O360" s="3">
        <f t="shared" si="297"/>
        <v>3.4399999999999977</v>
      </c>
      <c r="Q360" s="3"/>
      <c r="R360" s="3"/>
      <c r="S360" s="3"/>
      <c r="T360" s="3"/>
    </row>
    <row r="361" spans="2:20" s="1" customFormat="1" ht="15" customHeight="1" x14ac:dyDescent="0.3">
      <c r="B361" s="4" t="s">
        <v>6325</v>
      </c>
      <c r="C361" s="4" t="s">
        <v>6326</v>
      </c>
      <c r="D361" s="3" t="s">
        <v>28</v>
      </c>
      <c r="E361" s="18">
        <v>1</v>
      </c>
      <c r="F361" s="18"/>
      <c r="G361" s="18"/>
      <c r="H361" s="18"/>
      <c r="I361" s="97">
        <f t="shared" si="294"/>
        <v>1</v>
      </c>
      <c r="J361" s="3">
        <v>50.29</v>
      </c>
      <c r="K361" s="3">
        <f t="shared" si="295"/>
        <v>50.29</v>
      </c>
      <c r="L361" s="3">
        <v>52.02</v>
      </c>
      <c r="M361" s="3">
        <f t="shared" si="296"/>
        <v>52.02</v>
      </c>
      <c r="N361" s="3">
        <f t="shared" si="297"/>
        <v>1.730000000000004</v>
      </c>
      <c r="O361" s="3">
        <f t="shared" si="297"/>
        <v>1.730000000000004</v>
      </c>
      <c r="Q361" s="3"/>
      <c r="R361" s="3"/>
      <c r="S361" s="3"/>
      <c r="T361" s="3"/>
    </row>
    <row r="362" spans="2:20" s="1" customFormat="1" ht="19.95" customHeight="1" x14ac:dyDescent="0.3">
      <c r="B362" s="6" t="s">
        <v>6327</v>
      </c>
      <c r="C362" s="6" t="s">
        <v>6297</v>
      </c>
      <c r="D362" s="5"/>
      <c r="E362" s="19"/>
      <c r="F362" s="19"/>
      <c r="G362" s="19"/>
      <c r="H362" s="19"/>
      <c r="I362" s="19"/>
      <c r="J362" s="5"/>
      <c r="K362" s="5">
        <f>SUM(K363:K368)</f>
        <v>2589.09</v>
      </c>
      <c r="L362" s="5"/>
      <c r="M362" s="5">
        <f>SUM(M363:M368)</f>
        <v>2609.04</v>
      </c>
      <c r="N362" s="5"/>
      <c r="O362" s="5">
        <f>SUM(O363:O368)</f>
        <v>19.949999999999946</v>
      </c>
      <c r="Q362" s="5"/>
      <c r="R362" s="5"/>
      <c r="S362" s="5"/>
      <c r="T362" s="5"/>
    </row>
    <row r="363" spans="2:20" s="1" customFormat="1" ht="15" customHeight="1" x14ac:dyDescent="0.3">
      <c r="B363" s="4" t="s">
        <v>6328</v>
      </c>
      <c r="C363" s="4" t="s">
        <v>6792</v>
      </c>
      <c r="D363" s="3" t="s">
        <v>28</v>
      </c>
      <c r="E363" s="18">
        <v>3</v>
      </c>
      <c r="F363" s="18"/>
      <c r="G363" s="18"/>
      <c r="H363" s="18"/>
      <c r="I363" s="97">
        <f t="shared" ref="I363:I368" si="298">SUM(E363:H363)</f>
        <v>3</v>
      </c>
      <c r="J363" s="3">
        <v>166.7</v>
      </c>
      <c r="K363" s="3">
        <f t="shared" ref="K363:K368" si="299">+ROUND(+IF(I363="",0,I363*J363),2)</f>
        <v>500.1</v>
      </c>
      <c r="L363" s="3">
        <v>168.03</v>
      </c>
      <c r="M363" s="3">
        <f t="shared" ref="M363:M368" si="300">+ROUND(+IF(I363="",0,I363*L363),2)</f>
        <v>504.09</v>
      </c>
      <c r="N363" s="3">
        <f t="shared" ref="N363:O368" si="301">+L363-J363</f>
        <v>1.3300000000000125</v>
      </c>
      <c r="O363" s="3">
        <f t="shared" si="301"/>
        <v>3.9899999999999523</v>
      </c>
      <c r="Q363" s="3"/>
      <c r="R363" s="3"/>
      <c r="S363" s="3"/>
      <c r="T363" s="3"/>
    </row>
    <row r="364" spans="2:20" s="1" customFormat="1" ht="15" customHeight="1" x14ac:dyDescent="0.3">
      <c r="B364" s="4" t="s">
        <v>6329</v>
      </c>
      <c r="C364" s="4" t="s">
        <v>6330</v>
      </c>
      <c r="D364" s="3" t="s">
        <v>28</v>
      </c>
      <c r="E364" s="18">
        <v>3</v>
      </c>
      <c r="F364" s="18"/>
      <c r="G364" s="18"/>
      <c r="H364" s="18"/>
      <c r="I364" s="97">
        <f t="shared" si="298"/>
        <v>3</v>
      </c>
      <c r="J364" s="3">
        <v>225.05</v>
      </c>
      <c r="K364" s="3">
        <f t="shared" si="299"/>
        <v>675.15</v>
      </c>
      <c r="L364" s="3">
        <v>226.38</v>
      </c>
      <c r="M364" s="3">
        <f t="shared" si="300"/>
        <v>679.14</v>
      </c>
      <c r="N364" s="3">
        <f t="shared" si="301"/>
        <v>1.3299999999999841</v>
      </c>
      <c r="O364" s="3">
        <f t="shared" si="301"/>
        <v>3.9900000000000091</v>
      </c>
      <c r="Q364" s="3"/>
      <c r="R364" s="3"/>
      <c r="S364" s="3"/>
      <c r="T364" s="3"/>
    </row>
    <row r="365" spans="2:20" s="1" customFormat="1" ht="15" customHeight="1" x14ac:dyDescent="0.3">
      <c r="B365" s="4" t="s">
        <v>6331</v>
      </c>
      <c r="C365" s="4" t="s">
        <v>6332</v>
      </c>
      <c r="D365" s="3" t="s">
        <v>28</v>
      </c>
      <c r="E365" s="18">
        <v>3</v>
      </c>
      <c r="F365" s="18"/>
      <c r="G365" s="18"/>
      <c r="H365" s="18"/>
      <c r="I365" s="97">
        <f t="shared" si="298"/>
        <v>3</v>
      </c>
      <c r="J365" s="3">
        <v>155.4</v>
      </c>
      <c r="K365" s="3">
        <f t="shared" si="299"/>
        <v>466.2</v>
      </c>
      <c r="L365" s="3">
        <v>156.72999999999999</v>
      </c>
      <c r="M365" s="3">
        <f t="shared" si="300"/>
        <v>470.19</v>
      </c>
      <c r="N365" s="3">
        <f t="shared" si="301"/>
        <v>1.3299999999999841</v>
      </c>
      <c r="O365" s="3">
        <f t="shared" si="301"/>
        <v>3.9900000000000091</v>
      </c>
      <c r="Q365" s="3"/>
      <c r="R365" s="3"/>
      <c r="S365" s="3"/>
      <c r="T365" s="3"/>
    </row>
    <row r="366" spans="2:20" s="1" customFormat="1" ht="15" customHeight="1" x14ac:dyDescent="0.3">
      <c r="B366" s="4" t="s">
        <v>6333</v>
      </c>
      <c r="C366" s="4" t="s">
        <v>6334</v>
      </c>
      <c r="D366" s="3" t="s">
        <v>28</v>
      </c>
      <c r="E366" s="18">
        <v>2</v>
      </c>
      <c r="F366" s="18"/>
      <c r="G366" s="18"/>
      <c r="H366" s="18"/>
      <c r="I366" s="97">
        <f t="shared" si="298"/>
        <v>2</v>
      </c>
      <c r="J366" s="3">
        <v>132.99</v>
      </c>
      <c r="K366" s="3">
        <f t="shared" si="299"/>
        <v>265.98</v>
      </c>
      <c r="L366" s="3">
        <v>134.32</v>
      </c>
      <c r="M366" s="3">
        <f t="shared" si="300"/>
        <v>268.64</v>
      </c>
      <c r="N366" s="3">
        <f t="shared" si="301"/>
        <v>1.3299999999999841</v>
      </c>
      <c r="O366" s="3">
        <f t="shared" si="301"/>
        <v>2.6599999999999682</v>
      </c>
      <c r="Q366" s="3"/>
      <c r="R366" s="3"/>
      <c r="S366" s="3"/>
      <c r="T366" s="3"/>
    </row>
    <row r="367" spans="2:20" s="1" customFormat="1" ht="15" customHeight="1" x14ac:dyDescent="0.3">
      <c r="B367" s="4" t="s">
        <v>6335</v>
      </c>
      <c r="C367" s="4" t="s">
        <v>6336</v>
      </c>
      <c r="D367" s="3" t="s">
        <v>28</v>
      </c>
      <c r="E367" s="18">
        <v>1</v>
      </c>
      <c r="F367" s="18"/>
      <c r="G367" s="18"/>
      <c r="H367" s="18"/>
      <c r="I367" s="97">
        <f t="shared" si="298"/>
        <v>1</v>
      </c>
      <c r="J367" s="3">
        <v>103.89</v>
      </c>
      <c r="K367" s="3">
        <f t="shared" si="299"/>
        <v>103.89</v>
      </c>
      <c r="L367" s="3">
        <v>105.22</v>
      </c>
      <c r="M367" s="3">
        <f t="shared" si="300"/>
        <v>105.22</v>
      </c>
      <c r="N367" s="3">
        <f t="shared" si="301"/>
        <v>1.3299999999999983</v>
      </c>
      <c r="O367" s="3">
        <f t="shared" si="301"/>
        <v>1.3299999999999983</v>
      </c>
      <c r="Q367" s="3"/>
      <c r="R367" s="3"/>
      <c r="S367" s="3"/>
      <c r="T367" s="3"/>
    </row>
    <row r="368" spans="2:20" s="1" customFormat="1" ht="15" customHeight="1" x14ac:dyDescent="0.3">
      <c r="B368" s="4" t="s">
        <v>6337</v>
      </c>
      <c r="C368" s="4" t="s">
        <v>6338</v>
      </c>
      <c r="D368" s="3" t="s">
        <v>28</v>
      </c>
      <c r="E368" s="18">
        <v>3</v>
      </c>
      <c r="F368" s="18"/>
      <c r="G368" s="18"/>
      <c r="H368" s="18"/>
      <c r="I368" s="97">
        <f t="shared" si="298"/>
        <v>3</v>
      </c>
      <c r="J368" s="3">
        <v>192.59</v>
      </c>
      <c r="K368" s="3">
        <f t="shared" si="299"/>
        <v>577.77</v>
      </c>
      <c r="L368" s="3">
        <v>193.92</v>
      </c>
      <c r="M368" s="3">
        <f t="shared" si="300"/>
        <v>581.76</v>
      </c>
      <c r="N368" s="3">
        <f t="shared" si="301"/>
        <v>1.3299999999999841</v>
      </c>
      <c r="O368" s="3">
        <f t="shared" si="301"/>
        <v>3.9900000000000091</v>
      </c>
      <c r="Q368" s="3"/>
      <c r="R368" s="3"/>
      <c r="S368" s="3"/>
      <c r="T368" s="3"/>
    </row>
    <row r="369" spans="2:20" s="1" customFormat="1" ht="19.95" customHeight="1" x14ac:dyDescent="0.3">
      <c r="B369" s="6" t="s">
        <v>6339</v>
      </c>
      <c r="C369" s="6" t="s">
        <v>2004</v>
      </c>
      <c r="D369" s="5"/>
      <c r="E369" s="19"/>
      <c r="F369" s="19"/>
      <c r="G369" s="19"/>
      <c r="H369" s="19"/>
      <c r="I369" s="19"/>
      <c r="J369" s="5"/>
      <c r="K369" s="5">
        <f>SUM(K370:K378)</f>
        <v>1652.4099999999999</v>
      </c>
      <c r="L369" s="5"/>
      <c r="M369" s="5">
        <f>SUM(M370:M378)</f>
        <v>1664.02</v>
      </c>
      <c r="N369" s="5"/>
      <c r="O369" s="5">
        <f>SUM(O370:O378)</f>
        <v>11.609999999999991</v>
      </c>
      <c r="Q369" s="5"/>
      <c r="R369" s="5"/>
      <c r="S369" s="5"/>
      <c r="T369" s="5"/>
    </row>
    <row r="370" spans="2:20" s="1" customFormat="1" ht="15" customHeight="1" x14ac:dyDescent="0.3">
      <c r="B370" s="4" t="s">
        <v>6340</v>
      </c>
      <c r="C370" s="4" t="s">
        <v>6341</v>
      </c>
      <c r="D370" s="3" t="s">
        <v>28</v>
      </c>
      <c r="E370" s="18">
        <v>2</v>
      </c>
      <c r="F370" s="18"/>
      <c r="G370" s="18"/>
      <c r="H370" s="18"/>
      <c r="I370" s="97">
        <f t="shared" ref="I370:I378" si="302">SUM(E370:H370)</f>
        <v>2</v>
      </c>
      <c r="J370" s="3">
        <v>140.79</v>
      </c>
      <c r="K370" s="3">
        <f t="shared" ref="K370:K378" si="303">+ROUND(+IF(I370="",0,I370*J370),2)</f>
        <v>281.58</v>
      </c>
      <c r="L370" s="3">
        <v>142.79</v>
      </c>
      <c r="M370" s="3">
        <f t="shared" ref="M370:M378" si="304">+ROUND(+IF(I370="",0,I370*L370),2)</f>
        <v>285.58</v>
      </c>
      <c r="N370" s="3">
        <f t="shared" ref="N370:O378" si="305">+L370-J370</f>
        <v>2</v>
      </c>
      <c r="O370" s="3">
        <f t="shared" si="305"/>
        <v>4</v>
      </c>
      <c r="Q370" s="3"/>
      <c r="R370" s="3"/>
      <c r="S370" s="3"/>
      <c r="T370" s="3"/>
    </row>
    <row r="371" spans="2:20" s="1" customFormat="1" ht="15" customHeight="1" x14ac:dyDescent="0.3">
      <c r="B371" s="4" t="s">
        <v>6342</v>
      </c>
      <c r="C371" s="4" t="s">
        <v>6343</v>
      </c>
      <c r="D371" s="3" t="s">
        <v>28</v>
      </c>
      <c r="E371" s="18">
        <v>6</v>
      </c>
      <c r="F371" s="18"/>
      <c r="G371" s="18"/>
      <c r="H371" s="18"/>
      <c r="I371" s="97">
        <f t="shared" si="302"/>
        <v>6</v>
      </c>
      <c r="J371" s="3">
        <v>34.17</v>
      </c>
      <c r="K371" s="3">
        <f t="shared" si="303"/>
        <v>205.02</v>
      </c>
      <c r="L371" s="3">
        <v>34.57</v>
      </c>
      <c r="M371" s="3">
        <f t="shared" si="304"/>
        <v>207.42</v>
      </c>
      <c r="N371" s="3">
        <f t="shared" si="305"/>
        <v>0.39999999999999858</v>
      </c>
      <c r="O371" s="3">
        <f t="shared" si="305"/>
        <v>2.3999999999999773</v>
      </c>
      <c r="Q371" s="3"/>
      <c r="R371" s="3"/>
      <c r="S371" s="3"/>
      <c r="T371" s="3"/>
    </row>
    <row r="372" spans="2:20" s="1" customFormat="1" ht="15" customHeight="1" x14ac:dyDescent="0.3">
      <c r="B372" s="4" t="s">
        <v>6344</v>
      </c>
      <c r="C372" s="4" t="s">
        <v>6345</v>
      </c>
      <c r="D372" s="3" t="s">
        <v>28</v>
      </c>
      <c r="E372" s="18">
        <v>6</v>
      </c>
      <c r="F372" s="18"/>
      <c r="G372" s="18"/>
      <c r="H372" s="18"/>
      <c r="I372" s="97">
        <f t="shared" si="302"/>
        <v>6</v>
      </c>
      <c r="J372" s="3">
        <v>25.96</v>
      </c>
      <c r="K372" s="3">
        <f t="shared" si="303"/>
        <v>155.76</v>
      </c>
      <c r="L372" s="3">
        <v>26.36</v>
      </c>
      <c r="M372" s="3">
        <f t="shared" si="304"/>
        <v>158.16</v>
      </c>
      <c r="N372" s="3">
        <f t="shared" si="305"/>
        <v>0.39999999999999858</v>
      </c>
      <c r="O372" s="3">
        <f t="shared" si="305"/>
        <v>2.4000000000000057</v>
      </c>
      <c r="Q372" s="3"/>
      <c r="R372" s="3"/>
      <c r="S372" s="3"/>
      <c r="T372" s="3"/>
    </row>
    <row r="373" spans="2:20" s="1" customFormat="1" ht="15" customHeight="1" x14ac:dyDescent="0.3">
      <c r="B373" s="4" t="s">
        <v>6346</v>
      </c>
      <c r="C373" s="4" t="s">
        <v>6347</v>
      </c>
      <c r="D373" s="3" t="s">
        <v>28</v>
      </c>
      <c r="E373" s="18">
        <v>4</v>
      </c>
      <c r="F373" s="18"/>
      <c r="G373" s="18"/>
      <c r="H373" s="18"/>
      <c r="I373" s="97">
        <f t="shared" si="302"/>
        <v>4</v>
      </c>
      <c r="J373" s="3">
        <v>19.13</v>
      </c>
      <c r="K373" s="3">
        <f t="shared" si="303"/>
        <v>76.52</v>
      </c>
      <c r="L373" s="3">
        <v>19.53</v>
      </c>
      <c r="M373" s="3">
        <f t="shared" si="304"/>
        <v>78.12</v>
      </c>
      <c r="N373" s="3">
        <f t="shared" si="305"/>
        <v>0.40000000000000213</v>
      </c>
      <c r="O373" s="3">
        <f t="shared" si="305"/>
        <v>1.6000000000000085</v>
      </c>
      <c r="Q373" s="3"/>
      <c r="R373" s="3"/>
      <c r="S373" s="3"/>
      <c r="T373" s="3"/>
    </row>
    <row r="374" spans="2:20" s="1" customFormat="1" ht="15" customHeight="1" x14ac:dyDescent="0.3">
      <c r="B374" s="4" t="s">
        <v>6348</v>
      </c>
      <c r="C374" s="4" t="s">
        <v>6349</v>
      </c>
      <c r="D374" s="3" t="s">
        <v>28</v>
      </c>
      <c r="E374" s="18">
        <v>1</v>
      </c>
      <c r="F374" s="18"/>
      <c r="G374" s="18"/>
      <c r="H374" s="18"/>
      <c r="I374" s="97">
        <f t="shared" si="302"/>
        <v>1</v>
      </c>
      <c r="J374" s="3">
        <v>10.95</v>
      </c>
      <c r="K374" s="3">
        <f t="shared" si="303"/>
        <v>10.95</v>
      </c>
      <c r="L374" s="3">
        <v>11.35</v>
      </c>
      <c r="M374" s="3">
        <f t="shared" si="304"/>
        <v>11.35</v>
      </c>
      <c r="N374" s="3">
        <f t="shared" si="305"/>
        <v>0.40000000000000036</v>
      </c>
      <c r="O374" s="3">
        <f t="shared" si="305"/>
        <v>0.40000000000000036</v>
      </c>
      <c r="Q374" s="3"/>
      <c r="R374" s="3"/>
      <c r="S374" s="3"/>
      <c r="T374" s="3"/>
    </row>
    <row r="375" spans="2:20" s="1" customFormat="1" ht="15" customHeight="1" x14ac:dyDescent="0.3">
      <c r="B375" s="4" t="s">
        <v>6350</v>
      </c>
      <c r="C375" s="4" t="s">
        <v>6351</v>
      </c>
      <c r="D375" s="3" t="s">
        <v>28</v>
      </c>
      <c r="E375" s="18">
        <v>1</v>
      </c>
      <c r="F375" s="18"/>
      <c r="G375" s="18"/>
      <c r="H375" s="18"/>
      <c r="I375" s="97">
        <f t="shared" si="302"/>
        <v>1</v>
      </c>
      <c r="J375" s="3">
        <v>19.97</v>
      </c>
      <c r="K375" s="3">
        <f t="shared" si="303"/>
        <v>19.97</v>
      </c>
      <c r="L375" s="3">
        <v>20.37</v>
      </c>
      <c r="M375" s="3">
        <f t="shared" si="304"/>
        <v>20.37</v>
      </c>
      <c r="N375" s="3">
        <f t="shared" si="305"/>
        <v>0.40000000000000213</v>
      </c>
      <c r="O375" s="3">
        <f t="shared" si="305"/>
        <v>0.40000000000000213</v>
      </c>
      <c r="Q375" s="3"/>
      <c r="R375" s="3"/>
      <c r="S375" s="3"/>
      <c r="T375" s="3"/>
    </row>
    <row r="376" spans="2:20" s="1" customFormat="1" ht="15" customHeight="1" x14ac:dyDescent="0.3">
      <c r="B376" s="4" t="s">
        <v>6352</v>
      </c>
      <c r="C376" s="4" t="s">
        <v>6353</v>
      </c>
      <c r="D376" s="3" t="s">
        <v>5883</v>
      </c>
      <c r="E376" s="18">
        <v>1.2</v>
      </c>
      <c r="F376" s="18"/>
      <c r="G376" s="18"/>
      <c r="H376" s="18"/>
      <c r="I376" s="97">
        <f t="shared" si="302"/>
        <v>1.2</v>
      </c>
      <c r="J376" s="3">
        <v>337.85</v>
      </c>
      <c r="K376" s="3">
        <f t="shared" si="303"/>
        <v>405.42</v>
      </c>
      <c r="L376" s="3">
        <v>337.89</v>
      </c>
      <c r="M376" s="3">
        <f t="shared" si="304"/>
        <v>405.47</v>
      </c>
      <c r="N376" s="3">
        <f t="shared" si="305"/>
        <v>3.999999999996362E-2</v>
      </c>
      <c r="O376" s="3">
        <f t="shared" si="305"/>
        <v>5.0000000000011369E-2</v>
      </c>
      <c r="Q376" s="3"/>
      <c r="R376" s="3"/>
      <c r="S376" s="3"/>
      <c r="T376" s="3"/>
    </row>
    <row r="377" spans="2:20" s="1" customFormat="1" ht="15" customHeight="1" x14ac:dyDescent="0.3">
      <c r="B377" s="4" t="s">
        <v>6354</v>
      </c>
      <c r="C377" s="4" t="s">
        <v>6355</v>
      </c>
      <c r="D377" s="3" t="s">
        <v>5883</v>
      </c>
      <c r="E377" s="18">
        <v>0.7</v>
      </c>
      <c r="F377" s="18"/>
      <c r="G377" s="18"/>
      <c r="H377" s="18"/>
      <c r="I377" s="97">
        <f t="shared" si="302"/>
        <v>0.7</v>
      </c>
      <c r="J377" s="3">
        <v>229.4</v>
      </c>
      <c r="K377" s="3">
        <f t="shared" si="303"/>
        <v>160.58000000000001</v>
      </c>
      <c r="L377" s="3">
        <v>229.92</v>
      </c>
      <c r="M377" s="3">
        <f t="shared" si="304"/>
        <v>160.94</v>
      </c>
      <c r="N377" s="3">
        <f t="shared" si="305"/>
        <v>0.51999999999998181</v>
      </c>
      <c r="O377" s="3">
        <f t="shared" si="305"/>
        <v>0.35999999999998522</v>
      </c>
      <c r="Q377" s="3"/>
      <c r="R377" s="3"/>
      <c r="S377" s="3"/>
      <c r="T377" s="3"/>
    </row>
    <row r="378" spans="2:20" s="1" customFormat="1" ht="15" customHeight="1" x14ac:dyDescent="0.3">
      <c r="B378" s="4" t="s">
        <v>6356</v>
      </c>
      <c r="C378" s="4" t="s">
        <v>6357</v>
      </c>
      <c r="D378" s="3" t="s">
        <v>28</v>
      </c>
      <c r="E378" s="18">
        <v>1</v>
      </c>
      <c r="F378" s="18"/>
      <c r="G378" s="18"/>
      <c r="H378" s="18"/>
      <c r="I378" s="97">
        <f t="shared" si="302"/>
        <v>1</v>
      </c>
      <c r="J378" s="3">
        <v>336.61</v>
      </c>
      <c r="K378" s="3">
        <f t="shared" si="303"/>
        <v>336.61</v>
      </c>
      <c r="L378" s="3">
        <v>336.61</v>
      </c>
      <c r="M378" s="3">
        <f t="shared" si="304"/>
        <v>336.61</v>
      </c>
      <c r="N378" s="3">
        <f t="shared" si="305"/>
        <v>0</v>
      </c>
      <c r="O378" s="3">
        <f t="shared" si="305"/>
        <v>0</v>
      </c>
      <c r="Q378" s="3"/>
      <c r="R378" s="3"/>
      <c r="S378" s="3"/>
      <c r="T378" s="3"/>
    </row>
    <row r="379" spans="2:20" s="1" customFormat="1" ht="19.95" customHeight="1" x14ac:dyDescent="0.3">
      <c r="B379" s="6" t="s">
        <v>6358</v>
      </c>
      <c r="C379" s="6" t="s">
        <v>6359</v>
      </c>
      <c r="D379" s="5"/>
      <c r="E379" s="19"/>
      <c r="F379" s="19"/>
      <c r="G379" s="19"/>
      <c r="H379" s="19"/>
      <c r="I379" s="19"/>
      <c r="J379" s="5"/>
      <c r="K379" s="5">
        <f>SUM(K380)</f>
        <v>44.92</v>
      </c>
      <c r="L379" s="5"/>
      <c r="M379" s="5">
        <f>SUM(M380)</f>
        <v>46.76</v>
      </c>
      <c r="N379" s="5"/>
      <c r="O379" s="5">
        <f>SUM(O380)</f>
        <v>1.8399999999999963</v>
      </c>
      <c r="Q379" s="5"/>
      <c r="R379" s="5"/>
      <c r="S379" s="5"/>
      <c r="T379" s="5"/>
    </row>
    <row r="380" spans="2:20" s="1" customFormat="1" ht="15" customHeight="1" x14ac:dyDescent="0.3">
      <c r="B380" s="4" t="s">
        <v>6360</v>
      </c>
      <c r="C380" s="4" t="s">
        <v>6361</v>
      </c>
      <c r="D380" s="3" t="s">
        <v>25</v>
      </c>
      <c r="E380" s="18">
        <v>20.51</v>
      </c>
      <c r="F380" s="18"/>
      <c r="G380" s="18"/>
      <c r="H380" s="18"/>
      <c r="I380" s="97">
        <f>SUM(E380:H380)</f>
        <v>20.51</v>
      </c>
      <c r="J380" s="3">
        <v>2.19</v>
      </c>
      <c r="K380" s="3">
        <f t="shared" ref="K380" si="306">+ROUND(+IF(I380="",0,I380*J380),2)</f>
        <v>44.92</v>
      </c>
      <c r="L380" s="3">
        <v>2.2799999999999998</v>
      </c>
      <c r="M380" s="3">
        <f t="shared" ref="M380" si="307">+ROUND(+IF(I380="",0,I380*L380),2)</f>
        <v>46.76</v>
      </c>
      <c r="N380" s="3">
        <f t="shared" ref="N380:O380" si="308">+L380-J380</f>
        <v>8.9999999999999858E-2</v>
      </c>
      <c r="O380" s="3">
        <f t="shared" si="308"/>
        <v>1.8399999999999963</v>
      </c>
      <c r="Q380" s="3"/>
      <c r="R380" s="3"/>
      <c r="S380" s="3"/>
      <c r="T380" s="3"/>
    </row>
    <row r="381" spans="2:20" s="1" customFormat="1" ht="25.2" customHeight="1" x14ac:dyDescent="0.3">
      <c r="B381" s="12" t="s">
        <v>1522</v>
      </c>
      <c r="C381" s="12" t="s">
        <v>6359</v>
      </c>
      <c r="D381" s="13"/>
      <c r="E381" s="17"/>
      <c r="F381" s="17"/>
      <c r="G381" s="17"/>
      <c r="H381" s="17"/>
      <c r="I381" s="17"/>
      <c r="J381" s="13"/>
      <c r="K381" s="13">
        <f>SUM(K382:K383)</f>
        <v>1519.1000000000001</v>
      </c>
      <c r="L381" s="13"/>
      <c r="M381" s="13">
        <f>SUM(M382:M383)</f>
        <v>1574.6799999999998</v>
      </c>
      <c r="N381" s="13"/>
      <c r="O381" s="13">
        <f>SUM(O382:O383)</f>
        <v>55.579999999999757</v>
      </c>
      <c r="Q381" s="13"/>
      <c r="R381" s="13"/>
      <c r="S381" s="13"/>
      <c r="T381" s="13"/>
    </row>
    <row r="382" spans="2:20" s="1" customFormat="1" ht="15" customHeight="1" x14ac:dyDescent="0.3">
      <c r="B382" s="4" t="s">
        <v>6362</v>
      </c>
      <c r="C382" s="4" t="s">
        <v>6363</v>
      </c>
      <c r="D382" s="3" t="s">
        <v>25</v>
      </c>
      <c r="E382" s="18">
        <v>446.8</v>
      </c>
      <c r="F382" s="18"/>
      <c r="G382" s="18"/>
      <c r="H382" s="18"/>
      <c r="I382" s="97">
        <f t="shared" ref="I382:I383" si="309">SUM(E382:H382)</f>
        <v>446.8</v>
      </c>
      <c r="J382" s="3">
        <v>2.46</v>
      </c>
      <c r="K382" s="3">
        <f t="shared" ref="K382:K383" si="310">+ROUND(+IF(I382="",0,I382*J382),2)</f>
        <v>1099.1300000000001</v>
      </c>
      <c r="L382" s="3">
        <v>2.5499999999999998</v>
      </c>
      <c r="M382" s="3">
        <f t="shared" ref="M382:M383" si="311">+ROUND(+IF(I382="",0,I382*L382),2)</f>
        <v>1139.3399999999999</v>
      </c>
      <c r="N382" s="3">
        <f t="shared" ref="N382:O383" si="312">+L382-J382</f>
        <v>8.9999999999999858E-2</v>
      </c>
      <c r="O382" s="3">
        <f t="shared" si="312"/>
        <v>40.209999999999809</v>
      </c>
      <c r="Q382" s="3"/>
      <c r="R382" s="3"/>
      <c r="S382" s="3"/>
      <c r="T382" s="3"/>
    </row>
    <row r="383" spans="2:20" s="1" customFormat="1" ht="15" customHeight="1" x14ac:dyDescent="0.3">
      <c r="B383" s="4" t="s">
        <v>6364</v>
      </c>
      <c r="C383" s="4" t="s">
        <v>6365</v>
      </c>
      <c r="D383" s="3" t="s">
        <v>25</v>
      </c>
      <c r="E383" s="18">
        <v>170.72</v>
      </c>
      <c r="F383" s="18"/>
      <c r="G383" s="18"/>
      <c r="H383" s="18"/>
      <c r="I383" s="97">
        <f t="shared" si="309"/>
        <v>170.72</v>
      </c>
      <c r="J383" s="3">
        <v>2.46</v>
      </c>
      <c r="K383" s="3">
        <f t="shared" si="310"/>
        <v>419.97</v>
      </c>
      <c r="L383" s="3">
        <v>2.5499999999999998</v>
      </c>
      <c r="M383" s="3">
        <f t="shared" si="311"/>
        <v>435.34</v>
      </c>
      <c r="N383" s="3">
        <f t="shared" si="312"/>
        <v>8.9999999999999858E-2</v>
      </c>
      <c r="O383" s="3">
        <f t="shared" si="312"/>
        <v>15.369999999999948</v>
      </c>
      <c r="Q383" s="3"/>
      <c r="R383" s="3"/>
      <c r="S383" s="3"/>
      <c r="T383" s="3"/>
    </row>
    <row r="384" spans="2:20" s="1" customFormat="1" ht="25.2" customHeight="1" x14ac:dyDescent="0.3">
      <c r="B384" s="10" t="s">
        <v>1793</v>
      </c>
      <c r="C384" s="10" t="s">
        <v>1794</v>
      </c>
      <c r="D384" s="11"/>
      <c r="E384" s="16"/>
      <c r="F384" s="16"/>
      <c r="G384" s="16"/>
      <c r="H384" s="16"/>
      <c r="I384" s="16"/>
      <c r="J384" s="11"/>
      <c r="K384" s="11">
        <f>+K385+K388</f>
        <v>22462.89</v>
      </c>
      <c r="L384" s="11"/>
      <c r="M384" s="11">
        <f>+M385+M388</f>
        <v>22708</v>
      </c>
      <c r="N384" s="11"/>
      <c r="O384" s="11">
        <f>+O385+O388</f>
        <v>245.11000000000058</v>
      </c>
      <c r="Q384" s="11"/>
      <c r="R384" s="11"/>
      <c r="S384" s="11"/>
      <c r="T384" s="11"/>
    </row>
    <row r="385" spans="2:20" s="1" customFormat="1" ht="25.2" customHeight="1" x14ac:dyDescent="0.3">
      <c r="B385" s="12" t="s">
        <v>1795</v>
      </c>
      <c r="C385" s="12" t="s">
        <v>6366</v>
      </c>
      <c r="D385" s="13"/>
      <c r="E385" s="17"/>
      <c r="F385" s="17"/>
      <c r="G385" s="17"/>
      <c r="H385" s="17"/>
      <c r="I385" s="17"/>
      <c r="J385" s="13"/>
      <c r="K385" s="13">
        <f>SUM(K386:K387)</f>
        <v>21817.85</v>
      </c>
      <c r="L385" s="13"/>
      <c r="M385" s="13">
        <f>SUM(M386:M387)</f>
        <v>22057.75</v>
      </c>
      <c r="N385" s="13"/>
      <c r="O385" s="13">
        <f>SUM(O386:O387)</f>
        <v>239.90000000000055</v>
      </c>
      <c r="Q385" s="13"/>
      <c r="R385" s="13"/>
      <c r="S385" s="13"/>
      <c r="T385" s="13"/>
    </row>
    <row r="386" spans="2:20" s="1" customFormat="1" ht="15" customHeight="1" x14ac:dyDescent="0.3">
      <c r="B386" s="4" t="s">
        <v>1797</v>
      </c>
      <c r="C386" s="4" t="s">
        <v>6793</v>
      </c>
      <c r="D386" s="3" t="s">
        <v>25</v>
      </c>
      <c r="E386" s="18">
        <v>65.09</v>
      </c>
      <c r="F386" s="18"/>
      <c r="G386" s="18"/>
      <c r="H386" s="18"/>
      <c r="I386" s="97">
        <f t="shared" ref="I386:I387" si="313">SUM(E386:H386)</f>
        <v>65.09</v>
      </c>
      <c r="J386" s="3">
        <v>83.84</v>
      </c>
      <c r="K386" s="3">
        <f t="shared" ref="K386:K387" si="314">+ROUND(+IF(I386="",0,I386*J386),2)</f>
        <v>5457.15</v>
      </c>
      <c r="L386" s="3">
        <v>84.34</v>
      </c>
      <c r="M386" s="3">
        <f t="shared" ref="M386:M387" si="315">+ROUND(+IF(I386="",0,I386*L386),2)</f>
        <v>5489.69</v>
      </c>
      <c r="N386" s="3">
        <f t="shared" ref="N386:O387" si="316">+L386-J386</f>
        <v>0.5</v>
      </c>
      <c r="O386" s="3">
        <f t="shared" si="316"/>
        <v>32.539999999999964</v>
      </c>
      <c r="Q386" s="3"/>
      <c r="R386" s="3"/>
      <c r="S386" s="3"/>
      <c r="T386" s="3"/>
    </row>
    <row r="387" spans="2:20" s="1" customFormat="1" ht="14.4" customHeight="1" x14ac:dyDescent="0.3">
      <c r="B387" s="4" t="s">
        <v>1799</v>
      </c>
      <c r="C387" s="4" t="s">
        <v>6367</v>
      </c>
      <c r="D387" s="3" t="s">
        <v>25</v>
      </c>
      <c r="E387" s="18">
        <v>129.6</v>
      </c>
      <c r="F387" s="18"/>
      <c r="G387" s="18"/>
      <c r="H387" s="18"/>
      <c r="I387" s="97">
        <f t="shared" si="313"/>
        <v>129.6</v>
      </c>
      <c r="J387" s="3">
        <v>126.24</v>
      </c>
      <c r="K387" s="3">
        <f t="shared" si="314"/>
        <v>16360.7</v>
      </c>
      <c r="L387" s="3">
        <v>127.84</v>
      </c>
      <c r="M387" s="3">
        <f t="shared" si="315"/>
        <v>16568.060000000001</v>
      </c>
      <c r="N387" s="3">
        <f t="shared" si="316"/>
        <v>1.6000000000000085</v>
      </c>
      <c r="O387" s="3">
        <f t="shared" si="316"/>
        <v>207.36000000000058</v>
      </c>
      <c r="Q387" s="3"/>
      <c r="R387" s="3"/>
      <c r="S387" s="3"/>
      <c r="T387" s="3"/>
    </row>
    <row r="388" spans="2:20" s="1" customFormat="1" ht="25.2" customHeight="1" x14ac:dyDescent="0.3">
      <c r="B388" s="12" t="s">
        <v>1831</v>
      </c>
      <c r="C388" s="12" t="s">
        <v>6359</v>
      </c>
      <c r="D388" s="13"/>
      <c r="E388" s="17"/>
      <c r="F388" s="17"/>
      <c r="G388" s="17"/>
      <c r="H388" s="17"/>
      <c r="I388" s="17"/>
      <c r="J388" s="13"/>
      <c r="K388" s="13">
        <f>SUM(K389)</f>
        <v>645.04</v>
      </c>
      <c r="L388" s="13"/>
      <c r="M388" s="13">
        <f>SUM(M389)</f>
        <v>650.25</v>
      </c>
      <c r="N388" s="13"/>
      <c r="O388" s="13">
        <f>SUM(O389)</f>
        <v>5.2100000000000364</v>
      </c>
      <c r="Q388" s="13"/>
      <c r="R388" s="13"/>
      <c r="S388" s="13"/>
      <c r="T388" s="13"/>
    </row>
    <row r="389" spans="2:20" s="1" customFormat="1" ht="15" customHeight="1" x14ac:dyDescent="0.3">
      <c r="B389" s="4" t="s">
        <v>1833</v>
      </c>
      <c r="C389" s="4" t="s">
        <v>6368</v>
      </c>
      <c r="D389" s="3" t="s">
        <v>25</v>
      </c>
      <c r="E389" s="18">
        <v>65.09</v>
      </c>
      <c r="F389" s="18"/>
      <c r="G389" s="18"/>
      <c r="H389" s="18"/>
      <c r="I389" s="97">
        <f>SUM(E389:H389)</f>
        <v>65.09</v>
      </c>
      <c r="J389" s="3">
        <v>9.91</v>
      </c>
      <c r="K389" s="3">
        <f t="shared" ref="K389" si="317">+ROUND(+IF(I389="",0,I389*J389),2)</f>
        <v>645.04</v>
      </c>
      <c r="L389" s="3">
        <v>9.99</v>
      </c>
      <c r="M389" s="3">
        <f t="shared" ref="M389" si="318">+ROUND(+IF(I389="",0,I389*L389),2)</f>
        <v>650.25</v>
      </c>
      <c r="N389" s="3">
        <f t="shared" ref="N389:O389" si="319">+L389-J389</f>
        <v>8.0000000000000071E-2</v>
      </c>
      <c r="O389" s="3">
        <f t="shared" si="319"/>
        <v>5.2100000000000364</v>
      </c>
      <c r="Q389" s="3"/>
      <c r="R389" s="3"/>
      <c r="S389" s="3"/>
      <c r="T389" s="3"/>
    </row>
    <row r="390" spans="2:20" s="1" customFormat="1" ht="25.2" customHeight="1" x14ac:dyDescent="0.3">
      <c r="B390" s="10" t="s">
        <v>1879</v>
      </c>
      <c r="C390" s="10" t="s">
        <v>6369</v>
      </c>
      <c r="D390" s="11"/>
      <c r="E390" s="16"/>
      <c r="F390" s="16"/>
      <c r="G390" s="16"/>
      <c r="H390" s="16"/>
      <c r="I390" s="16"/>
      <c r="J390" s="11"/>
      <c r="K390" s="11">
        <f>+K391+K394+K399+K409+K416</f>
        <v>35292.5</v>
      </c>
      <c r="L390" s="11"/>
      <c r="M390" s="11">
        <f>+M391+M394+M399+M409+M416</f>
        <v>35753.65</v>
      </c>
      <c r="N390" s="11"/>
      <c r="O390" s="11">
        <f>+O391+O394+O399+O409+O416</f>
        <v>461.1500000000002</v>
      </c>
      <c r="Q390" s="11"/>
      <c r="R390" s="11"/>
      <c r="S390" s="11"/>
      <c r="T390" s="11"/>
    </row>
    <row r="391" spans="2:20" s="1" customFormat="1" ht="25.2" customHeight="1" x14ac:dyDescent="0.3">
      <c r="B391" s="12" t="s">
        <v>1881</v>
      </c>
      <c r="C391" s="12" t="s">
        <v>1882</v>
      </c>
      <c r="D391" s="13"/>
      <c r="E391" s="17"/>
      <c r="F391" s="17"/>
      <c r="G391" s="17"/>
      <c r="H391" s="17"/>
      <c r="I391" s="17"/>
      <c r="J391" s="13"/>
      <c r="K391" s="13">
        <f>SUM(K392:K393)</f>
        <v>3971.5</v>
      </c>
      <c r="L391" s="13"/>
      <c r="M391" s="13">
        <f>SUM(M392:M393)</f>
        <v>4043.08</v>
      </c>
      <c r="N391" s="13"/>
      <c r="O391" s="13">
        <f>SUM(O392:O393)</f>
        <v>71.579999999999927</v>
      </c>
      <c r="Q391" s="13"/>
      <c r="R391" s="13"/>
      <c r="S391" s="13"/>
      <c r="T391" s="13"/>
    </row>
    <row r="392" spans="2:20" s="1" customFormat="1" ht="15" customHeight="1" x14ac:dyDescent="0.3">
      <c r="B392" s="4" t="s">
        <v>1883</v>
      </c>
      <c r="C392" s="4" t="s">
        <v>6370</v>
      </c>
      <c r="D392" s="3" t="s">
        <v>1337</v>
      </c>
      <c r="E392" s="18">
        <v>53</v>
      </c>
      <c r="F392" s="18"/>
      <c r="G392" s="18"/>
      <c r="H392" s="18"/>
      <c r="I392" s="97">
        <f t="shared" ref="I392:I393" si="320">SUM(E392:H392)</f>
        <v>53</v>
      </c>
      <c r="J392" s="3">
        <v>49.7</v>
      </c>
      <c r="K392" s="3">
        <f t="shared" ref="K392:K393" si="321">+ROUND(+IF(I392="",0,I392*J392),2)</f>
        <v>2634.1</v>
      </c>
      <c r="L392" s="3">
        <v>50.56</v>
      </c>
      <c r="M392" s="3">
        <f t="shared" ref="M392:M393" si="322">+ROUND(+IF(I392="",0,I392*L392),2)</f>
        <v>2679.68</v>
      </c>
      <c r="N392" s="3">
        <f t="shared" ref="N392:O393" si="323">+L392-J392</f>
        <v>0.85999999999999943</v>
      </c>
      <c r="O392" s="3">
        <f t="shared" si="323"/>
        <v>45.579999999999927</v>
      </c>
      <c r="Q392" s="3"/>
      <c r="R392" s="3"/>
      <c r="S392" s="3"/>
      <c r="T392" s="3"/>
    </row>
    <row r="393" spans="2:20" s="1" customFormat="1" ht="15" customHeight="1" x14ac:dyDescent="0.3">
      <c r="B393" s="4" t="s">
        <v>1885</v>
      </c>
      <c r="C393" s="4" t="s">
        <v>6371</v>
      </c>
      <c r="D393" s="3" t="s">
        <v>1337</v>
      </c>
      <c r="E393" s="18">
        <v>20</v>
      </c>
      <c r="F393" s="18"/>
      <c r="G393" s="18"/>
      <c r="H393" s="18"/>
      <c r="I393" s="97">
        <f t="shared" si="320"/>
        <v>20</v>
      </c>
      <c r="J393" s="3">
        <v>66.87</v>
      </c>
      <c r="K393" s="3">
        <f t="shared" si="321"/>
        <v>1337.4</v>
      </c>
      <c r="L393" s="3">
        <v>68.17</v>
      </c>
      <c r="M393" s="3">
        <f t="shared" si="322"/>
        <v>1363.4</v>
      </c>
      <c r="N393" s="3">
        <f t="shared" si="323"/>
        <v>1.2999999999999972</v>
      </c>
      <c r="O393" s="3">
        <f t="shared" si="323"/>
        <v>26</v>
      </c>
      <c r="Q393" s="3"/>
      <c r="R393" s="3"/>
      <c r="S393" s="3"/>
      <c r="T393" s="3"/>
    </row>
    <row r="394" spans="2:20" s="1" customFormat="1" ht="25.2" customHeight="1" x14ac:dyDescent="0.3">
      <c r="B394" s="12" t="s">
        <v>1891</v>
      </c>
      <c r="C394" s="12" t="s">
        <v>6372</v>
      </c>
      <c r="D394" s="13"/>
      <c r="E394" s="17"/>
      <c r="F394" s="17"/>
      <c r="G394" s="17"/>
      <c r="H394" s="17"/>
      <c r="I394" s="17"/>
      <c r="J394" s="13"/>
      <c r="K394" s="13">
        <f>SUM(K395:K398)</f>
        <v>2742.11</v>
      </c>
      <c r="L394" s="13"/>
      <c r="M394" s="13">
        <f>SUM(M395:M398)</f>
        <v>2748.09</v>
      </c>
      <c r="N394" s="13"/>
      <c r="O394" s="13">
        <f>SUM(O395:O398)</f>
        <v>5.9799999999999685</v>
      </c>
      <c r="Q394" s="13"/>
      <c r="R394" s="13"/>
      <c r="S394" s="13"/>
      <c r="T394" s="13"/>
    </row>
    <row r="395" spans="2:20" s="1" customFormat="1" ht="15" customHeight="1" x14ac:dyDescent="0.3">
      <c r="B395" s="4" t="s">
        <v>1893</v>
      </c>
      <c r="C395" s="4" t="s">
        <v>6373</v>
      </c>
      <c r="D395" s="3" t="s">
        <v>42</v>
      </c>
      <c r="E395" s="18">
        <v>1</v>
      </c>
      <c r="F395" s="18"/>
      <c r="G395" s="18"/>
      <c r="H395" s="18"/>
      <c r="I395" s="97">
        <f t="shared" ref="I395:I398" si="324">SUM(E395:H395)</f>
        <v>1</v>
      </c>
      <c r="J395" s="3">
        <v>2153.77</v>
      </c>
      <c r="K395" s="3">
        <f t="shared" ref="K395:K398" si="325">+ROUND(+IF(I395="",0,I395*J395),2)</f>
        <v>2153.77</v>
      </c>
      <c r="L395" s="3">
        <v>2153.77</v>
      </c>
      <c r="M395" s="3">
        <f t="shared" ref="M395:M398" si="326">+ROUND(+IF(I395="",0,I395*L395),2)</f>
        <v>2153.77</v>
      </c>
      <c r="N395" s="3">
        <f t="shared" ref="N395:O398" si="327">+L395-J395</f>
        <v>0</v>
      </c>
      <c r="O395" s="3">
        <f t="shared" si="327"/>
        <v>0</v>
      </c>
      <c r="Q395" s="3"/>
      <c r="R395" s="3"/>
      <c r="S395" s="3"/>
      <c r="T395" s="3"/>
    </row>
    <row r="396" spans="2:20" s="1" customFormat="1" ht="15" customHeight="1" x14ac:dyDescent="0.3">
      <c r="B396" s="4" t="s">
        <v>1895</v>
      </c>
      <c r="C396" s="4" t="s">
        <v>6374</v>
      </c>
      <c r="D396" s="3" t="s">
        <v>25</v>
      </c>
      <c r="E396" s="18">
        <v>10</v>
      </c>
      <c r="F396" s="18"/>
      <c r="G396" s="18"/>
      <c r="H396" s="18"/>
      <c r="I396" s="97">
        <f t="shared" si="324"/>
        <v>10</v>
      </c>
      <c r="J396" s="3">
        <v>23.43</v>
      </c>
      <c r="K396" s="3">
        <f t="shared" si="325"/>
        <v>234.3</v>
      </c>
      <c r="L396" s="3">
        <v>23.86</v>
      </c>
      <c r="M396" s="3">
        <f t="shared" si="326"/>
        <v>238.6</v>
      </c>
      <c r="N396" s="3">
        <f t="shared" si="327"/>
        <v>0.42999999999999972</v>
      </c>
      <c r="O396" s="3">
        <f t="shared" si="327"/>
        <v>4.2999999999999829</v>
      </c>
      <c r="Q396" s="3"/>
      <c r="R396" s="3"/>
      <c r="S396" s="3"/>
      <c r="T396" s="3"/>
    </row>
    <row r="397" spans="2:20" s="1" customFormat="1" ht="15" customHeight="1" x14ac:dyDescent="0.3">
      <c r="B397" s="4" t="s">
        <v>1897</v>
      </c>
      <c r="C397" s="4" t="s">
        <v>6794</v>
      </c>
      <c r="D397" s="3" t="s">
        <v>28</v>
      </c>
      <c r="E397" s="18">
        <v>2</v>
      </c>
      <c r="F397" s="18"/>
      <c r="G397" s="18"/>
      <c r="H397" s="18"/>
      <c r="I397" s="97">
        <f t="shared" si="324"/>
        <v>2</v>
      </c>
      <c r="J397" s="3">
        <v>155.11000000000001</v>
      </c>
      <c r="K397" s="3">
        <f t="shared" si="325"/>
        <v>310.22000000000003</v>
      </c>
      <c r="L397" s="3">
        <v>155.46</v>
      </c>
      <c r="M397" s="3">
        <f t="shared" si="326"/>
        <v>310.92</v>
      </c>
      <c r="N397" s="3">
        <f t="shared" si="327"/>
        <v>0.34999999999999432</v>
      </c>
      <c r="O397" s="3">
        <f t="shared" si="327"/>
        <v>0.69999999999998863</v>
      </c>
      <c r="Q397" s="3"/>
      <c r="R397" s="3"/>
      <c r="S397" s="3"/>
      <c r="T397" s="3"/>
    </row>
    <row r="398" spans="2:20" s="1" customFormat="1" ht="15" customHeight="1" x14ac:dyDescent="0.3">
      <c r="B398" s="4" t="s">
        <v>1899</v>
      </c>
      <c r="C398" s="4" t="s">
        <v>6795</v>
      </c>
      <c r="D398" s="3" t="s">
        <v>28</v>
      </c>
      <c r="E398" s="18">
        <v>2</v>
      </c>
      <c r="F398" s="18"/>
      <c r="G398" s="18"/>
      <c r="H398" s="18"/>
      <c r="I398" s="97">
        <f t="shared" si="324"/>
        <v>2</v>
      </c>
      <c r="J398" s="3">
        <v>21.91</v>
      </c>
      <c r="K398" s="3">
        <f t="shared" si="325"/>
        <v>43.82</v>
      </c>
      <c r="L398" s="3">
        <v>22.4</v>
      </c>
      <c r="M398" s="3">
        <f t="shared" si="326"/>
        <v>44.8</v>
      </c>
      <c r="N398" s="3">
        <f t="shared" si="327"/>
        <v>0.48999999999999844</v>
      </c>
      <c r="O398" s="3">
        <f t="shared" si="327"/>
        <v>0.97999999999999687</v>
      </c>
      <c r="Q398" s="3"/>
      <c r="R398" s="3"/>
      <c r="S398" s="3"/>
      <c r="T398" s="3"/>
    </row>
    <row r="399" spans="2:20" s="1" customFormat="1" ht="25.2" customHeight="1" x14ac:dyDescent="0.3">
      <c r="B399" s="12" t="s">
        <v>1909</v>
      </c>
      <c r="C399" s="12" t="s">
        <v>1910</v>
      </c>
      <c r="D399" s="13"/>
      <c r="E399" s="17"/>
      <c r="F399" s="17"/>
      <c r="G399" s="17"/>
      <c r="H399" s="17"/>
      <c r="I399" s="17"/>
      <c r="J399" s="13"/>
      <c r="K399" s="13">
        <f>SUM(K400:K408)/2</f>
        <v>20906.29</v>
      </c>
      <c r="L399" s="13"/>
      <c r="M399" s="13">
        <f>SUM(M400:M408)/2</f>
        <v>21174.49</v>
      </c>
      <c r="N399" s="13"/>
      <c r="O399" s="13">
        <f>SUM(O400:O408)/2</f>
        <v>268.2000000000005</v>
      </c>
      <c r="Q399" s="13"/>
      <c r="R399" s="13"/>
      <c r="S399" s="13"/>
      <c r="T399" s="13"/>
    </row>
    <row r="400" spans="2:20" s="1" customFormat="1" ht="19.95" customHeight="1" x14ac:dyDescent="0.3">
      <c r="B400" s="6" t="s">
        <v>1911</v>
      </c>
      <c r="C400" s="6" t="s">
        <v>129</v>
      </c>
      <c r="D400" s="5"/>
      <c r="E400" s="19"/>
      <c r="F400" s="19"/>
      <c r="G400" s="19"/>
      <c r="H400" s="19"/>
      <c r="I400" s="19"/>
      <c r="J400" s="5"/>
      <c r="K400" s="5">
        <f>SUM(K401:K406)</f>
        <v>14734.68</v>
      </c>
      <c r="L400" s="5"/>
      <c r="M400" s="5">
        <f>SUM(M401:M406)</f>
        <v>14974</v>
      </c>
      <c r="N400" s="5"/>
      <c r="O400" s="5">
        <f>SUM(O401:O406)</f>
        <v>239.32000000000039</v>
      </c>
      <c r="Q400" s="5"/>
      <c r="R400" s="5"/>
      <c r="S400" s="5"/>
      <c r="T400" s="5"/>
    </row>
    <row r="401" spans="2:20" s="1" customFormat="1" ht="15" customHeight="1" x14ac:dyDescent="0.3">
      <c r="B401" s="4" t="s">
        <v>1913</v>
      </c>
      <c r="C401" s="4" t="s">
        <v>1798</v>
      </c>
      <c r="D401" s="3" t="s">
        <v>25</v>
      </c>
      <c r="E401" s="18">
        <v>203.14999999999998</v>
      </c>
      <c r="F401" s="18"/>
      <c r="G401" s="18"/>
      <c r="H401" s="18"/>
      <c r="I401" s="97">
        <f t="shared" ref="I401:I406" si="328">SUM(E401:H401)</f>
        <v>203.14999999999998</v>
      </c>
      <c r="J401" s="3">
        <v>3.22</v>
      </c>
      <c r="K401" s="3">
        <f t="shared" ref="K401:K406" si="329">+ROUND(+IF(I401="",0,I401*J401),2)</f>
        <v>654.14</v>
      </c>
      <c r="L401" s="3">
        <v>3.31</v>
      </c>
      <c r="M401" s="3">
        <f t="shared" ref="M401:M406" si="330">+ROUND(+IF(I401="",0,I401*L401),2)</f>
        <v>672.43</v>
      </c>
      <c r="N401" s="3">
        <f t="shared" ref="N401:O406" si="331">+L401-J401</f>
        <v>8.9999999999999858E-2</v>
      </c>
      <c r="O401" s="3">
        <f t="shared" si="331"/>
        <v>18.289999999999964</v>
      </c>
      <c r="Q401" s="3"/>
      <c r="R401" s="3"/>
      <c r="S401" s="3"/>
      <c r="T401" s="3"/>
    </row>
    <row r="402" spans="2:20" s="1" customFormat="1" ht="15" customHeight="1" x14ac:dyDescent="0.3">
      <c r="B402" s="4" t="s">
        <v>1914</v>
      </c>
      <c r="C402" s="4" t="s">
        <v>6375</v>
      </c>
      <c r="D402" s="3" t="s">
        <v>5910</v>
      </c>
      <c r="E402" s="18">
        <v>74.639999999999986</v>
      </c>
      <c r="F402" s="18"/>
      <c r="G402" s="18"/>
      <c r="H402" s="18"/>
      <c r="I402" s="97">
        <f t="shared" si="328"/>
        <v>74.639999999999986</v>
      </c>
      <c r="J402" s="3">
        <v>31.52</v>
      </c>
      <c r="K402" s="3">
        <f t="shared" si="329"/>
        <v>2352.65</v>
      </c>
      <c r="L402" s="3">
        <v>32.71</v>
      </c>
      <c r="M402" s="3">
        <f t="shared" si="330"/>
        <v>2441.4699999999998</v>
      </c>
      <c r="N402" s="3">
        <f t="shared" si="331"/>
        <v>1.1900000000000013</v>
      </c>
      <c r="O402" s="3">
        <f t="shared" si="331"/>
        <v>88.819999999999709</v>
      </c>
      <c r="Q402" s="3"/>
      <c r="R402" s="3"/>
      <c r="S402" s="3"/>
      <c r="T402" s="3"/>
    </row>
    <row r="403" spans="2:20" s="1" customFormat="1" ht="15" customHeight="1" x14ac:dyDescent="0.3">
      <c r="B403" s="4" t="s">
        <v>1916</v>
      </c>
      <c r="C403" s="4" t="s">
        <v>6376</v>
      </c>
      <c r="D403" s="3" t="s">
        <v>25</v>
      </c>
      <c r="E403" s="18">
        <v>115.69</v>
      </c>
      <c r="F403" s="18"/>
      <c r="G403" s="18"/>
      <c r="H403" s="18"/>
      <c r="I403" s="97">
        <f t="shared" si="328"/>
        <v>115.69</v>
      </c>
      <c r="J403" s="3">
        <v>5.05</v>
      </c>
      <c r="K403" s="3">
        <f t="shared" si="329"/>
        <v>584.23</v>
      </c>
      <c r="L403" s="3">
        <v>5.23</v>
      </c>
      <c r="M403" s="3">
        <f t="shared" si="330"/>
        <v>605.05999999999995</v>
      </c>
      <c r="N403" s="3">
        <f t="shared" si="331"/>
        <v>0.1800000000000006</v>
      </c>
      <c r="O403" s="3">
        <f t="shared" si="331"/>
        <v>20.829999999999927</v>
      </c>
      <c r="Q403" s="3"/>
      <c r="R403" s="3"/>
      <c r="S403" s="3"/>
      <c r="T403" s="3"/>
    </row>
    <row r="404" spans="2:20" s="1" customFormat="1" ht="15" customHeight="1" x14ac:dyDescent="0.3">
      <c r="B404" s="4" t="s">
        <v>1918</v>
      </c>
      <c r="C404" s="4" t="s">
        <v>6377</v>
      </c>
      <c r="D404" s="3" t="s">
        <v>25</v>
      </c>
      <c r="E404" s="18">
        <v>115.69</v>
      </c>
      <c r="F404" s="18"/>
      <c r="G404" s="18"/>
      <c r="H404" s="18"/>
      <c r="I404" s="97">
        <f t="shared" si="328"/>
        <v>115.69</v>
      </c>
      <c r="J404" s="3">
        <v>14.51</v>
      </c>
      <c r="K404" s="3">
        <f t="shared" si="329"/>
        <v>1678.66</v>
      </c>
      <c r="L404" s="3">
        <v>14.91</v>
      </c>
      <c r="M404" s="3">
        <f t="shared" si="330"/>
        <v>1724.94</v>
      </c>
      <c r="N404" s="3">
        <f t="shared" si="331"/>
        <v>0.40000000000000036</v>
      </c>
      <c r="O404" s="3">
        <f t="shared" si="331"/>
        <v>46.279999999999973</v>
      </c>
      <c r="Q404" s="3"/>
      <c r="R404" s="3"/>
      <c r="S404" s="3"/>
      <c r="T404" s="3"/>
    </row>
    <row r="405" spans="2:20" s="1" customFormat="1" ht="15" customHeight="1" x14ac:dyDescent="0.3">
      <c r="B405" s="4" t="s">
        <v>1920</v>
      </c>
      <c r="C405" s="4" t="s">
        <v>6378</v>
      </c>
      <c r="D405" s="3" t="s">
        <v>25</v>
      </c>
      <c r="E405" s="18">
        <v>115.69</v>
      </c>
      <c r="F405" s="18"/>
      <c r="G405" s="18"/>
      <c r="H405" s="18"/>
      <c r="I405" s="97">
        <f t="shared" si="328"/>
        <v>115.69</v>
      </c>
      <c r="J405" s="3">
        <v>21.05</v>
      </c>
      <c r="K405" s="3">
        <f t="shared" si="329"/>
        <v>2435.27</v>
      </c>
      <c r="L405" s="3">
        <v>21.42</v>
      </c>
      <c r="M405" s="3">
        <f t="shared" si="330"/>
        <v>2478.08</v>
      </c>
      <c r="N405" s="3">
        <f t="shared" si="331"/>
        <v>0.37000000000000099</v>
      </c>
      <c r="O405" s="3">
        <f t="shared" si="331"/>
        <v>42.809999999999945</v>
      </c>
      <c r="Q405" s="3"/>
      <c r="R405" s="3"/>
      <c r="S405" s="3"/>
      <c r="T405" s="3"/>
    </row>
    <row r="406" spans="2:20" s="1" customFormat="1" ht="15" customHeight="1" x14ac:dyDescent="0.3">
      <c r="B406" s="4" t="s">
        <v>1922</v>
      </c>
      <c r="C406" s="4" t="s">
        <v>6379</v>
      </c>
      <c r="D406" s="3" t="s">
        <v>5910</v>
      </c>
      <c r="E406" s="18">
        <v>148.62</v>
      </c>
      <c r="F406" s="18"/>
      <c r="G406" s="18"/>
      <c r="H406" s="18"/>
      <c r="I406" s="97">
        <f t="shared" si="328"/>
        <v>148.62</v>
      </c>
      <c r="J406" s="3">
        <v>47.3</v>
      </c>
      <c r="K406" s="3">
        <f t="shared" si="329"/>
        <v>7029.73</v>
      </c>
      <c r="L406" s="3">
        <v>47.45</v>
      </c>
      <c r="M406" s="3">
        <f t="shared" si="330"/>
        <v>7052.02</v>
      </c>
      <c r="N406" s="3">
        <f t="shared" si="331"/>
        <v>0.15000000000000568</v>
      </c>
      <c r="O406" s="3">
        <f t="shared" si="331"/>
        <v>22.290000000000873</v>
      </c>
      <c r="Q406" s="3"/>
      <c r="R406" s="3"/>
      <c r="S406" s="3"/>
      <c r="T406" s="3"/>
    </row>
    <row r="407" spans="2:20" s="1" customFormat="1" ht="19.95" customHeight="1" x14ac:dyDescent="0.3">
      <c r="B407" s="6" t="s">
        <v>1928</v>
      </c>
      <c r="C407" s="6" t="s">
        <v>6380</v>
      </c>
      <c r="D407" s="5"/>
      <c r="E407" s="19"/>
      <c r="F407" s="19"/>
      <c r="G407" s="19"/>
      <c r="H407" s="19"/>
      <c r="I407" s="19"/>
      <c r="J407" s="5"/>
      <c r="K407" s="5">
        <f>SUM(K408)</f>
        <v>6171.61</v>
      </c>
      <c r="L407" s="5"/>
      <c r="M407" s="5">
        <f>SUM(M408)</f>
        <v>6200.49</v>
      </c>
      <c r="N407" s="5"/>
      <c r="O407" s="5">
        <f>SUM(O408)</f>
        <v>28.880000000000109</v>
      </c>
      <c r="Q407" s="5"/>
      <c r="R407" s="5"/>
      <c r="S407" s="5"/>
      <c r="T407" s="5"/>
    </row>
    <row r="408" spans="2:20" s="1" customFormat="1" ht="15" customHeight="1" x14ac:dyDescent="0.3">
      <c r="B408" s="4" t="s">
        <v>6384</v>
      </c>
      <c r="C408" s="4" t="s">
        <v>6385</v>
      </c>
      <c r="D408" s="3" t="s">
        <v>25</v>
      </c>
      <c r="E408" s="18">
        <v>111.1</v>
      </c>
      <c r="F408" s="18"/>
      <c r="G408" s="18"/>
      <c r="H408" s="18"/>
      <c r="I408" s="97">
        <f>SUM(E408:H408)</f>
        <v>111.1</v>
      </c>
      <c r="J408" s="3">
        <v>55.55</v>
      </c>
      <c r="K408" s="3">
        <f t="shared" ref="K408" si="332">+ROUND(+IF(I408="",0,I408*J408),2)</f>
        <v>6171.61</v>
      </c>
      <c r="L408" s="3">
        <v>55.81</v>
      </c>
      <c r="M408" s="3">
        <f t="shared" ref="M408" si="333">+ROUND(+IF(I408="",0,I408*L408),2)</f>
        <v>6200.49</v>
      </c>
      <c r="N408" s="3">
        <f t="shared" ref="N408:O408" si="334">+L408-J408</f>
        <v>0.26000000000000512</v>
      </c>
      <c r="O408" s="3">
        <f t="shared" si="334"/>
        <v>28.880000000000109</v>
      </c>
      <c r="Q408" s="3"/>
      <c r="R408" s="3"/>
      <c r="S408" s="3"/>
      <c r="T408" s="3"/>
    </row>
    <row r="409" spans="2:20" s="1" customFormat="1" ht="25.2" customHeight="1" x14ac:dyDescent="0.3">
      <c r="B409" s="12" t="s">
        <v>1931</v>
      </c>
      <c r="C409" s="12" t="s">
        <v>1932</v>
      </c>
      <c r="D409" s="13"/>
      <c r="E409" s="17"/>
      <c r="F409" s="17"/>
      <c r="G409" s="17"/>
      <c r="H409" s="17"/>
      <c r="I409" s="17"/>
      <c r="J409" s="13"/>
      <c r="K409" s="13">
        <f>SUM(K410:K415)/2</f>
        <v>584.99999999999989</v>
      </c>
      <c r="L409" s="13"/>
      <c r="M409" s="13">
        <f>SUM(M410:M415)/2</f>
        <v>600.09999999999991</v>
      </c>
      <c r="N409" s="13"/>
      <c r="O409" s="13">
        <f>SUM(O410:O415)/2</f>
        <v>15.100000000000001</v>
      </c>
      <c r="Q409" s="13"/>
      <c r="R409" s="13"/>
      <c r="S409" s="13"/>
      <c r="T409" s="13"/>
    </row>
    <row r="410" spans="2:20" s="1" customFormat="1" ht="19.95" customHeight="1" x14ac:dyDescent="0.3">
      <c r="B410" s="6" t="s">
        <v>6392</v>
      </c>
      <c r="C410" s="6" t="s">
        <v>2004</v>
      </c>
      <c r="D410" s="5"/>
      <c r="E410" s="19"/>
      <c r="F410" s="19"/>
      <c r="G410" s="19"/>
      <c r="H410" s="19"/>
      <c r="I410" s="19"/>
      <c r="J410" s="5"/>
      <c r="K410" s="5">
        <f>SUM(K411:K415)</f>
        <v>585</v>
      </c>
      <c r="L410" s="5"/>
      <c r="M410" s="5">
        <f>SUM(M411:M415)</f>
        <v>600.1</v>
      </c>
      <c r="N410" s="5"/>
      <c r="O410" s="5">
        <f>SUM(O411:O415)</f>
        <v>15.100000000000001</v>
      </c>
      <c r="Q410" s="5"/>
      <c r="R410" s="5"/>
      <c r="S410" s="5"/>
      <c r="T410" s="5"/>
    </row>
    <row r="411" spans="2:20" s="1" customFormat="1" ht="15" customHeight="1" x14ac:dyDescent="0.3">
      <c r="B411" s="4" t="s">
        <v>6393</v>
      </c>
      <c r="C411" s="4" t="s">
        <v>6394</v>
      </c>
      <c r="D411" s="3" t="s">
        <v>28</v>
      </c>
      <c r="E411" s="18">
        <v>2</v>
      </c>
      <c r="F411" s="18"/>
      <c r="G411" s="18"/>
      <c r="H411" s="18"/>
      <c r="I411" s="97">
        <f t="shared" ref="I411:I415" si="335">SUM(E411:H411)</f>
        <v>2</v>
      </c>
      <c r="J411" s="3">
        <v>25.7</v>
      </c>
      <c r="K411" s="3">
        <f t="shared" ref="K411:K415" si="336">+ROUND(+IF(I411="",0,I411*J411),2)</f>
        <v>51.4</v>
      </c>
      <c r="L411" s="3">
        <v>26.22</v>
      </c>
      <c r="M411" s="3">
        <f t="shared" ref="M411:M415" si="337">+ROUND(+IF(I411="",0,I411*L411),2)</f>
        <v>52.44</v>
      </c>
      <c r="N411" s="3">
        <f t="shared" ref="N411:O415" si="338">+L411-J411</f>
        <v>0.51999999999999957</v>
      </c>
      <c r="O411" s="3">
        <f t="shared" si="338"/>
        <v>1.0399999999999991</v>
      </c>
      <c r="Q411" s="3"/>
      <c r="R411" s="3"/>
      <c r="S411" s="3"/>
      <c r="T411" s="3"/>
    </row>
    <row r="412" spans="2:20" s="1" customFormat="1" ht="15" customHeight="1" x14ac:dyDescent="0.3">
      <c r="B412" s="4" t="s">
        <v>6395</v>
      </c>
      <c r="C412" s="4" t="s">
        <v>6396</v>
      </c>
      <c r="D412" s="3" t="s">
        <v>28</v>
      </c>
      <c r="E412" s="18">
        <v>4</v>
      </c>
      <c r="F412" s="18"/>
      <c r="G412" s="18"/>
      <c r="H412" s="18"/>
      <c r="I412" s="97">
        <f t="shared" si="335"/>
        <v>4</v>
      </c>
      <c r="J412" s="3">
        <v>51.07</v>
      </c>
      <c r="K412" s="3">
        <f t="shared" si="336"/>
        <v>204.28</v>
      </c>
      <c r="L412" s="3">
        <v>53.07</v>
      </c>
      <c r="M412" s="3">
        <f t="shared" si="337"/>
        <v>212.28</v>
      </c>
      <c r="N412" s="3">
        <f t="shared" si="338"/>
        <v>2</v>
      </c>
      <c r="O412" s="3">
        <f t="shared" si="338"/>
        <v>8</v>
      </c>
      <c r="Q412" s="3"/>
      <c r="R412" s="3"/>
      <c r="S412" s="3"/>
      <c r="T412" s="3"/>
    </row>
    <row r="413" spans="2:20" s="1" customFormat="1" ht="15" customHeight="1" x14ac:dyDescent="0.3">
      <c r="B413" s="4" t="s">
        <v>6397</v>
      </c>
      <c r="C413" s="4" t="s">
        <v>6398</v>
      </c>
      <c r="D413" s="3" t="s">
        <v>28</v>
      </c>
      <c r="E413" s="18">
        <v>2</v>
      </c>
      <c r="F413" s="18"/>
      <c r="G413" s="18"/>
      <c r="H413" s="18"/>
      <c r="I413" s="97">
        <f t="shared" si="335"/>
        <v>2</v>
      </c>
      <c r="J413" s="3">
        <v>59.75</v>
      </c>
      <c r="K413" s="3">
        <f t="shared" si="336"/>
        <v>119.5</v>
      </c>
      <c r="L413" s="3">
        <v>61.75</v>
      </c>
      <c r="M413" s="3">
        <f t="shared" si="337"/>
        <v>123.5</v>
      </c>
      <c r="N413" s="3">
        <f t="shared" si="338"/>
        <v>2</v>
      </c>
      <c r="O413" s="3">
        <f t="shared" si="338"/>
        <v>4</v>
      </c>
      <c r="Q413" s="3"/>
      <c r="R413" s="3"/>
      <c r="S413" s="3"/>
      <c r="T413" s="3"/>
    </row>
    <row r="414" spans="2:20" s="1" customFormat="1" ht="15" customHeight="1" x14ac:dyDescent="0.3">
      <c r="B414" s="4" t="s">
        <v>6399</v>
      </c>
      <c r="C414" s="4" t="s">
        <v>6400</v>
      </c>
      <c r="D414" s="3" t="s">
        <v>28</v>
      </c>
      <c r="E414" s="18">
        <v>3</v>
      </c>
      <c r="F414" s="18"/>
      <c r="G414" s="18"/>
      <c r="H414" s="18"/>
      <c r="I414" s="97">
        <f t="shared" si="335"/>
        <v>3</v>
      </c>
      <c r="J414" s="3">
        <v>30.74</v>
      </c>
      <c r="K414" s="3">
        <f t="shared" si="336"/>
        <v>92.22</v>
      </c>
      <c r="L414" s="3">
        <v>31.26</v>
      </c>
      <c r="M414" s="3">
        <f t="shared" si="337"/>
        <v>93.78</v>
      </c>
      <c r="N414" s="3">
        <f t="shared" si="338"/>
        <v>0.52000000000000313</v>
      </c>
      <c r="O414" s="3">
        <f t="shared" si="338"/>
        <v>1.5600000000000023</v>
      </c>
      <c r="Q414" s="3"/>
      <c r="R414" s="3"/>
      <c r="S414" s="3"/>
      <c r="T414" s="3"/>
    </row>
    <row r="415" spans="2:20" s="1" customFormat="1" ht="15" customHeight="1" x14ac:dyDescent="0.3">
      <c r="B415" s="4" t="s">
        <v>6401</v>
      </c>
      <c r="C415" s="4" t="s">
        <v>6296</v>
      </c>
      <c r="D415" s="3" t="s">
        <v>28</v>
      </c>
      <c r="E415" s="18">
        <v>10</v>
      </c>
      <c r="F415" s="18"/>
      <c r="G415" s="18"/>
      <c r="H415" s="18"/>
      <c r="I415" s="97">
        <f t="shared" si="335"/>
        <v>10</v>
      </c>
      <c r="J415" s="3">
        <v>11.76</v>
      </c>
      <c r="K415" s="3">
        <f t="shared" si="336"/>
        <v>117.6</v>
      </c>
      <c r="L415" s="3">
        <v>11.81</v>
      </c>
      <c r="M415" s="3">
        <f t="shared" si="337"/>
        <v>118.1</v>
      </c>
      <c r="N415" s="3">
        <f t="shared" si="338"/>
        <v>5.0000000000000711E-2</v>
      </c>
      <c r="O415" s="3">
        <f t="shared" si="338"/>
        <v>0.5</v>
      </c>
      <c r="Q415" s="3"/>
      <c r="R415" s="3"/>
      <c r="S415" s="3"/>
      <c r="T415" s="3"/>
    </row>
    <row r="416" spans="2:20" s="1" customFormat="1" ht="25.2" customHeight="1" x14ac:dyDescent="0.3">
      <c r="B416" s="12" t="s">
        <v>2023</v>
      </c>
      <c r="C416" s="12" t="s">
        <v>6402</v>
      </c>
      <c r="D416" s="13"/>
      <c r="E416" s="17"/>
      <c r="F416" s="17"/>
      <c r="G416" s="17"/>
      <c r="H416" s="17"/>
      <c r="I416" s="17"/>
      <c r="J416" s="13"/>
      <c r="K416" s="13">
        <f>SUM(K417:K423)/2</f>
        <v>7087.6</v>
      </c>
      <c r="L416" s="13"/>
      <c r="M416" s="13">
        <f>SUM(M417:M423)/2</f>
        <v>7187.8899999999994</v>
      </c>
      <c r="N416" s="13"/>
      <c r="O416" s="13">
        <f>SUM(O417:O423)/2</f>
        <v>100.28999999999976</v>
      </c>
      <c r="Q416" s="13"/>
      <c r="R416" s="13"/>
      <c r="S416" s="13"/>
      <c r="T416" s="13"/>
    </row>
    <row r="417" spans="2:20" s="1" customFormat="1" ht="19.95" customHeight="1" x14ac:dyDescent="0.3">
      <c r="B417" s="6" t="s">
        <v>2024</v>
      </c>
      <c r="C417" s="6" t="s">
        <v>6403</v>
      </c>
      <c r="D417" s="5"/>
      <c r="E417" s="19"/>
      <c r="F417" s="19"/>
      <c r="G417" s="19"/>
      <c r="H417" s="19"/>
      <c r="I417" s="19"/>
      <c r="J417" s="5"/>
      <c r="K417" s="5">
        <f>SUM(K418:K421)</f>
        <v>6989.2</v>
      </c>
      <c r="L417" s="5"/>
      <c r="M417" s="5">
        <f>SUM(M418:M421)</f>
        <v>7088.51</v>
      </c>
      <c r="N417" s="5"/>
      <c r="O417" s="5">
        <f>SUM(O418:O421)</f>
        <v>99.309999999999775</v>
      </c>
      <c r="Q417" s="5"/>
      <c r="R417" s="5"/>
      <c r="S417" s="5"/>
      <c r="T417" s="5"/>
    </row>
    <row r="418" spans="2:20" s="1" customFormat="1" ht="15" customHeight="1" x14ac:dyDescent="0.3">
      <c r="B418" s="4" t="s">
        <v>2026</v>
      </c>
      <c r="C418" s="4" t="s">
        <v>6404</v>
      </c>
      <c r="D418" s="3" t="s">
        <v>28</v>
      </c>
      <c r="E418" s="18">
        <v>14</v>
      </c>
      <c r="F418" s="18"/>
      <c r="G418" s="18"/>
      <c r="H418" s="18"/>
      <c r="I418" s="97">
        <f t="shared" ref="I418:I421" si="339">SUM(E418:H418)</f>
        <v>14</v>
      </c>
      <c r="J418" s="3">
        <v>241</v>
      </c>
      <c r="K418" s="3">
        <f t="shared" ref="K418:K421" si="340">+ROUND(+IF(I418="",0,I418*J418),2)</f>
        <v>3374</v>
      </c>
      <c r="L418" s="3">
        <v>243.55</v>
      </c>
      <c r="M418" s="3">
        <f t="shared" ref="M418:M421" si="341">+ROUND(+IF(I418="",0,I418*L418),2)</f>
        <v>3409.7</v>
      </c>
      <c r="N418" s="3">
        <f t="shared" ref="N418:O421" si="342">+L418-J418</f>
        <v>2.5500000000000114</v>
      </c>
      <c r="O418" s="3">
        <f t="shared" si="342"/>
        <v>35.699999999999818</v>
      </c>
      <c r="Q418" s="3"/>
      <c r="R418" s="3"/>
      <c r="S418" s="3"/>
      <c r="T418" s="3"/>
    </row>
    <row r="419" spans="2:20" s="1" customFormat="1" ht="15" customHeight="1" x14ac:dyDescent="0.3">
      <c r="B419" s="4" t="s">
        <v>2028</v>
      </c>
      <c r="C419" s="4" t="s">
        <v>6405</v>
      </c>
      <c r="D419" s="3" t="s">
        <v>28</v>
      </c>
      <c r="E419" s="18">
        <v>7</v>
      </c>
      <c r="F419" s="18"/>
      <c r="G419" s="18"/>
      <c r="H419" s="18"/>
      <c r="I419" s="97">
        <f t="shared" si="339"/>
        <v>7</v>
      </c>
      <c r="J419" s="3">
        <v>214.42</v>
      </c>
      <c r="K419" s="3">
        <f t="shared" si="340"/>
        <v>1500.94</v>
      </c>
      <c r="L419" s="3">
        <v>216.97</v>
      </c>
      <c r="M419" s="3">
        <f t="shared" si="341"/>
        <v>1518.79</v>
      </c>
      <c r="N419" s="3">
        <f t="shared" si="342"/>
        <v>2.5500000000000114</v>
      </c>
      <c r="O419" s="3">
        <f t="shared" si="342"/>
        <v>17.849999999999909</v>
      </c>
      <c r="Q419" s="3"/>
      <c r="R419" s="3"/>
      <c r="S419" s="3"/>
      <c r="T419" s="3"/>
    </row>
    <row r="420" spans="2:20" s="1" customFormat="1" ht="15" customHeight="1" x14ac:dyDescent="0.3">
      <c r="B420" s="4" t="s">
        <v>2030</v>
      </c>
      <c r="C420" s="4" t="s">
        <v>6406</v>
      </c>
      <c r="D420" s="3" t="s">
        <v>28</v>
      </c>
      <c r="E420" s="18">
        <v>2</v>
      </c>
      <c r="F420" s="18"/>
      <c r="G420" s="18"/>
      <c r="H420" s="18"/>
      <c r="I420" s="97">
        <f t="shared" si="339"/>
        <v>2</v>
      </c>
      <c r="J420" s="3">
        <v>804.53</v>
      </c>
      <c r="K420" s="3">
        <f t="shared" si="340"/>
        <v>1609.06</v>
      </c>
      <c r="L420" s="3">
        <v>822.13</v>
      </c>
      <c r="M420" s="3">
        <f t="shared" si="341"/>
        <v>1644.26</v>
      </c>
      <c r="N420" s="3">
        <f t="shared" si="342"/>
        <v>17.600000000000023</v>
      </c>
      <c r="O420" s="3">
        <f t="shared" si="342"/>
        <v>35.200000000000045</v>
      </c>
      <c r="Q420" s="3"/>
      <c r="R420" s="3"/>
      <c r="S420" s="3"/>
      <c r="T420" s="3"/>
    </row>
    <row r="421" spans="2:20" s="1" customFormat="1" ht="15" customHeight="1" x14ac:dyDescent="0.3">
      <c r="B421" s="4" t="s">
        <v>2032</v>
      </c>
      <c r="C421" s="4" t="s">
        <v>6407</v>
      </c>
      <c r="D421" s="3" t="s">
        <v>28</v>
      </c>
      <c r="E421" s="18">
        <v>2</v>
      </c>
      <c r="F421" s="18"/>
      <c r="G421" s="18"/>
      <c r="H421" s="18"/>
      <c r="I421" s="97">
        <f t="shared" si="339"/>
        <v>2</v>
      </c>
      <c r="J421" s="3">
        <v>252.6</v>
      </c>
      <c r="K421" s="3">
        <f t="shared" si="340"/>
        <v>505.2</v>
      </c>
      <c r="L421" s="3">
        <v>257.88</v>
      </c>
      <c r="M421" s="3">
        <f t="shared" si="341"/>
        <v>515.76</v>
      </c>
      <c r="N421" s="3">
        <f t="shared" si="342"/>
        <v>5.2800000000000011</v>
      </c>
      <c r="O421" s="3">
        <f t="shared" si="342"/>
        <v>10.560000000000002</v>
      </c>
      <c r="Q421" s="3"/>
      <c r="R421" s="3"/>
      <c r="S421" s="3"/>
      <c r="T421" s="3"/>
    </row>
    <row r="422" spans="2:20" s="1" customFormat="1" ht="19.95" customHeight="1" x14ac:dyDescent="0.3">
      <c r="B422" s="6" t="s">
        <v>2033</v>
      </c>
      <c r="C422" s="6" t="s">
        <v>6359</v>
      </c>
      <c r="D422" s="5"/>
      <c r="E422" s="19"/>
      <c r="F422" s="19"/>
      <c r="G422" s="19"/>
      <c r="H422" s="19"/>
      <c r="I422" s="19"/>
      <c r="J422" s="5"/>
      <c r="K422" s="5">
        <f>SUM(K423)</f>
        <v>98.4</v>
      </c>
      <c r="L422" s="5"/>
      <c r="M422" s="5">
        <f>SUM(M423)</f>
        <v>99.38</v>
      </c>
      <c r="N422" s="5"/>
      <c r="O422" s="5">
        <f>SUM(O423)</f>
        <v>0.97999999999998977</v>
      </c>
      <c r="Q422" s="5"/>
      <c r="R422" s="5"/>
      <c r="S422" s="5"/>
      <c r="T422" s="5"/>
    </row>
    <row r="423" spans="2:20" s="1" customFormat="1" ht="15" customHeight="1" x14ac:dyDescent="0.3">
      <c r="B423" s="4" t="s">
        <v>6408</v>
      </c>
      <c r="C423" s="4" t="s">
        <v>6409</v>
      </c>
      <c r="D423" s="3" t="s">
        <v>25</v>
      </c>
      <c r="E423" s="18">
        <v>32.69</v>
      </c>
      <c r="F423" s="18"/>
      <c r="G423" s="18"/>
      <c r="H423" s="18"/>
      <c r="I423" s="97">
        <f>SUM(E423:H423)</f>
        <v>32.69</v>
      </c>
      <c r="J423" s="3">
        <v>3.01</v>
      </c>
      <c r="K423" s="3">
        <f t="shared" ref="K423" si="343">+ROUND(+IF(I423="",0,I423*J423),2)</f>
        <v>98.4</v>
      </c>
      <c r="L423" s="3">
        <v>3.04</v>
      </c>
      <c r="M423" s="3">
        <f t="shared" ref="M423" si="344">+ROUND(+IF(I423="",0,I423*L423),2)</f>
        <v>99.38</v>
      </c>
      <c r="N423" s="3">
        <f t="shared" ref="N423:O423" si="345">+L423-J423</f>
        <v>3.0000000000000249E-2</v>
      </c>
      <c r="O423" s="3">
        <f t="shared" si="345"/>
        <v>0.97999999999998977</v>
      </c>
      <c r="Q423" s="3"/>
      <c r="R423" s="3"/>
      <c r="S423" s="3"/>
      <c r="T423" s="3"/>
    </row>
    <row r="424" spans="2:20" s="1" customFormat="1" ht="30" customHeight="1" x14ac:dyDescent="0.3">
      <c r="B424" s="7" t="s">
        <v>2156</v>
      </c>
      <c r="C424" s="7" t="s">
        <v>4</v>
      </c>
      <c r="D424" s="8"/>
      <c r="E424" s="15"/>
      <c r="F424" s="15"/>
      <c r="G424" s="15"/>
      <c r="H424" s="15"/>
      <c r="I424" s="15"/>
      <c r="J424" s="8"/>
      <c r="K424" s="8">
        <f>+K425+K427+K527+K529+K531+K534+K608+K615</f>
        <v>1131040.83</v>
      </c>
      <c r="L424" s="8"/>
      <c r="M424" s="8">
        <f>+M425+M427+M527+M529+M531+M534+M608+M615</f>
        <v>1137673.81</v>
      </c>
      <c r="N424" s="8"/>
      <c r="O424" s="8">
        <f>+O425+O427+O527+O529+O531+O534+O608+O615</f>
        <v>6632.9799999999923</v>
      </c>
      <c r="Q424" s="8"/>
      <c r="R424" s="8"/>
      <c r="S424" s="8"/>
      <c r="T424" s="8"/>
    </row>
    <row r="425" spans="2:20" s="1" customFormat="1" ht="25.2" customHeight="1" x14ac:dyDescent="0.3">
      <c r="B425" s="10" t="s">
        <v>2157</v>
      </c>
      <c r="C425" s="10" t="s">
        <v>2158</v>
      </c>
      <c r="D425" s="11"/>
      <c r="E425" s="16"/>
      <c r="F425" s="16"/>
      <c r="G425" s="16"/>
      <c r="H425" s="16"/>
      <c r="I425" s="16"/>
      <c r="J425" s="11"/>
      <c r="K425" s="11">
        <f>+K426</f>
        <v>251785.97</v>
      </c>
      <c r="L425" s="11"/>
      <c r="M425" s="11">
        <f>+M426</f>
        <v>251785.97</v>
      </c>
      <c r="N425" s="11"/>
      <c r="O425" s="11">
        <f>+O426</f>
        <v>0</v>
      </c>
      <c r="Q425" s="11"/>
      <c r="R425" s="11"/>
      <c r="S425" s="11"/>
      <c r="T425" s="11"/>
    </row>
    <row r="426" spans="2:20" s="1" customFormat="1" ht="15" customHeight="1" x14ac:dyDescent="0.3">
      <c r="B426" s="4" t="s">
        <v>2159</v>
      </c>
      <c r="C426" s="4" t="s">
        <v>6798</v>
      </c>
      <c r="D426" s="3" t="s">
        <v>42</v>
      </c>
      <c r="E426" s="18">
        <v>1</v>
      </c>
      <c r="F426" s="18"/>
      <c r="G426" s="18"/>
      <c r="H426" s="18"/>
      <c r="I426" s="97">
        <f>SUM(E426:H426)</f>
        <v>1</v>
      </c>
      <c r="J426" s="3">
        <v>251785.97</v>
      </c>
      <c r="K426" s="3">
        <f t="shared" ref="K426" si="346">+ROUND(+IF(I426="",0,I426*J426),2)</f>
        <v>251785.97</v>
      </c>
      <c r="L426" s="3">
        <v>251785.97</v>
      </c>
      <c r="M426" s="3">
        <f t="shared" ref="M426" si="347">+ROUND(+IF(I426="",0,I426*L426),2)</f>
        <v>251785.97</v>
      </c>
      <c r="N426" s="3">
        <f t="shared" ref="N426:O426" si="348">+L426-J426</f>
        <v>0</v>
      </c>
      <c r="O426" s="3">
        <f t="shared" si="348"/>
        <v>0</v>
      </c>
      <c r="Q426" s="3"/>
      <c r="R426" s="3"/>
      <c r="S426" s="3"/>
      <c r="T426" s="3"/>
    </row>
    <row r="427" spans="2:20" s="1" customFormat="1" ht="25.2" customHeight="1" x14ac:dyDescent="0.3">
      <c r="B427" s="10" t="s">
        <v>2161</v>
      </c>
      <c r="C427" s="10" t="s">
        <v>2162</v>
      </c>
      <c r="D427" s="11"/>
      <c r="E427" s="16"/>
      <c r="F427" s="16"/>
      <c r="G427" s="16"/>
      <c r="H427" s="16"/>
      <c r="I427" s="16"/>
      <c r="J427" s="11"/>
      <c r="K427" s="11">
        <f>+K428+K452+K469+K481+K484+K486+K508</f>
        <v>369216.43</v>
      </c>
      <c r="L427" s="11"/>
      <c r="M427" s="11">
        <f>+M428+M452+M469+M481+M484+M486+M508</f>
        <v>374724.01</v>
      </c>
      <c r="N427" s="11"/>
      <c r="O427" s="11">
        <f>+O428+O452+O469+O481+O484+O486+O508</f>
        <v>5507.5799999999981</v>
      </c>
      <c r="Q427" s="11"/>
      <c r="R427" s="11"/>
      <c r="S427" s="11"/>
      <c r="T427" s="11"/>
    </row>
    <row r="428" spans="2:20" s="1" customFormat="1" ht="25.2" customHeight="1" x14ac:dyDescent="0.3">
      <c r="B428" s="12" t="s">
        <v>2163</v>
      </c>
      <c r="C428" s="12" t="s">
        <v>6410</v>
      </c>
      <c r="D428" s="13"/>
      <c r="E428" s="17"/>
      <c r="F428" s="17"/>
      <c r="G428" s="17"/>
      <c r="H428" s="17"/>
      <c r="I428" s="17"/>
      <c r="J428" s="13"/>
      <c r="K428" s="13">
        <f>SUM(K429:K451)/2</f>
        <v>50057.700000000004</v>
      </c>
      <c r="L428" s="13"/>
      <c r="M428" s="13">
        <f>SUM(M429:M451)/2</f>
        <v>50840.81</v>
      </c>
      <c r="N428" s="13"/>
      <c r="O428" s="13">
        <f>SUM(O429:O451)/2</f>
        <v>783.1100000000007</v>
      </c>
      <c r="Q428" s="13"/>
      <c r="R428" s="13"/>
      <c r="S428" s="13"/>
      <c r="T428" s="13"/>
    </row>
    <row r="429" spans="2:20" s="1" customFormat="1" ht="19.95" customHeight="1" x14ac:dyDescent="0.3">
      <c r="B429" s="6" t="s">
        <v>2165</v>
      </c>
      <c r="C429" s="6" t="s">
        <v>2164</v>
      </c>
      <c r="D429" s="5"/>
      <c r="E429" s="19"/>
      <c r="F429" s="19"/>
      <c r="G429" s="19"/>
      <c r="H429" s="19"/>
      <c r="I429" s="19"/>
      <c r="J429" s="5"/>
      <c r="K429" s="5">
        <f>SUM(K430:K432)</f>
        <v>10890.75</v>
      </c>
      <c r="L429" s="5"/>
      <c r="M429" s="5">
        <f>SUM(M430:M432)</f>
        <v>11131.25</v>
      </c>
      <c r="N429" s="5"/>
      <c r="O429" s="5">
        <f>SUM(O430:O432)</f>
        <v>240.49999999999937</v>
      </c>
      <c r="Q429" s="5"/>
      <c r="R429" s="5"/>
      <c r="S429" s="5"/>
      <c r="T429" s="5"/>
    </row>
    <row r="430" spans="2:20" s="1" customFormat="1" ht="15" customHeight="1" x14ac:dyDescent="0.3">
      <c r="B430" s="4" t="s">
        <v>6411</v>
      </c>
      <c r="C430" s="4" t="s">
        <v>6412</v>
      </c>
      <c r="D430" s="3" t="s">
        <v>1337</v>
      </c>
      <c r="E430" s="18">
        <v>303</v>
      </c>
      <c r="F430" s="18"/>
      <c r="G430" s="18"/>
      <c r="H430" s="18"/>
      <c r="I430" s="97">
        <f t="shared" ref="I430:I432" si="349">SUM(E430:H430)</f>
        <v>303</v>
      </c>
      <c r="J430" s="3">
        <v>33.51</v>
      </c>
      <c r="K430" s="3">
        <f t="shared" ref="K430:K432" si="350">+ROUND(+IF(I430="",0,I430*J430),2)</f>
        <v>10153.530000000001</v>
      </c>
      <c r="L430" s="3">
        <v>34.25</v>
      </c>
      <c r="M430" s="3">
        <f t="shared" ref="M430:M432" si="351">+ROUND(+IF(I430="",0,I430*L430),2)</f>
        <v>10377.75</v>
      </c>
      <c r="N430" s="3">
        <f t="shared" ref="N430:O432" si="352">+L430-J430</f>
        <v>0.74000000000000199</v>
      </c>
      <c r="O430" s="3">
        <f t="shared" si="352"/>
        <v>224.21999999999935</v>
      </c>
      <c r="Q430" s="3"/>
      <c r="R430" s="3"/>
      <c r="S430" s="3"/>
      <c r="T430" s="3"/>
    </row>
    <row r="431" spans="2:20" s="1" customFormat="1" ht="15" customHeight="1" x14ac:dyDescent="0.3">
      <c r="B431" s="4" t="s">
        <v>6413</v>
      </c>
      <c r="C431" s="4" t="s">
        <v>6414</v>
      </c>
      <c r="D431" s="3" t="s">
        <v>1337</v>
      </c>
      <c r="E431" s="18">
        <v>5</v>
      </c>
      <c r="F431" s="18"/>
      <c r="G431" s="18"/>
      <c r="H431" s="18"/>
      <c r="I431" s="97">
        <f t="shared" si="349"/>
        <v>5</v>
      </c>
      <c r="J431" s="3">
        <v>33.51</v>
      </c>
      <c r="K431" s="3">
        <f t="shared" si="350"/>
        <v>167.55</v>
      </c>
      <c r="L431" s="3">
        <v>34.25</v>
      </c>
      <c r="M431" s="3">
        <f t="shared" si="351"/>
        <v>171.25</v>
      </c>
      <c r="N431" s="3">
        <f t="shared" si="352"/>
        <v>0.74000000000000199</v>
      </c>
      <c r="O431" s="3">
        <f t="shared" si="352"/>
        <v>3.6999999999999886</v>
      </c>
      <c r="Q431" s="3"/>
      <c r="R431" s="3"/>
      <c r="S431" s="3"/>
      <c r="T431" s="3"/>
    </row>
    <row r="432" spans="2:20" s="1" customFormat="1" ht="15" customHeight="1" x14ac:dyDescent="0.3">
      <c r="B432" s="4" t="s">
        <v>6415</v>
      </c>
      <c r="C432" s="4" t="s">
        <v>2168</v>
      </c>
      <c r="D432" s="3" t="s">
        <v>1337</v>
      </c>
      <c r="E432" s="18">
        <v>17</v>
      </c>
      <c r="F432" s="18"/>
      <c r="G432" s="18"/>
      <c r="H432" s="18"/>
      <c r="I432" s="97">
        <f t="shared" si="349"/>
        <v>17</v>
      </c>
      <c r="J432" s="3">
        <v>33.51</v>
      </c>
      <c r="K432" s="3">
        <f t="shared" si="350"/>
        <v>569.66999999999996</v>
      </c>
      <c r="L432" s="3">
        <v>34.25</v>
      </c>
      <c r="M432" s="3">
        <f t="shared" si="351"/>
        <v>582.25</v>
      </c>
      <c r="N432" s="3">
        <f t="shared" si="352"/>
        <v>0.74000000000000199</v>
      </c>
      <c r="O432" s="3">
        <f t="shared" si="352"/>
        <v>12.580000000000041</v>
      </c>
      <c r="Q432" s="3"/>
      <c r="R432" s="3"/>
      <c r="S432" s="3"/>
      <c r="T432" s="3"/>
    </row>
    <row r="433" spans="2:20" s="1" customFormat="1" ht="19.95" customHeight="1" x14ac:dyDescent="0.3">
      <c r="B433" s="6" t="s">
        <v>2167</v>
      </c>
      <c r="C433" s="6" t="s">
        <v>6416</v>
      </c>
      <c r="D433" s="5"/>
      <c r="E433" s="19"/>
      <c r="F433" s="19"/>
      <c r="G433" s="19"/>
      <c r="H433" s="19"/>
      <c r="I433" s="19"/>
      <c r="J433" s="5"/>
      <c r="K433" s="5">
        <f>SUM(K434:K436)</f>
        <v>21116.82</v>
      </c>
      <c r="L433" s="5"/>
      <c r="M433" s="5">
        <f>SUM(M434:M436)</f>
        <v>21296.560000000001</v>
      </c>
      <c r="N433" s="5"/>
      <c r="O433" s="5">
        <f>SUM(O434:O436)</f>
        <v>179.74000000000115</v>
      </c>
      <c r="Q433" s="5"/>
      <c r="R433" s="5"/>
      <c r="S433" s="5"/>
      <c r="T433" s="5"/>
    </row>
    <row r="434" spans="2:20" s="1" customFormat="1" ht="15" customHeight="1" x14ac:dyDescent="0.3">
      <c r="B434" s="4" t="s">
        <v>6417</v>
      </c>
      <c r="C434" s="4" t="s">
        <v>6418</v>
      </c>
      <c r="D434" s="3" t="s">
        <v>1337</v>
      </c>
      <c r="E434" s="18">
        <v>140</v>
      </c>
      <c r="F434" s="18"/>
      <c r="G434" s="18"/>
      <c r="H434" s="18"/>
      <c r="I434" s="97">
        <f t="shared" ref="I434:I436" si="353">SUM(E434:H434)</f>
        <v>140</v>
      </c>
      <c r="J434" s="3">
        <v>92.22</v>
      </c>
      <c r="K434" s="3">
        <f t="shared" ref="K434:K436" si="354">+ROUND(+IF(I434="",0,I434*J434),2)</f>
        <v>12910.8</v>
      </c>
      <c r="L434" s="3">
        <v>93.08</v>
      </c>
      <c r="M434" s="3">
        <f t="shared" ref="M434:M436" si="355">+ROUND(+IF(I434="",0,I434*L434),2)</f>
        <v>13031.2</v>
      </c>
      <c r="N434" s="3">
        <f t="shared" ref="N434:O436" si="356">+L434-J434</f>
        <v>0.85999999999999943</v>
      </c>
      <c r="O434" s="3">
        <f t="shared" si="356"/>
        <v>120.40000000000146</v>
      </c>
      <c r="Q434" s="3"/>
      <c r="R434" s="3"/>
      <c r="S434" s="3"/>
      <c r="T434" s="3"/>
    </row>
    <row r="435" spans="2:20" s="1" customFormat="1" ht="15" customHeight="1" x14ac:dyDescent="0.3">
      <c r="B435" s="4" t="s">
        <v>6419</v>
      </c>
      <c r="C435" s="4" t="s">
        <v>6799</v>
      </c>
      <c r="D435" s="3" t="s">
        <v>1337</v>
      </c>
      <c r="E435" s="18">
        <v>45</v>
      </c>
      <c r="F435" s="18"/>
      <c r="G435" s="18"/>
      <c r="H435" s="18"/>
      <c r="I435" s="97">
        <f t="shared" si="353"/>
        <v>45</v>
      </c>
      <c r="J435" s="3">
        <v>117.7</v>
      </c>
      <c r="K435" s="3">
        <f t="shared" si="354"/>
        <v>5296.5</v>
      </c>
      <c r="L435" s="3">
        <v>118.56</v>
      </c>
      <c r="M435" s="3">
        <f t="shared" si="355"/>
        <v>5335.2</v>
      </c>
      <c r="N435" s="3">
        <f t="shared" si="356"/>
        <v>0.85999999999999943</v>
      </c>
      <c r="O435" s="3">
        <f t="shared" si="356"/>
        <v>38.699999999999818</v>
      </c>
      <c r="Q435" s="3"/>
      <c r="R435" s="3"/>
      <c r="S435" s="3"/>
      <c r="T435" s="3"/>
    </row>
    <row r="436" spans="2:20" s="1" customFormat="1" ht="15" customHeight="1" x14ac:dyDescent="0.3">
      <c r="B436" s="4" t="s">
        <v>6420</v>
      </c>
      <c r="C436" s="4" t="s">
        <v>6800</v>
      </c>
      <c r="D436" s="3" t="s">
        <v>1337</v>
      </c>
      <c r="E436" s="18">
        <v>24</v>
      </c>
      <c r="F436" s="18"/>
      <c r="G436" s="18"/>
      <c r="H436" s="18"/>
      <c r="I436" s="97">
        <f t="shared" si="353"/>
        <v>24</v>
      </c>
      <c r="J436" s="3">
        <v>121.23</v>
      </c>
      <c r="K436" s="3">
        <f t="shared" si="354"/>
        <v>2909.52</v>
      </c>
      <c r="L436" s="3">
        <v>122.09</v>
      </c>
      <c r="M436" s="3">
        <f t="shared" si="355"/>
        <v>2930.16</v>
      </c>
      <c r="N436" s="3">
        <f t="shared" si="356"/>
        <v>0.85999999999999943</v>
      </c>
      <c r="O436" s="3">
        <f t="shared" si="356"/>
        <v>20.639999999999873</v>
      </c>
      <c r="Q436" s="3"/>
      <c r="R436" s="3"/>
      <c r="S436" s="3"/>
      <c r="T436" s="3"/>
    </row>
    <row r="437" spans="2:20" s="1" customFormat="1" ht="19.95" customHeight="1" x14ac:dyDescent="0.3">
      <c r="B437" s="6" t="s">
        <v>2169</v>
      </c>
      <c r="C437" s="6" t="s">
        <v>6421</v>
      </c>
      <c r="D437" s="5"/>
      <c r="E437" s="19"/>
      <c r="F437" s="19"/>
      <c r="G437" s="19"/>
      <c r="H437" s="19"/>
      <c r="I437" s="19"/>
      <c r="J437" s="5"/>
      <c r="K437" s="5">
        <f>SUM(K438:K439)</f>
        <v>1566.29</v>
      </c>
      <c r="L437" s="5"/>
      <c r="M437" s="5">
        <f>SUM(M438:M439)</f>
        <v>1616.99</v>
      </c>
      <c r="N437" s="5"/>
      <c r="O437" s="5">
        <f>SUM(O438:O439)</f>
        <v>50.700000000000045</v>
      </c>
      <c r="Q437" s="5"/>
      <c r="R437" s="5"/>
      <c r="S437" s="5"/>
      <c r="T437" s="5"/>
    </row>
    <row r="438" spans="2:20" s="1" customFormat="1" ht="15" customHeight="1" x14ac:dyDescent="0.3">
      <c r="B438" s="4" t="s">
        <v>6422</v>
      </c>
      <c r="C438" s="4" t="s">
        <v>6423</v>
      </c>
      <c r="D438" s="3" t="s">
        <v>1337</v>
      </c>
      <c r="E438" s="18">
        <v>34</v>
      </c>
      <c r="F438" s="18"/>
      <c r="G438" s="18"/>
      <c r="H438" s="18"/>
      <c r="I438" s="97">
        <f t="shared" ref="I438:I439" si="357">SUM(E438:H438)</f>
        <v>34</v>
      </c>
      <c r="J438" s="3">
        <v>40.159999999999997</v>
      </c>
      <c r="K438" s="3">
        <f t="shared" ref="K438:K439" si="358">+ROUND(+IF(I438="",0,I438*J438),2)</f>
        <v>1365.44</v>
      </c>
      <c r="L438" s="3">
        <v>41.46</v>
      </c>
      <c r="M438" s="3">
        <f t="shared" ref="M438:M439" si="359">+ROUND(+IF(I438="",0,I438*L438),2)</f>
        <v>1409.64</v>
      </c>
      <c r="N438" s="3">
        <f t="shared" ref="N438:O439" si="360">+L438-J438</f>
        <v>1.3000000000000043</v>
      </c>
      <c r="O438" s="3">
        <f t="shared" si="360"/>
        <v>44.200000000000045</v>
      </c>
      <c r="Q438" s="3"/>
      <c r="R438" s="3"/>
      <c r="S438" s="3"/>
      <c r="T438" s="3"/>
    </row>
    <row r="439" spans="2:20" s="1" customFormat="1" ht="15" customHeight="1" x14ac:dyDescent="0.3">
      <c r="B439" s="4" t="s">
        <v>6424</v>
      </c>
      <c r="C439" s="4" t="s">
        <v>6425</v>
      </c>
      <c r="D439" s="3" t="s">
        <v>1337</v>
      </c>
      <c r="E439" s="18">
        <v>5</v>
      </c>
      <c r="F439" s="18"/>
      <c r="G439" s="18"/>
      <c r="H439" s="18"/>
      <c r="I439" s="97">
        <f t="shared" si="357"/>
        <v>5</v>
      </c>
      <c r="J439" s="3">
        <v>40.17</v>
      </c>
      <c r="K439" s="3">
        <f t="shared" si="358"/>
        <v>200.85</v>
      </c>
      <c r="L439" s="3">
        <v>41.47</v>
      </c>
      <c r="M439" s="3">
        <f t="shared" si="359"/>
        <v>207.35</v>
      </c>
      <c r="N439" s="3">
        <f t="shared" si="360"/>
        <v>1.2999999999999972</v>
      </c>
      <c r="O439" s="3">
        <f t="shared" si="360"/>
        <v>6.5</v>
      </c>
      <c r="Q439" s="3"/>
      <c r="R439" s="3"/>
      <c r="S439" s="3"/>
      <c r="T439" s="3"/>
    </row>
    <row r="440" spans="2:20" s="1" customFormat="1" ht="19.95" customHeight="1" x14ac:dyDescent="0.3">
      <c r="B440" s="6" t="s">
        <v>2171</v>
      </c>
      <c r="C440" s="6" t="s">
        <v>6426</v>
      </c>
      <c r="D440" s="5"/>
      <c r="E440" s="19"/>
      <c r="F440" s="19"/>
      <c r="G440" s="19"/>
      <c r="H440" s="19"/>
      <c r="I440" s="19"/>
      <c r="J440" s="5"/>
      <c r="K440" s="5">
        <f>SUM(K441:K445)</f>
        <v>9742.58</v>
      </c>
      <c r="L440" s="5"/>
      <c r="M440" s="5">
        <f>SUM(M441:M445)</f>
        <v>9843.36</v>
      </c>
      <c r="N440" s="5"/>
      <c r="O440" s="5">
        <f>SUM(O441:O445)</f>
        <v>100.78000000000023</v>
      </c>
      <c r="Q440" s="5"/>
      <c r="R440" s="5"/>
      <c r="S440" s="5"/>
      <c r="T440" s="5"/>
    </row>
    <row r="441" spans="2:20" s="1" customFormat="1" ht="15" customHeight="1" x14ac:dyDescent="0.3">
      <c r="B441" s="4" t="s">
        <v>6427</v>
      </c>
      <c r="C441" s="4" t="s">
        <v>6801</v>
      </c>
      <c r="D441" s="3" t="s">
        <v>1337</v>
      </c>
      <c r="E441" s="18">
        <v>78</v>
      </c>
      <c r="F441" s="18"/>
      <c r="G441" s="18"/>
      <c r="H441" s="18"/>
      <c r="I441" s="97">
        <f t="shared" ref="I441:I445" si="361">SUM(E441:H441)</f>
        <v>78</v>
      </c>
      <c r="J441" s="3">
        <v>59.91</v>
      </c>
      <c r="K441" s="3">
        <f t="shared" ref="K441:K445" si="362">+ROUND(+IF(I441="",0,I441*J441),2)</f>
        <v>4672.9799999999996</v>
      </c>
      <c r="L441" s="3">
        <v>60.65</v>
      </c>
      <c r="M441" s="3">
        <f t="shared" ref="M441:M445" si="363">+ROUND(+IF(I441="",0,I441*L441),2)</f>
        <v>4730.7</v>
      </c>
      <c r="N441" s="3">
        <f t="shared" ref="N441:O445" si="364">+L441-J441</f>
        <v>0.74000000000000199</v>
      </c>
      <c r="O441" s="3">
        <f t="shared" si="364"/>
        <v>57.720000000000255</v>
      </c>
      <c r="Q441" s="3"/>
      <c r="R441" s="3"/>
      <c r="S441" s="3"/>
      <c r="T441" s="3"/>
    </row>
    <row r="442" spans="2:20" s="1" customFormat="1" ht="15" customHeight="1" x14ac:dyDescent="0.3">
      <c r="B442" s="4" t="s">
        <v>6428</v>
      </c>
      <c r="C442" s="4" t="s">
        <v>6802</v>
      </c>
      <c r="D442" s="3" t="s">
        <v>1337</v>
      </c>
      <c r="E442" s="18">
        <v>40</v>
      </c>
      <c r="F442" s="18"/>
      <c r="G442" s="18"/>
      <c r="H442" s="18"/>
      <c r="I442" s="97">
        <f t="shared" si="361"/>
        <v>40</v>
      </c>
      <c r="J442" s="3">
        <v>93.92</v>
      </c>
      <c r="K442" s="3">
        <f t="shared" si="362"/>
        <v>3756.8</v>
      </c>
      <c r="L442" s="3">
        <v>94.66</v>
      </c>
      <c r="M442" s="3">
        <f t="shared" si="363"/>
        <v>3786.4</v>
      </c>
      <c r="N442" s="3">
        <f t="shared" si="364"/>
        <v>0.73999999999999488</v>
      </c>
      <c r="O442" s="3">
        <f t="shared" si="364"/>
        <v>29.599999999999909</v>
      </c>
      <c r="Q442" s="3"/>
      <c r="R442" s="3"/>
      <c r="S442" s="3"/>
      <c r="T442" s="3"/>
    </row>
    <row r="443" spans="2:20" s="1" customFormat="1" ht="15" customHeight="1" x14ac:dyDescent="0.3">
      <c r="B443" s="4" t="s">
        <v>6429</v>
      </c>
      <c r="C443" s="4" t="s">
        <v>6803</v>
      </c>
      <c r="D443" s="3" t="s">
        <v>1337</v>
      </c>
      <c r="E443" s="18">
        <v>2</v>
      </c>
      <c r="F443" s="18"/>
      <c r="G443" s="18"/>
      <c r="H443" s="18"/>
      <c r="I443" s="97">
        <f t="shared" si="361"/>
        <v>2</v>
      </c>
      <c r="J443" s="3">
        <v>100.55</v>
      </c>
      <c r="K443" s="3">
        <f t="shared" si="362"/>
        <v>201.1</v>
      </c>
      <c r="L443" s="3">
        <v>101.29</v>
      </c>
      <c r="M443" s="3">
        <f t="shared" si="363"/>
        <v>202.58</v>
      </c>
      <c r="N443" s="3">
        <f t="shared" si="364"/>
        <v>0.74000000000000909</v>
      </c>
      <c r="O443" s="3">
        <f t="shared" si="364"/>
        <v>1.4800000000000182</v>
      </c>
      <c r="Q443" s="3"/>
      <c r="R443" s="3"/>
      <c r="S443" s="3"/>
      <c r="T443" s="3"/>
    </row>
    <row r="444" spans="2:20" s="1" customFormat="1" ht="15" customHeight="1" x14ac:dyDescent="0.3">
      <c r="B444" s="4" t="s">
        <v>6430</v>
      </c>
      <c r="C444" s="4" t="s">
        <v>6804</v>
      </c>
      <c r="D444" s="3" t="s">
        <v>1337</v>
      </c>
      <c r="E444" s="18">
        <v>2</v>
      </c>
      <c r="F444" s="18"/>
      <c r="G444" s="18"/>
      <c r="H444" s="18"/>
      <c r="I444" s="97">
        <f t="shared" si="361"/>
        <v>2</v>
      </c>
      <c r="J444" s="3">
        <v>91.6</v>
      </c>
      <c r="K444" s="3">
        <f t="shared" si="362"/>
        <v>183.2</v>
      </c>
      <c r="L444" s="3">
        <v>92.04</v>
      </c>
      <c r="M444" s="3">
        <f t="shared" si="363"/>
        <v>184.08</v>
      </c>
      <c r="N444" s="3">
        <f t="shared" si="364"/>
        <v>0.44000000000001194</v>
      </c>
      <c r="O444" s="3">
        <f t="shared" si="364"/>
        <v>0.88000000000002387</v>
      </c>
      <c r="Q444" s="3"/>
      <c r="R444" s="3"/>
      <c r="S444" s="3"/>
      <c r="T444" s="3"/>
    </row>
    <row r="445" spans="2:20" s="1" customFormat="1" ht="15" customHeight="1" x14ac:dyDescent="0.3">
      <c r="B445" s="4" t="s">
        <v>6431</v>
      </c>
      <c r="C445" s="4" t="s">
        <v>6805</v>
      </c>
      <c r="D445" s="3" t="s">
        <v>1337</v>
      </c>
      <c r="E445" s="18">
        <v>15</v>
      </c>
      <c r="F445" s="18"/>
      <c r="G445" s="18"/>
      <c r="H445" s="18"/>
      <c r="I445" s="97">
        <f t="shared" si="361"/>
        <v>15</v>
      </c>
      <c r="J445" s="3">
        <v>61.9</v>
      </c>
      <c r="K445" s="3">
        <f t="shared" si="362"/>
        <v>928.5</v>
      </c>
      <c r="L445" s="3">
        <v>62.64</v>
      </c>
      <c r="M445" s="3">
        <f t="shared" si="363"/>
        <v>939.6</v>
      </c>
      <c r="N445" s="3">
        <f t="shared" si="364"/>
        <v>0.74000000000000199</v>
      </c>
      <c r="O445" s="3">
        <f t="shared" si="364"/>
        <v>11.100000000000023</v>
      </c>
      <c r="Q445" s="3"/>
      <c r="R445" s="3"/>
      <c r="S445" s="3"/>
      <c r="T445" s="3"/>
    </row>
    <row r="446" spans="2:20" s="1" customFormat="1" ht="19.95" customHeight="1" x14ac:dyDescent="0.3">
      <c r="B446" s="6" t="s">
        <v>6432</v>
      </c>
      <c r="C446" s="6" t="s">
        <v>2206</v>
      </c>
      <c r="D446" s="5"/>
      <c r="E446" s="19"/>
      <c r="F446" s="19"/>
      <c r="G446" s="19"/>
      <c r="H446" s="19"/>
      <c r="I446" s="19"/>
      <c r="J446" s="5"/>
      <c r="K446" s="5">
        <f>SUM(K447:K451)</f>
        <v>6741.26</v>
      </c>
      <c r="L446" s="5"/>
      <c r="M446" s="5">
        <f>SUM(M447:M451)</f>
        <v>6952.65</v>
      </c>
      <c r="N446" s="5"/>
      <c r="O446" s="5">
        <f>SUM(O447:O451)</f>
        <v>211.38999999999982</v>
      </c>
      <c r="Q446" s="5"/>
      <c r="R446" s="5"/>
      <c r="S446" s="5"/>
      <c r="T446" s="5"/>
    </row>
    <row r="447" spans="2:20" s="1" customFormat="1" ht="15" customHeight="1" x14ac:dyDescent="0.3">
      <c r="B447" s="4" t="s">
        <v>6433</v>
      </c>
      <c r="C447" s="4" t="s">
        <v>6434</v>
      </c>
      <c r="D447" s="3" t="s">
        <v>28</v>
      </c>
      <c r="E447" s="18">
        <v>31</v>
      </c>
      <c r="F447" s="18"/>
      <c r="G447" s="18"/>
      <c r="H447" s="18"/>
      <c r="I447" s="97">
        <f t="shared" ref="I447:I451" si="365">SUM(E447:H447)</f>
        <v>31</v>
      </c>
      <c r="J447" s="3">
        <v>97.55</v>
      </c>
      <c r="K447" s="3">
        <f t="shared" ref="K447:K451" si="366">+ROUND(+IF(I447="",0,I447*J447),2)</f>
        <v>3024.05</v>
      </c>
      <c r="L447" s="3">
        <v>100.44</v>
      </c>
      <c r="M447" s="3">
        <f t="shared" ref="M447:M451" si="367">+ROUND(+IF(I447="",0,I447*L447),2)</f>
        <v>3113.64</v>
      </c>
      <c r="N447" s="3">
        <f t="shared" ref="N447:O451" si="368">+L447-J447</f>
        <v>2.8900000000000006</v>
      </c>
      <c r="O447" s="3">
        <f t="shared" si="368"/>
        <v>89.589999999999691</v>
      </c>
      <c r="Q447" s="3"/>
      <c r="R447" s="3"/>
      <c r="S447" s="3"/>
      <c r="T447" s="3"/>
    </row>
    <row r="448" spans="2:20" s="1" customFormat="1" ht="15" customHeight="1" x14ac:dyDescent="0.3">
      <c r="B448" s="4" t="s">
        <v>6435</v>
      </c>
      <c r="C448" s="4" t="s">
        <v>6436</v>
      </c>
      <c r="D448" s="3" t="s">
        <v>28</v>
      </c>
      <c r="E448" s="18">
        <v>15</v>
      </c>
      <c r="F448" s="18"/>
      <c r="G448" s="18"/>
      <c r="H448" s="18"/>
      <c r="I448" s="97">
        <f t="shared" si="365"/>
        <v>15</v>
      </c>
      <c r="J448" s="3">
        <v>53.89</v>
      </c>
      <c r="K448" s="3">
        <f t="shared" si="366"/>
        <v>808.35</v>
      </c>
      <c r="L448" s="3">
        <v>55.33</v>
      </c>
      <c r="M448" s="3">
        <f t="shared" si="367"/>
        <v>829.95</v>
      </c>
      <c r="N448" s="3">
        <f t="shared" si="368"/>
        <v>1.4399999999999977</v>
      </c>
      <c r="O448" s="3">
        <f t="shared" si="368"/>
        <v>21.600000000000023</v>
      </c>
      <c r="Q448" s="3"/>
      <c r="R448" s="3"/>
      <c r="S448" s="3"/>
      <c r="T448" s="3"/>
    </row>
    <row r="449" spans="2:20" s="1" customFormat="1" ht="15" customHeight="1" x14ac:dyDescent="0.3">
      <c r="B449" s="4" t="s">
        <v>6437</v>
      </c>
      <c r="C449" s="4" t="s">
        <v>6438</v>
      </c>
      <c r="D449" s="3" t="s">
        <v>28</v>
      </c>
      <c r="E449" s="18">
        <v>43</v>
      </c>
      <c r="F449" s="18"/>
      <c r="G449" s="18"/>
      <c r="H449" s="18"/>
      <c r="I449" s="97">
        <f t="shared" si="365"/>
        <v>43</v>
      </c>
      <c r="J449" s="3">
        <v>41.56</v>
      </c>
      <c r="K449" s="3">
        <f t="shared" si="366"/>
        <v>1787.08</v>
      </c>
      <c r="L449" s="3">
        <v>43</v>
      </c>
      <c r="M449" s="3">
        <f t="shared" si="367"/>
        <v>1849</v>
      </c>
      <c r="N449" s="3">
        <f t="shared" si="368"/>
        <v>1.4399999999999977</v>
      </c>
      <c r="O449" s="3">
        <f t="shared" si="368"/>
        <v>61.920000000000073</v>
      </c>
      <c r="Q449" s="3"/>
      <c r="R449" s="3"/>
      <c r="S449" s="3"/>
      <c r="T449" s="3"/>
    </row>
    <row r="450" spans="2:20" s="1" customFormat="1" ht="15" customHeight="1" x14ac:dyDescent="0.3">
      <c r="B450" s="4" t="s">
        <v>6439</v>
      </c>
      <c r="C450" s="4" t="s">
        <v>6440</v>
      </c>
      <c r="D450" s="3" t="s">
        <v>28</v>
      </c>
      <c r="E450" s="18">
        <v>23</v>
      </c>
      <c r="F450" s="18"/>
      <c r="G450" s="18"/>
      <c r="H450" s="18"/>
      <c r="I450" s="97">
        <f t="shared" si="365"/>
        <v>23</v>
      </c>
      <c r="J450" s="3">
        <v>35.659999999999997</v>
      </c>
      <c r="K450" s="3">
        <f t="shared" si="366"/>
        <v>820.18</v>
      </c>
      <c r="L450" s="3">
        <v>36.82</v>
      </c>
      <c r="M450" s="3">
        <f t="shared" si="367"/>
        <v>846.86</v>
      </c>
      <c r="N450" s="3">
        <f t="shared" si="368"/>
        <v>1.1600000000000037</v>
      </c>
      <c r="O450" s="3">
        <f t="shared" si="368"/>
        <v>26.680000000000064</v>
      </c>
      <c r="Q450" s="3"/>
      <c r="R450" s="3"/>
      <c r="S450" s="3"/>
      <c r="T450" s="3"/>
    </row>
    <row r="451" spans="2:20" s="1" customFormat="1" ht="15" customHeight="1" x14ac:dyDescent="0.3">
      <c r="B451" s="4" t="s">
        <v>6441</v>
      </c>
      <c r="C451" s="4" t="s">
        <v>6442</v>
      </c>
      <c r="D451" s="3" t="s">
        <v>28</v>
      </c>
      <c r="E451" s="18">
        <v>10</v>
      </c>
      <c r="F451" s="18"/>
      <c r="G451" s="18"/>
      <c r="H451" s="18"/>
      <c r="I451" s="97">
        <f t="shared" si="365"/>
        <v>10</v>
      </c>
      <c r="J451" s="3">
        <v>30.16</v>
      </c>
      <c r="K451" s="3">
        <f t="shared" si="366"/>
        <v>301.60000000000002</v>
      </c>
      <c r="L451" s="3">
        <v>31.32</v>
      </c>
      <c r="M451" s="3">
        <f t="shared" si="367"/>
        <v>313.2</v>
      </c>
      <c r="N451" s="3">
        <f t="shared" si="368"/>
        <v>1.1600000000000001</v>
      </c>
      <c r="O451" s="3">
        <f t="shared" si="368"/>
        <v>11.599999999999966</v>
      </c>
      <c r="Q451" s="3"/>
      <c r="R451" s="3"/>
      <c r="S451" s="3"/>
      <c r="T451" s="3"/>
    </row>
    <row r="452" spans="2:20" s="1" customFormat="1" ht="25.2" customHeight="1" x14ac:dyDescent="0.3">
      <c r="B452" s="12" t="s">
        <v>2205</v>
      </c>
      <c r="C452" s="12" t="s">
        <v>2220</v>
      </c>
      <c r="D452" s="13"/>
      <c r="E452" s="17"/>
      <c r="F452" s="17"/>
      <c r="G452" s="17"/>
      <c r="H452" s="17"/>
      <c r="I452" s="17"/>
      <c r="J452" s="13"/>
      <c r="K452" s="13">
        <f>SUM(K453:K468)</f>
        <v>124232.50000000001</v>
      </c>
      <c r="L452" s="13"/>
      <c r="M452" s="13">
        <f>SUM(M453:M468)</f>
        <v>127765.51000000001</v>
      </c>
      <c r="N452" s="13"/>
      <c r="O452" s="13">
        <f>SUM(O453:O468)</f>
        <v>3533.0099999999998</v>
      </c>
      <c r="Q452" s="13"/>
      <c r="R452" s="13"/>
      <c r="S452" s="13"/>
      <c r="T452" s="13"/>
    </row>
    <row r="453" spans="2:20" s="1" customFormat="1" ht="15" customHeight="1" x14ac:dyDescent="0.3">
      <c r="B453" s="4" t="s">
        <v>2207</v>
      </c>
      <c r="C453" s="4" t="s">
        <v>6806</v>
      </c>
      <c r="D453" s="3" t="s">
        <v>25</v>
      </c>
      <c r="E453" s="18">
        <v>57</v>
      </c>
      <c r="F453" s="18"/>
      <c r="G453" s="18"/>
      <c r="H453" s="18"/>
      <c r="I453" s="97">
        <f t="shared" ref="I453:I468" si="369">SUM(E453:H453)</f>
        <v>57</v>
      </c>
      <c r="J453" s="3">
        <v>33.94</v>
      </c>
      <c r="K453" s="3">
        <f t="shared" ref="K453:K468" si="370">+ROUND(+IF(I453="",0,I453*J453),2)</f>
        <v>1934.58</v>
      </c>
      <c r="L453" s="3">
        <v>34.14</v>
      </c>
      <c r="M453" s="3">
        <f t="shared" ref="M453:M468" si="371">+ROUND(+IF(I453="",0,I453*L453),2)</f>
        <v>1945.98</v>
      </c>
      <c r="N453" s="3">
        <f t="shared" ref="N453:O468" si="372">+L453-J453</f>
        <v>0.20000000000000284</v>
      </c>
      <c r="O453" s="3">
        <f t="shared" si="372"/>
        <v>11.400000000000091</v>
      </c>
      <c r="Q453" s="3"/>
      <c r="R453" s="3"/>
      <c r="S453" s="3"/>
      <c r="T453" s="3"/>
    </row>
    <row r="454" spans="2:20" s="1" customFormat="1" ht="15" customHeight="1" x14ac:dyDescent="0.3">
      <c r="B454" s="4" t="s">
        <v>2209</v>
      </c>
      <c r="C454" s="4" t="s">
        <v>6807</v>
      </c>
      <c r="D454" s="3" t="s">
        <v>25</v>
      </c>
      <c r="E454" s="18">
        <v>100</v>
      </c>
      <c r="F454" s="18"/>
      <c r="G454" s="18"/>
      <c r="H454" s="18"/>
      <c r="I454" s="97">
        <f t="shared" si="369"/>
        <v>100</v>
      </c>
      <c r="J454" s="3">
        <v>9.67</v>
      </c>
      <c r="K454" s="3">
        <f t="shared" si="370"/>
        <v>967</v>
      </c>
      <c r="L454" s="3">
        <v>9.8699999999999992</v>
      </c>
      <c r="M454" s="3">
        <f t="shared" si="371"/>
        <v>987</v>
      </c>
      <c r="N454" s="3">
        <f t="shared" si="372"/>
        <v>0.19999999999999929</v>
      </c>
      <c r="O454" s="3">
        <f t="shared" si="372"/>
        <v>20</v>
      </c>
      <c r="Q454" s="3"/>
      <c r="R454" s="3"/>
      <c r="S454" s="3"/>
      <c r="T454" s="3"/>
    </row>
    <row r="455" spans="2:20" s="1" customFormat="1" ht="15" customHeight="1" x14ac:dyDescent="0.3">
      <c r="B455" s="4" t="s">
        <v>2211</v>
      </c>
      <c r="C455" s="4" t="s">
        <v>6808</v>
      </c>
      <c r="D455" s="3" t="s">
        <v>25</v>
      </c>
      <c r="E455" s="18">
        <v>951</v>
      </c>
      <c r="F455" s="18"/>
      <c r="G455" s="18"/>
      <c r="H455" s="18"/>
      <c r="I455" s="97">
        <f t="shared" si="369"/>
        <v>951</v>
      </c>
      <c r="J455" s="3">
        <v>8.25</v>
      </c>
      <c r="K455" s="3">
        <f t="shared" si="370"/>
        <v>7845.75</v>
      </c>
      <c r="L455" s="3">
        <v>8.4499999999999993</v>
      </c>
      <c r="M455" s="3">
        <f t="shared" si="371"/>
        <v>8035.95</v>
      </c>
      <c r="N455" s="3">
        <f t="shared" si="372"/>
        <v>0.19999999999999929</v>
      </c>
      <c r="O455" s="3">
        <f t="shared" si="372"/>
        <v>190.19999999999982</v>
      </c>
      <c r="Q455" s="3"/>
      <c r="R455" s="3"/>
      <c r="S455" s="3"/>
      <c r="T455" s="3"/>
    </row>
    <row r="456" spans="2:20" s="1" customFormat="1" ht="15" customHeight="1" x14ac:dyDescent="0.3">
      <c r="B456" s="4" t="s">
        <v>2213</v>
      </c>
      <c r="C456" s="4" t="s">
        <v>6443</v>
      </c>
      <c r="D456" s="3" t="s">
        <v>25</v>
      </c>
      <c r="E456" s="18">
        <v>2753</v>
      </c>
      <c r="F456" s="18"/>
      <c r="G456" s="18"/>
      <c r="H456" s="18"/>
      <c r="I456" s="97">
        <f t="shared" si="369"/>
        <v>2753</v>
      </c>
      <c r="J456" s="3">
        <v>7.45</v>
      </c>
      <c r="K456" s="3">
        <f t="shared" si="370"/>
        <v>20509.849999999999</v>
      </c>
      <c r="L456" s="3">
        <v>7.65</v>
      </c>
      <c r="M456" s="3">
        <f t="shared" si="371"/>
        <v>21060.45</v>
      </c>
      <c r="N456" s="3">
        <f t="shared" si="372"/>
        <v>0.20000000000000018</v>
      </c>
      <c r="O456" s="3">
        <f t="shared" si="372"/>
        <v>550.60000000000218</v>
      </c>
      <c r="Q456" s="3"/>
      <c r="R456" s="3"/>
      <c r="S456" s="3"/>
      <c r="T456" s="3"/>
    </row>
    <row r="457" spans="2:20" s="1" customFormat="1" ht="15" customHeight="1" x14ac:dyDescent="0.3">
      <c r="B457" s="4" t="s">
        <v>2215</v>
      </c>
      <c r="C457" s="4" t="s">
        <v>2234</v>
      </c>
      <c r="D457" s="3" t="s">
        <v>28</v>
      </c>
      <c r="E457" s="18">
        <v>114</v>
      </c>
      <c r="F457" s="18"/>
      <c r="G457" s="18"/>
      <c r="H457" s="18"/>
      <c r="I457" s="97">
        <f t="shared" si="369"/>
        <v>114</v>
      </c>
      <c r="J457" s="3">
        <v>11.38</v>
      </c>
      <c r="K457" s="3">
        <f t="shared" si="370"/>
        <v>1297.32</v>
      </c>
      <c r="L457" s="3">
        <v>11.51</v>
      </c>
      <c r="M457" s="3">
        <f t="shared" si="371"/>
        <v>1312.14</v>
      </c>
      <c r="N457" s="3">
        <f t="shared" si="372"/>
        <v>0.12999999999999901</v>
      </c>
      <c r="O457" s="3">
        <f t="shared" si="372"/>
        <v>14.820000000000164</v>
      </c>
      <c r="Q457" s="3"/>
      <c r="R457" s="3"/>
      <c r="S457" s="3"/>
      <c r="T457" s="3"/>
    </row>
    <row r="458" spans="2:20" s="1" customFormat="1" ht="15" customHeight="1" x14ac:dyDescent="0.3">
      <c r="B458" s="4" t="s">
        <v>2217</v>
      </c>
      <c r="C458" s="4" t="s">
        <v>2240</v>
      </c>
      <c r="D458" s="3" t="s">
        <v>28</v>
      </c>
      <c r="E458" s="18">
        <v>200</v>
      </c>
      <c r="F458" s="18"/>
      <c r="G458" s="18"/>
      <c r="H458" s="18"/>
      <c r="I458" s="97">
        <f t="shared" si="369"/>
        <v>200</v>
      </c>
      <c r="J458" s="3">
        <v>4.38</v>
      </c>
      <c r="K458" s="3">
        <f t="shared" si="370"/>
        <v>876</v>
      </c>
      <c r="L458" s="3">
        <v>4.51</v>
      </c>
      <c r="M458" s="3">
        <f t="shared" si="371"/>
        <v>902</v>
      </c>
      <c r="N458" s="3">
        <f t="shared" si="372"/>
        <v>0.12999999999999989</v>
      </c>
      <c r="O458" s="3">
        <f t="shared" si="372"/>
        <v>26</v>
      </c>
      <c r="Q458" s="3"/>
      <c r="R458" s="3"/>
      <c r="S458" s="3"/>
      <c r="T458" s="3"/>
    </row>
    <row r="459" spans="2:20" s="1" customFormat="1" ht="15" customHeight="1" x14ac:dyDescent="0.3">
      <c r="B459" s="4" t="s">
        <v>6444</v>
      </c>
      <c r="C459" s="4" t="s">
        <v>2242</v>
      </c>
      <c r="D459" s="3" t="s">
        <v>28</v>
      </c>
      <c r="E459" s="18">
        <v>1902</v>
      </c>
      <c r="F459" s="18"/>
      <c r="G459" s="18"/>
      <c r="H459" s="18"/>
      <c r="I459" s="97">
        <f t="shared" si="369"/>
        <v>1902</v>
      </c>
      <c r="J459" s="3">
        <v>3.95</v>
      </c>
      <c r="K459" s="3">
        <f t="shared" si="370"/>
        <v>7512.9</v>
      </c>
      <c r="L459" s="3">
        <v>4.08</v>
      </c>
      <c r="M459" s="3">
        <f t="shared" si="371"/>
        <v>7760.16</v>
      </c>
      <c r="N459" s="3">
        <f t="shared" si="372"/>
        <v>0.12999999999999989</v>
      </c>
      <c r="O459" s="3">
        <f t="shared" si="372"/>
        <v>247.26000000000022</v>
      </c>
      <c r="Q459" s="3"/>
      <c r="R459" s="3"/>
      <c r="S459" s="3"/>
      <c r="T459" s="3"/>
    </row>
    <row r="460" spans="2:20" s="1" customFormat="1" ht="15" customHeight="1" x14ac:dyDescent="0.3">
      <c r="B460" s="4" t="s">
        <v>6445</v>
      </c>
      <c r="C460" s="4" t="s">
        <v>2244</v>
      </c>
      <c r="D460" s="3" t="s">
        <v>28</v>
      </c>
      <c r="E460" s="18">
        <v>5506</v>
      </c>
      <c r="F460" s="18"/>
      <c r="G460" s="18"/>
      <c r="H460" s="18"/>
      <c r="I460" s="97">
        <f t="shared" si="369"/>
        <v>5506</v>
      </c>
      <c r="J460" s="3">
        <v>3.2</v>
      </c>
      <c r="K460" s="3">
        <f t="shared" si="370"/>
        <v>17619.2</v>
      </c>
      <c r="L460" s="3">
        <v>3.33</v>
      </c>
      <c r="M460" s="3">
        <f t="shared" si="371"/>
        <v>18334.98</v>
      </c>
      <c r="N460" s="3">
        <f t="shared" si="372"/>
        <v>0.12999999999999989</v>
      </c>
      <c r="O460" s="3">
        <f t="shared" si="372"/>
        <v>715.77999999999884</v>
      </c>
      <c r="Q460" s="3"/>
      <c r="R460" s="3"/>
      <c r="S460" s="3"/>
      <c r="T460" s="3"/>
    </row>
    <row r="461" spans="2:20" s="1" customFormat="1" ht="15" customHeight="1" x14ac:dyDescent="0.3">
      <c r="B461" s="4" t="s">
        <v>6446</v>
      </c>
      <c r="C461" s="4" t="s">
        <v>2246</v>
      </c>
      <c r="D461" s="3" t="s">
        <v>28</v>
      </c>
      <c r="E461" s="18">
        <v>114</v>
      </c>
      <c r="F461" s="18"/>
      <c r="G461" s="18"/>
      <c r="H461" s="18"/>
      <c r="I461" s="97">
        <f t="shared" si="369"/>
        <v>114</v>
      </c>
      <c r="J461" s="3">
        <v>19.600000000000001</v>
      </c>
      <c r="K461" s="3">
        <f t="shared" si="370"/>
        <v>2234.4</v>
      </c>
      <c r="L461" s="3">
        <v>19.73</v>
      </c>
      <c r="M461" s="3">
        <f t="shared" si="371"/>
        <v>2249.2199999999998</v>
      </c>
      <c r="N461" s="3">
        <f t="shared" si="372"/>
        <v>0.12999999999999901</v>
      </c>
      <c r="O461" s="3">
        <f t="shared" si="372"/>
        <v>14.819999999999709</v>
      </c>
      <c r="Q461" s="3"/>
      <c r="R461" s="3"/>
      <c r="S461" s="3"/>
      <c r="T461" s="3"/>
    </row>
    <row r="462" spans="2:20" s="1" customFormat="1" ht="15" customHeight="1" x14ac:dyDescent="0.3">
      <c r="B462" s="4" t="s">
        <v>6447</v>
      </c>
      <c r="C462" s="4" t="s">
        <v>2252</v>
      </c>
      <c r="D462" s="3" t="s">
        <v>28</v>
      </c>
      <c r="E462" s="18">
        <v>200</v>
      </c>
      <c r="F462" s="18"/>
      <c r="G462" s="18"/>
      <c r="H462" s="18"/>
      <c r="I462" s="97">
        <f t="shared" si="369"/>
        <v>200</v>
      </c>
      <c r="J462" s="3">
        <v>17.649999999999999</v>
      </c>
      <c r="K462" s="3">
        <f t="shared" si="370"/>
        <v>3530</v>
      </c>
      <c r="L462" s="3">
        <v>17.78</v>
      </c>
      <c r="M462" s="3">
        <f t="shared" si="371"/>
        <v>3556</v>
      </c>
      <c r="N462" s="3">
        <f t="shared" si="372"/>
        <v>0.13000000000000256</v>
      </c>
      <c r="O462" s="3">
        <f t="shared" si="372"/>
        <v>26</v>
      </c>
      <c r="Q462" s="3"/>
      <c r="R462" s="3"/>
      <c r="S462" s="3"/>
      <c r="T462" s="3"/>
    </row>
    <row r="463" spans="2:20" s="1" customFormat="1" ht="15" customHeight="1" x14ac:dyDescent="0.3">
      <c r="B463" s="4" t="s">
        <v>6448</v>
      </c>
      <c r="C463" s="4" t="s">
        <v>2254</v>
      </c>
      <c r="D463" s="3" t="s">
        <v>28</v>
      </c>
      <c r="E463" s="18">
        <v>1902</v>
      </c>
      <c r="F463" s="18"/>
      <c r="G463" s="18"/>
      <c r="H463" s="18"/>
      <c r="I463" s="97">
        <f t="shared" si="369"/>
        <v>1902</v>
      </c>
      <c r="J463" s="3">
        <v>6.74</v>
      </c>
      <c r="K463" s="3">
        <f t="shared" si="370"/>
        <v>12819.48</v>
      </c>
      <c r="L463" s="3">
        <v>6.87</v>
      </c>
      <c r="M463" s="3">
        <f t="shared" si="371"/>
        <v>13066.74</v>
      </c>
      <c r="N463" s="3">
        <f t="shared" si="372"/>
        <v>0.12999999999999989</v>
      </c>
      <c r="O463" s="3">
        <f t="shared" si="372"/>
        <v>247.26000000000022</v>
      </c>
      <c r="Q463" s="3"/>
      <c r="R463" s="3"/>
      <c r="S463" s="3"/>
      <c r="T463" s="3"/>
    </row>
    <row r="464" spans="2:20" s="1" customFormat="1" ht="15" customHeight="1" x14ac:dyDescent="0.3">
      <c r="B464" s="4" t="s">
        <v>6449</v>
      </c>
      <c r="C464" s="4" t="s">
        <v>2256</v>
      </c>
      <c r="D464" s="3" t="s">
        <v>28</v>
      </c>
      <c r="E464" s="18">
        <v>5506</v>
      </c>
      <c r="F464" s="18"/>
      <c r="G464" s="18"/>
      <c r="H464" s="18"/>
      <c r="I464" s="97">
        <f t="shared" si="369"/>
        <v>5506</v>
      </c>
      <c r="J464" s="3">
        <v>4.26</v>
      </c>
      <c r="K464" s="3">
        <f t="shared" si="370"/>
        <v>23455.56</v>
      </c>
      <c r="L464" s="3">
        <v>4.3899999999999997</v>
      </c>
      <c r="M464" s="3">
        <f t="shared" si="371"/>
        <v>24171.34</v>
      </c>
      <c r="N464" s="3">
        <f t="shared" si="372"/>
        <v>0.12999999999999989</v>
      </c>
      <c r="O464" s="3">
        <f t="shared" si="372"/>
        <v>715.77999999999884</v>
      </c>
      <c r="Q464" s="3"/>
      <c r="R464" s="3"/>
      <c r="S464" s="3"/>
      <c r="T464" s="3"/>
    </row>
    <row r="465" spans="2:20" s="1" customFormat="1" ht="15" customHeight="1" x14ac:dyDescent="0.3">
      <c r="B465" s="4" t="s">
        <v>6450</v>
      </c>
      <c r="C465" s="4" t="s">
        <v>6451</v>
      </c>
      <c r="D465" s="3" t="s">
        <v>28</v>
      </c>
      <c r="E465" s="18">
        <v>86</v>
      </c>
      <c r="F465" s="18"/>
      <c r="G465" s="18"/>
      <c r="H465" s="18"/>
      <c r="I465" s="97">
        <f t="shared" si="369"/>
        <v>86</v>
      </c>
      <c r="J465" s="3">
        <v>9.35</v>
      </c>
      <c r="K465" s="3">
        <f t="shared" si="370"/>
        <v>804.1</v>
      </c>
      <c r="L465" s="3">
        <v>9.48</v>
      </c>
      <c r="M465" s="3">
        <f t="shared" si="371"/>
        <v>815.28</v>
      </c>
      <c r="N465" s="3">
        <f t="shared" si="372"/>
        <v>0.13000000000000078</v>
      </c>
      <c r="O465" s="3">
        <f t="shared" si="372"/>
        <v>11.17999999999995</v>
      </c>
      <c r="Q465" s="3"/>
      <c r="R465" s="3"/>
      <c r="S465" s="3"/>
      <c r="T465" s="3"/>
    </row>
    <row r="466" spans="2:20" s="1" customFormat="1" ht="15" customHeight="1" x14ac:dyDescent="0.3">
      <c r="B466" s="4" t="s">
        <v>6452</v>
      </c>
      <c r="C466" s="4" t="s">
        <v>6453</v>
      </c>
      <c r="D466" s="3" t="s">
        <v>28</v>
      </c>
      <c r="E466" s="18">
        <v>150</v>
      </c>
      <c r="F466" s="18"/>
      <c r="G466" s="18"/>
      <c r="H466" s="18"/>
      <c r="I466" s="97">
        <f t="shared" si="369"/>
        <v>150</v>
      </c>
      <c r="J466" s="3">
        <v>5.33</v>
      </c>
      <c r="K466" s="3">
        <f t="shared" si="370"/>
        <v>799.5</v>
      </c>
      <c r="L466" s="3">
        <v>5.46</v>
      </c>
      <c r="M466" s="3">
        <f t="shared" si="371"/>
        <v>819</v>
      </c>
      <c r="N466" s="3">
        <f t="shared" si="372"/>
        <v>0.12999999999999989</v>
      </c>
      <c r="O466" s="3">
        <f t="shared" si="372"/>
        <v>19.5</v>
      </c>
      <c r="Q466" s="3"/>
      <c r="R466" s="3"/>
      <c r="S466" s="3"/>
      <c r="T466" s="3"/>
    </row>
    <row r="467" spans="2:20" s="1" customFormat="1" ht="15" customHeight="1" x14ac:dyDescent="0.3">
      <c r="B467" s="4" t="s">
        <v>6454</v>
      </c>
      <c r="C467" s="4" t="s">
        <v>3729</v>
      </c>
      <c r="D467" s="3" t="s">
        <v>28</v>
      </c>
      <c r="E467" s="18">
        <v>1427</v>
      </c>
      <c r="F467" s="18"/>
      <c r="G467" s="18"/>
      <c r="H467" s="18"/>
      <c r="I467" s="97">
        <f t="shared" si="369"/>
        <v>1427</v>
      </c>
      <c r="J467" s="3">
        <v>4.38</v>
      </c>
      <c r="K467" s="3">
        <f t="shared" si="370"/>
        <v>6250.26</v>
      </c>
      <c r="L467" s="3">
        <v>4.51</v>
      </c>
      <c r="M467" s="3">
        <f t="shared" si="371"/>
        <v>6435.77</v>
      </c>
      <c r="N467" s="3">
        <f t="shared" si="372"/>
        <v>0.12999999999999989</v>
      </c>
      <c r="O467" s="3">
        <f t="shared" si="372"/>
        <v>185.51000000000022</v>
      </c>
      <c r="Q467" s="3"/>
      <c r="R467" s="3"/>
      <c r="S467" s="3"/>
      <c r="T467" s="3"/>
    </row>
    <row r="468" spans="2:20" s="1" customFormat="1" ht="15" customHeight="1" x14ac:dyDescent="0.3">
      <c r="B468" s="4" t="s">
        <v>6455</v>
      </c>
      <c r="C468" s="4" t="s">
        <v>3731</v>
      </c>
      <c r="D468" s="3" t="s">
        <v>28</v>
      </c>
      <c r="E468" s="18">
        <v>4130</v>
      </c>
      <c r="F468" s="18"/>
      <c r="G468" s="18"/>
      <c r="H468" s="18"/>
      <c r="I468" s="97">
        <f t="shared" si="369"/>
        <v>4130</v>
      </c>
      <c r="J468" s="3">
        <v>3.82</v>
      </c>
      <c r="K468" s="3">
        <f t="shared" si="370"/>
        <v>15776.6</v>
      </c>
      <c r="L468" s="3">
        <v>3.95</v>
      </c>
      <c r="M468" s="3">
        <f t="shared" si="371"/>
        <v>16313.5</v>
      </c>
      <c r="N468" s="3">
        <f t="shared" si="372"/>
        <v>0.13000000000000034</v>
      </c>
      <c r="O468" s="3">
        <f t="shared" si="372"/>
        <v>536.89999999999964</v>
      </c>
      <c r="Q468" s="3"/>
      <c r="R468" s="3"/>
      <c r="S468" s="3"/>
      <c r="T468" s="3"/>
    </row>
    <row r="469" spans="2:20" s="1" customFormat="1" ht="25.2" customHeight="1" x14ac:dyDescent="0.3">
      <c r="B469" s="12" t="s">
        <v>2219</v>
      </c>
      <c r="C469" s="12" t="s">
        <v>6456</v>
      </c>
      <c r="D469" s="13"/>
      <c r="E469" s="17"/>
      <c r="F469" s="17"/>
      <c r="G469" s="17"/>
      <c r="H469" s="17"/>
      <c r="I469" s="17"/>
      <c r="J469" s="13"/>
      <c r="K469" s="13">
        <f>SUM(K470:K480)</f>
        <v>103400.84</v>
      </c>
      <c r="L469" s="13"/>
      <c r="M469" s="13">
        <f>SUM(M470:M480)</f>
        <v>103881.93999999999</v>
      </c>
      <c r="N469" s="13"/>
      <c r="O469" s="13">
        <f>SUM(O470:O480)</f>
        <v>481.09999999999945</v>
      </c>
      <c r="Q469" s="13"/>
      <c r="R469" s="13"/>
      <c r="S469" s="13"/>
      <c r="T469" s="13"/>
    </row>
    <row r="470" spans="2:20" s="1" customFormat="1" ht="15" customHeight="1" x14ac:dyDescent="0.3">
      <c r="B470" s="4" t="s">
        <v>2221</v>
      </c>
      <c r="C470" s="4" t="s">
        <v>6457</v>
      </c>
      <c r="D470" s="3" t="s">
        <v>25</v>
      </c>
      <c r="E470" s="18">
        <v>4593</v>
      </c>
      <c r="F470" s="18"/>
      <c r="G470" s="18"/>
      <c r="H470" s="18"/>
      <c r="I470" s="97">
        <f t="shared" ref="I470:I480" si="373">SUM(E470:H470)</f>
        <v>4593</v>
      </c>
      <c r="J470" s="3">
        <v>3.35</v>
      </c>
      <c r="K470" s="3">
        <f t="shared" ref="K470:K480" si="374">+ROUND(+IF(I470="",0,I470*J470),2)</f>
        <v>15386.55</v>
      </c>
      <c r="L470" s="3">
        <v>3.39</v>
      </c>
      <c r="M470" s="3">
        <f t="shared" ref="M470:M480" si="375">+ROUND(+IF(I470="",0,I470*L470),2)</f>
        <v>15570.27</v>
      </c>
      <c r="N470" s="3">
        <f t="shared" ref="N470:O480" si="376">+L470-J470</f>
        <v>4.0000000000000036E-2</v>
      </c>
      <c r="O470" s="3">
        <f t="shared" si="376"/>
        <v>183.72000000000116</v>
      </c>
      <c r="Q470" s="3"/>
      <c r="R470" s="3"/>
      <c r="S470" s="3"/>
      <c r="T470" s="3"/>
    </row>
    <row r="471" spans="2:20" s="1" customFormat="1" ht="15" customHeight="1" x14ac:dyDescent="0.3">
      <c r="B471" s="4" t="s">
        <v>6458</v>
      </c>
      <c r="C471" s="4" t="s">
        <v>6809</v>
      </c>
      <c r="D471" s="3" t="s">
        <v>25</v>
      </c>
      <c r="E471" s="18">
        <v>397</v>
      </c>
      <c r="F471" s="18"/>
      <c r="G471" s="18"/>
      <c r="H471" s="18"/>
      <c r="I471" s="97">
        <f t="shared" si="373"/>
        <v>397</v>
      </c>
      <c r="J471" s="3">
        <v>5.18</v>
      </c>
      <c r="K471" s="3">
        <f t="shared" si="374"/>
        <v>2056.46</v>
      </c>
      <c r="L471" s="3">
        <v>5.22</v>
      </c>
      <c r="M471" s="3">
        <f t="shared" si="375"/>
        <v>2072.34</v>
      </c>
      <c r="N471" s="3">
        <f t="shared" si="376"/>
        <v>4.0000000000000036E-2</v>
      </c>
      <c r="O471" s="3">
        <f t="shared" si="376"/>
        <v>15.880000000000109</v>
      </c>
      <c r="Q471" s="3"/>
      <c r="R471" s="3"/>
      <c r="S471" s="3"/>
      <c r="T471" s="3"/>
    </row>
    <row r="472" spans="2:20" s="1" customFormat="1" ht="15" customHeight="1" x14ac:dyDescent="0.3">
      <c r="B472" s="4" t="s">
        <v>2225</v>
      </c>
      <c r="C472" s="4" t="s">
        <v>6810</v>
      </c>
      <c r="D472" s="3" t="s">
        <v>25</v>
      </c>
      <c r="E472" s="18">
        <v>1309</v>
      </c>
      <c r="F472" s="18"/>
      <c r="G472" s="18"/>
      <c r="H472" s="18"/>
      <c r="I472" s="97">
        <f t="shared" si="373"/>
        <v>1309</v>
      </c>
      <c r="J472" s="3">
        <v>7.11</v>
      </c>
      <c r="K472" s="3">
        <f t="shared" si="374"/>
        <v>9306.99</v>
      </c>
      <c r="L472" s="3">
        <v>7.15</v>
      </c>
      <c r="M472" s="3">
        <f t="shared" si="375"/>
        <v>9359.35</v>
      </c>
      <c r="N472" s="3">
        <f t="shared" si="376"/>
        <v>4.0000000000000036E-2</v>
      </c>
      <c r="O472" s="3">
        <f t="shared" si="376"/>
        <v>52.360000000000582</v>
      </c>
      <c r="Q472" s="3"/>
      <c r="R472" s="3"/>
      <c r="S472" s="3"/>
      <c r="T472" s="3"/>
    </row>
    <row r="473" spans="2:20" s="1" customFormat="1" ht="15" customHeight="1" x14ac:dyDescent="0.3">
      <c r="B473" s="4" t="s">
        <v>2227</v>
      </c>
      <c r="C473" s="4" t="s">
        <v>6811</v>
      </c>
      <c r="D473" s="3" t="s">
        <v>25</v>
      </c>
      <c r="E473" s="18">
        <v>1992</v>
      </c>
      <c r="F473" s="18"/>
      <c r="G473" s="18"/>
      <c r="H473" s="18"/>
      <c r="I473" s="97">
        <f t="shared" si="373"/>
        <v>1992</v>
      </c>
      <c r="J473" s="3">
        <v>11.11</v>
      </c>
      <c r="K473" s="3">
        <f t="shared" si="374"/>
        <v>22131.119999999999</v>
      </c>
      <c r="L473" s="3">
        <v>11.15</v>
      </c>
      <c r="M473" s="3">
        <f t="shared" si="375"/>
        <v>22210.799999999999</v>
      </c>
      <c r="N473" s="3">
        <f t="shared" si="376"/>
        <v>4.0000000000000924E-2</v>
      </c>
      <c r="O473" s="3">
        <f t="shared" si="376"/>
        <v>79.680000000000291</v>
      </c>
      <c r="Q473" s="3"/>
      <c r="R473" s="3"/>
      <c r="S473" s="3"/>
      <c r="T473" s="3"/>
    </row>
    <row r="474" spans="2:20" s="1" customFormat="1" ht="15" customHeight="1" x14ac:dyDescent="0.3">
      <c r="B474" s="4" t="s">
        <v>2229</v>
      </c>
      <c r="C474" s="4" t="s">
        <v>6812</v>
      </c>
      <c r="D474" s="3" t="s">
        <v>25</v>
      </c>
      <c r="E474" s="18">
        <v>1303</v>
      </c>
      <c r="F474" s="18"/>
      <c r="G474" s="18"/>
      <c r="H474" s="18"/>
      <c r="I474" s="97">
        <f t="shared" si="373"/>
        <v>1303</v>
      </c>
      <c r="J474" s="3">
        <v>14.61</v>
      </c>
      <c r="K474" s="3">
        <f t="shared" si="374"/>
        <v>19036.830000000002</v>
      </c>
      <c r="L474" s="3">
        <v>14.65</v>
      </c>
      <c r="M474" s="3">
        <f t="shared" si="375"/>
        <v>19088.95</v>
      </c>
      <c r="N474" s="3">
        <f t="shared" si="376"/>
        <v>4.0000000000000924E-2</v>
      </c>
      <c r="O474" s="3">
        <f t="shared" si="376"/>
        <v>52.119999999998981</v>
      </c>
      <c r="Q474" s="3"/>
      <c r="R474" s="3"/>
      <c r="S474" s="3"/>
      <c r="T474" s="3"/>
    </row>
    <row r="475" spans="2:20" s="1" customFormat="1" ht="15" customHeight="1" x14ac:dyDescent="0.3">
      <c r="B475" s="4" t="s">
        <v>2231</v>
      </c>
      <c r="C475" s="4" t="s">
        <v>6813</v>
      </c>
      <c r="D475" s="3" t="s">
        <v>25</v>
      </c>
      <c r="E475" s="18">
        <v>307</v>
      </c>
      <c r="F475" s="18"/>
      <c r="G475" s="18"/>
      <c r="H475" s="18"/>
      <c r="I475" s="97">
        <f t="shared" si="373"/>
        <v>307</v>
      </c>
      <c r="J475" s="3">
        <v>21.61</v>
      </c>
      <c r="K475" s="3">
        <f t="shared" si="374"/>
        <v>6634.27</v>
      </c>
      <c r="L475" s="3">
        <v>21.65</v>
      </c>
      <c r="M475" s="3">
        <f t="shared" si="375"/>
        <v>6646.55</v>
      </c>
      <c r="N475" s="3">
        <f t="shared" si="376"/>
        <v>3.9999999999999147E-2</v>
      </c>
      <c r="O475" s="3">
        <f t="shared" si="376"/>
        <v>12.279999999999745</v>
      </c>
      <c r="Q475" s="3"/>
      <c r="R475" s="3"/>
      <c r="S475" s="3"/>
      <c r="T475" s="3"/>
    </row>
    <row r="476" spans="2:20" s="1" customFormat="1" ht="15" customHeight="1" x14ac:dyDescent="0.3">
      <c r="B476" s="4" t="s">
        <v>2233</v>
      </c>
      <c r="C476" s="4" t="s">
        <v>6814</v>
      </c>
      <c r="D476" s="3" t="s">
        <v>25</v>
      </c>
      <c r="E476" s="18">
        <v>424</v>
      </c>
      <c r="F476" s="18"/>
      <c r="G476" s="18"/>
      <c r="H476" s="18"/>
      <c r="I476" s="97">
        <f t="shared" si="373"/>
        <v>424</v>
      </c>
      <c r="J476" s="3">
        <v>24.88</v>
      </c>
      <c r="K476" s="3">
        <f t="shared" si="374"/>
        <v>10549.12</v>
      </c>
      <c r="L476" s="3">
        <v>24.92</v>
      </c>
      <c r="M476" s="3">
        <f t="shared" si="375"/>
        <v>10566.08</v>
      </c>
      <c r="N476" s="3">
        <f t="shared" si="376"/>
        <v>4.00000000000027E-2</v>
      </c>
      <c r="O476" s="3">
        <f t="shared" si="376"/>
        <v>16.959999999999127</v>
      </c>
      <c r="Q476" s="3"/>
      <c r="R476" s="3"/>
      <c r="S476" s="3"/>
      <c r="T476" s="3"/>
    </row>
    <row r="477" spans="2:20" s="1" customFormat="1" ht="15" customHeight="1" x14ac:dyDescent="0.3">
      <c r="B477" s="4" t="s">
        <v>2235</v>
      </c>
      <c r="C477" s="4" t="s">
        <v>6815</v>
      </c>
      <c r="D477" s="3" t="s">
        <v>25</v>
      </c>
      <c r="E477" s="18">
        <v>116</v>
      </c>
      <c r="F477" s="18"/>
      <c r="G477" s="18"/>
      <c r="H477" s="18"/>
      <c r="I477" s="97">
        <f t="shared" si="373"/>
        <v>116</v>
      </c>
      <c r="J477" s="3">
        <v>69.11</v>
      </c>
      <c r="K477" s="3">
        <f t="shared" si="374"/>
        <v>8016.76</v>
      </c>
      <c r="L477" s="3">
        <v>69.150000000000006</v>
      </c>
      <c r="M477" s="3">
        <f t="shared" si="375"/>
        <v>8021.4</v>
      </c>
      <c r="N477" s="3">
        <f t="shared" si="376"/>
        <v>4.0000000000006253E-2</v>
      </c>
      <c r="O477" s="3">
        <f t="shared" si="376"/>
        <v>4.6399999999994179</v>
      </c>
      <c r="Q477" s="3"/>
      <c r="R477" s="3"/>
      <c r="S477" s="3"/>
      <c r="T477" s="3"/>
    </row>
    <row r="478" spans="2:20" s="1" customFormat="1" ht="15" customHeight="1" x14ac:dyDescent="0.3">
      <c r="B478" s="4" t="s">
        <v>2237</v>
      </c>
      <c r="C478" s="4" t="s">
        <v>2362</v>
      </c>
      <c r="D478" s="3" t="s">
        <v>25</v>
      </c>
      <c r="E478" s="18">
        <v>204</v>
      </c>
      <c r="F478" s="18"/>
      <c r="G478" s="18"/>
      <c r="H478" s="18"/>
      <c r="I478" s="97">
        <f t="shared" si="373"/>
        <v>204</v>
      </c>
      <c r="J478" s="3">
        <v>11.56</v>
      </c>
      <c r="K478" s="3">
        <f t="shared" si="374"/>
        <v>2358.2399999999998</v>
      </c>
      <c r="L478" s="3">
        <v>11.75</v>
      </c>
      <c r="M478" s="3">
        <f t="shared" si="375"/>
        <v>2397</v>
      </c>
      <c r="N478" s="3">
        <f t="shared" si="376"/>
        <v>0.1899999999999995</v>
      </c>
      <c r="O478" s="3">
        <f t="shared" si="376"/>
        <v>38.760000000000218</v>
      </c>
      <c r="Q478" s="3"/>
      <c r="R478" s="3"/>
      <c r="S478" s="3"/>
      <c r="T478" s="3"/>
    </row>
    <row r="479" spans="2:20" s="1" customFormat="1" ht="15" customHeight="1" x14ac:dyDescent="0.3">
      <c r="B479" s="4" t="s">
        <v>2239</v>
      </c>
      <c r="C479" s="4" t="s">
        <v>6816</v>
      </c>
      <c r="D479" s="3" t="s">
        <v>25</v>
      </c>
      <c r="E479" s="18">
        <v>130</v>
      </c>
      <c r="F479" s="18"/>
      <c r="G479" s="18"/>
      <c r="H479" s="18"/>
      <c r="I479" s="97">
        <f t="shared" si="373"/>
        <v>130</v>
      </c>
      <c r="J479" s="3">
        <v>46.2</v>
      </c>
      <c r="K479" s="3">
        <f t="shared" si="374"/>
        <v>6006</v>
      </c>
      <c r="L479" s="3">
        <v>46.39</v>
      </c>
      <c r="M479" s="3">
        <f t="shared" si="375"/>
        <v>6030.7</v>
      </c>
      <c r="N479" s="3">
        <f t="shared" si="376"/>
        <v>0.18999999999999773</v>
      </c>
      <c r="O479" s="3">
        <f t="shared" si="376"/>
        <v>24.699999999999818</v>
      </c>
      <c r="Q479" s="3"/>
      <c r="R479" s="3"/>
      <c r="S479" s="3"/>
      <c r="T479" s="3"/>
    </row>
    <row r="480" spans="2:20" s="1" customFormat="1" ht="15" customHeight="1" x14ac:dyDescent="0.3">
      <c r="B480" s="4" t="s">
        <v>2241</v>
      </c>
      <c r="C480" s="4" t="s">
        <v>2364</v>
      </c>
      <c r="D480" s="3" t="s">
        <v>42</v>
      </c>
      <c r="E480" s="18">
        <v>1</v>
      </c>
      <c r="F480" s="18"/>
      <c r="G480" s="18"/>
      <c r="H480" s="18"/>
      <c r="I480" s="97">
        <f t="shared" si="373"/>
        <v>1</v>
      </c>
      <c r="J480" s="3">
        <v>1918.5</v>
      </c>
      <c r="K480" s="3">
        <f t="shared" si="374"/>
        <v>1918.5</v>
      </c>
      <c r="L480" s="3">
        <v>1918.5</v>
      </c>
      <c r="M480" s="3">
        <f t="shared" si="375"/>
        <v>1918.5</v>
      </c>
      <c r="N480" s="3">
        <f t="shared" si="376"/>
        <v>0</v>
      </c>
      <c r="O480" s="3">
        <f t="shared" si="376"/>
        <v>0</v>
      </c>
      <c r="Q480" s="3"/>
      <c r="R480" s="3"/>
      <c r="S480" s="3"/>
      <c r="T480" s="3"/>
    </row>
    <row r="481" spans="2:20" s="1" customFormat="1" ht="25.2" customHeight="1" x14ac:dyDescent="0.3">
      <c r="B481" s="12" t="s">
        <v>2323</v>
      </c>
      <c r="C481" s="12" t="s">
        <v>6459</v>
      </c>
      <c r="D481" s="13"/>
      <c r="E481" s="17"/>
      <c r="F481" s="17"/>
      <c r="G481" s="17"/>
      <c r="H481" s="17"/>
      <c r="I481" s="17"/>
      <c r="J481" s="13"/>
      <c r="K481" s="13">
        <f>SUM(K482:K483)</f>
        <v>12770.66</v>
      </c>
      <c r="L481" s="13"/>
      <c r="M481" s="13">
        <f>SUM(M482:M483)</f>
        <v>13047.74</v>
      </c>
      <c r="N481" s="13"/>
      <c r="O481" s="13">
        <f>SUM(O482:O483)</f>
        <v>277.07999999999902</v>
      </c>
      <c r="Q481" s="13"/>
      <c r="R481" s="13"/>
      <c r="S481" s="13"/>
      <c r="T481" s="13"/>
    </row>
    <row r="482" spans="2:20" s="1" customFormat="1" ht="15" customHeight="1" x14ac:dyDescent="0.3">
      <c r="B482" s="4" t="s">
        <v>2325</v>
      </c>
      <c r="C482" s="4" t="s">
        <v>6460</v>
      </c>
      <c r="D482" s="3" t="s">
        <v>25</v>
      </c>
      <c r="E482" s="18">
        <v>149</v>
      </c>
      <c r="F482" s="18"/>
      <c r="G482" s="18"/>
      <c r="H482" s="18"/>
      <c r="I482" s="97">
        <f t="shared" ref="I482:I483" si="377">SUM(E482:H482)</f>
        <v>149</v>
      </c>
      <c r="J482" s="3">
        <v>66.459999999999994</v>
      </c>
      <c r="K482" s="3">
        <f t="shared" ref="K482:K483" si="378">+ROUND(+IF(I482="",0,I482*J482),2)</f>
        <v>9902.5400000000009</v>
      </c>
      <c r="L482" s="3">
        <v>68.02</v>
      </c>
      <c r="M482" s="3">
        <f t="shared" ref="M482:M483" si="379">+ROUND(+IF(I482="",0,I482*L482),2)</f>
        <v>10134.98</v>
      </c>
      <c r="N482" s="3">
        <f t="shared" ref="N482:O483" si="380">+L482-J482</f>
        <v>1.5600000000000023</v>
      </c>
      <c r="O482" s="3">
        <f t="shared" si="380"/>
        <v>232.43999999999869</v>
      </c>
      <c r="Q482" s="3"/>
      <c r="R482" s="3"/>
      <c r="S482" s="3"/>
      <c r="T482" s="3"/>
    </row>
    <row r="483" spans="2:20" s="1" customFormat="1" ht="15" customHeight="1" x14ac:dyDescent="0.3">
      <c r="B483" s="4" t="s">
        <v>2327</v>
      </c>
      <c r="C483" s="4" t="s">
        <v>2370</v>
      </c>
      <c r="D483" s="3" t="s">
        <v>28</v>
      </c>
      <c r="E483" s="18">
        <v>6</v>
      </c>
      <c r="F483" s="18"/>
      <c r="G483" s="18"/>
      <c r="H483" s="18"/>
      <c r="I483" s="97">
        <f t="shared" si="377"/>
        <v>6</v>
      </c>
      <c r="J483" s="3">
        <v>478.02</v>
      </c>
      <c r="K483" s="3">
        <f t="shared" si="378"/>
        <v>2868.12</v>
      </c>
      <c r="L483" s="3">
        <v>485.46</v>
      </c>
      <c r="M483" s="3">
        <f t="shared" si="379"/>
        <v>2912.76</v>
      </c>
      <c r="N483" s="3">
        <f t="shared" si="380"/>
        <v>7.4399999999999977</v>
      </c>
      <c r="O483" s="3">
        <f t="shared" si="380"/>
        <v>44.640000000000327</v>
      </c>
      <c r="Q483" s="3"/>
      <c r="R483" s="3"/>
      <c r="S483" s="3"/>
      <c r="T483" s="3"/>
    </row>
    <row r="484" spans="2:20" s="1" customFormat="1" ht="25.2" customHeight="1" x14ac:dyDescent="0.3">
      <c r="B484" s="12" t="s">
        <v>2365</v>
      </c>
      <c r="C484" s="12" t="s">
        <v>6461</v>
      </c>
      <c r="D484" s="13"/>
      <c r="E484" s="17"/>
      <c r="F484" s="17"/>
      <c r="G484" s="17"/>
      <c r="H484" s="17"/>
      <c r="I484" s="17"/>
      <c r="J484" s="13"/>
      <c r="K484" s="13">
        <f>SUM(K485)</f>
        <v>2574.69</v>
      </c>
      <c r="L484" s="13"/>
      <c r="M484" s="13">
        <f>SUM(M485)</f>
        <v>2579.88</v>
      </c>
      <c r="N484" s="13"/>
      <c r="O484" s="13">
        <f>SUM(O485)</f>
        <v>5.1900000000000546</v>
      </c>
      <c r="Q484" s="13"/>
      <c r="R484" s="13"/>
      <c r="S484" s="13"/>
      <c r="T484" s="13"/>
    </row>
    <row r="485" spans="2:20" s="1" customFormat="1" ht="15" customHeight="1" x14ac:dyDescent="0.3">
      <c r="B485" s="4" t="s">
        <v>2367</v>
      </c>
      <c r="C485" s="4" t="s">
        <v>6462</v>
      </c>
      <c r="D485" s="3" t="s">
        <v>28</v>
      </c>
      <c r="E485" s="18">
        <v>1</v>
      </c>
      <c r="F485" s="18"/>
      <c r="G485" s="18"/>
      <c r="H485" s="18"/>
      <c r="I485" s="97">
        <f>SUM(E485:H485)</f>
        <v>1</v>
      </c>
      <c r="J485" s="3">
        <v>2574.69</v>
      </c>
      <c r="K485" s="3">
        <f t="shared" ref="K485" si="381">+ROUND(+IF(I485="",0,I485*J485),2)</f>
        <v>2574.69</v>
      </c>
      <c r="L485" s="3">
        <v>2579.88</v>
      </c>
      <c r="M485" s="3">
        <f t="shared" ref="M485" si="382">+ROUND(+IF(I485="",0,I485*L485),2)</f>
        <v>2579.88</v>
      </c>
      <c r="N485" s="3">
        <f t="shared" ref="N485:O485" si="383">+L485-J485</f>
        <v>5.1900000000000546</v>
      </c>
      <c r="O485" s="3">
        <f t="shared" si="383"/>
        <v>5.1900000000000546</v>
      </c>
      <c r="Q485" s="3"/>
      <c r="R485" s="3"/>
      <c r="S485" s="3"/>
      <c r="T485" s="3"/>
    </row>
    <row r="486" spans="2:20" s="1" customFormat="1" ht="25.2" customHeight="1" x14ac:dyDescent="0.3">
      <c r="B486" s="12" t="s">
        <v>2371</v>
      </c>
      <c r="C486" s="12" t="s">
        <v>2388</v>
      </c>
      <c r="D486" s="13"/>
      <c r="E486" s="17"/>
      <c r="F486" s="17"/>
      <c r="G486" s="17"/>
      <c r="H486" s="17"/>
      <c r="I486" s="17"/>
      <c r="J486" s="13"/>
      <c r="K486" s="13">
        <f>SUM(K487:K507)</f>
        <v>24852.279999999995</v>
      </c>
      <c r="L486" s="13"/>
      <c r="M486" s="13">
        <f>SUM(M487:M507)</f>
        <v>25127.61</v>
      </c>
      <c r="N486" s="13"/>
      <c r="O486" s="13">
        <f>SUM(O487:O507)</f>
        <v>275.33000000000038</v>
      </c>
      <c r="Q486" s="13"/>
      <c r="R486" s="13"/>
      <c r="S486" s="13"/>
      <c r="T486" s="13"/>
    </row>
    <row r="487" spans="2:20" s="1" customFormat="1" ht="15" customHeight="1" x14ac:dyDescent="0.3">
      <c r="B487" s="4" t="s">
        <v>2373</v>
      </c>
      <c r="C487" s="4" t="s">
        <v>6463</v>
      </c>
      <c r="D487" s="3" t="s">
        <v>28</v>
      </c>
      <c r="E487" s="18">
        <v>1</v>
      </c>
      <c r="F487" s="18"/>
      <c r="G487" s="18"/>
      <c r="H487" s="18"/>
      <c r="I487" s="97">
        <f t="shared" ref="I487:I507" si="384">SUM(E487:H487)</f>
        <v>1</v>
      </c>
      <c r="J487" s="3">
        <v>745.45</v>
      </c>
      <c r="K487" s="3">
        <f t="shared" ref="K487:K507" si="385">+ROUND(+IF(I487="",0,I487*J487),2)</f>
        <v>745.45</v>
      </c>
      <c r="L487" s="3">
        <v>750.64</v>
      </c>
      <c r="M487" s="3">
        <f t="shared" ref="M487:M507" si="386">+ROUND(+IF(I487="",0,I487*L487),2)</f>
        <v>750.64</v>
      </c>
      <c r="N487" s="3">
        <f t="shared" ref="N487:O507" si="387">+L487-J487</f>
        <v>5.1899999999999409</v>
      </c>
      <c r="O487" s="3">
        <f t="shared" si="387"/>
        <v>5.1899999999999409</v>
      </c>
      <c r="Q487" s="3"/>
      <c r="R487" s="3"/>
      <c r="S487" s="3"/>
      <c r="T487" s="3"/>
    </row>
    <row r="488" spans="2:20" s="1" customFormat="1" ht="15" customHeight="1" x14ac:dyDescent="0.3">
      <c r="B488" s="4" t="s">
        <v>2387</v>
      </c>
      <c r="C488" s="4" t="s">
        <v>6464</v>
      </c>
      <c r="D488" s="3" t="s">
        <v>28</v>
      </c>
      <c r="E488" s="18">
        <v>1</v>
      </c>
      <c r="F488" s="18"/>
      <c r="G488" s="18"/>
      <c r="H488" s="18"/>
      <c r="I488" s="97">
        <f t="shared" si="384"/>
        <v>1</v>
      </c>
      <c r="J488" s="3">
        <v>870.32</v>
      </c>
      <c r="K488" s="3">
        <f t="shared" si="385"/>
        <v>870.32</v>
      </c>
      <c r="L488" s="3">
        <v>877.24</v>
      </c>
      <c r="M488" s="3">
        <f t="shared" si="386"/>
        <v>877.24</v>
      </c>
      <c r="N488" s="3">
        <f t="shared" si="387"/>
        <v>6.9199999999999591</v>
      </c>
      <c r="O488" s="3">
        <f t="shared" si="387"/>
        <v>6.9199999999999591</v>
      </c>
      <c r="Q488" s="3"/>
      <c r="R488" s="3"/>
      <c r="S488" s="3"/>
      <c r="T488" s="3"/>
    </row>
    <row r="489" spans="2:20" s="1" customFormat="1" ht="15" customHeight="1" x14ac:dyDescent="0.3">
      <c r="B489" s="4" t="s">
        <v>2399</v>
      </c>
      <c r="C489" s="4" t="s">
        <v>6465</v>
      </c>
      <c r="D489" s="3" t="s">
        <v>28</v>
      </c>
      <c r="E489" s="18">
        <v>1</v>
      </c>
      <c r="F489" s="18"/>
      <c r="G489" s="18"/>
      <c r="H489" s="18"/>
      <c r="I489" s="97">
        <f t="shared" si="384"/>
        <v>1</v>
      </c>
      <c r="J489" s="3">
        <v>870.32</v>
      </c>
      <c r="K489" s="3">
        <f t="shared" si="385"/>
        <v>870.32</v>
      </c>
      <c r="L489" s="3">
        <v>877.24</v>
      </c>
      <c r="M489" s="3">
        <f t="shared" si="386"/>
        <v>877.24</v>
      </c>
      <c r="N489" s="3">
        <f t="shared" si="387"/>
        <v>6.9199999999999591</v>
      </c>
      <c r="O489" s="3">
        <f t="shared" si="387"/>
        <v>6.9199999999999591</v>
      </c>
      <c r="Q489" s="3"/>
      <c r="R489" s="3"/>
      <c r="S489" s="3"/>
      <c r="T489" s="3"/>
    </row>
    <row r="490" spans="2:20" s="1" customFormat="1" ht="15" customHeight="1" x14ac:dyDescent="0.3">
      <c r="B490" s="4" t="s">
        <v>2405</v>
      </c>
      <c r="C490" s="4" t="s">
        <v>6466</v>
      </c>
      <c r="D490" s="3" t="s">
        <v>28</v>
      </c>
      <c r="E490" s="18">
        <v>1</v>
      </c>
      <c r="F490" s="18"/>
      <c r="G490" s="18"/>
      <c r="H490" s="18"/>
      <c r="I490" s="97">
        <f t="shared" si="384"/>
        <v>1</v>
      </c>
      <c r="J490" s="3">
        <v>842.02</v>
      </c>
      <c r="K490" s="3">
        <f t="shared" si="385"/>
        <v>842.02</v>
      </c>
      <c r="L490" s="3">
        <v>848.94</v>
      </c>
      <c r="M490" s="3">
        <f t="shared" si="386"/>
        <v>848.94</v>
      </c>
      <c r="N490" s="3">
        <f t="shared" si="387"/>
        <v>6.9200000000000728</v>
      </c>
      <c r="O490" s="3">
        <f t="shared" si="387"/>
        <v>6.9200000000000728</v>
      </c>
      <c r="Q490" s="3"/>
      <c r="R490" s="3"/>
      <c r="S490" s="3"/>
      <c r="T490" s="3"/>
    </row>
    <row r="491" spans="2:20" s="1" customFormat="1" ht="15" customHeight="1" x14ac:dyDescent="0.3">
      <c r="B491" s="4" t="s">
        <v>6467</v>
      </c>
      <c r="C491" s="4" t="s">
        <v>6468</v>
      </c>
      <c r="D491" s="3" t="s">
        <v>28</v>
      </c>
      <c r="E491" s="18">
        <v>1</v>
      </c>
      <c r="F491" s="18"/>
      <c r="G491" s="18"/>
      <c r="H491" s="18"/>
      <c r="I491" s="97">
        <f t="shared" si="384"/>
        <v>1</v>
      </c>
      <c r="J491" s="3">
        <v>842.02</v>
      </c>
      <c r="K491" s="3">
        <f t="shared" si="385"/>
        <v>842.02</v>
      </c>
      <c r="L491" s="3">
        <v>848.94</v>
      </c>
      <c r="M491" s="3">
        <f t="shared" si="386"/>
        <v>848.94</v>
      </c>
      <c r="N491" s="3">
        <f t="shared" si="387"/>
        <v>6.9200000000000728</v>
      </c>
      <c r="O491" s="3">
        <f t="shared" si="387"/>
        <v>6.9200000000000728</v>
      </c>
      <c r="Q491" s="3"/>
      <c r="R491" s="3"/>
      <c r="S491" s="3"/>
      <c r="T491" s="3"/>
    </row>
    <row r="492" spans="2:20" s="1" customFormat="1" ht="15" customHeight="1" x14ac:dyDescent="0.3">
      <c r="B492" s="4" t="s">
        <v>6469</v>
      </c>
      <c r="C492" s="4" t="s">
        <v>6470</v>
      </c>
      <c r="D492" s="3" t="s">
        <v>28</v>
      </c>
      <c r="E492" s="18">
        <v>1</v>
      </c>
      <c r="F492" s="18"/>
      <c r="G492" s="18"/>
      <c r="H492" s="18"/>
      <c r="I492" s="97">
        <f t="shared" si="384"/>
        <v>1</v>
      </c>
      <c r="J492" s="3">
        <v>745.45</v>
      </c>
      <c r="K492" s="3">
        <f t="shared" si="385"/>
        <v>745.45</v>
      </c>
      <c r="L492" s="3">
        <v>750.64</v>
      </c>
      <c r="M492" s="3">
        <f t="shared" si="386"/>
        <v>750.64</v>
      </c>
      <c r="N492" s="3">
        <f t="shared" si="387"/>
        <v>5.1899999999999409</v>
      </c>
      <c r="O492" s="3">
        <f t="shared" si="387"/>
        <v>5.1899999999999409</v>
      </c>
      <c r="Q492" s="3"/>
      <c r="R492" s="3"/>
      <c r="S492" s="3"/>
      <c r="T492" s="3"/>
    </row>
    <row r="493" spans="2:20" s="1" customFormat="1" ht="15" customHeight="1" x14ac:dyDescent="0.3">
      <c r="B493" s="4" t="s">
        <v>6471</v>
      </c>
      <c r="C493" s="4" t="s">
        <v>6472</v>
      </c>
      <c r="D493" s="3" t="s">
        <v>28</v>
      </c>
      <c r="E493" s="18">
        <v>1</v>
      </c>
      <c r="F493" s="18"/>
      <c r="G493" s="18"/>
      <c r="H493" s="18"/>
      <c r="I493" s="97">
        <f t="shared" si="384"/>
        <v>1</v>
      </c>
      <c r="J493" s="3">
        <v>504.49</v>
      </c>
      <c r="K493" s="3">
        <f t="shared" si="385"/>
        <v>504.49</v>
      </c>
      <c r="L493" s="3">
        <v>507.09</v>
      </c>
      <c r="M493" s="3">
        <f t="shared" si="386"/>
        <v>507.09</v>
      </c>
      <c r="N493" s="3">
        <f t="shared" si="387"/>
        <v>2.5999999999999659</v>
      </c>
      <c r="O493" s="3">
        <f t="shared" si="387"/>
        <v>2.5999999999999659</v>
      </c>
      <c r="Q493" s="3"/>
      <c r="R493" s="3"/>
      <c r="S493" s="3"/>
      <c r="T493" s="3"/>
    </row>
    <row r="494" spans="2:20" s="1" customFormat="1" ht="15" customHeight="1" x14ac:dyDescent="0.3">
      <c r="B494" s="4" t="s">
        <v>6473</v>
      </c>
      <c r="C494" s="4" t="s">
        <v>6474</v>
      </c>
      <c r="D494" s="3" t="s">
        <v>28</v>
      </c>
      <c r="E494" s="18">
        <v>1</v>
      </c>
      <c r="F494" s="18"/>
      <c r="G494" s="18"/>
      <c r="H494" s="18"/>
      <c r="I494" s="97">
        <f t="shared" si="384"/>
        <v>1</v>
      </c>
      <c r="J494" s="3">
        <v>504.49</v>
      </c>
      <c r="K494" s="3">
        <f t="shared" si="385"/>
        <v>504.49</v>
      </c>
      <c r="L494" s="3">
        <v>507.09</v>
      </c>
      <c r="M494" s="3">
        <f t="shared" si="386"/>
        <v>507.09</v>
      </c>
      <c r="N494" s="3">
        <f t="shared" si="387"/>
        <v>2.5999999999999659</v>
      </c>
      <c r="O494" s="3">
        <f t="shared" si="387"/>
        <v>2.5999999999999659</v>
      </c>
      <c r="Q494" s="3"/>
      <c r="R494" s="3"/>
      <c r="S494" s="3"/>
      <c r="T494" s="3"/>
    </row>
    <row r="495" spans="2:20" s="1" customFormat="1" ht="15" customHeight="1" x14ac:dyDescent="0.3">
      <c r="B495" s="4" t="s">
        <v>6475</v>
      </c>
      <c r="C495" s="4" t="s">
        <v>6476</v>
      </c>
      <c r="D495" s="3" t="s">
        <v>28</v>
      </c>
      <c r="E495" s="18">
        <v>1</v>
      </c>
      <c r="F495" s="18"/>
      <c r="G495" s="18"/>
      <c r="H495" s="18"/>
      <c r="I495" s="97">
        <f t="shared" si="384"/>
        <v>1</v>
      </c>
      <c r="J495" s="3">
        <v>504.49</v>
      </c>
      <c r="K495" s="3">
        <f t="shared" si="385"/>
        <v>504.49</v>
      </c>
      <c r="L495" s="3">
        <v>507.09</v>
      </c>
      <c r="M495" s="3">
        <f t="shared" si="386"/>
        <v>507.09</v>
      </c>
      <c r="N495" s="3">
        <f t="shared" si="387"/>
        <v>2.5999999999999659</v>
      </c>
      <c r="O495" s="3">
        <f t="shared" si="387"/>
        <v>2.5999999999999659</v>
      </c>
      <c r="Q495" s="3"/>
      <c r="R495" s="3"/>
      <c r="S495" s="3"/>
      <c r="T495" s="3"/>
    </row>
    <row r="496" spans="2:20" s="1" customFormat="1" ht="15" customHeight="1" x14ac:dyDescent="0.3">
      <c r="B496" s="4" t="s">
        <v>6477</v>
      </c>
      <c r="C496" s="4" t="s">
        <v>6478</v>
      </c>
      <c r="D496" s="3" t="s">
        <v>28</v>
      </c>
      <c r="E496" s="18">
        <v>1</v>
      </c>
      <c r="F496" s="18"/>
      <c r="G496" s="18"/>
      <c r="H496" s="18"/>
      <c r="I496" s="97">
        <f t="shared" si="384"/>
        <v>1</v>
      </c>
      <c r="J496" s="3">
        <v>2687.37</v>
      </c>
      <c r="K496" s="3">
        <f t="shared" si="385"/>
        <v>2687.37</v>
      </c>
      <c r="L496" s="3">
        <v>2697.76</v>
      </c>
      <c r="M496" s="3">
        <f t="shared" si="386"/>
        <v>2697.76</v>
      </c>
      <c r="N496" s="3">
        <f t="shared" si="387"/>
        <v>10.390000000000327</v>
      </c>
      <c r="O496" s="3">
        <f t="shared" si="387"/>
        <v>10.390000000000327</v>
      </c>
      <c r="Q496" s="3"/>
      <c r="R496" s="3"/>
      <c r="S496" s="3"/>
      <c r="T496" s="3"/>
    </row>
    <row r="497" spans="2:20" s="1" customFormat="1" ht="15" customHeight="1" x14ac:dyDescent="0.3">
      <c r="B497" s="4" t="s">
        <v>6479</v>
      </c>
      <c r="C497" s="4" t="s">
        <v>6480</v>
      </c>
      <c r="D497" s="3" t="s">
        <v>28</v>
      </c>
      <c r="E497" s="18">
        <v>1</v>
      </c>
      <c r="F497" s="18"/>
      <c r="G497" s="18"/>
      <c r="H497" s="18"/>
      <c r="I497" s="97">
        <f t="shared" si="384"/>
        <v>1</v>
      </c>
      <c r="J497" s="3">
        <v>504.49</v>
      </c>
      <c r="K497" s="3">
        <f t="shared" si="385"/>
        <v>504.49</v>
      </c>
      <c r="L497" s="3">
        <v>507.09</v>
      </c>
      <c r="M497" s="3">
        <f t="shared" si="386"/>
        <v>507.09</v>
      </c>
      <c r="N497" s="3">
        <f t="shared" si="387"/>
        <v>2.5999999999999659</v>
      </c>
      <c r="O497" s="3">
        <f t="shared" si="387"/>
        <v>2.5999999999999659</v>
      </c>
      <c r="Q497" s="3"/>
      <c r="R497" s="3"/>
      <c r="S497" s="3"/>
      <c r="T497" s="3"/>
    </row>
    <row r="498" spans="2:20" s="1" customFormat="1" ht="15" customHeight="1" x14ac:dyDescent="0.3">
      <c r="B498" s="4" t="s">
        <v>6481</v>
      </c>
      <c r="C498" s="4" t="s">
        <v>6482</v>
      </c>
      <c r="D498" s="3" t="s">
        <v>28</v>
      </c>
      <c r="E498" s="18">
        <v>1</v>
      </c>
      <c r="F498" s="18"/>
      <c r="G498" s="18"/>
      <c r="H498" s="18"/>
      <c r="I498" s="97">
        <f t="shared" si="384"/>
        <v>1</v>
      </c>
      <c r="J498" s="3">
        <v>560.83000000000004</v>
      </c>
      <c r="K498" s="3">
        <f t="shared" si="385"/>
        <v>560.83000000000004</v>
      </c>
      <c r="L498" s="3">
        <v>566.02</v>
      </c>
      <c r="M498" s="3">
        <f t="shared" si="386"/>
        <v>566.02</v>
      </c>
      <c r="N498" s="3">
        <f t="shared" si="387"/>
        <v>5.1899999999999409</v>
      </c>
      <c r="O498" s="3">
        <f t="shared" si="387"/>
        <v>5.1899999999999409</v>
      </c>
      <c r="Q498" s="3"/>
      <c r="R498" s="3"/>
      <c r="S498" s="3"/>
      <c r="T498" s="3"/>
    </row>
    <row r="499" spans="2:20" s="1" customFormat="1" ht="15" customHeight="1" x14ac:dyDescent="0.3">
      <c r="B499" s="4" t="s">
        <v>6483</v>
      </c>
      <c r="C499" s="4" t="s">
        <v>6484</v>
      </c>
      <c r="D499" s="3" t="s">
        <v>28</v>
      </c>
      <c r="E499" s="18">
        <v>1</v>
      </c>
      <c r="F499" s="18"/>
      <c r="G499" s="18"/>
      <c r="H499" s="18"/>
      <c r="I499" s="97">
        <f t="shared" si="384"/>
        <v>1</v>
      </c>
      <c r="J499" s="3">
        <v>607.94000000000005</v>
      </c>
      <c r="K499" s="3">
        <f t="shared" si="385"/>
        <v>607.94000000000005</v>
      </c>
      <c r="L499" s="3">
        <v>613.13</v>
      </c>
      <c r="M499" s="3">
        <f t="shared" si="386"/>
        <v>613.13</v>
      </c>
      <c r="N499" s="3">
        <f t="shared" si="387"/>
        <v>5.1899999999999409</v>
      </c>
      <c r="O499" s="3">
        <f t="shared" si="387"/>
        <v>5.1899999999999409</v>
      </c>
      <c r="Q499" s="3"/>
      <c r="R499" s="3"/>
      <c r="S499" s="3"/>
      <c r="T499" s="3"/>
    </row>
    <row r="500" spans="2:20" s="1" customFormat="1" ht="15" customHeight="1" x14ac:dyDescent="0.3">
      <c r="B500" s="4" t="s">
        <v>6485</v>
      </c>
      <c r="C500" s="4" t="s">
        <v>6817</v>
      </c>
      <c r="D500" s="3" t="s">
        <v>28</v>
      </c>
      <c r="E500" s="18">
        <v>1</v>
      </c>
      <c r="F500" s="18"/>
      <c r="G500" s="18"/>
      <c r="H500" s="18"/>
      <c r="I500" s="97">
        <f t="shared" si="384"/>
        <v>1</v>
      </c>
      <c r="J500" s="3">
        <v>651.05999999999995</v>
      </c>
      <c r="K500" s="3">
        <f t="shared" si="385"/>
        <v>651.05999999999995</v>
      </c>
      <c r="L500" s="3">
        <v>656.25</v>
      </c>
      <c r="M500" s="3">
        <f t="shared" si="386"/>
        <v>656.25</v>
      </c>
      <c r="N500" s="3">
        <f t="shared" si="387"/>
        <v>5.1900000000000546</v>
      </c>
      <c r="O500" s="3">
        <f t="shared" si="387"/>
        <v>5.1900000000000546</v>
      </c>
      <c r="Q500" s="3"/>
      <c r="R500" s="3"/>
      <c r="S500" s="3"/>
      <c r="T500" s="3"/>
    </row>
    <row r="501" spans="2:20" s="1" customFormat="1" ht="15" customHeight="1" x14ac:dyDescent="0.3">
      <c r="B501" s="4" t="s">
        <v>6486</v>
      </c>
      <c r="C501" s="4" t="s">
        <v>6487</v>
      </c>
      <c r="D501" s="3" t="s">
        <v>28</v>
      </c>
      <c r="E501" s="18">
        <v>1</v>
      </c>
      <c r="F501" s="18"/>
      <c r="G501" s="18"/>
      <c r="H501" s="18"/>
      <c r="I501" s="97">
        <f t="shared" si="384"/>
        <v>1</v>
      </c>
      <c r="J501" s="3">
        <v>870.32</v>
      </c>
      <c r="K501" s="3">
        <f t="shared" si="385"/>
        <v>870.32</v>
      </c>
      <c r="L501" s="3">
        <v>877.24</v>
      </c>
      <c r="M501" s="3">
        <f t="shared" si="386"/>
        <v>877.24</v>
      </c>
      <c r="N501" s="3">
        <f t="shared" si="387"/>
        <v>6.9199999999999591</v>
      </c>
      <c r="O501" s="3">
        <f t="shared" si="387"/>
        <v>6.9199999999999591</v>
      </c>
      <c r="Q501" s="3"/>
      <c r="R501" s="3"/>
      <c r="S501" s="3"/>
      <c r="T501" s="3"/>
    </row>
    <row r="502" spans="2:20" s="1" customFormat="1" ht="15" customHeight="1" x14ac:dyDescent="0.3">
      <c r="B502" s="4" t="s">
        <v>6488</v>
      </c>
      <c r="C502" s="4" t="s">
        <v>6489</v>
      </c>
      <c r="D502" s="3" t="s">
        <v>28</v>
      </c>
      <c r="E502" s="18">
        <v>1</v>
      </c>
      <c r="F502" s="18"/>
      <c r="G502" s="18"/>
      <c r="H502" s="18"/>
      <c r="I502" s="97">
        <f t="shared" si="384"/>
        <v>1</v>
      </c>
      <c r="J502" s="3">
        <v>2912.74</v>
      </c>
      <c r="K502" s="3">
        <f t="shared" si="385"/>
        <v>2912.74</v>
      </c>
      <c r="L502" s="3">
        <v>2933.5</v>
      </c>
      <c r="M502" s="3">
        <f t="shared" si="386"/>
        <v>2933.5</v>
      </c>
      <c r="N502" s="3">
        <f t="shared" si="387"/>
        <v>20.760000000000218</v>
      </c>
      <c r="O502" s="3">
        <f t="shared" si="387"/>
        <v>20.760000000000218</v>
      </c>
      <c r="Q502" s="3"/>
      <c r="R502" s="3"/>
      <c r="S502" s="3"/>
      <c r="T502" s="3"/>
    </row>
    <row r="503" spans="2:20" s="1" customFormat="1" ht="15" customHeight="1" x14ac:dyDescent="0.3">
      <c r="B503" s="4" t="s">
        <v>6490</v>
      </c>
      <c r="C503" s="4" t="s">
        <v>6818</v>
      </c>
      <c r="D503" s="3" t="s">
        <v>28</v>
      </c>
      <c r="E503" s="18">
        <v>480</v>
      </c>
      <c r="F503" s="18"/>
      <c r="G503" s="18"/>
      <c r="H503" s="18"/>
      <c r="I503" s="97">
        <f t="shared" si="384"/>
        <v>480</v>
      </c>
      <c r="J503" s="3">
        <v>7.3</v>
      </c>
      <c r="K503" s="3">
        <f t="shared" si="385"/>
        <v>3504</v>
      </c>
      <c r="L503" s="3">
        <v>7.46</v>
      </c>
      <c r="M503" s="3">
        <f t="shared" si="386"/>
        <v>3580.8</v>
      </c>
      <c r="N503" s="3">
        <f t="shared" si="387"/>
        <v>0.16000000000000014</v>
      </c>
      <c r="O503" s="3">
        <f t="shared" si="387"/>
        <v>76.800000000000182</v>
      </c>
      <c r="Q503" s="3"/>
      <c r="R503" s="3"/>
      <c r="S503" s="3"/>
      <c r="T503" s="3"/>
    </row>
    <row r="504" spans="2:20" s="1" customFormat="1" ht="15" customHeight="1" x14ac:dyDescent="0.3">
      <c r="B504" s="4" t="s">
        <v>7496</v>
      </c>
      <c r="C504" s="4" t="s">
        <v>6491</v>
      </c>
      <c r="D504" s="3" t="s">
        <v>28</v>
      </c>
      <c r="E504" s="18">
        <v>480</v>
      </c>
      <c r="F504" s="18"/>
      <c r="G504" s="18"/>
      <c r="H504" s="18"/>
      <c r="I504" s="97">
        <f t="shared" si="384"/>
        <v>480</v>
      </c>
      <c r="J504" s="3">
        <v>4.46</v>
      </c>
      <c r="K504" s="3">
        <f t="shared" si="385"/>
        <v>2140.8000000000002</v>
      </c>
      <c r="L504" s="3">
        <v>4.63</v>
      </c>
      <c r="M504" s="3">
        <f t="shared" si="386"/>
        <v>2222.4</v>
      </c>
      <c r="N504" s="3">
        <f t="shared" si="387"/>
        <v>0.16999999999999993</v>
      </c>
      <c r="O504" s="3">
        <f t="shared" si="387"/>
        <v>81.599999999999909</v>
      </c>
      <c r="Q504" s="3"/>
      <c r="R504" s="3"/>
      <c r="S504" s="3"/>
      <c r="T504" s="3"/>
    </row>
    <row r="505" spans="2:20" s="1" customFormat="1" ht="15" customHeight="1" x14ac:dyDescent="0.3">
      <c r="B505" s="4" t="s">
        <v>7497</v>
      </c>
      <c r="C505" s="4" t="s">
        <v>6492</v>
      </c>
      <c r="D505" s="3" t="s">
        <v>28</v>
      </c>
      <c r="E505" s="18">
        <v>41</v>
      </c>
      <c r="F505" s="18"/>
      <c r="G505" s="18"/>
      <c r="H505" s="18"/>
      <c r="I505" s="97">
        <f t="shared" si="384"/>
        <v>41</v>
      </c>
      <c r="J505" s="3">
        <v>6.63</v>
      </c>
      <c r="K505" s="3">
        <f t="shared" si="385"/>
        <v>271.83</v>
      </c>
      <c r="L505" s="3">
        <v>6.82</v>
      </c>
      <c r="M505" s="3">
        <f t="shared" si="386"/>
        <v>279.62</v>
      </c>
      <c r="N505" s="3">
        <f t="shared" si="387"/>
        <v>0.19000000000000039</v>
      </c>
      <c r="O505" s="3">
        <f t="shared" si="387"/>
        <v>7.7900000000000205</v>
      </c>
      <c r="Q505" s="3"/>
      <c r="R505" s="3"/>
      <c r="S505" s="3"/>
      <c r="T505" s="3"/>
    </row>
    <row r="506" spans="2:20" s="1" customFormat="1" ht="15" customHeight="1" x14ac:dyDescent="0.3">
      <c r="B506" s="4" t="s">
        <v>6493</v>
      </c>
      <c r="C506" s="4" t="s">
        <v>6494</v>
      </c>
      <c r="D506" s="3" t="s">
        <v>28</v>
      </c>
      <c r="E506" s="18">
        <v>1</v>
      </c>
      <c r="F506" s="18"/>
      <c r="G506" s="18"/>
      <c r="H506" s="18"/>
      <c r="I506" s="97">
        <f t="shared" si="384"/>
        <v>1</v>
      </c>
      <c r="J506" s="3">
        <v>3538.09</v>
      </c>
      <c r="K506" s="3">
        <f t="shared" si="385"/>
        <v>3538.09</v>
      </c>
      <c r="L506" s="3">
        <v>3538.09</v>
      </c>
      <c r="M506" s="3">
        <f t="shared" si="386"/>
        <v>3538.09</v>
      </c>
      <c r="N506" s="3">
        <f t="shared" si="387"/>
        <v>0</v>
      </c>
      <c r="O506" s="3">
        <f t="shared" si="387"/>
        <v>0</v>
      </c>
      <c r="Q506" s="3"/>
      <c r="R506" s="3"/>
      <c r="S506" s="3"/>
      <c r="T506" s="3"/>
    </row>
    <row r="507" spans="2:20" s="1" customFormat="1" ht="15" customHeight="1" x14ac:dyDescent="0.3">
      <c r="B507" s="4" t="s">
        <v>6495</v>
      </c>
      <c r="C507" s="4" t="s">
        <v>6496</v>
      </c>
      <c r="D507" s="3" t="s">
        <v>28</v>
      </c>
      <c r="E507" s="18">
        <v>16</v>
      </c>
      <c r="F507" s="18"/>
      <c r="G507" s="18"/>
      <c r="H507" s="18"/>
      <c r="I507" s="97">
        <f t="shared" si="384"/>
        <v>16</v>
      </c>
      <c r="J507" s="3">
        <v>10.86</v>
      </c>
      <c r="K507" s="3">
        <f t="shared" si="385"/>
        <v>173.76</v>
      </c>
      <c r="L507" s="3">
        <v>11.3</v>
      </c>
      <c r="M507" s="3">
        <f t="shared" si="386"/>
        <v>180.8</v>
      </c>
      <c r="N507" s="3">
        <f t="shared" si="387"/>
        <v>0.44000000000000128</v>
      </c>
      <c r="O507" s="3">
        <f t="shared" si="387"/>
        <v>7.0400000000000205</v>
      </c>
      <c r="Q507" s="3"/>
      <c r="R507" s="3"/>
      <c r="S507" s="3"/>
      <c r="T507" s="3"/>
    </row>
    <row r="508" spans="2:20" s="1" customFormat="1" ht="25.2" customHeight="1" x14ac:dyDescent="0.3">
      <c r="B508" s="12" t="s">
        <v>2433</v>
      </c>
      <c r="C508" s="12" t="s">
        <v>6497</v>
      </c>
      <c r="D508" s="13"/>
      <c r="E508" s="17"/>
      <c r="F508" s="17"/>
      <c r="G508" s="17"/>
      <c r="H508" s="17"/>
      <c r="I508" s="17"/>
      <c r="J508" s="13"/>
      <c r="K508" s="13">
        <f>SUM(K509:K526)</f>
        <v>51327.76</v>
      </c>
      <c r="L508" s="13"/>
      <c r="M508" s="13">
        <f>SUM(M509:M526)</f>
        <v>51480.52</v>
      </c>
      <c r="N508" s="13"/>
      <c r="O508" s="13">
        <f>SUM(O509:O526)</f>
        <v>152.75999999999863</v>
      </c>
      <c r="Q508" s="13"/>
      <c r="R508" s="13"/>
      <c r="S508" s="13"/>
      <c r="T508" s="13"/>
    </row>
    <row r="509" spans="2:20" s="1" customFormat="1" ht="15" customHeight="1" x14ac:dyDescent="0.3">
      <c r="B509" s="4" t="s">
        <v>2435</v>
      </c>
      <c r="C509" s="4" t="s">
        <v>6819</v>
      </c>
      <c r="D509" s="3" t="s">
        <v>28</v>
      </c>
      <c r="E509" s="18">
        <v>1</v>
      </c>
      <c r="F509" s="18"/>
      <c r="G509" s="18"/>
      <c r="H509" s="18"/>
      <c r="I509" s="97">
        <f t="shared" ref="I509:I526" si="388">SUM(E509:H509)</f>
        <v>1</v>
      </c>
      <c r="J509" s="3">
        <v>2465.8000000000002</v>
      </c>
      <c r="K509" s="3">
        <f t="shared" ref="K509:K526" si="389">+ROUND(+IF(I509="",0,I509*J509),2)</f>
        <v>2465.8000000000002</v>
      </c>
      <c r="L509" s="3">
        <v>2466.4699999999998</v>
      </c>
      <c r="M509" s="3">
        <f t="shared" ref="M509:M526" si="390">+ROUND(+IF(I509="",0,I509*L509),2)</f>
        <v>2466.4699999999998</v>
      </c>
      <c r="N509" s="3">
        <f t="shared" ref="N509:O526" si="391">+L509-J509</f>
        <v>0.66999999999961801</v>
      </c>
      <c r="O509" s="3">
        <f t="shared" si="391"/>
        <v>0.66999999999961801</v>
      </c>
      <c r="Q509" s="3"/>
      <c r="R509" s="3"/>
      <c r="S509" s="3"/>
      <c r="T509" s="3"/>
    </row>
    <row r="510" spans="2:20" s="1" customFormat="1" ht="15" customHeight="1" x14ac:dyDescent="0.3">
      <c r="B510" s="4" t="s">
        <v>2437</v>
      </c>
      <c r="C510" s="4" t="s">
        <v>6820</v>
      </c>
      <c r="D510" s="3" t="s">
        <v>28</v>
      </c>
      <c r="E510" s="18">
        <v>2</v>
      </c>
      <c r="F510" s="18"/>
      <c r="G510" s="18"/>
      <c r="H510" s="18"/>
      <c r="I510" s="97">
        <f t="shared" si="388"/>
        <v>2</v>
      </c>
      <c r="J510" s="3">
        <v>958.7</v>
      </c>
      <c r="K510" s="3">
        <f t="shared" si="389"/>
        <v>1917.4</v>
      </c>
      <c r="L510" s="3">
        <v>959.37</v>
      </c>
      <c r="M510" s="3">
        <f t="shared" si="390"/>
        <v>1918.74</v>
      </c>
      <c r="N510" s="3">
        <f t="shared" si="391"/>
        <v>0.66999999999995907</v>
      </c>
      <c r="O510" s="3">
        <f t="shared" si="391"/>
        <v>1.3399999999999181</v>
      </c>
      <c r="Q510" s="3"/>
      <c r="R510" s="3"/>
      <c r="S510" s="3"/>
      <c r="T510" s="3"/>
    </row>
    <row r="511" spans="2:20" s="1" customFormat="1" ht="15" customHeight="1" x14ac:dyDescent="0.3">
      <c r="B511" s="4" t="s">
        <v>2439</v>
      </c>
      <c r="C511" s="4" t="s">
        <v>6821</v>
      </c>
      <c r="D511" s="3" t="s">
        <v>28</v>
      </c>
      <c r="E511" s="18">
        <v>2</v>
      </c>
      <c r="F511" s="18"/>
      <c r="G511" s="18"/>
      <c r="H511" s="18"/>
      <c r="I511" s="97">
        <f t="shared" si="388"/>
        <v>2</v>
      </c>
      <c r="J511" s="3">
        <v>879.64</v>
      </c>
      <c r="K511" s="3">
        <f t="shared" si="389"/>
        <v>1759.28</v>
      </c>
      <c r="L511" s="3">
        <v>880.31</v>
      </c>
      <c r="M511" s="3">
        <f t="shared" si="390"/>
        <v>1760.62</v>
      </c>
      <c r="N511" s="3">
        <f t="shared" si="391"/>
        <v>0.66999999999995907</v>
      </c>
      <c r="O511" s="3">
        <f t="shared" si="391"/>
        <v>1.3399999999999181</v>
      </c>
      <c r="Q511" s="3"/>
      <c r="R511" s="3"/>
      <c r="S511" s="3"/>
      <c r="T511" s="3"/>
    </row>
    <row r="512" spans="2:20" s="1" customFormat="1" ht="15" customHeight="1" x14ac:dyDescent="0.3">
      <c r="B512" s="4" t="s">
        <v>2441</v>
      </c>
      <c r="C512" s="4" t="s">
        <v>6822</v>
      </c>
      <c r="D512" s="3" t="s">
        <v>28</v>
      </c>
      <c r="E512" s="18">
        <v>2</v>
      </c>
      <c r="F512" s="18"/>
      <c r="G512" s="18"/>
      <c r="H512" s="18"/>
      <c r="I512" s="97">
        <f t="shared" si="388"/>
        <v>2</v>
      </c>
      <c r="J512" s="3">
        <v>800.58</v>
      </c>
      <c r="K512" s="3">
        <f t="shared" si="389"/>
        <v>1601.16</v>
      </c>
      <c r="L512" s="3">
        <v>801.25</v>
      </c>
      <c r="M512" s="3">
        <f t="shared" si="390"/>
        <v>1602.5</v>
      </c>
      <c r="N512" s="3">
        <f t="shared" si="391"/>
        <v>0.66999999999995907</v>
      </c>
      <c r="O512" s="3">
        <f t="shared" si="391"/>
        <v>1.3399999999999181</v>
      </c>
      <c r="Q512" s="3"/>
      <c r="R512" s="3"/>
      <c r="S512" s="3"/>
      <c r="T512" s="3"/>
    </row>
    <row r="513" spans="2:20" s="1" customFormat="1" ht="15" customHeight="1" x14ac:dyDescent="0.3">
      <c r="B513" s="4" t="s">
        <v>2443</v>
      </c>
      <c r="C513" s="4" t="s">
        <v>6823</v>
      </c>
      <c r="D513" s="3" t="s">
        <v>28</v>
      </c>
      <c r="E513" s="18">
        <v>2</v>
      </c>
      <c r="F513" s="18"/>
      <c r="G513" s="18"/>
      <c r="H513" s="18"/>
      <c r="I513" s="97">
        <f t="shared" si="388"/>
        <v>2</v>
      </c>
      <c r="J513" s="3">
        <v>800.58</v>
      </c>
      <c r="K513" s="3">
        <f t="shared" si="389"/>
        <v>1601.16</v>
      </c>
      <c r="L513" s="3">
        <v>801.25</v>
      </c>
      <c r="M513" s="3">
        <f t="shared" si="390"/>
        <v>1602.5</v>
      </c>
      <c r="N513" s="3">
        <f t="shared" si="391"/>
        <v>0.66999999999995907</v>
      </c>
      <c r="O513" s="3">
        <f t="shared" si="391"/>
        <v>1.3399999999999181</v>
      </c>
      <c r="Q513" s="3"/>
      <c r="R513" s="3"/>
      <c r="S513" s="3"/>
      <c r="T513" s="3"/>
    </row>
    <row r="514" spans="2:20" s="1" customFormat="1" ht="15" customHeight="1" x14ac:dyDescent="0.3">
      <c r="B514" s="4" t="s">
        <v>2445</v>
      </c>
      <c r="C514" s="4" t="s">
        <v>6824</v>
      </c>
      <c r="D514" s="3" t="s">
        <v>28</v>
      </c>
      <c r="E514" s="18">
        <v>2</v>
      </c>
      <c r="F514" s="18"/>
      <c r="G514" s="18"/>
      <c r="H514" s="18"/>
      <c r="I514" s="97">
        <f t="shared" si="388"/>
        <v>2</v>
      </c>
      <c r="J514" s="3">
        <v>765.18</v>
      </c>
      <c r="K514" s="3">
        <f t="shared" si="389"/>
        <v>1530.36</v>
      </c>
      <c r="L514" s="3">
        <v>765.85</v>
      </c>
      <c r="M514" s="3">
        <f t="shared" si="390"/>
        <v>1531.7</v>
      </c>
      <c r="N514" s="3">
        <f t="shared" si="391"/>
        <v>0.67000000000007276</v>
      </c>
      <c r="O514" s="3">
        <f t="shared" si="391"/>
        <v>1.3400000000001455</v>
      </c>
      <c r="Q514" s="3"/>
      <c r="R514" s="3"/>
      <c r="S514" s="3"/>
      <c r="T514" s="3"/>
    </row>
    <row r="515" spans="2:20" s="1" customFormat="1" ht="15" customHeight="1" x14ac:dyDescent="0.3">
      <c r="B515" s="4" t="s">
        <v>2447</v>
      </c>
      <c r="C515" s="4" t="s">
        <v>6825</v>
      </c>
      <c r="D515" s="3" t="s">
        <v>28</v>
      </c>
      <c r="E515" s="18">
        <v>2</v>
      </c>
      <c r="F515" s="18"/>
      <c r="G515" s="18"/>
      <c r="H515" s="18"/>
      <c r="I515" s="97">
        <f t="shared" si="388"/>
        <v>2</v>
      </c>
      <c r="J515" s="3">
        <v>765.18</v>
      </c>
      <c r="K515" s="3">
        <f t="shared" si="389"/>
        <v>1530.36</v>
      </c>
      <c r="L515" s="3">
        <v>765.85</v>
      </c>
      <c r="M515" s="3">
        <f t="shared" si="390"/>
        <v>1531.7</v>
      </c>
      <c r="N515" s="3">
        <f t="shared" si="391"/>
        <v>0.67000000000007276</v>
      </c>
      <c r="O515" s="3">
        <f t="shared" si="391"/>
        <v>1.3400000000001455</v>
      </c>
      <c r="Q515" s="3"/>
      <c r="R515" s="3"/>
      <c r="S515" s="3"/>
      <c r="T515" s="3"/>
    </row>
    <row r="516" spans="2:20" s="1" customFormat="1" ht="15" customHeight="1" x14ac:dyDescent="0.3">
      <c r="B516" s="4" t="s">
        <v>2449</v>
      </c>
      <c r="C516" s="4" t="s">
        <v>6826</v>
      </c>
      <c r="D516" s="3" t="s">
        <v>28</v>
      </c>
      <c r="E516" s="18">
        <v>2</v>
      </c>
      <c r="F516" s="18"/>
      <c r="G516" s="18"/>
      <c r="H516" s="18"/>
      <c r="I516" s="97">
        <f t="shared" si="388"/>
        <v>2</v>
      </c>
      <c r="J516" s="3">
        <v>765.18</v>
      </c>
      <c r="K516" s="3">
        <f t="shared" si="389"/>
        <v>1530.36</v>
      </c>
      <c r="L516" s="3">
        <v>765.85</v>
      </c>
      <c r="M516" s="3">
        <f t="shared" si="390"/>
        <v>1531.7</v>
      </c>
      <c r="N516" s="3">
        <f t="shared" si="391"/>
        <v>0.67000000000007276</v>
      </c>
      <c r="O516" s="3">
        <f t="shared" si="391"/>
        <v>1.3400000000001455</v>
      </c>
      <c r="Q516" s="3"/>
      <c r="R516" s="3"/>
      <c r="S516" s="3"/>
      <c r="T516" s="3"/>
    </row>
    <row r="517" spans="2:20" s="1" customFormat="1" ht="15" customHeight="1" x14ac:dyDescent="0.3">
      <c r="B517" s="4" t="s">
        <v>2451</v>
      </c>
      <c r="C517" s="4" t="s">
        <v>6827</v>
      </c>
      <c r="D517" s="3" t="s">
        <v>28</v>
      </c>
      <c r="E517" s="18">
        <v>2</v>
      </c>
      <c r="F517" s="18"/>
      <c r="G517" s="18"/>
      <c r="H517" s="18"/>
      <c r="I517" s="97">
        <f t="shared" si="388"/>
        <v>2</v>
      </c>
      <c r="J517" s="3">
        <v>765.18</v>
      </c>
      <c r="K517" s="3">
        <f t="shared" si="389"/>
        <v>1530.36</v>
      </c>
      <c r="L517" s="3">
        <v>765.85</v>
      </c>
      <c r="M517" s="3">
        <f t="shared" si="390"/>
        <v>1531.7</v>
      </c>
      <c r="N517" s="3">
        <f t="shared" si="391"/>
        <v>0.67000000000007276</v>
      </c>
      <c r="O517" s="3">
        <f t="shared" si="391"/>
        <v>1.3400000000001455</v>
      </c>
      <c r="Q517" s="3"/>
      <c r="R517" s="3"/>
      <c r="S517" s="3"/>
      <c r="T517" s="3"/>
    </row>
    <row r="518" spans="2:20" s="1" customFormat="1" ht="15" customHeight="1" x14ac:dyDescent="0.3">
      <c r="B518" s="4" t="s">
        <v>2453</v>
      </c>
      <c r="C518" s="4" t="s">
        <v>6828</v>
      </c>
      <c r="D518" s="3" t="s">
        <v>28</v>
      </c>
      <c r="E518" s="18">
        <v>4</v>
      </c>
      <c r="F518" s="18"/>
      <c r="G518" s="18"/>
      <c r="H518" s="18"/>
      <c r="I518" s="97">
        <f t="shared" si="388"/>
        <v>4</v>
      </c>
      <c r="J518" s="3">
        <v>765.18</v>
      </c>
      <c r="K518" s="3">
        <f t="shared" si="389"/>
        <v>3060.72</v>
      </c>
      <c r="L518" s="3">
        <v>765.85</v>
      </c>
      <c r="M518" s="3">
        <f t="shared" si="390"/>
        <v>3063.4</v>
      </c>
      <c r="N518" s="3">
        <f t="shared" si="391"/>
        <v>0.67000000000007276</v>
      </c>
      <c r="O518" s="3">
        <f t="shared" si="391"/>
        <v>2.680000000000291</v>
      </c>
      <c r="Q518" s="3"/>
      <c r="R518" s="3"/>
      <c r="S518" s="3"/>
      <c r="T518" s="3"/>
    </row>
    <row r="519" spans="2:20" s="1" customFormat="1" ht="15" customHeight="1" x14ac:dyDescent="0.3">
      <c r="B519" s="4" t="s">
        <v>2455</v>
      </c>
      <c r="C519" s="4" t="s">
        <v>6829</v>
      </c>
      <c r="D519" s="3" t="s">
        <v>28</v>
      </c>
      <c r="E519" s="18">
        <v>15</v>
      </c>
      <c r="F519" s="18"/>
      <c r="G519" s="18"/>
      <c r="H519" s="18"/>
      <c r="I519" s="97">
        <f t="shared" si="388"/>
        <v>15</v>
      </c>
      <c r="J519" s="3">
        <v>63.74</v>
      </c>
      <c r="K519" s="3">
        <f t="shared" si="389"/>
        <v>956.1</v>
      </c>
      <c r="L519" s="3">
        <v>64.41</v>
      </c>
      <c r="M519" s="3">
        <f t="shared" si="390"/>
        <v>966.15</v>
      </c>
      <c r="N519" s="3">
        <f t="shared" si="391"/>
        <v>0.6699999999999946</v>
      </c>
      <c r="O519" s="3">
        <f t="shared" si="391"/>
        <v>10.049999999999955</v>
      </c>
      <c r="Q519" s="3"/>
      <c r="R519" s="3"/>
      <c r="S519" s="3"/>
      <c r="T519" s="3"/>
    </row>
    <row r="520" spans="2:20" s="1" customFormat="1" ht="15" customHeight="1" x14ac:dyDescent="0.3">
      <c r="B520" s="4" t="s">
        <v>2457</v>
      </c>
      <c r="C520" s="4" t="s">
        <v>6830</v>
      </c>
      <c r="D520" s="3" t="s">
        <v>28</v>
      </c>
      <c r="E520" s="18">
        <v>39</v>
      </c>
      <c r="F520" s="18"/>
      <c r="G520" s="18"/>
      <c r="H520" s="18"/>
      <c r="I520" s="97">
        <f t="shared" si="388"/>
        <v>39</v>
      </c>
      <c r="J520" s="3">
        <v>51.46</v>
      </c>
      <c r="K520" s="3">
        <f t="shared" si="389"/>
        <v>2006.94</v>
      </c>
      <c r="L520" s="3">
        <v>52.13</v>
      </c>
      <c r="M520" s="3">
        <f t="shared" si="390"/>
        <v>2033.07</v>
      </c>
      <c r="N520" s="3">
        <f t="shared" si="391"/>
        <v>0.67000000000000171</v>
      </c>
      <c r="O520" s="3">
        <f t="shared" si="391"/>
        <v>26.129999999999882</v>
      </c>
      <c r="Q520" s="3"/>
      <c r="R520" s="3"/>
      <c r="S520" s="3"/>
      <c r="T520" s="3"/>
    </row>
    <row r="521" spans="2:20" s="1" customFormat="1" ht="15" customHeight="1" x14ac:dyDescent="0.3">
      <c r="B521" s="4" t="s">
        <v>2459</v>
      </c>
      <c r="C521" s="4" t="s">
        <v>6831</v>
      </c>
      <c r="D521" s="3" t="s">
        <v>28</v>
      </c>
      <c r="E521" s="18">
        <v>47</v>
      </c>
      <c r="F521" s="18"/>
      <c r="G521" s="18"/>
      <c r="H521" s="18"/>
      <c r="I521" s="97">
        <f t="shared" si="388"/>
        <v>47</v>
      </c>
      <c r="J521" s="3">
        <v>51.46</v>
      </c>
      <c r="K521" s="3">
        <f t="shared" si="389"/>
        <v>2418.62</v>
      </c>
      <c r="L521" s="3">
        <v>52.13</v>
      </c>
      <c r="M521" s="3">
        <f t="shared" si="390"/>
        <v>2450.11</v>
      </c>
      <c r="N521" s="3">
        <f t="shared" si="391"/>
        <v>0.67000000000000171</v>
      </c>
      <c r="O521" s="3">
        <f t="shared" si="391"/>
        <v>31.490000000000236</v>
      </c>
      <c r="Q521" s="3"/>
      <c r="R521" s="3"/>
      <c r="S521" s="3"/>
      <c r="T521" s="3"/>
    </row>
    <row r="522" spans="2:20" s="1" customFormat="1" ht="15" customHeight="1" x14ac:dyDescent="0.3">
      <c r="B522" s="4" t="s">
        <v>2461</v>
      </c>
      <c r="C522" s="4" t="s">
        <v>6498</v>
      </c>
      <c r="D522" s="3" t="s">
        <v>28</v>
      </c>
      <c r="E522" s="18">
        <v>81</v>
      </c>
      <c r="F522" s="18"/>
      <c r="G522" s="18"/>
      <c r="H522" s="18"/>
      <c r="I522" s="97">
        <f t="shared" si="388"/>
        <v>81</v>
      </c>
      <c r="J522" s="3">
        <v>145.52000000000001</v>
      </c>
      <c r="K522" s="3">
        <f t="shared" si="389"/>
        <v>11787.12</v>
      </c>
      <c r="L522" s="3">
        <v>146.19</v>
      </c>
      <c r="M522" s="3">
        <f t="shared" si="390"/>
        <v>11841.39</v>
      </c>
      <c r="N522" s="3">
        <f t="shared" si="391"/>
        <v>0.66999999999998749</v>
      </c>
      <c r="O522" s="3">
        <f t="shared" si="391"/>
        <v>54.269999999998618</v>
      </c>
      <c r="Q522" s="3"/>
      <c r="R522" s="3"/>
      <c r="S522" s="3"/>
      <c r="T522" s="3"/>
    </row>
    <row r="523" spans="2:20" s="1" customFormat="1" ht="15" customHeight="1" x14ac:dyDescent="0.3">
      <c r="B523" s="4" t="s">
        <v>2463</v>
      </c>
      <c r="C523" s="4" t="s">
        <v>6499</v>
      </c>
      <c r="D523" s="3" t="s">
        <v>28</v>
      </c>
      <c r="E523" s="18">
        <v>16</v>
      </c>
      <c r="F523" s="18"/>
      <c r="G523" s="18"/>
      <c r="H523" s="18"/>
      <c r="I523" s="97">
        <f t="shared" si="388"/>
        <v>16</v>
      </c>
      <c r="J523" s="3">
        <v>155.03</v>
      </c>
      <c r="K523" s="3">
        <f t="shared" si="389"/>
        <v>2480.48</v>
      </c>
      <c r="L523" s="3">
        <v>155.69999999999999</v>
      </c>
      <c r="M523" s="3">
        <f t="shared" si="390"/>
        <v>2491.1999999999998</v>
      </c>
      <c r="N523" s="3">
        <f t="shared" si="391"/>
        <v>0.66999999999998749</v>
      </c>
      <c r="O523" s="3">
        <f t="shared" si="391"/>
        <v>10.7199999999998</v>
      </c>
      <c r="Q523" s="3"/>
      <c r="R523" s="3"/>
      <c r="S523" s="3"/>
      <c r="T523" s="3"/>
    </row>
    <row r="524" spans="2:20" s="1" customFormat="1" ht="15" customHeight="1" x14ac:dyDescent="0.3">
      <c r="B524" s="4" t="s">
        <v>2465</v>
      </c>
      <c r="C524" s="4" t="s">
        <v>6500</v>
      </c>
      <c r="D524" s="3" t="s">
        <v>28</v>
      </c>
      <c r="E524" s="18">
        <v>9</v>
      </c>
      <c r="F524" s="18"/>
      <c r="G524" s="18"/>
      <c r="H524" s="18"/>
      <c r="I524" s="97">
        <f t="shared" si="388"/>
        <v>9</v>
      </c>
      <c r="J524" s="3">
        <v>31.22</v>
      </c>
      <c r="K524" s="3">
        <f t="shared" si="389"/>
        <v>280.98</v>
      </c>
      <c r="L524" s="3">
        <v>31.89</v>
      </c>
      <c r="M524" s="3">
        <f t="shared" si="390"/>
        <v>287.01</v>
      </c>
      <c r="N524" s="3">
        <f t="shared" si="391"/>
        <v>0.67000000000000171</v>
      </c>
      <c r="O524" s="3">
        <f t="shared" si="391"/>
        <v>6.0299999999999727</v>
      </c>
      <c r="Q524" s="3"/>
      <c r="R524" s="3"/>
      <c r="S524" s="3"/>
      <c r="T524" s="3"/>
    </row>
    <row r="525" spans="2:20" s="1" customFormat="1" ht="15" customHeight="1" x14ac:dyDescent="0.3">
      <c r="B525" s="4" t="s">
        <v>2467</v>
      </c>
      <c r="C525" s="4" t="s">
        <v>6494</v>
      </c>
      <c r="D525" s="3" t="s">
        <v>42</v>
      </c>
      <c r="E525" s="18">
        <v>2</v>
      </c>
      <c r="F525" s="18"/>
      <c r="G525" s="18"/>
      <c r="H525" s="18"/>
      <c r="I525" s="97">
        <f t="shared" si="388"/>
        <v>2</v>
      </c>
      <c r="J525" s="3">
        <v>3538.09</v>
      </c>
      <c r="K525" s="3">
        <f t="shared" si="389"/>
        <v>7076.18</v>
      </c>
      <c r="L525" s="3">
        <v>3538.09</v>
      </c>
      <c r="M525" s="3">
        <f t="shared" si="390"/>
        <v>7076.18</v>
      </c>
      <c r="N525" s="3">
        <f t="shared" si="391"/>
        <v>0</v>
      </c>
      <c r="O525" s="3">
        <f t="shared" si="391"/>
        <v>0</v>
      </c>
      <c r="Q525" s="3"/>
      <c r="R525" s="3"/>
      <c r="S525" s="3"/>
      <c r="T525" s="3"/>
    </row>
    <row r="526" spans="2:20" s="1" customFormat="1" ht="15" customHeight="1" x14ac:dyDescent="0.3">
      <c r="B526" s="4" t="s">
        <v>2469</v>
      </c>
      <c r="C526" s="4" t="s">
        <v>6501</v>
      </c>
      <c r="D526" s="3" t="s">
        <v>42</v>
      </c>
      <c r="E526" s="18">
        <v>2</v>
      </c>
      <c r="F526" s="18"/>
      <c r="G526" s="18"/>
      <c r="H526" s="18"/>
      <c r="I526" s="97">
        <f t="shared" si="388"/>
        <v>2</v>
      </c>
      <c r="J526" s="3">
        <v>2897.19</v>
      </c>
      <c r="K526" s="3">
        <f t="shared" si="389"/>
        <v>5794.38</v>
      </c>
      <c r="L526" s="3">
        <v>2897.19</v>
      </c>
      <c r="M526" s="3">
        <f t="shared" si="390"/>
        <v>5794.38</v>
      </c>
      <c r="N526" s="3">
        <f t="shared" si="391"/>
        <v>0</v>
      </c>
      <c r="O526" s="3">
        <f t="shared" si="391"/>
        <v>0</v>
      </c>
      <c r="Q526" s="3"/>
      <c r="R526" s="3"/>
      <c r="S526" s="3"/>
      <c r="T526" s="3"/>
    </row>
    <row r="527" spans="2:20" s="1" customFormat="1" ht="25.2" customHeight="1" x14ac:dyDescent="0.3">
      <c r="B527" s="10" t="s">
        <v>2491</v>
      </c>
      <c r="C527" s="10" t="s">
        <v>6502</v>
      </c>
      <c r="D527" s="11"/>
      <c r="E527" s="16"/>
      <c r="F527" s="16"/>
      <c r="G527" s="16"/>
      <c r="H527" s="16"/>
      <c r="I527" s="16"/>
      <c r="J527" s="11"/>
      <c r="K527" s="11">
        <f>SUM(K528)</f>
        <v>4280.8</v>
      </c>
      <c r="L527" s="11"/>
      <c r="M527" s="11">
        <f>SUM(M528)</f>
        <v>4280.8</v>
      </c>
      <c r="N527" s="11"/>
      <c r="O527" s="11">
        <f>SUM(O528)</f>
        <v>0</v>
      </c>
      <c r="Q527" s="11"/>
      <c r="R527" s="11"/>
      <c r="S527" s="11"/>
      <c r="T527" s="11"/>
    </row>
    <row r="528" spans="2:20" s="1" customFormat="1" ht="15" customHeight="1" x14ac:dyDescent="0.3">
      <c r="B528" s="4" t="s">
        <v>2493</v>
      </c>
      <c r="C528" s="4" t="s">
        <v>6503</v>
      </c>
      <c r="D528" s="3" t="s">
        <v>28</v>
      </c>
      <c r="E528" s="18">
        <v>5</v>
      </c>
      <c r="F528" s="18"/>
      <c r="G528" s="18"/>
      <c r="H528" s="18"/>
      <c r="I528" s="97">
        <f>SUM(E528:H528)</f>
        <v>5</v>
      </c>
      <c r="J528" s="3">
        <v>856.16</v>
      </c>
      <c r="K528" s="3">
        <f t="shared" ref="K528" si="392">+ROUND(+IF(I528="",0,I528*J528),2)</f>
        <v>4280.8</v>
      </c>
      <c r="L528" s="3">
        <v>856.16</v>
      </c>
      <c r="M528" s="3">
        <f t="shared" ref="M528" si="393">+ROUND(+IF(I528="",0,I528*L528),2)</f>
        <v>4280.8</v>
      </c>
      <c r="N528" s="3">
        <f t="shared" ref="N528:O528" si="394">+L528-J528</f>
        <v>0</v>
      </c>
      <c r="O528" s="3">
        <f t="shared" si="394"/>
        <v>0</v>
      </c>
      <c r="Q528" s="3"/>
      <c r="R528" s="3"/>
      <c r="S528" s="3"/>
      <c r="T528" s="3"/>
    </row>
    <row r="529" spans="2:20" s="1" customFormat="1" ht="25.2" customHeight="1" x14ac:dyDescent="0.3">
      <c r="B529" s="10" t="s">
        <v>2495</v>
      </c>
      <c r="C529" s="10" t="s">
        <v>2492</v>
      </c>
      <c r="D529" s="11"/>
      <c r="E529" s="16"/>
      <c r="F529" s="16"/>
      <c r="G529" s="16"/>
      <c r="H529" s="16"/>
      <c r="I529" s="16"/>
      <c r="J529" s="11"/>
      <c r="K529" s="11">
        <f>SUM(K530)</f>
        <v>6282.74</v>
      </c>
      <c r="L529" s="11"/>
      <c r="M529" s="11">
        <f>SUM(M530)</f>
        <v>6325.84</v>
      </c>
      <c r="N529" s="11"/>
      <c r="O529" s="11">
        <f>SUM(O530)</f>
        <v>43.100000000000364</v>
      </c>
      <c r="Q529" s="11"/>
      <c r="R529" s="11"/>
      <c r="S529" s="11"/>
      <c r="T529" s="11"/>
    </row>
    <row r="530" spans="2:20" s="1" customFormat="1" ht="15" customHeight="1" x14ac:dyDescent="0.3">
      <c r="B530" s="4" t="s">
        <v>2497</v>
      </c>
      <c r="C530" s="4" t="s">
        <v>6832</v>
      </c>
      <c r="D530" s="3" t="s">
        <v>28</v>
      </c>
      <c r="E530" s="18">
        <v>1</v>
      </c>
      <c r="F530" s="18"/>
      <c r="G530" s="18"/>
      <c r="H530" s="18"/>
      <c r="I530" s="97">
        <f>SUM(E530:H530)</f>
        <v>1</v>
      </c>
      <c r="J530" s="3">
        <v>6282.74</v>
      </c>
      <c r="K530" s="3">
        <f t="shared" ref="K530" si="395">+ROUND(+IF(I530="",0,I530*J530),2)</f>
        <v>6282.74</v>
      </c>
      <c r="L530" s="3">
        <v>6325.84</v>
      </c>
      <c r="M530" s="3">
        <f t="shared" ref="M530" si="396">+ROUND(+IF(I530="",0,I530*L530),2)</f>
        <v>6325.84</v>
      </c>
      <c r="N530" s="3">
        <f t="shared" ref="N530:O530" si="397">+L530-J530</f>
        <v>43.100000000000364</v>
      </c>
      <c r="O530" s="3">
        <f t="shared" si="397"/>
        <v>43.100000000000364</v>
      </c>
      <c r="Q530" s="3"/>
      <c r="R530" s="3"/>
      <c r="S530" s="3"/>
      <c r="T530" s="3"/>
    </row>
    <row r="531" spans="2:20" s="1" customFormat="1" ht="25.2" customHeight="1" x14ac:dyDescent="0.3">
      <c r="B531" s="10" t="s">
        <v>2501</v>
      </c>
      <c r="C531" s="10" t="s">
        <v>6504</v>
      </c>
      <c r="D531" s="11"/>
      <c r="E531" s="16"/>
      <c r="F531" s="16"/>
      <c r="G531" s="16"/>
      <c r="H531" s="16"/>
      <c r="I531" s="16"/>
      <c r="J531" s="11"/>
      <c r="K531" s="11">
        <f>SUM(K532:K533)</f>
        <v>14142.96</v>
      </c>
      <c r="L531" s="11"/>
      <c r="M531" s="11">
        <f>SUM(M532:M533)</f>
        <v>14330.16</v>
      </c>
      <c r="N531" s="11"/>
      <c r="O531" s="11">
        <f>SUM(O532:O533)</f>
        <v>187.19999999999891</v>
      </c>
      <c r="Q531" s="11"/>
      <c r="R531" s="11"/>
      <c r="S531" s="11"/>
      <c r="T531" s="11"/>
    </row>
    <row r="532" spans="2:20" s="1" customFormat="1" ht="15" customHeight="1" x14ac:dyDescent="0.3">
      <c r="B532" s="4" t="s">
        <v>2503</v>
      </c>
      <c r="C532" s="4" t="s">
        <v>6505</v>
      </c>
      <c r="D532" s="3" t="s">
        <v>28</v>
      </c>
      <c r="E532" s="18">
        <v>8</v>
      </c>
      <c r="F532" s="18"/>
      <c r="G532" s="18"/>
      <c r="H532" s="18"/>
      <c r="I532" s="97">
        <f t="shared" ref="I532:I533" si="398">SUM(E532:H532)</f>
        <v>8</v>
      </c>
      <c r="J532" s="3">
        <v>1352.22</v>
      </c>
      <c r="K532" s="3">
        <f t="shared" ref="K532:K533" si="399">+ROUND(+IF(I532="",0,I532*J532),2)</f>
        <v>10817.76</v>
      </c>
      <c r="L532" s="3">
        <v>1375.62</v>
      </c>
      <c r="M532" s="3">
        <f t="shared" ref="M532:M533" si="400">+ROUND(+IF(I532="",0,I532*L532),2)</f>
        <v>11004.96</v>
      </c>
      <c r="N532" s="3">
        <f t="shared" ref="N532:O533" si="401">+L532-J532</f>
        <v>23.399999999999864</v>
      </c>
      <c r="O532" s="3">
        <f t="shared" si="401"/>
        <v>187.19999999999891</v>
      </c>
      <c r="Q532" s="3"/>
      <c r="R532" s="3"/>
      <c r="S532" s="3"/>
      <c r="T532" s="3"/>
    </row>
    <row r="533" spans="2:20" s="1" customFormat="1" ht="15" customHeight="1" x14ac:dyDescent="0.3">
      <c r="B533" s="4" t="s">
        <v>2551</v>
      </c>
      <c r="C533" s="4" t="s">
        <v>6506</v>
      </c>
      <c r="D533" s="3" t="s">
        <v>28</v>
      </c>
      <c r="E533" s="18">
        <v>8</v>
      </c>
      <c r="F533" s="18"/>
      <c r="G533" s="18"/>
      <c r="H533" s="18"/>
      <c r="I533" s="97">
        <f t="shared" si="398"/>
        <v>8</v>
      </c>
      <c r="J533" s="3">
        <v>415.65</v>
      </c>
      <c r="K533" s="3">
        <f t="shared" si="399"/>
        <v>3325.2</v>
      </c>
      <c r="L533" s="3">
        <v>415.65</v>
      </c>
      <c r="M533" s="3">
        <f t="shared" si="400"/>
        <v>3325.2</v>
      </c>
      <c r="N533" s="3">
        <f t="shared" si="401"/>
        <v>0</v>
      </c>
      <c r="O533" s="3">
        <f t="shared" si="401"/>
        <v>0</v>
      </c>
      <c r="Q533" s="3"/>
      <c r="R533" s="3"/>
      <c r="S533" s="3"/>
      <c r="T533" s="3"/>
    </row>
    <row r="534" spans="2:20" s="1" customFormat="1" ht="25.2" customHeight="1" x14ac:dyDescent="0.3">
      <c r="B534" s="10" t="s">
        <v>2610</v>
      </c>
      <c r="C534" s="10" t="s">
        <v>2502</v>
      </c>
      <c r="D534" s="11"/>
      <c r="E534" s="16"/>
      <c r="F534" s="16"/>
      <c r="G534" s="16"/>
      <c r="H534" s="16"/>
      <c r="I534" s="16"/>
      <c r="J534" s="11"/>
      <c r="K534" s="11">
        <f>+K535+K548+K579</f>
        <v>214196.47000000003</v>
      </c>
      <c r="L534" s="11"/>
      <c r="M534" s="11">
        <f>+M535+M548+M579</f>
        <v>215068.37000000002</v>
      </c>
      <c r="N534" s="11"/>
      <c r="O534" s="11">
        <f>+O535+O548+O579</f>
        <v>871.89999999999509</v>
      </c>
      <c r="Q534" s="11"/>
      <c r="R534" s="11"/>
      <c r="S534" s="11"/>
      <c r="T534" s="11"/>
    </row>
    <row r="535" spans="2:20" s="1" customFormat="1" ht="25.2" customHeight="1" x14ac:dyDescent="0.3">
      <c r="B535" s="12" t="s">
        <v>6507</v>
      </c>
      <c r="C535" s="12" t="s">
        <v>6508</v>
      </c>
      <c r="D535" s="13"/>
      <c r="E535" s="17"/>
      <c r="F535" s="17"/>
      <c r="G535" s="17"/>
      <c r="H535" s="17"/>
      <c r="I535" s="17"/>
      <c r="J535" s="13"/>
      <c r="K535" s="13">
        <f>SUM(K536:K547)</f>
        <v>92365.48000000001</v>
      </c>
      <c r="L535" s="13"/>
      <c r="M535" s="13">
        <f>SUM(M536:M547)</f>
        <v>92687.13</v>
      </c>
      <c r="N535" s="13"/>
      <c r="O535" s="13">
        <f>SUM(O536:O547)</f>
        <v>321.65000000000077</v>
      </c>
      <c r="Q535" s="13"/>
      <c r="R535" s="13"/>
      <c r="S535" s="13"/>
      <c r="T535" s="13"/>
    </row>
    <row r="536" spans="2:20" s="1" customFormat="1" ht="15" customHeight="1" x14ac:dyDescent="0.3">
      <c r="B536" s="4" t="s">
        <v>6509</v>
      </c>
      <c r="C536" s="4" t="s">
        <v>6510</v>
      </c>
      <c r="D536" s="3" t="s">
        <v>28</v>
      </c>
      <c r="E536" s="18">
        <v>50</v>
      </c>
      <c r="F536" s="18"/>
      <c r="G536" s="18"/>
      <c r="H536" s="18"/>
      <c r="I536" s="97">
        <f t="shared" ref="I536:I547" si="402">SUM(E536:H536)</f>
        <v>50</v>
      </c>
      <c r="J536" s="3">
        <v>156.83000000000001</v>
      </c>
      <c r="K536" s="3">
        <f t="shared" ref="K536:K547" si="403">+ROUND(+IF(I536="",0,I536*J536),2)</f>
        <v>7841.5</v>
      </c>
      <c r="L536" s="3">
        <v>157.66</v>
      </c>
      <c r="M536" s="3">
        <f t="shared" ref="M536:M547" si="404">+ROUND(+IF(I536="",0,I536*L536),2)</f>
        <v>7883</v>
      </c>
      <c r="N536" s="3">
        <f t="shared" ref="N536:O547" si="405">+L536-J536</f>
        <v>0.82999999999998408</v>
      </c>
      <c r="O536" s="3">
        <f t="shared" si="405"/>
        <v>41.5</v>
      </c>
      <c r="Q536" s="3"/>
      <c r="R536" s="3"/>
      <c r="S536" s="3"/>
      <c r="T536" s="3"/>
    </row>
    <row r="537" spans="2:20" s="1" customFormat="1" ht="15" customHeight="1" x14ac:dyDescent="0.3">
      <c r="B537" s="4" t="s">
        <v>6511</v>
      </c>
      <c r="C537" s="4" t="s">
        <v>6512</v>
      </c>
      <c r="D537" s="3" t="s">
        <v>28</v>
      </c>
      <c r="E537" s="18">
        <v>23</v>
      </c>
      <c r="F537" s="18"/>
      <c r="G537" s="18"/>
      <c r="H537" s="18"/>
      <c r="I537" s="97">
        <f t="shared" si="402"/>
        <v>23</v>
      </c>
      <c r="J537" s="3">
        <v>156.83000000000001</v>
      </c>
      <c r="K537" s="3">
        <f t="shared" si="403"/>
        <v>3607.09</v>
      </c>
      <c r="L537" s="3">
        <v>157.66</v>
      </c>
      <c r="M537" s="3">
        <f t="shared" si="404"/>
        <v>3626.18</v>
      </c>
      <c r="N537" s="3">
        <f t="shared" si="405"/>
        <v>0.82999999999998408</v>
      </c>
      <c r="O537" s="3">
        <f t="shared" si="405"/>
        <v>19.089999999999691</v>
      </c>
      <c r="Q537" s="3"/>
      <c r="R537" s="3"/>
      <c r="S537" s="3"/>
      <c r="T537" s="3"/>
    </row>
    <row r="538" spans="2:20" s="1" customFormat="1" ht="15" customHeight="1" x14ac:dyDescent="0.3">
      <c r="B538" s="4" t="s">
        <v>6513</v>
      </c>
      <c r="C538" s="4" t="s">
        <v>6514</v>
      </c>
      <c r="D538" s="3" t="s">
        <v>28</v>
      </c>
      <c r="E538" s="18">
        <v>15</v>
      </c>
      <c r="F538" s="18"/>
      <c r="G538" s="18"/>
      <c r="H538" s="18"/>
      <c r="I538" s="97">
        <f t="shared" si="402"/>
        <v>15</v>
      </c>
      <c r="J538" s="3">
        <v>134.41</v>
      </c>
      <c r="K538" s="3">
        <f t="shared" si="403"/>
        <v>2016.15</v>
      </c>
      <c r="L538" s="3">
        <v>135.24</v>
      </c>
      <c r="M538" s="3">
        <f t="shared" si="404"/>
        <v>2028.6</v>
      </c>
      <c r="N538" s="3">
        <f t="shared" si="405"/>
        <v>0.83000000000001251</v>
      </c>
      <c r="O538" s="3">
        <f t="shared" si="405"/>
        <v>12.449999999999818</v>
      </c>
      <c r="Q538" s="3"/>
      <c r="R538" s="3"/>
      <c r="S538" s="3"/>
      <c r="T538" s="3"/>
    </row>
    <row r="539" spans="2:20" s="1" customFormat="1" ht="15" customHeight="1" x14ac:dyDescent="0.3">
      <c r="B539" s="4" t="s">
        <v>6515</v>
      </c>
      <c r="C539" s="4" t="s">
        <v>6516</v>
      </c>
      <c r="D539" s="3" t="s">
        <v>28</v>
      </c>
      <c r="E539" s="18">
        <v>62</v>
      </c>
      <c r="F539" s="18"/>
      <c r="G539" s="18"/>
      <c r="H539" s="18"/>
      <c r="I539" s="97">
        <f t="shared" si="402"/>
        <v>62</v>
      </c>
      <c r="J539" s="3">
        <v>166.29</v>
      </c>
      <c r="K539" s="3">
        <f t="shared" si="403"/>
        <v>10309.98</v>
      </c>
      <c r="L539" s="3">
        <v>167.12</v>
      </c>
      <c r="M539" s="3">
        <f t="shared" si="404"/>
        <v>10361.44</v>
      </c>
      <c r="N539" s="3">
        <f t="shared" si="405"/>
        <v>0.83000000000001251</v>
      </c>
      <c r="O539" s="3">
        <f t="shared" si="405"/>
        <v>51.460000000000946</v>
      </c>
      <c r="Q539" s="3"/>
      <c r="R539" s="3"/>
      <c r="S539" s="3"/>
      <c r="T539" s="3"/>
    </row>
    <row r="540" spans="2:20" s="1" customFormat="1" ht="15" customHeight="1" x14ac:dyDescent="0.3">
      <c r="B540" s="4" t="s">
        <v>6517</v>
      </c>
      <c r="C540" s="4" t="s">
        <v>6518</v>
      </c>
      <c r="D540" s="3" t="s">
        <v>28</v>
      </c>
      <c r="E540" s="18">
        <v>76</v>
      </c>
      <c r="F540" s="18"/>
      <c r="G540" s="18"/>
      <c r="H540" s="18"/>
      <c r="I540" s="97">
        <f t="shared" si="402"/>
        <v>76</v>
      </c>
      <c r="J540" s="3">
        <v>252.78</v>
      </c>
      <c r="K540" s="3">
        <f t="shared" si="403"/>
        <v>19211.28</v>
      </c>
      <c r="L540" s="3">
        <v>253.61</v>
      </c>
      <c r="M540" s="3">
        <f t="shared" si="404"/>
        <v>19274.36</v>
      </c>
      <c r="N540" s="3">
        <f t="shared" si="405"/>
        <v>0.83000000000001251</v>
      </c>
      <c r="O540" s="3">
        <f t="shared" si="405"/>
        <v>63.080000000001746</v>
      </c>
      <c r="Q540" s="3"/>
      <c r="R540" s="3"/>
      <c r="S540" s="3"/>
      <c r="T540" s="3"/>
    </row>
    <row r="541" spans="2:20" s="1" customFormat="1" ht="15" customHeight="1" x14ac:dyDescent="0.3">
      <c r="B541" s="4" t="s">
        <v>6519</v>
      </c>
      <c r="C541" s="4" t="s">
        <v>6520</v>
      </c>
      <c r="D541" s="3" t="s">
        <v>28</v>
      </c>
      <c r="E541" s="18">
        <v>50</v>
      </c>
      <c r="F541" s="18"/>
      <c r="G541" s="18"/>
      <c r="H541" s="18"/>
      <c r="I541" s="97">
        <f t="shared" si="402"/>
        <v>50</v>
      </c>
      <c r="J541" s="3">
        <v>249.32</v>
      </c>
      <c r="K541" s="3">
        <f t="shared" si="403"/>
        <v>12466</v>
      </c>
      <c r="L541" s="3">
        <v>250.15</v>
      </c>
      <c r="M541" s="3">
        <f t="shared" si="404"/>
        <v>12507.5</v>
      </c>
      <c r="N541" s="3">
        <f t="shared" si="405"/>
        <v>0.83000000000001251</v>
      </c>
      <c r="O541" s="3">
        <f t="shared" si="405"/>
        <v>41.5</v>
      </c>
      <c r="Q541" s="3"/>
      <c r="R541" s="3"/>
      <c r="S541" s="3"/>
      <c r="T541" s="3"/>
    </row>
    <row r="542" spans="2:20" s="1" customFormat="1" ht="15" customHeight="1" x14ac:dyDescent="0.3">
      <c r="B542" s="4" t="s">
        <v>6521</v>
      </c>
      <c r="C542" s="4" t="s">
        <v>6522</v>
      </c>
      <c r="D542" s="3" t="s">
        <v>28</v>
      </c>
      <c r="E542" s="18">
        <v>2</v>
      </c>
      <c r="F542" s="18"/>
      <c r="G542" s="18"/>
      <c r="H542" s="18"/>
      <c r="I542" s="97">
        <f t="shared" si="402"/>
        <v>2</v>
      </c>
      <c r="J542" s="3">
        <v>284.64</v>
      </c>
      <c r="K542" s="3">
        <f t="shared" si="403"/>
        <v>569.28</v>
      </c>
      <c r="L542" s="3">
        <v>285.47000000000003</v>
      </c>
      <c r="M542" s="3">
        <f t="shared" si="404"/>
        <v>570.94000000000005</v>
      </c>
      <c r="N542" s="3">
        <f t="shared" si="405"/>
        <v>0.83000000000004093</v>
      </c>
      <c r="O542" s="3">
        <f t="shared" si="405"/>
        <v>1.6600000000000819</v>
      </c>
      <c r="Q542" s="3"/>
      <c r="R542" s="3"/>
      <c r="S542" s="3"/>
      <c r="T542" s="3"/>
    </row>
    <row r="543" spans="2:20" s="1" customFormat="1" ht="15" customHeight="1" x14ac:dyDescent="0.3">
      <c r="B543" s="4" t="s">
        <v>6523</v>
      </c>
      <c r="C543" s="4" t="s">
        <v>6524</v>
      </c>
      <c r="D543" s="3" t="s">
        <v>28</v>
      </c>
      <c r="E543" s="18">
        <v>24</v>
      </c>
      <c r="F543" s="18"/>
      <c r="G543" s="18"/>
      <c r="H543" s="18"/>
      <c r="I543" s="97">
        <f t="shared" si="402"/>
        <v>24</v>
      </c>
      <c r="J543" s="3">
        <v>89.28</v>
      </c>
      <c r="K543" s="3">
        <f t="shared" si="403"/>
        <v>2142.7199999999998</v>
      </c>
      <c r="L543" s="3">
        <v>90.22</v>
      </c>
      <c r="M543" s="3">
        <f t="shared" si="404"/>
        <v>2165.2800000000002</v>
      </c>
      <c r="N543" s="3">
        <f t="shared" si="405"/>
        <v>0.93999999999999773</v>
      </c>
      <c r="O543" s="3">
        <f t="shared" si="405"/>
        <v>22.5600000000004</v>
      </c>
      <c r="Q543" s="3"/>
      <c r="R543" s="3"/>
      <c r="S543" s="3"/>
      <c r="T543" s="3"/>
    </row>
    <row r="544" spans="2:20" s="1" customFormat="1" ht="15" customHeight="1" x14ac:dyDescent="0.3">
      <c r="B544" s="4" t="s">
        <v>6525</v>
      </c>
      <c r="C544" s="4" t="s">
        <v>6526</v>
      </c>
      <c r="D544" s="3" t="s">
        <v>28</v>
      </c>
      <c r="E544" s="18">
        <v>1</v>
      </c>
      <c r="F544" s="18"/>
      <c r="G544" s="18"/>
      <c r="H544" s="18"/>
      <c r="I544" s="97">
        <f t="shared" si="402"/>
        <v>1</v>
      </c>
      <c r="J544" s="3">
        <v>24520.48</v>
      </c>
      <c r="K544" s="3">
        <f t="shared" si="403"/>
        <v>24520.48</v>
      </c>
      <c r="L544" s="3">
        <v>24521.42</v>
      </c>
      <c r="M544" s="3">
        <f t="shared" si="404"/>
        <v>24521.42</v>
      </c>
      <c r="N544" s="3">
        <f t="shared" si="405"/>
        <v>0.93999999999869033</v>
      </c>
      <c r="O544" s="3">
        <f t="shared" si="405"/>
        <v>0.93999999999869033</v>
      </c>
      <c r="Q544" s="3"/>
      <c r="R544" s="3"/>
      <c r="S544" s="3"/>
      <c r="T544" s="3"/>
    </row>
    <row r="545" spans="2:20" s="1" customFormat="1" ht="15" customHeight="1" x14ac:dyDescent="0.3">
      <c r="B545" s="4" t="s">
        <v>6527</v>
      </c>
      <c r="C545" s="4" t="s">
        <v>6528</v>
      </c>
      <c r="D545" s="3" t="s">
        <v>28</v>
      </c>
      <c r="E545" s="18">
        <v>5</v>
      </c>
      <c r="F545" s="18"/>
      <c r="G545" s="18"/>
      <c r="H545" s="18"/>
      <c r="I545" s="97">
        <f t="shared" si="402"/>
        <v>5</v>
      </c>
      <c r="J545" s="3">
        <v>598.16</v>
      </c>
      <c r="K545" s="3">
        <f t="shared" si="403"/>
        <v>2990.8</v>
      </c>
      <c r="L545" s="3">
        <v>601.67999999999995</v>
      </c>
      <c r="M545" s="3">
        <f t="shared" si="404"/>
        <v>3008.4</v>
      </c>
      <c r="N545" s="3">
        <f t="shared" si="405"/>
        <v>3.5199999999999818</v>
      </c>
      <c r="O545" s="3">
        <f t="shared" si="405"/>
        <v>17.599999999999909</v>
      </c>
      <c r="Q545" s="3"/>
      <c r="R545" s="3"/>
      <c r="S545" s="3"/>
      <c r="T545" s="3"/>
    </row>
    <row r="546" spans="2:20" s="1" customFormat="1" ht="15" customHeight="1" x14ac:dyDescent="0.3">
      <c r="B546" s="4" t="s">
        <v>6529</v>
      </c>
      <c r="C546" s="4" t="s">
        <v>6530</v>
      </c>
      <c r="D546" s="3" t="s">
        <v>28</v>
      </c>
      <c r="E546" s="18">
        <v>17</v>
      </c>
      <c r="F546" s="18"/>
      <c r="G546" s="18"/>
      <c r="H546" s="18"/>
      <c r="I546" s="97">
        <f t="shared" si="402"/>
        <v>17</v>
      </c>
      <c r="J546" s="3">
        <v>306.55</v>
      </c>
      <c r="K546" s="3">
        <f t="shared" si="403"/>
        <v>5211.3500000000004</v>
      </c>
      <c r="L546" s="3">
        <v>309.48</v>
      </c>
      <c r="M546" s="3">
        <f t="shared" si="404"/>
        <v>5261.16</v>
      </c>
      <c r="N546" s="3">
        <f t="shared" si="405"/>
        <v>2.9300000000000068</v>
      </c>
      <c r="O546" s="3">
        <f t="shared" si="405"/>
        <v>49.809999999999491</v>
      </c>
      <c r="Q546" s="3"/>
      <c r="R546" s="3"/>
      <c r="S546" s="3"/>
      <c r="T546" s="3"/>
    </row>
    <row r="547" spans="2:20" s="1" customFormat="1" ht="15" customHeight="1" x14ac:dyDescent="0.3">
      <c r="B547" s="4" t="s">
        <v>6531</v>
      </c>
      <c r="C547" s="4" t="s">
        <v>2550</v>
      </c>
      <c r="D547" s="3" t="s">
        <v>42</v>
      </c>
      <c r="E547" s="18">
        <v>1</v>
      </c>
      <c r="F547" s="18"/>
      <c r="G547" s="18"/>
      <c r="H547" s="18"/>
      <c r="I547" s="97">
        <f t="shared" si="402"/>
        <v>1</v>
      </c>
      <c r="J547" s="3">
        <v>1478.85</v>
      </c>
      <c r="K547" s="3">
        <f t="shared" si="403"/>
        <v>1478.85</v>
      </c>
      <c r="L547" s="3">
        <v>1478.85</v>
      </c>
      <c r="M547" s="3">
        <f t="shared" si="404"/>
        <v>1478.85</v>
      </c>
      <c r="N547" s="3">
        <f t="shared" si="405"/>
        <v>0</v>
      </c>
      <c r="O547" s="3">
        <f t="shared" si="405"/>
        <v>0</v>
      </c>
      <c r="Q547" s="3"/>
      <c r="R547" s="3"/>
      <c r="S547" s="3"/>
      <c r="T547" s="3"/>
    </row>
    <row r="548" spans="2:20" s="1" customFormat="1" ht="25.2" customHeight="1" x14ac:dyDescent="0.3">
      <c r="B548" s="12" t="s">
        <v>3118</v>
      </c>
      <c r="C548" s="12" t="s">
        <v>6554</v>
      </c>
      <c r="D548" s="13"/>
      <c r="E548" s="17"/>
      <c r="F548" s="17"/>
      <c r="G548" s="17"/>
      <c r="H548" s="17"/>
      <c r="I548" s="17"/>
      <c r="J548" s="13"/>
      <c r="K548" s="13">
        <f>SUM(K549:K578)/2</f>
        <v>23024.059999999998</v>
      </c>
      <c r="L548" s="13"/>
      <c r="M548" s="13">
        <f>SUM(M549:M578)/2</f>
        <v>23178.270000000004</v>
      </c>
      <c r="N548" s="13"/>
      <c r="O548" s="13">
        <f>SUM(O549:O578)/2</f>
        <v>154.21000000000032</v>
      </c>
      <c r="Q548" s="13"/>
      <c r="R548" s="13"/>
      <c r="S548" s="13"/>
      <c r="T548" s="13"/>
    </row>
    <row r="549" spans="2:20" s="1" customFormat="1" ht="19.95" customHeight="1" x14ac:dyDescent="0.3">
      <c r="B549" s="6" t="s">
        <v>3120</v>
      </c>
      <c r="C549" s="6" t="s">
        <v>6834</v>
      </c>
      <c r="D549" s="5"/>
      <c r="E549" s="19"/>
      <c r="F549" s="19"/>
      <c r="G549" s="19"/>
      <c r="H549" s="19"/>
      <c r="I549" s="19"/>
      <c r="J549" s="5"/>
      <c r="K549" s="5">
        <f>SUM(K550:K553)</f>
        <v>3752.8500000000004</v>
      </c>
      <c r="L549" s="5"/>
      <c r="M549" s="5">
        <f>SUM(M550:M553)</f>
        <v>3772.49</v>
      </c>
      <c r="N549" s="5"/>
      <c r="O549" s="5">
        <f>SUM(O550:O553)</f>
        <v>19.639999999999986</v>
      </c>
      <c r="Q549" s="5"/>
      <c r="R549" s="5"/>
      <c r="S549" s="5"/>
      <c r="T549" s="5"/>
    </row>
    <row r="550" spans="2:20" s="1" customFormat="1" ht="15" customHeight="1" x14ac:dyDescent="0.3">
      <c r="B550" s="4" t="s">
        <v>3122</v>
      </c>
      <c r="C550" s="4" t="s">
        <v>6555</v>
      </c>
      <c r="D550" s="3" t="s">
        <v>28</v>
      </c>
      <c r="E550" s="18">
        <v>1</v>
      </c>
      <c r="F550" s="18"/>
      <c r="G550" s="18"/>
      <c r="H550" s="18"/>
      <c r="I550" s="97">
        <f t="shared" ref="I550:I553" si="406">SUM(E550:H550)</f>
        <v>1</v>
      </c>
      <c r="J550" s="3">
        <v>1405.23</v>
      </c>
      <c r="K550" s="3">
        <f t="shared" ref="K550:K553" si="407">+ROUND(+IF(I550="",0,I550*J550),2)</f>
        <v>1405.23</v>
      </c>
      <c r="L550" s="3">
        <v>1410.69</v>
      </c>
      <c r="M550" s="3">
        <f t="shared" ref="M550:M553" si="408">+ROUND(+IF(I550="",0,I550*L550),2)</f>
        <v>1410.69</v>
      </c>
      <c r="N550" s="3">
        <f t="shared" ref="N550:O553" si="409">+L550-J550</f>
        <v>5.4600000000000364</v>
      </c>
      <c r="O550" s="3">
        <f t="shared" si="409"/>
        <v>5.4600000000000364</v>
      </c>
      <c r="Q550" s="3"/>
      <c r="R550" s="3"/>
      <c r="S550" s="3"/>
      <c r="T550" s="3"/>
    </row>
    <row r="551" spans="2:20" s="1" customFormat="1" ht="15" customHeight="1" x14ac:dyDescent="0.3">
      <c r="B551" s="4" t="s">
        <v>3124</v>
      </c>
      <c r="C551" s="4" t="s">
        <v>6556</v>
      </c>
      <c r="D551" s="3" t="s">
        <v>198</v>
      </c>
      <c r="E551" s="18">
        <v>34.700000000000003</v>
      </c>
      <c r="F551" s="18"/>
      <c r="G551" s="18"/>
      <c r="H551" s="18"/>
      <c r="I551" s="97">
        <f t="shared" si="406"/>
        <v>34.700000000000003</v>
      </c>
      <c r="J551" s="3">
        <v>33.159999999999997</v>
      </c>
      <c r="K551" s="3">
        <f t="shared" si="407"/>
        <v>1150.6500000000001</v>
      </c>
      <c r="L551" s="3">
        <v>33.479999999999997</v>
      </c>
      <c r="M551" s="3">
        <f t="shared" si="408"/>
        <v>1161.76</v>
      </c>
      <c r="N551" s="3">
        <f t="shared" si="409"/>
        <v>0.32000000000000028</v>
      </c>
      <c r="O551" s="3">
        <f t="shared" si="409"/>
        <v>11.1099999999999</v>
      </c>
      <c r="Q551" s="3"/>
      <c r="R551" s="3"/>
      <c r="S551" s="3"/>
      <c r="T551" s="3"/>
    </row>
    <row r="552" spans="2:20" s="1" customFormat="1" ht="15" customHeight="1" x14ac:dyDescent="0.3">
      <c r="B552" s="4" t="s">
        <v>3126</v>
      </c>
      <c r="C552" s="4" t="s">
        <v>6557</v>
      </c>
      <c r="D552" s="3" t="s">
        <v>28</v>
      </c>
      <c r="E552" s="18">
        <v>2</v>
      </c>
      <c r="F552" s="18"/>
      <c r="G552" s="18"/>
      <c r="H552" s="18"/>
      <c r="I552" s="97">
        <f t="shared" si="406"/>
        <v>2</v>
      </c>
      <c r="J552" s="3">
        <v>174.42</v>
      </c>
      <c r="K552" s="3">
        <f t="shared" si="407"/>
        <v>348.84</v>
      </c>
      <c r="L552" s="3">
        <v>174.59</v>
      </c>
      <c r="M552" s="3">
        <f t="shared" si="408"/>
        <v>349.18</v>
      </c>
      <c r="N552" s="3">
        <f t="shared" si="409"/>
        <v>0.17000000000001592</v>
      </c>
      <c r="O552" s="3">
        <f t="shared" si="409"/>
        <v>0.34000000000003183</v>
      </c>
      <c r="Q552" s="3"/>
      <c r="R552" s="3"/>
      <c r="S552" s="3"/>
      <c r="T552" s="3"/>
    </row>
    <row r="553" spans="2:20" s="1" customFormat="1" ht="15" customHeight="1" x14ac:dyDescent="0.3">
      <c r="B553" s="4" t="s">
        <v>3128</v>
      </c>
      <c r="C553" s="4" t="s">
        <v>6558</v>
      </c>
      <c r="D553" s="3" t="s">
        <v>28</v>
      </c>
      <c r="E553" s="18">
        <v>1</v>
      </c>
      <c r="F553" s="18"/>
      <c r="G553" s="18"/>
      <c r="H553" s="18"/>
      <c r="I553" s="97">
        <f t="shared" si="406"/>
        <v>1</v>
      </c>
      <c r="J553" s="3">
        <v>848.13</v>
      </c>
      <c r="K553" s="3">
        <f t="shared" si="407"/>
        <v>848.13</v>
      </c>
      <c r="L553" s="3">
        <v>850.86</v>
      </c>
      <c r="M553" s="3">
        <f t="shared" si="408"/>
        <v>850.86</v>
      </c>
      <c r="N553" s="3">
        <f t="shared" si="409"/>
        <v>2.7300000000000182</v>
      </c>
      <c r="O553" s="3">
        <f t="shared" si="409"/>
        <v>2.7300000000000182</v>
      </c>
      <c r="Q553" s="3"/>
      <c r="R553" s="3"/>
      <c r="S553" s="3"/>
      <c r="T553" s="3"/>
    </row>
    <row r="554" spans="2:20" s="1" customFormat="1" ht="19.95" customHeight="1" x14ac:dyDescent="0.3">
      <c r="B554" s="6" t="s">
        <v>3224</v>
      </c>
      <c r="C554" s="6" t="s">
        <v>6559</v>
      </c>
      <c r="D554" s="5"/>
      <c r="E554" s="19"/>
      <c r="F554" s="19"/>
      <c r="G554" s="19"/>
      <c r="H554" s="19"/>
      <c r="I554" s="19"/>
      <c r="J554" s="5"/>
      <c r="K554" s="5">
        <f>SUM(K555:K558)</f>
        <v>4141.09</v>
      </c>
      <c r="L554" s="5"/>
      <c r="M554" s="5">
        <f>SUM(M555:M558)</f>
        <v>4175.8599999999997</v>
      </c>
      <c r="N554" s="5"/>
      <c r="O554" s="5">
        <f>SUM(O555:O558)</f>
        <v>34.770000000000095</v>
      </c>
      <c r="Q554" s="5"/>
      <c r="R554" s="5"/>
      <c r="S554" s="5"/>
      <c r="T554" s="5"/>
    </row>
    <row r="555" spans="2:20" s="1" customFormat="1" ht="15" customHeight="1" x14ac:dyDescent="0.3">
      <c r="B555" s="4" t="s">
        <v>3226</v>
      </c>
      <c r="C555" s="4" t="s">
        <v>6835</v>
      </c>
      <c r="D555" s="3" t="s">
        <v>28</v>
      </c>
      <c r="E555" s="18">
        <v>1</v>
      </c>
      <c r="F555" s="18"/>
      <c r="G555" s="18"/>
      <c r="H555" s="18"/>
      <c r="I555" s="97">
        <f t="shared" ref="I555:I558" si="410">SUM(E555:H555)</f>
        <v>1</v>
      </c>
      <c r="J555" s="3">
        <v>834.61</v>
      </c>
      <c r="K555" s="3">
        <f t="shared" ref="K555:K558" si="411">+ROUND(+IF(I555="",0,I555*J555),2)</f>
        <v>834.61</v>
      </c>
      <c r="L555" s="3">
        <v>841.45</v>
      </c>
      <c r="M555" s="3">
        <f t="shared" ref="M555:M558" si="412">+ROUND(+IF(I555="",0,I555*L555),2)</f>
        <v>841.45</v>
      </c>
      <c r="N555" s="3">
        <f t="shared" ref="N555:O558" si="413">+L555-J555</f>
        <v>6.8400000000000318</v>
      </c>
      <c r="O555" s="3">
        <f t="shared" si="413"/>
        <v>6.8400000000000318</v>
      </c>
      <c r="Q555" s="3"/>
      <c r="R555" s="3"/>
      <c r="S555" s="3"/>
      <c r="T555" s="3"/>
    </row>
    <row r="556" spans="2:20" s="1" customFormat="1" ht="15" customHeight="1" x14ac:dyDescent="0.3">
      <c r="B556" s="4" t="s">
        <v>3228</v>
      </c>
      <c r="C556" s="4" t="s">
        <v>6556</v>
      </c>
      <c r="D556" s="3" t="s">
        <v>198</v>
      </c>
      <c r="E556" s="18">
        <v>60.75</v>
      </c>
      <c r="F556" s="18"/>
      <c r="G556" s="18"/>
      <c r="H556" s="18"/>
      <c r="I556" s="97">
        <f t="shared" si="410"/>
        <v>60.75</v>
      </c>
      <c r="J556" s="3">
        <v>33.159999999999997</v>
      </c>
      <c r="K556" s="3">
        <f t="shared" si="411"/>
        <v>2014.47</v>
      </c>
      <c r="L556" s="3">
        <v>33.479999999999997</v>
      </c>
      <c r="M556" s="3">
        <f t="shared" si="412"/>
        <v>2033.91</v>
      </c>
      <c r="N556" s="3">
        <f t="shared" si="413"/>
        <v>0.32000000000000028</v>
      </c>
      <c r="O556" s="3">
        <f t="shared" si="413"/>
        <v>19.440000000000055</v>
      </c>
      <c r="Q556" s="3"/>
      <c r="R556" s="3"/>
      <c r="S556" s="3"/>
      <c r="T556" s="3"/>
    </row>
    <row r="557" spans="2:20" s="1" customFormat="1" ht="15" customHeight="1" x14ac:dyDescent="0.3">
      <c r="B557" s="4" t="s">
        <v>3230</v>
      </c>
      <c r="C557" s="4" t="s">
        <v>6560</v>
      </c>
      <c r="D557" s="3" t="s">
        <v>28</v>
      </c>
      <c r="E557" s="18">
        <v>2</v>
      </c>
      <c r="F557" s="18"/>
      <c r="G557" s="18"/>
      <c r="H557" s="18"/>
      <c r="I557" s="97">
        <f t="shared" si="410"/>
        <v>2</v>
      </c>
      <c r="J557" s="3">
        <v>221.94</v>
      </c>
      <c r="K557" s="3">
        <f t="shared" si="411"/>
        <v>443.88</v>
      </c>
      <c r="L557" s="3">
        <v>224.82</v>
      </c>
      <c r="M557" s="3">
        <f t="shared" si="412"/>
        <v>449.64</v>
      </c>
      <c r="N557" s="3">
        <f t="shared" si="413"/>
        <v>2.8799999999999955</v>
      </c>
      <c r="O557" s="3">
        <f t="shared" si="413"/>
        <v>5.7599999999999909</v>
      </c>
      <c r="Q557" s="3"/>
      <c r="R557" s="3"/>
      <c r="S557" s="3"/>
      <c r="T557" s="3"/>
    </row>
    <row r="558" spans="2:20" s="1" customFormat="1" ht="15" customHeight="1" x14ac:dyDescent="0.3">
      <c r="B558" s="4" t="s">
        <v>3232</v>
      </c>
      <c r="C558" s="4" t="s">
        <v>6558</v>
      </c>
      <c r="D558" s="3" t="s">
        <v>28</v>
      </c>
      <c r="E558" s="18">
        <v>1</v>
      </c>
      <c r="F558" s="18"/>
      <c r="G558" s="18"/>
      <c r="H558" s="18"/>
      <c r="I558" s="97">
        <f t="shared" si="410"/>
        <v>1</v>
      </c>
      <c r="J558" s="3">
        <v>848.13</v>
      </c>
      <c r="K558" s="3">
        <f t="shared" si="411"/>
        <v>848.13</v>
      </c>
      <c r="L558" s="3">
        <v>850.86</v>
      </c>
      <c r="M558" s="3">
        <f t="shared" si="412"/>
        <v>850.86</v>
      </c>
      <c r="N558" s="3">
        <f t="shared" si="413"/>
        <v>2.7300000000000182</v>
      </c>
      <c r="O558" s="3">
        <f t="shared" si="413"/>
        <v>2.7300000000000182</v>
      </c>
      <c r="Q558" s="3"/>
      <c r="R558" s="3"/>
      <c r="S558" s="3"/>
      <c r="T558" s="3"/>
    </row>
    <row r="559" spans="2:20" s="1" customFormat="1" ht="19.95" customHeight="1" x14ac:dyDescent="0.3">
      <c r="B559" s="6" t="s">
        <v>3322</v>
      </c>
      <c r="C559" s="6" t="s">
        <v>6561</v>
      </c>
      <c r="D559" s="5"/>
      <c r="E559" s="19"/>
      <c r="F559" s="19"/>
      <c r="G559" s="19"/>
      <c r="H559" s="19"/>
      <c r="I559" s="19"/>
      <c r="J559" s="5"/>
      <c r="K559" s="5">
        <f>SUM(K560:K563)</f>
        <v>4794.6000000000004</v>
      </c>
      <c r="L559" s="5"/>
      <c r="M559" s="5">
        <f>SUM(M560:M563)</f>
        <v>4827</v>
      </c>
      <c r="N559" s="5"/>
      <c r="O559" s="5">
        <f>SUM(O560:O563)</f>
        <v>32.400000000000091</v>
      </c>
      <c r="Q559" s="5"/>
      <c r="R559" s="5"/>
      <c r="S559" s="5"/>
      <c r="T559" s="5"/>
    </row>
    <row r="560" spans="2:20" s="1" customFormat="1" ht="15" customHeight="1" x14ac:dyDescent="0.3">
      <c r="B560" s="4" t="s">
        <v>3324</v>
      </c>
      <c r="C560" s="4" t="s">
        <v>6562</v>
      </c>
      <c r="D560" s="3" t="s">
        <v>28</v>
      </c>
      <c r="E560" s="18">
        <v>1</v>
      </c>
      <c r="F560" s="18"/>
      <c r="G560" s="18"/>
      <c r="H560" s="18"/>
      <c r="I560" s="97">
        <f t="shared" ref="I560:I563" si="414">SUM(E560:H560)</f>
        <v>1</v>
      </c>
      <c r="J560" s="3">
        <v>1533.09</v>
      </c>
      <c r="K560" s="3">
        <f t="shared" ref="K560:K563" si="415">+ROUND(+IF(I560="",0,I560*J560),2)</f>
        <v>1533.09</v>
      </c>
      <c r="L560" s="3">
        <v>1544.01</v>
      </c>
      <c r="M560" s="3">
        <f t="shared" ref="M560:M563" si="416">+ROUND(+IF(I560="",0,I560*L560),2)</f>
        <v>1544.01</v>
      </c>
      <c r="N560" s="3">
        <f t="shared" ref="N560:O563" si="417">+L560-J560</f>
        <v>10.920000000000073</v>
      </c>
      <c r="O560" s="3">
        <f t="shared" si="417"/>
        <v>10.920000000000073</v>
      </c>
      <c r="Q560" s="3"/>
      <c r="R560" s="3"/>
      <c r="S560" s="3"/>
      <c r="T560" s="3"/>
    </row>
    <row r="561" spans="2:20" s="1" customFormat="1" ht="15" customHeight="1" x14ac:dyDescent="0.3">
      <c r="B561" s="4" t="s">
        <v>3326</v>
      </c>
      <c r="C561" s="4" t="s">
        <v>6556</v>
      </c>
      <c r="D561" s="3" t="s">
        <v>198</v>
      </c>
      <c r="E561" s="18">
        <v>57</v>
      </c>
      <c r="F561" s="18"/>
      <c r="G561" s="18"/>
      <c r="H561" s="18"/>
      <c r="I561" s="97">
        <f t="shared" si="414"/>
        <v>57</v>
      </c>
      <c r="J561" s="3">
        <v>33.159999999999997</v>
      </c>
      <c r="K561" s="3">
        <f t="shared" si="415"/>
        <v>1890.12</v>
      </c>
      <c r="L561" s="3">
        <v>33.479999999999997</v>
      </c>
      <c r="M561" s="3">
        <f t="shared" si="416"/>
        <v>1908.36</v>
      </c>
      <c r="N561" s="3">
        <f t="shared" si="417"/>
        <v>0.32000000000000028</v>
      </c>
      <c r="O561" s="3">
        <f t="shared" si="417"/>
        <v>18.240000000000009</v>
      </c>
      <c r="Q561" s="3"/>
      <c r="R561" s="3"/>
      <c r="S561" s="3"/>
      <c r="T561" s="3"/>
    </row>
    <row r="562" spans="2:20" s="1" customFormat="1" ht="15" customHeight="1" x14ac:dyDescent="0.3">
      <c r="B562" s="4" t="s">
        <v>3328</v>
      </c>
      <c r="C562" s="4" t="s">
        <v>6557</v>
      </c>
      <c r="D562" s="3" t="s">
        <v>28</v>
      </c>
      <c r="E562" s="18">
        <v>3</v>
      </c>
      <c r="F562" s="18"/>
      <c r="G562" s="18"/>
      <c r="H562" s="18"/>
      <c r="I562" s="97">
        <f t="shared" si="414"/>
        <v>3</v>
      </c>
      <c r="J562" s="3">
        <v>174.42</v>
      </c>
      <c r="K562" s="3">
        <f t="shared" si="415"/>
        <v>523.26</v>
      </c>
      <c r="L562" s="3">
        <v>174.59</v>
      </c>
      <c r="M562" s="3">
        <f t="shared" si="416"/>
        <v>523.77</v>
      </c>
      <c r="N562" s="3">
        <f t="shared" si="417"/>
        <v>0.17000000000001592</v>
      </c>
      <c r="O562" s="3">
        <f t="shared" si="417"/>
        <v>0.50999999999999091</v>
      </c>
      <c r="Q562" s="3"/>
      <c r="R562" s="3"/>
      <c r="S562" s="3"/>
      <c r="T562" s="3"/>
    </row>
    <row r="563" spans="2:20" s="1" customFormat="1" ht="15" customHeight="1" x14ac:dyDescent="0.3">
      <c r="B563" s="4" t="s">
        <v>6836</v>
      </c>
      <c r="C563" s="4" t="s">
        <v>6558</v>
      </c>
      <c r="D563" s="3" t="s">
        <v>28</v>
      </c>
      <c r="E563" s="18">
        <v>1</v>
      </c>
      <c r="F563" s="18"/>
      <c r="G563" s="18"/>
      <c r="H563" s="18"/>
      <c r="I563" s="97">
        <f t="shared" si="414"/>
        <v>1</v>
      </c>
      <c r="J563" s="3">
        <v>848.13</v>
      </c>
      <c r="K563" s="3">
        <f t="shared" si="415"/>
        <v>848.13</v>
      </c>
      <c r="L563" s="3">
        <v>850.86</v>
      </c>
      <c r="M563" s="3">
        <f t="shared" si="416"/>
        <v>850.86</v>
      </c>
      <c r="N563" s="3">
        <f t="shared" si="417"/>
        <v>2.7300000000000182</v>
      </c>
      <c r="O563" s="3">
        <f t="shared" si="417"/>
        <v>2.7300000000000182</v>
      </c>
      <c r="Q563" s="3"/>
      <c r="R563" s="3"/>
      <c r="S563" s="3"/>
      <c r="T563" s="3"/>
    </row>
    <row r="564" spans="2:20" s="1" customFormat="1" ht="19.95" customHeight="1" x14ac:dyDescent="0.3">
      <c r="B564" s="6" t="s">
        <v>3330</v>
      </c>
      <c r="C564" s="6" t="s">
        <v>6563</v>
      </c>
      <c r="D564" s="5"/>
      <c r="E564" s="19"/>
      <c r="F564" s="19"/>
      <c r="G564" s="19"/>
      <c r="H564" s="19"/>
      <c r="I564" s="19"/>
      <c r="J564" s="5"/>
      <c r="K564" s="5">
        <f>SUM(K565:K568)</f>
        <v>4238.68</v>
      </c>
      <c r="L564" s="5"/>
      <c r="M564" s="5">
        <f>SUM(M565:M568)</f>
        <v>4275.13</v>
      </c>
      <c r="N564" s="5"/>
      <c r="O564" s="5">
        <f>SUM(O565:O568)</f>
        <v>36.450000000000045</v>
      </c>
      <c r="Q564" s="5"/>
      <c r="R564" s="5"/>
      <c r="S564" s="5"/>
      <c r="T564" s="5"/>
    </row>
    <row r="565" spans="2:20" s="1" customFormat="1" ht="15" customHeight="1" x14ac:dyDescent="0.3">
      <c r="B565" s="4" t="s">
        <v>3332</v>
      </c>
      <c r="C565" s="4" t="s">
        <v>6837</v>
      </c>
      <c r="D565" s="3" t="s">
        <v>28</v>
      </c>
      <c r="E565" s="18">
        <v>1</v>
      </c>
      <c r="F565" s="18"/>
      <c r="G565" s="18"/>
      <c r="H565" s="18"/>
      <c r="I565" s="97">
        <f t="shared" ref="I565:I568" si="418">SUM(E565:H565)</f>
        <v>1</v>
      </c>
      <c r="J565" s="3">
        <v>834.61</v>
      </c>
      <c r="K565" s="3">
        <f t="shared" ref="K565:K568" si="419">+ROUND(+IF(I565="",0,I565*J565),2)</f>
        <v>834.61</v>
      </c>
      <c r="L565" s="3">
        <v>841.45</v>
      </c>
      <c r="M565" s="3">
        <f t="shared" ref="M565:M568" si="420">+ROUND(+IF(I565="",0,I565*L565),2)</f>
        <v>841.45</v>
      </c>
      <c r="N565" s="3">
        <f t="shared" ref="N565:O568" si="421">+L565-J565</f>
        <v>6.8400000000000318</v>
      </c>
      <c r="O565" s="3">
        <f t="shared" si="421"/>
        <v>6.8400000000000318</v>
      </c>
      <c r="Q565" s="3"/>
      <c r="R565" s="3"/>
      <c r="S565" s="3"/>
      <c r="T565" s="3"/>
    </row>
    <row r="566" spans="2:20" s="1" customFormat="1" ht="15" customHeight="1" x14ac:dyDescent="0.3">
      <c r="B566" s="4" t="s">
        <v>3334</v>
      </c>
      <c r="C566" s="4" t="s">
        <v>6556</v>
      </c>
      <c r="D566" s="3" t="s">
        <v>198</v>
      </c>
      <c r="E566" s="18">
        <v>57</v>
      </c>
      <c r="F566" s="18"/>
      <c r="G566" s="18"/>
      <c r="H566" s="18"/>
      <c r="I566" s="97">
        <f t="shared" si="418"/>
        <v>57</v>
      </c>
      <c r="J566" s="3">
        <v>33.159999999999997</v>
      </c>
      <c r="K566" s="3">
        <f t="shared" si="419"/>
        <v>1890.12</v>
      </c>
      <c r="L566" s="3">
        <v>33.479999999999997</v>
      </c>
      <c r="M566" s="3">
        <f t="shared" si="420"/>
        <v>1908.36</v>
      </c>
      <c r="N566" s="3">
        <f t="shared" si="421"/>
        <v>0.32000000000000028</v>
      </c>
      <c r="O566" s="3">
        <f t="shared" si="421"/>
        <v>18.240000000000009</v>
      </c>
      <c r="Q566" s="3"/>
      <c r="R566" s="3"/>
      <c r="S566" s="3"/>
      <c r="T566" s="3"/>
    </row>
    <row r="567" spans="2:20" s="1" customFormat="1" ht="15" customHeight="1" x14ac:dyDescent="0.3">
      <c r="B567" s="4" t="s">
        <v>3336</v>
      </c>
      <c r="C567" s="4" t="s">
        <v>6560</v>
      </c>
      <c r="D567" s="3" t="s">
        <v>28</v>
      </c>
      <c r="E567" s="18">
        <v>3</v>
      </c>
      <c r="F567" s="18"/>
      <c r="G567" s="18"/>
      <c r="H567" s="18"/>
      <c r="I567" s="97">
        <f t="shared" si="418"/>
        <v>3</v>
      </c>
      <c r="J567" s="3">
        <v>221.94</v>
      </c>
      <c r="K567" s="3">
        <f t="shared" si="419"/>
        <v>665.82</v>
      </c>
      <c r="L567" s="3">
        <v>224.82</v>
      </c>
      <c r="M567" s="3">
        <f t="shared" si="420"/>
        <v>674.46</v>
      </c>
      <c r="N567" s="3">
        <f t="shared" si="421"/>
        <v>2.8799999999999955</v>
      </c>
      <c r="O567" s="3">
        <f t="shared" si="421"/>
        <v>8.6399999999999864</v>
      </c>
      <c r="Q567" s="3"/>
      <c r="R567" s="3"/>
      <c r="S567" s="3"/>
      <c r="T567" s="3"/>
    </row>
    <row r="568" spans="2:20" s="1" customFormat="1" ht="15" customHeight="1" x14ac:dyDescent="0.3">
      <c r="B568" s="4" t="s">
        <v>3338</v>
      </c>
      <c r="C568" s="4" t="s">
        <v>6558</v>
      </c>
      <c r="D568" s="3" t="s">
        <v>28</v>
      </c>
      <c r="E568" s="18">
        <v>1</v>
      </c>
      <c r="F568" s="18"/>
      <c r="G568" s="18"/>
      <c r="H568" s="18"/>
      <c r="I568" s="97">
        <f t="shared" si="418"/>
        <v>1</v>
      </c>
      <c r="J568" s="3">
        <v>848.13</v>
      </c>
      <c r="K568" s="3">
        <f t="shared" si="419"/>
        <v>848.13</v>
      </c>
      <c r="L568" s="3">
        <v>850.86</v>
      </c>
      <c r="M568" s="3">
        <f t="shared" si="420"/>
        <v>850.86</v>
      </c>
      <c r="N568" s="3">
        <f t="shared" si="421"/>
        <v>2.7300000000000182</v>
      </c>
      <c r="O568" s="3">
        <f t="shared" si="421"/>
        <v>2.7300000000000182</v>
      </c>
      <c r="Q568" s="3"/>
      <c r="R568" s="3"/>
      <c r="S568" s="3"/>
      <c r="T568" s="3"/>
    </row>
    <row r="569" spans="2:20" s="1" customFormat="1" ht="19.95" customHeight="1" x14ac:dyDescent="0.3">
      <c r="B569" s="6" t="s">
        <v>3344</v>
      </c>
      <c r="C569" s="6" t="s">
        <v>6564</v>
      </c>
      <c r="D569" s="5"/>
      <c r="E569" s="19"/>
      <c r="F569" s="19"/>
      <c r="G569" s="19"/>
      <c r="H569" s="19"/>
      <c r="I569" s="19"/>
      <c r="J569" s="5"/>
      <c r="K569" s="5">
        <f>SUM(K570:K573)</f>
        <v>3024.6600000000003</v>
      </c>
      <c r="L569" s="5"/>
      <c r="M569" s="5">
        <f>SUM(M570:M573)</f>
        <v>3038.78</v>
      </c>
      <c r="N569" s="5"/>
      <c r="O569" s="5">
        <f>SUM(O570:O573)</f>
        <v>14.120000000000061</v>
      </c>
      <c r="Q569" s="5"/>
      <c r="R569" s="5"/>
      <c r="S569" s="5"/>
      <c r="T569" s="5"/>
    </row>
    <row r="570" spans="2:20" s="1" customFormat="1" ht="15" customHeight="1" x14ac:dyDescent="0.3">
      <c r="B570" s="4" t="s">
        <v>3346</v>
      </c>
      <c r="C570" s="4" t="s">
        <v>6565</v>
      </c>
      <c r="D570" s="3" t="s">
        <v>28</v>
      </c>
      <c r="E570" s="18">
        <v>1</v>
      </c>
      <c r="F570" s="18"/>
      <c r="G570" s="18"/>
      <c r="H570" s="18"/>
      <c r="I570" s="97">
        <f t="shared" ref="I570:I573" si="422">SUM(E570:H570)</f>
        <v>1</v>
      </c>
      <c r="J570" s="3">
        <v>1405.23</v>
      </c>
      <c r="K570" s="3">
        <f t="shared" ref="K570:K573" si="423">+ROUND(+IF(I570="",0,I570*J570),2)</f>
        <v>1405.23</v>
      </c>
      <c r="L570" s="3">
        <v>1410.69</v>
      </c>
      <c r="M570" s="3">
        <f t="shared" ref="M570:M573" si="424">+ROUND(+IF(I570="",0,I570*L570),2)</f>
        <v>1410.69</v>
      </c>
      <c r="N570" s="3">
        <f t="shared" ref="N570:O573" si="425">+L570-J570</f>
        <v>5.4600000000000364</v>
      </c>
      <c r="O570" s="3">
        <f t="shared" si="425"/>
        <v>5.4600000000000364</v>
      </c>
      <c r="Q570" s="3"/>
      <c r="R570" s="3"/>
      <c r="S570" s="3"/>
      <c r="T570" s="3"/>
    </row>
    <row r="571" spans="2:20" s="1" customFormat="1" ht="15" customHeight="1" x14ac:dyDescent="0.3">
      <c r="B571" s="4" t="s">
        <v>3347</v>
      </c>
      <c r="C571" s="4" t="s">
        <v>6556</v>
      </c>
      <c r="D571" s="3" t="s">
        <v>198</v>
      </c>
      <c r="E571" s="18">
        <v>18</v>
      </c>
      <c r="F571" s="18"/>
      <c r="G571" s="18"/>
      <c r="H571" s="18"/>
      <c r="I571" s="97">
        <f t="shared" si="422"/>
        <v>18</v>
      </c>
      <c r="J571" s="3">
        <v>33.159999999999997</v>
      </c>
      <c r="K571" s="3">
        <f t="shared" si="423"/>
        <v>596.88</v>
      </c>
      <c r="L571" s="3">
        <v>33.479999999999997</v>
      </c>
      <c r="M571" s="3">
        <f t="shared" si="424"/>
        <v>602.64</v>
      </c>
      <c r="N571" s="3">
        <f t="shared" si="425"/>
        <v>0.32000000000000028</v>
      </c>
      <c r="O571" s="3">
        <f t="shared" si="425"/>
        <v>5.7599999999999909</v>
      </c>
      <c r="Q571" s="3"/>
      <c r="R571" s="3"/>
      <c r="S571" s="3"/>
      <c r="T571" s="3"/>
    </row>
    <row r="572" spans="2:20" s="1" customFormat="1" ht="15" customHeight="1" x14ac:dyDescent="0.3">
      <c r="B572" s="4" t="s">
        <v>3349</v>
      </c>
      <c r="C572" s="4" t="s">
        <v>6557</v>
      </c>
      <c r="D572" s="3" t="s">
        <v>28</v>
      </c>
      <c r="E572" s="18">
        <v>1</v>
      </c>
      <c r="F572" s="18"/>
      <c r="G572" s="18"/>
      <c r="H572" s="18"/>
      <c r="I572" s="97">
        <f t="shared" si="422"/>
        <v>1</v>
      </c>
      <c r="J572" s="3">
        <v>174.42</v>
      </c>
      <c r="K572" s="3">
        <f t="shared" si="423"/>
        <v>174.42</v>
      </c>
      <c r="L572" s="3">
        <v>174.59</v>
      </c>
      <c r="M572" s="3">
        <f t="shared" si="424"/>
        <v>174.59</v>
      </c>
      <c r="N572" s="3">
        <f t="shared" si="425"/>
        <v>0.17000000000001592</v>
      </c>
      <c r="O572" s="3">
        <f t="shared" si="425"/>
        <v>0.17000000000001592</v>
      </c>
      <c r="Q572" s="3"/>
      <c r="R572" s="3"/>
      <c r="S572" s="3"/>
      <c r="T572" s="3"/>
    </row>
    <row r="573" spans="2:20" s="1" customFormat="1" ht="15" customHeight="1" x14ac:dyDescent="0.3">
      <c r="B573" s="4" t="s">
        <v>3351</v>
      </c>
      <c r="C573" s="4" t="s">
        <v>6558</v>
      </c>
      <c r="D573" s="3" t="s">
        <v>28</v>
      </c>
      <c r="E573" s="18">
        <v>1</v>
      </c>
      <c r="F573" s="18"/>
      <c r="G573" s="18"/>
      <c r="H573" s="18"/>
      <c r="I573" s="97">
        <f t="shared" si="422"/>
        <v>1</v>
      </c>
      <c r="J573" s="3">
        <v>848.13</v>
      </c>
      <c r="K573" s="3">
        <f t="shared" si="423"/>
        <v>848.13</v>
      </c>
      <c r="L573" s="3">
        <v>850.86</v>
      </c>
      <c r="M573" s="3">
        <f t="shared" si="424"/>
        <v>850.86</v>
      </c>
      <c r="N573" s="3">
        <f t="shared" si="425"/>
        <v>2.7300000000000182</v>
      </c>
      <c r="O573" s="3">
        <f t="shared" si="425"/>
        <v>2.7300000000000182</v>
      </c>
      <c r="Q573" s="3"/>
      <c r="R573" s="3"/>
      <c r="S573" s="3"/>
      <c r="T573" s="3"/>
    </row>
    <row r="574" spans="2:20" s="1" customFormat="1" ht="19.95" customHeight="1" x14ac:dyDescent="0.3">
      <c r="B574" s="6" t="s">
        <v>3355</v>
      </c>
      <c r="C574" s="6" t="s">
        <v>6566</v>
      </c>
      <c r="D574" s="5"/>
      <c r="E574" s="19"/>
      <c r="F574" s="19"/>
      <c r="G574" s="19"/>
      <c r="H574" s="19"/>
      <c r="I574" s="19"/>
      <c r="J574" s="5"/>
      <c r="K574" s="5">
        <f>SUM(K575:K578)</f>
        <v>3072.1800000000003</v>
      </c>
      <c r="L574" s="5"/>
      <c r="M574" s="5">
        <f>SUM(M575:M578)</f>
        <v>3089.01</v>
      </c>
      <c r="N574" s="5"/>
      <c r="O574" s="5">
        <f>SUM(O575:O578)</f>
        <v>16.830000000000041</v>
      </c>
      <c r="Q574" s="5"/>
      <c r="R574" s="5"/>
      <c r="S574" s="5"/>
      <c r="T574" s="5"/>
    </row>
    <row r="575" spans="2:20" s="1" customFormat="1" ht="15" customHeight="1" x14ac:dyDescent="0.3">
      <c r="B575" s="4" t="s">
        <v>3357</v>
      </c>
      <c r="C575" s="4" t="s">
        <v>6567</v>
      </c>
      <c r="D575" s="3" t="s">
        <v>28</v>
      </c>
      <c r="E575" s="18">
        <v>1</v>
      </c>
      <c r="F575" s="18"/>
      <c r="G575" s="18"/>
      <c r="H575" s="18"/>
      <c r="I575" s="97">
        <f t="shared" ref="I575:I578" si="426">SUM(E575:H575)</f>
        <v>1</v>
      </c>
      <c r="J575" s="3">
        <v>1405.23</v>
      </c>
      <c r="K575" s="3">
        <f t="shared" ref="K575:K578" si="427">+ROUND(+IF(I575="",0,I575*J575),2)</f>
        <v>1405.23</v>
      </c>
      <c r="L575" s="3">
        <v>1410.69</v>
      </c>
      <c r="M575" s="3">
        <f t="shared" ref="M575:M578" si="428">+ROUND(+IF(I575="",0,I575*L575),2)</f>
        <v>1410.69</v>
      </c>
      <c r="N575" s="3">
        <f t="shared" ref="N575:O578" si="429">+L575-J575</f>
        <v>5.4600000000000364</v>
      </c>
      <c r="O575" s="3">
        <f t="shared" si="429"/>
        <v>5.4600000000000364</v>
      </c>
      <c r="Q575" s="3"/>
      <c r="R575" s="3"/>
      <c r="S575" s="3"/>
      <c r="T575" s="3"/>
    </row>
    <row r="576" spans="2:20" s="1" customFormat="1" ht="15" customHeight="1" x14ac:dyDescent="0.3">
      <c r="B576" s="4" t="s">
        <v>3359</v>
      </c>
      <c r="C576" s="4" t="s">
        <v>6556</v>
      </c>
      <c r="D576" s="3" t="s">
        <v>198</v>
      </c>
      <c r="E576" s="18">
        <v>18</v>
      </c>
      <c r="F576" s="18"/>
      <c r="G576" s="18"/>
      <c r="H576" s="18"/>
      <c r="I576" s="97">
        <f t="shared" si="426"/>
        <v>18</v>
      </c>
      <c r="J576" s="3">
        <v>33.159999999999997</v>
      </c>
      <c r="K576" s="3">
        <f t="shared" si="427"/>
        <v>596.88</v>
      </c>
      <c r="L576" s="3">
        <v>33.479999999999997</v>
      </c>
      <c r="M576" s="3">
        <f t="shared" si="428"/>
        <v>602.64</v>
      </c>
      <c r="N576" s="3">
        <f t="shared" si="429"/>
        <v>0.32000000000000028</v>
      </c>
      <c r="O576" s="3">
        <f t="shared" si="429"/>
        <v>5.7599999999999909</v>
      </c>
      <c r="Q576" s="3"/>
      <c r="R576" s="3"/>
      <c r="S576" s="3"/>
      <c r="T576" s="3"/>
    </row>
    <row r="577" spans="2:20" s="1" customFormat="1" ht="15" customHeight="1" x14ac:dyDescent="0.3">
      <c r="B577" s="4" t="s">
        <v>3361</v>
      </c>
      <c r="C577" s="4" t="s">
        <v>6560</v>
      </c>
      <c r="D577" s="3" t="s">
        <v>28</v>
      </c>
      <c r="E577" s="18">
        <v>1</v>
      </c>
      <c r="F577" s="18"/>
      <c r="G577" s="18"/>
      <c r="H577" s="18"/>
      <c r="I577" s="97">
        <f t="shared" si="426"/>
        <v>1</v>
      </c>
      <c r="J577" s="3">
        <v>221.94</v>
      </c>
      <c r="K577" s="3">
        <f t="shared" si="427"/>
        <v>221.94</v>
      </c>
      <c r="L577" s="3">
        <v>224.82</v>
      </c>
      <c r="M577" s="3">
        <f t="shared" si="428"/>
        <v>224.82</v>
      </c>
      <c r="N577" s="3">
        <f t="shared" si="429"/>
        <v>2.8799999999999955</v>
      </c>
      <c r="O577" s="3">
        <f t="shared" si="429"/>
        <v>2.8799999999999955</v>
      </c>
      <c r="Q577" s="3"/>
      <c r="R577" s="3"/>
      <c r="S577" s="3"/>
      <c r="T577" s="3"/>
    </row>
    <row r="578" spans="2:20" s="1" customFormat="1" ht="15" customHeight="1" x14ac:dyDescent="0.3">
      <c r="B578" s="4" t="s">
        <v>3363</v>
      </c>
      <c r="C578" s="4" t="s">
        <v>6558</v>
      </c>
      <c r="D578" s="3" t="s">
        <v>28</v>
      </c>
      <c r="E578" s="18">
        <v>1</v>
      </c>
      <c r="F578" s="18"/>
      <c r="G578" s="18"/>
      <c r="H578" s="18"/>
      <c r="I578" s="97">
        <f t="shared" si="426"/>
        <v>1</v>
      </c>
      <c r="J578" s="3">
        <v>848.13</v>
      </c>
      <c r="K578" s="3">
        <f t="shared" si="427"/>
        <v>848.13</v>
      </c>
      <c r="L578" s="3">
        <v>850.86</v>
      </c>
      <c r="M578" s="3">
        <f t="shared" si="428"/>
        <v>850.86</v>
      </c>
      <c r="N578" s="3">
        <f t="shared" si="429"/>
        <v>2.7300000000000182</v>
      </c>
      <c r="O578" s="3">
        <f t="shared" si="429"/>
        <v>2.7300000000000182</v>
      </c>
      <c r="Q578" s="3"/>
      <c r="R578" s="3"/>
      <c r="S578" s="3"/>
      <c r="T578" s="3"/>
    </row>
    <row r="579" spans="2:20" s="1" customFormat="1" ht="25.2" customHeight="1" x14ac:dyDescent="0.3">
      <c r="B579" s="12" t="s">
        <v>3541</v>
      </c>
      <c r="C579" s="12" t="s">
        <v>3542</v>
      </c>
      <c r="D579" s="13"/>
      <c r="E579" s="17"/>
      <c r="F579" s="17"/>
      <c r="G579" s="17"/>
      <c r="H579" s="17"/>
      <c r="I579" s="17"/>
      <c r="J579" s="13"/>
      <c r="K579" s="13">
        <f>SUM(K580:K607)/2</f>
        <v>98806.930000000008</v>
      </c>
      <c r="L579" s="13"/>
      <c r="M579" s="13">
        <f>SUM(M580:M607)/2</f>
        <v>99202.970000000016</v>
      </c>
      <c r="N579" s="13"/>
      <c r="O579" s="13">
        <f>SUM(O580:O607)/2</f>
        <v>396.03999999999405</v>
      </c>
      <c r="Q579" s="13"/>
      <c r="R579" s="13"/>
      <c r="S579" s="13"/>
      <c r="T579" s="13"/>
    </row>
    <row r="580" spans="2:20" s="1" customFormat="1" ht="19.95" customHeight="1" x14ac:dyDescent="0.3">
      <c r="B580" s="6" t="s">
        <v>3543</v>
      </c>
      <c r="C580" s="6" t="s">
        <v>6568</v>
      </c>
      <c r="D580" s="5"/>
      <c r="E580" s="19"/>
      <c r="F580" s="19"/>
      <c r="G580" s="19"/>
      <c r="H580" s="19"/>
      <c r="I580" s="19"/>
      <c r="J580" s="5"/>
      <c r="K580" s="5">
        <f>SUM(K581)</f>
        <v>40825.370000000003</v>
      </c>
      <c r="L580" s="5"/>
      <c r="M580" s="5">
        <f>SUM(M581)</f>
        <v>40847.199999999997</v>
      </c>
      <c r="N580" s="5"/>
      <c r="O580" s="5">
        <f>SUM(O581)</f>
        <v>21.82999999999447</v>
      </c>
      <c r="Q580" s="5"/>
      <c r="R580" s="5"/>
      <c r="S580" s="5"/>
      <c r="T580" s="5"/>
    </row>
    <row r="581" spans="2:20" s="1" customFormat="1" ht="15" customHeight="1" x14ac:dyDescent="0.3">
      <c r="B581" s="4" t="s">
        <v>3545</v>
      </c>
      <c r="C581" s="4" t="s">
        <v>6569</v>
      </c>
      <c r="D581" s="3" t="s">
        <v>28</v>
      </c>
      <c r="E581" s="18">
        <v>1</v>
      </c>
      <c r="F581" s="18"/>
      <c r="G581" s="18"/>
      <c r="H581" s="18"/>
      <c r="I581" s="97">
        <f>SUM(E581:H581)</f>
        <v>1</v>
      </c>
      <c r="J581" s="3">
        <v>40825.370000000003</v>
      </c>
      <c r="K581" s="3">
        <f t="shared" ref="K581" si="430">+ROUND(+IF(I581="",0,I581*J581),2)</f>
        <v>40825.370000000003</v>
      </c>
      <c r="L581" s="3">
        <v>40847.199999999997</v>
      </c>
      <c r="M581" s="3">
        <f t="shared" ref="M581" si="431">+ROUND(+IF(I581="",0,I581*L581),2)</f>
        <v>40847.199999999997</v>
      </c>
      <c r="N581" s="3">
        <f t="shared" ref="N581:O581" si="432">+L581-J581</f>
        <v>21.82999999999447</v>
      </c>
      <c r="O581" s="3">
        <f t="shared" si="432"/>
        <v>21.82999999999447</v>
      </c>
      <c r="Q581" s="3"/>
      <c r="R581" s="3"/>
      <c r="S581" s="3"/>
      <c r="T581" s="3"/>
    </row>
    <row r="582" spans="2:20" s="1" customFormat="1" ht="19.95" customHeight="1" x14ac:dyDescent="0.3">
      <c r="B582" s="6" t="s">
        <v>6838</v>
      </c>
      <c r="C582" s="6" t="s">
        <v>6570</v>
      </c>
      <c r="D582" s="5"/>
      <c r="E582" s="19"/>
      <c r="F582" s="19"/>
      <c r="G582" s="19"/>
      <c r="H582" s="19"/>
      <c r="I582" s="19"/>
      <c r="J582" s="5"/>
      <c r="K582" s="5">
        <f>SUM(K583:K585)</f>
        <v>15274.4</v>
      </c>
      <c r="L582" s="5"/>
      <c r="M582" s="5">
        <f>SUM(M583:M585)</f>
        <v>15329</v>
      </c>
      <c r="N582" s="5"/>
      <c r="O582" s="5">
        <f>SUM(O583:O585)</f>
        <v>54.599999999999909</v>
      </c>
      <c r="Q582" s="5"/>
      <c r="R582" s="5"/>
      <c r="S582" s="5"/>
      <c r="T582" s="5"/>
    </row>
    <row r="583" spans="2:20" s="1" customFormat="1" ht="15" customHeight="1" x14ac:dyDescent="0.3">
      <c r="B583" s="4" t="s">
        <v>6839</v>
      </c>
      <c r="C583" s="4" t="s">
        <v>6840</v>
      </c>
      <c r="D583" s="3" t="s">
        <v>28</v>
      </c>
      <c r="E583" s="18">
        <v>3</v>
      </c>
      <c r="F583" s="18"/>
      <c r="G583" s="18"/>
      <c r="H583" s="18"/>
      <c r="I583" s="97">
        <f t="shared" ref="I583:I585" si="433">SUM(E583:H583)</f>
        <v>3</v>
      </c>
      <c r="J583" s="3">
        <v>2924.81</v>
      </c>
      <c r="K583" s="3">
        <f t="shared" ref="K583:K585" si="434">+ROUND(+IF(I583="",0,I583*J583),2)</f>
        <v>8774.43</v>
      </c>
      <c r="L583" s="3">
        <v>2935.73</v>
      </c>
      <c r="M583" s="3">
        <f t="shared" ref="M583:M585" si="435">+ROUND(+IF(I583="",0,I583*L583),2)</f>
        <v>8807.19</v>
      </c>
      <c r="N583" s="3">
        <f t="shared" ref="N583:O585" si="436">+L583-J583</f>
        <v>10.920000000000073</v>
      </c>
      <c r="O583" s="3">
        <f t="shared" si="436"/>
        <v>32.760000000000218</v>
      </c>
      <c r="Q583" s="3"/>
      <c r="R583" s="3"/>
      <c r="S583" s="3"/>
      <c r="T583" s="3"/>
    </row>
    <row r="584" spans="2:20" s="1" customFormat="1" ht="15" customHeight="1" x14ac:dyDescent="0.3">
      <c r="B584" s="4" t="s">
        <v>6841</v>
      </c>
      <c r="C584" s="4" t="s">
        <v>6842</v>
      </c>
      <c r="D584" s="3" t="s">
        <v>28</v>
      </c>
      <c r="E584" s="18">
        <v>1</v>
      </c>
      <c r="F584" s="18"/>
      <c r="G584" s="18"/>
      <c r="H584" s="18"/>
      <c r="I584" s="97">
        <f t="shared" si="433"/>
        <v>1</v>
      </c>
      <c r="J584" s="3">
        <v>2980.8</v>
      </c>
      <c r="K584" s="3">
        <f t="shared" si="434"/>
        <v>2980.8</v>
      </c>
      <c r="L584" s="3">
        <v>2991.72</v>
      </c>
      <c r="M584" s="3">
        <f t="shared" si="435"/>
        <v>2991.72</v>
      </c>
      <c r="N584" s="3">
        <f t="shared" si="436"/>
        <v>10.919999999999618</v>
      </c>
      <c r="O584" s="3">
        <f t="shared" si="436"/>
        <v>10.919999999999618</v>
      </c>
      <c r="Q584" s="3"/>
      <c r="R584" s="3"/>
      <c r="S584" s="3"/>
      <c r="T584" s="3"/>
    </row>
    <row r="585" spans="2:20" s="1" customFormat="1" ht="15" customHeight="1" x14ac:dyDescent="0.3">
      <c r="B585" s="4" t="s">
        <v>6843</v>
      </c>
      <c r="C585" s="4" t="s">
        <v>6844</v>
      </c>
      <c r="D585" s="3" t="s">
        <v>28</v>
      </c>
      <c r="E585" s="18">
        <v>1</v>
      </c>
      <c r="F585" s="18"/>
      <c r="G585" s="18"/>
      <c r="H585" s="18"/>
      <c r="I585" s="97">
        <f t="shared" si="433"/>
        <v>1</v>
      </c>
      <c r="J585" s="3">
        <v>3519.17</v>
      </c>
      <c r="K585" s="3">
        <f t="shared" si="434"/>
        <v>3519.17</v>
      </c>
      <c r="L585" s="3">
        <v>3530.09</v>
      </c>
      <c r="M585" s="3">
        <f t="shared" si="435"/>
        <v>3530.09</v>
      </c>
      <c r="N585" s="3">
        <f t="shared" si="436"/>
        <v>10.920000000000073</v>
      </c>
      <c r="O585" s="3">
        <f t="shared" si="436"/>
        <v>10.920000000000073</v>
      </c>
      <c r="Q585" s="3"/>
      <c r="R585" s="3"/>
      <c r="S585" s="3"/>
      <c r="T585" s="3"/>
    </row>
    <row r="586" spans="2:20" s="1" customFormat="1" ht="19.95" customHeight="1" x14ac:dyDescent="0.3">
      <c r="B586" s="6" t="s">
        <v>6845</v>
      </c>
      <c r="C586" s="6" t="s">
        <v>6571</v>
      </c>
      <c r="D586" s="5"/>
      <c r="E586" s="19"/>
      <c r="F586" s="19"/>
      <c r="G586" s="19"/>
      <c r="H586" s="19"/>
      <c r="I586" s="19"/>
      <c r="J586" s="5"/>
      <c r="K586" s="5">
        <f>SUM(K587:K588)</f>
        <v>20305.78</v>
      </c>
      <c r="L586" s="5"/>
      <c r="M586" s="5">
        <f>SUM(M587:M588)</f>
        <v>20436.78</v>
      </c>
      <c r="N586" s="5"/>
      <c r="O586" s="5">
        <f>SUM(O587:O588)</f>
        <v>131</v>
      </c>
      <c r="Q586" s="5"/>
      <c r="R586" s="5"/>
      <c r="S586" s="5"/>
      <c r="T586" s="5"/>
    </row>
    <row r="587" spans="2:20" s="1" customFormat="1" ht="15" customHeight="1" x14ac:dyDescent="0.3">
      <c r="B587" s="4" t="s">
        <v>6846</v>
      </c>
      <c r="C587" s="4" t="s">
        <v>6572</v>
      </c>
      <c r="D587" s="3" t="s">
        <v>28</v>
      </c>
      <c r="E587" s="18">
        <v>2</v>
      </c>
      <c r="F587" s="18"/>
      <c r="G587" s="18"/>
      <c r="H587" s="18"/>
      <c r="I587" s="97">
        <f t="shared" ref="I587:I588" si="437">SUM(E587:H587)</f>
        <v>2</v>
      </c>
      <c r="J587" s="3">
        <v>6688.55</v>
      </c>
      <c r="K587" s="3">
        <f t="shared" ref="K587:K588" si="438">+ROUND(+IF(I587="",0,I587*J587),2)</f>
        <v>13377.1</v>
      </c>
      <c r="L587" s="3">
        <v>6732.22</v>
      </c>
      <c r="M587" s="3">
        <f t="shared" ref="M587:M588" si="439">+ROUND(+IF(I587="",0,I587*L587),2)</f>
        <v>13464.44</v>
      </c>
      <c r="N587" s="3">
        <f t="shared" ref="N587:O588" si="440">+L587-J587</f>
        <v>43.670000000000073</v>
      </c>
      <c r="O587" s="3">
        <f t="shared" si="440"/>
        <v>87.340000000000146</v>
      </c>
      <c r="Q587" s="3"/>
      <c r="R587" s="3"/>
      <c r="S587" s="3"/>
      <c r="T587" s="3"/>
    </row>
    <row r="588" spans="2:20" s="1" customFormat="1" ht="15" customHeight="1" x14ac:dyDescent="0.3">
      <c r="B588" s="4" t="s">
        <v>6847</v>
      </c>
      <c r="C588" s="4" t="s">
        <v>6573</v>
      </c>
      <c r="D588" s="3" t="s">
        <v>28</v>
      </c>
      <c r="E588" s="18">
        <v>2</v>
      </c>
      <c r="F588" s="18"/>
      <c r="G588" s="18"/>
      <c r="H588" s="18"/>
      <c r="I588" s="97">
        <f t="shared" si="437"/>
        <v>2</v>
      </c>
      <c r="J588" s="3">
        <v>3464.34</v>
      </c>
      <c r="K588" s="3">
        <f t="shared" si="438"/>
        <v>6928.68</v>
      </c>
      <c r="L588" s="3">
        <v>3486.17</v>
      </c>
      <c r="M588" s="3">
        <f t="shared" si="439"/>
        <v>6972.34</v>
      </c>
      <c r="N588" s="3">
        <f t="shared" si="440"/>
        <v>21.829999999999927</v>
      </c>
      <c r="O588" s="3">
        <f t="shared" si="440"/>
        <v>43.659999999999854</v>
      </c>
      <c r="Q588" s="3"/>
      <c r="R588" s="3"/>
      <c r="S588" s="3"/>
      <c r="T588" s="3"/>
    </row>
    <row r="589" spans="2:20" s="1" customFormat="1" ht="19.95" customHeight="1" x14ac:dyDescent="0.3">
      <c r="B589" s="6" t="s">
        <v>6848</v>
      </c>
      <c r="C589" s="6" t="s">
        <v>6574</v>
      </c>
      <c r="D589" s="5"/>
      <c r="E589" s="19"/>
      <c r="F589" s="19"/>
      <c r="G589" s="19"/>
      <c r="H589" s="19"/>
      <c r="I589" s="19"/>
      <c r="J589" s="5"/>
      <c r="K589" s="5">
        <f>SUM(K590)</f>
        <v>1467.96</v>
      </c>
      <c r="L589" s="5"/>
      <c r="M589" s="5">
        <f>SUM(M590)</f>
        <v>1483.04</v>
      </c>
      <c r="N589" s="5"/>
      <c r="O589" s="5">
        <f>SUM(O590)</f>
        <v>15.079999999999927</v>
      </c>
      <c r="Q589" s="5"/>
      <c r="R589" s="5"/>
      <c r="S589" s="5"/>
      <c r="T589" s="5"/>
    </row>
    <row r="590" spans="2:20" s="1" customFormat="1" ht="15" customHeight="1" x14ac:dyDescent="0.3">
      <c r="B590" s="4" t="s">
        <v>6849</v>
      </c>
      <c r="C590" s="4" t="s">
        <v>6575</v>
      </c>
      <c r="D590" s="3" t="s">
        <v>28</v>
      </c>
      <c r="E590" s="18">
        <v>4</v>
      </c>
      <c r="F590" s="18"/>
      <c r="G590" s="18"/>
      <c r="H590" s="18"/>
      <c r="I590" s="97">
        <f>SUM(E590:H590)</f>
        <v>4</v>
      </c>
      <c r="J590" s="3">
        <v>366.99</v>
      </c>
      <c r="K590" s="3">
        <f t="shared" ref="K590" si="441">+ROUND(+IF(I590="",0,I590*J590),2)</f>
        <v>1467.96</v>
      </c>
      <c r="L590" s="3">
        <v>370.76</v>
      </c>
      <c r="M590" s="3">
        <f t="shared" ref="M590" si="442">+ROUND(+IF(I590="",0,I590*L590),2)</f>
        <v>1483.04</v>
      </c>
      <c r="N590" s="3">
        <f t="shared" ref="N590:O590" si="443">+L590-J590</f>
        <v>3.7699999999999818</v>
      </c>
      <c r="O590" s="3">
        <f t="shared" si="443"/>
        <v>15.079999999999927</v>
      </c>
      <c r="Q590" s="3"/>
      <c r="R590" s="3"/>
      <c r="S590" s="3"/>
      <c r="T590" s="3"/>
    </row>
    <row r="591" spans="2:20" s="1" customFormat="1" ht="19.95" customHeight="1" x14ac:dyDescent="0.3">
      <c r="B591" s="6" t="s">
        <v>6850</v>
      </c>
      <c r="C591" s="6" t="s">
        <v>6576</v>
      </c>
      <c r="D591" s="5"/>
      <c r="E591" s="19"/>
      <c r="F591" s="19"/>
      <c r="G591" s="19"/>
      <c r="H591" s="19"/>
      <c r="I591" s="19"/>
      <c r="J591" s="5"/>
      <c r="K591" s="5">
        <f>SUM(K592:K595)</f>
        <v>7254.54</v>
      </c>
      <c r="L591" s="5"/>
      <c r="M591" s="5">
        <f>SUM(M592:M595)</f>
        <v>7295.16</v>
      </c>
      <c r="N591" s="5"/>
      <c r="O591" s="5">
        <f>SUM(O592:O595)</f>
        <v>40.619999999999777</v>
      </c>
      <c r="Q591" s="5"/>
      <c r="R591" s="5"/>
      <c r="S591" s="5"/>
      <c r="T591" s="5"/>
    </row>
    <row r="592" spans="2:20" s="1" customFormat="1" ht="15" customHeight="1" x14ac:dyDescent="0.3">
      <c r="B592" s="4" t="s">
        <v>6851</v>
      </c>
      <c r="C592" s="4" t="s">
        <v>6577</v>
      </c>
      <c r="D592" s="3" t="s">
        <v>28</v>
      </c>
      <c r="E592" s="18">
        <v>7</v>
      </c>
      <c r="F592" s="18"/>
      <c r="G592" s="18"/>
      <c r="H592" s="18"/>
      <c r="I592" s="97">
        <f t="shared" ref="I592:I595" si="444">SUM(E592:H592)</f>
        <v>7</v>
      </c>
      <c r="J592" s="3">
        <v>452.82</v>
      </c>
      <c r="K592" s="3">
        <f t="shared" ref="K592:K595" si="445">+ROUND(+IF(I592="",0,I592*J592),2)</f>
        <v>3169.74</v>
      </c>
      <c r="L592" s="3">
        <v>454.69</v>
      </c>
      <c r="M592" s="3">
        <f t="shared" ref="M592:M595" si="446">+ROUND(+IF(I592="",0,I592*L592),2)</f>
        <v>3182.83</v>
      </c>
      <c r="N592" s="3">
        <f t="shared" ref="N592:O595" si="447">+L592-J592</f>
        <v>1.8700000000000045</v>
      </c>
      <c r="O592" s="3">
        <f t="shared" si="447"/>
        <v>13.090000000000146</v>
      </c>
      <c r="Q592" s="3"/>
      <c r="R592" s="3"/>
      <c r="S592" s="3"/>
      <c r="T592" s="3"/>
    </row>
    <row r="593" spans="2:20" s="1" customFormat="1" ht="15" customHeight="1" x14ac:dyDescent="0.3">
      <c r="B593" s="4" t="s">
        <v>6852</v>
      </c>
      <c r="C593" s="4" t="s">
        <v>6578</v>
      </c>
      <c r="D593" s="3" t="s">
        <v>28</v>
      </c>
      <c r="E593" s="18">
        <v>7</v>
      </c>
      <c r="F593" s="18"/>
      <c r="G593" s="18"/>
      <c r="H593" s="18"/>
      <c r="I593" s="97">
        <f t="shared" si="444"/>
        <v>7</v>
      </c>
      <c r="J593" s="3">
        <v>467.37</v>
      </c>
      <c r="K593" s="3">
        <f t="shared" si="445"/>
        <v>3271.59</v>
      </c>
      <c r="L593" s="3">
        <v>469.1</v>
      </c>
      <c r="M593" s="3">
        <f t="shared" si="446"/>
        <v>3283.7</v>
      </c>
      <c r="N593" s="3">
        <f t="shared" si="447"/>
        <v>1.7300000000000182</v>
      </c>
      <c r="O593" s="3">
        <f t="shared" si="447"/>
        <v>12.109999999999673</v>
      </c>
      <c r="Q593" s="3"/>
      <c r="R593" s="3"/>
      <c r="S593" s="3"/>
      <c r="T593" s="3"/>
    </row>
    <row r="594" spans="2:20" s="1" customFormat="1" ht="15" customHeight="1" x14ac:dyDescent="0.3">
      <c r="B594" s="4" t="s">
        <v>6853</v>
      </c>
      <c r="C594" s="4" t="s">
        <v>6579</v>
      </c>
      <c r="D594" s="3" t="s">
        <v>25</v>
      </c>
      <c r="E594" s="18">
        <v>63</v>
      </c>
      <c r="F594" s="18"/>
      <c r="G594" s="18"/>
      <c r="H594" s="18"/>
      <c r="I594" s="97">
        <f t="shared" si="444"/>
        <v>63</v>
      </c>
      <c r="J594" s="3">
        <v>7.85</v>
      </c>
      <c r="K594" s="3">
        <f t="shared" si="445"/>
        <v>494.55</v>
      </c>
      <c r="L594" s="3">
        <v>8.0500000000000007</v>
      </c>
      <c r="M594" s="3">
        <f t="shared" si="446"/>
        <v>507.15</v>
      </c>
      <c r="N594" s="3">
        <f t="shared" si="447"/>
        <v>0.20000000000000107</v>
      </c>
      <c r="O594" s="3">
        <f t="shared" si="447"/>
        <v>12.599999999999966</v>
      </c>
      <c r="Q594" s="3"/>
      <c r="R594" s="3"/>
      <c r="S594" s="3"/>
      <c r="T594" s="3"/>
    </row>
    <row r="595" spans="2:20" s="1" customFormat="1" ht="15" customHeight="1" x14ac:dyDescent="0.3">
      <c r="B595" s="4" t="s">
        <v>6854</v>
      </c>
      <c r="C595" s="4" t="s">
        <v>6580</v>
      </c>
      <c r="D595" s="3" t="s">
        <v>25</v>
      </c>
      <c r="E595" s="18">
        <v>70.5</v>
      </c>
      <c r="F595" s="18"/>
      <c r="G595" s="18"/>
      <c r="H595" s="18"/>
      <c r="I595" s="97">
        <f t="shared" si="444"/>
        <v>70.5</v>
      </c>
      <c r="J595" s="3">
        <v>4.5199999999999996</v>
      </c>
      <c r="K595" s="3">
        <f t="shared" si="445"/>
        <v>318.66000000000003</v>
      </c>
      <c r="L595" s="3">
        <v>4.5599999999999996</v>
      </c>
      <c r="M595" s="3">
        <f t="shared" si="446"/>
        <v>321.48</v>
      </c>
      <c r="N595" s="3">
        <f t="shared" si="447"/>
        <v>4.0000000000000036E-2</v>
      </c>
      <c r="O595" s="3">
        <f t="shared" si="447"/>
        <v>2.8199999999999932</v>
      </c>
      <c r="Q595" s="3"/>
      <c r="R595" s="3"/>
      <c r="S595" s="3"/>
      <c r="T595" s="3"/>
    </row>
    <row r="596" spans="2:20" s="1" customFormat="1" ht="19.95" customHeight="1" x14ac:dyDescent="0.3">
      <c r="B596" s="6" t="s">
        <v>6855</v>
      </c>
      <c r="C596" s="6" t="s">
        <v>6581</v>
      </c>
      <c r="D596" s="5"/>
      <c r="E596" s="19"/>
      <c r="F596" s="19"/>
      <c r="G596" s="19"/>
      <c r="H596" s="19"/>
      <c r="I596" s="19"/>
      <c r="J596" s="5"/>
      <c r="K596" s="5">
        <f>SUM(K597:K600)</f>
        <v>4874.8500000000004</v>
      </c>
      <c r="L596" s="5"/>
      <c r="M596" s="5">
        <f>SUM(M597:M600)</f>
        <v>4948.09</v>
      </c>
      <c r="N596" s="5"/>
      <c r="O596" s="5">
        <f>SUM(O597:O600)</f>
        <v>73.239999999999895</v>
      </c>
      <c r="Q596" s="5"/>
      <c r="R596" s="5"/>
      <c r="S596" s="5"/>
      <c r="T596" s="5"/>
    </row>
    <row r="597" spans="2:20" s="1" customFormat="1" ht="15" customHeight="1" x14ac:dyDescent="0.3">
      <c r="B597" s="4" t="s">
        <v>6856</v>
      </c>
      <c r="C597" s="4" t="s">
        <v>6582</v>
      </c>
      <c r="D597" s="3" t="s">
        <v>25</v>
      </c>
      <c r="E597" s="18">
        <v>42</v>
      </c>
      <c r="F597" s="18"/>
      <c r="G597" s="18"/>
      <c r="H597" s="18"/>
      <c r="I597" s="97">
        <f t="shared" ref="I597:I600" si="448">SUM(E597:H597)</f>
        <v>42</v>
      </c>
      <c r="J597" s="3">
        <v>40.17</v>
      </c>
      <c r="K597" s="3">
        <f t="shared" ref="K597:K600" si="449">+ROUND(+IF(I597="",0,I597*J597),2)</f>
        <v>1687.14</v>
      </c>
      <c r="L597" s="3">
        <v>40.909999999999997</v>
      </c>
      <c r="M597" s="3">
        <f t="shared" ref="M597:M600" si="450">+ROUND(+IF(I597="",0,I597*L597),2)</f>
        <v>1718.22</v>
      </c>
      <c r="N597" s="3">
        <f t="shared" ref="N597:O600" si="451">+L597-J597</f>
        <v>0.73999999999999488</v>
      </c>
      <c r="O597" s="3">
        <f t="shared" si="451"/>
        <v>31.079999999999927</v>
      </c>
      <c r="Q597" s="3"/>
      <c r="R597" s="3"/>
      <c r="S597" s="3"/>
      <c r="T597" s="3"/>
    </row>
    <row r="598" spans="2:20" s="1" customFormat="1" ht="15" customHeight="1" x14ac:dyDescent="0.3">
      <c r="B598" s="4" t="s">
        <v>6857</v>
      </c>
      <c r="C598" s="4" t="s">
        <v>6583</v>
      </c>
      <c r="D598" s="3" t="s">
        <v>25</v>
      </c>
      <c r="E598" s="18">
        <v>13</v>
      </c>
      <c r="F598" s="18"/>
      <c r="G598" s="18"/>
      <c r="H598" s="18"/>
      <c r="I598" s="97">
        <f t="shared" si="448"/>
        <v>13</v>
      </c>
      <c r="J598" s="3">
        <v>41.96</v>
      </c>
      <c r="K598" s="3">
        <f t="shared" si="449"/>
        <v>545.48</v>
      </c>
      <c r="L598" s="3">
        <v>42.58</v>
      </c>
      <c r="M598" s="3">
        <f t="shared" si="450"/>
        <v>553.54</v>
      </c>
      <c r="N598" s="3">
        <f t="shared" si="451"/>
        <v>0.61999999999999744</v>
      </c>
      <c r="O598" s="3">
        <f t="shared" si="451"/>
        <v>8.0599999999999454</v>
      </c>
      <c r="Q598" s="3"/>
      <c r="R598" s="3"/>
      <c r="S598" s="3"/>
      <c r="T598" s="3"/>
    </row>
    <row r="599" spans="2:20" s="1" customFormat="1" ht="15" customHeight="1" x14ac:dyDescent="0.3">
      <c r="B599" s="4" t="s">
        <v>6858</v>
      </c>
      <c r="C599" s="4" t="s">
        <v>6584</v>
      </c>
      <c r="D599" s="3" t="s">
        <v>25</v>
      </c>
      <c r="E599" s="18">
        <v>42</v>
      </c>
      <c r="F599" s="18"/>
      <c r="G599" s="18"/>
      <c r="H599" s="18"/>
      <c r="I599" s="97">
        <f t="shared" si="448"/>
        <v>42</v>
      </c>
      <c r="J599" s="3">
        <v>47.01</v>
      </c>
      <c r="K599" s="3">
        <f t="shared" si="449"/>
        <v>1974.42</v>
      </c>
      <c r="L599" s="3">
        <v>47.63</v>
      </c>
      <c r="M599" s="3">
        <f t="shared" si="450"/>
        <v>2000.46</v>
      </c>
      <c r="N599" s="3">
        <f t="shared" si="451"/>
        <v>0.62000000000000455</v>
      </c>
      <c r="O599" s="3">
        <f t="shared" si="451"/>
        <v>26.039999999999964</v>
      </c>
      <c r="Q599" s="3"/>
      <c r="R599" s="3"/>
      <c r="S599" s="3"/>
      <c r="T599" s="3"/>
    </row>
    <row r="600" spans="2:20" s="1" customFormat="1" ht="15" customHeight="1" x14ac:dyDescent="0.3">
      <c r="B600" s="4" t="s">
        <v>6859</v>
      </c>
      <c r="C600" s="4" t="s">
        <v>6585</v>
      </c>
      <c r="D600" s="3" t="s">
        <v>25</v>
      </c>
      <c r="E600" s="18">
        <v>13</v>
      </c>
      <c r="F600" s="18"/>
      <c r="G600" s="18"/>
      <c r="H600" s="18"/>
      <c r="I600" s="97">
        <f t="shared" si="448"/>
        <v>13</v>
      </c>
      <c r="J600" s="3">
        <v>51.37</v>
      </c>
      <c r="K600" s="3">
        <f t="shared" si="449"/>
        <v>667.81</v>
      </c>
      <c r="L600" s="3">
        <v>51.99</v>
      </c>
      <c r="M600" s="3">
        <f t="shared" si="450"/>
        <v>675.87</v>
      </c>
      <c r="N600" s="3">
        <f t="shared" si="451"/>
        <v>0.62000000000000455</v>
      </c>
      <c r="O600" s="3">
        <f t="shared" si="451"/>
        <v>8.0600000000000591</v>
      </c>
      <c r="Q600" s="3"/>
      <c r="R600" s="3"/>
      <c r="S600" s="3"/>
      <c r="T600" s="3"/>
    </row>
    <row r="601" spans="2:20" s="1" customFormat="1" ht="19.95" customHeight="1" x14ac:dyDescent="0.3">
      <c r="B601" s="6" t="s">
        <v>6860</v>
      </c>
      <c r="C601" s="6" t="s">
        <v>6586</v>
      </c>
      <c r="D601" s="5"/>
      <c r="E601" s="19"/>
      <c r="F601" s="19"/>
      <c r="G601" s="19"/>
      <c r="H601" s="19"/>
      <c r="I601" s="19"/>
      <c r="J601" s="5"/>
      <c r="K601" s="5">
        <f>SUM(K602)</f>
        <v>165.39</v>
      </c>
      <c r="L601" s="5"/>
      <c r="M601" s="5">
        <f>SUM(M602)</f>
        <v>165.66</v>
      </c>
      <c r="N601" s="5"/>
      <c r="O601" s="5">
        <f>SUM(O602)</f>
        <v>0.27000000000001023</v>
      </c>
      <c r="Q601" s="5"/>
      <c r="R601" s="5"/>
      <c r="S601" s="5"/>
      <c r="T601" s="5"/>
    </row>
    <row r="602" spans="2:20" s="1" customFormat="1" ht="15" customHeight="1" x14ac:dyDescent="0.3">
      <c r="B602" s="4" t="s">
        <v>6861</v>
      </c>
      <c r="C602" s="4" t="s">
        <v>6587</v>
      </c>
      <c r="D602" s="3" t="s">
        <v>198</v>
      </c>
      <c r="E602" s="18">
        <v>3</v>
      </c>
      <c r="F602" s="18"/>
      <c r="G602" s="18"/>
      <c r="H602" s="18"/>
      <c r="I602" s="97">
        <f>SUM(E602:H602)</f>
        <v>3</v>
      </c>
      <c r="J602" s="3">
        <v>55.13</v>
      </c>
      <c r="K602" s="3">
        <f t="shared" ref="K602" si="452">+ROUND(+IF(I602="",0,I602*J602),2)</f>
        <v>165.39</v>
      </c>
      <c r="L602" s="3">
        <v>55.22</v>
      </c>
      <c r="M602" s="3">
        <f t="shared" ref="M602" si="453">+ROUND(+IF(I602="",0,I602*L602),2)</f>
        <v>165.66</v>
      </c>
      <c r="N602" s="3">
        <f t="shared" ref="N602:O602" si="454">+L602-J602</f>
        <v>8.9999999999996305E-2</v>
      </c>
      <c r="O602" s="3">
        <f t="shared" si="454"/>
        <v>0.27000000000001023</v>
      </c>
      <c r="Q602" s="3"/>
      <c r="R602" s="3"/>
      <c r="S602" s="3"/>
      <c r="T602" s="3"/>
    </row>
    <row r="603" spans="2:20" s="1" customFormat="1" ht="19.95" customHeight="1" x14ac:dyDescent="0.3">
      <c r="B603" s="6" t="s">
        <v>6862</v>
      </c>
      <c r="C603" s="6" t="s">
        <v>6588</v>
      </c>
      <c r="D603" s="5"/>
      <c r="E603" s="19"/>
      <c r="F603" s="19"/>
      <c r="G603" s="19"/>
      <c r="H603" s="19"/>
      <c r="I603" s="19"/>
      <c r="J603" s="5"/>
      <c r="K603" s="5">
        <f>SUM(K604)</f>
        <v>2711.43</v>
      </c>
      <c r="L603" s="5"/>
      <c r="M603" s="5">
        <f>SUM(M604)</f>
        <v>2735.1</v>
      </c>
      <c r="N603" s="5"/>
      <c r="O603" s="5">
        <f>SUM(O604)</f>
        <v>23.670000000000073</v>
      </c>
      <c r="Q603" s="5"/>
      <c r="R603" s="5"/>
      <c r="S603" s="5"/>
      <c r="T603" s="5"/>
    </row>
    <row r="604" spans="2:20" s="1" customFormat="1" ht="15" customHeight="1" x14ac:dyDescent="0.3">
      <c r="B604" s="4" t="s">
        <v>6863</v>
      </c>
      <c r="C604" s="4" t="s">
        <v>6589</v>
      </c>
      <c r="D604" s="3" t="s">
        <v>28</v>
      </c>
      <c r="E604" s="18">
        <v>3</v>
      </c>
      <c r="F604" s="18"/>
      <c r="G604" s="18"/>
      <c r="H604" s="18"/>
      <c r="I604" s="97">
        <f>SUM(E604:H604)</f>
        <v>3</v>
      </c>
      <c r="J604" s="3">
        <v>903.81</v>
      </c>
      <c r="K604" s="3">
        <f t="shared" ref="K604" si="455">+ROUND(+IF(I604="",0,I604*J604),2)</f>
        <v>2711.43</v>
      </c>
      <c r="L604" s="3">
        <v>911.7</v>
      </c>
      <c r="M604" s="3">
        <f t="shared" ref="M604" si="456">+ROUND(+IF(I604="",0,I604*L604),2)</f>
        <v>2735.1</v>
      </c>
      <c r="N604" s="3">
        <f t="shared" ref="N604:O604" si="457">+L604-J604</f>
        <v>7.8900000000001</v>
      </c>
      <c r="O604" s="3">
        <f t="shared" si="457"/>
        <v>23.670000000000073</v>
      </c>
      <c r="Q604" s="3"/>
      <c r="R604" s="3"/>
      <c r="S604" s="3"/>
      <c r="T604" s="3"/>
    </row>
    <row r="605" spans="2:20" s="1" customFormat="1" ht="19.95" customHeight="1" x14ac:dyDescent="0.3">
      <c r="B605" s="6" t="s">
        <v>6864</v>
      </c>
      <c r="C605" s="6" t="s">
        <v>6590</v>
      </c>
      <c r="D605" s="5"/>
      <c r="E605" s="19"/>
      <c r="F605" s="19"/>
      <c r="G605" s="19"/>
      <c r="H605" s="19"/>
      <c r="I605" s="19"/>
      <c r="J605" s="5"/>
      <c r="K605" s="5">
        <f>SUM(K606:K607)</f>
        <v>5927.21</v>
      </c>
      <c r="L605" s="5"/>
      <c r="M605" s="5">
        <f>SUM(M606:M607)</f>
        <v>5962.94</v>
      </c>
      <c r="N605" s="5"/>
      <c r="O605" s="5">
        <f>SUM(O606:O607)</f>
        <v>35.729999999999961</v>
      </c>
      <c r="Q605" s="5"/>
      <c r="R605" s="5"/>
      <c r="S605" s="5"/>
      <c r="T605" s="5"/>
    </row>
    <row r="606" spans="2:20" s="1" customFormat="1" ht="15" customHeight="1" x14ac:dyDescent="0.3">
      <c r="B606" s="4" t="s">
        <v>6865</v>
      </c>
      <c r="C606" s="4" t="s">
        <v>6591</v>
      </c>
      <c r="D606" s="3" t="s">
        <v>28</v>
      </c>
      <c r="E606" s="18">
        <v>16</v>
      </c>
      <c r="F606" s="18"/>
      <c r="G606" s="18"/>
      <c r="H606" s="18"/>
      <c r="I606" s="97">
        <f t="shared" ref="I606:I607" si="458">SUM(E606:H606)</f>
        <v>16</v>
      </c>
      <c r="J606" s="3">
        <v>356.07</v>
      </c>
      <c r="K606" s="3">
        <f t="shared" ref="K606:K607" si="459">+ROUND(+IF(I606="",0,I606*J606),2)</f>
        <v>5697.12</v>
      </c>
      <c r="L606" s="3">
        <v>358.01</v>
      </c>
      <c r="M606" s="3">
        <f t="shared" ref="M606:M607" si="460">+ROUND(+IF(I606="",0,I606*L606),2)</f>
        <v>5728.16</v>
      </c>
      <c r="N606" s="3">
        <f t="shared" ref="N606:O607" si="461">+L606-J606</f>
        <v>1.9399999999999977</v>
      </c>
      <c r="O606" s="3">
        <f t="shared" si="461"/>
        <v>31.039999999999964</v>
      </c>
      <c r="Q606" s="3"/>
      <c r="R606" s="3"/>
      <c r="S606" s="3"/>
      <c r="T606" s="3"/>
    </row>
    <row r="607" spans="2:20" s="1" customFormat="1" ht="15" customHeight="1" x14ac:dyDescent="0.3">
      <c r="B607" s="4" t="s">
        <v>6866</v>
      </c>
      <c r="C607" s="4" t="s">
        <v>6592</v>
      </c>
      <c r="D607" s="3" t="s">
        <v>28</v>
      </c>
      <c r="E607" s="18">
        <v>7</v>
      </c>
      <c r="F607" s="18"/>
      <c r="G607" s="18"/>
      <c r="H607" s="18"/>
      <c r="I607" s="97">
        <f t="shared" si="458"/>
        <v>7</v>
      </c>
      <c r="J607" s="3">
        <v>32.869999999999997</v>
      </c>
      <c r="K607" s="3">
        <f t="shared" si="459"/>
        <v>230.09</v>
      </c>
      <c r="L607" s="3">
        <v>33.54</v>
      </c>
      <c r="M607" s="3">
        <f t="shared" si="460"/>
        <v>234.78</v>
      </c>
      <c r="N607" s="3">
        <f t="shared" si="461"/>
        <v>0.67000000000000171</v>
      </c>
      <c r="O607" s="3">
        <f t="shared" si="461"/>
        <v>4.6899999999999977</v>
      </c>
      <c r="Q607" s="3"/>
      <c r="R607" s="3"/>
      <c r="S607" s="3"/>
      <c r="T607" s="3"/>
    </row>
    <row r="608" spans="2:20" s="1" customFormat="1" ht="25.2" customHeight="1" x14ac:dyDescent="0.3">
      <c r="B608" s="10" t="s">
        <v>3651</v>
      </c>
      <c r="C608" s="10" t="s">
        <v>6532</v>
      </c>
      <c r="D608" s="11"/>
      <c r="E608" s="16"/>
      <c r="F608" s="16"/>
      <c r="G608" s="16"/>
      <c r="H608" s="16"/>
      <c r="I608" s="16"/>
      <c r="J608" s="11"/>
      <c r="K608" s="11">
        <f>+K609+K612</f>
        <v>260368.49</v>
      </c>
      <c r="L608" s="11"/>
      <c r="M608" s="11">
        <f>+M609+M612</f>
        <v>260368.49</v>
      </c>
      <c r="N608" s="11"/>
      <c r="O608" s="11">
        <f>+O609+O612</f>
        <v>0</v>
      </c>
      <c r="Q608" s="11"/>
      <c r="R608" s="11"/>
      <c r="S608" s="11"/>
      <c r="T608" s="11"/>
    </row>
    <row r="609" spans="2:20" s="1" customFormat="1" ht="25.2" customHeight="1" x14ac:dyDescent="0.3">
      <c r="B609" s="12" t="s">
        <v>3652</v>
      </c>
      <c r="C609" s="12" t="s">
        <v>6533</v>
      </c>
      <c r="D609" s="13"/>
      <c r="E609" s="17"/>
      <c r="F609" s="17"/>
      <c r="G609" s="17"/>
      <c r="H609" s="17"/>
      <c r="I609" s="17"/>
      <c r="J609" s="13"/>
      <c r="K609" s="13">
        <f>SUM(K610:K611)</f>
        <v>6657.24</v>
      </c>
      <c r="L609" s="13"/>
      <c r="M609" s="13">
        <f>SUM(M610:M611)</f>
        <v>6657.24</v>
      </c>
      <c r="N609" s="13"/>
      <c r="O609" s="13">
        <f>SUM(O610:O611)</f>
        <v>0</v>
      </c>
      <c r="Q609" s="13"/>
      <c r="R609" s="13"/>
      <c r="S609" s="13"/>
      <c r="T609" s="13"/>
    </row>
    <row r="610" spans="2:20" s="1" customFormat="1" ht="15" customHeight="1" x14ac:dyDescent="0.3">
      <c r="B610" s="4" t="s">
        <v>6534</v>
      </c>
      <c r="C610" s="4" t="s">
        <v>6535</v>
      </c>
      <c r="D610" s="3" t="s">
        <v>42</v>
      </c>
      <c r="E610" s="18">
        <v>1</v>
      </c>
      <c r="F610" s="18"/>
      <c r="G610" s="18"/>
      <c r="H610" s="18"/>
      <c r="I610" s="97">
        <f t="shared" ref="I610:I611" si="462">SUM(E610:H610)</f>
        <v>1</v>
      </c>
      <c r="J610" s="3">
        <v>3370.35</v>
      </c>
      <c r="K610" s="3">
        <f t="shared" ref="K610:K611" si="463">+ROUND(+IF(I610="",0,I610*J610),2)</f>
        <v>3370.35</v>
      </c>
      <c r="L610" s="3">
        <v>3370.35</v>
      </c>
      <c r="M610" s="3">
        <f t="shared" ref="M610:M611" si="464">+ROUND(+IF(I610="",0,I610*L610),2)</f>
        <v>3370.35</v>
      </c>
      <c r="N610" s="3">
        <f t="shared" ref="N610:O611" si="465">+L610-J610</f>
        <v>0</v>
      </c>
      <c r="O610" s="3">
        <f t="shared" si="465"/>
        <v>0</v>
      </c>
      <c r="Q610" s="3"/>
      <c r="R610" s="3"/>
      <c r="S610" s="3"/>
      <c r="T610" s="3"/>
    </row>
    <row r="611" spans="2:20" s="1" customFormat="1" ht="15" customHeight="1" x14ac:dyDescent="0.3">
      <c r="B611" s="4" t="s">
        <v>6536</v>
      </c>
      <c r="C611" s="4" t="s">
        <v>6833</v>
      </c>
      <c r="D611" s="3" t="s">
        <v>42</v>
      </c>
      <c r="E611" s="18">
        <v>1</v>
      </c>
      <c r="F611" s="18"/>
      <c r="G611" s="18"/>
      <c r="H611" s="18"/>
      <c r="I611" s="97">
        <f t="shared" si="462"/>
        <v>1</v>
      </c>
      <c r="J611" s="3">
        <v>3286.89</v>
      </c>
      <c r="K611" s="3">
        <f t="shared" si="463"/>
        <v>3286.89</v>
      </c>
      <c r="L611" s="3">
        <v>3286.89</v>
      </c>
      <c r="M611" s="3">
        <f t="shared" si="464"/>
        <v>3286.89</v>
      </c>
      <c r="N611" s="3">
        <f t="shared" si="465"/>
        <v>0</v>
      </c>
      <c r="O611" s="3">
        <f t="shared" si="465"/>
        <v>0</v>
      </c>
      <c r="Q611" s="3"/>
      <c r="R611" s="3"/>
      <c r="S611" s="3"/>
      <c r="T611" s="3"/>
    </row>
    <row r="612" spans="2:20" s="1" customFormat="1" ht="25.2" customHeight="1" x14ac:dyDescent="0.3">
      <c r="B612" s="12" t="s">
        <v>3654</v>
      </c>
      <c r="C612" s="12" t="s">
        <v>6537</v>
      </c>
      <c r="D612" s="13"/>
      <c r="E612" s="17"/>
      <c r="F612" s="17"/>
      <c r="G612" s="17"/>
      <c r="H612" s="17"/>
      <c r="I612" s="17"/>
      <c r="J612" s="13"/>
      <c r="K612" s="13">
        <f>SUM(K613:K614)</f>
        <v>253711.25</v>
      </c>
      <c r="L612" s="13"/>
      <c r="M612" s="13">
        <f>SUM(M613:M614)</f>
        <v>253711.25</v>
      </c>
      <c r="N612" s="13"/>
      <c r="O612" s="13">
        <f>SUM(O613:O614)</f>
        <v>0</v>
      </c>
      <c r="Q612" s="13"/>
      <c r="R612" s="13"/>
      <c r="S612" s="13"/>
      <c r="T612" s="13"/>
    </row>
    <row r="613" spans="2:20" s="1" customFormat="1" ht="15" customHeight="1" x14ac:dyDescent="0.3">
      <c r="B613" s="4" t="s">
        <v>6538</v>
      </c>
      <c r="C613" s="4" t="s">
        <v>6539</v>
      </c>
      <c r="D613" s="3" t="s">
        <v>42</v>
      </c>
      <c r="E613" s="18">
        <v>1</v>
      </c>
      <c r="F613" s="18"/>
      <c r="G613" s="18"/>
      <c r="H613" s="18"/>
      <c r="I613" s="97">
        <f t="shared" ref="I613:I614" si="466">SUM(E613:H613)</f>
        <v>1</v>
      </c>
      <c r="J613" s="3">
        <v>189999.98</v>
      </c>
      <c r="K613" s="3">
        <f t="shared" ref="K613:K614" si="467">+ROUND(+IF(I613="",0,I613*J613),2)</f>
        <v>189999.98</v>
      </c>
      <c r="L613" s="3">
        <v>189999.98</v>
      </c>
      <c r="M613" s="3">
        <f t="shared" ref="M613:M614" si="468">+ROUND(+IF(I613="",0,I613*L613),2)</f>
        <v>189999.98</v>
      </c>
      <c r="N613" s="3">
        <f t="shared" ref="N613:O614" si="469">+L613-J613</f>
        <v>0</v>
      </c>
      <c r="O613" s="3">
        <f t="shared" si="469"/>
        <v>0</v>
      </c>
      <c r="Q613" s="3"/>
      <c r="R613" s="3"/>
      <c r="S613" s="3"/>
      <c r="T613" s="3"/>
    </row>
    <row r="614" spans="2:20" s="1" customFormat="1" ht="15" customHeight="1" x14ac:dyDescent="0.3">
      <c r="B614" s="4" t="s">
        <v>6540</v>
      </c>
      <c r="C614" s="4" t="s">
        <v>6541</v>
      </c>
      <c r="D614" s="3" t="s">
        <v>42</v>
      </c>
      <c r="E614" s="18">
        <v>1</v>
      </c>
      <c r="F614" s="18"/>
      <c r="G614" s="18"/>
      <c r="H614" s="18"/>
      <c r="I614" s="97">
        <f t="shared" si="466"/>
        <v>1</v>
      </c>
      <c r="J614" s="3">
        <v>63711.27</v>
      </c>
      <c r="K614" s="3">
        <f t="shared" si="467"/>
        <v>63711.27</v>
      </c>
      <c r="L614" s="3">
        <v>63711.27</v>
      </c>
      <c r="M614" s="3">
        <f t="shared" si="468"/>
        <v>63711.27</v>
      </c>
      <c r="N614" s="3">
        <f t="shared" si="469"/>
        <v>0</v>
      </c>
      <c r="O614" s="3">
        <f t="shared" si="469"/>
        <v>0</v>
      </c>
      <c r="Q614" s="3"/>
      <c r="R614" s="3"/>
      <c r="S614" s="3"/>
      <c r="T614" s="3"/>
    </row>
    <row r="615" spans="2:20" s="1" customFormat="1" ht="25.2" customHeight="1" x14ac:dyDescent="0.3">
      <c r="B615" s="10" t="s">
        <v>6542</v>
      </c>
      <c r="C615" s="10" t="s">
        <v>6543</v>
      </c>
      <c r="D615" s="11"/>
      <c r="E615" s="16"/>
      <c r="F615" s="16"/>
      <c r="G615" s="16"/>
      <c r="H615" s="16"/>
      <c r="I615" s="16"/>
      <c r="J615" s="11"/>
      <c r="K615" s="11">
        <f>+K616</f>
        <v>10766.97</v>
      </c>
      <c r="L615" s="11"/>
      <c r="M615" s="11">
        <f>+M616</f>
        <v>10790.17</v>
      </c>
      <c r="N615" s="11"/>
      <c r="O615" s="11">
        <f>+O616</f>
        <v>23.19999999999996</v>
      </c>
      <c r="Q615" s="11"/>
      <c r="R615" s="11"/>
      <c r="S615" s="11"/>
      <c r="T615" s="11"/>
    </row>
    <row r="616" spans="2:20" s="1" customFormat="1" ht="25.2" customHeight="1" x14ac:dyDescent="0.3">
      <c r="B616" s="12" t="s">
        <v>6544</v>
      </c>
      <c r="C616" s="12" t="s">
        <v>6545</v>
      </c>
      <c r="D616" s="13"/>
      <c r="E616" s="17"/>
      <c r="F616" s="17"/>
      <c r="G616" s="17"/>
      <c r="H616" s="17"/>
      <c r="I616" s="17"/>
      <c r="J616" s="13"/>
      <c r="K616" s="13">
        <f>SUM(K617:K620)</f>
        <v>10766.97</v>
      </c>
      <c r="L616" s="13"/>
      <c r="M616" s="13">
        <f>SUM(M617:M620)</f>
        <v>10790.17</v>
      </c>
      <c r="N616" s="13"/>
      <c r="O616" s="13">
        <f>SUM(O617:O620)</f>
        <v>23.19999999999996</v>
      </c>
      <c r="Q616" s="13"/>
      <c r="R616" s="13"/>
      <c r="S616" s="13"/>
      <c r="T616" s="13"/>
    </row>
    <row r="617" spans="2:20" s="1" customFormat="1" ht="15" customHeight="1" x14ac:dyDescent="0.3">
      <c r="B617" s="4" t="s">
        <v>6546</v>
      </c>
      <c r="C617" s="4" t="s">
        <v>6547</v>
      </c>
      <c r="D617" s="3" t="s">
        <v>28</v>
      </c>
      <c r="E617" s="18">
        <v>56</v>
      </c>
      <c r="F617" s="18"/>
      <c r="G617" s="18"/>
      <c r="H617" s="18"/>
      <c r="I617" s="97">
        <f t="shared" ref="I617:I620" si="470">SUM(E617:H617)</f>
        <v>56</v>
      </c>
      <c r="J617" s="3">
        <v>133.38999999999999</v>
      </c>
      <c r="K617" s="3">
        <f t="shared" ref="K617:K620" si="471">+ROUND(+IF(I617="",0,I617*J617),2)</f>
        <v>7469.84</v>
      </c>
      <c r="L617" s="3">
        <v>133.53</v>
      </c>
      <c r="M617" s="3">
        <f t="shared" ref="M617:M620" si="472">+ROUND(+IF(I617="",0,I617*L617),2)</f>
        <v>7477.68</v>
      </c>
      <c r="N617" s="3">
        <f t="shared" ref="N617:O620" si="473">+L617-J617</f>
        <v>0.14000000000001478</v>
      </c>
      <c r="O617" s="3">
        <f t="shared" si="473"/>
        <v>7.8400000000001455</v>
      </c>
      <c r="Q617" s="3"/>
      <c r="R617" s="3"/>
      <c r="S617" s="3"/>
      <c r="T617" s="3"/>
    </row>
    <row r="618" spans="2:20" s="1" customFormat="1" ht="15" customHeight="1" x14ac:dyDescent="0.3">
      <c r="B618" s="4" t="s">
        <v>6548</v>
      </c>
      <c r="C618" s="4" t="s">
        <v>6549</v>
      </c>
      <c r="D618" s="3" t="s">
        <v>28</v>
      </c>
      <c r="E618" s="18">
        <v>273</v>
      </c>
      <c r="F618" s="18"/>
      <c r="G618" s="18"/>
      <c r="H618" s="18"/>
      <c r="I618" s="97">
        <f t="shared" si="470"/>
        <v>273</v>
      </c>
      <c r="J618" s="3">
        <v>7.37</v>
      </c>
      <c r="K618" s="3">
        <f t="shared" si="471"/>
        <v>2012.01</v>
      </c>
      <c r="L618" s="3">
        <v>7.37</v>
      </c>
      <c r="M618" s="3">
        <f t="shared" si="472"/>
        <v>2012.01</v>
      </c>
      <c r="N618" s="3">
        <f t="shared" si="473"/>
        <v>0</v>
      </c>
      <c r="O618" s="3">
        <f t="shared" si="473"/>
        <v>0</v>
      </c>
      <c r="Q618" s="3"/>
      <c r="R618" s="3"/>
      <c r="S618" s="3"/>
      <c r="T618" s="3"/>
    </row>
    <row r="619" spans="2:20" s="1" customFormat="1" ht="15" customHeight="1" x14ac:dyDescent="0.3">
      <c r="B619" s="4" t="s">
        <v>6550</v>
      </c>
      <c r="C619" s="4" t="s">
        <v>6551</v>
      </c>
      <c r="D619" s="3" t="s">
        <v>28</v>
      </c>
      <c r="E619" s="18">
        <v>110</v>
      </c>
      <c r="F619" s="18"/>
      <c r="G619" s="18"/>
      <c r="H619" s="18"/>
      <c r="I619" s="97">
        <f t="shared" si="470"/>
        <v>110</v>
      </c>
      <c r="J619" s="3">
        <v>10.039999999999999</v>
      </c>
      <c r="K619" s="3">
        <f t="shared" si="471"/>
        <v>1104.4000000000001</v>
      </c>
      <c r="L619" s="3">
        <v>10.16</v>
      </c>
      <c r="M619" s="3">
        <f t="shared" si="472"/>
        <v>1117.5999999999999</v>
      </c>
      <c r="N619" s="3">
        <f t="shared" si="473"/>
        <v>0.12000000000000099</v>
      </c>
      <c r="O619" s="3">
        <f t="shared" si="473"/>
        <v>13.199999999999818</v>
      </c>
      <c r="Q619" s="3"/>
      <c r="R619" s="3"/>
      <c r="S619" s="3"/>
      <c r="T619" s="3"/>
    </row>
    <row r="620" spans="2:20" s="1" customFormat="1" ht="15" customHeight="1" x14ac:dyDescent="0.3">
      <c r="B620" s="4" t="s">
        <v>6552</v>
      </c>
      <c r="C620" s="4" t="s">
        <v>6553</v>
      </c>
      <c r="D620" s="3" t="s">
        <v>28</v>
      </c>
      <c r="E620" s="18">
        <v>18</v>
      </c>
      <c r="F620" s="18"/>
      <c r="G620" s="18"/>
      <c r="H620" s="18"/>
      <c r="I620" s="97">
        <f t="shared" si="470"/>
        <v>18</v>
      </c>
      <c r="J620" s="3">
        <v>10.039999999999999</v>
      </c>
      <c r="K620" s="3">
        <f t="shared" si="471"/>
        <v>180.72</v>
      </c>
      <c r="L620" s="3">
        <v>10.16</v>
      </c>
      <c r="M620" s="3">
        <f t="shared" si="472"/>
        <v>182.88</v>
      </c>
      <c r="N620" s="3">
        <f t="shared" si="473"/>
        <v>0.12000000000000099</v>
      </c>
      <c r="O620" s="3">
        <f t="shared" si="473"/>
        <v>2.1599999999999966</v>
      </c>
      <c r="Q620" s="3"/>
      <c r="R620" s="3"/>
      <c r="S620" s="3"/>
      <c r="T620" s="3"/>
    </row>
    <row r="621" spans="2:20" s="1" customFormat="1" ht="30" customHeight="1" x14ac:dyDescent="0.3">
      <c r="B621" s="7" t="s">
        <v>3672</v>
      </c>
      <c r="C621" s="7" t="s">
        <v>5</v>
      </c>
      <c r="D621" s="8"/>
      <c r="E621" s="15"/>
      <c r="F621" s="15"/>
      <c r="G621" s="15"/>
      <c r="H621" s="15"/>
      <c r="I621" s="15"/>
      <c r="J621" s="8"/>
      <c r="K621" s="8">
        <f>+K622+K628+K642+K657+K659+K664+K672+K676</f>
        <v>214549.97999999998</v>
      </c>
      <c r="L621" s="8"/>
      <c r="M621" s="8">
        <f>+M622+M628+M642+M657+M659+M664+M672+M676</f>
        <v>215167.91999999998</v>
      </c>
      <c r="N621" s="8"/>
      <c r="O621" s="8">
        <f>+O622+O628+O642+O657+O659+O664+O672+O676</f>
        <v>617.94000000000051</v>
      </c>
      <c r="Q621" s="8"/>
      <c r="R621" s="8"/>
      <c r="S621" s="8"/>
      <c r="T621" s="8"/>
    </row>
    <row r="622" spans="2:20" s="1" customFormat="1" ht="25.2" customHeight="1" x14ac:dyDescent="0.3">
      <c r="B622" s="10" t="s">
        <v>3673</v>
      </c>
      <c r="C622" s="10" t="s">
        <v>3674</v>
      </c>
      <c r="D622" s="11"/>
      <c r="E622" s="16"/>
      <c r="F622" s="16"/>
      <c r="G622" s="16"/>
      <c r="H622" s="16"/>
      <c r="I622" s="16"/>
      <c r="J622" s="11"/>
      <c r="K622" s="11">
        <f>+K623</f>
        <v>23162.559999999998</v>
      </c>
      <c r="L622" s="11"/>
      <c r="M622" s="11">
        <f>+M623</f>
        <v>23375.72</v>
      </c>
      <c r="N622" s="11"/>
      <c r="O622" s="11">
        <f>+O623</f>
        <v>213.16000000000059</v>
      </c>
      <c r="Q622" s="11"/>
      <c r="R622" s="11"/>
      <c r="S622" s="11"/>
      <c r="T622" s="11"/>
    </row>
    <row r="623" spans="2:20" s="1" customFormat="1" ht="25.2" customHeight="1" x14ac:dyDescent="0.3">
      <c r="B623" s="12" t="s">
        <v>3675</v>
      </c>
      <c r="C623" s="12" t="s">
        <v>3676</v>
      </c>
      <c r="D623" s="13"/>
      <c r="E623" s="17"/>
      <c r="F623" s="17"/>
      <c r="G623" s="17"/>
      <c r="H623" s="17"/>
      <c r="I623" s="17"/>
      <c r="J623" s="13"/>
      <c r="K623" s="13">
        <f>SUM(K624:K627)</f>
        <v>23162.559999999998</v>
      </c>
      <c r="L623" s="13"/>
      <c r="M623" s="13">
        <f>SUM(M624:M627)</f>
        <v>23375.72</v>
      </c>
      <c r="N623" s="13"/>
      <c r="O623" s="13">
        <f>SUM(O624:O627)</f>
        <v>213.16000000000059</v>
      </c>
      <c r="Q623" s="13"/>
      <c r="R623" s="13"/>
      <c r="S623" s="13"/>
      <c r="T623" s="13"/>
    </row>
    <row r="624" spans="2:20" s="1" customFormat="1" ht="15" customHeight="1" x14ac:dyDescent="0.3">
      <c r="B624" s="4" t="s">
        <v>3677</v>
      </c>
      <c r="C624" s="4" t="s">
        <v>6593</v>
      </c>
      <c r="D624" s="3" t="s">
        <v>25</v>
      </c>
      <c r="E624" s="18">
        <v>4117</v>
      </c>
      <c r="F624" s="18"/>
      <c r="G624" s="18"/>
      <c r="H624" s="18"/>
      <c r="I624" s="97">
        <f t="shared" ref="I624:I627" si="474">SUM(E624:H624)</f>
        <v>4117</v>
      </c>
      <c r="J624" s="3">
        <v>4.75</v>
      </c>
      <c r="K624" s="3">
        <f t="shared" ref="K624:K627" si="475">+ROUND(+IF(I624="",0,I624*J624),2)</f>
        <v>19555.75</v>
      </c>
      <c r="L624" s="3">
        <v>4.79</v>
      </c>
      <c r="M624" s="3">
        <f t="shared" ref="M624:M627" si="476">+ROUND(+IF(I624="",0,I624*L624),2)</f>
        <v>19720.43</v>
      </c>
      <c r="N624" s="3">
        <f t="shared" ref="N624:O627" si="477">+L624-J624</f>
        <v>4.0000000000000036E-2</v>
      </c>
      <c r="O624" s="3">
        <f t="shared" si="477"/>
        <v>164.68000000000029</v>
      </c>
      <c r="Q624" s="3"/>
      <c r="R624" s="3"/>
      <c r="S624" s="3"/>
      <c r="T624" s="3"/>
    </row>
    <row r="625" spans="2:20" s="1" customFormat="1" ht="15" customHeight="1" x14ac:dyDescent="0.3">
      <c r="B625" s="4" t="s">
        <v>3679</v>
      </c>
      <c r="C625" s="4" t="s">
        <v>6594</v>
      </c>
      <c r="D625" s="3" t="s">
        <v>25</v>
      </c>
      <c r="E625" s="18">
        <v>868</v>
      </c>
      <c r="F625" s="18"/>
      <c r="G625" s="18"/>
      <c r="H625" s="18"/>
      <c r="I625" s="97">
        <f t="shared" si="474"/>
        <v>868</v>
      </c>
      <c r="J625" s="3">
        <v>2.93</v>
      </c>
      <c r="K625" s="3">
        <f t="shared" si="475"/>
        <v>2543.2399999999998</v>
      </c>
      <c r="L625" s="3">
        <v>2.97</v>
      </c>
      <c r="M625" s="3">
        <f t="shared" si="476"/>
        <v>2577.96</v>
      </c>
      <c r="N625" s="3">
        <f t="shared" si="477"/>
        <v>4.0000000000000036E-2</v>
      </c>
      <c r="O625" s="3">
        <f t="shared" si="477"/>
        <v>34.720000000000255</v>
      </c>
      <c r="Q625" s="3"/>
      <c r="R625" s="3"/>
      <c r="S625" s="3"/>
      <c r="T625" s="3"/>
    </row>
    <row r="626" spans="2:20" s="1" customFormat="1" ht="15" customHeight="1" x14ac:dyDescent="0.3">
      <c r="B626" s="4" t="s">
        <v>3681</v>
      </c>
      <c r="C626" s="4" t="s">
        <v>6595</v>
      </c>
      <c r="D626" s="3" t="s">
        <v>25</v>
      </c>
      <c r="E626" s="18">
        <v>321</v>
      </c>
      <c r="F626" s="18"/>
      <c r="G626" s="18"/>
      <c r="H626" s="18"/>
      <c r="I626" s="97">
        <f t="shared" si="474"/>
        <v>321</v>
      </c>
      <c r="J626" s="3">
        <v>2.71</v>
      </c>
      <c r="K626" s="3">
        <f t="shared" si="475"/>
        <v>869.91</v>
      </c>
      <c r="L626" s="3">
        <v>2.75</v>
      </c>
      <c r="M626" s="3">
        <f t="shared" si="476"/>
        <v>882.75</v>
      </c>
      <c r="N626" s="3">
        <f t="shared" si="477"/>
        <v>4.0000000000000036E-2</v>
      </c>
      <c r="O626" s="3">
        <f t="shared" si="477"/>
        <v>12.840000000000032</v>
      </c>
      <c r="Q626" s="3"/>
      <c r="R626" s="3"/>
      <c r="S626" s="3"/>
      <c r="T626" s="3"/>
    </row>
    <row r="627" spans="2:20" s="1" customFormat="1" ht="15" customHeight="1" x14ac:dyDescent="0.3">
      <c r="B627" s="4" t="s">
        <v>3683</v>
      </c>
      <c r="C627" s="4" t="s">
        <v>3700</v>
      </c>
      <c r="D627" s="3" t="s">
        <v>28</v>
      </c>
      <c r="E627" s="18">
        <v>23</v>
      </c>
      <c r="F627" s="18"/>
      <c r="G627" s="18"/>
      <c r="H627" s="18"/>
      <c r="I627" s="97">
        <f t="shared" si="474"/>
        <v>23</v>
      </c>
      <c r="J627" s="3">
        <v>8.42</v>
      </c>
      <c r="K627" s="3">
        <f t="shared" si="475"/>
        <v>193.66</v>
      </c>
      <c r="L627" s="3">
        <v>8.4600000000000009</v>
      </c>
      <c r="M627" s="3">
        <f t="shared" si="476"/>
        <v>194.58</v>
      </c>
      <c r="N627" s="3">
        <f t="shared" si="477"/>
        <v>4.0000000000000924E-2</v>
      </c>
      <c r="O627" s="3">
        <f t="shared" si="477"/>
        <v>0.92000000000001592</v>
      </c>
      <c r="Q627" s="3"/>
      <c r="R627" s="3"/>
      <c r="S627" s="3"/>
      <c r="T627" s="3"/>
    </row>
    <row r="628" spans="2:20" s="1" customFormat="1" ht="25.2" customHeight="1" x14ac:dyDescent="0.3">
      <c r="B628" s="10" t="s">
        <v>3701</v>
      </c>
      <c r="C628" s="10" t="s">
        <v>6596</v>
      </c>
      <c r="D628" s="11"/>
      <c r="E628" s="16"/>
      <c r="F628" s="16"/>
      <c r="G628" s="16"/>
      <c r="H628" s="16"/>
      <c r="I628" s="16"/>
      <c r="J628" s="11"/>
      <c r="K628" s="11">
        <f>SUM(K629:K641)</f>
        <v>30758.949999999997</v>
      </c>
      <c r="L628" s="11"/>
      <c r="M628" s="11">
        <f>SUM(M629:M641)</f>
        <v>30954.35</v>
      </c>
      <c r="N628" s="11"/>
      <c r="O628" s="11">
        <f>SUM(O629:O641)</f>
        <v>195.40000000000006</v>
      </c>
      <c r="Q628" s="11"/>
      <c r="R628" s="11"/>
      <c r="S628" s="11"/>
      <c r="T628" s="11"/>
    </row>
    <row r="629" spans="2:20" s="1" customFormat="1" ht="15" customHeight="1" x14ac:dyDescent="0.3">
      <c r="B629" s="4" t="s">
        <v>3703</v>
      </c>
      <c r="C629" s="4" t="s">
        <v>6597</v>
      </c>
      <c r="D629" s="3" t="s">
        <v>25</v>
      </c>
      <c r="E629" s="18">
        <v>235.8</v>
      </c>
      <c r="F629" s="18"/>
      <c r="G629" s="18"/>
      <c r="H629" s="18"/>
      <c r="I629" s="97">
        <f t="shared" ref="I629:I641" si="478">SUM(E629:H629)</f>
        <v>235.8</v>
      </c>
      <c r="J629" s="3">
        <v>10.69</v>
      </c>
      <c r="K629" s="3">
        <f t="shared" ref="K629:K641" si="479">+ROUND(+IF(I629="",0,I629*J629),2)</f>
        <v>2520.6999999999998</v>
      </c>
      <c r="L629" s="3">
        <v>10.86</v>
      </c>
      <c r="M629" s="3">
        <f t="shared" ref="M629:M641" si="480">+ROUND(+IF(I629="",0,I629*L629),2)</f>
        <v>2560.79</v>
      </c>
      <c r="N629" s="3">
        <f t="shared" ref="N629:O641" si="481">+L629-J629</f>
        <v>0.16999999999999993</v>
      </c>
      <c r="O629" s="3">
        <f t="shared" si="481"/>
        <v>40.090000000000146</v>
      </c>
      <c r="Q629" s="3"/>
      <c r="R629" s="3"/>
      <c r="S629" s="3"/>
      <c r="T629" s="3"/>
    </row>
    <row r="630" spans="2:20" s="1" customFormat="1" ht="15" customHeight="1" x14ac:dyDescent="0.3">
      <c r="B630" s="4" t="s">
        <v>3705</v>
      </c>
      <c r="C630" s="4" t="s">
        <v>6598</v>
      </c>
      <c r="D630" s="3" t="s">
        <v>25</v>
      </c>
      <c r="E630" s="18">
        <v>437</v>
      </c>
      <c r="F630" s="18"/>
      <c r="G630" s="18"/>
      <c r="H630" s="18"/>
      <c r="I630" s="97">
        <f t="shared" si="478"/>
        <v>437</v>
      </c>
      <c r="J630" s="3">
        <v>12.83</v>
      </c>
      <c r="K630" s="3">
        <f t="shared" si="479"/>
        <v>5606.71</v>
      </c>
      <c r="L630" s="3">
        <v>13</v>
      </c>
      <c r="M630" s="3">
        <f t="shared" si="480"/>
        <v>5681</v>
      </c>
      <c r="N630" s="3">
        <f t="shared" si="481"/>
        <v>0.16999999999999993</v>
      </c>
      <c r="O630" s="3">
        <f t="shared" si="481"/>
        <v>74.289999999999964</v>
      </c>
      <c r="Q630" s="3"/>
      <c r="R630" s="3"/>
      <c r="S630" s="3"/>
      <c r="T630" s="3"/>
    </row>
    <row r="631" spans="2:20" s="1" customFormat="1" ht="15" customHeight="1" x14ac:dyDescent="0.3">
      <c r="B631" s="4" t="s">
        <v>3707</v>
      </c>
      <c r="C631" s="4" t="s">
        <v>3737</v>
      </c>
      <c r="D631" s="3" t="s">
        <v>28</v>
      </c>
      <c r="E631" s="18">
        <v>66</v>
      </c>
      <c r="F631" s="18"/>
      <c r="G631" s="18"/>
      <c r="H631" s="18"/>
      <c r="I631" s="97">
        <f t="shared" si="478"/>
        <v>66</v>
      </c>
      <c r="J631" s="3">
        <v>9.5299999999999994</v>
      </c>
      <c r="K631" s="3">
        <f t="shared" si="479"/>
        <v>628.98</v>
      </c>
      <c r="L631" s="3">
        <v>9.66</v>
      </c>
      <c r="M631" s="3">
        <f t="shared" si="480"/>
        <v>637.55999999999995</v>
      </c>
      <c r="N631" s="3">
        <f t="shared" si="481"/>
        <v>0.13000000000000078</v>
      </c>
      <c r="O631" s="3">
        <f t="shared" si="481"/>
        <v>8.5799999999999272</v>
      </c>
      <c r="Q631" s="3"/>
      <c r="R631" s="3"/>
      <c r="S631" s="3"/>
      <c r="T631" s="3"/>
    </row>
    <row r="632" spans="2:20" s="1" customFormat="1" ht="15" customHeight="1" x14ac:dyDescent="0.3">
      <c r="B632" s="4" t="s">
        <v>3709</v>
      </c>
      <c r="C632" s="4" t="s">
        <v>6599</v>
      </c>
      <c r="D632" s="3" t="s">
        <v>28</v>
      </c>
      <c r="E632" s="18">
        <v>156</v>
      </c>
      <c r="F632" s="18"/>
      <c r="G632" s="18"/>
      <c r="H632" s="18"/>
      <c r="I632" s="97">
        <f t="shared" si="478"/>
        <v>156</v>
      </c>
      <c r="J632" s="3">
        <v>5.71</v>
      </c>
      <c r="K632" s="3">
        <f t="shared" si="479"/>
        <v>890.76</v>
      </c>
      <c r="L632" s="3">
        <v>5.84</v>
      </c>
      <c r="M632" s="3">
        <f t="shared" si="480"/>
        <v>911.04</v>
      </c>
      <c r="N632" s="3">
        <f t="shared" si="481"/>
        <v>0.12999999999999989</v>
      </c>
      <c r="O632" s="3">
        <f t="shared" si="481"/>
        <v>20.279999999999973</v>
      </c>
      <c r="Q632" s="3"/>
      <c r="R632" s="3"/>
      <c r="S632" s="3"/>
      <c r="T632" s="3"/>
    </row>
    <row r="633" spans="2:20" s="1" customFormat="1" ht="15" customHeight="1" x14ac:dyDescent="0.3">
      <c r="B633" s="4" t="s">
        <v>3711</v>
      </c>
      <c r="C633" s="4" t="s">
        <v>6600</v>
      </c>
      <c r="D633" s="3" t="s">
        <v>28</v>
      </c>
      <c r="E633" s="18">
        <v>38</v>
      </c>
      <c r="F633" s="18"/>
      <c r="G633" s="18"/>
      <c r="H633" s="18"/>
      <c r="I633" s="97">
        <f t="shared" si="478"/>
        <v>38</v>
      </c>
      <c r="J633" s="3">
        <v>6.42</v>
      </c>
      <c r="K633" s="3">
        <f t="shared" si="479"/>
        <v>243.96</v>
      </c>
      <c r="L633" s="3">
        <v>6.55</v>
      </c>
      <c r="M633" s="3">
        <f t="shared" si="480"/>
        <v>248.9</v>
      </c>
      <c r="N633" s="3">
        <f t="shared" si="481"/>
        <v>0.12999999999999989</v>
      </c>
      <c r="O633" s="3">
        <f t="shared" si="481"/>
        <v>4.9399999999999977</v>
      </c>
      <c r="Q633" s="3"/>
      <c r="R633" s="3"/>
      <c r="S633" s="3"/>
      <c r="T633" s="3"/>
    </row>
    <row r="634" spans="2:20" s="1" customFormat="1" ht="15" customHeight="1" x14ac:dyDescent="0.3">
      <c r="B634" s="4" t="s">
        <v>3713</v>
      </c>
      <c r="C634" s="4" t="s">
        <v>6601</v>
      </c>
      <c r="D634" s="3" t="s">
        <v>28</v>
      </c>
      <c r="E634" s="18">
        <v>69</v>
      </c>
      <c r="F634" s="18"/>
      <c r="G634" s="18"/>
      <c r="H634" s="18"/>
      <c r="I634" s="97">
        <f t="shared" si="478"/>
        <v>69</v>
      </c>
      <c r="J634" s="3">
        <v>5.39</v>
      </c>
      <c r="K634" s="3">
        <f t="shared" si="479"/>
        <v>371.91</v>
      </c>
      <c r="L634" s="3">
        <v>5.52</v>
      </c>
      <c r="M634" s="3">
        <f t="shared" si="480"/>
        <v>380.88</v>
      </c>
      <c r="N634" s="3">
        <f t="shared" si="481"/>
        <v>0.12999999999999989</v>
      </c>
      <c r="O634" s="3">
        <f t="shared" si="481"/>
        <v>8.9699999999999704</v>
      </c>
      <c r="Q634" s="3"/>
      <c r="R634" s="3"/>
      <c r="S634" s="3"/>
      <c r="T634" s="3"/>
    </row>
    <row r="635" spans="2:20" s="1" customFormat="1" ht="15" customHeight="1" x14ac:dyDescent="0.3">
      <c r="B635" s="4" t="s">
        <v>3715</v>
      </c>
      <c r="C635" s="4" t="s">
        <v>6602</v>
      </c>
      <c r="D635" s="3" t="s">
        <v>28</v>
      </c>
      <c r="E635" s="18">
        <v>76</v>
      </c>
      <c r="F635" s="18"/>
      <c r="G635" s="18"/>
      <c r="H635" s="18"/>
      <c r="I635" s="97">
        <f t="shared" si="478"/>
        <v>76</v>
      </c>
      <c r="J635" s="3">
        <v>5.32</v>
      </c>
      <c r="K635" s="3">
        <f t="shared" si="479"/>
        <v>404.32</v>
      </c>
      <c r="L635" s="3">
        <v>5.45</v>
      </c>
      <c r="M635" s="3">
        <f t="shared" si="480"/>
        <v>414.2</v>
      </c>
      <c r="N635" s="3">
        <f t="shared" si="481"/>
        <v>0.12999999999999989</v>
      </c>
      <c r="O635" s="3">
        <f t="shared" si="481"/>
        <v>9.8799999999999955</v>
      </c>
      <c r="Q635" s="3"/>
      <c r="R635" s="3"/>
      <c r="S635" s="3"/>
      <c r="T635" s="3"/>
    </row>
    <row r="636" spans="2:20" s="1" customFormat="1" ht="15" customHeight="1" x14ac:dyDescent="0.3">
      <c r="B636" s="4" t="s">
        <v>3717</v>
      </c>
      <c r="C636" s="4" t="s">
        <v>6603</v>
      </c>
      <c r="D636" s="3" t="s">
        <v>28</v>
      </c>
      <c r="E636" s="18">
        <v>156</v>
      </c>
      <c r="F636" s="18"/>
      <c r="G636" s="18"/>
      <c r="H636" s="18"/>
      <c r="I636" s="97">
        <f t="shared" si="478"/>
        <v>156</v>
      </c>
      <c r="J636" s="3">
        <v>4.01</v>
      </c>
      <c r="K636" s="3">
        <f t="shared" si="479"/>
        <v>625.55999999999995</v>
      </c>
      <c r="L636" s="3">
        <v>4.1399999999999997</v>
      </c>
      <c r="M636" s="3">
        <f t="shared" si="480"/>
        <v>645.84</v>
      </c>
      <c r="N636" s="3">
        <f t="shared" si="481"/>
        <v>0.12999999999999989</v>
      </c>
      <c r="O636" s="3">
        <f t="shared" si="481"/>
        <v>20.280000000000086</v>
      </c>
      <c r="Q636" s="3"/>
      <c r="R636" s="3"/>
      <c r="S636" s="3"/>
      <c r="T636" s="3"/>
    </row>
    <row r="637" spans="2:20" s="1" customFormat="1" ht="15" customHeight="1" x14ac:dyDescent="0.3">
      <c r="B637" s="4" t="s">
        <v>3718</v>
      </c>
      <c r="C637" s="4" t="s">
        <v>3706</v>
      </c>
      <c r="D637" s="3" t="s">
        <v>25</v>
      </c>
      <c r="E637" s="18">
        <v>32</v>
      </c>
      <c r="F637" s="18"/>
      <c r="G637" s="18"/>
      <c r="H637" s="18"/>
      <c r="I637" s="97">
        <f t="shared" si="478"/>
        <v>32</v>
      </c>
      <c r="J637" s="3">
        <v>14.92</v>
      </c>
      <c r="K637" s="3">
        <f t="shared" si="479"/>
        <v>477.44</v>
      </c>
      <c r="L637" s="3">
        <v>15.12</v>
      </c>
      <c r="M637" s="3">
        <f t="shared" si="480"/>
        <v>483.84</v>
      </c>
      <c r="N637" s="3">
        <f t="shared" si="481"/>
        <v>0.19999999999999929</v>
      </c>
      <c r="O637" s="3">
        <f t="shared" si="481"/>
        <v>6.3999999999999773</v>
      </c>
      <c r="Q637" s="3"/>
      <c r="R637" s="3"/>
      <c r="S637" s="3"/>
      <c r="T637" s="3"/>
    </row>
    <row r="638" spans="2:20" s="1" customFormat="1" ht="15" customHeight="1" x14ac:dyDescent="0.3">
      <c r="B638" s="4" t="s">
        <v>3720</v>
      </c>
      <c r="C638" s="4" t="s">
        <v>3714</v>
      </c>
      <c r="D638" s="3" t="s">
        <v>28</v>
      </c>
      <c r="E638" s="18">
        <v>5</v>
      </c>
      <c r="F638" s="18"/>
      <c r="G638" s="18"/>
      <c r="H638" s="18"/>
      <c r="I638" s="97">
        <f t="shared" si="478"/>
        <v>5</v>
      </c>
      <c r="J638" s="3">
        <v>12.29</v>
      </c>
      <c r="K638" s="3">
        <f t="shared" si="479"/>
        <v>61.45</v>
      </c>
      <c r="L638" s="3">
        <v>12.42</v>
      </c>
      <c r="M638" s="3">
        <f t="shared" si="480"/>
        <v>62.1</v>
      </c>
      <c r="N638" s="3">
        <f t="shared" si="481"/>
        <v>0.13000000000000078</v>
      </c>
      <c r="O638" s="3">
        <f t="shared" si="481"/>
        <v>0.64999999999999858</v>
      </c>
      <c r="Q638" s="3"/>
      <c r="R638" s="3"/>
      <c r="S638" s="3"/>
      <c r="T638" s="3"/>
    </row>
    <row r="639" spans="2:20" s="1" customFormat="1" ht="15" customHeight="1" x14ac:dyDescent="0.3">
      <c r="B639" s="4" t="s">
        <v>3722</v>
      </c>
      <c r="C639" s="4" t="s">
        <v>3721</v>
      </c>
      <c r="D639" s="3" t="s">
        <v>28</v>
      </c>
      <c r="E639" s="18">
        <v>4</v>
      </c>
      <c r="F639" s="18"/>
      <c r="G639" s="18"/>
      <c r="H639" s="18"/>
      <c r="I639" s="97">
        <f t="shared" si="478"/>
        <v>4</v>
      </c>
      <c r="J639" s="3">
        <v>7.79</v>
      </c>
      <c r="K639" s="3">
        <f t="shared" si="479"/>
        <v>31.16</v>
      </c>
      <c r="L639" s="3">
        <v>7.92</v>
      </c>
      <c r="M639" s="3">
        <f t="shared" si="480"/>
        <v>31.68</v>
      </c>
      <c r="N639" s="3">
        <f t="shared" si="481"/>
        <v>0.12999999999999989</v>
      </c>
      <c r="O639" s="3">
        <f t="shared" si="481"/>
        <v>0.51999999999999957</v>
      </c>
      <c r="Q639" s="3"/>
      <c r="R639" s="3"/>
      <c r="S639" s="3"/>
      <c r="T639" s="3"/>
    </row>
    <row r="640" spans="2:20" s="1" customFormat="1" ht="15" customHeight="1" x14ac:dyDescent="0.3">
      <c r="B640" s="4" t="s">
        <v>3723</v>
      </c>
      <c r="C640" s="4" t="s">
        <v>3727</v>
      </c>
      <c r="D640" s="3" t="s">
        <v>28</v>
      </c>
      <c r="E640" s="18">
        <v>4</v>
      </c>
      <c r="F640" s="18"/>
      <c r="G640" s="18"/>
      <c r="H640" s="18"/>
      <c r="I640" s="97">
        <f t="shared" si="478"/>
        <v>4</v>
      </c>
      <c r="J640" s="3">
        <v>11.5</v>
      </c>
      <c r="K640" s="3">
        <f t="shared" si="479"/>
        <v>46</v>
      </c>
      <c r="L640" s="3">
        <v>11.63</v>
      </c>
      <c r="M640" s="3">
        <f t="shared" si="480"/>
        <v>46.52</v>
      </c>
      <c r="N640" s="3">
        <f t="shared" si="481"/>
        <v>0.13000000000000078</v>
      </c>
      <c r="O640" s="3">
        <f t="shared" si="481"/>
        <v>0.52000000000000313</v>
      </c>
      <c r="Q640" s="3"/>
      <c r="R640" s="3"/>
      <c r="S640" s="3"/>
      <c r="T640" s="3"/>
    </row>
    <row r="641" spans="2:20" s="1" customFormat="1" ht="15" customHeight="1" x14ac:dyDescent="0.3">
      <c r="B641" s="4" t="s">
        <v>3724</v>
      </c>
      <c r="C641" s="4" t="s">
        <v>6604</v>
      </c>
      <c r="D641" s="3" t="s">
        <v>25</v>
      </c>
      <c r="E641" s="18">
        <v>145</v>
      </c>
      <c r="F641" s="18"/>
      <c r="G641" s="18"/>
      <c r="H641" s="18"/>
      <c r="I641" s="97">
        <f t="shared" si="478"/>
        <v>145</v>
      </c>
      <c r="J641" s="3">
        <v>130</v>
      </c>
      <c r="K641" s="3">
        <f t="shared" si="479"/>
        <v>18850</v>
      </c>
      <c r="L641" s="3">
        <v>130</v>
      </c>
      <c r="M641" s="3">
        <f t="shared" si="480"/>
        <v>18850</v>
      </c>
      <c r="N641" s="3">
        <f t="shared" si="481"/>
        <v>0</v>
      </c>
      <c r="O641" s="3">
        <f t="shared" si="481"/>
        <v>0</v>
      </c>
      <c r="Q641" s="3"/>
      <c r="R641" s="3"/>
      <c r="S641" s="3"/>
      <c r="T641" s="3"/>
    </row>
    <row r="642" spans="2:20" s="1" customFormat="1" ht="25.2" customHeight="1" x14ac:dyDescent="0.3">
      <c r="B642" s="10" t="s">
        <v>3754</v>
      </c>
      <c r="C642" s="10" t="s">
        <v>3755</v>
      </c>
      <c r="D642" s="11"/>
      <c r="E642" s="16"/>
      <c r="F642" s="16"/>
      <c r="G642" s="16"/>
      <c r="H642" s="16"/>
      <c r="I642" s="16"/>
      <c r="J642" s="11"/>
      <c r="K642" s="11">
        <f>SUM(K643:K656)</f>
        <v>9557.4199999999983</v>
      </c>
      <c r="L642" s="11"/>
      <c r="M642" s="11">
        <f>SUM(M643:M656)</f>
        <v>9669.07</v>
      </c>
      <c r="N642" s="11"/>
      <c r="O642" s="11">
        <f>SUM(O643:O656)</f>
        <v>111.64999999999988</v>
      </c>
      <c r="Q642" s="11"/>
      <c r="R642" s="11"/>
      <c r="S642" s="11"/>
      <c r="T642" s="11"/>
    </row>
    <row r="643" spans="2:20" s="1" customFormat="1" ht="15" customHeight="1" x14ac:dyDescent="0.3">
      <c r="B643" s="4" t="s">
        <v>3756</v>
      </c>
      <c r="C643" s="4" t="s">
        <v>6605</v>
      </c>
      <c r="D643" s="3" t="s">
        <v>1337</v>
      </c>
      <c r="E643" s="18">
        <v>45</v>
      </c>
      <c r="F643" s="18"/>
      <c r="G643" s="18"/>
      <c r="H643" s="18"/>
      <c r="I643" s="97">
        <f t="shared" ref="I643:I656" si="482">SUM(E643:H643)</f>
        <v>45</v>
      </c>
      <c r="J643" s="3">
        <v>104.22</v>
      </c>
      <c r="K643" s="3">
        <f t="shared" ref="K643:K656" si="483">+ROUND(+IF(I643="",0,I643*J643),2)</f>
        <v>4689.8999999999996</v>
      </c>
      <c r="L643" s="3">
        <v>104.96</v>
      </c>
      <c r="M643" s="3">
        <f t="shared" ref="M643:M656" si="484">+ROUND(+IF(I643="",0,I643*L643),2)</f>
        <v>4723.2</v>
      </c>
      <c r="N643" s="3">
        <f t="shared" ref="N643:O656" si="485">+L643-J643</f>
        <v>0.73999999999999488</v>
      </c>
      <c r="O643" s="3">
        <f t="shared" si="485"/>
        <v>33.300000000000182</v>
      </c>
      <c r="Q643" s="3"/>
      <c r="R643" s="3"/>
      <c r="S643" s="3"/>
      <c r="T643" s="3"/>
    </row>
    <row r="644" spans="2:20" s="1" customFormat="1" ht="15" customHeight="1" x14ac:dyDescent="0.3">
      <c r="B644" s="4" t="s">
        <v>3758</v>
      </c>
      <c r="C644" s="4" t="s">
        <v>6606</v>
      </c>
      <c r="D644" s="3" t="s">
        <v>1337</v>
      </c>
      <c r="E644" s="18">
        <v>20</v>
      </c>
      <c r="F644" s="18"/>
      <c r="G644" s="18"/>
      <c r="H644" s="18"/>
      <c r="I644" s="97">
        <f t="shared" si="482"/>
        <v>20</v>
      </c>
      <c r="J644" s="3">
        <v>104.54</v>
      </c>
      <c r="K644" s="3">
        <f t="shared" si="483"/>
        <v>2090.8000000000002</v>
      </c>
      <c r="L644" s="3">
        <v>105.28</v>
      </c>
      <c r="M644" s="3">
        <f t="shared" si="484"/>
        <v>2105.6</v>
      </c>
      <c r="N644" s="3">
        <f t="shared" si="485"/>
        <v>0.73999999999999488</v>
      </c>
      <c r="O644" s="3">
        <f t="shared" si="485"/>
        <v>14.799999999999727</v>
      </c>
      <c r="Q644" s="3"/>
      <c r="R644" s="3"/>
      <c r="S644" s="3"/>
      <c r="T644" s="3"/>
    </row>
    <row r="645" spans="2:20" s="1" customFormat="1" ht="15" customHeight="1" x14ac:dyDescent="0.3">
      <c r="B645" s="4" t="s">
        <v>3760</v>
      </c>
      <c r="C645" s="4" t="s">
        <v>6607</v>
      </c>
      <c r="D645" s="3" t="s">
        <v>1337</v>
      </c>
      <c r="E645" s="18">
        <v>81</v>
      </c>
      <c r="F645" s="18"/>
      <c r="G645" s="18"/>
      <c r="H645" s="18"/>
      <c r="I645" s="97">
        <f t="shared" si="482"/>
        <v>81</v>
      </c>
      <c r="J645" s="3">
        <v>15.68</v>
      </c>
      <c r="K645" s="3">
        <f t="shared" si="483"/>
        <v>1270.08</v>
      </c>
      <c r="L645" s="3">
        <v>16.059999999999999</v>
      </c>
      <c r="M645" s="3">
        <f t="shared" si="484"/>
        <v>1300.8599999999999</v>
      </c>
      <c r="N645" s="3">
        <f t="shared" si="485"/>
        <v>0.37999999999999901</v>
      </c>
      <c r="O645" s="3">
        <f t="shared" si="485"/>
        <v>30.779999999999973</v>
      </c>
      <c r="Q645" s="3"/>
      <c r="R645" s="3"/>
      <c r="S645" s="3"/>
      <c r="T645" s="3"/>
    </row>
    <row r="646" spans="2:20" s="1" customFormat="1" ht="15" customHeight="1" x14ac:dyDescent="0.3">
      <c r="B646" s="4" t="s">
        <v>3762</v>
      </c>
      <c r="C646" s="4" t="s">
        <v>3775</v>
      </c>
      <c r="D646" s="3" t="s">
        <v>1337</v>
      </c>
      <c r="E646" s="18">
        <v>12</v>
      </c>
      <c r="F646" s="18"/>
      <c r="G646" s="18"/>
      <c r="H646" s="18"/>
      <c r="I646" s="97">
        <f t="shared" si="482"/>
        <v>12</v>
      </c>
      <c r="J646" s="3">
        <v>17.96</v>
      </c>
      <c r="K646" s="3">
        <f t="shared" si="483"/>
        <v>215.52</v>
      </c>
      <c r="L646" s="3">
        <v>18.34</v>
      </c>
      <c r="M646" s="3">
        <f t="shared" si="484"/>
        <v>220.08</v>
      </c>
      <c r="N646" s="3">
        <f t="shared" si="485"/>
        <v>0.37999999999999901</v>
      </c>
      <c r="O646" s="3">
        <f t="shared" si="485"/>
        <v>4.5600000000000023</v>
      </c>
      <c r="Q646" s="3"/>
      <c r="R646" s="3"/>
      <c r="S646" s="3"/>
      <c r="T646" s="3"/>
    </row>
    <row r="647" spans="2:20" s="1" customFormat="1" ht="15" customHeight="1" x14ac:dyDescent="0.3">
      <c r="B647" s="4" t="s">
        <v>3764</v>
      </c>
      <c r="C647" s="4" t="s">
        <v>3777</v>
      </c>
      <c r="D647" s="3" t="s">
        <v>1337</v>
      </c>
      <c r="E647" s="18">
        <v>12</v>
      </c>
      <c r="F647" s="18"/>
      <c r="G647" s="18"/>
      <c r="H647" s="18"/>
      <c r="I647" s="97">
        <f t="shared" si="482"/>
        <v>12</v>
      </c>
      <c r="J647" s="3">
        <v>17.96</v>
      </c>
      <c r="K647" s="3">
        <f t="shared" si="483"/>
        <v>215.52</v>
      </c>
      <c r="L647" s="3">
        <v>18.34</v>
      </c>
      <c r="M647" s="3">
        <f t="shared" si="484"/>
        <v>220.08</v>
      </c>
      <c r="N647" s="3">
        <f t="shared" si="485"/>
        <v>0.37999999999999901</v>
      </c>
      <c r="O647" s="3">
        <f t="shared" si="485"/>
        <v>4.5600000000000023</v>
      </c>
      <c r="Q647" s="3"/>
      <c r="R647" s="3"/>
      <c r="S647" s="3"/>
      <c r="T647" s="3"/>
    </row>
    <row r="648" spans="2:20" s="1" customFormat="1" ht="15" customHeight="1" x14ac:dyDescent="0.3">
      <c r="B648" s="4" t="s">
        <v>3766</v>
      </c>
      <c r="C648" s="4" t="s">
        <v>3781</v>
      </c>
      <c r="D648" s="3" t="s">
        <v>1337</v>
      </c>
      <c r="E648" s="18">
        <v>1</v>
      </c>
      <c r="F648" s="18"/>
      <c r="G648" s="18"/>
      <c r="H648" s="18"/>
      <c r="I648" s="97">
        <f t="shared" si="482"/>
        <v>1</v>
      </c>
      <c r="J648" s="3">
        <v>19.55</v>
      </c>
      <c r="K648" s="3">
        <f t="shared" si="483"/>
        <v>19.55</v>
      </c>
      <c r="L648" s="3">
        <v>19.93</v>
      </c>
      <c r="M648" s="3">
        <f t="shared" si="484"/>
        <v>19.93</v>
      </c>
      <c r="N648" s="3">
        <f t="shared" si="485"/>
        <v>0.37999999999999901</v>
      </c>
      <c r="O648" s="3">
        <f t="shared" si="485"/>
        <v>0.37999999999999901</v>
      </c>
      <c r="Q648" s="3"/>
      <c r="R648" s="3"/>
      <c r="S648" s="3"/>
      <c r="T648" s="3"/>
    </row>
    <row r="649" spans="2:20" s="1" customFormat="1" ht="15" customHeight="1" x14ac:dyDescent="0.3">
      <c r="B649" s="4" t="s">
        <v>3768</v>
      </c>
      <c r="C649" s="4" t="s">
        <v>6608</v>
      </c>
      <c r="D649" s="3" t="s">
        <v>1337</v>
      </c>
      <c r="E649" s="18">
        <v>22</v>
      </c>
      <c r="F649" s="18"/>
      <c r="G649" s="18"/>
      <c r="H649" s="18"/>
      <c r="I649" s="97">
        <f t="shared" si="482"/>
        <v>22</v>
      </c>
      <c r="J649" s="3">
        <v>18.600000000000001</v>
      </c>
      <c r="K649" s="3">
        <f t="shared" si="483"/>
        <v>409.2</v>
      </c>
      <c r="L649" s="3">
        <v>18.98</v>
      </c>
      <c r="M649" s="3">
        <f t="shared" si="484"/>
        <v>417.56</v>
      </c>
      <c r="N649" s="3">
        <f t="shared" si="485"/>
        <v>0.37999999999999901</v>
      </c>
      <c r="O649" s="3">
        <f t="shared" si="485"/>
        <v>8.3600000000000136</v>
      </c>
      <c r="Q649" s="3"/>
      <c r="R649" s="3"/>
      <c r="S649" s="3"/>
      <c r="T649" s="3"/>
    </row>
    <row r="650" spans="2:20" s="1" customFormat="1" ht="15" customHeight="1" x14ac:dyDescent="0.3">
      <c r="B650" s="4" t="s">
        <v>3770</v>
      </c>
      <c r="C650" s="4" t="s">
        <v>3789</v>
      </c>
      <c r="D650" s="3" t="s">
        <v>1337</v>
      </c>
      <c r="E650" s="18">
        <v>1</v>
      </c>
      <c r="F650" s="18"/>
      <c r="G650" s="18"/>
      <c r="H650" s="18"/>
      <c r="I650" s="97">
        <f t="shared" si="482"/>
        <v>1</v>
      </c>
      <c r="J650" s="3">
        <v>28.26</v>
      </c>
      <c r="K650" s="3">
        <f t="shared" si="483"/>
        <v>28.26</v>
      </c>
      <c r="L650" s="3">
        <v>29.09</v>
      </c>
      <c r="M650" s="3">
        <f t="shared" si="484"/>
        <v>29.09</v>
      </c>
      <c r="N650" s="3">
        <f t="shared" si="485"/>
        <v>0.82999999999999829</v>
      </c>
      <c r="O650" s="3">
        <f t="shared" si="485"/>
        <v>0.82999999999999829</v>
      </c>
      <c r="Q650" s="3"/>
      <c r="R650" s="3"/>
      <c r="S650" s="3"/>
      <c r="T650" s="3"/>
    </row>
    <row r="651" spans="2:20" s="1" customFormat="1" ht="15" customHeight="1" x14ac:dyDescent="0.3">
      <c r="B651" s="4" t="s">
        <v>3772</v>
      </c>
      <c r="C651" s="4" t="s">
        <v>6609</v>
      </c>
      <c r="D651" s="3" t="s">
        <v>1337</v>
      </c>
      <c r="E651" s="18">
        <v>1</v>
      </c>
      <c r="F651" s="18"/>
      <c r="G651" s="18"/>
      <c r="H651" s="18"/>
      <c r="I651" s="97">
        <f t="shared" si="482"/>
        <v>1</v>
      </c>
      <c r="J651" s="3">
        <v>19.55</v>
      </c>
      <c r="K651" s="3">
        <f t="shared" si="483"/>
        <v>19.55</v>
      </c>
      <c r="L651" s="3">
        <v>19.93</v>
      </c>
      <c r="M651" s="3">
        <f t="shared" si="484"/>
        <v>19.93</v>
      </c>
      <c r="N651" s="3">
        <f t="shared" si="485"/>
        <v>0.37999999999999901</v>
      </c>
      <c r="O651" s="3">
        <f t="shared" si="485"/>
        <v>0.37999999999999901</v>
      </c>
      <c r="Q651" s="3"/>
      <c r="R651" s="3"/>
      <c r="S651" s="3"/>
      <c r="T651" s="3"/>
    </row>
    <row r="652" spans="2:20" s="1" customFormat="1" ht="15" customHeight="1" x14ac:dyDescent="0.3">
      <c r="B652" s="4" t="s">
        <v>3774</v>
      </c>
      <c r="C652" s="4" t="s">
        <v>6610</v>
      </c>
      <c r="D652" s="3" t="s">
        <v>1337</v>
      </c>
      <c r="E652" s="18">
        <v>13</v>
      </c>
      <c r="F652" s="18"/>
      <c r="G652" s="18"/>
      <c r="H652" s="18"/>
      <c r="I652" s="97">
        <f t="shared" si="482"/>
        <v>13</v>
      </c>
      <c r="J652" s="3">
        <v>17.8</v>
      </c>
      <c r="K652" s="3">
        <f t="shared" si="483"/>
        <v>231.4</v>
      </c>
      <c r="L652" s="3">
        <v>18.21</v>
      </c>
      <c r="M652" s="3">
        <f t="shared" si="484"/>
        <v>236.73</v>
      </c>
      <c r="N652" s="3">
        <f t="shared" si="485"/>
        <v>0.41000000000000014</v>
      </c>
      <c r="O652" s="3">
        <f t="shared" si="485"/>
        <v>5.3299999999999841</v>
      </c>
      <c r="Q652" s="3"/>
      <c r="R652" s="3"/>
      <c r="S652" s="3"/>
      <c r="T652" s="3"/>
    </row>
    <row r="653" spans="2:20" s="1" customFormat="1" ht="15" customHeight="1" x14ac:dyDescent="0.3">
      <c r="B653" s="4" t="s">
        <v>3776</v>
      </c>
      <c r="C653" s="4" t="s">
        <v>6611</v>
      </c>
      <c r="D653" s="3" t="s">
        <v>1337</v>
      </c>
      <c r="E653" s="18">
        <v>7</v>
      </c>
      <c r="F653" s="18"/>
      <c r="G653" s="18"/>
      <c r="H653" s="18"/>
      <c r="I653" s="97">
        <f t="shared" si="482"/>
        <v>7</v>
      </c>
      <c r="J653" s="3">
        <v>17.8</v>
      </c>
      <c r="K653" s="3">
        <f t="shared" si="483"/>
        <v>124.6</v>
      </c>
      <c r="L653" s="3">
        <v>18.21</v>
      </c>
      <c r="M653" s="3">
        <f t="shared" si="484"/>
        <v>127.47</v>
      </c>
      <c r="N653" s="3">
        <f t="shared" si="485"/>
        <v>0.41000000000000014</v>
      </c>
      <c r="O653" s="3">
        <f t="shared" si="485"/>
        <v>2.8700000000000045</v>
      </c>
      <c r="Q653" s="3"/>
      <c r="R653" s="3"/>
      <c r="S653" s="3"/>
      <c r="T653" s="3"/>
    </row>
    <row r="654" spans="2:20" s="1" customFormat="1" ht="15" customHeight="1" x14ac:dyDescent="0.3">
      <c r="B654" s="4" t="s">
        <v>3778</v>
      </c>
      <c r="C654" s="4" t="s">
        <v>6612</v>
      </c>
      <c r="D654" s="3" t="s">
        <v>1337</v>
      </c>
      <c r="E654" s="18">
        <v>6</v>
      </c>
      <c r="F654" s="18"/>
      <c r="G654" s="18"/>
      <c r="H654" s="18"/>
      <c r="I654" s="97">
        <f t="shared" si="482"/>
        <v>6</v>
      </c>
      <c r="J654" s="3">
        <v>17.8</v>
      </c>
      <c r="K654" s="3">
        <f t="shared" si="483"/>
        <v>106.8</v>
      </c>
      <c r="L654" s="3">
        <v>18.21</v>
      </c>
      <c r="M654" s="3">
        <f t="shared" si="484"/>
        <v>109.26</v>
      </c>
      <c r="N654" s="3">
        <f t="shared" si="485"/>
        <v>0.41000000000000014</v>
      </c>
      <c r="O654" s="3">
        <f t="shared" si="485"/>
        <v>2.460000000000008</v>
      </c>
      <c r="Q654" s="3"/>
      <c r="R654" s="3"/>
      <c r="S654" s="3"/>
      <c r="T654" s="3"/>
    </row>
    <row r="655" spans="2:20" s="1" customFormat="1" ht="15" customHeight="1" x14ac:dyDescent="0.3">
      <c r="B655" s="4" t="s">
        <v>3780</v>
      </c>
      <c r="C655" s="4" t="s">
        <v>6613</v>
      </c>
      <c r="D655" s="3" t="s">
        <v>1337</v>
      </c>
      <c r="E655" s="18">
        <v>7</v>
      </c>
      <c r="F655" s="18"/>
      <c r="G655" s="18"/>
      <c r="H655" s="18"/>
      <c r="I655" s="97">
        <f t="shared" si="482"/>
        <v>7</v>
      </c>
      <c r="J655" s="3">
        <v>16.670000000000002</v>
      </c>
      <c r="K655" s="3">
        <f t="shared" si="483"/>
        <v>116.69</v>
      </c>
      <c r="L655" s="3">
        <v>17.05</v>
      </c>
      <c r="M655" s="3">
        <f t="shared" si="484"/>
        <v>119.35</v>
      </c>
      <c r="N655" s="3">
        <f t="shared" si="485"/>
        <v>0.37999999999999901</v>
      </c>
      <c r="O655" s="3">
        <f t="shared" si="485"/>
        <v>2.6599999999999966</v>
      </c>
      <c r="Q655" s="3"/>
      <c r="R655" s="3"/>
      <c r="S655" s="3"/>
      <c r="T655" s="3"/>
    </row>
    <row r="656" spans="2:20" s="1" customFormat="1" ht="15" customHeight="1" x14ac:dyDescent="0.3">
      <c r="B656" s="4" t="s">
        <v>3782</v>
      </c>
      <c r="C656" s="4" t="s">
        <v>6614</v>
      </c>
      <c r="D656" s="3" t="s">
        <v>1337</v>
      </c>
      <c r="E656" s="18">
        <v>1</v>
      </c>
      <c r="F656" s="18"/>
      <c r="G656" s="18"/>
      <c r="H656" s="18"/>
      <c r="I656" s="97">
        <f t="shared" si="482"/>
        <v>1</v>
      </c>
      <c r="J656" s="3">
        <v>19.55</v>
      </c>
      <c r="K656" s="3">
        <f t="shared" si="483"/>
        <v>19.55</v>
      </c>
      <c r="L656" s="3">
        <v>19.93</v>
      </c>
      <c r="M656" s="3">
        <f t="shared" si="484"/>
        <v>19.93</v>
      </c>
      <c r="N656" s="3">
        <f t="shared" si="485"/>
        <v>0.37999999999999901</v>
      </c>
      <c r="O656" s="3">
        <f t="shared" si="485"/>
        <v>0.37999999999999901</v>
      </c>
      <c r="Q656" s="3"/>
      <c r="R656" s="3"/>
      <c r="S656" s="3"/>
      <c r="T656" s="3"/>
    </row>
    <row r="657" spans="2:20" s="1" customFormat="1" ht="25.2" customHeight="1" x14ac:dyDescent="0.3">
      <c r="B657" s="10" t="s">
        <v>3806</v>
      </c>
      <c r="C657" s="10" t="s">
        <v>3807</v>
      </c>
      <c r="D657" s="11"/>
      <c r="E657" s="16"/>
      <c r="F657" s="16"/>
      <c r="G657" s="16"/>
      <c r="H657" s="16"/>
      <c r="I657" s="16"/>
      <c r="J657" s="11"/>
      <c r="K657" s="11">
        <f>SUM(K658)</f>
        <v>357.34</v>
      </c>
      <c r="L657" s="11"/>
      <c r="M657" s="11">
        <f>SUM(M658)</f>
        <v>370.94</v>
      </c>
      <c r="N657" s="11"/>
      <c r="O657" s="11">
        <f>SUM(O658)</f>
        <v>13.600000000000023</v>
      </c>
      <c r="Q657" s="11"/>
      <c r="R657" s="11"/>
      <c r="S657" s="11"/>
      <c r="T657" s="11"/>
    </row>
    <row r="658" spans="2:20" s="1" customFormat="1" ht="15" customHeight="1" x14ac:dyDescent="0.3">
      <c r="B658" s="4" t="s">
        <v>3808</v>
      </c>
      <c r="C658" s="4" t="s">
        <v>6615</v>
      </c>
      <c r="D658" s="3" t="s">
        <v>25</v>
      </c>
      <c r="E658" s="18">
        <v>34</v>
      </c>
      <c r="F658" s="18"/>
      <c r="G658" s="18"/>
      <c r="H658" s="18"/>
      <c r="I658" s="97">
        <f>SUM(E658:H658)</f>
        <v>34</v>
      </c>
      <c r="J658" s="3">
        <v>10.51</v>
      </c>
      <c r="K658" s="3">
        <f t="shared" ref="K658" si="486">+ROUND(+IF(I658="",0,I658*J658),2)</f>
        <v>357.34</v>
      </c>
      <c r="L658" s="3">
        <v>10.91</v>
      </c>
      <c r="M658" s="3">
        <f t="shared" ref="M658" si="487">+ROUND(+IF(I658="",0,I658*L658),2)</f>
        <v>370.94</v>
      </c>
      <c r="N658" s="3">
        <f t="shared" ref="N658:O658" si="488">+L658-J658</f>
        <v>0.40000000000000036</v>
      </c>
      <c r="O658" s="3">
        <f t="shared" si="488"/>
        <v>13.600000000000023</v>
      </c>
      <c r="Q658" s="3"/>
      <c r="R658" s="3"/>
      <c r="S658" s="3"/>
      <c r="T658" s="3"/>
    </row>
    <row r="659" spans="2:20" s="1" customFormat="1" ht="25.2" customHeight="1" x14ac:dyDescent="0.3">
      <c r="B659" s="10" t="s">
        <v>3814</v>
      </c>
      <c r="C659" s="10" t="s">
        <v>3815</v>
      </c>
      <c r="D659" s="11"/>
      <c r="E659" s="16"/>
      <c r="F659" s="16"/>
      <c r="G659" s="16"/>
      <c r="H659" s="16"/>
      <c r="I659" s="16"/>
      <c r="J659" s="11"/>
      <c r="K659" s="11">
        <f>SUM(K660:K663)</f>
        <v>10266.370000000001</v>
      </c>
      <c r="L659" s="11"/>
      <c r="M659" s="11">
        <f>SUM(M660:M663)</f>
        <v>10266.370000000001</v>
      </c>
      <c r="N659" s="11"/>
      <c r="O659" s="11">
        <f>SUM(O660:O663)</f>
        <v>0</v>
      </c>
      <c r="Q659" s="11"/>
      <c r="R659" s="11"/>
      <c r="S659" s="11"/>
      <c r="T659" s="11"/>
    </row>
    <row r="660" spans="2:20" s="1" customFormat="1" ht="15" customHeight="1" x14ac:dyDescent="0.3">
      <c r="B660" s="4" t="s">
        <v>3816</v>
      </c>
      <c r="C660" s="4" t="s">
        <v>6616</v>
      </c>
      <c r="D660" s="3" t="s">
        <v>28</v>
      </c>
      <c r="E660" s="18">
        <v>4</v>
      </c>
      <c r="F660" s="18"/>
      <c r="G660" s="18"/>
      <c r="H660" s="18"/>
      <c r="I660" s="97">
        <f t="shared" ref="I660:I663" si="489">SUM(E660:H660)</f>
        <v>4</v>
      </c>
      <c r="J660" s="3">
        <v>719.33</v>
      </c>
      <c r="K660" s="3">
        <f t="shared" ref="K660:K663" si="490">+ROUND(+IF(I660="",0,I660*J660),2)</f>
        <v>2877.32</v>
      </c>
      <c r="L660" s="3">
        <v>719.33</v>
      </c>
      <c r="M660" s="3">
        <f t="shared" ref="M660:M663" si="491">+ROUND(+IF(I660="",0,I660*L660),2)</f>
        <v>2877.32</v>
      </c>
      <c r="N660" s="3">
        <f t="shared" ref="N660:O663" si="492">+L660-J660</f>
        <v>0</v>
      </c>
      <c r="O660" s="3">
        <f t="shared" si="492"/>
        <v>0</v>
      </c>
      <c r="Q660" s="3"/>
      <c r="R660" s="3"/>
      <c r="S660" s="3"/>
      <c r="T660" s="3"/>
    </row>
    <row r="661" spans="2:20" s="1" customFormat="1" ht="15" customHeight="1" x14ac:dyDescent="0.3">
      <c r="B661" s="4" t="s">
        <v>3818</v>
      </c>
      <c r="C661" s="4" t="s">
        <v>6617</v>
      </c>
      <c r="D661" s="3" t="s">
        <v>28</v>
      </c>
      <c r="E661" s="18">
        <v>85</v>
      </c>
      <c r="F661" s="18"/>
      <c r="G661" s="18"/>
      <c r="H661" s="18"/>
      <c r="I661" s="97">
        <f t="shared" si="489"/>
        <v>85</v>
      </c>
      <c r="J661" s="3">
        <v>46.48</v>
      </c>
      <c r="K661" s="3">
        <f t="shared" si="490"/>
        <v>3950.8</v>
      </c>
      <c r="L661" s="3">
        <v>46.48</v>
      </c>
      <c r="M661" s="3">
        <f t="shared" si="491"/>
        <v>3950.8</v>
      </c>
      <c r="N661" s="3">
        <f t="shared" si="492"/>
        <v>0</v>
      </c>
      <c r="O661" s="3">
        <f t="shared" si="492"/>
        <v>0</v>
      </c>
      <c r="Q661" s="3"/>
      <c r="R661" s="3"/>
      <c r="S661" s="3"/>
      <c r="T661" s="3"/>
    </row>
    <row r="662" spans="2:20" s="1" customFormat="1" ht="15" customHeight="1" x14ac:dyDescent="0.3">
      <c r="B662" s="4" t="s">
        <v>3820</v>
      </c>
      <c r="C662" s="4" t="s">
        <v>6618</v>
      </c>
      <c r="D662" s="3" t="s">
        <v>28</v>
      </c>
      <c r="E662" s="18">
        <v>85</v>
      </c>
      <c r="F662" s="18"/>
      <c r="G662" s="18"/>
      <c r="H662" s="18"/>
      <c r="I662" s="97">
        <f t="shared" si="489"/>
        <v>85</v>
      </c>
      <c r="J662" s="3">
        <v>36.450000000000003</v>
      </c>
      <c r="K662" s="3">
        <f t="shared" si="490"/>
        <v>3098.25</v>
      </c>
      <c r="L662" s="3">
        <v>36.450000000000003</v>
      </c>
      <c r="M662" s="3">
        <f t="shared" si="491"/>
        <v>3098.25</v>
      </c>
      <c r="N662" s="3">
        <f t="shared" si="492"/>
        <v>0</v>
      </c>
      <c r="O662" s="3">
        <f t="shared" si="492"/>
        <v>0</v>
      </c>
      <c r="Q662" s="3"/>
      <c r="R662" s="3"/>
      <c r="S662" s="3"/>
      <c r="T662" s="3"/>
    </row>
    <row r="663" spans="2:20" s="1" customFormat="1" ht="15" customHeight="1" x14ac:dyDescent="0.3">
      <c r="B663" s="4" t="s">
        <v>3822</v>
      </c>
      <c r="C663" s="4" t="s">
        <v>3835</v>
      </c>
      <c r="D663" s="3" t="s">
        <v>28</v>
      </c>
      <c r="E663" s="18">
        <v>340</v>
      </c>
      <c r="F663" s="18"/>
      <c r="G663" s="18"/>
      <c r="H663" s="18"/>
      <c r="I663" s="97">
        <f t="shared" si="489"/>
        <v>340</v>
      </c>
      <c r="J663" s="3">
        <v>1</v>
      </c>
      <c r="K663" s="3">
        <f t="shared" si="490"/>
        <v>340</v>
      </c>
      <c r="L663" s="3">
        <v>1</v>
      </c>
      <c r="M663" s="3">
        <f t="shared" si="491"/>
        <v>340</v>
      </c>
      <c r="N663" s="3">
        <f t="shared" si="492"/>
        <v>0</v>
      </c>
      <c r="O663" s="3">
        <f t="shared" si="492"/>
        <v>0</v>
      </c>
      <c r="Q663" s="3"/>
      <c r="R663" s="3"/>
      <c r="S663" s="3"/>
      <c r="T663" s="3"/>
    </row>
    <row r="664" spans="2:20" s="1" customFormat="1" ht="25.2" customHeight="1" x14ac:dyDescent="0.3">
      <c r="B664" s="10" t="s">
        <v>3840</v>
      </c>
      <c r="C664" s="10" t="s">
        <v>3841</v>
      </c>
      <c r="D664" s="11"/>
      <c r="E664" s="16"/>
      <c r="F664" s="16"/>
      <c r="G664" s="16"/>
      <c r="H664" s="16"/>
      <c r="I664" s="16"/>
      <c r="J664" s="11"/>
      <c r="K664" s="11">
        <f>+K665+K668</f>
        <v>31998.04</v>
      </c>
      <c r="L664" s="11"/>
      <c r="M664" s="11">
        <f>+M665+M668</f>
        <v>31998.04</v>
      </c>
      <c r="N664" s="11"/>
      <c r="O664" s="11">
        <f>+O665+O668</f>
        <v>0</v>
      </c>
      <c r="Q664" s="11"/>
      <c r="R664" s="11"/>
      <c r="S664" s="11"/>
      <c r="T664" s="11"/>
    </row>
    <row r="665" spans="2:20" s="1" customFormat="1" ht="25.2" customHeight="1" x14ac:dyDescent="0.3">
      <c r="B665" s="12" t="s">
        <v>3842</v>
      </c>
      <c r="C665" s="12" t="s">
        <v>6619</v>
      </c>
      <c r="D665" s="13"/>
      <c r="E665" s="17"/>
      <c r="F665" s="17"/>
      <c r="G665" s="17"/>
      <c r="H665" s="17"/>
      <c r="I665" s="17"/>
      <c r="J665" s="13"/>
      <c r="K665" s="13">
        <f>SUM(K666:K667)</f>
        <v>18483.93</v>
      </c>
      <c r="L665" s="13"/>
      <c r="M665" s="13">
        <f>SUM(M666:M667)</f>
        <v>18483.93</v>
      </c>
      <c r="N665" s="13"/>
      <c r="O665" s="13">
        <f>SUM(O666:O667)</f>
        <v>0</v>
      </c>
      <c r="Q665" s="13"/>
      <c r="R665" s="13"/>
      <c r="S665" s="13"/>
      <c r="T665" s="13"/>
    </row>
    <row r="666" spans="2:20" s="1" customFormat="1" ht="15" customHeight="1" x14ac:dyDescent="0.3">
      <c r="B666" s="4" t="s">
        <v>3844</v>
      </c>
      <c r="C666" s="4" t="s">
        <v>6620</v>
      </c>
      <c r="D666" s="3" t="s">
        <v>28</v>
      </c>
      <c r="E666" s="18">
        <v>2</v>
      </c>
      <c r="F666" s="18"/>
      <c r="G666" s="18"/>
      <c r="H666" s="18"/>
      <c r="I666" s="97">
        <f t="shared" ref="I666:I667" si="493">SUM(E666:H666)</f>
        <v>2</v>
      </c>
      <c r="J666" s="3">
        <v>8614</v>
      </c>
      <c r="K666" s="3">
        <f t="shared" ref="K666:K667" si="494">+ROUND(+IF(I666="",0,I666*J666),2)</f>
        <v>17228</v>
      </c>
      <c r="L666" s="3">
        <v>8614</v>
      </c>
      <c r="M666" s="3">
        <f t="shared" ref="M666:M667" si="495">+ROUND(+IF(I666="",0,I666*L666),2)</f>
        <v>17228</v>
      </c>
      <c r="N666" s="3">
        <f t="shared" ref="N666:O667" si="496">+L666-J666</f>
        <v>0</v>
      </c>
      <c r="O666" s="3">
        <f t="shared" si="496"/>
        <v>0</v>
      </c>
      <c r="Q666" s="3"/>
      <c r="R666" s="3"/>
      <c r="S666" s="3"/>
      <c r="T666" s="3"/>
    </row>
    <row r="667" spans="2:20" s="1" customFormat="1" ht="15" customHeight="1" x14ac:dyDescent="0.3">
      <c r="B667" s="4" t="s">
        <v>3846</v>
      </c>
      <c r="C667" s="4" t="s">
        <v>6621</v>
      </c>
      <c r="D667" s="3" t="s">
        <v>42</v>
      </c>
      <c r="E667" s="18">
        <v>1</v>
      </c>
      <c r="F667" s="18"/>
      <c r="G667" s="18"/>
      <c r="H667" s="18"/>
      <c r="I667" s="97">
        <f t="shared" si="493"/>
        <v>1</v>
      </c>
      <c r="J667" s="3">
        <v>1255.93</v>
      </c>
      <c r="K667" s="3">
        <f t="shared" si="494"/>
        <v>1255.93</v>
      </c>
      <c r="L667" s="3">
        <v>1255.93</v>
      </c>
      <c r="M667" s="3">
        <f t="shared" si="495"/>
        <v>1255.93</v>
      </c>
      <c r="N667" s="3">
        <f t="shared" si="496"/>
        <v>0</v>
      </c>
      <c r="O667" s="3">
        <f t="shared" si="496"/>
        <v>0</v>
      </c>
      <c r="Q667" s="3"/>
      <c r="R667" s="3"/>
      <c r="S667" s="3"/>
      <c r="T667" s="3"/>
    </row>
    <row r="668" spans="2:20" s="1" customFormat="1" ht="25.2" customHeight="1" x14ac:dyDescent="0.3">
      <c r="B668" s="12" t="s">
        <v>3852</v>
      </c>
      <c r="C668" s="12" t="s">
        <v>3843</v>
      </c>
      <c r="D668" s="13"/>
      <c r="E668" s="17"/>
      <c r="F668" s="17"/>
      <c r="G668" s="17"/>
      <c r="H668" s="17"/>
      <c r="I668" s="17"/>
      <c r="J668" s="13"/>
      <c r="K668" s="13">
        <f>SUM(K669:K671)</f>
        <v>13514.11</v>
      </c>
      <c r="L668" s="13"/>
      <c r="M668" s="13">
        <f>SUM(M669:M671)</f>
        <v>13514.11</v>
      </c>
      <c r="N668" s="13"/>
      <c r="O668" s="13">
        <f>SUM(O669:O671)</f>
        <v>0</v>
      </c>
      <c r="Q668" s="13"/>
      <c r="R668" s="13"/>
      <c r="S668" s="13"/>
      <c r="T668" s="13"/>
    </row>
    <row r="669" spans="2:20" s="1" customFormat="1" ht="15" customHeight="1" x14ac:dyDescent="0.3">
      <c r="B669" s="4" t="s">
        <v>3854</v>
      </c>
      <c r="C669" s="4" t="s">
        <v>6622</v>
      </c>
      <c r="D669" s="3" t="s">
        <v>28</v>
      </c>
      <c r="E669" s="18">
        <v>1</v>
      </c>
      <c r="F669" s="18"/>
      <c r="G669" s="18"/>
      <c r="H669" s="18"/>
      <c r="I669" s="97">
        <f t="shared" ref="I669:I671" si="497">SUM(E669:H669)</f>
        <v>1</v>
      </c>
      <c r="J669" s="3">
        <v>6093.06</v>
      </c>
      <c r="K669" s="3">
        <f t="shared" ref="K669:K671" si="498">+ROUND(+IF(I669="",0,I669*J669),2)</f>
        <v>6093.06</v>
      </c>
      <c r="L669" s="3">
        <v>6093.06</v>
      </c>
      <c r="M669" s="3">
        <f t="shared" ref="M669:M671" si="499">+ROUND(+IF(I669="",0,I669*L669),2)</f>
        <v>6093.06</v>
      </c>
      <c r="N669" s="3">
        <f t="shared" ref="N669:O671" si="500">+L669-J669</f>
        <v>0</v>
      </c>
      <c r="O669" s="3">
        <f t="shared" si="500"/>
        <v>0</v>
      </c>
      <c r="Q669" s="3"/>
      <c r="R669" s="3"/>
      <c r="S669" s="3"/>
      <c r="T669" s="3"/>
    </row>
    <row r="670" spans="2:20" s="1" customFormat="1" ht="15" customHeight="1" x14ac:dyDescent="0.3">
      <c r="B670" s="4" t="s">
        <v>3856</v>
      </c>
      <c r="C670" s="4" t="s">
        <v>6623</v>
      </c>
      <c r="D670" s="3" t="s">
        <v>28</v>
      </c>
      <c r="E670" s="18">
        <v>1</v>
      </c>
      <c r="F670" s="18"/>
      <c r="G670" s="18"/>
      <c r="H670" s="18"/>
      <c r="I670" s="97">
        <f t="shared" si="497"/>
        <v>1</v>
      </c>
      <c r="J670" s="3">
        <v>3595.2</v>
      </c>
      <c r="K670" s="3">
        <f t="shared" si="498"/>
        <v>3595.2</v>
      </c>
      <c r="L670" s="3">
        <v>3595.2</v>
      </c>
      <c r="M670" s="3">
        <f t="shared" si="499"/>
        <v>3595.2</v>
      </c>
      <c r="N670" s="3">
        <f t="shared" si="500"/>
        <v>0</v>
      </c>
      <c r="O670" s="3">
        <f t="shared" si="500"/>
        <v>0</v>
      </c>
      <c r="Q670" s="3"/>
      <c r="R670" s="3"/>
      <c r="S670" s="3"/>
      <c r="T670" s="3"/>
    </row>
    <row r="671" spans="2:20" s="1" customFormat="1" ht="15" customHeight="1" x14ac:dyDescent="0.3">
      <c r="B671" s="4" t="s">
        <v>3858</v>
      </c>
      <c r="C671" s="4" t="s">
        <v>6624</v>
      </c>
      <c r="D671" s="3" t="s">
        <v>1337</v>
      </c>
      <c r="E671" s="18">
        <v>85</v>
      </c>
      <c r="F671" s="18"/>
      <c r="G671" s="18"/>
      <c r="H671" s="18"/>
      <c r="I671" s="97">
        <f t="shared" si="497"/>
        <v>85</v>
      </c>
      <c r="J671" s="3">
        <v>45.01</v>
      </c>
      <c r="K671" s="3">
        <f t="shared" si="498"/>
        <v>3825.85</v>
      </c>
      <c r="L671" s="3">
        <v>45.01</v>
      </c>
      <c r="M671" s="3">
        <f t="shared" si="499"/>
        <v>3825.85</v>
      </c>
      <c r="N671" s="3">
        <f t="shared" si="500"/>
        <v>0</v>
      </c>
      <c r="O671" s="3">
        <f t="shared" si="500"/>
        <v>0</v>
      </c>
      <c r="Q671" s="3"/>
      <c r="R671" s="3"/>
      <c r="S671" s="3"/>
      <c r="T671" s="3"/>
    </row>
    <row r="672" spans="2:20" s="1" customFormat="1" ht="25.2" customHeight="1" x14ac:dyDescent="0.3">
      <c r="B672" s="10" t="s">
        <v>3860</v>
      </c>
      <c r="C672" s="10" t="s">
        <v>6625</v>
      </c>
      <c r="D672" s="11"/>
      <c r="E672" s="16"/>
      <c r="F672" s="16"/>
      <c r="G672" s="16"/>
      <c r="H672" s="16"/>
      <c r="I672" s="16"/>
      <c r="J672" s="11"/>
      <c r="K672" s="11">
        <f>SUM(K673:K675)</f>
        <v>1496.45</v>
      </c>
      <c r="L672" s="11"/>
      <c r="M672" s="11">
        <f>SUM(M673:M675)</f>
        <v>1545.47</v>
      </c>
      <c r="N672" s="11"/>
      <c r="O672" s="11">
        <f>SUM(O673:O675)</f>
        <v>49.019999999999925</v>
      </c>
      <c r="Q672" s="11"/>
      <c r="R672" s="11"/>
      <c r="S672" s="11"/>
      <c r="T672" s="11"/>
    </row>
    <row r="673" spans="2:20" s="1" customFormat="1" ht="15" customHeight="1" x14ac:dyDescent="0.3">
      <c r="B673" s="4" t="s">
        <v>3861</v>
      </c>
      <c r="C673" s="4" t="s">
        <v>6626</v>
      </c>
      <c r="D673" s="3" t="s">
        <v>28</v>
      </c>
      <c r="E673" s="18">
        <v>10</v>
      </c>
      <c r="F673" s="18"/>
      <c r="G673" s="18"/>
      <c r="H673" s="18"/>
      <c r="I673" s="97">
        <f t="shared" ref="I673:I675" si="501">SUM(E673:H673)</f>
        <v>10</v>
      </c>
      <c r="J673" s="3">
        <v>52.02</v>
      </c>
      <c r="K673" s="3">
        <f t="shared" ref="K673:K675" si="502">+ROUND(+IF(I673="",0,I673*J673),2)</f>
        <v>520.20000000000005</v>
      </c>
      <c r="L673" s="3">
        <v>53.49</v>
      </c>
      <c r="M673" s="3">
        <f t="shared" ref="M673:M675" si="503">+ROUND(+IF(I673="",0,I673*L673),2)</f>
        <v>534.9</v>
      </c>
      <c r="N673" s="3">
        <f t="shared" ref="N673:O675" si="504">+L673-J673</f>
        <v>1.4699999999999989</v>
      </c>
      <c r="O673" s="3">
        <f t="shared" si="504"/>
        <v>14.699999999999932</v>
      </c>
      <c r="Q673" s="3"/>
      <c r="R673" s="3"/>
      <c r="S673" s="3"/>
      <c r="T673" s="3"/>
    </row>
    <row r="674" spans="2:20" s="1" customFormat="1" ht="15" customHeight="1" x14ac:dyDescent="0.3">
      <c r="B674" s="4" t="s">
        <v>3863</v>
      </c>
      <c r="C674" s="4" t="s">
        <v>6627</v>
      </c>
      <c r="D674" s="3" t="s">
        <v>28</v>
      </c>
      <c r="E674" s="18">
        <v>11</v>
      </c>
      <c r="F674" s="18"/>
      <c r="G674" s="18"/>
      <c r="H674" s="18"/>
      <c r="I674" s="97">
        <f t="shared" si="501"/>
        <v>11</v>
      </c>
      <c r="J674" s="3">
        <v>44.2</v>
      </c>
      <c r="K674" s="3">
        <f t="shared" si="502"/>
        <v>486.2</v>
      </c>
      <c r="L674" s="3">
        <v>45.67</v>
      </c>
      <c r="M674" s="3">
        <f t="shared" si="503"/>
        <v>502.37</v>
      </c>
      <c r="N674" s="3">
        <f t="shared" si="504"/>
        <v>1.4699999999999989</v>
      </c>
      <c r="O674" s="3">
        <f t="shared" si="504"/>
        <v>16.170000000000016</v>
      </c>
      <c r="Q674" s="3"/>
      <c r="R674" s="3"/>
      <c r="S674" s="3"/>
      <c r="T674" s="3"/>
    </row>
    <row r="675" spans="2:20" s="1" customFormat="1" ht="15" customHeight="1" x14ac:dyDescent="0.3">
      <c r="B675" s="4" t="s">
        <v>3865</v>
      </c>
      <c r="C675" s="4" t="s">
        <v>6628</v>
      </c>
      <c r="D675" s="3" t="s">
        <v>28</v>
      </c>
      <c r="E675" s="18">
        <v>11</v>
      </c>
      <c r="F675" s="18"/>
      <c r="G675" s="18"/>
      <c r="H675" s="18"/>
      <c r="I675" s="97">
        <f t="shared" si="501"/>
        <v>11</v>
      </c>
      <c r="J675" s="3">
        <v>44.55</v>
      </c>
      <c r="K675" s="3">
        <f t="shared" si="502"/>
        <v>490.05</v>
      </c>
      <c r="L675" s="3">
        <v>46.2</v>
      </c>
      <c r="M675" s="3">
        <f t="shared" si="503"/>
        <v>508.2</v>
      </c>
      <c r="N675" s="3">
        <f t="shared" si="504"/>
        <v>1.6500000000000057</v>
      </c>
      <c r="O675" s="3">
        <f t="shared" si="504"/>
        <v>18.149999999999977</v>
      </c>
      <c r="Q675" s="3"/>
      <c r="R675" s="3"/>
      <c r="S675" s="3"/>
      <c r="T675" s="3"/>
    </row>
    <row r="676" spans="2:20" s="1" customFormat="1" ht="25.2" customHeight="1" x14ac:dyDescent="0.3">
      <c r="B676" s="10" t="s">
        <v>6629</v>
      </c>
      <c r="C676" s="10" t="s">
        <v>6630</v>
      </c>
      <c r="D676" s="11"/>
      <c r="E676" s="16"/>
      <c r="F676" s="16"/>
      <c r="G676" s="16"/>
      <c r="H676" s="16"/>
      <c r="I676" s="16"/>
      <c r="J676" s="11"/>
      <c r="K676" s="11">
        <f>+K677+K683+K689+K695+K705+K709</f>
        <v>106952.84999999999</v>
      </c>
      <c r="L676" s="11"/>
      <c r="M676" s="11">
        <f>+M677+M683+M689+M695+M705+M709</f>
        <v>106987.95999999999</v>
      </c>
      <c r="N676" s="11"/>
      <c r="O676" s="11">
        <f>+O677+O683+O689+O695+O705+O709</f>
        <v>35.110000000000127</v>
      </c>
      <c r="Q676" s="11"/>
      <c r="R676" s="11"/>
      <c r="S676" s="11"/>
      <c r="T676" s="11"/>
    </row>
    <row r="677" spans="2:20" s="1" customFormat="1" ht="25.2" customHeight="1" x14ac:dyDescent="0.3">
      <c r="B677" s="12" t="s">
        <v>3869</v>
      </c>
      <c r="C677" s="12" t="s">
        <v>3870</v>
      </c>
      <c r="D677" s="13"/>
      <c r="E677" s="17"/>
      <c r="F677" s="17"/>
      <c r="G677" s="17"/>
      <c r="H677" s="17"/>
      <c r="I677" s="17"/>
      <c r="J677" s="13"/>
      <c r="K677" s="13">
        <f>SUM(K678:K682)</f>
        <v>34243.81</v>
      </c>
      <c r="L677" s="13"/>
      <c r="M677" s="13">
        <f>SUM(M678:M682)</f>
        <v>34243.81</v>
      </c>
      <c r="N677" s="13"/>
      <c r="O677" s="13">
        <f>SUM(O678:O682)</f>
        <v>0</v>
      </c>
      <c r="Q677" s="13"/>
      <c r="R677" s="13"/>
      <c r="S677" s="13"/>
      <c r="T677" s="13"/>
    </row>
    <row r="678" spans="2:20" s="1" customFormat="1" ht="15" customHeight="1" x14ac:dyDescent="0.3">
      <c r="B678" s="4" t="s">
        <v>3871</v>
      </c>
      <c r="C678" s="4" t="s">
        <v>6631</v>
      </c>
      <c r="D678" s="3" t="s">
        <v>28</v>
      </c>
      <c r="E678" s="18">
        <v>81</v>
      </c>
      <c r="F678" s="18"/>
      <c r="G678" s="18"/>
      <c r="H678" s="18"/>
      <c r="I678" s="97">
        <f t="shared" ref="I678:I682" si="505">SUM(E678:H678)</f>
        <v>81</v>
      </c>
      <c r="J678" s="3">
        <v>230.01</v>
      </c>
      <c r="K678" s="3">
        <f t="shared" ref="K678:K682" si="506">+ROUND(+IF(I678="",0,I678*J678),2)</f>
        <v>18630.810000000001</v>
      </c>
      <c r="L678" s="3">
        <v>230.01</v>
      </c>
      <c r="M678" s="3">
        <f t="shared" ref="M678:M682" si="507">+ROUND(+IF(I678="",0,I678*L678),2)</f>
        <v>18630.810000000001</v>
      </c>
      <c r="N678" s="3">
        <f t="shared" ref="N678:O682" si="508">+L678-J678</f>
        <v>0</v>
      </c>
      <c r="O678" s="3">
        <f t="shared" si="508"/>
        <v>0</v>
      </c>
      <c r="Q678" s="3"/>
      <c r="R678" s="3"/>
      <c r="S678" s="3"/>
      <c r="T678" s="3"/>
    </row>
    <row r="679" spans="2:20" s="1" customFormat="1" ht="15" customHeight="1" x14ac:dyDescent="0.3">
      <c r="B679" s="4" t="s">
        <v>3873</v>
      </c>
      <c r="C679" s="4" t="s">
        <v>6632</v>
      </c>
      <c r="D679" s="3" t="s">
        <v>28</v>
      </c>
      <c r="E679" s="18">
        <v>12</v>
      </c>
      <c r="F679" s="18"/>
      <c r="G679" s="18"/>
      <c r="H679" s="18"/>
      <c r="I679" s="97">
        <f t="shared" si="505"/>
        <v>12</v>
      </c>
      <c r="J679" s="3">
        <v>326</v>
      </c>
      <c r="K679" s="3">
        <f t="shared" si="506"/>
        <v>3912</v>
      </c>
      <c r="L679" s="3">
        <v>326</v>
      </c>
      <c r="M679" s="3">
        <f t="shared" si="507"/>
        <v>3912</v>
      </c>
      <c r="N679" s="3">
        <f t="shared" si="508"/>
        <v>0</v>
      </c>
      <c r="O679" s="3">
        <f t="shared" si="508"/>
        <v>0</v>
      </c>
      <c r="Q679" s="3"/>
      <c r="R679" s="3"/>
      <c r="S679" s="3"/>
      <c r="T679" s="3"/>
    </row>
    <row r="680" spans="2:20" s="1" customFormat="1" ht="15" customHeight="1" x14ac:dyDescent="0.3">
      <c r="B680" s="4" t="s">
        <v>3875</v>
      </c>
      <c r="C680" s="4" t="s">
        <v>3888</v>
      </c>
      <c r="D680" s="3" t="s">
        <v>28</v>
      </c>
      <c r="E680" s="18">
        <v>12</v>
      </c>
      <c r="F680" s="18"/>
      <c r="G680" s="18"/>
      <c r="H680" s="18"/>
      <c r="I680" s="97">
        <f t="shared" si="505"/>
        <v>12</v>
      </c>
      <c r="J680" s="3">
        <v>224</v>
      </c>
      <c r="K680" s="3">
        <f t="shared" si="506"/>
        <v>2688</v>
      </c>
      <c r="L680" s="3">
        <v>224</v>
      </c>
      <c r="M680" s="3">
        <f t="shared" si="507"/>
        <v>2688</v>
      </c>
      <c r="N680" s="3">
        <f t="shared" si="508"/>
        <v>0</v>
      </c>
      <c r="O680" s="3">
        <f t="shared" si="508"/>
        <v>0</v>
      </c>
      <c r="Q680" s="3"/>
      <c r="R680" s="3"/>
      <c r="S680" s="3"/>
      <c r="T680" s="3"/>
    </row>
    <row r="681" spans="2:20" s="1" customFormat="1" ht="15" customHeight="1" x14ac:dyDescent="0.3">
      <c r="B681" s="4" t="s">
        <v>3877</v>
      </c>
      <c r="C681" s="4" t="s">
        <v>6633</v>
      </c>
      <c r="D681" s="3" t="s">
        <v>28</v>
      </c>
      <c r="E681" s="18">
        <v>1</v>
      </c>
      <c r="F681" s="18"/>
      <c r="G681" s="18"/>
      <c r="H681" s="18"/>
      <c r="I681" s="97">
        <f t="shared" si="505"/>
        <v>1</v>
      </c>
      <c r="J681" s="3">
        <v>5100</v>
      </c>
      <c r="K681" s="3">
        <f t="shared" si="506"/>
        <v>5100</v>
      </c>
      <c r="L681" s="3">
        <v>5100</v>
      </c>
      <c r="M681" s="3">
        <f t="shared" si="507"/>
        <v>5100</v>
      </c>
      <c r="N681" s="3">
        <f t="shared" si="508"/>
        <v>0</v>
      </c>
      <c r="O681" s="3">
        <f t="shared" si="508"/>
        <v>0</v>
      </c>
      <c r="Q681" s="3"/>
      <c r="R681" s="3"/>
      <c r="S681" s="3"/>
      <c r="T681" s="3"/>
    </row>
    <row r="682" spans="2:20" s="1" customFormat="1" ht="15" customHeight="1" x14ac:dyDescent="0.3">
      <c r="B682" s="4" t="s">
        <v>3879</v>
      </c>
      <c r="C682" s="4" t="s">
        <v>6634</v>
      </c>
      <c r="D682" s="3" t="s">
        <v>42</v>
      </c>
      <c r="E682" s="18">
        <v>1</v>
      </c>
      <c r="F682" s="18"/>
      <c r="G682" s="18"/>
      <c r="H682" s="18"/>
      <c r="I682" s="97">
        <f t="shared" si="505"/>
        <v>1</v>
      </c>
      <c r="J682" s="3">
        <v>3913</v>
      </c>
      <c r="K682" s="3">
        <f t="shared" si="506"/>
        <v>3913</v>
      </c>
      <c r="L682" s="3">
        <v>3913</v>
      </c>
      <c r="M682" s="3">
        <f t="shared" si="507"/>
        <v>3913</v>
      </c>
      <c r="N682" s="3">
        <f t="shared" si="508"/>
        <v>0</v>
      </c>
      <c r="O682" s="3">
        <f t="shared" si="508"/>
        <v>0</v>
      </c>
      <c r="Q682" s="3"/>
      <c r="R682" s="3"/>
      <c r="S682" s="3"/>
      <c r="T682" s="3"/>
    </row>
    <row r="683" spans="2:20" s="1" customFormat="1" ht="25.2" customHeight="1" x14ac:dyDescent="0.3">
      <c r="B683" s="12" t="s">
        <v>3901</v>
      </c>
      <c r="C683" s="12" t="s">
        <v>3922</v>
      </c>
      <c r="D683" s="13"/>
      <c r="E683" s="17"/>
      <c r="F683" s="17"/>
      <c r="G683" s="17"/>
      <c r="H683" s="17"/>
      <c r="I683" s="17"/>
      <c r="J683" s="13"/>
      <c r="K683" s="13">
        <f>SUM(K684:K688)</f>
        <v>14639.55</v>
      </c>
      <c r="L683" s="13"/>
      <c r="M683" s="13">
        <f>SUM(M684:M688)</f>
        <v>14639.55</v>
      </c>
      <c r="N683" s="13"/>
      <c r="O683" s="13">
        <f>SUM(O684:O688)</f>
        <v>0</v>
      </c>
      <c r="Q683" s="13"/>
      <c r="R683" s="13"/>
      <c r="S683" s="13"/>
      <c r="T683" s="13"/>
    </row>
    <row r="684" spans="2:20" s="1" customFormat="1" ht="15" customHeight="1" x14ac:dyDescent="0.3">
      <c r="B684" s="4" t="s">
        <v>3903</v>
      </c>
      <c r="C684" s="4" t="s">
        <v>6635</v>
      </c>
      <c r="D684" s="3" t="s">
        <v>28</v>
      </c>
      <c r="E684" s="18">
        <v>10</v>
      </c>
      <c r="F684" s="18"/>
      <c r="G684" s="18"/>
      <c r="H684" s="18"/>
      <c r="I684" s="97">
        <f t="shared" ref="I684:I688" si="509">SUM(E684:H684)</f>
        <v>10</v>
      </c>
      <c r="J684" s="3">
        <v>297.36</v>
      </c>
      <c r="K684" s="3">
        <f t="shared" ref="K684:K688" si="510">+ROUND(+IF(I684="",0,I684*J684),2)</f>
        <v>2973.6</v>
      </c>
      <c r="L684" s="3">
        <v>297.36</v>
      </c>
      <c r="M684" s="3">
        <f t="shared" ref="M684:M688" si="511">+ROUND(+IF(I684="",0,I684*L684),2)</f>
        <v>2973.6</v>
      </c>
      <c r="N684" s="3">
        <f t="shared" ref="N684:O688" si="512">+L684-J684</f>
        <v>0</v>
      </c>
      <c r="O684" s="3">
        <f t="shared" si="512"/>
        <v>0</v>
      </c>
      <c r="Q684" s="3"/>
      <c r="R684" s="3"/>
      <c r="S684" s="3"/>
      <c r="T684" s="3"/>
    </row>
    <row r="685" spans="2:20" s="1" customFormat="1" ht="15" customHeight="1" x14ac:dyDescent="0.3">
      <c r="B685" s="4" t="s">
        <v>3905</v>
      </c>
      <c r="C685" s="4" t="s">
        <v>6636</v>
      </c>
      <c r="D685" s="3" t="s">
        <v>28</v>
      </c>
      <c r="E685" s="18">
        <v>1</v>
      </c>
      <c r="F685" s="18"/>
      <c r="G685" s="18"/>
      <c r="H685" s="18"/>
      <c r="I685" s="97">
        <f t="shared" si="509"/>
        <v>1</v>
      </c>
      <c r="J685" s="3">
        <v>4318.8</v>
      </c>
      <c r="K685" s="3">
        <f t="shared" si="510"/>
        <v>4318.8</v>
      </c>
      <c r="L685" s="3">
        <v>4318.8</v>
      </c>
      <c r="M685" s="3">
        <f t="shared" si="511"/>
        <v>4318.8</v>
      </c>
      <c r="N685" s="3">
        <f t="shared" si="512"/>
        <v>0</v>
      </c>
      <c r="O685" s="3">
        <f t="shared" si="512"/>
        <v>0</v>
      </c>
      <c r="Q685" s="3"/>
      <c r="R685" s="3"/>
      <c r="S685" s="3"/>
      <c r="T685" s="3"/>
    </row>
    <row r="686" spans="2:20" s="1" customFormat="1" ht="15" customHeight="1" x14ac:dyDescent="0.3">
      <c r="B686" s="4" t="s">
        <v>3907</v>
      </c>
      <c r="C686" s="4" t="s">
        <v>6637</v>
      </c>
      <c r="D686" s="3" t="s">
        <v>28</v>
      </c>
      <c r="E686" s="18">
        <v>1</v>
      </c>
      <c r="F686" s="18"/>
      <c r="G686" s="18"/>
      <c r="H686" s="18"/>
      <c r="I686" s="97">
        <f t="shared" si="509"/>
        <v>1</v>
      </c>
      <c r="J686" s="3">
        <v>647.15</v>
      </c>
      <c r="K686" s="3">
        <f t="shared" si="510"/>
        <v>647.15</v>
      </c>
      <c r="L686" s="3">
        <v>647.15</v>
      </c>
      <c r="M686" s="3">
        <f t="shared" si="511"/>
        <v>647.15</v>
      </c>
      <c r="N686" s="3">
        <f t="shared" si="512"/>
        <v>0</v>
      </c>
      <c r="O686" s="3">
        <f t="shared" si="512"/>
        <v>0</v>
      </c>
      <c r="Q686" s="3"/>
      <c r="R686" s="3"/>
      <c r="S686" s="3"/>
      <c r="T686" s="3"/>
    </row>
    <row r="687" spans="2:20" s="1" customFormat="1" ht="15" customHeight="1" x14ac:dyDescent="0.3">
      <c r="B687" s="4" t="s">
        <v>3909</v>
      </c>
      <c r="C687" s="4" t="s">
        <v>6638</v>
      </c>
      <c r="D687" s="3" t="s">
        <v>28</v>
      </c>
      <c r="E687" s="18">
        <v>1</v>
      </c>
      <c r="F687" s="18"/>
      <c r="G687" s="18"/>
      <c r="H687" s="18"/>
      <c r="I687" s="97">
        <f t="shared" si="509"/>
        <v>1</v>
      </c>
      <c r="J687" s="3">
        <v>4750</v>
      </c>
      <c r="K687" s="3">
        <f t="shared" si="510"/>
        <v>4750</v>
      </c>
      <c r="L687" s="3">
        <v>4750</v>
      </c>
      <c r="M687" s="3">
        <f t="shared" si="511"/>
        <v>4750</v>
      </c>
      <c r="N687" s="3">
        <f t="shared" si="512"/>
        <v>0</v>
      </c>
      <c r="O687" s="3">
        <f t="shared" si="512"/>
        <v>0</v>
      </c>
      <c r="Q687" s="3"/>
      <c r="R687" s="3"/>
      <c r="S687" s="3"/>
      <c r="T687" s="3"/>
    </row>
    <row r="688" spans="2:20" s="1" customFormat="1" ht="15" customHeight="1" x14ac:dyDescent="0.3">
      <c r="B688" s="4" t="s">
        <v>3911</v>
      </c>
      <c r="C688" s="4" t="s">
        <v>6639</v>
      </c>
      <c r="D688" s="3" t="s">
        <v>28</v>
      </c>
      <c r="E688" s="18">
        <v>1</v>
      </c>
      <c r="F688" s="18"/>
      <c r="G688" s="18"/>
      <c r="H688" s="18"/>
      <c r="I688" s="97">
        <f t="shared" si="509"/>
        <v>1</v>
      </c>
      <c r="J688" s="3">
        <v>1950</v>
      </c>
      <c r="K688" s="3">
        <f t="shared" si="510"/>
        <v>1950</v>
      </c>
      <c r="L688" s="3">
        <v>1950</v>
      </c>
      <c r="M688" s="3">
        <f t="shared" si="511"/>
        <v>1950</v>
      </c>
      <c r="N688" s="3">
        <f t="shared" si="512"/>
        <v>0</v>
      </c>
      <c r="O688" s="3">
        <f t="shared" si="512"/>
        <v>0</v>
      </c>
      <c r="Q688" s="3"/>
      <c r="R688" s="3"/>
      <c r="S688" s="3"/>
      <c r="T688" s="3"/>
    </row>
    <row r="689" spans="2:20" s="1" customFormat="1" ht="25.2" customHeight="1" x14ac:dyDescent="0.3">
      <c r="B689" s="12" t="s">
        <v>3921</v>
      </c>
      <c r="C689" s="12" t="s">
        <v>6640</v>
      </c>
      <c r="D689" s="13"/>
      <c r="E689" s="17"/>
      <c r="F689" s="17"/>
      <c r="G689" s="17"/>
      <c r="H689" s="17"/>
      <c r="I689" s="17"/>
      <c r="J689" s="13"/>
      <c r="K689" s="13">
        <f>SUM(K690:K694)</f>
        <v>20127.63</v>
      </c>
      <c r="L689" s="13"/>
      <c r="M689" s="13">
        <f>SUM(M690:M694)</f>
        <v>20127.63</v>
      </c>
      <c r="N689" s="13"/>
      <c r="O689" s="13">
        <f>SUM(O690:O694)</f>
        <v>0</v>
      </c>
      <c r="Q689" s="13"/>
      <c r="R689" s="13"/>
      <c r="S689" s="13"/>
      <c r="T689" s="13"/>
    </row>
    <row r="690" spans="2:20" s="1" customFormat="1" ht="15" customHeight="1" x14ac:dyDescent="0.3">
      <c r="B690" s="4" t="s">
        <v>3923</v>
      </c>
      <c r="C690" s="4" t="s">
        <v>6867</v>
      </c>
      <c r="D690" s="3" t="s">
        <v>28</v>
      </c>
      <c r="E690" s="18">
        <v>22</v>
      </c>
      <c r="F690" s="18"/>
      <c r="G690" s="18"/>
      <c r="H690" s="18"/>
      <c r="I690" s="97">
        <f t="shared" ref="I690:I694" si="513">SUM(E690:H690)</f>
        <v>22</v>
      </c>
      <c r="J690" s="3">
        <v>495</v>
      </c>
      <c r="K690" s="3">
        <f t="shared" ref="K690:K694" si="514">+ROUND(+IF(I690="",0,I690*J690),2)</f>
        <v>10890</v>
      </c>
      <c r="L690" s="3">
        <v>495</v>
      </c>
      <c r="M690" s="3">
        <f t="shared" ref="M690:M694" si="515">+ROUND(+IF(I690="",0,I690*L690),2)</f>
        <v>10890</v>
      </c>
      <c r="N690" s="3">
        <f t="shared" ref="N690:O694" si="516">+L690-J690</f>
        <v>0</v>
      </c>
      <c r="O690" s="3">
        <f t="shared" si="516"/>
        <v>0</v>
      </c>
      <c r="Q690" s="3"/>
      <c r="R690" s="3"/>
      <c r="S690" s="3"/>
      <c r="T690" s="3"/>
    </row>
    <row r="691" spans="2:20" s="1" customFormat="1" ht="15" customHeight="1" x14ac:dyDescent="0.3">
      <c r="B691" s="4" t="s">
        <v>3925</v>
      </c>
      <c r="C691" s="4" t="s">
        <v>6642</v>
      </c>
      <c r="D691" s="3" t="s">
        <v>28</v>
      </c>
      <c r="E691" s="18">
        <v>1</v>
      </c>
      <c r="F691" s="18"/>
      <c r="G691" s="18"/>
      <c r="H691" s="18"/>
      <c r="I691" s="97">
        <f t="shared" si="513"/>
        <v>1</v>
      </c>
      <c r="J691" s="3">
        <v>4636</v>
      </c>
      <c r="K691" s="3">
        <f t="shared" si="514"/>
        <v>4636</v>
      </c>
      <c r="L691" s="3">
        <v>4636</v>
      </c>
      <c r="M691" s="3">
        <f t="shared" si="515"/>
        <v>4636</v>
      </c>
      <c r="N691" s="3">
        <f t="shared" si="516"/>
        <v>0</v>
      </c>
      <c r="O691" s="3">
        <f t="shared" si="516"/>
        <v>0</v>
      </c>
      <c r="Q691" s="3"/>
      <c r="R691" s="3"/>
      <c r="S691" s="3"/>
      <c r="T691" s="3"/>
    </row>
    <row r="692" spans="2:20" s="1" customFormat="1" ht="15" customHeight="1" x14ac:dyDescent="0.3">
      <c r="B692" s="4" t="s">
        <v>3927</v>
      </c>
      <c r="C692" s="4" t="s">
        <v>6643</v>
      </c>
      <c r="D692" s="3" t="s">
        <v>28</v>
      </c>
      <c r="E692" s="18">
        <v>1</v>
      </c>
      <c r="F692" s="18"/>
      <c r="G692" s="18"/>
      <c r="H692" s="18"/>
      <c r="I692" s="97">
        <f t="shared" si="513"/>
        <v>1</v>
      </c>
      <c r="J692" s="3">
        <v>1050</v>
      </c>
      <c r="K692" s="3">
        <f t="shared" si="514"/>
        <v>1050</v>
      </c>
      <c r="L692" s="3">
        <v>1050</v>
      </c>
      <c r="M692" s="3">
        <f t="shared" si="515"/>
        <v>1050</v>
      </c>
      <c r="N692" s="3">
        <f t="shared" si="516"/>
        <v>0</v>
      </c>
      <c r="O692" s="3">
        <f t="shared" si="516"/>
        <v>0</v>
      </c>
      <c r="Q692" s="3"/>
      <c r="R692" s="3"/>
      <c r="S692" s="3"/>
      <c r="T692" s="3"/>
    </row>
    <row r="693" spans="2:20" s="1" customFormat="1" ht="15" customHeight="1" x14ac:dyDescent="0.3">
      <c r="B693" s="4" t="s">
        <v>3929</v>
      </c>
      <c r="C693" s="4" t="s">
        <v>4095</v>
      </c>
      <c r="D693" s="3" t="s">
        <v>28</v>
      </c>
      <c r="E693" s="18">
        <v>1</v>
      </c>
      <c r="F693" s="18"/>
      <c r="G693" s="18"/>
      <c r="H693" s="18"/>
      <c r="I693" s="97">
        <f t="shared" si="513"/>
        <v>1</v>
      </c>
      <c r="J693" s="3">
        <v>214</v>
      </c>
      <c r="K693" s="3">
        <f t="shared" si="514"/>
        <v>214</v>
      </c>
      <c r="L693" s="3">
        <v>214</v>
      </c>
      <c r="M693" s="3">
        <f t="shared" si="515"/>
        <v>214</v>
      </c>
      <c r="N693" s="3">
        <f t="shared" si="516"/>
        <v>0</v>
      </c>
      <c r="O693" s="3">
        <f t="shared" si="516"/>
        <v>0</v>
      </c>
      <c r="Q693" s="3"/>
      <c r="R693" s="3"/>
      <c r="S693" s="3"/>
      <c r="T693" s="3"/>
    </row>
    <row r="694" spans="2:20" s="1" customFormat="1" ht="15" customHeight="1" x14ac:dyDescent="0.3">
      <c r="B694" s="4" t="s">
        <v>3931</v>
      </c>
      <c r="C694" s="4" t="s">
        <v>6644</v>
      </c>
      <c r="D694" s="3" t="s">
        <v>42</v>
      </c>
      <c r="E694" s="18">
        <v>1</v>
      </c>
      <c r="F694" s="18"/>
      <c r="G694" s="18"/>
      <c r="H694" s="18"/>
      <c r="I694" s="97">
        <f t="shared" si="513"/>
        <v>1</v>
      </c>
      <c r="J694" s="3">
        <v>3337.63</v>
      </c>
      <c r="K694" s="3">
        <f t="shared" si="514"/>
        <v>3337.63</v>
      </c>
      <c r="L694" s="3">
        <v>3337.63</v>
      </c>
      <c r="M694" s="3">
        <f t="shared" si="515"/>
        <v>3337.63</v>
      </c>
      <c r="N694" s="3">
        <f t="shared" si="516"/>
        <v>0</v>
      </c>
      <c r="O694" s="3">
        <f t="shared" si="516"/>
        <v>0</v>
      </c>
      <c r="Q694" s="3"/>
      <c r="R694" s="3"/>
      <c r="S694" s="3"/>
      <c r="T694" s="3"/>
    </row>
    <row r="695" spans="2:20" s="1" customFormat="1" ht="25.2" customHeight="1" x14ac:dyDescent="0.3">
      <c r="B695" s="12" t="s">
        <v>3937</v>
      </c>
      <c r="C695" s="12" t="s">
        <v>6645</v>
      </c>
      <c r="D695" s="13"/>
      <c r="E695" s="17"/>
      <c r="F695" s="17"/>
      <c r="G695" s="17"/>
      <c r="H695" s="17"/>
      <c r="I695" s="17"/>
      <c r="J695" s="13"/>
      <c r="K695" s="13">
        <f>SUM(K696:K704)</f>
        <v>25966.809999999998</v>
      </c>
      <c r="L695" s="13"/>
      <c r="M695" s="13">
        <f>SUM(M696:M704)</f>
        <v>25966.809999999998</v>
      </c>
      <c r="N695" s="13"/>
      <c r="O695" s="13">
        <f>SUM(O696:O704)</f>
        <v>0</v>
      </c>
      <c r="Q695" s="13"/>
      <c r="R695" s="13"/>
      <c r="S695" s="13"/>
      <c r="T695" s="13"/>
    </row>
    <row r="696" spans="2:20" s="1" customFormat="1" ht="15" customHeight="1" x14ac:dyDescent="0.3">
      <c r="B696" s="4" t="s">
        <v>3939</v>
      </c>
      <c r="C696" s="4" t="s">
        <v>6646</v>
      </c>
      <c r="D696" s="3" t="s">
        <v>28</v>
      </c>
      <c r="E696" s="18">
        <v>1</v>
      </c>
      <c r="F696" s="18"/>
      <c r="G696" s="18"/>
      <c r="H696" s="18"/>
      <c r="I696" s="97">
        <f t="shared" ref="I696:I704" si="517">SUM(E696:H696)</f>
        <v>1</v>
      </c>
      <c r="J696" s="3">
        <v>4640.3999999999996</v>
      </c>
      <c r="K696" s="3">
        <f t="shared" ref="K696:K704" si="518">+ROUND(+IF(I696="",0,I696*J696),2)</f>
        <v>4640.3999999999996</v>
      </c>
      <c r="L696" s="3">
        <v>4640.3999999999996</v>
      </c>
      <c r="M696" s="3">
        <f t="shared" ref="M696:M704" si="519">+ROUND(+IF(I696="",0,I696*L696),2)</f>
        <v>4640.3999999999996</v>
      </c>
      <c r="N696" s="3">
        <f t="shared" ref="N696:O704" si="520">+L696-J696</f>
        <v>0</v>
      </c>
      <c r="O696" s="3">
        <f t="shared" si="520"/>
        <v>0</v>
      </c>
      <c r="Q696" s="3"/>
      <c r="R696" s="3"/>
      <c r="S696" s="3"/>
      <c r="T696" s="3"/>
    </row>
    <row r="697" spans="2:20" s="1" customFormat="1" ht="15" customHeight="1" x14ac:dyDescent="0.3">
      <c r="B697" s="4" t="s">
        <v>3941</v>
      </c>
      <c r="C697" s="4" t="s">
        <v>6647</v>
      </c>
      <c r="D697" s="3" t="s">
        <v>28</v>
      </c>
      <c r="E697" s="18">
        <v>1</v>
      </c>
      <c r="F697" s="18"/>
      <c r="G697" s="18"/>
      <c r="H697" s="18"/>
      <c r="I697" s="97">
        <f t="shared" si="517"/>
        <v>1</v>
      </c>
      <c r="J697" s="3">
        <v>4262.3999999999996</v>
      </c>
      <c r="K697" s="3">
        <f t="shared" si="518"/>
        <v>4262.3999999999996</v>
      </c>
      <c r="L697" s="3">
        <v>4262.3999999999996</v>
      </c>
      <c r="M697" s="3">
        <f t="shared" si="519"/>
        <v>4262.3999999999996</v>
      </c>
      <c r="N697" s="3">
        <f t="shared" si="520"/>
        <v>0</v>
      </c>
      <c r="O697" s="3">
        <f t="shared" si="520"/>
        <v>0</v>
      </c>
      <c r="Q697" s="3"/>
      <c r="R697" s="3"/>
      <c r="S697" s="3"/>
      <c r="T697" s="3"/>
    </row>
    <row r="698" spans="2:20" s="1" customFormat="1" ht="15" customHeight="1" x14ac:dyDescent="0.3">
      <c r="B698" s="4" t="s">
        <v>3943</v>
      </c>
      <c r="C698" s="4" t="s">
        <v>6648</v>
      </c>
      <c r="D698" s="3" t="s">
        <v>28</v>
      </c>
      <c r="E698" s="18">
        <v>1</v>
      </c>
      <c r="F698" s="18"/>
      <c r="G698" s="18"/>
      <c r="H698" s="18"/>
      <c r="I698" s="97">
        <f t="shared" si="517"/>
        <v>1</v>
      </c>
      <c r="J698" s="3">
        <v>1800</v>
      </c>
      <c r="K698" s="3">
        <f t="shared" si="518"/>
        <v>1800</v>
      </c>
      <c r="L698" s="3">
        <v>1800</v>
      </c>
      <c r="M698" s="3">
        <f t="shared" si="519"/>
        <v>1800</v>
      </c>
      <c r="N698" s="3">
        <f t="shared" si="520"/>
        <v>0</v>
      </c>
      <c r="O698" s="3">
        <f t="shared" si="520"/>
        <v>0</v>
      </c>
      <c r="Q698" s="3"/>
      <c r="R698" s="3"/>
      <c r="S698" s="3"/>
      <c r="T698" s="3"/>
    </row>
    <row r="699" spans="2:20" s="1" customFormat="1" ht="15" customHeight="1" x14ac:dyDescent="0.3">
      <c r="B699" s="4" t="s">
        <v>3945</v>
      </c>
      <c r="C699" s="4" t="s">
        <v>6649</v>
      </c>
      <c r="D699" s="3" t="s">
        <v>28</v>
      </c>
      <c r="E699" s="18">
        <v>13</v>
      </c>
      <c r="F699" s="18"/>
      <c r="G699" s="18"/>
      <c r="H699" s="18"/>
      <c r="I699" s="97">
        <f t="shared" si="517"/>
        <v>13</v>
      </c>
      <c r="J699" s="3">
        <v>468</v>
      </c>
      <c r="K699" s="3">
        <f t="shared" si="518"/>
        <v>6084</v>
      </c>
      <c r="L699" s="3">
        <v>468</v>
      </c>
      <c r="M699" s="3">
        <f t="shared" si="519"/>
        <v>6084</v>
      </c>
      <c r="N699" s="3">
        <f t="shared" si="520"/>
        <v>0</v>
      </c>
      <c r="O699" s="3">
        <f t="shared" si="520"/>
        <v>0</v>
      </c>
      <c r="Q699" s="3"/>
      <c r="R699" s="3"/>
      <c r="S699" s="3"/>
      <c r="T699" s="3"/>
    </row>
    <row r="700" spans="2:20" s="1" customFormat="1" ht="15" customHeight="1" x14ac:dyDescent="0.3">
      <c r="B700" s="4" t="s">
        <v>3947</v>
      </c>
      <c r="C700" s="4" t="s">
        <v>6650</v>
      </c>
      <c r="D700" s="3" t="s">
        <v>28</v>
      </c>
      <c r="E700" s="18">
        <v>7</v>
      </c>
      <c r="F700" s="18"/>
      <c r="G700" s="18"/>
      <c r="H700" s="18"/>
      <c r="I700" s="97">
        <f t="shared" si="517"/>
        <v>7</v>
      </c>
      <c r="J700" s="3">
        <v>266.39999999999998</v>
      </c>
      <c r="K700" s="3">
        <f t="shared" si="518"/>
        <v>1864.8</v>
      </c>
      <c r="L700" s="3">
        <v>266.39999999999998</v>
      </c>
      <c r="M700" s="3">
        <f t="shared" si="519"/>
        <v>1864.8</v>
      </c>
      <c r="N700" s="3">
        <f t="shared" si="520"/>
        <v>0</v>
      </c>
      <c r="O700" s="3">
        <f t="shared" si="520"/>
        <v>0</v>
      </c>
      <c r="Q700" s="3"/>
      <c r="R700" s="3"/>
      <c r="S700" s="3"/>
      <c r="T700" s="3"/>
    </row>
    <row r="701" spans="2:20" s="1" customFormat="1" ht="15" customHeight="1" x14ac:dyDescent="0.3">
      <c r="B701" s="4" t="s">
        <v>3949</v>
      </c>
      <c r="C701" s="4" t="s">
        <v>6651</v>
      </c>
      <c r="D701" s="3" t="s">
        <v>28</v>
      </c>
      <c r="E701" s="18">
        <v>13</v>
      </c>
      <c r="F701" s="18"/>
      <c r="G701" s="18"/>
      <c r="H701" s="18"/>
      <c r="I701" s="97">
        <f t="shared" si="517"/>
        <v>13</v>
      </c>
      <c r="J701" s="3">
        <v>165.6</v>
      </c>
      <c r="K701" s="3">
        <f t="shared" si="518"/>
        <v>2152.8000000000002</v>
      </c>
      <c r="L701" s="3">
        <v>165.6</v>
      </c>
      <c r="M701" s="3">
        <f t="shared" si="519"/>
        <v>2152.8000000000002</v>
      </c>
      <c r="N701" s="3">
        <f t="shared" si="520"/>
        <v>0</v>
      </c>
      <c r="O701" s="3">
        <f t="shared" si="520"/>
        <v>0</v>
      </c>
      <c r="Q701" s="3"/>
      <c r="R701" s="3"/>
      <c r="S701" s="3"/>
      <c r="T701" s="3"/>
    </row>
    <row r="702" spans="2:20" s="1" customFormat="1" ht="15" customHeight="1" x14ac:dyDescent="0.3">
      <c r="B702" s="4" t="s">
        <v>6652</v>
      </c>
      <c r="C702" s="4" t="s">
        <v>4062</v>
      </c>
      <c r="D702" s="3" t="s">
        <v>28</v>
      </c>
      <c r="E702" s="18">
        <v>6</v>
      </c>
      <c r="F702" s="18"/>
      <c r="G702" s="18"/>
      <c r="H702" s="18"/>
      <c r="I702" s="97">
        <f t="shared" si="517"/>
        <v>6</v>
      </c>
      <c r="J702" s="3">
        <v>266.39999999999998</v>
      </c>
      <c r="K702" s="3">
        <f t="shared" si="518"/>
        <v>1598.4</v>
      </c>
      <c r="L702" s="3">
        <v>266.39999999999998</v>
      </c>
      <c r="M702" s="3">
        <f t="shared" si="519"/>
        <v>1598.4</v>
      </c>
      <c r="N702" s="3">
        <f t="shared" si="520"/>
        <v>0</v>
      </c>
      <c r="O702" s="3">
        <f t="shared" si="520"/>
        <v>0</v>
      </c>
      <c r="Q702" s="3"/>
      <c r="R702" s="3"/>
      <c r="S702" s="3"/>
      <c r="T702" s="3"/>
    </row>
    <row r="703" spans="2:20" s="1" customFormat="1" ht="15" customHeight="1" x14ac:dyDescent="0.3">
      <c r="B703" s="4" t="s">
        <v>6653</v>
      </c>
      <c r="C703" s="4" t="s">
        <v>6654</v>
      </c>
      <c r="D703" s="3" t="s">
        <v>28</v>
      </c>
      <c r="E703" s="18">
        <v>7</v>
      </c>
      <c r="F703" s="18"/>
      <c r="G703" s="18"/>
      <c r="H703" s="18"/>
      <c r="I703" s="97">
        <f t="shared" si="517"/>
        <v>7</v>
      </c>
      <c r="J703" s="3">
        <v>162</v>
      </c>
      <c r="K703" s="3">
        <f t="shared" si="518"/>
        <v>1134</v>
      </c>
      <c r="L703" s="3">
        <v>162</v>
      </c>
      <c r="M703" s="3">
        <f t="shared" si="519"/>
        <v>1134</v>
      </c>
      <c r="N703" s="3">
        <f t="shared" si="520"/>
        <v>0</v>
      </c>
      <c r="O703" s="3">
        <f t="shared" si="520"/>
        <v>0</v>
      </c>
      <c r="Q703" s="3"/>
      <c r="R703" s="3"/>
      <c r="S703" s="3"/>
      <c r="T703" s="3"/>
    </row>
    <row r="704" spans="2:20" s="1" customFormat="1" ht="15" customHeight="1" x14ac:dyDescent="0.3">
      <c r="B704" s="4" t="s">
        <v>6655</v>
      </c>
      <c r="C704" s="4" t="s">
        <v>6656</v>
      </c>
      <c r="D704" s="3" t="s">
        <v>42</v>
      </c>
      <c r="E704" s="18">
        <v>1</v>
      </c>
      <c r="F704" s="18"/>
      <c r="G704" s="18"/>
      <c r="H704" s="18"/>
      <c r="I704" s="97">
        <f t="shared" si="517"/>
        <v>1</v>
      </c>
      <c r="J704" s="3">
        <v>2430.0100000000002</v>
      </c>
      <c r="K704" s="3">
        <f t="shared" si="518"/>
        <v>2430.0100000000002</v>
      </c>
      <c r="L704" s="3">
        <v>2430.0100000000002</v>
      </c>
      <c r="M704" s="3">
        <f t="shared" si="519"/>
        <v>2430.0100000000002</v>
      </c>
      <c r="N704" s="3">
        <f t="shared" si="520"/>
        <v>0</v>
      </c>
      <c r="O704" s="3">
        <f t="shared" si="520"/>
        <v>0</v>
      </c>
      <c r="Q704" s="3"/>
      <c r="R704" s="3"/>
      <c r="S704" s="3"/>
      <c r="T704" s="3"/>
    </row>
    <row r="705" spans="2:20" s="1" customFormat="1" ht="25.2" customHeight="1" x14ac:dyDescent="0.3">
      <c r="B705" s="12" t="s">
        <v>3951</v>
      </c>
      <c r="C705" s="12" t="s">
        <v>6657</v>
      </c>
      <c r="D705" s="13"/>
      <c r="E705" s="17"/>
      <c r="F705" s="17"/>
      <c r="G705" s="17"/>
      <c r="H705" s="17"/>
      <c r="I705" s="17"/>
      <c r="J705" s="13"/>
      <c r="K705" s="13">
        <f>SUM(K706:K708)</f>
        <v>9676.8700000000008</v>
      </c>
      <c r="L705" s="13"/>
      <c r="M705" s="13">
        <f>SUM(M706:M708)</f>
        <v>9676.8700000000008</v>
      </c>
      <c r="N705" s="13"/>
      <c r="O705" s="13">
        <f>SUM(O706:O708)</f>
        <v>0</v>
      </c>
      <c r="Q705" s="13"/>
      <c r="R705" s="13"/>
      <c r="S705" s="13"/>
      <c r="T705" s="13"/>
    </row>
    <row r="706" spans="2:20" s="1" customFormat="1" ht="15" customHeight="1" x14ac:dyDescent="0.3">
      <c r="B706" s="4" t="s">
        <v>3953</v>
      </c>
      <c r="C706" s="4" t="s">
        <v>6658</v>
      </c>
      <c r="D706" s="3" t="s">
        <v>28</v>
      </c>
      <c r="E706" s="18">
        <v>1</v>
      </c>
      <c r="F706" s="18"/>
      <c r="G706" s="18"/>
      <c r="H706" s="18"/>
      <c r="I706" s="97">
        <f t="shared" ref="I706:I708" si="521">SUM(E706:H706)</f>
        <v>1</v>
      </c>
      <c r="J706" s="3">
        <v>5911.93</v>
      </c>
      <c r="K706" s="3">
        <f t="shared" ref="K706:K708" si="522">+ROUND(+IF(I706="",0,I706*J706),2)</f>
        <v>5911.93</v>
      </c>
      <c r="L706" s="3">
        <v>5911.93</v>
      </c>
      <c r="M706" s="3">
        <f t="shared" ref="M706:M708" si="523">+ROUND(+IF(I706="",0,I706*L706),2)</f>
        <v>5911.93</v>
      </c>
      <c r="N706" s="3">
        <f t="shared" ref="N706:O708" si="524">+L706-J706</f>
        <v>0</v>
      </c>
      <c r="O706" s="3">
        <f t="shared" si="524"/>
        <v>0</v>
      </c>
      <c r="Q706" s="3"/>
      <c r="R706" s="3"/>
      <c r="S706" s="3"/>
      <c r="T706" s="3"/>
    </row>
    <row r="707" spans="2:20" s="1" customFormat="1" ht="15" customHeight="1" x14ac:dyDescent="0.3">
      <c r="B707" s="4" t="s">
        <v>3955</v>
      </c>
      <c r="C707" s="4" t="s">
        <v>6659</v>
      </c>
      <c r="D707" s="3" t="s">
        <v>28</v>
      </c>
      <c r="E707" s="18">
        <v>8</v>
      </c>
      <c r="F707" s="18"/>
      <c r="G707" s="18"/>
      <c r="H707" s="18"/>
      <c r="I707" s="97">
        <f t="shared" si="521"/>
        <v>8</v>
      </c>
      <c r="J707" s="3">
        <v>289.93</v>
      </c>
      <c r="K707" s="3">
        <f t="shared" si="522"/>
        <v>2319.44</v>
      </c>
      <c r="L707" s="3">
        <v>289.93</v>
      </c>
      <c r="M707" s="3">
        <f t="shared" si="523"/>
        <v>2319.44</v>
      </c>
      <c r="N707" s="3">
        <f t="shared" si="524"/>
        <v>0</v>
      </c>
      <c r="O707" s="3">
        <f t="shared" si="524"/>
        <v>0</v>
      </c>
      <c r="Q707" s="3"/>
      <c r="R707" s="3"/>
      <c r="S707" s="3"/>
      <c r="T707" s="3"/>
    </row>
    <row r="708" spans="2:20" s="1" customFormat="1" ht="15" customHeight="1" x14ac:dyDescent="0.3">
      <c r="B708" s="4" t="s">
        <v>3957</v>
      </c>
      <c r="C708" s="4" t="s">
        <v>6660</v>
      </c>
      <c r="D708" s="3" t="s">
        <v>42</v>
      </c>
      <c r="E708" s="18">
        <v>1</v>
      </c>
      <c r="F708" s="18"/>
      <c r="G708" s="18"/>
      <c r="H708" s="18"/>
      <c r="I708" s="97">
        <f t="shared" si="521"/>
        <v>1</v>
      </c>
      <c r="J708" s="3">
        <v>1445.5</v>
      </c>
      <c r="K708" s="3">
        <f t="shared" si="522"/>
        <v>1445.5</v>
      </c>
      <c r="L708" s="3">
        <v>1445.5</v>
      </c>
      <c r="M708" s="3">
        <f t="shared" si="523"/>
        <v>1445.5</v>
      </c>
      <c r="N708" s="3">
        <f t="shared" si="524"/>
        <v>0</v>
      </c>
      <c r="O708" s="3">
        <f t="shared" si="524"/>
        <v>0</v>
      </c>
      <c r="Q708" s="3"/>
      <c r="R708" s="3"/>
      <c r="S708" s="3"/>
      <c r="T708" s="3"/>
    </row>
    <row r="709" spans="2:20" s="1" customFormat="1" ht="25.2" customHeight="1" x14ac:dyDescent="0.3">
      <c r="B709" s="12" t="s">
        <v>3963</v>
      </c>
      <c r="C709" s="12" t="s">
        <v>6661</v>
      </c>
      <c r="D709" s="13"/>
      <c r="E709" s="17"/>
      <c r="F709" s="17"/>
      <c r="G709" s="17"/>
      <c r="H709" s="17"/>
      <c r="I709" s="17"/>
      <c r="J709" s="13"/>
      <c r="K709" s="13">
        <f>SUM(K710:K711)</f>
        <v>2298.1799999999998</v>
      </c>
      <c r="L709" s="13"/>
      <c r="M709" s="13">
        <f>SUM(M710:M711)</f>
        <v>2333.29</v>
      </c>
      <c r="N709" s="13"/>
      <c r="O709" s="13">
        <f>SUM(O710:O711)</f>
        <v>35.110000000000127</v>
      </c>
      <c r="Q709" s="13"/>
      <c r="R709" s="13"/>
      <c r="S709" s="13"/>
      <c r="T709" s="13"/>
    </row>
    <row r="710" spans="2:20" s="1" customFormat="1" ht="15" customHeight="1" x14ac:dyDescent="0.3">
      <c r="B710" s="4" t="s">
        <v>3965</v>
      </c>
      <c r="C710" s="4" t="s">
        <v>6505</v>
      </c>
      <c r="D710" s="3" t="s">
        <v>28</v>
      </c>
      <c r="E710" s="18">
        <v>1</v>
      </c>
      <c r="F710" s="18"/>
      <c r="G710" s="18"/>
      <c r="H710" s="18"/>
      <c r="I710" s="97">
        <f t="shared" ref="I710:I711" si="525">SUM(E710:H710)</f>
        <v>1</v>
      </c>
      <c r="J710" s="3">
        <v>1882.53</v>
      </c>
      <c r="K710" s="3">
        <f t="shared" ref="K710:K711" si="526">+ROUND(+IF(I710="",0,I710*J710),2)</f>
        <v>1882.53</v>
      </c>
      <c r="L710" s="3">
        <v>1917.64</v>
      </c>
      <c r="M710" s="3">
        <f t="shared" ref="M710:M711" si="527">+ROUND(+IF(I710="",0,I710*L710),2)</f>
        <v>1917.64</v>
      </c>
      <c r="N710" s="3">
        <f t="shared" ref="N710:O711" si="528">+L710-J710</f>
        <v>35.110000000000127</v>
      </c>
      <c r="O710" s="3">
        <f t="shared" si="528"/>
        <v>35.110000000000127</v>
      </c>
      <c r="Q710" s="3"/>
      <c r="R710" s="3"/>
      <c r="S710" s="3"/>
      <c r="T710" s="3"/>
    </row>
    <row r="711" spans="2:20" s="1" customFormat="1" ht="15" customHeight="1" x14ac:dyDescent="0.3">
      <c r="B711" s="4" t="s">
        <v>3967</v>
      </c>
      <c r="C711" s="4" t="s">
        <v>6506</v>
      </c>
      <c r="D711" s="3" t="s">
        <v>28</v>
      </c>
      <c r="E711" s="18">
        <v>1</v>
      </c>
      <c r="F711" s="18"/>
      <c r="G711" s="18"/>
      <c r="H711" s="18"/>
      <c r="I711" s="97">
        <f t="shared" si="525"/>
        <v>1</v>
      </c>
      <c r="J711" s="3">
        <v>415.65</v>
      </c>
      <c r="K711" s="3">
        <f t="shared" si="526"/>
        <v>415.65</v>
      </c>
      <c r="L711" s="3">
        <v>415.65</v>
      </c>
      <c r="M711" s="3">
        <f t="shared" si="527"/>
        <v>415.65</v>
      </c>
      <c r="N711" s="3">
        <f t="shared" si="528"/>
        <v>0</v>
      </c>
      <c r="O711" s="3">
        <f t="shared" si="528"/>
        <v>0</v>
      </c>
      <c r="Q711" s="3"/>
      <c r="R711" s="3"/>
      <c r="S711" s="3"/>
      <c r="T711" s="3"/>
    </row>
    <row r="712" spans="2:20" s="1" customFormat="1" ht="30" customHeight="1" x14ac:dyDescent="0.3">
      <c r="B712" s="7" t="s">
        <v>6662</v>
      </c>
      <c r="C712" s="7" t="s">
        <v>6868</v>
      </c>
      <c r="D712" s="8"/>
      <c r="E712" s="15"/>
      <c r="F712" s="15"/>
      <c r="G712" s="15"/>
      <c r="H712" s="15"/>
      <c r="I712" s="15"/>
      <c r="J712" s="8"/>
      <c r="K712" s="8">
        <f>+K713+K716+K723+K730+K737+K742+K748+K754</f>
        <v>83756.399999999994</v>
      </c>
      <c r="L712" s="8"/>
      <c r="M712" s="8">
        <f>+M713+M716+M723+M730+M737+M742+M748+M754</f>
        <v>83756.399999999994</v>
      </c>
      <c r="N712" s="8"/>
      <c r="O712" s="8">
        <f>+O713+O716+O723+O730+O737+O742+O748+O754</f>
        <v>0</v>
      </c>
      <c r="Q712" s="8"/>
      <c r="R712" s="8"/>
      <c r="S712" s="8"/>
      <c r="T712" s="8"/>
    </row>
    <row r="713" spans="2:20" s="1" customFormat="1" ht="25.2" customHeight="1" x14ac:dyDescent="0.3">
      <c r="B713" s="10" t="s">
        <v>4106</v>
      </c>
      <c r="C713" s="10" t="s">
        <v>6663</v>
      </c>
      <c r="D713" s="11"/>
      <c r="E713" s="16"/>
      <c r="F713" s="16"/>
      <c r="G713" s="16"/>
      <c r="H713" s="16"/>
      <c r="I713" s="16"/>
      <c r="J713" s="11"/>
      <c r="K713" s="11">
        <f>SUM(K714:K715)</f>
        <v>17995</v>
      </c>
      <c r="L713" s="11"/>
      <c r="M713" s="11">
        <f>SUM(M714:M715)</f>
        <v>17995</v>
      </c>
      <c r="N713" s="11"/>
      <c r="O713" s="11">
        <f>SUM(O714:O715)</f>
        <v>0</v>
      </c>
      <c r="Q713" s="11"/>
      <c r="R713" s="11"/>
      <c r="S713" s="11"/>
      <c r="T713" s="11"/>
    </row>
    <row r="714" spans="2:20" s="1" customFormat="1" ht="15" customHeight="1" x14ac:dyDescent="0.3">
      <c r="B714" s="4" t="s">
        <v>4108</v>
      </c>
      <c r="C714" s="4" t="s">
        <v>6664</v>
      </c>
      <c r="D714" s="3" t="s">
        <v>42</v>
      </c>
      <c r="E714" s="18">
        <v>1</v>
      </c>
      <c r="F714" s="18"/>
      <c r="G714" s="18"/>
      <c r="H714" s="18"/>
      <c r="I714" s="97">
        <f t="shared" ref="I714:I715" si="529">SUM(E714:H714)</f>
        <v>1</v>
      </c>
      <c r="J714" s="3">
        <v>16359.52</v>
      </c>
      <c r="K714" s="3">
        <f t="shared" ref="K714:K715" si="530">+ROUND(+IF(I714="",0,I714*J714),2)</f>
        <v>16359.52</v>
      </c>
      <c r="L714" s="3">
        <v>16359.52</v>
      </c>
      <c r="M714" s="3">
        <f t="shared" ref="M714:M715" si="531">+ROUND(+IF(I714="",0,I714*L714),2)</f>
        <v>16359.52</v>
      </c>
      <c r="N714" s="3">
        <f t="shared" ref="N714:O715" si="532">+L714-J714</f>
        <v>0</v>
      </c>
      <c r="O714" s="3">
        <f t="shared" si="532"/>
        <v>0</v>
      </c>
      <c r="Q714" s="3"/>
      <c r="R714" s="3"/>
      <c r="S714" s="3"/>
      <c r="T714" s="3"/>
    </row>
    <row r="715" spans="2:20" s="1" customFormat="1" ht="15" customHeight="1" x14ac:dyDescent="0.3">
      <c r="B715" s="4" t="s">
        <v>4110</v>
      </c>
      <c r="C715" s="4" t="s">
        <v>6665</v>
      </c>
      <c r="D715" s="3" t="s">
        <v>42</v>
      </c>
      <c r="E715" s="18">
        <v>1</v>
      </c>
      <c r="F715" s="18"/>
      <c r="G715" s="18"/>
      <c r="H715" s="18"/>
      <c r="I715" s="97">
        <f t="shared" si="529"/>
        <v>1</v>
      </c>
      <c r="J715" s="3">
        <v>1635.48</v>
      </c>
      <c r="K715" s="3">
        <f t="shared" si="530"/>
        <v>1635.48</v>
      </c>
      <c r="L715" s="3">
        <v>1635.48</v>
      </c>
      <c r="M715" s="3">
        <f t="shared" si="531"/>
        <v>1635.48</v>
      </c>
      <c r="N715" s="3">
        <f t="shared" si="532"/>
        <v>0</v>
      </c>
      <c r="O715" s="3">
        <f t="shared" si="532"/>
        <v>0</v>
      </c>
      <c r="Q715" s="3"/>
      <c r="R715" s="3"/>
      <c r="S715" s="3"/>
      <c r="T715" s="3"/>
    </row>
    <row r="716" spans="2:20" s="1" customFormat="1" ht="25.2" customHeight="1" x14ac:dyDescent="0.3">
      <c r="B716" s="10" t="s">
        <v>6666</v>
      </c>
      <c r="C716" s="10" t="s">
        <v>6667</v>
      </c>
      <c r="D716" s="11"/>
      <c r="E716" s="16"/>
      <c r="F716" s="16"/>
      <c r="G716" s="16"/>
      <c r="H716" s="16"/>
      <c r="I716" s="16"/>
      <c r="J716" s="11"/>
      <c r="K716" s="11">
        <f>SUM(K717:K722)</f>
        <v>10738</v>
      </c>
      <c r="L716" s="11"/>
      <c r="M716" s="11">
        <f>SUM(M717:M722)</f>
        <v>10738</v>
      </c>
      <c r="N716" s="11"/>
      <c r="O716" s="11">
        <f>SUM(O717:O722)</f>
        <v>0</v>
      </c>
      <c r="Q716" s="11"/>
      <c r="R716" s="11"/>
      <c r="S716" s="11"/>
      <c r="T716" s="11"/>
    </row>
    <row r="717" spans="2:20" s="1" customFormat="1" ht="15" customHeight="1" x14ac:dyDescent="0.3">
      <c r="B717" s="4" t="s">
        <v>6668</v>
      </c>
      <c r="C717" s="4" t="s">
        <v>6669</v>
      </c>
      <c r="D717" s="3" t="s">
        <v>42</v>
      </c>
      <c r="E717" s="18">
        <v>1</v>
      </c>
      <c r="F717" s="18"/>
      <c r="G717" s="18"/>
      <c r="H717" s="18"/>
      <c r="I717" s="97">
        <f t="shared" ref="I717:I722" si="533">SUM(E717:H717)</f>
        <v>1</v>
      </c>
      <c r="J717" s="3">
        <v>1286.2</v>
      </c>
      <c r="K717" s="3">
        <f t="shared" ref="K717:K722" si="534">+ROUND(+IF(I717="",0,I717*J717),2)</f>
        <v>1286.2</v>
      </c>
      <c r="L717" s="3">
        <v>1286.2</v>
      </c>
      <c r="M717" s="3">
        <f t="shared" ref="M717:M722" si="535">+ROUND(+IF(I717="",0,I717*L717),2)</f>
        <v>1286.2</v>
      </c>
      <c r="N717" s="3">
        <f t="shared" ref="N717:O722" si="536">+L717-J717</f>
        <v>0</v>
      </c>
      <c r="O717" s="3">
        <f t="shared" si="536"/>
        <v>0</v>
      </c>
      <c r="Q717" s="3"/>
      <c r="R717" s="3"/>
      <c r="S717" s="3"/>
      <c r="T717" s="3"/>
    </row>
    <row r="718" spans="2:20" s="1" customFormat="1" ht="15" customHeight="1" x14ac:dyDescent="0.3">
      <c r="B718" s="4" t="s">
        <v>6670</v>
      </c>
      <c r="C718" s="4" t="s">
        <v>6671</v>
      </c>
      <c r="D718" s="3" t="s">
        <v>42</v>
      </c>
      <c r="E718" s="18">
        <v>1</v>
      </c>
      <c r="F718" s="18"/>
      <c r="G718" s="18"/>
      <c r="H718" s="18"/>
      <c r="I718" s="97">
        <f t="shared" si="533"/>
        <v>1</v>
      </c>
      <c r="J718" s="3">
        <v>2478</v>
      </c>
      <c r="K718" s="3">
        <f t="shared" si="534"/>
        <v>2478</v>
      </c>
      <c r="L718" s="3">
        <v>2478</v>
      </c>
      <c r="M718" s="3">
        <f t="shared" si="535"/>
        <v>2478</v>
      </c>
      <c r="N718" s="3">
        <f t="shared" si="536"/>
        <v>0</v>
      </c>
      <c r="O718" s="3">
        <f t="shared" si="536"/>
        <v>0</v>
      </c>
      <c r="Q718" s="3"/>
      <c r="R718" s="3"/>
      <c r="S718" s="3"/>
      <c r="T718" s="3"/>
    </row>
    <row r="719" spans="2:20" s="1" customFormat="1" ht="15" customHeight="1" x14ac:dyDescent="0.3">
      <c r="B719" s="4" t="s">
        <v>6672</v>
      </c>
      <c r="C719" s="4" t="s">
        <v>6673</v>
      </c>
      <c r="D719" s="3" t="s">
        <v>42</v>
      </c>
      <c r="E719" s="18">
        <v>1</v>
      </c>
      <c r="F719" s="18"/>
      <c r="G719" s="18"/>
      <c r="H719" s="18"/>
      <c r="I719" s="97">
        <f t="shared" si="533"/>
        <v>1</v>
      </c>
      <c r="J719" s="3">
        <v>354</v>
      </c>
      <c r="K719" s="3">
        <f t="shared" si="534"/>
        <v>354</v>
      </c>
      <c r="L719" s="3">
        <v>354</v>
      </c>
      <c r="M719" s="3">
        <f t="shared" si="535"/>
        <v>354</v>
      </c>
      <c r="N719" s="3">
        <f t="shared" si="536"/>
        <v>0</v>
      </c>
      <c r="O719" s="3">
        <f t="shared" si="536"/>
        <v>0</v>
      </c>
      <c r="Q719" s="3"/>
      <c r="R719" s="3"/>
      <c r="S719" s="3"/>
      <c r="T719" s="3"/>
    </row>
    <row r="720" spans="2:20" s="1" customFormat="1" ht="15" customHeight="1" x14ac:dyDescent="0.3">
      <c r="B720" s="4" t="s">
        <v>6674</v>
      </c>
      <c r="C720" s="4" t="s">
        <v>6675</v>
      </c>
      <c r="D720" s="3" t="s">
        <v>42</v>
      </c>
      <c r="E720" s="18">
        <v>1</v>
      </c>
      <c r="F720" s="18"/>
      <c r="G720" s="18"/>
      <c r="H720" s="18"/>
      <c r="I720" s="97">
        <f t="shared" si="533"/>
        <v>1</v>
      </c>
      <c r="J720" s="3">
        <v>1623.68</v>
      </c>
      <c r="K720" s="3">
        <f t="shared" si="534"/>
        <v>1623.68</v>
      </c>
      <c r="L720" s="3">
        <v>1623.68</v>
      </c>
      <c r="M720" s="3">
        <f t="shared" si="535"/>
        <v>1623.68</v>
      </c>
      <c r="N720" s="3">
        <f t="shared" si="536"/>
        <v>0</v>
      </c>
      <c r="O720" s="3">
        <f t="shared" si="536"/>
        <v>0</v>
      </c>
      <c r="Q720" s="3"/>
      <c r="R720" s="3"/>
      <c r="S720" s="3"/>
      <c r="T720" s="3"/>
    </row>
    <row r="721" spans="2:20" s="1" customFormat="1" ht="15" customHeight="1" x14ac:dyDescent="0.3">
      <c r="B721" s="4" t="s">
        <v>6676</v>
      </c>
      <c r="C721" s="4" t="s">
        <v>6677</v>
      </c>
      <c r="D721" s="3" t="s">
        <v>42</v>
      </c>
      <c r="E721" s="18">
        <v>1</v>
      </c>
      <c r="F721" s="18"/>
      <c r="G721" s="18"/>
      <c r="H721" s="18"/>
      <c r="I721" s="97">
        <f t="shared" si="533"/>
        <v>1</v>
      </c>
      <c r="J721" s="3">
        <v>3127</v>
      </c>
      <c r="K721" s="3">
        <f t="shared" si="534"/>
        <v>3127</v>
      </c>
      <c r="L721" s="3">
        <v>3127</v>
      </c>
      <c r="M721" s="3">
        <f t="shared" si="535"/>
        <v>3127</v>
      </c>
      <c r="N721" s="3">
        <f t="shared" si="536"/>
        <v>0</v>
      </c>
      <c r="O721" s="3">
        <f t="shared" si="536"/>
        <v>0</v>
      </c>
      <c r="Q721" s="3"/>
      <c r="R721" s="3"/>
      <c r="S721" s="3"/>
      <c r="T721" s="3"/>
    </row>
    <row r="722" spans="2:20" s="1" customFormat="1" ht="15" customHeight="1" x14ac:dyDescent="0.3">
      <c r="B722" s="4" t="s">
        <v>6678</v>
      </c>
      <c r="C722" s="4" t="s">
        <v>6679</v>
      </c>
      <c r="D722" s="3" t="s">
        <v>42</v>
      </c>
      <c r="E722" s="18">
        <v>1</v>
      </c>
      <c r="F722" s="18"/>
      <c r="G722" s="18"/>
      <c r="H722" s="18"/>
      <c r="I722" s="97">
        <f t="shared" si="533"/>
        <v>1</v>
      </c>
      <c r="J722" s="3">
        <v>1869.12</v>
      </c>
      <c r="K722" s="3">
        <f t="shared" si="534"/>
        <v>1869.12</v>
      </c>
      <c r="L722" s="3">
        <v>1869.12</v>
      </c>
      <c r="M722" s="3">
        <f t="shared" si="535"/>
        <v>1869.12</v>
      </c>
      <c r="N722" s="3">
        <f t="shared" si="536"/>
        <v>0</v>
      </c>
      <c r="O722" s="3">
        <f t="shared" si="536"/>
        <v>0</v>
      </c>
      <c r="Q722" s="3"/>
      <c r="R722" s="3"/>
      <c r="S722" s="3"/>
      <c r="T722" s="3"/>
    </row>
    <row r="723" spans="2:20" s="1" customFormat="1" ht="25.2" customHeight="1" x14ac:dyDescent="0.3">
      <c r="B723" s="10" t="s">
        <v>6680</v>
      </c>
      <c r="C723" s="10" t="s">
        <v>6681</v>
      </c>
      <c r="D723" s="11"/>
      <c r="E723" s="16"/>
      <c r="F723" s="16"/>
      <c r="G723" s="16"/>
      <c r="H723" s="16"/>
      <c r="I723" s="16"/>
      <c r="J723" s="11"/>
      <c r="K723" s="11">
        <f>SUM(K724:K729)</f>
        <v>8850</v>
      </c>
      <c r="L723" s="11"/>
      <c r="M723" s="11">
        <f>SUM(M724:M729)</f>
        <v>8850</v>
      </c>
      <c r="N723" s="11"/>
      <c r="O723" s="11">
        <f>SUM(O724:O729)</f>
        <v>0</v>
      </c>
      <c r="Q723" s="11"/>
      <c r="R723" s="11"/>
      <c r="S723" s="11"/>
      <c r="T723" s="11"/>
    </row>
    <row r="724" spans="2:20" s="1" customFormat="1" ht="15" customHeight="1" x14ac:dyDescent="0.3">
      <c r="B724" s="4" t="s">
        <v>6682</v>
      </c>
      <c r="C724" s="4" t="s">
        <v>6683</v>
      </c>
      <c r="D724" s="3" t="s">
        <v>42</v>
      </c>
      <c r="E724" s="18">
        <v>1</v>
      </c>
      <c r="F724" s="18"/>
      <c r="G724" s="18"/>
      <c r="H724" s="18"/>
      <c r="I724" s="97">
        <f t="shared" ref="I724:I729" si="537">SUM(E724:H724)</f>
        <v>1</v>
      </c>
      <c r="J724" s="3">
        <v>1097.4000000000001</v>
      </c>
      <c r="K724" s="3">
        <f t="shared" ref="K724:K729" si="538">+ROUND(+IF(I724="",0,I724*J724),2)</f>
        <v>1097.4000000000001</v>
      </c>
      <c r="L724" s="3">
        <v>1097.4000000000001</v>
      </c>
      <c r="M724" s="3">
        <f t="shared" ref="M724:M729" si="539">+ROUND(+IF(I724="",0,I724*L724),2)</f>
        <v>1097.4000000000001</v>
      </c>
      <c r="N724" s="3">
        <f t="shared" ref="N724:O729" si="540">+L724-J724</f>
        <v>0</v>
      </c>
      <c r="O724" s="3">
        <f t="shared" si="540"/>
        <v>0</v>
      </c>
      <c r="Q724" s="3"/>
      <c r="R724" s="3"/>
      <c r="S724" s="3"/>
      <c r="T724" s="3"/>
    </row>
    <row r="725" spans="2:20" s="1" customFormat="1" ht="15" customHeight="1" x14ac:dyDescent="0.3">
      <c r="B725" s="4" t="s">
        <v>6684</v>
      </c>
      <c r="C725" s="4" t="s">
        <v>6685</v>
      </c>
      <c r="D725" s="3" t="s">
        <v>42</v>
      </c>
      <c r="E725" s="18">
        <v>1</v>
      </c>
      <c r="F725" s="18"/>
      <c r="G725" s="18"/>
      <c r="H725" s="18"/>
      <c r="I725" s="97">
        <f t="shared" si="537"/>
        <v>1</v>
      </c>
      <c r="J725" s="3">
        <v>1770</v>
      </c>
      <c r="K725" s="3">
        <f t="shared" si="538"/>
        <v>1770</v>
      </c>
      <c r="L725" s="3">
        <v>1770</v>
      </c>
      <c r="M725" s="3">
        <f t="shared" si="539"/>
        <v>1770</v>
      </c>
      <c r="N725" s="3">
        <f t="shared" si="540"/>
        <v>0</v>
      </c>
      <c r="O725" s="3">
        <f t="shared" si="540"/>
        <v>0</v>
      </c>
      <c r="Q725" s="3"/>
      <c r="R725" s="3"/>
      <c r="S725" s="3"/>
      <c r="T725" s="3"/>
    </row>
    <row r="726" spans="2:20" s="1" customFormat="1" ht="15" customHeight="1" x14ac:dyDescent="0.3">
      <c r="B726" s="4" t="s">
        <v>6686</v>
      </c>
      <c r="C726" s="4" t="s">
        <v>6687</v>
      </c>
      <c r="D726" s="3" t="s">
        <v>42</v>
      </c>
      <c r="E726" s="18">
        <v>1</v>
      </c>
      <c r="F726" s="18"/>
      <c r="G726" s="18"/>
      <c r="H726" s="18"/>
      <c r="I726" s="97">
        <f t="shared" si="537"/>
        <v>1</v>
      </c>
      <c r="J726" s="3">
        <v>354</v>
      </c>
      <c r="K726" s="3">
        <f t="shared" si="538"/>
        <v>354</v>
      </c>
      <c r="L726" s="3">
        <v>354</v>
      </c>
      <c r="M726" s="3">
        <f t="shared" si="539"/>
        <v>354</v>
      </c>
      <c r="N726" s="3">
        <f t="shared" si="540"/>
        <v>0</v>
      </c>
      <c r="O726" s="3">
        <f t="shared" si="540"/>
        <v>0</v>
      </c>
      <c r="Q726" s="3"/>
      <c r="R726" s="3"/>
      <c r="S726" s="3"/>
      <c r="T726" s="3"/>
    </row>
    <row r="727" spans="2:20" s="1" customFormat="1" ht="15" customHeight="1" x14ac:dyDescent="0.3">
      <c r="B727" s="4" t="s">
        <v>6688</v>
      </c>
      <c r="C727" s="4" t="s">
        <v>6689</v>
      </c>
      <c r="D727" s="3" t="s">
        <v>42</v>
      </c>
      <c r="E727" s="18">
        <v>1</v>
      </c>
      <c r="F727" s="18"/>
      <c r="G727" s="18"/>
      <c r="H727" s="18"/>
      <c r="I727" s="97">
        <f t="shared" si="537"/>
        <v>1</v>
      </c>
      <c r="J727" s="3">
        <v>1475</v>
      </c>
      <c r="K727" s="3">
        <f t="shared" si="538"/>
        <v>1475</v>
      </c>
      <c r="L727" s="3">
        <v>1475</v>
      </c>
      <c r="M727" s="3">
        <f t="shared" si="539"/>
        <v>1475</v>
      </c>
      <c r="N727" s="3">
        <f t="shared" si="540"/>
        <v>0</v>
      </c>
      <c r="O727" s="3">
        <f t="shared" si="540"/>
        <v>0</v>
      </c>
      <c r="Q727" s="3"/>
      <c r="R727" s="3"/>
      <c r="S727" s="3"/>
      <c r="T727" s="3"/>
    </row>
    <row r="728" spans="2:20" s="1" customFormat="1" ht="15" customHeight="1" x14ac:dyDescent="0.3">
      <c r="B728" s="4" t="s">
        <v>6690</v>
      </c>
      <c r="C728" s="4" t="s">
        <v>6691</v>
      </c>
      <c r="D728" s="3" t="s">
        <v>42</v>
      </c>
      <c r="E728" s="18">
        <v>1</v>
      </c>
      <c r="F728" s="18"/>
      <c r="G728" s="18"/>
      <c r="H728" s="18"/>
      <c r="I728" s="97">
        <f t="shared" si="537"/>
        <v>1</v>
      </c>
      <c r="J728" s="3">
        <v>2206.6</v>
      </c>
      <c r="K728" s="3">
        <f t="shared" si="538"/>
        <v>2206.6</v>
      </c>
      <c r="L728" s="3">
        <v>2206.6</v>
      </c>
      <c r="M728" s="3">
        <f t="shared" si="539"/>
        <v>2206.6</v>
      </c>
      <c r="N728" s="3">
        <f t="shared" si="540"/>
        <v>0</v>
      </c>
      <c r="O728" s="3">
        <f t="shared" si="540"/>
        <v>0</v>
      </c>
      <c r="Q728" s="3"/>
      <c r="R728" s="3"/>
      <c r="S728" s="3"/>
      <c r="T728" s="3"/>
    </row>
    <row r="729" spans="2:20" s="1" customFormat="1" ht="15" customHeight="1" x14ac:dyDescent="0.3">
      <c r="B729" s="4" t="s">
        <v>6692</v>
      </c>
      <c r="C729" s="4" t="s">
        <v>6693</v>
      </c>
      <c r="D729" s="3" t="s">
        <v>42</v>
      </c>
      <c r="E729" s="18">
        <v>1</v>
      </c>
      <c r="F729" s="18"/>
      <c r="G729" s="18"/>
      <c r="H729" s="18"/>
      <c r="I729" s="97">
        <f t="shared" si="537"/>
        <v>1</v>
      </c>
      <c r="J729" s="3">
        <v>1947</v>
      </c>
      <c r="K729" s="3">
        <f t="shared" si="538"/>
        <v>1947</v>
      </c>
      <c r="L729" s="3">
        <v>1947</v>
      </c>
      <c r="M729" s="3">
        <f t="shared" si="539"/>
        <v>1947</v>
      </c>
      <c r="N729" s="3">
        <f t="shared" si="540"/>
        <v>0</v>
      </c>
      <c r="O729" s="3">
        <f t="shared" si="540"/>
        <v>0</v>
      </c>
      <c r="Q729" s="3"/>
      <c r="R729" s="3"/>
      <c r="S729" s="3"/>
      <c r="T729" s="3"/>
    </row>
    <row r="730" spans="2:20" s="1" customFormat="1" ht="25.2" customHeight="1" x14ac:dyDescent="0.3">
      <c r="B730" s="10" t="s">
        <v>6694</v>
      </c>
      <c r="C730" s="10" t="s">
        <v>6695</v>
      </c>
      <c r="D730" s="11"/>
      <c r="E730" s="16"/>
      <c r="F730" s="16"/>
      <c r="G730" s="16"/>
      <c r="H730" s="16"/>
      <c r="I730" s="16"/>
      <c r="J730" s="11"/>
      <c r="K730" s="11">
        <f>SUM(K731:K736)</f>
        <v>5404.4000000000005</v>
      </c>
      <c r="L730" s="11"/>
      <c r="M730" s="11">
        <f>SUM(M731:M736)</f>
        <v>5404.4000000000005</v>
      </c>
      <c r="N730" s="11"/>
      <c r="O730" s="11">
        <f>SUM(O731:O736)</f>
        <v>0</v>
      </c>
      <c r="Q730" s="11"/>
      <c r="R730" s="11"/>
      <c r="S730" s="11"/>
      <c r="T730" s="11"/>
    </row>
    <row r="731" spans="2:20" s="1" customFormat="1" ht="15" customHeight="1" x14ac:dyDescent="0.3">
      <c r="B731" s="4" t="s">
        <v>6696</v>
      </c>
      <c r="C731" s="4" t="s">
        <v>6697</v>
      </c>
      <c r="D731" s="3" t="s">
        <v>42</v>
      </c>
      <c r="E731" s="18">
        <v>1</v>
      </c>
      <c r="F731" s="18"/>
      <c r="G731" s="18"/>
      <c r="H731" s="18"/>
      <c r="I731" s="97">
        <f t="shared" ref="I731:I736" si="541">SUM(E731:H731)</f>
        <v>1</v>
      </c>
      <c r="J731" s="3">
        <v>354</v>
      </c>
      <c r="K731" s="3">
        <f t="shared" ref="K731:K736" si="542">+ROUND(+IF(I731="",0,I731*J731),2)</f>
        <v>354</v>
      </c>
      <c r="L731" s="3">
        <v>354</v>
      </c>
      <c r="M731" s="3">
        <f t="shared" ref="M731:M736" si="543">+ROUND(+IF(I731="",0,I731*L731),2)</f>
        <v>354</v>
      </c>
      <c r="N731" s="3">
        <f t="shared" ref="N731:O736" si="544">+L731-J731</f>
        <v>0</v>
      </c>
      <c r="O731" s="3">
        <f t="shared" si="544"/>
        <v>0</v>
      </c>
      <c r="Q731" s="3"/>
      <c r="R731" s="3"/>
      <c r="S731" s="3"/>
      <c r="T731" s="3"/>
    </row>
    <row r="732" spans="2:20" s="1" customFormat="1" ht="15" customHeight="1" x14ac:dyDescent="0.3">
      <c r="B732" s="4" t="s">
        <v>6698</v>
      </c>
      <c r="C732" s="4" t="s">
        <v>6699</v>
      </c>
      <c r="D732" s="3" t="s">
        <v>42</v>
      </c>
      <c r="E732" s="18">
        <v>1</v>
      </c>
      <c r="F732" s="18"/>
      <c r="G732" s="18"/>
      <c r="H732" s="18"/>
      <c r="I732" s="97">
        <f t="shared" si="541"/>
        <v>1</v>
      </c>
      <c r="J732" s="3">
        <v>1298</v>
      </c>
      <c r="K732" s="3">
        <f t="shared" si="542"/>
        <v>1298</v>
      </c>
      <c r="L732" s="3">
        <v>1298</v>
      </c>
      <c r="M732" s="3">
        <f t="shared" si="543"/>
        <v>1298</v>
      </c>
      <c r="N732" s="3">
        <f t="shared" si="544"/>
        <v>0</v>
      </c>
      <c r="O732" s="3">
        <f t="shared" si="544"/>
        <v>0</v>
      </c>
      <c r="Q732" s="3"/>
      <c r="R732" s="3"/>
      <c r="S732" s="3"/>
      <c r="T732" s="3"/>
    </row>
    <row r="733" spans="2:20" s="1" customFormat="1" ht="15" customHeight="1" x14ac:dyDescent="0.3">
      <c r="B733" s="4" t="s">
        <v>6700</v>
      </c>
      <c r="C733" s="4" t="s">
        <v>6701</v>
      </c>
      <c r="D733" s="3" t="s">
        <v>42</v>
      </c>
      <c r="E733" s="18">
        <v>1</v>
      </c>
      <c r="F733" s="18"/>
      <c r="G733" s="18"/>
      <c r="H733" s="18"/>
      <c r="I733" s="97">
        <f t="shared" si="541"/>
        <v>1</v>
      </c>
      <c r="J733" s="3">
        <v>354</v>
      </c>
      <c r="K733" s="3">
        <f t="shared" si="542"/>
        <v>354</v>
      </c>
      <c r="L733" s="3">
        <v>354</v>
      </c>
      <c r="M733" s="3">
        <f t="shared" si="543"/>
        <v>354</v>
      </c>
      <c r="N733" s="3">
        <f t="shared" si="544"/>
        <v>0</v>
      </c>
      <c r="O733" s="3">
        <f t="shared" si="544"/>
        <v>0</v>
      </c>
      <c r="Q733" s="3"/>
      <c r="R733" s="3"/>
      <c r="S733" s="3"/>
      <c r="T733" s="3"/>
    </row>
    <row r="734" spans="2:20" s="1" customFormat="1" ht="15" customHeight="1" x14ac:dyDescent="0.3">
      <c r="B734" s="4" t="s">
        <v>6702</v>
      </c>
      <c r="C734" s="4" t="s">
        <v>6703</v>
      </c>
      <c r="D734" s="3" t="s">
        <v>42</v>
      </c>
      <c r="E734" s="18">
        <v>1</v>
      </c>
      <c r="F734" s="18"/>
      <c r="G734" s="18"/>
      <c r="H734" s="18"/>
      <c r="I734" s="97">
        <f t="shared" si="541"/>
        <v>1</v>
      </c>
      <c r="J734" s="3">
        <v>613.6</v>
      </c>
      <c r="K734" s="3">
        <f t="shared" si="542"/>
        <v>613.6</v>
      </c>
      <c r="L734" s="3">
        <v>613.6</v>
      </c>
      <c r="M734" s="3">
        <f t="shared" si="543"/>
        <v>613.6</v>
      </c>
      <c r="N734" s="3">
        <f t="shared" si="544"/>
        <v>0</v>
      </c>
      <c r="O734" s="3">
        <f t="shared" si="544"/>
        <v>0</v>
      </c>
      <c r="Q734" s="3"/>
      <c r="R734" s="3"/>
      <c r="S734" s="3"/>
      <c r="T734" s="3"/>
    </row>
    <row r="735" spans="2:20" s="1" customFormat="1" ht="15" customHeight="1" x14ac:dyDescent="0.3">
      <c r="B735" s="4" t="s">
        <v>6704</v>
      </c>
      <c r="C735" s="4" t="s">
        <v>6705</v>
      </c>
      <c r="D735" s="3" t="s">
        <v>42</v>
      </c>
      <c r="E735" s="18">
        <v>1</v>
      </c>
      <c r="F735" s="18"/>
      <c r="G735" s="18"/>
      <c r="H735" s="18"/>
      <c r="I735" s="97">
        <f t="shared" si="541"/>
        <v>1</v>
      </c>
      <c r="J735" s="3">
        <v>1888</v>
      </c>
      <c r="K735" s="3">
        <f t="shared" si="542"/>
        <v>1888</v>
      </c>
      <c r="L735" s="3">
        <v>1888</v>
      </c>
      <c r="M735" s="3">
        <f t="shared" si="543"/>
        <v>1888</v>
      </c>
      <c r="N735" s="3">
        <f t="shared" si="544"/>
        <v>0</v>
      </c>
      <c r="O735" s="3">
        <f t="shared" si="544"/>
        <v>0</v>
      </c>
      <c r="Q735" s="3"/>
      <c r="R735" s="3"/>
      <c r="S735" s="3"/>
      <c r="T735" s="3"/>
    </row>
    <row r="736" spans="2:20" s="1" customFormat="1" ht="15" customHeight="1" x14ac:dyDescent="0.3">
      <c r="B736" s="4" t="s">
        <v>6706</v>
      </c>
      <c r="C736" s="4" t="s">
        <v>6707</v>
      </c>
      <c r="D736" s="3" t="s">
        <v>42</v>
      </c>
      <c r="E736" s="18">
        <v>1</v>
      </c>
      <c r="F736" s="18"/>
      <c r="G736" s="18"/>
      <c r="H736" s="18"/>
      <c r="I736" s="97">
        <f t="shared" si="541"/>
        <v>1</v>
      </c>
      <c r="J736" s="3">
        <v>896.8</v>
      </c>
      <c r="K736" s="3">
        <f t="shared" si="542"/>
        <v>896.8</v>
      </c>
      <c r="L736" s="3">
        <v>896.8</v>
      </c>
      <c r="M736" s="3">
        <f t="shared" si="543"/>
        <v>896.8</v>
      </c>
      <c r="N736" s="3">
        <f t="shared" si="544"/>
        <v>0</v>
      </c>
      <c r="O736" s="3">
        <f t="shared" si="544"/>
        <v>0</v>
      </c>
      <c r="Q736" s="3"/>
      <c r="R736" s="3"/>
      <c r="S736" s="3"/>
      <c r="T736" s="3"/>
    </row>
    <row r="737" spans="2:20" s="1" customFormat="1" ht="25.2" customHeight="1" x14ac:dyDescent="0.3">
      <c r="B737" s="10" t="s">
        <v>6708</v>
      </c>
      <c r="C737" s="10" t="s">
        <v>6709</v>
      </c>
      <c r="D737" s="11"/>
      <c r="E737" s="16"/>
      <c r="F737" s="16"/>
      <c r="G737" s="16"/>
      <c r="H737" s="16"/>
      <c r="I737" s="16"/>
      <c r="J737" s="11"/>
      <c r="K737" s="11">
        <f>SUM(K738:K741)</f>
        <v>3894</v>
      </c>
      <c r="L737" s="11"/>
      <c r="M737" s="11">
        <f>SUM(M738:M741)</f>
        <v>3894</v>
      </c>
      <c r="N737" s="11"/>
      <c r="O737" s="11">
        <f>SUM(O738:O741)</f>
        <v>0</v>
      </c>
      <c r="Q737" s="11"/>
      <c r="R737" s="11"/>
      <c r="S737" s="11"/>
      <c r="T737" s="11"/>
    </row>
    <row r="738" spans="2:20" s="1" customFormat="1" ht="15" customHeight="1" x14ac:dyDescent="0.3">
      <c r="B738" s="4" t="s">
        <v>6710</v>
      </c>
      <c r="C738" s="4" t="s">
        <v>6711</v>
      </c>
      <c r="D738" s="3" t="s">
        <v>42</v>
      </c>
      <c r="E738" s="18">
        <v>1</v>
      </c>
      <c r="F738" s="18"/>
      <c r="G738" s="18"/>
      <c r="H738" s="18"/>
      <c r="I738" s="97">
        <f t="shared" ref="I738:I741" si="545">SUM(E738:H738)</f>
        <v>1</v>
      </c>
      <c r="J738" s="3">
        <v>306.8</v>
      </c>
      <c r="K738" s="3">
        <f t="shared" ref="K738:K741" si="546">+ROUND(+IF(I738="",0,I738*J738),2)</f>
        <v>306.8</v>
      </c>
      <c r="L738" s="3">
        <v>306.8</v>
      </c>
      <c r="M738" s="3">
        <f t="shared" ref="M738:M741" si="547">+ROUND(+IF(I738="",0,I738*L738),2)</f>
        <v>306.8</v>
      </c>
      <c r="N738" s="3">
        <f t="shared" ref="N738:O741" si="548">+L738-J738</f>
        <v>0</v>
      </c>
      <c r="O738" s="3">
        <f t="shared" si="548"/>
        <v>0</v>
      </c>
      <c r="Q738" s="3"/>
      <c r="R738" s="3"/>
      <c r="S738" s="3"/>
      <c r="T738" s="3"/>
    </row>
    <row r="739" spans="2:20" s="1" customFormat="1" ht="15" customHeight="1" x14ac:dyDescent="0.3">
      <c r="B739" s="4" t="s">
        <v>6712</v>
      </c>
      <c r="C739" s="4" t="s">
        <v>6713</v>
      </c>
      <c r="D739" s="3" t="s">
        <v>42</v>
      </c>
      <c r="E739" s="18">
        <v>1</v>
      </c>
      <c r="F739" s="18"/>
      <c r="G739" s="18"/>
      <c r="H739" s="18"/>
      <c r="I739" s="97">
        <f t="shared" si="545"/>
        <v>1</v>
      </c>
      <c r="J739" s="3">
        <v>1878.56</v>
      </c>
      <c r="K739" s="3">
        <f t="shared" si="546"/>
        <v>1878.56</v>
      </c>
      <c r="L739" s="3">
        <v>1878.56</v>
      </c>
      <c r="M739" s="3">
        <f t="shared" si="547"/>
        <v>1878.56</v>
      </c>
      <c r="N739" s="3">
        <f t="shared" si="548"/>
        <v>0</v>
      </c>
      <c r="O739" s="3">
        <f t="shared" si="548"/>
        <v>0</v>
      </c>
      <c r="Q739" s="3"/>
      <c r="R739" s="3"/>
      <c r="S739" s="3"/>
      <c r="T739" s="3"/>
    </row>
    <row r="740" spans="2:20" s="1" customFormat="1" ht="15" customHeight="1" x14ac:dyDescent="0.3">
      <c r="B740" s="4" t="s">
        <v>6714</v>
      </c>
      <c r="C740" s="4" t="s">
        <v>6715</v>
      </c>
      <c r="D740" s="3" t="s">
        <v>42</v>
      </c>
      <c r="E740" s="18">
        <v>1</v>
      </c>
      <c r="F740" s="18"/>
      <c r="G740" s="18"/>
      <c r="H740" s="18"/>
      <c r="I740" s="97">
        <f t="shared" si="545"/>
        <v>1</v>
      </c>
      <c r="J740" s="3">
        <v>448.4</v>
      </c>
      <c r="K740" s="3">
        <f t="shared" si="546"/>
        <v>448.4</v>
      </c>
      <c r="L740" s="3">
        <v>448.4</v>
      </c>
      <c r="M740" s="3">
        <f t="shared" si="547"/>
        <v>448.4</v>
      </c>
      <c r="N740" s="3">
        <f t="shared" si="548"/>
        <v>0</v>
      </c>
      <c r="O740" s="3">
        <f t="shared" si="548"/>
        <v>0</v>
      </c>
      <c r="Q740" s="3"/>
      <c r="R740" s="3"/>
      <c r="S740" s="3"/>
      <c r="T740" s="3"/>
    </row>
    <row r="741" spans="2:20" s="1" customFormat="1" ht="15" customHeight="1" x14ac:dyDescent="0.3">
      <c r="B741" s="4" t="s">
        <v>6716</v>
      </c>
      <c r="C741" s="4" t="s">
        <v>6717</v>
      </c>
      <c r="D741" s="3" t="s">
        <v>42</v>
      </c>
      <c r="E741" s="18">
        <v>1</v>
      </c>
      <c r="F741" s="18"/>
      <c r="G741" s="18"/>
      <c r="H741" s="18"/>
      <c r="I741" s="97">
        <f t="shared" si="545"/>
        <v>1</v>
      </c>
      <c r="J741" s="3">
        <v>1260.24</v>
      </c>
      <c r="K741" s="3">
        <f t="shared" si="546"/>
        <v>1260.24</v>
      </c>
      <c r="L741" s="3">
        <v>1260.24</v>
      </c>
      <c r="M741" s="3">
        <f t="shared" si="547"/>
        <v>1260.24</v>
      </c>
      <c r="N741" s="3">
        <f t="shared" si="548"/>
        <v>0</v>
      </c>
      <c r="O741" s="3">
        <f t="shared" si="548"/>
        <v>0</v>
      </c>
      <c r="Q741" s="3"/>
      <c r="R741" s="3"/>
      <c r="S741" s="3"/>
      <c r="T741" s="3"/>
    </row>
    <row r="742" spans="2:20" s="1" customFormat="1" ht="25.2" customHeight="1" x14ac:dyDescent="0.3">
      <c r="B742" s="10" t="s">
        <v>6718</v>
      </c>
      <c r="C742" s="10" t="s">
        <v>6719</v>
      </c>
      <c r="D742" s="11"/>
      <c r="E742" s="16"/>
      <c r="F742" s="16"/>
      <c r="G742" s="16"/>
      <c r="H742" s="16"/>
      <c r="I742" s="16"/>
      <c r="J742" s="11"/>
      <c r="K742" s="11">
        <f>SUM(K743:K747)</f>
        <v>8024</v>
      </c>
      <c r="L742" s="11"/>
      <c r="M742" s="11">
        <f>SUM(M743:M747)</f>
        <v>8024</v>
      </c>
      <c r="N742" s="11"/>
      <c r="O742" s="11">
        <f>SUM(O743:O747)</f>
        <v>0</v>
      </c>
      <c r="Q742" s="11"/>
      <c r="R742" s="11"/>
      <c r="S742" s="11"/>
      <c r="T742" s="11"/>
    </row>
    <row r="743" spans="2:20" s="1" customFormat="1" ht="15" customHeight="1" x14ac:dyDescent="0.3">
      <c r="B743" s="4" t="s">
        <v>6720</v>
      </c>
      <c r="C743" s="4" t="s">
        <v>6721</v>
      </c>
      <c r="D743" s="3" t="s">
        <v>42</v>
      </c>
      <c r="E743" s="18">
        <v>1</v>
      </c>
      <c r="F743" s="18"/>
      <c r="G743" s="18"/>
      <c r="H743" s="18"/>
      <c r="I743" s="97">
        <f t="shared" ref="I743:I747" si="549">SUM(E743:H743)</f>
        <v>1</v>
      </c>
      <c r="J743" s="3">
        <v>613.6</v>
      </c>
      <c r="K743" s="3">
        <f t="shared" ref="K743:K747" si="550">+ROUND(+IF(I743="",0,I743*J743),2)</f>
        <v>613.6</v>
      </c>
      <c r="L743" s="3">
        <v>613.6</v>
      </c>
      <c r="M743" s="3">
        <f t="shared" ref="M743:M747" si="551">+ROUND(+IF(I743="",0,I743*L743),2)</f>
        <v>613.6</v>
      </c>
      <c r="N743" s="3">
        <f t="shared" ref="N743:O747" si="552">+L743-J743</f>
        <v>0</v>
      </c>
      <c r="O743" s="3">
        <f t="shared" si="552"/>
        <v>0</v>
      </c>
      <c r="Q743" s="3"/>
      <c r="R743" s="3"/>
      <c r="S743" s="3"/>
      <c r="T743" s="3"/>
    </row>
    <row r="744" spans="2:20" s="1" customFormat="1" ht="15" customHeight="1" x14ac:dyDescent="0.3">
      <c r="B744" s="4" t="s">
        <v>6722</v>
      </c>
      <c r="C744" s="4" t="s">
        <v>6723</v>
      </c>
      <c r="D744" s="3" t="s">
        <v>42</v>
      </c>
      <c r="E744" s="18">
        <v>1</v>
      </c>
      <c r="F744" s="18"/>
      <c r="G744" s="18"/>
      <c r="H744" s="18"/>
      <c r="I744" s="97">
        <f t="shared" si="549"/>
        <v>1</v>
      </c>
      <c r="J744" s="3">
        <v>3085.7</v>
      </c>
      <c r="K744" s="3">
        <f t="shared" si="550"/>
        <v>3085.7</v>
      </c>
      <c r="L744" s="3">
        <v>3085.7</v>
      </c>
      <c r="M744" s="3">
        <f t="shared" si="551"/>
        <v>3085.7</v>
      </c>
      <c r="N744" s="3">
        <f t="shared" si="552"/>
        <v>0</v>
      </c>
      <c r="O744" s="3">
        <f t="shared" si="552"/>
        <v>0</v>
      </c>
      <c r="Q744" s="3"/>
      <c r="R744" s="3"/>
      <c r="S744" s="3"/>
      <c r="T744" s="3"/>
    </row>
    <row r="745" spans="2:20" s="1" customFormat="1" ht="15" customHeight="1" x14ac:dyDescent="0.3">
      <c r="B745" s="4" t="s">
        <v>6724</v>
      </c>
      <c r="C745" s="4" t="s">
        <v>6725</v>
      </c>
      <c r="D745" s="3" t="s">
        <v>42</v>
      </c>
      <c r="E745" s="18">
        <v>1</v>
      </c>
      <c r="F745" s="18"/>
      <c r="G745" s="18"/>
      <c r="H745" s="18"/>
      <c r="I745" s="97">
        <f t="shared" si="549"/>
        <v>1</v>
      </c>
      <c r="J745" s="3">
        <v>354</v>
      </c>
      <c r="K745" s="3">
        <f t="shared" si="550"/>
        <v>354</v>
      </c>
      <c r="L745" s="3">
        <v>354</v>
      </c>
      <c r="M745" s="3">
        <f t="shared" si="551"/>
        <v>354</v>
      </c>
      <c r="N745" s="3">
        <f t="shared" si="552"/>
        <v>0</v>
      </c>
      <c r="O745" s="3">
        <f t="shared" si="552"/>
        <v>0</v>
      </c>
      <c r="Q745" s="3"/>
      <c r="R745" s="3"/>
      <c r="S745" s="3"/>
      <c r="T745" s="3"/>
    </row>
    <row r="746" spans="2:20" s="1" customFormat="1" ht="15" customHeight="1" x14ac:dyDescent="0.3">
      <c r="B746" s="4" t="s">
        <v>6726</v>
      </c>
      <c r="C746" s="4" t="s">
        <v>6727</v>
      </c>
      <c r="D746" s="3" t="s">
        <v>42</v>
      </c>
      <c r="E746" s="18">
        <v>1</v>
      </c>
      <c r="F746" s="18"/>
      <c r="G746" s="18"/>
      <c r="H746" s="18"/>
      <c r="I746" s="97">
        <f t="shared" si="549"/>
        <v>1</v>
      </c>
      <c r="J746" s="3">
        <v>1132.8</v>
      </c>
      <c r="K746" s="3">
        <f t="shared" si="550"/>
        <v>1132.8</v>
      </c>
      <c r="L746" s="3">
        <v>1132.8</v>
      </c>
      <c r="M746" s="3">
        <f t="shared" si="551"/>
        <v>1132.8</v>
      </c>
      <c r="N746" s="3">
        <f t="shared" si="552"/>
        <v>0</v>
      </c>
      <c r="O746" s="3">
        <f t="shared" si="552"/>
        <v>0</v>
      </c>
      <c r="Q746" s="3"/>
      <c r="R746" s="3"/>
      <c r="S746" s="3"/>
      <c r="T746" s="3"/>
    </row>
    <row r="747" spans="2:20" s="1" customFormat="1" ht="15" customHeight="1" x14ac:dyDescent="0.3">
      <c r="B747" s="4" t="s">
        <v>6728</v>
      </c>
      <c r="C747" s="4" t="s">
        <v>6729</v>
      </c>
      <c r="D747" s="3" t="s">
        <v>42</v>
      </c>
      <c r="E747" s="18">
        <v>1</v>
      </c>
      <c r="F747" s="18"/>
      <c r="G747" s="18"/>
      <c r="H747" s="18"/>
      <c r="I747" s="97">
        <f t="shared" si="549"/>
        <v>1</v>
      </c>
      <c r="J747" s="3">
        <v>2837.9</v>
      </c>
      <c r="K747" s="3">
        <f t="shared" si="550"/>
        <v>2837.9</v>
      </c>
      <c r="L747" s="3">
        <v>2837.9</v>
      </c>
      <c r="M747" s="3">
        <f t="shared" si="551"/>
        <v>2837.9</v>
      </c>
      <c r="N747" s="3">
        <f t="shared" si="552"/>
        <v>0</v>
      </c>
      <c r="O747" s="3">
        <f t="shared" si="552"/>
        <v>0</v>
      </c>
      <c r="Q747" s="3"/>
      <c r="R747" s="3"/>
      <c r="S747" s="3"/>
      <c r="T747" s="3"/>
    </row>
    <row r="748" spans="2:20" s="1" customFormat="1" ht="25.2" customHeight="1" x14ac:dyDescent="0.3">
      <c r="B748" s="10" t="s">
        <v>6730</v>
      </c>
      <c r="C748" s="10" t="s">
        <v>6731</v>
      </c>
      <c r="D748" s="11"/>
      <c r="E748" s="16"/>
      <c r="F748" s="16"/>
      <c r="G748" s="16"/>
      <c r="H748" s="16"/>
      <c r="I748" s="16"/>
      <c r="J748" s="11"/>
      <c r="K748" s="11">
        <f>SUM(K749:K753)</f>
        <v>8378</v>
      </c>
      <c r="L748" s="11"/>
      <c r="M748" s="11">
        <f>SUM(M749:M753)</f>
        <v>8378</v>
      </c>
      <c r="N748" s="11"/>
      <c r="O748" s="11">
        <f>SUM(O749:O753)</f>
        <v>0</v>
      </c>
      <c r="Q748" s="11"/>
      <c r="R748" s="11"/>
      <c r="S748" s="11"/>
      <c r="T748" s="11"/>
    </row>
    <row r="749" spans="2:20" s="1" customFormat="1" ht="15" customHeight="1" x14ac:dyDescent="0.3">
      <c r="B749" s="4" t="s">
        <v>6732</v>
      </c>
      <c r="C749" s="4" t="s">
        <v>6733</v>
      </c>
      <c r="D749" s="3" t="s">
        <v>42</v>
      </c>
      <c r="E749" s="18">
        <v>1</v>
      </c>
      <c r="F749" s="18"/>
      <c r="G749" s="18"/>
      <c r="H749" s="18"/>
      <c r="I749" s="97">
        <f t="shared" ref="I749:I753" si="553">SUM(E749:H749)</f>
        <v>1</v>
      </c>
      <c r="J749" s="3">
        <v>613.6</v>
      </c>
      <c r="K749" s="3">
        <f t="shared" ref="K749:K753" si="554">+ROUND(+IF(I749="",0,I749*J749),2)</f>
        <v>613.6</v>
      </c>
      <c r="L749" s="3">
        <v>613.6</v>
      </c>
      <c r="M749" s="3">
        <f t="shared" ref="M749:M753" si="555">+ROUND(+IF(I749="",0,I749*L749),2)</f>
        <v>613.6</v>
      </c>
      <c r="N749" s="3">
        <f t="shared" ref="N749:O753" si="556">+L749-J749</f>
        <v>0</v>
      </c>
      <c r="O749" s="3">
        <f t="shared" si="556"/>
        <v>0</v>
      </c>
      <c r="Q749" s="3"/>
      <c r="R749" s="3"/>
      <c r="S749" s="3"/>
      <c r="T749" s="3"/>
    </row>
    <row r="750" spans="2:20" s="1" customFormat="1" ht="15" customHeight="1" x14ac:dyDescent="0.3">
      <c r="B750" s="4" t="s">
        <v>6734</v>
      </c>
      <c r="C750" s="4" t="s">
        <v>6735</v>
      </c>
      <c r="D750" s="3" t="s">
        <v>42</v>
      </c>
      <c r="E750" s="18">
        <v>1</v>
      </c>
      <c r="F750" s="18"/>
      <c r="G750" s="18"/>
      <c r="H750" s="18"/>
      <c r="I750" s="97">
        <f t="shared" si="553"/>
        <v>1</v>
      </c>
      <c r="J750" s="3">
        <v>3085.7</v>
      </c>
      <c r="K750" s="3">
        <f t="shared" si="554"/>
        <v>3085.7</v>
      </c>
      <c r="L750" s="3">
        <v>3085.7</v>
      </c>
      <c r="M750" s="3">
        <f t="shared" si="555"/>
        <v>3085.7</v>
      </c>
      <c r="N750" s="3">
        <f t="shared" si="556"/>
        <v>0</v>
      </c>
      <c r="O750" s="3">
        <f t="shared" si="556"/>
        <v>0</v>
      </c>
      <c r="Q750" s="3"/>
      <c r="R750" s="3"/>
      <c r="S750" s="3"/>
      <c r="T750" s="3"/>
    </row>
    <row r="751" spans="2:20" s="1" customFormat="1" ht="15" customHeight="1" x14ac:dyDescent="0.3">
      <c r="B751" s="4" t="s">
        <v>6736</v>
      </c>
      <c r="C751" s="4" t="s">
        <v>6737</v>
      </c>
      <c r="D751" s="3" t="s">
        <v>42</v>
      </c>
      <c r="E751" s="18">
        <v>1</v>
      </c>
      <c r="F751" s="18"/>
      <c r="G751" s="18"/>
      <c r="H751" s="18"/>
      <c r="I751" s="97">
        <f t="shared" si="553"/>
        <v>1</v>
      </c>
      <c r="J751" s="3">
        <v>295</v>
      </c>
      <c r="K751" s="3">
        <f t="shared" si="554"/>
        <v>295</v>
      </c>
      <c r="L751" s="3">
        <v>295</v>
      </c>
      <c r="M751" s="3">
        <f t="shared" si="555"/>
        <v>295</v>
      </c>
      <c r="N751" s="3">
        <f t="shared" si="556"/>
        <v>0</v>
      </c>
      <c r="O751" s="3">
        <f t="shared" si="556"/>
        <v>0</v>
      </c>
      <c r="Q751" s="3"/>
      <c r="R751" s="3"/>
      <c r="S751" s="3"/>
      <c r="T751" s="3"/>
    </row>
    <row r="752" spans="2:20" s="1" customFormat="1" ht="15" customHeight="1" x14ac:dyDescent="0.3">
      <c r="B752" s="4" t="s">
        <v>6738</v>
      </c>
      <c r="C752" s="4" t="s">
        <v>6739</v>
      </c>
      <c r="D752" s="3" t="s">
        <v>42</v>
      </c>
      <c r="E752" s="18">
        <v>1</v>
      </c>
      <c r="F752" s="18"/>
      <c r="G752" s="18"/>
      <c r="H752" s="18"/>
      <c r="I752" s="97">
        <f t="shared" si="553"/>
        <v>1</v>
      </c>
      <c r="J752" s="3">
        <v>1180</v>
      </c>
      <c r="K752" s="3">
        <f t="shared" si="554"/>
        <v>1180</v>
      </c>
      <c r="L752" s="3">
        <v>1180</v>
      </c>
      <c r="M752" s="3">
        <f t="shared" si="555"/>
        <v>1180</v>
      </c>
      <c r="N752" s="3">
        <f t="shared" si="556"/>
        <v>0</v>
      </c>
      <c r="O752" s="3">
        <f t="shared" si="556"/>
        <v>0</v>
      </c>
      <c r="Q752" s="3"/>
      <c r="R752" s="3"/>
      <c r="S752" s="3"/>
      <c r="T752" s="3"/>
    </row>
    <row r="753" spans="1:20" s="1" customFormat="1" ht="15" customHeight="1" x14ac:dyDescent="0.3">
      <c r="B753" s="4" t="s">
        <v>6740</v>
      </c>
      <c r="C753" s="4" t="s">
        <v>6741</v>
      </c>
      <c r="D753" s="3" t="s">
        <v>42</v>
      </c>
      <c r="E753" s="18">
        <v>1</v>
      </c>
      <c r="F753" s="18"/>
      <c r="G753" s="18"/>
      <c r="H753" s="18"/>
      <c r="I753" s="97">
        <f t="shared" si="553"/>
        <v>1</v>
      </c>
      <c r="J753" s="3">
        <v>3203.7</v>
      </c>
      <c r="K753" s="3">
        <f t="shared" si="554"/>
        <v>3203.7</v>
      </c>
      <c r="L753" s="3">
        <v>3203.7</v>
      </c>
      <c r="M753" s="3">
        <f t="shared" si="555"/>
        <v>3203.7</v>
      </c>
      <c r="N753" s="3">
        <f t="shared" si="556"/>
        <v>0</v>
      </c>
      <c r="O753" s="3">
        <f t="shared" si="556"/>
        <v>0</v>
      </c>
      <c r="Q753" s="3"/>
      <c r="R753" s="3"/>
      <c r="S753" s="3"/>
      <c r="T753" s="3"/>
    </row>
    <row r="754" spans="1:20" s="1" customFormat="1" ht="25.2" customHeight="1" x14ac:dyDescent="0.3">
      <c r="B754" s="10" t="s">
        <v>6742</v>
      </c>
      <c r="C754" s="10" t="s">
        <v>6743</v>
      </c>
      <c r="D754" s="11"/>
      <c r="E754" s="16"/>
      <c r="F754" s="16"/>
      <c r="G754" s="16"/>
      <c r="H754" s="16"/>
      <c r="I754" s="16"/>
      <c r="J754" s="11"/>
      <c r="K754" s="11">
        <f>SUM(K755:K758)</f>
        <v>20473</v>
      </c>
      <c r="L754" s="11"/>
      <c r="M754" s="11">
        <f>SUM(M755:M758)</f>
        <v>20473</v>
      </c>
      <c r="N754" s="11"/>
      <c r="O754" s="11">
        <f>SUM(O755:O758)</f>
        <v>0</v>
      </c>
      <c r="Q754" s="11"/>
      <c r="R754" s="11"/>
      <c r="S754" s="11"/>
      <c r="T754" s="11"/>
    </row>
    <row r="755" spans="1:20" s="1" customFormat="1" ht="15" customHeight="1" x14ac:dyDescent="0.3">
      <c r="B755" s="4" t="s">
        <v>6744</v>
      </c>
      <c r="C755" s="4" t="s">
        <v>6745</v>
      </c>
      <c r="D755" s="3" t="s">
        <v>42</v>
      </c>
      <c r="E755" s="18">
        <v>1</v>
      </c>
      <c r="F755" s="18"/>
      <c r="G755" s="18"/>
      <c r="H755" s="18"/>
      <c r="I755" s="97">
        <f t="shared" ref="I755:I758" si="557">SUM(E755:H755)</f>
        <v>1</v>
      </c>
      <c r="J755" s="3">
        <v>4543</v>
      </c>
      <c r="K755" s="3">
        <f t="shared" ref="K755:K758" si="558">+ROUND(+IF(I755="",0,I755*J755),2)</f>
        <v>4543</v>
      </c>
      <c r="L755" s="3">
        <v>4543</v>
      </c>
      <c r="M755" s="3">
        <f t="shared" ref="M755:M758" si="559">+ROUND(+IF(I755="",0,I755*L755),2)</f>
        <v>4543</v>
      </c>
      <c r="N755" s="3">
        <f t="shared" ref="N755:O758" si="560">+L755-J755</f>
        <v>0</v>
      </c>
      <c r="O755" s="3">
        <f t="shared" si="560"/>
        <v>0</v>
      </c>
      <c r="Q755" s="3"/>
      <c r="R755" s="3"/>
      <c r="S755" s="3"/>
      <c r="T755" s="3"/>
    </row>
    <row r="756" spans="1:20" s="1" customFormat="1" ht="15" customHeight="1" x14ac:dyDescent="0.3">
      <c r="B756" s="4" t="s">
        <v>6746</v>
      </c>
      <c r="C756" s="4" t="s">
        <v>6747</v>
      </c>
      <c r="D756" s="3" t="s">
        <v>42</v>
      </c>
      <c r="E756" s="18">
        <v>1</v>
      </c>
      <c r="F756" s="18"/>
      <c r="G756" s="18"/>
      <c r="H756" s="18"/>
      <c r="I756" s="97">
        <f t="shared" si="557"/>
        <v>1</v>
      </c>
      <c r="J756" s="3">
        <v>1286.2</v>
      </c>
      <c r="K756" s="3">
        <f t="shared" si="558"/>
        <v>1286.2</v>
      </c>
      <c r="L756" s="3">
        <v>1286.2</v>
      </c>
      <c r="M756" s="3">
        <f t="shared" si="559"/>
        <v>1286.2</v>
      </c>
      <c r="N756" s="3">
        <f t="shared" si="560"/>
        <v>0</v>
      </c>
      <c r="O756" s="3">
        <f t="shared" si="560"/>
        <v>0</v>
      </c>
      <c r="Q756" s="3"/>
      <c r="R756" s="3"/>
      <c r="S756" s="3"/>
      <c r="T756" s="3"/>
    </row>
    <row r="757" spans="1:20" s="1" customFormat="1" ht="15" customHeight="1" x14ac:dyDescent="0.3">
      <c r="B757" s="4" t="s">
        <v>6748</v>
      </c>
      <c r="C757" s="4" t="s">
        <v>6749</v>
      </c>
      <c r="D757" s="3" t="s">
        <v>42</v>
      </c>
      <c r="E757" s="18">
        <v>1</v>
      </c>
      <c r="F757" s="18"/>
      <c r="G757" s="18"/>
      <c r="H757" s="18"/>
      <c r="I757" s="97">
        <f t="shared" si="557"/>
        <v>1</v>
      </c>
      <c r="J757" s="3">
        <v>10100.799999999999</v>
      </c>
      <c r="K757" s="3">
        <f t="shared" si="558"/>
        <v>10100.799999999999</v>
      </c>
      <c r="L757" s="3">
        <v>10100.799999999999</v>
      </c>
      <c r="M757" s="3">
        <f t="shared" si="559"/>
        <v>10100.799999999999</v>
      </c>
      <c r="N757" s="3">
        <f t="shared" si="560"/>
        <v>0</v>
      </c>
      <c r="O757" s="3">
        <f t="shared" si="560"/>
        <v>0</v>
      </c>
      <c r="Q757" s="3"/>
      <c r="R757" s="3"/>
      <c r="S757" s="3"/>
      <c r="T757" s="3"/>
    </row>
    <row r="758" spans="1:20" s="1" customFormat="1" ht="15" customHeight="1" x14ac:dyDescent="0.3">
      <c r="B758" s="4" t="s">
        <v>6750</v>
      </c>
      <c r="C758" s="4" t="s">
        <v>6751</v>
      </c>
      <c r="D758" s="3" t="s">
        <v>42</v>
      </c>
      <c r="E758" s="18">
        <v>1</v>
      </c>
      <c r="F758" s="18"/>
      <c r="G758" s="18"/>
      <c r="H758" s="18"/>
      <c r="I758" s="97">
        <f t="shared" si="557"/>
        <v>1</v>
      </c>
      <c r="J758" s="3">
        <v>4543</v>
      </c>
      <c r="K758" s="3">
        <f t="shared" si="558"/>
        <v>4543</v>
      </c>
      <c r="L758" s="3">
        <v>4543</v>
      </c>
      <c r="M758" s="3">
        <f t="shared" si="559"/>
        <v>4543</v>
      </c>
      <c r="N758" s="3">
        <f t="shared" si="560"/>
        <v>0</v>
      </c>
      <c r="O758" s="3">
        <f t="shared" si="560"/>
        <v>0</v>
      </c>
      <c r="Q758" s="3"/>
      <c r="R758" s="3"/>
      <c r="S758" s="3"/>
      <c r="T758" s="3"/>
    </row>
    <row r="759" spans="1:20" s="1" customFormat="1" ht="30" customHeight="1" x14ac:dyDescent="0.3">
      <c r="B759" s="7" t="s">
        <v>4196</v>
      </c>
      <c r="C759" s="7" t="s">
        <v>6752</v>
      </c>
      <c r="D759" s="8"/>
      <c r="E759" s="15"/>
      <c r="F759" s="15"/>
      <c r="G759" s="15"/>
      <c r="H759" s="15"/>
      <c r="I759" s="15"/>
      <c r="J759" s="8"/>
      <c r="K759" s="8">
        <f>+K760+K764</f>
        <v>33787.550000000003</v>
      </c>
      <c r="L759" s="8"/>
      <c r="M759" s="8">
        <f>+M760+M764</f>
        <v>33889.67</v>
      </c>
      <c r="N759" s="8"/>
      <c r="O759" s="8">
        <f>+O760+O764</f>
        <v>102.12000000000035</v>
      </c>
      <c r="Q759" s="8"/>
      <c r="R759" s="8"/>
      <c r="S759" s="8"/>
      <c r="T759" s="8"/>
    </row>
    <row r="760" spans="1:20" s="1" customFormat="1" ht="25.2" customHeight="1" x14ac:dyDescent="0.3">
      <c r="B760" s="10" t="s">
        <v>4198</v>
      </c>
      <c r="C760" s="10" t="s">
        <v>4197</v>
      </c>
      <c r="D760" s="11"/>
      <c r="E760" s="16"/>
      <c r="F760" s="16"/>
      <c r="G760" s="16"/>
      <c r="H760" s="16"/>
      <c r="I760" s="16"/>
      <c r="J760" s="11"/>
      <c r="K760" s="11">
        <f>SUM(K761:K763)</f>
        <v>29274.05</v>
      </c>
      <c r="L760" s="11"/>
      <c r="M760" s="11">
        <f>SUM(M761:M763)</f>
        <v>29322.77</v>
      </c>
      <c r="N760" s="11"/>
      <c r="O760" s="11">
        <f>SUM(O761:O763)</f>
        <v>48.720000000000255</v>
      </c>
      <c r="Q760" s="11"/>
      <c r="R760" s="11"/>
      <c r="S760" s="11"/>
      <c r="T760" s="11"/>
    </row>
    <row r="761" spans="1:20" s="1" customFormat="1" ht="15" customHeight="1" x14ac:dyDescent="0.3">
      <c r="B761" s="4" t="s">
        <v>4200</v>
      </c>
      <c r="C761" s="4" t="s">
        <v>6753</v>
      </c>
      <c r="D761" s="3" t="s">
        <v>28</v>
      </c>
      <c r="E761" s="18">
        <v>1</v>
      </c>
      <c r="F761" s="18"/>
      <c r="G761" s="18"/>
      <c r="H761" s="18"/>
      <c r="I761" s="97">
        <f t="shared" ref="I761:I763" si="561">SUM(E761:H761)</f>
        <v>1</v>
      </c>
      <c r="J761" s="3">
        <v>4412.5</v>
      </c>
      <c r="K761" s="3">
        <f t="shared" ref="K761:K763" si="562">+ROUND(+IF(I761="",0,I761*J761),2)</f>
        <v>4412.5</v>
      </c>
      <c r="L761" s="3">
        <v>4461.22</v>
      </c>
      <c r="M761" s="3">
        <f t="shared" ref="M761:M763" si="563">+ROUND(+IF(I761="",0,I761*L761),2)</f>
        <v>4461.22</v>
      </c>
      <c r="N761" s="3">
        <f t="shared" ref="N761:O763" si="564">+L761-J761</f>
        <v>48.720000000000255</v>
      </c>
      <c r="O761" s="3">
        <f t="shared" si="564"/>
        <v>48.720000000000255</v>
      </c>
      <c r="Q761" s="3"/>
      <c r="R761" s="3"/>
      <c r="S761" s="3"/>
      <c r="T761" s="3"/>
    </row>
    <row r="762" spans="1:20" s="1" customFormat="1" ht="15" customHeight="1" x14ac:dyDescent="0.3">
      <c r="B762" s="4" t="s">
        <v>4208</v>
      </c>
      <c r="C762" s="4" t="s">
        <v>6754</v>
      </c>
      <c r="D762" s="3" t="s">
        <v>28</v>
      </c>
      <c r="E762" s="18">
        <v>5</v>
      </c>
      <c r="F762" s="18"/>
      <c r="G762" s="18"/>
      <c r="H762" s="18"/>
      <c r="I762" s="97">
        <f t="shared" si="561"/>
        <v>5</v>
      </c>
      <c r="J762" s="3">
        <v>542.51</v>
      </c>
      <c r="K762" s="3">
        <f t="shared" si="562"/>
        <v>2712.55</v>
      </c>
      <c r="L762" s="3">
        <v>542.51</v>
      </c>
      <c r="M762" s="3">
        <f t="shared" si="563"/>
        <v>2712.55</v>
      </c>
      <c r="N762" s="3">
        <f t="shared" si="564"/>
        <v>0</v>
      </c>
      <c r="O762" s="3">
        <f t="shared" si="564"/>
        <v>0</v>
      </c>
      <c r="Q762" s="3"/>
      <c r="R762" s="3"/>
      <c r="S762" s="3"/>
      <c r="T762" s="3"/>
    </row>
    <row r="763" spans="1:20" s="1" customFormat="1" ht="15" customHeight="1" x14ac:dyDescent="0.3">
      <c r="B763" s="4" t="s">
        <v>4216</v>
      </c>
      <c r="C763" s="4" t="s">
        <v>6755</v>
      </c>
      <c r="D763" s="3" t="s">
        <v>28</v>
      </c>
      <c r="E763" s="18">
        <v>3</v>
      </c>
      <c r="F763" s="18"/>
      <c r="G763" s="18"/>
      <c r="H763" s="18"/>
      <c r="I763" s="97">
        <f t="shared" si="561"/>
        <v>3</v>
      </c>
      <c r="J763" s="3">
        <v>7383</v>
      </c>
      <c r="K763" s="3">
        <f t="shared" si="562"/>
        <v>22149</v>
      </c>
      <c r="L763" s="3">
        <v>7383</v>
      </c>
      <c r="M763" s="3">
        <f t="shared" si="563"/>
        <v>22149</v>
      </c>
      <c r="N763" s="3">
        <f t="shared" si="564"/>
        <v>0</v>
      </c>
      <c r="O763" s="3">
        <f t="shared" si="564"/>
        <v>0</v>
      </c>
      <c r="Q763" s="3"/>
      <c r="R763" s="3"/>
      <c r="S763" s="3"/>
      <c r="T763" s="3"/>
    </row>
    <row r="764" spans="1:20" s="1" customFormat="1" ht="25.2" customHeight="1" x14ac:dyDescent="0.3">
      <c r="B764" s="10" t="s">
        <v>6756</v>
      </c>
      <c r="C764" s="10" t="s">
        <v>6757</v>
      </c>
      <c r="D764" s="11"/>
      <c r="E764" s="16"/>
      <c r="F764" s="16"/>
      <c r="G764" s="16"/>
      <c r="H764" s="16"/>
      <c r="I764" s="16"/>
      <c r="J764" s="11"/>
      <c r="K764" s="11">
        <f>SUM(K765:K767)</f>
        <v>4513.5</v>
      </c>
      <c r="L764" s="11"/>
      <c r="M764" s="11">
        <f>SUM(M765:M767)</f>
        <v>4566.8999999999996</v>
      </c>
      <c r="N764" s="11"/>
      <c r="O764" s="11">
        <f>SUM(O765:O767)</f>
        <v>53.400000000000091</v>
      </c>
      <c r="Q764" s="11"/>
      <c r="R764" s="11"/>
      <c r="S764" s="11"/>
      <c r="T764" s="11"/>
    </row>
    <row r="765" spans="1:20" s="1" customFormat="1" ht="15" customHeight="1" x14ac:dyDescent="0.3">
      <c r="B765" s="4" t="s">
        <v>6758</v>
      </c>
      <c r="C765" s="4" t="s">
        <v>6759</v>
      </c>
      <c r="D765" s="3" t="s">
        <v>5883</v>
      </c>
      <c r="E765" s="18">
        <v>89</v>
      </c>
      <c r="F765" s="18"/>
      <c r="G765" s="18"/>
      <c r="H765" s="18"/>
      <c r="I765" s="97">
        <f t="shared" ref="I765:I767" si="565">SUM(E765:H765)</f>
        <v>89</v>
      </c>
      <c r="J765" s="3">
        <v>16.07</v>
      </c>
      <c r="K765" s="3">
        <f t="shared" ref="K765:K767" si="566">+ROUND(+IF(I765="",0,I765*J765),2)</f>
        <v>1430.23</v>
      </c>
      <c r="L765" s="3">
        <v>16.670000000000002</v>
      </c>
      <c r="M765" s="3">
        <f t="shared" ref="M765:M767" si="567">+ROUND(+IF(I765="",0,I765*L765),2)</f>
        <v>1483.63</v>
      </c>
      <c r="N765" s="3">
        <f t="shared" ref="N765:O767" si="568">+L765-J765</f>
        <v>0.60000000000000142</v>
      </c>
      <c r="O765" s="3">
        <f t="shared" si="568"/>
        <v>53.400000000000091</v>
      </c>
      <c r="Q765" s="3"/>
      <c r="R765" s="3"/>
      <c r="S765" s="3"/>
      <c r="T765" s="3"/>
    </row>
    <row r="766" spans="1:20" s="1" customFormat="1" ht="15" customHeight="1" x14ac:dyDescent="0.3">
      <c r="B766" s="4" t="s">
        <v>6760</v>
      </c>
      <c r="C766" s="4" t="s">
        <v>6761</v>
      </c>
      <c r="D766" s="3" t="s">
        <v>28</v>
      </c>
      <c r="E766" s="18">
        <v>2</v>
      </c>
      <c r="F766" s="18"/>
      <c r="G766" s="18"/>
      <c r="H766" s="18"/>
      <c r="I766" s="97">
        <f t="shared" si="565"/>
        <v>2</v>
      </c>
      <c r="J766" s="3">
        <v>1380.51</v>
      </c>
      <c r="K766" s="3">
        <f t="shared" si="566"/>
        <v>2761.02</v>
      </c>
      <c r="L766" s="3">
        <v>1380.51</v>
      </c>
      <c r="M766" s="3">
        <f t="shared" si="567"/>
        <v>2761.02</v>
      </c>
      <c r="N766" s="3">
        <f t="shared" si="568"/>
        <v>0</v>
      </c>
      <c r="O766" s="3">
        <f t="shared" si="568"/>
        <v>0</v>
      </c>
      <c r="Q766" s="3"/>
      <c r="R766" s="3"/>
      <c r="S766" s="3"/>
      <c r="T766" s="3"/>
    </row>
    <row r="767" spans="1:20" s="1" customFormat="1" ht="15" customHeight="1" x14ac:dyDescent="0.3">
      <c r="B767" s="4" t="s">
        <v>6762</v>
      </c>
      <c r="C767" s="4" t="s">
        <v>6763</v>
      </c>
      <c r="D767" s="3" t="s">
        <v>42</v>
      </c>
      <c r="E767" s="18">
        <v>1</v>
      </c>
      <c r="F767" s="18"/>
      <c r="G767" s="18"/>
      <c r="H767" s="18"/>
      <c r="I767" s="97">
        <f t="shared" si="565"/>
        <v>1</v>
      </c>
      <c r="J767" s="3">
        <v>322.25</v>
      </c>
      <c r="K767" s="3">
        <f t="shared" si="566"/>
        <v>322.25</v>
      </c>
      <c r="L767" s="3">
        <v>322.25</v>
      </c>
      <c r="M767" s="3">
        <f t="shared" si="567"/>
        <v>322.25</v>
      </c>
      <c r="N767" s="3">
        <f t="shared" si="568"/>
        <v>0</v>
      </c>
      <c r="O767" s="3">
        <f t="shared" si="568"/>
        <v>0</v>
      </c>
      <c r="Q767" s="3"/>
      <c r="R767" s="3"/>
      <c r="S767" s="3"/>
      <c r="T767" s="3"/>
    </row>
    <row r="768" spans="1:20" s="1" customFormat="1" ht="40.200000000000003" customHeight="1" x14ac:dyDescent="0.3">
      <c r="A768" s="1" t="s">
        <v>5881</v>
      </c>
      <c r="B768" s="20"/>
      <c r="C768" s="21" t="s">
        <v>5422</v>
      </c>
      <c r="D768" s="22"/>
      <c r="E768" s="23"/>
      <c r="F768" s="23"/>
      <c r="G768" s="23"/>
      <c r="H768" s="23"/>
      <c r="I768" s="23"/>
      <c r="J768" s="22"/>
      <c r="K768" s="22">
        <f>K12</f>
        <v>5393725.6800000006</v>
      </c>
      <c r="L768" s="22"/>
      <c r="M768" s="22">
        <f>M12</f>
        <v>5446983.9700000007</v>
      </c>
      <c r="N768" s="22"/>
      <c r="O768" s="22">
        <f>O12</f>
        <v>53258.290000000103</v>
      </c>
      <c r="Q768" s="22" t="e">
        <f>+#REF!+Q12</f>
        <v>#REF!</v>
      </c>
      <c r="R768" s="22" t="e">
        <f>+#REF!+R12</f>
        <v>#REF!</v>
      </c>
      <c r="S768" s="22" t="e">
        <f>+#REF!+S12</f>
        <v>#REF!</v>
      </c>
      <c r="T768" s="22" t="e">
        <f>+#REF!+T12</f>
        <v>#REF!</v>
      </c>
    </row>
    <row r="770" spans="6:15" x14ac:dyDescent="0.3">
      <c r="F770" s="28" t="s">
        <v>5415</v>
      </c>
      <c r="G770" s="28" t="s">
        <v>5415</v>
      </c>
      <c r="H770" s="28" t="s">
        <v>5415</v>
      </c>
      <c r="O770" s="28">
        <v>52397.73</v>
      </c>
    </row>
    <row r="772" spans="6:15" x14ac:dyDescent="0.3">
      <c r="O772" s="48">
        <f>+O770-O768</f>
        <v>-860.56000000009954</v>
      </c>
    </row>
  </sheetData>
  <autoFilter ref="B11:O768" xr:uid="{BF57F676-A153-4077-8663-FE6C39906023}"/>
  <mergeCells count="5">
    <mergeCell ref="B1:O1"/>
    <mergeCell ref="C5:O5"/>
    <mergeCell ref="C6:O6"/>
    <mergeCell ref="C7:O7"/>
    <mergeCell ref="B9:O9"/>
  </mergeCells>
  <conditionalFormatting sqref="E12:I767">
    <cfRule type="cellIs" dxfId="18" priority="1" operator="lessThan">
      <formula>0</formula>
    </cfRule>
  </conditionalFormatting>
  <conditionalFormatting sqref="Q12:T767">
    <cfRule type="cellIs" dxfId="17" priority="18" operator="lessThan">
      <formula>0</formula>
    </cfRule>
  </conditionalFormatting>
  <printOptions horizontalCentered="1"/>
  <pageMargins left="0.78740157480314965" right="0.59055118110236227" top="0.59055118110236227" bottom="1.1811023622047245" header="0.31496062992125984" footer="0.31496062992125984"/>
  <pageSetup paperSize="9" scale="3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6B50-1C3C-4C1A-8F98-C1DC19FC615C}">
  <sheetPr codeName="Hoja5">
    <tabColor theme="7" tint="0.79998168889431442"/>
    <pageSetUpPr fitToPage="1"/>
  </sheetPr>
  <dimension ref="B1:J23"/>
  <sheetViews>
    <sheetView view="pageBreakPreview" topLeftCell="A7" zoomScale="85" zoomScaleNormal="78" zoomScaleSheetLayoutView="85" workbookViewId="0">
      <selection activeCell="C49" sqref="C49"/>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8" s="25" customFormat="1" ht="19.95" customHeight="1" x14ac:dyDescent="0.3">
      <c r="B1" s="220" t="s">
        <v>5744</v>
      </c>
      <c r="C1" s="220"/>
      <c r="D1" s="220"/>
      <c r="E1" s="220"/>
      <c r="F1" s="220"/>
      <c r="G1" s="220"/>
    </row>
    <row r="2" spans="2:8" s="25" customFormat="1" ht="19.95" customHeight="1" x14ac:dyDescent="0.3">
      <c r="C2" s="26"/>
      <c r="D2" s="26"/>
      <c r="E2" s="26"/>
      <c r="F2" s="26"/>
      <c r="G2" s="26"/>
    </row>
    <row r="3" spans="2:8" s="25" customFormat="1" ht="19.95" customHeight="1" x14ac:dyDescent="0.3">
      <c r="C3" s="26"/>
      <c r="D3" s="26"/>
      <c r="E3" s="26"/>
      <c r="F3" s="26"/>
      <c r="G3" s="26"/>
    </row>
    <row r="4" spans="2:8" s="25" customFormat="1" ht="19.95" customHeight="1" x14ac:dyDescent="0.3">
      <c r="C4" s="26"/>
      <c r="D4" s="26"/>
      <c r="E4" s="26"/>
      <c r="F4" s="26"/>
      <c r="G4" s="26"/>
    </row>
    <row r="5" spans="2:8" s="25" customFormat="1" ht="18" customHeight="1" x14ac:dyDescent="0.3">
      <c r="B5" s="25" t="s">
        <v>5426</v>
      </c>
      <c r="C5" s="221" t="s">
        <v>5427</v>
      </c>
      <c r="D5" s="221"/>
      <c r="E5" s="221"/>
      <c r="F5" s="221"/>
      <c r="G5" s="221"/>
    </row>
    <row r="6" spans="2:8" s="25" customFormat="1" ht="30" customHeight="1" x14ac:dyDescent="0.3">
      <c r="B6" s="25" t="s">
        <v>5428</v>
      </c>
      <c r="C6" s="222" t="s">
        <v>5438</v>
      </c>
      <c r="D6" s="222"/>
      <c r="E6" s="222"/>
      <c r="F6" s="222"/>
      <c r="G6" s="222"/>
    </row>
    <row r="7" spans="2:8" s="25" customFormat="1" ht="18" customHeight="1" x14ac:dyDescent="0.3">
      <c r="B7" s="25" t="s">
        <v>5429</v>
      </c>
      <c r="C7" s="221" t="s">
        <v>5439</v>
      </c>
      <c r="D7" s="221"/>
      <c r="E7" s="221"/>
      <c r="F7" s="221"/>
      <c r="G7" s="221"/>
    </row>
    <row r="8" spans="2:8" x14ac:dyDescent="0.3">
      <c r="B8" s="27"/>
      <c r="C8" s="27"/>
      <c r="D8" s="27"/>
      <c r="E8" s="27"/>
      <c r="F8" s="27"/>
      <c r="G8" s="27"/>
    </row>
    <row r="9" spans="2:8" ht="15" customHeight="1" x14ac:dyDescent="0.3">
      <c r="B9" s="215" t="s">
        <v>5749</v>
      </c>
      <c r="C9" s="215"/>
      <c r="D9" s="215"/>
      <c r="E9" s="215"/>
      <c r="F9" s="215"/>
      <c r="G9" s="215"/>
    </row>
    <row r="11" spans="2:8" x14ac:dyDescent="0.3">
      <c r="B11" s="227" t="s">
        <v>5433</v>
      </c>
      <c r="C11" s="227" t="s">
        <v>5434</v>
      </c>
      <c r="D11" s="227" t="s">
        <v>5435</v>
      </c>
      <c r="E11" s="223" t="s">
        <v>5436</v>
      </c>
      <c r="F11" s="223" t="s">
        <v>5437</v>
      </c>
      <c r="G11" s="223" t="s">
        <v>5431</v>
      </c>
    </row>
    <row r="12" spans="2:8" x14ac:dyDescent="0.3">
      <c r="B12" s="227"/>
      <c r="C12" s="227"/>
      <c r="D12" s="227"/>
      <c r="E12" s="223"/>
      <c r="F12" s="223"/>
      <c r="G12" s="223"/>
    </row>
    <row r="13" spans="2:8" s="1" customFormat="1" ht="30" customHeight="1" x14ac:dyDescent="0.3">
      <c r="B13" s="7" t="s">
        <v>646</v>
      </c>
      <c r="C13" s="7" t="s">
        <v>2</v>
      </c>
      <c r="D13" s="8"/>
      <c r="E13" s="15"/>
      <c r="F13" s="8"/>
      <c r="G13" s="8">
        <f>+G14+G16+G20</f>
        <v>238275.81</v>
      </c>
      <c r="H13" s="1" t="s">
        <v>5415</v>
      </c>
    </row>
    <row r="14" spans="2:8" s="1" customFormat="1" ht="25.2" customHeight="1" x14ac:dyDescent="0.3">
      <c r="B14" s="10" t="s">
        <v>697</v>
      </c>
      <c r="C14" s="10" t="s">
        <v>6008</v>
      </c>
      <c r="D14" s="11"/>
      <c r="E14" s="16"/>
      <c r="F14" s="11"/>
      <c r="G14" s="11">
        <f>SUM(G15)</f>
        <v>182063.62</v>
      </c>
    </row>
    <row r="15" spans="2:8" s="1" customFormat="1" ht="15" customHeight="1" x14ac:dyDescent="0.3">
      <c r="B15" s="4" t="s">
        <v>6998</v>
      </c>
      <c r="C15" s="4" t="s">
        <v>7066</v>
      </c>
      <c r="D15" s="3" t="s">
        <v>5883</v>
      </c>
      <c r="E15" s="18">
        <v>477.92</v>
      </c>
      <c r="F15" s="3">
        <v>380.95</v>
      </c>
      <c r="G15" s="3">
        <f>+ROUND(+IF(E15="",0,E15*F15),2)</f>
        <v>182063.62</v>
      </c>
    </row>
    <row r="16" spans="2:8" s="1" customFormat="1" ht="25.2" customHeight="1" x14ac:dyDescent="0.3">
      <c r="B16" s="10" t="s">
        <v>781</v>
      </c>
      <c r="C16" s="10" t="s">
        <v>6772</v>
      </c>
      <c r="D16" s="11"/>
      <c r="E16" s="16"/>
      <c r="F16" s="11"/>
      <c r="G16" s="11">
        <f>+G17</f>
        <v>36219.35</v>
      </c>
    </row>
    <row r="17" spans="2:10" s="1" customFormat="1" ht="25.2" customHeight="1" x14ac:dyDescent="0.3">
      <c r="B17" s="12" t="s">
        <v>803</v>
      </c>
      <c r="C17" s="12" t="s">
        <v>804</v>
      </c>
      <c r="D17" s="13"/>
      <c r="E17" s="17"/>
      <c r="F17" s="13"/>
      <c r="G17" s="13">
        <f>SUM(G18:G19)</f>
        <v>36219.35</v>
      </c>
    </row>
    <row r="18" spans="2:10" s="1" customFormat="1" ht="19.95" customHeight="1" x14ac:dyDescent="0.3">
      <c r="B18" s="6" t="s">
        <v>811</v>
      </c>
      <c r="C18" s="6" t="s">
        <v>3646</v>
      </c>
      <c r="D18" s="5"/>
      <c r="E18" s="5"/>
      <c r="F18" s="5"/>
      <c r="G18" s="5"/>
    </row>
    <row r="19" spans="2:10" s="1" customFormat="1" ht="15" customHeight="1" x14ac:dyDescent="0.3">
      <c r="B19" s="4" t="s">
        <v>6038</v>
      </c>
      <c r="C19" s="4" t="s">
        <v>6039</v>
      </c>
      <c r="D19" s="3" t="s">
        <v>25</v>
      </c>
      <c r="E19" s="18">
        <v>1234.47</v>
      </c>
      <c r="F19" s="3">
        <v>29.34</v>
      </c>
      <c r="G19" s="3">
        <f>+ROUND(+IF(E19="",0,E19*F19),2)</f>
        <v>36219.35</v>
      </c>
    </row>
    <row r="20" spans="2:10" s="1" customFormat="1" ht="25.2" customHeight="1" x14ac:dyDescent="0.3">
      <c r="B20" s="10" t="s">
        <v>919</v>
      </c>
      <c r="C20" s="10" t="s">
        <v>920</v>
      </c>
      <c r="D20" s="11"/>
      <c r="E20" s="16"/>
      <c r="F20" s="11"/>
      <c r="G20" s="11">
        <f>+G21</f>
        <v>19992.84</v>
      </c>
    </row>
    <row r="21" spans="2:10" s="1" customFormat="1" ht="25.2" customHeight="1" x14ac:dyDescent="0.3">
      <c r="B21" s="12" t="s">
        <v>1045</v>
      </c>
      <c r="C21" s="12" t="s">
        <v>6093</v>
      </c>
      <c r="D21" s="13"/>
      <c r="E21" s="17"/>
      <c r="F21" s="13"/>
      <c r="G21" s="13">
        <f>SUM(G22:G22)</f>
        <v>19992.84</v>
      </c>
    </row>
    <row r="22" spans="2:10" s="1" customFormat="1" ht="15" customHeight="1" x14ac:dyDescent="0.3">
      <c r="B22" s="4" t="s">
        <v>1047</v>
      </c>
      <c r="C22" s="4" t="s">
        <v>6779</v>
      </c>
      <c r="D22" s="3" t="s">
        <v>25</v>
      </c>
      <c r="E22" s="18">
        <v>75.13</v>
      </c>
      <c r="F22" s="3">
        <v>266.11</v>
      </c>
      <c r="G22" s="3">
        <f>+ROUND(+IF(E22="",0,E22*F22),2)</f>
        <v>19992.84</v>
      </c>
    </row>
    <row r="23" spans="2:10" ht="25.2" customHeight="1" x14ac:dyDescent="0.3">
      <c r="B23" s="224" t="s">
        <v>5750</v>
      </c>
      <c r="C23" s="225"/>
      <c r="D23" s="225"/>
      <c r="E23" s="225"/>
      <c r="F23" s="226"/>
      <c r="G23" s="29">
        <f>+G13</f>
        <v>238275.81</v>
      </c>
      <c r="J23" s="1"/>
    </row>
  </sheetData>
  <mergeCells count="12">
    <mergeCell ref="G11:G12"/>
    <mergeCell ref="B23:F23"/>
    <mergeCell ref="B1:G1"/>
    <mergeCell ref="C5:G5"/>
    <mergeCell ref="C6:G6"/>
    <mergeCell ref="C7:G7"/>
    <mergeCell ref="B9:G9"/>
    <mergeCell ref="B11:B12"/>
    <mergeCell ref="C11:C12"/>
    <mergeCell ref="D11:D12"/>
    <mergeCell ref="E11:E12"/>
    <mergeCell ref="F11:F12"/>
  </mergeCells>
  <conditionalFormatting sqref="E13:E22">
    <cfRule type="cellIs" dxfId="16"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5759-2086-4712-AA6F-934BCED51364}">
  <sheetPr>
    <tabColor theme="5" tint="0.59999389629810485"/>
    <pageSetUpPr fitToPage="1"/>
  </sheetPr>
  <dimension ref="B1:H223"/>
  <sheetViews>
    <sheetView view="pageBreakPreview" topLeftCell="A33" zoomScale="80" zoomScaleNormal="78" zoomScaleSheetLayoutView="80" workbookViewId="0">
      <selection activeCell="D62" sqref="D62"/>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8" s="25" customFormat="1" ht="19.95" customHeight="1" x14ac:dyDescent="0.3">
      <c r="B1" s="220" t="s">
        <v>5744</v>
      </c>
      <c r="C1" s="220"/>
      <c r="D1" s="220"/>
      <c r="E1" s="220"/>
      <c r="F1" s="220"/>
      <c r="G1" s="220"/>
    </row>
    <row r="2" spans="2:8" s="25" customFormat="1" ht="19.95" customHeight="1" x14ac:dyDescent="0.3">
      <c r="C2" s="26"/>
      <c r="D2" s="26"/>
      <c r="E2" s="30"/>
      <c r="F2" s="26"/>
      <c r="G2" s="26"/>
    </row>
    <row r="3" spans="2:8" s="25" customFormat="1" ht="19.95" customHeight="1" x14ac:dyDescent="0.3">
      <c r="C3" s="26"/>
      <c r="D3" s="26"/>
      <c r="E3" s="30"/>
      <c r="F3" s="26"/>
      <c r="G3" s="26"/>
    </row>
    <row r="4" spans="2:8" s="25" customFormat="1" ht="19.95" customHeight="1" x14ac:dyDescent="0.3">
      <c r="C4" s="26"/>
      <c r="D4" s="26"/>
      <c r="E4" s="30"/>
      <c r="F4" s="26"/>
      <c r="G4" s="26"/>
    </row>
    <row r="5" spans="2:8" s="25" customFormat="1" ht="18" customHeight="1" x14ac:dyDescent="0.3">
      <c r="B5" s="25" t="s">
        <v>5426</v>
      </c>
      <c r="C5" s="221" t="s">
        <v>5427</v>
      </c>
      <c r="D5" s="221"/>
      <c r="E5" s="221"/>
      <c r="F5" s="221"/>
      <c r="G5" s="221"/>
    </row>
    <row r="6" spans="2:8" s="25" customFormat="1" ht="30" customHeight="1" x14ac:dyDescent="0.3">
      <c r="B6" s="25" t="s">
        <v>5428</v>
      </c>
      <c r="C6" s="222" t="s">
        <v>5438</v>
      </c>
      <c r="D6" s="222"/>
      <c r="E6" s="222"/>
      <c r="F6" s="222"/>
      <c r="G6" s="222"/>
    </row>
    <row r="7" spans="2:8" s="25" customFormat="1" ht="18" customHeight="1" x14ac:dyDescent="0.3">
      <c r="B7" s="25" t="s">
        <v>5429</v>
      </c>
      <c r="C7" s="221" t="s">
        <v>5439</v>
      </c>
      <c r="D7" s="221"/>
      <c r="E7" s="221"/>
      <c r="F7" s="221"/>
      <c r="G7" s="221"/>
    </row>
    <row r="8" spans="2:8" x14ac:dyDescent="0.3">
      <c r="B8" s="27"/>
      <c r="C8" s="27"/>
      <c r="D8" s="27"/>
      <c r="E8" s="31"/>
      <c r="F8" s="27"/>
      <c r="G8" s="27"/>
    </row>
    <row r="9" spans="2:8" ht="15" customHeight="1" x14ac:dyDescent="0.3">
      <c r="B9" s="215" t="s">
        <v>7501</v>
      </c>
      <c r="C9" s="215"/>
      <c r="D9" s="215"/>
      <c r="E9" s="215"/>
      <c r="F9" s="215"/>
      <c r="G9" s="215"/>
    </row>
    <row r="11" spans="2:8" x14ac:dyDescent="0.3">
      <c r="B11" s="227" t="s">
        <v>5433</v>
      </c>
      <c r="C11" s="227" t="s">
        <v>5434</v>
      </c>
      <c r="D11" s="227" t="s">
        <v>5435</v>
      </c>
      <c r="E11" s="228" t="s">
        <v>5436</v>
      </c>
      <c r="F11" s="223" t="s">
        <v>5437</v>
      </c>
      <c r="G11" s="223" t="s">
        <v>5431</v>
      </c>
    </row>
    <row r="12" spans="2:8" x14ac:dyDescent="0.3">
      <c r="B12" s="227"/>
      <c r="C12" s="227"/>
      <c r="D12" s="227"/>
      <c r="E12" s="228"/>
      <c r="F12" s="223"/>
      <c r="G12" s="223"/>
    </row>
    <row r="13" spans="2:8" s="1" customFormat="1" ht="30" customHeight="1" x14ac:dyDescent="0.3">
      <c r="B13" s="7" t="s">
        <v>7</v>
      </c>
      <c r="C13" s="7" t="s">
        <v>7503</v>
      </c>
      <c r="D13" s="8"/>
      <c r="E13" s="15"/>
      <c r="F13" s="8"/>
      <c r="G13" s="8">
        <f>+G14</f>
        <v>37042.770000000004</v>
      </c>
      <c r="H13" s="2"/>
    </row>
    <row r="14" spans="2:8" s="1" customFormat="1" ht="25.2" customHeight="1" x14ac:dyDescent="0.3">
      <c r="B14" s="10" t="s">
        <v>8</v>
      </c>
      <c r="C14" s="10" t="s">
        <v>9</v>
      </c>
      <c r="D14" s="11"/>
      <c r="E14" s="16"/>
      <c r="F14" s="11"/>
      <c r="G14" s="11">
        <f>+G15+G18+G24</f>
        <v>37042.770000000004</v>
      </c>
      <c r="H14" s="2"/>
    </row>
    <row r="15" spans="2:8" s="1" customFormat="1" ht="25.2" customHeight="1" x14ac:dyDescent="0.3">
      <c r="B15" s="12" t="s">
        <v>32</v>
      </c>
      <c r="C15" s="12" t="s">
        <v>33</v>
      </c>
      <c r="D15" s="13"/>
      <c r="E15" s="17"/>
      <c r="F15" s="13"/>
      <c r="G15" s="13">
        <f>SUM(G16:G17)</f>
        <v>4304.87</v>
      </c>
      <c r="H15" s="2"/>
    </row>
    <row r="16" spans="2:8" s="1" customFormat="1" ht="15" customHeight="1" x14ac:dyDescent="0.3">
      <c r="B16" s="4" t="s">
        <v>43</v>
      </c>
      <c r="C16" s="4" t="s">
        <v>5884</v>
      </c>
      <c r="D16" s="3" t="s">
        <v>42</v>
      </c>
      <c r="E16" s="18">
        <v>1</v>
      </c>
      <c r="F16" s="3">
        <v>2837.67</v>
      </c>
      <c r="G16" s="3">
        <f t="shared" ref="G16:G17" si="0">+ROUND(E16*F16,2)</f>
        <v>2837.67</v>
      </c>
      <c r="H16" s="2"/>
    </row>
    <row r="17" spans="2:8" s="1" customFormat="1" ht="15" customHeight="1" x14ac:dyDescent="0.3">
      <c r="B17" s="4" t="s">
        <v>48</v>
      </c>
      <c r="C17" s="4" t="s">
        <v>5885</v>
      </c>
      <c r="D17" s="3" t="s">
        <v>42</v>
      </c>
      <c r="E17" s="18">
        <v>1</v>
      </c>
      <c r="F17" s="3">
        <v>1467.2</v>
      </c>
      <c r="G17" s="3">
        <f t="shared" si="0"/>
        <v>1467.2</v>
      </c>
      <c r="H17" s="2"/>
    </row>
    <row r="18" spans="2:8" s="1" customFormat="1" ht="25.2" customHeight="1" x14ac:dyDescent="0.3">
      <c r="B18" s="12" t="s">
        <v>5886</v>
      </c>
      <c r="C18" s="12" t="s">
        <v>1369</v>
      </c>
      <c r="D18" s="13"/>
      <c r="E18" s="17"/>
      <c r="F18" s="13"/>
      <c r="G18" s="13">
        <f>SUM(G19:G23)/2</f>
        <v>21565.9</v>
      </c>
      <c r="H18" s="2"/>
    </row>
    <row r="19" spans="2:8" s="1" customFormat="1" ht="19.95" customHeight="1" x14ac:dyDescent="0.3">
      <c r="B19" s="6" t="s">
        <v>5887</v>
      </c>
      <c r="C19" s="6" t="s">
        <v>5888</v>
      </c>
      <c r="D19" s="5"/>
      <c r="E19" s="5"/>
      <c r="F19" s="5"/>
      <c r="G19" s="5">
        <f>SUM(G20:G23)</f>
        <v>21565.899999999998</v>
      </c>
      <c r="H19" s="2"/>
    </row>
    <row r="20" spans="2:8" s="1" customFormat="1" ht="15" customHeight="1" x14ac:dyDescent="0.3">
      <c r="B20" s="4" t="s">
        <v>5889</v>
      </c>
      <c r="C20" s="4" t="s">
        <v>5890</v>
      </c>
      <c r="D20" s="3" t="s">
        <v>5883</v>
      </c>
      <c r="E20" s="18">
        <v>294</v>
      </c>
      <c r="F20" s="3">
        <v>13.45</v>
      </c>
      <c r="G20" s="3">
        <f t="shared" ref="G20:G23" si="1">+ROUND(E20*F20,2)</f>
        <v>3954.3</v>
      </c>
      <c r="H20" s="2"/>
    </row>
    <row r="21" spans="2:8" s="1" customFormat="1" ht="15" customHeight="1" x14ac:dyDescent="0.3">
      <c r="B21" s="4" t="s">
        <v>6956</v>
      </c>
      <c r="C21" s="4" t="s">
        <v>7508</v>
      </c>
      <c r="D21" s="3" t="s">
        <v>5910</v>
      </c>
      <c r="E21" s="18">
        <v>248</v>
      </c>
      <c r="F21" s="3">
        <v>42.1</v>
      </c>
      <c r="G21" s="3">
        <f t="shared" si="1"/>
        <v>10440.799999999999</v>
      </c>
      <c r="H21" s="2"/>
    </row>
    <row r="22" spans="2:8" s="1" customFormat="1" ht="15" customHeight="1" x14ac:dyDescent="0.3">
      <c r="B22" s="4" t="s">
        <v>6957</v>
      </c>
      <c r="C22" s="4" t="s">
        <v>7509</v>
      </c>
      <c r="D22" s="3" t="s">
        <v>5883</v>
      </c>
      <c r="E22" s="18">
        <v>1989</v>
      </c>
      <c r="F22" s="3">
        <v>2.75</v>
      </c>
      <c r="G22" s="3">
        <f t="shared" si="1"/>
        <v>5469.75</v>
      </c>
      <c r="H22" s="2"/>
    </row>
    <row r="23" spans="2:8" s="1" customFormat="1" ht="15" customHeight="1" x14ac:dyDescent="0.3">
      <c r="B23" s="4" t="s">
        <v>6958</v>
      </c>
      <c r="C23" s="4" t="s">
        <v>7021</v>
      </c>
      <c r="D23" s="3" t="s">
        <v>5910</v>
      </c>
      <c r="E23" s="18">
        <v>65</v>
      </c>
      <c r="F23" s="3">
        <v>26.17</v>
      </c>
      <c r="G23" s="3">
        <f t="shared" si="1"/>
        <v>1701.05</v>
      </c>
      <c r="H23" s="2"/>
    </row>
    <row r="24" spans="2:8" s="1" customFormat="1" ht="25.2" customHeight="1" x14ac:dyDescent="0.3">
      <c r="B24" s="12" t="s">
        <v>95</v>
      </c>
      <c r="C24" s="12" t="s">
        <v>96</v>
      </c>
      <c r="D24" s="13"/>
      <c r="E24" s="17"/>
      <c r="F24" s="13"/>
      <c r="G24" s="13">
        <f>SUM(G25)</f>
        <v>11172</v>
      </c>
      <c r="H24" s="2"/>
    </row>
    <row r="25" spans="2:8" s="1" customFormat="1" ht="15" customHeight="1" x14ac:dyDescent="0.3">
      <c r="B25" s="4" t="s">
        <v>105</v>
      </c>
      <c r="C25" s="4" t="s">
        <v>5893</v>
      </c>
      <c r="D25" s="3" t="s">
        <v>5883</v>
      </c>
      <c r="E25" s="18">
        <v>2850</v>
      </c>
      <c r="F25" s="3">
        <v>3.92</v>
      </c>
      <c r="G25" s="3">
        <f t="shared" ref="G25" si="2">+ROUND(E25*F25,2)</f>
        <v>11172</v>
      </c>
      <c r="H25" s="2"/>
    </row>
    <row r="26" spans="2:8" s="1" customFormat="1" ht="30" customHeight="1" x14ac:dyDescent="0.3">
      <c r="B26" s="7" t="s">
        <v>127</v>
      </c>
      <c r="C26" s="7" t="s">
        <v>1</v>
      </c>
      <c r="D26" s="8"/>
      <c r="E26" s="15"/>
      <c r="F26" s="8"/>
      <c r="G26" s="8">
        <f>+G27</f>
        <v>283626.56000000006</v>
      </c>
      <c r="H26" s="2"/>
    </row>
    <row r="27" spans="2:8" s="1" customFormat="1" ht="25.2" customHeight="1" x14ac:dyDescent="0.3">
      <c r="B27" s="10" t="s">
        <v>385</v>
      </c>
      <c r="C27" s="10" t="s">
        <v>386</v>
      </c>
      <c r="D27" s="11"/>
      <c r="E27" s="16"/>
      <c r="F27" s="11"/>
      <c r="G27" s="11">
        <f>+G28+G32+G38</f>
        <v>283626.56000000006</v>
      </c>
      <c r="H27" s="2"/>
    </row>
    <row r="28" spans="2:8" s="1" customFormat="1" ht="25.2" customHeight="1" x14ac:dyDescent="0.3">
      <c r="B28" s="12" t="s">
        <v>387</v>
      </c>
      <c r="C28" s="12" t="s">
        <v>5947</v>
      </c>
      <c r="D28" s="13"/>
      <c r="E28" s="17"/>
      <c r="F28" s="13"/>
      <c r="G28" s="13">
        <f>SUM(G29:G31)</f>
        <v>8034.1699999999992</v>
      </c>
      <c r="H28" s="2"/>
    </row>
    <row r="29" spans="2:8" s="1" customFormat="1" ht="15" customHeight="1" x14ac:dyDescent="0.3">
      <c r="B29" s="4" t="s">
        <v>6972</v>
      </c>
      <c r="C29" s="4" t="s">
        <v>7510</v>
      </c>
      <c r="D29" s="3" t="s">
        <v>28</v>
      </c>
      <c r="E29" s="18">
        <v>30</v>
      </c>
      <c r="F29" s="3">
        <v>161.35</v>
      </c>
      <c r="G29" s="3">
        <f t="shared" ref="G29:G31" si="3">+ROUND(E29*F29,2)</f>
        <v>4840.5</v>
      </c>
      <c r="H29" s="2"/>
    </row>
    <row r="30" spans="2:8" s="1" customFormat="1" ht="15" customHeight="1" x14ac:dyDescent="0.3">
      <c r="B30" s="4" t="s">
        <v>6973</v>
      </c>
      <c r="C30" s="4" t="s">
        <v>7511</v>
      </c>
      <c r="D30" s="3" t="s">
        <v>198</v>
      </c>
      <c r="E30" s="18">
        <v>210.11</v>
      </c>
      <c r="F30" s="3">
        <v>11.52</v>
      </c>
      <c r="G30" s="3">
        <f t="shared" si="3"/>
        <v>2420.4699999999998</v>
      </c>
      <c r="H30" s="2"/>
    </row>
    <row r="31" spans="2:8" s="1" customFormat="1" ht="15" customHeight="1" x14ac:dyDescent="0.3">
      <c r="B31" s="4" t="s">
        <v>6974</v>
      </c>
      <c r="C31" s="4" t="s">
        <v>7512</v>
      </c>
      <c r="D31" s="3" t="s">
        <v>198</v>
      </c>
      <c r="E31" s="18">
        <v>210.11</v>
      </c>
      <c r="F31" s="3">
        <v>3.68</v>
      </c>
      <c r="G31" s="3">
        <f t="shared" si="3"/>
        <v>773.2</v>
      </c>
      <c r="H31" s="2"/>
    </row>
    <row r="32" spans="2:8" s="1" customFormat="1" ht="25.2" customHeight="1" x14ac:dyDescent="0.3">
      <c r="B32" s="12" t="s">
        <v>397</v>
      </c>
      <c r="C32" s="12" t="s">
        <v>398</v>
      </c>
      <c r="D32" s="13"/>
      <c r="E32" s="17"/>
      <c r="F32" s="13"/>
      <c r="G32" s="13">
        <f>SUM(G33:G37)/2</f>
        <v>144494.26</v>
      </c>
      <c r="H32" s="2"/>
    </row>
    <row r="33" spans="2:8" s="1" customFormat="1" ht="19.95" customHeight="1" x14ac:dyDescent="0.3">
      <c r="B33" s="6" t="s">
        <v>399</v>
      </c>
      <c r="C33" s="6" t="s">
        <v>7504</v>
      </c>
      <c r="D33" s="5"/>
      <c r="E33" s="5"/>
      <c r="F33" s="5"/>
      <c r="G33" s="5">
        <f>SUM(G34)</f>
        <v>103862.63</v>
      </c>
      <c r="H33" s="2"/>
    </row>
    <row r="34" spans="2:8" s="1" customFormat="1" ht="15" customHeight="1" x14ac:dyDescent="0.3">
      <c r="B34" s="4" t="s">
        <v>6976</v>
      </c>
      <c r="C34" s="4" t="s">
        <v>7513</v>
      </c>
      <c r="D34" s="3" t="s">
        <v>25</v>
      </c>
      <c r="E34" s="18">
        <v>500.76</v>
      </c>
      <c r="F34" s="3">
        <v>207.41</v>
      </c>
      <c r="G34" s="3">
        <f t="shared" ref="G34" si="4">+ROUND(E34*F34,2)</f>
        <v>103862.63</v>
      </c>
      <c r="H34" s="2"/>
    </row>
    <row r="35" spans="2:8" s="1" customFormat="1" ht="19.95" customHeight="1" x14ac:dyDescent="0.3">
      <c r="B35" s="6" t="s">
        <v>7505</v>
      </c>
      <c r="C35" s="6" t="s">
        <v>7506</v>
      </c>
      <c r="D35" s="5"/>
      <c r="E35" s="5"/>
      <c r="F35" s="5"/>
      <c r="G35" s="5">
        <f>SUM(G36:G37)</f>
        <v>40631.629999999997</v>
      </c>
      <c r="H35" s="2"/>
    </row>
    <row r="36" spans="2:8" s="1" customFormat="1" ht="15" customHeight="1" x14ac:dyDescent="0.3">
      <c r="B36" s="4" t="s">
        <v>6975</v>
      </c>
      <c r="C36" s="4" t="s">
        <v>7514</v>
      </c>
      <c r="D36" s="3" t="s">
        <v>28</v>
      </c>
      <c r="E36" s="18">
        <v>30</v>
      </c>
      <c r="F36" s="3">
        <v>137.04</v>
      </c>
      <c r="G36" s="3">
        <f t="shared" ref="G36:G37" si="5">+ROUND(E36*F36,2)</f>
        <v>4111.2</v>
      </c>
      <c r="H36" s="2"/>
    </row>
    <row r="37" spans="2:8" s="1" customFormat="1" ht="15" customHeight="1" x14ac:dyDescent="0.3">
      <c r="B37" s="4" t="s">
        <v>6977</v>
      </c>
      <c r="C37" s="4" t="s">
        <v>7515</v>
      </c>
      <c r="D37" s="3" t="s">
        <v>25</v>
      </c>
      <c r="E37" s="18">
        <v>500.76</v>
      </c>
      <c r="F37" s="3">
        <v>72.930000000000007</v>
      </c>
      <c r="G37" s="3">
        <f t="shared" si="5"/>
        <v>36520.43</v>
      </c>
      <c r="H37" s="2"/>
    </row>
    <row r="38" spans="2:8" s="1" customFormat="1" ht="25.2" customHeight="1" x14ac:dyDescent="0.3">
      <c r="B38" s="12" t="s">
        <v>5969</v>
      </c>
      <c r="C38" s="12" t="s">
        <v>5970</v>
      </c>
      <c r="D38" s="13"/>
      <c r="E38" s="17"/>
      <c r="F38" s="13"/>
      <c r="G38" s="13">
        <f>SUM(G39:G48)/2</f>
        <v>131098.13</v>
      </c>
      <c r="H38" s="2"/>
    </row>
    <row r="39" spans="2:8" s="1" customFormat="1" ht="19.95" customHeight="1" x14ac:dyDescent="0.3">
      <c r="B39" s="6" t="s">
        <v>6978</v>
      </c>
      <c r="C39" s="6" t="s">
        <v>7041</v>
      </c>
      <c r="D39" s="5"/>
      <c r="E39" s="5"/>
      <c r="F39" s="5"/>
      <c r="G39" s="5">
        <f>SUM(G40:G43)</f>
        <v>107158.43000000001</v>
      </c>
      <c r="H39" s="2"/>
    </row>
    <row r="40" spans="2:8" s="1" customFormat="1" ht="15" customHeight="1" x14ac:dyDescent="0.3">
      <c r="B40" s="4" t="s">
        <v>6980</v>
      </c>
      <c r="C40" s="4" t="s">
        <v>7516</v>
      </c>
      <c r="D40" s="3" t="s">
        <v>28</v>
      </c>
      <c r="E40" s="18">
        <v>35</v>
      </c>
      <c r="F40" s="3">
        <v>2113.1799999999998</v>
      </c>
      <c r="G40" s="3">
        <f t="shared" ref="G40:G43" si="6">+ROUND(E40*F40,2)</f>
        <v>73961.3</v>
      </c>
      <c r="H40" s="2"/>
    </row>
    <row r="41" spans="2:8" s="1" customFormat="1" ht="15" customHeight="1" x14ac:dyDescent="0.3">
      <c r="B41" s="4" t="s">
        <v>6983</v>
      </c>
      <c r="C41" s="4" t="s">
        <v>7517</v>
      </c>
      <c r="D41" s="3" t="s">
        <v>28</v>
      </c>
      <c r="E41" s="18">
        <v>12</v>
      </c>
      <c r="F41" s="3">
        <v>1323.06</v>
      </c>
      <c r="G41" s="3">
        <f t="shared" si="6"/>
        <v>15876.72</v>
      </c>
      <c r="H41" s="2"/>
    </row>
    <row r="42" spans="2:8" s="1" customFormat="1" ht="15" customHeight="1" x14ac:dyDescent="0.3">
      <c r="B42" s="4" t="s">
        <v>6984</v>
      </c>
      <c r="C42" s="4" t="s">
        <v>7518</v>
      </c>
      <c r="D42" s="3" t="s">
        <v>28</v>
      </c>
      <c r="E42" s="18">
        <v>11</v>
      </c>
      <c r="F42" s="3">
        <v>1245.06</v>
      </c>
      <c r="G42" s="3">
        <f t="shared" si="6"/>
        <v>13695.66</v>
      </c>
      <c r="H42" s="2"/>
    </row>
    <row r="43" spans="2:8" s="1" customFormat="1" ht="15" customHeight="1" x14ac:dyDescent="0.3">
      <c r="B43" s="4" t="s">
        <v>6985</v>
      </c>
      <c r="C43" s="4" t="s">
        <v>7519</v>
      </c>
      <c r="D43" s="3" t="s">
        <v>28</v>
      </c>
      <c r="E43" s="18">
        <v>3</v>
      </c>
      <c r="F43" s="3">
        <v>1208.25</v>
      </c>
      <c r="G43" s="3">
        <f t="shared" si="6"/>
        <v>3624.75</v>
      </c>
      <c r="H43" s="2"/>
    </row>
    <row r="44" spans="2:8" s="1" customFormat="1" ht="19.95" customHeight="1" x14ac:dyDescent="0.3">
      <c r="B44" s="6" t="s">
        <v>6987</v>
      </c>
      <c r="C44" s="6" t="s">
        <v>7050</v>
      </c>
      <c r="D44" s="5"/>
      <c r="E44" s="5"/>
      <c r="F44" s="5"/>
      <c r="G44" s="5">
        <f>SUM(G45:G48)</f>
        <v>23939.7</v>
      </c>
      <c r="H44" s="2"/>
    </row>
    <row r="45" spans="2:8" s="1" customFormat="1" ht="15" customHeight="1" x14ac:dyDescent="0.3">
      <c r="B45" s="4" t="s">
        <v>6989</v>
      </c>
      <c r="C45" s="4" t="s">
        <v>7520</v>
      </c>
      <c r="D45" s="3" t="s">
        <v>28</v>
      </c>
      <c r="E45" s="18">
        <v>35</v>
      </c>
      <c r="F45" s="3">
        <v>481.8</v>
      </c>
      <c r="G45" s="3">
        <f t="shared" ref="G45:G48" si="7">+ROUND(E45*F45,2)</f>
        <v>16863</v>
      </c>
      <c r="H45" s="2"/>
    </row>
    <row r="46" spans="2:8" s="1" customFormat="1" ht="15" customHeight="1" x14ac:dyDescent="0.3">
      <c r="B46" s="4" t="s">
        <v>6992</v>
      </c>
      <c r="C46" s="4" t="s">
        <v>7521</v>
      </c>
      <c r="D46" s="3" t="s">
        <v>28</v>
      </c>
      <c r="E46" s="18">
        <v>12</v>
      </c>
      <c r="F46" s="3">
        <v>335.31</v>
      </c>
      <c r="G46" s="3">
        <f t="shared" si="7"/>
        <v>4023.72</v>
      </c>
      <c r="H46" s="2"/>
    </row>
    <row r="47" spans="2:8" s="1" customFormat="1" ht="15" customHeight="1" x14ac:dyDescent="0.3">
      <c r="B47" s="4" t="s">
        <v>6993</v>
      </c>
      <c r="C47" s="4" t="s">
        <v>7522</v>
      </c>
      <c r="D47" s="3" t="s">
        <v>28</v>
      </c>
      <c r="E47" s="18">
        <v>11</v>
      </c>
      <c r="F47" s="3">
        <v>218.07</v>
      </c>
      <c r="G47" s="3">
        <f t="shared" si="7"/>
        <v>2398.77</v>
      </c>
      <c r="H47" s="2"/>
    </row>
    <row r="48" spans="2:8" s="1" customFormat="1" ht="15" customHeight="1" x14ac:dyDescent="0.3">
      <c r="B48" s="4" t="s">
        <v>6994</v>
      </c>
      <c r="C48" s="4" t="s">
        <v>7523</v>
      </c>
      <c r="D48" s="3" t="s">
        <v>28</v>
      </c>
      <c r="E48" s="18">
        <v>3</v>
      </c>
      <c r="F48" s="3">
        <v>218.07</v>
      </c>
      <c r="G48" s="3">
        <f t="shared" si="7"/>
        <v>654.21</v>
      </c>
      <c r="H48" s="2"/>
    </row>
    <row r="49" spans="2:8" s="1" customFormat="1" ht="30" customHeight="1" x14ac:dyDescent="0.3">
      <c r="B49" s="7" t="s">
        <v>646</v>
      </c>
      <c r="C49" s="7" t="s">
        <v>2</v>
      </c>
      <c r="D49" s="8"/>
      <c r="E49" s="15"/>
      <c r="F49" s="8"/>
      <c r="G49" s="8">
        <f>+G50+G53+G62+G68+G71+G74+G77+G81</f>
        <v>231956.11</v>
      </c>
      <c r="H49" s="2"/>
    </row>
    <row r="50" spans="2:8" s="1" customFormat="1" ht="25.2" customHeight="1" x14ac:dyDescent="0.3">
      <c r="B50" s="10" t="s">
        <v>697</v>
      </c>
      <c r="C50" s="10" t="s">
        <v>6008</v>
      </c>
      <c r="D50" s="11"/>
      <c r="E50" s="16"/>
      <c r="F50" s="11"/>
      <c r="G50" s="11">
        <f>+G51</f>
        <v>29113.4</v>
      </c>
      <c r="H50" s="2"/>
    </row>
    <row r="51" spans="2:8" s="1" customFormat="1" ht="25.2" customHeight="1" x14ac:dyDescent="0.3">
      <c r="B51" s="12" t="s">
        <v>705</v>
      </c>
      <c r="C51" s="12" t="s">
        <v>706</v>
      </c>
      <c r="D51" s="13"/>
      <c r="E51" s="17"/>
      <c r="F51" s="13"/>
      <c r="G51" s="13">
        <f>SUM(G52)</f>
        <v>29113.4</v>
      </c>
      <c r="H51" s="2"/>
    </row>
    <row r="52" spans="2:8" s="1" customFormat="1" ht="15" customHeight="1" x14ac:dyDescent="0.3">
      <c r="B52" s="4" t="s">
        <v>707</v>
      </c>
      <c r="C52" s="4" t="s">
        <v>6770</v>
      </c>
      <c r="D52" s="3" t="s">
        <v>5883</v>
      </c>
      <c r="E52" s="18">
        <v>399.58</v>
      </c>
      <c r="F52" s="3">
        <v>72.86</v>
      </c>
      <c r="G52" s="3">
        <f t="shared" ref="G52" si="8">+ROUND(E52*F52,2)</f>
        <v>29113.4</v>
      </c>
      <c r="H52" s="2"/>
    </row>
    <row r="53" spans="2:8" s="1" customFormat="1" ht="25.2" customHeight="1" x14ac:dyDescent="0.3">
      <c r="B53" s="10" t="s">
        <v>711</v>
      </c>
      <c r="C53" s="10" t="s">
        <v>712</v>
      </c>
      <c r="D53" s="11"/>
      <c r="E53" s="16"/>
      <c r="F53" s="11"/>
      <c r="G53" s="11">
        <f>+G54+G59</f>
        <v>54770.639999999992</v>
      </c>
      <c r="H53" s="2"/>
    </row>
    <row r="54" spans="2:8" s="1" customFormat="1" ht="25.2" customHeight="1" x14ac:dyDescent="0.3">
      <c r="B54" s="12" t="s">
        <v>719</v>
      </c>
      <c r="C54" s="12" t="s">
        <v>720</v>
      </c>
      <c r="D54" s="13"/>
      <c r="E54" s="17"/>
      <c r="F54" s="13"/>
      <c r="G54" s="13">
        <f>SUM(G55:G58)</f>
        <v>53995.759999999995</v>
      </c>
      <c r="H54" s="2"/>
    </row>
    <row r="55" spans="2:8" s="1" customFormat="1" ht="15" customHeight="1" x14ac:dyDescent="0.3">
      <c r="B55" s="4" t="s">
        <v>731</v>
      </c>
      <c r="C55" s="4" t="s">
        <v>6013</v>
      </c>
      <c r="D55" s="3" t="s">
        <v>5883</v>
      </c>
      <c r="E55" s="18">
        <v>303.16000000000003</v>
      </c>
      <c r="F55" s="3">
        <v>46.85</v>
      </c>
      <c r="G55" s="3">
        <f t="shared" ref="G55:G58" si="9">+ROUND(E55*F55,2)</f>
        <v>14203.05</v>
      </c>
      <c r="H55" s="2"/>
    </row>
    <row r="56" spans="2:8" s="1" customFormat="1" ht="15" customHeight="1" x14ac:dyDescent="0.3">
      <c r="B56" s="4" t="s">
        <v>6999</v>
      </c>
      <c r="C56" s="4" t="s">
        <v>7067</v>
      </c>
      <c r="D56" s="3" t="s">
        <v>5883</v>
      </c>
      <c r="E56" s="18">
        <v>41.61</v>
      </c>
      <c r="F56" s="3">
        <v>40.65</v>
      </c>
      <c r="G56" s="3">
        <f t="shared" si="9"/>
        <v>1691.45</v>
      </c>
      <c r="H56" s="2"/>
    </row>
    <row r="57" spans="2:8" s="1" customFormat="1" ht="15" customHeight="1" x14ac:dyDescent="0.3">
      <c r="B57" s="4" t="s">
        <v>7000</v>
      </c>
      <c r="C57" s="4" t="s">
        <v>7068</v>
      </c>
      <c r="D57" s="3" t="s">
        <v>5883</v>
      </c>
      <c r="E57" s="18">
        <v>17.260000000000002</v>
      </c>
      <c r="F57" s="3">
        <v>192.01</v>
      </c>
      <c r="G57" s="3">
        <f t="shared" si="9"/>
        <v>3314.09</v>
      </c>
      <c r="H57" s="2"/>
    </row>
    <row r="58" spans="2:8" s="1" customFormat="1" ht="15" customHeight="1" x14ac:dyDescent="0.3">
      <c r="B58" s="4" t="s">
        <v>7001</v>
      </c>
      <c r="C58" s="4" t="s">
        <v>7069</v>
      </c>
      <c r="D58" s="3" t="s">
        <v>5883</v>
      </c>
      <c r="E58" s="18">
        <v>304.19</v>
      </c>
      <c r="F58" s="3">
        <v>114.36</v>
      </c>
      <c r="G58" s="3">
        <f t="shared" si="9"/>
        <v>34787.17</v>
      </c>
      <c r="H58" s="2"/>
    </row>
    <row r="59" spans="2:8" s="1" customFormat="1" ht="25.2" customHeight="1" x14ac:dyDescent="0.3">
      <c r="B59" s="12" t="s">
        <v>6018</v>
      </c>
      <c r="C59" s="12" t="s">
        <v>6019</v>
      </c>
      <c r="D59" s="13"/>
      <c r="E59" s="17"/>
      <c r="F59" s="13"/>
      <c r="G59" s="13">
        <f>SUM(G60:G61)/2</f>
        <v>774.88</v>
      </c>
      <c r="H59" s="2"/>
    </row>
    <row r="60" spans="2:8" s="1" customFormat="1" ht="19.95" customHeight="1" x14ac:dyDescent="0.3">
      <c r="B60" s="6" t="s">
        <v>7002</v>
      </c>
      <c r="C60" s="6" t="s">
        <v>7524</v>
      </c>
      <c r="D60" s="5"/>
      <c r="E60" s="5"/>
      <c r="F60" s="5"/>
      <c r="G60" s="5">
        <f>SUM(G61)</f>
        <v>774.88</v>
      </c>
      <c r="H60" s="2"/>
    </row>
    <row r="61" spans="2:8" s="1" customFormat="1" ht="15" customHeight="1" x14ac:dyDescent="0.3">
      <c r="B61" s="4" t="s">
        <v>7004</v>
      </c>
      <c r="C61" s="4" t="s">
        <v>7525</v>
      </c>
      <c r="D61" s="3" t="s">
        <v>5883</v>
      </c>
      <c r="E61" s="18">
        <v>29.12</v>
      </c>
      <c r="F61" s="3">
        <v>26.61</v>
      </c>
      <c r="G61" s="3">
        <f t="shared" ref="G61" si="10">+ROUND(E61*F61,2)</f>
        <v>774.88</v>
      </c>
      <c r="H61" s="2"/>
    </row>
    <row r="62" spans="2:8" s="1" customFormat="1" ht="25.2" customHeight="1" x14ac:dyDescent="0.3">
      <c r="B62" s="10" t="s">
        <v>781</v>
      </c>
      <c r="C62" s="10" t="s">
        <v>6772</v>
      </c>
      <c r="D62" s="11"/>
      <c r="E62" s="16"/>
      <c r="F62" s="11"/>
      <c r="G62" s="11">
        <f>+G63+G65</f>
        <v>79983.06</v>
      </c>
      <c r="H62" s="2"/>
    </row>
    <row r="63" spans="2:8" s="1" customFormat="1" ht="25.2" customHeight="1" x14ac:dyDescent="0.3">
      <c r="B63" s="12" t="s">
        <v>783</v>
      </c>
      <c r="C63" s="12" t="s">
        <v>784</v>
      </c>
      <c r="D63" s="13"/>
      <c r="E63" s="17"/>
      <c r="F63" s="13"/>
      <c r="G63" s="13">
        <f>SUM(G64)</f>
        <v>47255.99</v>
      </c>
      <c r="H63" s="2"/>
    </row>
    <row r="64" spans="2:8" s="1" customFormat="1" ht="15" customHeight="1" x14ac:dyDescent="0.3">
      <c r="B64" s="4" t="s">
        <v>7006</v>
      </c>
      <c r="C64" s="4" t="s">
        <v>7072</v>
      </c>
      <c r="D64" s="3" t="s">
        <v>5883</v>
      </c>
      <c r="E64" s="18">
        <v>768.64</v>
      </c>
      <c r="F64" s="3">
        <v>61.48</v>
      </c>
      <c r="G64" s="3">
        <f t="shared" ref="G64" si="11">+ROUND(E64*F64,2)</f>
        <v>47255.99</v>
      </c>
      <c r="H64" s="2"/>
    </row>
    <row r="65" spans="2:8" s="1" customFormat="1" ht="25.2" customHeight="1" x14ac:dyDescent="0.3">
      <c r="B65" s="12" t="s">
        <v>803</v>
      </c>
      <c r="C65" s="12" t="s">
        <v>804</v>
      </c>
      <c r="D65" s="13"/>
      <c r="E65" s="17"/>
      <c r="F65" s="13"/>
      <c r="G65" s="13">
        <f>SUM(G66:G67)/2</f>
        <v>32727.07</v>
      </c>
      <c r="H65" s="2"/>
    </row>
    <row r="66" spans="2:8" s="1" customFormat="1" ht="19.95" customHeight="1" x14ac:dyDescent="0.3">
      <c r="B66" s="6" t="s">
        <v>805</v>
      </c>
      <c r="C66" s="6" t="s">
        <v>6035</v>
      </c>
      <c r="D66" s="5"/>
      <c r="E66" s="5"/>
      <c r="F66" s="5"/>
      <c r="G66" s="5">
        <f>SUM(G67)</f>
        <v>32727.07</v>
      </c>
      <c r="H66" s="2"/>
    </row>
    <row r="67" spans="2:8" s="1" customFormat="1" ht="15" customHeight="1" x14ac:dyDescent="0.3">
      <c r="B67" s="4" t="s">
        <v>7008</v>
      </c>
      <c r="C67" s="4" t="s">
        <v>7075</v>
      </c>
      <c r="D67" s="3" t="s">
        <v>25</v>
      </c>
      <c r="E67" s="18">
        <v>334.53</v>
      </c>
      <c r="F67" s="3">
        <v>97.83</v>
      </c>
      <c r="G67" s="3">
        <f t="shared" ref="G67" si="12">+ROUND(E67*F67,2)</f>
        <v>32727.07</v>
      </c>
      <c r="H67" s="2"/>
    </row>
    <row r="68" spans="2:8" s="1" customFormat="1" ht="25.2" customHeight="1" x14ac:dyDescent="0.3">
      <c r="B68" s="10" t="s">
        <v>815</v>
      </c>
      <c r="C68" s="10" t="s">
        <v>816</v>
      </c>
      <c r="D68" s="11"/>
      <c r="E68" s="16"/>
      <c r="F68" s="11"/>
      <c r="G68" s="11">
        <f>+G69</f>
        <v>932.14</v>
      </c>
      <c r="H68" s="2"/>
    </row>
    <row r="69" spans="2:8" s="1" customFormat="1" ht="25.2" customHeight="1" x14ac:dyDescent="0.3">
      <c r="B69" s="12" t="s">
        <v>6040</v>
      </c>
      <c r="C69" s="12" t="s">
        <v>6041</v>
      </c>
      <c r="D69" s="13"/>
      <c r="E69" s="17"/>
      <c r="F69" s="13"/>
      <c r="G69" s="13">
        <f>SUM(G70)</f>
        <v>932.14</v>
      </c>
      <c r="H69" s="2"/>
    </row>
    <row r="70" spans="2:8" s="1" customFormat="1" ht="15" customHeight="1" x14ac:dyDescent="0.3">
      <c r="B70" s="4" t="s">
        <v>7012</v>
      </c>
      <c r="C70" s="4" t="s">
        <v>7526</v>
      </c>
      <c r="D70" s="3" t="s">
        <v>25</v>
      </c>
      <c r="E70" s="18">
        <v>29.62</v>
      </c>
      <c r="F70" s="3">
        <v>31.47</v>
      </c>
      <c r="G70" s="3">
        <f t="shared" ref="G70" si="13">+ROUND(E70*F70,2)</f>
        <v>932.14</v>
      </c>
      <c r="H70" s="2"/>
    </row>
    <row r="71" spans="2:8" s="1" customFormat="1" ht="25.2" customHeight="1" x14ac:dyDescent="0.3">
      <c r="B71" s="10" t="s">
        <v>831</v>
      </c>
      <c r="C71" s="10" t="s">
        <v>920</v>
      </c>
      <c r="D71" s="11"/>
      <c r="E71" s="16"/>
      <c r="F71" s="11"/>
      <c r="G71" s="11">
        <f>+G72</f>
        <v>226.65</v>
      </c>
      <c r="H71" s="2"/>
    </row>
    <row r="72" spans="2:8" s="1" customFormat="1" ht="25.2" customHeight="1" x14ac:dyDescent="0.3">
      <c r="B72" s="12" t="s">
        <v>1063</v>
      </c>
      <c r="C72" s="12" t="s">
        <v>1064</v>
      </c>
      <c r="D72" s="13"/>
      <c r="E72" s="17"/>
      <c r="F72" s="13"/>
      <c r="G72" s="13">
        <f>SUM(G73)</f>
        <v>226.65</v>
      </c>
      <c r="H72" s="2"/>
    </row>
    <row r="73" spans="2:8" s="1" customFormat="1" ht="15" customHeight="1" x14ac:dyDescent="0.3">
      <c r="B73" s="4" t="s">
        <v>1065</v>
      </c>
      <c r="C73" s="4" t="s">
        <v>6097</v>
      </c>
      <c r="D73" s="3" t="s">
        <v>28</v>
      </c>
      <c r="E73" s="18">
        <v>15</v>
      </c>
      <c r="F73" s="3">
        <v>15.11</v>
      </c>
      <c r="G73" s="3">
        <f t="shared" ref="G73" si="14">+ROUND(E73*F73,2)</f>
        <v>226.65</v>
      </c>
      <c r="H73" s="2"/>
    </row>
    <row r="74" spans="2:8" s="1" customFormat="1" ht="25.2" customHeight="1" x14ac:dyDescent="0.3">
      <c r="B74" s="10" t="s">
        <v>1095</v>
      </c>
      <c r="C74" s="10" t="s">
        <v>1096</v>
      </c>
      <c r="D74" s="11"/>
      <c r="E74" s="16"/>
      <c r="F74" s="11"/>
      <c r="G74" s="11">
        <f>+G75</f>
        <v>9548.2800000000007</v>
      </c>
      <c r="H74" s="2"/>
    </row>
    <row r="75" spans="2:8" s="1" customFormat="1" ht="25.2" customHeight="1" x14ac:dyDescent="0.3">
      <c r="B75" s="12" t="s">
        <v>1097</v>
      </c>
      <c r="C75" s="12" t="s">
        <v>1098</v>
      </c>
      <c r="D75" s="13"/>
      <c r="E75" s="17"/>
      <c r="F75" s="13"/>
      <c r="G75" s="13">
        <f>SUM(G76)</f>
        <v>9548.2800000000007</v>
      </c>
      <c r="H75" s="2"/>
    </row>
    <row r="76" spans="2:8" s="1" customFormat="1" ht="15" customHeight="1" x14ac:dyDescent="0.3">
      <c r="B76" s="4" t="s">
        <v>1101</v>
      </c>
      <c r="C76" s="4" t="s">
        <v>6780</v>
      </c>
      <c r="D76" s="3" t="s">
        <v>28</v>
      </c>
      <c r="E76" s="18">
        <v>378</v>
      </c>
      <c r="F76" s="3">
        <v>25.26</v>
      </c>
      <c r="G76" s="3">
        <f t="shared" ref="G76" si="15">+ROUND(E76*F76,2)</f>
        <v>9548.2800000000007</v>
      </c>
      <c r="H76" s="2"/>
    </row>
    <row r="77" spans="2:8" s="1" customFormat="1" ht="25.2" customHeight="1" x14ac:dyDescent="0.3">
      <c r="B77" s="10" t="s">
        <v>1145</v>
      </c>
      <c r="C77" s="10" t="s">
        <v>1146</v>
      </c>
      <c r="D77" s="11"/>
      <c r="E77" s="16"/>
      <c r="F77" s="11"/>
      <c r="G77" s="11">
        <f>+G78</f>
        <v>32435.300000000003</v>
      </c>
      <c r="H77" s="2"/>
    </row>
    <row r="78" spans="2:8" s="1" customFormat="1" ht="25.2" customHeight="1" x14ac:dyDescent="0.3">
      <c r="B78" s="12" t="s">
        <v>1147</v>
      </c>
      <c r="C78" s="12" t="s">
        <v>1148</v>
      </c>
      <c r="D78" s="13"/>
      <c r="E78" s="17"/>
      <c r="F78" s="13"/>
      <c r="G78" s="13">
        <f>SUM(G79:G80)</f>
        <v>32435.300000000003</v>
      </c>
      <c r="H78" s="2"/>
    </row>
    <row r="79" spans="2:8" s="1" customFormat="1" ht="15" customHeight="1" x14ac:dyDescent="0.3">
      <c r="B79" s="4" t="s">
        <v>1155</v>
      </c>
      <c r="C79" s="4" t="s">
        <v>7078</v>
      </c>
      <c r="D79" s="3" t="s">
        <v>5883</v>
      </c>
      <c r="E79" s="18">
        <v>475.87</v>
      </c>
      <c r="F79" s="3">
        <v>34.659999999999997</v>
      </c>
      <c r="G79" s="3">
        <f t="shared" ref="G79:G80" si="16">+ROUND(E79*F79,2)</f>
        <v>16493.650000000001</v>
      </c>
      <c r="H79" s="2"/>
    </row>
    <row r="80" spans="2:8" s="1" customFormat="1" ht="15" customHeight="1" x14ac:dyDescent="0.3">
      <c r="B80" s="4" t="s">
        <v>7017</v>
      </c>
      <c r="C80" s="4" t="s">
        <v>7080</v>
      </c>
      <c r="D80" s="3" t="s">
        <v>5883</v>
      </c>
      <c r="E80" s="18">
        <v>475.87</v>
      </c>
      <c r="F80" s="3">
        <v>33.5</v>
      </c>
      <c r="G80" s="3">
        <f t="shared" si="16"/>
        <v>15941.65</v>
      </c>
      <c r="H80" s="2"/>
    </row>
    <row r="81" spans="2:8" s="1" customFormat="1" ht="25.2" customHeight="1" x14ac:dyDescent="0.3">
      <c r="B81" s="10" t="s">
        <v>1163</v>
      </c>
      <c r="C81" s="10" t="s">
        <v>1164</v>
      </c>
      <c r="D81" s="11"/>
      <c r="E81" s="16"/>
      <c r="F81" s="11"/>
      <c r="G81" s="11">
        <f>SUM(G82:G86)-G84</f>
        <v>24946.640000000007</v>
      </c>
      <c r="H81" s="2"/>
    </row>
    <row r="82" spans="2:8" s="1" customFormat="1" ht="15" customHeight="1" x14ac:dyDescent="0.3">
      <c r="B82" s="4" t="s">
        <v>6114</v>
      </c>
      <c r="C82" s="4" t="s">
        <v>6115</v>
      </c>
      <c r="D82" s="3" t="s">
        <v>42</v>
      </c>
      <c r="E82" s="18">
        <v>1</v>
      </c>
      <c r="F82" s="3">
        <v>6542.56</v>
      </c>
      <c r="G82" s="3">
        <f t="shared" ref="G82:G83" si="17">+ROUND(E82*F82,2)</f>
        <v>6542.56</v>
      </c>
      <c r="H82" s="2"/>
    </row>
    <row r="83" spans="2:8" s="1" customFormat="1" ht="15" customHeight="1" x14ac:dyDescent="0.3">
      <c r="B83" s="4" t="s">
        <v>1165</v>
      </c>
      <c r="C83" s="4" t="s">
        <v>6116</v>
      </c>
      <c r="D83" s="3" t="s">
        <v>42</v>
      </c>
      <c r="E83" s="18">
        <v>1</v>
      </c>
      <c r="F83" s="3">
        <v>3653.73</v>
      </c>
      <c r="G83" s="3">
        <f t="shared" si="17"/>
        <v>3653.73</v>
      </c>
      <c r="H83" s="2"/>
    </row>
    <row r="84" spans="2:8" s="1" customFormat="1" ht="25.2" customHeight="1" x14ac:dyDescent="0.3">
      <c r="B84" s="12" t="s">
        <v>6117</v>
      </c>
      <c r="C84" s="12" t="s">
        <v>6118</v>
      </c>
      <c r="D84" s="13"/>
      <c r="E84" s="17"/>
      <c r="F84" s="13"/>
      <c r="G84" s="13">
        <f>SUM(G85:G86)</f>
        <v>14750.35</v>
      </c>
      <c r="H84" s="2"/>
    </row>
    <row r="85" spans="2:8" s="1" customFormat="1" ht="15" customHeight="1" x14ac:dyDescent="0.3">
      <c r="B85" s="4" t="s">
        <v>6119</v>
      </c>
      <c r="C85" s="4" t="s">
        <v>6118</v>
      </c>
      <c r="D85" s="3" t="s">
        <v>5883</v>
      </c>
      <c r="E85" s="18">
        <v>923.16</v>
      </c>
      <c r="F85" s="3">
        <v>14.39</v>
      </c>
      <c r="G85" s="3">
        <f t="shared" ref="G85:G86" si="18">+ROUND(E85*F85,2)</f>
        <v>13284.27</v>
      </c>
      <c r="H85" s="2"/>
    </row>
    <row r="86" spans="2:8" s="1" customFormat="1" ht="15" customHeight="1" x14ac:dyDescent="0.3">
      <c r="B86" s="4" t="s">
        <v>6120</v>
      </c>
      <c r="C86" s="4" t="s">
        <v>6121</v>
      </c>
      <c r="D86" s="3" t="s">
        <v>28</v>
      </c>
      <c r="E86" s="18">
        <v>136</v>
      </c>
      <c r="F86" s="3">
        <v>10.78</v>
      </c>
      <c r="G86" s="3">
        <f t="shared" si="18"/>
        <v>1466.08</v>
      </c>
      <c r="H86" s="2"/>
    </row>
    <row r="87" spans="2:8" s="1" customFormat="1" ht="30" customHeight="1" x14ac:dyDescent="0.3">
      <c r="B87" s="7" t="s">
        <v>1262</v>
      </c>
      <c r="C87" s="7" t="s">
        <v>3</v>
      </c>
      <c r="D87" s="8"/>
      <c r="E87" s="15"/>
      <c r="F87" s="8"/>
      <c r="G87" s="8">
        <f>+G88+G105+G125+G128+G150</f>
        <v>75568.319999999978</v>
      </c>
      <c r="H87" s="2"/>
    </row>
    <row r="88" spans="2:8" s="1" customFormat="1" ht="25.2" customHeight="1" x14ac:dyDescent="0.3">
      <c r="B88" s="10" t="s">
        <v>1263</v>
      </c>
      <c r="C88" s="10" t="s">
        <v>1264</v>
      </c>
      <c r="D88" s="11"/>
      <c r="E88" s="16"/>
      <c r="F88" s="11"/>
      <c r="G88" s="11">
        <f>+G89+G94+G97+G102</f>
        <v>6349.8200000000006</v>
      </c>
      <c r="H88" s="2"/>
    </row>
    <row r="89" spans="2:8" s="1" customFormat="1" ht="25.2" customHeight="1" x14ac:dyDescent="0.3">
      <c r="B89" s="12" t="s">
        <v>1265</v>
      </c>
      <c r="C89" s="12" t="s">
        <v>6148</v>
      </c>
      <c r="D89" s="13"/>
      <c r="E89" s="17"/>
      <c r="F89" s="13"/>
      <c r="G89" s="13">
        <f>SUM(G90:G93)/2</f>
        <v>5393.35</v>
      </c>
      <c r="H89" s="2"/>
    </row>
    <row r="90" spans="2:8" s="1" customFormat="1" ht="19.95" customHeight="1" x14ac:dyDescent="0.3">
      <c r="B90" s="6" t="s">
        <v>1267</v>
      </c>
      <c r="C90" s="6" t="s">
        <v>6149</v>
      </c>
      <c r="D90" s="5"/>
      <c r="E90" s="5"/>
      <c r="F90" s="5"/>
      <c r="G90" s="5">
        <f>SUM(G91)</f>
        <v>220</v>
      </c>
      <c r="H90" s="2"/>
    </row>
    <row r="91" spans="2:8" s="1" customFormat="1" ht="15" customHeight="1" x14ac:dyDescent="0.3">
      <c r="B91" s="4" t="s">
        <v>6150</v>
      </c>
      <c r="C91" s="4" t="s">
        <v>6151</v>
      </c>
      <c r="D91" s="3" t="s">
        <v>28</v>
      </c>
      <c r="E91" s="18">
        <v>1</v>
      </c>
      <c r="F91" s="3">
        <v>220</v>
      </c>
      <c r="G91" s="3">
        <f t="shared" ref="G91" si="19">+ROUND(E91*F91,2)</f>
        <v>220</v>
      </c>
      <c r="H91" s="2" t="s">
        <v>5881</v>
      </c>
    </row>
    <row r="92" spans="2:8" s="1" customFormat="1" ht="19.95" customHeight="1" x14ac:dyDescent="0.3">
      <c r="B92" s="6" t="s">
        <v>1271</v>
      </c>
      <c r="C92" s="6" t="s">
        <v>6155</v>
      </c>
      <c r="D92" s="5"/>
      <c r="E92" s="5"/>
      <c r="F92" s="5"/>
      <c r="G92" s="5">
        <f>SUM(G93)</f>
        <v>5173.3500000000004</v>
      </c>
      <c r="H92" s="2"/>
    </row>
    <row r="93" spans="2:8" s="1" customFormat="1" ht="15" customHeight="1" x14ac:dyDescent="0.3">
      <c r="B93" s="4" t="s">
        <v>6156</v>
      </c>
      <c r="C93" s="4" t="s">
        <v>6157</v>
      </c>
      <c r="D93" s="3" t="s">
        <v>28</v>
      </c>
      <c r="E93" s="18">
        <v>35</v>
      </c>
      <c r="F93" s="3">
        <v>147.81</v>
      </c>
      <c r="G93" s="3">
        <f t="shared" ref="G93" si="20">+ROUND(E93*F93,2)</f>
        <v>5173.3500000000004</v>
      </c>
      <c r="H93" s="2" t="s">
        <v>5881</v>
      </c>
    </row>
    <row r="94" spans="2:8" s="1" customFormat="1" ht="25.2" customHeight="1" x14ac:dyDescent="0.3">
      <c r="B94" s="12" t="s">
        <v>1311</v>
      </c>
      <c r="C94" s="12" t="s">
        <v>1312</v>
      </c>
      <c r="D94" s="13"/>
      <c r="E94" s="17"/>
      <c r="F94" s="13"/>
      <c r="G94" s="13">
        <f>SUM(G95:G96)/2</f>
        <v>95.14</v>
      </c>
      <c r="H94" s="2"/>
    </row>
    <row r="95" spans="2:8" s="1" customFormat="1" ht="19.95" customHeight="1" x14ac:dyDescent="0.3">
      <c r="B95" s="6" t="s">
        <v>1313</v>
      </c>
      <c r="C95" s="6" t="s">
        <v>6164</v>
      </c>
      <c r="D95" s="5"/>
      <c r="E95" s="5"/>
      <c r="F95" s="5"/>
      <c r="G95" s="5">
        <f>SUM(G96)</f>
        <v>95.14</v>
      </c>
      <c r="H95" s="2"/>
    </row>
    <row r="96" spans="2:8" s="1" customFormat="1" ht="15" customHeight="1" x14ac:dyDescent="0.3">
      <c r="B96" s="4" t="s">
        <v>6165</v>
      </c>
      <c r="C96" s="4" t="s">
        <v>7527</v>
      </c>
      <c r="D96" s="3" t="s">
        <v>28</v>
      </c>
      <c r="E96" s="18">
        <v>1</v>
      </c>
      <c r="F96" s="3">
        <v>95.14</v>
      </c>
      <c r="G96" s="3">
        <f t="shared" ref="G96" si="21">+ROUND(E96*F96,2)</f>
        <v>95.14</v>
      </c>
      <c r="H96" s="2" t="s">
        <v>5881</v>
      </c>
    </row>
    <row r="97" spans="2:8" s="1" customFormat="1" ht="25.2" customHeight="1" x14ac:dyDescent="0.3">
      <c r="B97" s="12" t="s">
        <v>1323</v>
      </c>
      <c r="C97" s="12" t="s">
        <v>6189</v>
      </c>
      <c r="D97" s="13"/>
      <c r="E97" s="17"/>
      <c r="F97" s="13"/>
      <c r="G97" s="13">
        <f>SUM(G98:G101)/2</f>
        <v>840.04</v>
      </c>
      <c r="H97" s="2"/>
    </row>
    <row r="98" spans="2:8" s="1" customFormat="1" ht="19.95" customHeight="1" x14ac:dyDescent="0.3">
      <c r="B98" s="6" t="s">
        <v>1325</v>
      </c>
      <c r="C98" s="6" t="s">
        <v>6190</v>
      </c>
      <c r="D98" s="5"/>
      <c r="E98" s="5"/>
      <c r="F98" s="5"/>
      <c r="G98" s="5">
        <f>SUM(G99)</f>
        <v>14.74</v>
      </c>
      <c r="H98" s="2"/>
    </row>
    <row r="99" spans="2:8" s="1" customFormat="1" ht="15" customHeight="1" x14ac:dyDescent="0.3">
      <c r="B99" s="4" t="s">
        <v>6191</v>
      </c>
      <c r="C99" s="4" t="s">
        <v>6192</v>
      </c>
      <c r="D99" s="3" t="s">
        <v>28</v>
      </c>
      <c r="E99" s="18">
        <v>1</v>
      </c>
      <c r="F99" s="3">
        <v>14.74</v>
      </c>
      <c r="G99" s="3">
        <f t="shared" ref="G99" si="22">+ROUND(E99*F99,2)</f>
        <v>14.74</v>
      </c>
      <c r="H99" s="2" t="s">
        <v>5881</v>
      </c>
    </row>
    <row r="100" spans="2:8" s="1" customFormat="1" ht="19.95" customHeight="1" x14ac:dyDescent="0.3">
      <c r="B100" s="6" t="s">
        <v>6197</v>
      </c>
      <c r="C100" s="6" t="s">
        <v>6198</v>
      </c>
      <c r="D100" s="5"/>
      <c r="E100" s="5"/>
      <c r="F100" s="5"/>
      <c r="G100" s="5">
        <f>SUM(G101)</f>
        <v>825.3</v>
      </c>
      <c r="H100" s="2"/>
    </row>
    <row r="101" spans="2:8" s="1" customFormat="1" ht="15" customHeight="1" x14ac:dyDescent="0.3">
      <c r="B101" s="4" t="s">
        <v>6199</v>
      </c>
      <c r="C101" s="4" t="s">
        <v>6200</v>
      </c>
      <c r="D101" s="3" t="s">
        <v>28</v>
      </c>
      <c r="E101" s="18">
        <v>35</v>
      </c>
      <c r="F101" s="3">
        <v>23.58</v>
      </c>
      <c r="G101" s="3">
        <f t="shared" ref="G101" si="23">+ROUND(E101*F101,2)</f>
        <v>825.3</v>
      </c>
      <c r="H101" s="2" t="s">
        <v>5881</v>
      </c>
    </row>
    <row r="102" spans="2:8" s="1" customFormat="1" ht="25.2" customHeight="1" x14ac:dyDescent="0.3">
      <c r="B102" s="12" t="s">
        <v>1327</v>
      </c>
      <c r="C102" s="12" t="s">
        <v>6206</v>
      </c>
      <c r="D102" s="13"/>
      <c r="E102" s="17"/>
      <c r="F102" s="13"/>
      <c r="G102" s="13">
        <f>SUM(G103:G104)/2</f>
        <v>21.29</v>
      </c>
      <c r="H102" s="2"/>
    </row>
    <row r="103" spans="2:8" s="1" customFormat="1" ht="19.95" customHeight="1" x14ac:dyDescent="0.3">
      <c r="B103" s="6" t="s">
        <v>1329</v>
      </c>
      <c r="C103" s="6" t="s">
        <v>6207</v>
      </c>
      <c r="D103" s="5"/>
      <c r="E103" s="5"/>
      <c r="F103" s="5"/>
      <c r="G103" s="5">
        <f>SUM(G104)</f>
        <v>21.29</v>
      </c>
      <c r="H103" s="2"/>
    </row>
    <row r="104" spans="2:8" s="1" customFormat="1" ht="15" customHeight="1" x14ac:dyDescent="0.3">
      <c r="B104" s="4" t="s">
        <v>6208</v>
      </c>
      <c r="C104" s="4" t="s">
        <v>6209</v>
      </c>
      <c r="D104" s="3" t="s">
        <v>28</v>
      </c>
      <c r="E104" s="18">
        <v>1</v>
      </c>
      <c r="F104" s="3">
        <v>21.29</v>
      </c>
      <c r="G104" s="3">
        <f t="shared" ref="G104" si="24">+ROUND(E104*F104,2)</f>
        <v>21.29</v>
      </c>
      <c r="H104" s="2"/>
    </row>
    <row r="105" spans="2:8" s="1" customFormat="1" ht="25.2" customHeight="1" x14ac:dyDescent="0.3">
      <c r="B105" s="10" t="s">
        <v>1331</v>
      </c>
      <c r="C105" s="10" t="s">
        <v>1332</v>
      </c>
      <c r="D105" s="11"/>
      <c r="E105" s="16"/>
      <c r="F105" s="11"/>
      <c r="G105" s="11">
        <f>+G106+G114+G119+G122</f>
        <v>21743.449999999997</v>
      </c>
      <c r="H105" s="2"/>
    </row>
    <row r="106" spans="2:8" s="1" customFormat="1" ht="25.2" customHeight="1" x14ac:dyDescent="0.3">
      <c r="B106" s="12" t="s">
        <v>1366</v>
      </c>
      <c r="C106" s="12" t="s">
        <v>6240</v>
      </c>
      <c r="D106" s="13"/>
      <c r="E106" s="17"/>
      <c r="F106" s="13"/>
      <c r="G106" s="13">
        <f>SUM(G107:G113)/2</f>
        <v>10857.61</v>
      </c>
      <c r="H106" s="2"/>
    </row>
    <row r="107" spans="2:8" s="1" customFormat="1" ht="19.95" customHeight="1" x14ac:dyDescent="0.3">
      <c r="B107" s="6" t="s">
        <v>1368</v>
      </c>
      <c r="C107" s="6" t="s">
        <v>129</v>
      </c>
      <c r="D107" s="5"/>
      <c r="E107" s="5"/>
      <c r="F107" s="5"/>
      <c r="G107" s="5">
        <f>SUM(G108)</f>
        <v>2243.92</v>
      </c>
      <c r="H107" s="2"/>
    </row>
    <row r="108" spans="2:8" s="1" customFormat="1" ht="15" customHeight="1" x14ac:dyDescent="0.3">
      <c r="B108" s="4" t="s">
        <v>1370</v>
      </c>
      <c r="C108" s="4" t="s">
        <v>1798</v>
      </c>
      <c r="D108" s="3" t="s">
        <v>25</v>
      </c>
      <c r="E108" s="18">
        <v>677.92</v>
      </c>
      <c r="F108" s="3">
        <v>3.31</v>
      </c>
      <c r="G108" s="3">
        <f t="shared" ref="G108" si="25">+ROUND(E108*F108,2)</f>
        <v>2243.92</v>
      </c>
      <c r="H108" s="2"/>
    </row>
    <row r="109" spans="2:8" s="1" customFormat="1" ht="19.95" customHeight="1" x14ac:dyDescent="0.3">
      <c r="B109" s="6" t="s">
        <v>1376</v>
      </c>
      <c r="C109" s="6" t="s">
        <v>6240</v>
      </c>
      <c r="D109" s="5"/>
      <c r="E109" s="5"/>
      <c r="F109" s="5"/>
      <c r="G109" s="5">
        <f>SUM(G110:G113)</f>
        <v>8613.69</v>
      </c>
      <c r="H109" s="2"/>
    </row>
    <row r="110" spans="2:8" s="1" customFormat="1" ht="15" customHeight="1" x14ac:dyDescent="0.3">
      <c r="B110" s="4" t="s">
        <v>1378</v>
      </c>
      <c r="C110" s="4" t="s">
        <v>6265</v>
      </c>
      <c r="D110" s="3" t="s">
        <v>25</v>
      </c>
      <c r="E110" s="18">
        <v>268.37</v>
      </c>
      <c r="F110" s="3">
        <v>6.94</v>
      </c>
      <c r="G110" s="3">
        <f t="shared" ref="G110:G113" si="26">+ROUND(E110*F110,2)</f>
        <v>1862.49</v>
      </c>
      <c r="H110" s="2"/>
    </row>
    <row r="111" spans="2:8" s="1" customFormat="1" ht="15" customHeight="1" x14ac:dyDescent="0.3">
      <c r="B111" s="4" t="s">
        <v>1380</v>
      </c>
      <c r="C111" s="4" t="s">
        <v>6266</v>
      </c>
      <c r="D111" s="3" t="s">
        <v>25</v>
      </c>
      <c r="E111" s="18">
        <v>58.48</v>
      </c>
      <c r="F111" s="3">
        <v>10.85</v>
      </c>
      <c r="G111" s="3">
        <f t="shared" si="26"/>
        <v>634.51</v>
      </c>
      <c r="H111" s="2"/>
    </row>
    <row r="112" spans="2:8" s="1" customFormat="1" ht="15" customHeight="1" x14ac:dyDescent="0.3">
      <c r="B112" s="4" t="s">
        <v>6267</v>
      </c>
      <c r="C112" s="4" t="s">
        <v>6268</v>
      </c>
      <c r="D112" s="3" t="s">
        <v>25</v>
      </c>
      <c r="E112" s="18">
        <v>260.47000000000003</v>
      </c>
      <c r="F112" s="3">
        <v>20.79</v>
      </c>
      <c r="G112" s="3">
        <f t="shared" si="26"/>
        <v>5415.17</v>
      </c>
      <c r="H112" s="2"/>
    </row>
    <row r="113" spans="2:8" s="1" customFormat="1" ht="15" customHeight="1" x14ac:dyDescent="0.3">
      <c r="B113" s="4" t="s">
        <v>6275</v>
      </c>
      <c r="C113" s="4" t="s">
        <v>6276</v>
      </c>
      <c r="D113" s="3" t="s">
        <v>25</v>
      </c>
      <c r="E113" s="18">
        <v>74</v>
      </c>
      <c r="F113" s="3">
        <v>9.48</v>
      </c>
      <c r="G113" s="3">
        <f t="shared" si="26"/>
        <v>701.52</v>
      </c>
      <c r="H113" s="2"/>
    </row>
    <row r="114" spans="2:8" s="1" customFormat="1" ht="25.2" customHeight="1" x14ac:dyDescent="0.3">
      <c r="B114" s="12" t="s">
        <v>1382</v>
      </c>
      <c r="C114" s="12" t="s">
        <v>1383</v>
      </c>
      <c r="D114" s="13"/>
      <c r="E114" s="17"/>
      <c r="F114" s="13"/>
      <c r="G114" s="13">
        <f>SUM(G115:G118)</f>
        <v>7104.1</v>
      </c>
      <c r="H114" s="2"/>
    </row>
    <row r="115" spans="2:8" s="1" customFormat="1" ht="15" customHeight="1" x14ac:dyDescent="0.3">
      <c r="B115" s="4" t="s">
        <v>1384</v>
      </c>
      <c r="C115" s="4" t="s">
        <v>6277</v>
      </c>
      <c r="D115" s="3" t="s">
        <v>28</v>
      </c>
      <c r="E115" s="18">
        <v>396</v>
      </c>
      <c r="F115" s="3">
        <v>13.07</v>
      </c>
      <c r="G115" s="3">
        <f t="shared" ref="G115:G118" si="27">+ROUND(E115*F115,2)</f>
        <v>5175.72</v>
      </c>
      <c r="H115" s="2"/>
    </row>
    <row r="116" spans="2:8" s="1" customFormat="1" ht="15" customHeight="1" x14ac:dyDescent="0.3">
      <c r="B116" s="4" t="s">
        <v>1472</v>
      </c>
      <c r="C116" s="4" t="s">
        <v>6278</v>
      </c>
      <c r="D116" s="3" t="s">
        <v>28</v>
      </c>
      <c r="E116" s="18">
        <v>93</v>
      </c>
      <c r="F116" s="3">
        <v>19.48</v>
      </c>
      <c r="G116" s="3">
        <f t="shared" si="27"/>
        <v>1811.64</v>
      </c>
      <c r="H116" s="2"/>
    </row>
    <row r="117" spans="2:8" s="1" customFormat="1" ht="15" customHeight="1" x14ac:dyDescent="0.3">
      <c r="B117" s="4" t="s">
        <v>6279</v>
      </c>
      <c r="C117" s="4" t="s">
        <v>6280</v>
      </c>
      <c r="D117" s="3" t="s">
        <v>28</v>
      </c>
      <c r="E117" s="18">
        <v>2</v>
      </c>
      <c r="F117" s="3">
        <v>24.08</v>
      </c>
      <c r="G117" s="3">
        <f t="shared" si="27"/>
        <v>48.16</v>
      </c>
      <c r="H117" s="2"/>
    </row>
    <row r="118" spans="2:8" s="1" customFormat="1" ht="15" customHeight="1" x14ac:dyDescent="0.3">
      <c r="B118" s="4" t="s">
        <v>6285</v>
      </c>
      <c r="C118" s="4" t="s">
        <v>6286</v>
      </c>
      <c r="D118" s="3" t="s">
        <v>28</v>
      </c>
      <c r="E118" s="18">
        <v>2</v>
      </c>
      <c r="F118" s="3">
        <v>34.29</v>
      </c>
      <c r="G118" s="3">
        <f t="shared" si="27"/>
        <v>68.58</v>
      </c>
      <c r="H118" s="2"/>
    </row>
    <row r="119" spans="2:8" s="1" customFormat="1" ht="25.2" customHeight="1" x14ac:dyDescent="0.3">
      <c r="B119" s="12" t="s">
        <v>1496</v>
      </c>
      <c r="C119" s="12" t="s">
        <v>6297</v>
      </c>
      <c r="D119" s="13"/>
      <c r="E119" s="17"/>
      <c r="F119" s="13"/>
      <c r="G119" s="13">
        <f>SUM(G120:G121)</f>
        <v>3566.0599999999995</v>
      </c>
      <c r="H119" s="2"/>
    </row>
    <row r="120" spans="2:8" s="1" customFormat="1" ht="15" customHeight="1" x14ac:dyDescent="0.3">
      <c r="B120" s="4" t="s">
        <v>1498</v>
      </c>
      <c r="C120" s="4" t="s">
        <v>6298</v>
      </c>
      <c r="D120" s="3" t="s">
        <v>28</v>
      </c>
      <c r="E120" s="18">
        <v>4</v>
      </c>
      <c r="F120" s="3">
        <v>295.58999999999997</v>
      </c>
      <c r="G120" s="3">
        <f t="shared" ref="G120:G121" si="28">+ROUND(E120*F120,2)</f>
        <v>1182.3599999999999</v>
      </c>
      <c r="H120" s="2"/>
    </row>
    <row r="121" spans="2:8" s="1" customFormat="1" ht="15" customHeight="1" x14ac:dyDescent="0.3">
      <c r="B121" s="4" t="s">
        <v>1502</v>
      </c>
      <c r="C121" s="4" t="s">
        <v>6300</v>
      </c>
      <c r="D121" s="3" t="s">
        <v>28</v>
      </c>
      <c r="E121" s="18">
        <v>22</v>
      </c>
      <c r="F121" s="3">
        <v>108.35</v>
      </c>
      <c r="G121" s="3">
        <f t="shared" si="28"/>
        <v>2383.6999999999998</v>
      </c>
      <c r="H121" s="2"/>
    </row>
    <row r="122" spans="2:8" s="1" customFormat="1" ht="25.2" customHeight="1" x14ac:dyDescent="0.3">
      <c r="B122" s="12" t="s">
        <v>1518</v>
      </c>
      <c r="C122" s="12" t="s">
        <v>6301</v>
      </c>
      <c r="D122" s="13"/>
      <c r="E122" s="17"/>
      <c r="F122" s="13"/>
      <c r="G122" s="13">
        <f>SUM(G123:G124)/2</f>
        <v>215.68</v>
      </c>
      <c r="H122" s="2"/>
    </row>
    <row r="123" spans="2:8" s="1" customFormat="1" ht="19.95" customHeight="1" x14ac:dyDescent="0.3">
      <c r="B123" s="6" t="s">
        <v>1520</v>
      </c>
      <c r="C123" s="6" t="s">
        <v>6302</v>
      </c>
      <c r="D123" s="5"/>
      <c r="E123" s="5"/>
      <c r="F123" s="5"/>
      <c r="G123" s="5">
        <f>SUM(G124)</f>
        <v>215.68</v>
      </c>
      <c r="H123" s="2"/>
    </row>
    <row r="124" spans="2:8" s="1" customFormat="1" ht="15" customHeight="1" x14ac:dyDescent="0.3">
      <c r="B124" s="4" t="s">
        <v>6321</v>
      </c>
      <c r="C124" s="4" t="s">
        <v>6322</v>
      </c>
      <c r="D124" s="3" t="s">
        <v>28</v>
      </c>
      <c r="E124" s="18">
        <v>4</v>
      </c>
      <c r="F124" s="3">
        <v>53.92</v>
      </c>
      <c r="G124" s="3">
        <f t="shared" ref="G124" si="29">+ROUND(E124*F124,2)</f>
        <v>215.68</v>
      </c>
      <c r="H124" s="2"/>
    </row>
    <row r="125" spans="2:8" s="1" customFormat="1" ht="25.2" customHeight="1" x14ac:dyDescent="0.3">
      <c r="B125" s="10" t="s">
        <v>1793</v>
      </c>
      <c r="C125" s="10" t="s">
        <v>1794</v>
      </c>
      <c r="D125" s="11"/>
      <c r="E125" s="16"/>
      <c r="F125" s="11"/>
      <c r="G125" s="11">
        <f>+G126</f>
        <v>212.04</v>
      </c>
      <c r="H125" s="2"/>
    </row>
    <row r="126" spans="2:8" s="1" customFormat="1" ht="25.2" customHeight="1" x14ac:dyDescent="0.3">
      <c r="B126" s="12" t="s">
        <v>1831</v>
      </c>
      <c r="C126" s="12" t="s">
        <v>6359</v>
      </c>
      <c r="D126" s="13"/>
      <c r="E126" s="17"/>
      <c r="F126" s="13"/>
      <c r="G126" s="13">
        <f>SUM(G127)</f>
        <v>212.04</v>
      </c>
      <c r="H126" s="2"/>
    </row>
    <row r="127" spans="2:8" s="1" customFormat="1" ht="15" customHeight="1" x14ac:dyDescent="0.3">
      <c r="B127" s="4" t="s">
        <v>6360</v>
      </c>
      <c r="C127" s="4" t="s">
        <v>6361</v>
      </c>
      <c r="D127" s="3" t="s">
        <v>25</v>
      </c>
      <c r="E127" s="18">
        <v>93</v>
      </c>
      <c r="F127" s="3">
        <v>2.2799999999999998</v>
      </c>
      <c r="G127" s="3">
        <f t="shared" ref="G127" si="30">+ROUND(E127*F127,2)</f>
        <v>212.04</v>
      </c>
      <c r="H127" s="2"/>
    </row>
    <row r="128" spans="2:8" s="1" customFormat="1" ht="25.2" customHeight="1" x14ac:dyDescent="0.3">
      <c r="B128" s="10" t="s">
        <v>1879</v>
      </c>
      <c r="C128" s="10" t="s">
        <v>6369</v>
      </c>
      <c r="D128" s="11"/>
      <c r="E128" s="16"/>
      <c r="F128" s="11"/>
      <c r="G128" s="11">
        <f>+G129+G132+G135+G144+G146</f>
        <v>44304.919999999991</v>
      </c>
      <c r="H128" s="2"/>
    </row>
    <row r="129" spans="2:8" s="1" customFormat="1" ht="25.2" customHeight="1" x14ac:dyDescent="0.3">
      <c r="B129" s="12" t="s">
        <v>1881</v>
      </c>
      <c r="C129" s="12" t="s">
        <v>1882</v>
      </c>
      <c r="D129" s="13"/>
      <c r="E129" s="17"/>
      <c r="F129" s="13"/>
      <c r="G129" s="13">
        <f>SUM(G130:G131)</f>
        <v>3827.77</v>
      </c>
      <c r="H129" s="2"/>
    </row>
    <row r="130" spans="2:8" s="1" customFormat="1" ht="15" customHeight="1" x14ac:dyDescent="0.3">
      <c r="B130" s="4" t="s">
        <v>1883</v>
      </c>
      <c r="C130" s="4" t="s">
        <v>6370</v>
      </c>
      <c r="D130" s="3" t="s">
        <v>1337</v>
      </c>
      <c r="E130" s="18">
        <v>42</v>
      </c>
      <c r="F130" s="3">
        <v>50.56</v>
      </c>
      <c r="G130" s="3">
        <f t="shared" ref="G130:G131" si="31">+ROUND(E130*F130,2)</f>
        <v>2123.52</v>
      </c>
      <c r="H130" s="2"/>
    </row>
    <row r="131" spans="2:8" s="1" customFormat="1" ht="15" customHeight="1" x14ac:dyDescent="0.3">
      <c r="B131" s="4" t="s">
        <v>1885</v>
      </c>
      <c r="C131" s="4" t="s">
        <v>6371</v>
      </c>
      <c r="D131" s="3" t="s">
        <v>1337</v>
      </c>
      <c r="E131" s="18">
        <v>25</v>
      </c>
      <c r="F131" s="3">
        <v>68.17</v>
      </c>
      <c r="G131" s="3">
        <f t="shared" si="31"/>
        <v>1704.25</v>
      </c>
      <c r="H131" s="2"/>
    </row>
    <row r="132" spans="2:8" s="1" customFormat="1" ht="25.2" customHeight="1" x14ac:dyDescent="0.3">
      <c r="B132" s="12" t="s">
        <v>1891</v>
      </c>
      <c r="C132" s="12" t="s">
        <v>6372</v>
      </c>
      <c r="D132" s="13"/>
      <c r="E132" s="17"/>
      <c r="F132" s="13"/>
      <c r="G132" s="13">
        <f>SUM(G133:G134)</f>
        <v>18322.080000000002</v>
      </c>
      <c r="H132" s="2"/>
    </row>
    <row r="133" spans="2:8" s="1" customFormat="1" ht="15" customHeight="1" x14ac:dyDescent="0.3">
      <c r="B133" s="4" t="s">
        <v>1895</v>
      </c>
      <c r="C133" s="4" t="s">
        <v>6374</v>
      </c>
      <c r="D133" s="3" t="s">
        <v>25</v>
      </c>
      <c r="E133" s="18">
        <v>390</v>
      </c>
      <c r="F133" s="3">
        <v>23.86</v>
      </c>
      <c r="G133" s="3">
        <f t="shared" ref="G133:G134" si="32">+ROUND(E133*F133,2)</f>
        <v>9305.4</v>
      </c>
      <c r="H133" s="2"/>
    </row>
    <row r="134" spans="2:8" s="1" customFormat="1" ht="15" customHeight="1" x14ac:dyDescent="0.3">
      <c r="B134" s="4" t="s">
        <v>1897</v>
      </c>
      <c r="C134" s="4" t="s">
        <v>6794</v>
      </c>
      <c r="D134" s="3" t="s">
        <v>28</v>
      </c>
      <c r="E134" s="18">
        <v>58</v>
      </c>
      <c r="F134" s="3">
        <v>155.46</v>
      </c>
      <c r="G134" s="3">
        <f t="shared" si="32"/>
        <v>9016.68</v>
      </c>
      <c r="H134" s="2"/>
    </row>
    <row r="135" spans="2:8" s="1" customFormat="1" ht="25.2" customHeight="1" x14ac:dyDescent="0.3">
      <c r="B135" s="12" t="s">
        <v>1909</v>
      </c>
      <c r="C135" s="12" t="s">
        <v>1910</v>
      </c>
      <c r="D135" s="13"/>
      <c r="E135" s="17"/>
      <c r="F135" s="13"/>
      <c r="G135" s="13">
        <f>SUM(G136:G143)/2</f>
        <v>17072.099999999999</v>
      </c>
      <c r="H135" s="2"/>
    </row>
    <row r="136" spans="2:8" s="1" customFormat="1" ht="19.95" customHeight="1" x14ac:dyDescent="0.3">
      <c r="B136" s="6" t="s">
        <v>1911</v>
      </c>
      <c r="C136" s="6" t="s">
        <v>129</v>
      </c>
      <c r="D136" s="5"/>
      <c r="E136" s="5"/>
      <c r="F136" s="5"/>
      <c r="G136" s="5">
        <f>SUM(G137:G140)</f>
        <v>7061.85</v>
      </c>
      <c r="H136" s="2"/>
    </row>
    <row r="137" spans="2:8" s="1" customFormat="1" ht="15" customHeight="1" x14ac:dyDescent="0.3">
      <c r="B137" s="4" t="s">
        <v>1913</v>
      </c>
      <c r="C137" s="4" t="s">
        <v>1798</v>
      </c>
      <c r="D137" s="3" t="s">
        <v>25</v>
      </c>
      <c r="E137" s="18">
        <v>349.8</v>
      </c>
      <c r="F137" s="3">
        <v>3.31</v>
      </c>
      <c r="G137" s="3">
        <f t="shared" ref="G137:G140" si="33">+ROUND(E137*F137,2)</f>
        <v>1157.8399999999999</v>
      </c>
      <c r="H137" s="2"/>
    </row>
    <row r="138" spans="2:8" s="1" customFormat="1" ht="15" customHeight="1" x14ac:dyDescent="0.3">
      <c r="B138" s="4" t="s">
        <v>1916</v>
      </c>
      <c r="C138" s="4" t="s">
        <v>6376</v>
      </c>
      <c r="D138" s="3" t="s">
        <v>25</v>
      </c>
      <c r="E138" s="18">
        <v>142.06</v>
      </c>
      <c r="F138" s="3">
        <v>5.23</v>
      </c>
      <c r="G138" s="3">
        <f t="shared" si="33"/>
        <v>742.97</v>
      </c>
      <c r="H138" s="2"/>
    </row>
    <row r="139" spans="2:8" s="1" customFormat="1" ht="15" customHeight="1" x14ac:dyDescent="0.3">
      <c r="B139" s="4" t="s">
        <v>1918</v>
      </c>
      <c r="C139" s="4" t="s">
        <v>6377</v>
      </c>
      <c r="D139" s="3" t="s">
        <v>25</v>
      </c>
      <c r="E139" s="18">
        <v>142.06</v>
      </c>
      <c r="F139" s="3">
        <v>14.91</v>
      </c>
      <c r="G139" s="3">
        <f t="shared" si="33"/>
        <v>2118.11</v>
      </c>
      <c r="H139" s="2"/>
    </row>
    <row r="140" spans="2:8" s="1" customFormat="1" ht="15" customHeight="1" x14ac:dyDescent="0.3">
      <c r="B140" s="4" t="s">
        <v>1920</v>
      </c>
      <c r="C140" s="4" t="s">
        <v>6378</v>
      </c>
      <c r="D140" s="3" t="s">
        <v>25</v>
      </c>
      <c r="E140" s="18">
        <v>142.06</v>
      </c>
      <c r="F140" s="3">
        <v>21.42</v>
      </c>
      <c r="G140" s="3">
        <f t="shared" si="33"/>
        <v>3042.93</v>
      </c>
      <c r="H140" s="2"/>
    </row>
    <row r="141" spans="2:8" s="1" customFormat="1" ht="19.95" customHeight="1" x14ac:dyDescent="0.3">
      <c r="B141" s="6" t="s">
        <v>1928</v>
      </c>
      <c r="C141" s="6" t="s">
        <v>6380</v>
      </c>
      <c r="D141" s="5"/>
      <c r="E141" s="5"/>
      <c r="F141" s="5"/>
      <c r="G141" s="5">
        <f>SUM(G142:G143)</f>
        <v>10010.25</v>
      </c>
      <c r="H141" s="2"/>
    </row>
    <row r="142" spans="2:8" s="1" customFormat="1" ht="15" customHeight="1" x14ac:dyDescent="0.3">
      <c r="B142" s="4" t="s">
        <v>6382</v>
      </c>
      <c r="C142" s="4" t="s">
        <v>6383</v>
      </c>
      <c r="D142" s="3" t="s">
        <v>25</v>
      </c>
      <c r="E142" s="18">
        <v>319.64999999999998</v>
      </c>
      <c r="F142" s="3">
        <v>25.05</v>
      </c>
      <c r="G142" s="3">
        <f t="shared" ref="G142:G143" si="34">+ROUND(E142*F142,2)</f>
        <v>8007.23</v>
      </c>
      <c r="H142" s="2"/>
    </row>
    <row r="143" spans="2:8" s="1" customFormat="1" ht="15" customHeight="1" x14ac:dyDescent="0.3">
      <c r="B143" s="4" t="s">
        <v>6387</v>
      </c>
      <c r="C143" s="4" t="s">
        <v>6797</v>
      </c>
      <c r="D143" s="3" t="s">
        <v>25</v>
      </c>
      <c r="E143" s="18">
        <v>165.95</v>
      </c>
      <c r="F143" s="3">
        <v>12.07</v>
      </c>
      <c r="G143" s="3">
        <f t="shared" si="34"/>
        <v>2003.02</v>
      </c>
      <c r="H143" s="2"/>
    </row>
    <row r="144" spans="2:8" s="1" customFormat="1" ht="25.2" customHeight="1" x14ac:dyDescent="0.3">
      <c r="B144" s="12" t="s">
        <v>1931</v>
      </c>
      <c r="C144" s="12" t="s">
        <v>1932</v>
      </c>
      <c r="D144" s="13"/>
      <c r="E144" s="17"/>
      <c r="F144" s="13"/>
      <c r="G144" s="13">
        <f>SUM(G145)</f>
        <v>371.45</v>
      </c>
      <c r="H144" s="2"/>
    </row>
    <row r="145" spans="2:8" s="1" customFormat="1" ht="15" customHeight="1" x14ac:dyDescent="0.3">
      <c r="B145" s="4" t="s">
        <v>1933</v>
      </c>
      <c r="C145" s="4" t="s">
        <v>6388</v>
      </c>
      <c r="D145" s="3" t="s">
        <v>28</v>
      </c>
      <c r="E145" s="18">
        <v>19</v>
      </c>
      <c r="F145" s="3">
        <v>19.55</v>
      </c>
      <c r="G145" s="3">
        <f t="shared" ref="G145" si="35">+ROUND(E145*F145,2)</f>
        <v>371.45</v>
      </c>
      <c r="H145" s="2"/>
    </row>
    <row r="146" spans="2:8" s="1" customFormat="1" ht="25.2" customHeight="1" x14ac:dyDescent="0.3">
      <c r="B146" s="12" t="s">
        <v>2023</v>
      </c>
      <c r="C146" s="12" t="s">
        <v>6402</v>
      </c>
      <c r="D146" s="13"/>
      <c r="E146" s="17"/>
      <c r="F146" s="13"/>
      <c r="G146" s="13">
        <f>SUM(G147:G149)/2</f>
        <v>4711.5199999999995</v>
      </c>
      <c r="H146" s="2"/>
    </row>
    <row r="147" spans="2:8" s="1" customFormat="1" ht="19.95" customHeight="1" x14ac:dyDescent="0.3">
      <c r="B147" s="6" t="s">
        <v>2024</v>
      </c>
      <c r="C147" s="6" t="s">
        <v>6403</v>
      </c>
      <c r="D147" s="5"/>
      <c r="E147" s="5"/>
      <c r="F147" s="5"/>
      <c r="G147" s="5">
        <f>SUM(G148:G149)</f>
        <v>4711.5199999999995</v>
      </c>
      <c r="H147" s="2"/>
    </row>
    <row r="148" spans="2:8" s="1" customFormat="1" ht="15" customHeight="1" x14ac:dyDescent="0.3">
      <c r="B148" s="4" t="s">
        <v>2026</v>
      </c>
      <c r="C148" s="4" t="s">
        <v>6404</v>
      </c>
      <c r="D148" s="3" t="s">
        <v>28</v>
      </c>
      <c r="E148" s="18">
        <v>14</v>
      </c>
      <c r="F148" s="3">
        <v>243.55</v>
      </c>
      <c r="G148" s="3">
        <f t="shared" ref="G148:G149" si="36">+ROUND(E148*F148,2)</f>
        <v>3409.7</v>
      </c>
      <c r="H148" s="2"/>
    </row>
    <row r="149" spans="2:8" s="1" customFormat="1" ht="15" customHeight="1" x14ac:dyDescent="0.3">
      <c r="B149" s="4" t="s">
        <v>2028</v>
      </c>
      <c r="C149" s="4" t="s">
        <v>6405</v>
      </c>
      <c r="D149" s="3" t="s">
        <v>28</v>
      </c>
      <c r="E149" s="18">
        <v>6</v>
      </c>
      <c r="F149" s="3">
        <v>216.97</v>
      </c>
      <c r="G149" s="3">
        <f t="shared" si="36"/>
        <v>1301.82</v>
      </c>
      <c r="H149" s="2"/>
    </row>
    <row r="150" spans="2:8" s="1" customFormat="1" ht="25.2" customHeight="1" x14ac:dyDescent="0.3">
      <c r="B150" s="10" t="s">
        <v>2047</v>
      </c>
      <c r="C150" s="10" t="s">
        <v>2004</v>
      </c>
      <c r="D150" s="11"/>
      <c r="E150" s="16"/>
      <c r="F150" s="11"/>
      <c r="G150" s="11">
        <f>SUM(G151:G152)</f>
        <v>2958.09</v>
      </c>
      <c r="H150" s="2"/>
    </row>
    <row r="151" spans="2:8" s="1" customFormat="1" ht="15" customHeight="1" x14ac:dyDescent="0.3">
      <c r="B151" s="4" t="s">
        <v>6395</v>
      </c>
      <c r="C151" s="4" t="s">
        <v>6396</v>
      </c>
      <c r="D151" s="3" t="s">
        <v>28</v>
      </c>
      <c r="E151" s="18">
        <v>31</v>
      </c>
      <c r="F151" s="3">
        <v>53.07</v>
      </c>
      <c r="G151" s="3">
        <f t="shared" ref="G151:G152" si="37">+ROUND(E151*F151,2)</f>
        <v>1645.17</v>
      </c>
      <c r="H151" s="2"/>
    </row>
    <row r="152" spans="2:8" s="1" customFormat="1" ht="15" customHeight="1" x14ac:dyDescent="0.3">
      <c r="B152" s="4" t="s">
        <v>6399</v>
      </c>
      <c r="C152" s="4" t="s">
        <v>6400</v>
      </c>
      <c r="D152" s="3" t="s">
        <v>28</v>
      </c>
      <c r="E152" s="18">
        <v>42</v>
      </c>
      <c r="F152" s="3">
        <v>31.26</v>
      </c>
      <c r="G152" s="3">
        <f t="shared" si="37"/>
        <v>1312.92</v>
      </c>
      <c r="H152" s="2"/>
    </row>
    <row r="153" spans="2:8" s="1" customFormat="1" ht="30" customHeight="1" x14ac:dyDescent="0.3">
      <c r="B153" s="7" t="s">
        <v>2156</v>
      </c>
      <c r="C153" s="7" t="s">
        <v>4</v>
      </c>
      <c r="D153" s="8"/>
      <c r="E153" s="15"/>
      <c r="F153" s="8"/>
      <c r="G153" s="8">
        <f>+G154+G175</f>
        <v>68816.540000000008</v>
      </c>
      <c r="H153" s="2"/>
    </row>
    <row r="154" spans="2:8" s="1" customFormat="1" ht="25.2" customHeight="1" x14ac:dyDescent="0.3">
      <c r="B154" s="10" t="s">
        <v>2161</v>
      </c>
      <c r="C154" s="10" t="s">
        <v>2162</v>
      </c>
      <c r="D154" s="11"/>
      <c r="E154" s="16"/>
      <c r="F154" s="11"/>
      <c r="G154" s="11">
        <f>+G155+G166+G170</f>
        <v>67153.94</v>
      </c>
      <c r="H154" s="2"/>
    </row>
    <row r="155" spans="2:8" s="1" customFormat="1" ht="25.2" customHeight="1" x14ac:dyDescent="0.3">
      <c r="B155" s="12" t="s">
        <v>2163</v>
      </c>
      <c r="C155" s="12" t="s">
        <v>6410</v>
      </c>
      <c r="D155" s="13"/>
      <c r="E155" s="17"/>
      <c r="F155" s="13"/>
      <c r="G155" s="13">
        <f>SUM(G156:G165)/2</f>
        <v>28289.29</v>
      </c>
      <c r="H155" s="2"/>
    </row>
    <row r="156" spans="2:8" s="1" customFormat="1" ht="19.95" customHeight="1" x14ac:dyDescent="0.3">
      <c r="B156" s="6" t="s">
        <v>2165</v>
      </c>
      <c r="C156" s="6" t="s">
        <v>2164</v>
      </c>
      <c r="D156" s="5"/>
      <c r="E156" s="5"/>
      <c r="F156" s="5"/>
      <c r="G156" s="5">
        <f>SUM(G157:G158)</f>
        <v>3733.25</v>
      </c>
      <c r="H156" s="2"/>
    </row>
    <row r="157" spans="2:8" s="1" customFormat="1" ht="15" customHeight="1" x14ac:dyDescent="0.3">
      <c r="B157" s="4" t="s">
        <v>6411</v>
      </c>
      <c r="C157" s="4" t="s">
        <v>6412</v>
      </c>
      <c r="D157" s="3" t="s">
        <v>1337</v>
      </c>
      <c r="E157" s="18">
        <v>85</v>
      </c>
      <c r="F157" s="3">
        <v>34.25</v>
      </c>
      <c r="G157" s="3">
        <f t="shared" ref="G157:G158" si="38">+ROUND(E157*F157,2)</f>
        <v>2911.25</v>
      </c>
      <c r="H157" s="2"/>
    </row>
    <row r="158" spans="2:8" s="1" customFormat="1" ht="15" customHeight="1" x14ac:dyDescent="0.3">
      <c r="B158" s="4" t="s">
        <v>6415</v>
      </c>
      <c r="C158" s="4" t="s">
        <v>2168</v>
      </c>
      <c r="D158" s="3" t="s">
        <v>1337</v>
      </c>
      <c r="E158" s="18">
        <v>24</v>
      </c>
      <c r="F158" s="3">
        <v>34.25</v>
      </c>
      <c r="G158" s="3">
        <f t="shared" si="38"/>
        <v>822</v>
      </c>
      <c r="H158" s="2"/>
    </row>
    <row r="159" spans="2:8" s="1" customFormat="1" ht="19.95" customHeight="1" x14ac:dyDescent="0.3">
      <c r="B159" s="6" t="s">
        <v>2167</v>
      </c>
      <c r="C159" s="6" t="s">
        <v>6416</v>
      </c>
      <c r="D159" s="5"/>
      <c r="E159" s="5"/>
      <c r="F159" s="5"/>
      <c r="G159" s="5">
        <f>SUM(G160)</f>
        <v>18522.919999999998</v>
      </c>
      <c r="H159" s="2"/>
    </row>
    <row r="160" spans="2:8" s="1" customFormat="1" ht="15" customHeight="1" x14ac:dyDescent="0.3">
      <c r="B160" s="4" t="s">
        <v>6417</v>
      </c>
      <c r="C160" s="4" t="s">
        <v>6418</v>
      </c>
      <c r="D160" s="3" t="s">
        <v>1337</v>
      </c>
      <c r="E160" s="18">
        <v>199</v>
      </c>
      <c r="F160" s="3">
        <v>93.08</v>
      </c>
      <c r="G160" s="3">
        <f t="shared" ref="G160" si="39">+ROUND(E160*F160,2)</f>
        <v>18522.919999999998</v>
      </c>
      <c r="H160" s="2"/>
    </row>
    <row r="161" spans="2:8" s="1" customFormat="1" ht="19.95" customHeight="1" x14ac:dyDescent="0.3">
      <c r="B161" s="6" t="s">
        <v>2171</v>
      </c>
      <c r="C161" s="6" t="s">
        <v>6426</v>
      </c>
      <c r="D161" s="5"/>
      <c r="E161" s="5"/>
      <c r="F161" s="5"/>
      <c r="G161" s="5">
        <f>SUM(G162:G163)</f>
        <v>2608.86</v>
      </c>
      <c r="H161" s="2"/>
    </row>
    <row r="162" spans="2:8" s="1" customFormat="1" ht="15" customHeight="1" x14ac:dyDescent="0.3">
      <c r="B162" s="4" t="s">
        <v>6428</v>
      </c>
      <c r="C162" s="4" t="s">
        <v>6802</v>
      </c>
      <c r="D162" s="3" t="s">
        <v>1337</v>
      </c>
      <c r="E162" s="18">
        <v>19</v>
      </c>
      <c r="F162" s="3">
        <v>94.66</v>
      </c>
      <c r="G162" s="3">
        <f t="shared" ref="G162:G163" si="40">+ROUND(E162*F162,2)</f>
        <v>1798.54</v>
      </c>
      <c r="H162" s="2"/>
    </row>
    <row r="163" spans="2:8" s="1" customFormat="1" ht="15" customHeight="1" x14ac:dyDescent="0.3">
      <c r="B163" s="4" t="s">
        <v>6429</v>
      </c>
      <c r="C163" s="4" t="s">
        <v>6803</v>
      </c>
      <c r="D163" s="3" t="s">
        <v>1337</v>
      </c>
      <c r="E163" s="18">
        <v>8</v>
      </c>
      <c r="F163" s="3">
        <v>101.29</v>
      </c>
      <c r="G163" s="3">
        <f t="shared" si="40"/>
        <v>810.32</v>
      </c>
      <c r="H163" s="2"/>
    </row>
    <row r="164" spans="2:8" s="1" customFormat="1" ht="19.95" customHeight="1" x14ac:dyDescent="0.3">
      <c r="B164" s="6" t="s">
        <v>6432</v>
      </c>
      <c r="C164" s="6" t="s">
        <v>2206</v>
      </c>
      <c r="D164" s="5"/>
      <c r="E164" s="5"/>
      <c r="F164" s="5"/>
      <c r="G164" s="5">
        <f>SUM(G165)</f>
        <v>3424.26</v>
      </c>
      <c r="H164" s="2"/>
    </row>
    <row r="165" spans="2:8" s="1" customFormat="1" ht="15" customHeight="1" x14ac:dyDescent="0.3">
      <c r="B165" s="4" t="s">
        <v>6439</v>
      </c>
      <c r="C165" s="4" t="s">
        <v>6440</v>
      </c>
      <c r="D165" s="3" t="s">
        <v>28</v>
      </c>
      <c r="E165" s="18">
        <v>93</v>
      </c>
      <c r="F165" s="3">
        <v>36.82</v>
      </c>
      <c r="G165" s="3">
        <f t="shared" ref="G165" si="41">+ROUND(E165*F165,2)</f>
        <v>3424.26</v>
      </c>
      <c r="H165" s="2"/>
    </row>
    <row r="166" spans="2:8" s="1" customFormat="1" ht="25.2" customHeight="1" x14ac:dyDescent="0.3">
      <c r="B166" s="12" t="s">
        <v>2219</v>
      </c>
      <c r="C166" s="12" t="s">
        <v>6456</v>
      </c>
      <c r="D166" s="13"/>
      <c r="E166" s="17"/>
      <c r="F166" s="13"/>
      <c r="G166" s="13">
        <f>SUM(G167:G169)</f>
        <v>32724.829999999998</v>
      </c>
      <c r="H166" s="2"/>
    </row>
    <row r="167" spans="2:8" s="1" customFormat="1" ht="15" customHeight="1" x14ac:dyDescent="0.3">
      <c r="B167" s="4" t="s">
        <v>2221</v>
      </c>
      <c r="C167" s="4" t="s">
        <v>6457</v>
      </c>
      <c r="D167" s="3" t="s">
        <v>25</v>
      </c>
      <c r="E167" s="18">
        <v>6977</v>
      </c>
      <c r="F167" s="3">
        <v>3.39</v>
      </c>
      <c r="G167" s="3">
        <f t="shared" ref="G167:G169" si="42">+ROUND(E167*F167,2)</f>
        <v>23652.03</v>
      </c>
      <c r="H167" s="2"/>
    </row>
    <row r="168" spans="2:8" s="1" customFormat="1" ht="15" customHeight="1" x14ac:dyDescent="0.3">
      <c r="B168" s="4" t="s">
        <v>6458</v>
      </c>
      <c r="C168" s="4" t="s">
        <v>6809</v>
      </c>
      <c r="D168" s="3" t="s">
        <v>25</v>
      </c>
      <c r="E168" s="18">
        <v>1043</v>
      </c>
      <c r="F168" s="3">
        <v>5.22</v>
      </c>
      <c r="G168" s="3">
        <f t="shared" si="42"/>
        <v>5444.46</v>
      </c>
      <c r="H168" s="2"/>
    </row>
    <row r="169" spans="2:8" s="1" customFormat="1" ht="15" customHeight="1" x14ac:dyDescent="0.3">
      <c r="B169" s="4" t="s">
        <v>2225</v>
      </c>
      <c r="C169" s="4" t="s">
        <v>6810</v>
      </c>
      <c r="D169" s="3" t="s">
        <v>25</v>
      </c>
      <c r="E169" s="18">
        <v>507.46</v>
      </c>
      <c r="F169" s="3">
        <v>7.15</v>
      </c>
      <c r="G169" s="3">
        <f t="shared" si="42"/>
        <v>3628.34</v>
      </c>
      <c r="H169" s="2"/>
    </row>
    <row r="170" spans="2:8" s="1" customFormat="1" ht="25.2" customHeight="1" x14ac:dyDescent="0.3">
      <c r="B170" s="12" t="s">
        <v>2433</v>
      </c>
      <c r="C170" s="12" t="s">
        <v>6497</v>
      </c>
      <c r="D170" s="13"/>
      <c r="E170" s="17"/>
      <c r="F170" s="13"/>
      <c r="G170" s="13">
        <f>SUM(G171:G174)</f>
        <v>6139.82</v>
      </c>
      <c r="H170" s="2"/>
    </row>
    <row r="171" spans="2:8" s="1" customFormat="1" ht="15" customHeight="1" x14ac:dyDescent="0.3">
      <c r="B171" s="4" t="s">
        <v>2455</v>
      </c>
      <c r="C171" s="4" t="s">
        <v>6829</v>
      </c>
      <c r="D171" s="3" t="s">
        <v>28</v>
      </c>
      <c r="E171" s="18">
        <v>7</v>
      </c>
      <c r="F171" s="3">
        <v>64.41</v>
      </c>
      <c r="G171" s="3">
        <f t="shared" ref="G171:G174" si="43">+ROUND(E171*F171,2)</f>
        <v>450.87</v>
      </c>
      <c r="H171" s="2"/>
    </row>
    <row r="172" spans="2:8" s="1" customFormat="1" ht="15" customHeight="1" x14ac:dyDescent="0.3">
      <c r="B172" s="4" t="s">
        <v>2457</v>
      </c>
      <c r="C172" s="4" t="s">
        <v>6830</v>
      </c>
      <c r="D172" s="3" t="s">
        <v>28</v>
      </c>
      <c r="E172" s="18">
        <v>16</v>
      </c>
      <c r="F172" s="3">
        <v>52.13</v>
      </c>
      <c r="G172" s="3">
        <f t="shared" si="43"/>
        <v>834.08</v>
      </c>
      <c r="H172" s="2"/>
    </row>
    <row r="173" spans="2:8" s="1" customFormat="1" ht="15" customHeight="1" x14ac:dyDescent="0.3">
      <c r="B173" s="4" t="s">
        <v>2459</v>
      </c>
      <c r="C173" s="4" t="s">
        <v>6831</v>
      </c>
      <c r="D173" s="3" t="s">
        <v>28</v>
      </c>
      <c r="E173" s="18">
        <v>9</v>
      </c>
      <c r="F173" s="3">
        <v>52.13</v>
      </c>
      <c r="G173" s="3">
        <f t="shared" si="43"/>
        <v>469.17</v>
      </c>
      <c r="H173" s="2"/>
    </row>
    <row r="174" spans="2:8" s="1" customFormat="1" ht="15" customHeight="1" x14ac:dyDescent="0.3">
      <c r="B174" s="4" t="s">
        <v>2461</v>
      </c>
      <c r="C174" s="4" t="s">
        <v>6498</v>
      </c>
      <c r="D174" s="3" t="s">
        <v>28</v>
      </c>
      <c r="E174" s="18">
        <v>30</v>
      </c>
      <c r="F174" s="3">
        <v>146.19</v>
      </c>
      <c r="G174" s="3">
        <f t="shared" si="43"/>
        <v>4385.7</v>
      </c>
      <c r="H174" s="2"/>
    </row>
    <row r="175" spans="2:8" s="1" customFormat="1" ht="25.2" customHeight="1" x14ac:dyDescent="0.3">
      <c r="B175" s="10" t="s">
        <v>2501</v>
      </c>
      <c r="C175" s="10" t="s">
        <v>6504</v>
      </c>
      <c r="D175" s="11"/>
      <c r="E175" s="16"/>
      <c r="F175" s="11"/>
      <c r="G175" s="11">
        <f>SUM(G176)</f>
        <v>1662.6</v>
      </c>
      <c r="H175" s="2"/>
    </row>
    <row r="176" spans="2:8" s="1" customFormat="1" ht="15" customHeight="1" x14ac:dyDescent="0.3">
      <c r="B176" s="4" t="s">
        <v>2551</v>
      </c>
      <c r="C176" s="4" t="s">
        <v>6506</v>
      </c>
      <c r="D176" s="3" t="s">
        <v>28</v>
      </c>
      <c r="E176" s="18">
        <v>4</v>
      </c>
      <c r="F176" s="3">
        <v>415.65</v>
      </c>
      <c r="G176" s="3">
        <f t="shared" ref="G176" si="44">+ROUND(E176*F176,2)</f>
        <v>1662.6</v>
      </c>
      <c r="H176" s="2"/>
    </row>
    <row r="177" spans="2:8" s="1" customFormat="1" ht="30" customHeight="1" x14ac:dyDescent="0.3">
      <c r="B177" s="7" t="s">
        <v>3672</v>
      </c>
      <c r="C177" s="7" t="s">
        <v>5</v>
      </c>
      <c r="D177" s="8"/>
      <c r="E177" s="15"/>
      <c r="F177" s="8"/>
      <c r="G177" s="8">
        <f>+G178+G183+G196+G202+G204+G209+G211</f>
        <v>55357.11</v>
      </c>
      <c r="H177" s="2"/>
    </row>
    <row r="178" spans="2:8" s="1" customFormat="1" ht="25.2" customHeight="1" x14ac:dyDescent="0.3">
      <c r="B178" s="10" t="s">
        <v>3673</v>
      </c>
      <c r="C178" s="10" t="s">
        <v>3674</v>
      </c>
      <c r="D178" s="11"/>
      <c r="E178" s="16"/>
      <c r="F178" s="11"/>
      <c r="G178" s="11">
        <f>+G179</f>
        <v>8670.9599999999991</v>
      </c>
      <c r="H178" s="2"/>
    </row>
    <row r="179" spans="2:8" s="1" customFormat="1" ht="25.2" customHeight="1" x14ac:dyDescent="0.3">
      <c r="B179" s="12" t="s">
        <v>7507</v>
      </c>
      <c r="C179" s="12" t="s">
        <v>3676</v>
      </c>
      <c r="D179" s="13"/>
      <c r="E179" s="17"/>
      <c r="F179" s="13"/>
      <c r="G179" s="13">
        <f>SUM(G180:G182)</f>
        <v>8670.9599999999991</v>
      </c>
      <c r="H179" s="2"/>
    </row>
    <row r="180" spans="2:8" s="1" customFormat="1" ht="15" customHeight="1" x14ac:dyDescent="0.3">
      <c r="B180" s="4" t="s">
        <v>3677</v>
      </c>
      <c r="C180" s="4" t="s">
        <v>6593</v>
      </c>
      <c r="D180" s="3" t="s">
        <v>25</v>
      </c>
      <c r="E180" s="18">
        <v>1373</v>
      </c>
      <c r="F180" s="3">
        <v>4.79</v>
      </c>
      <c r="G180" s="3">
        <f t="shared" ref="G180:G182" si="45">+ROUND(E180*F180,2)</f>
        <v>6576.67</v>
      </c>
      <c r="H180" s="2"/>
    </row>
    <row r="181" spans="2:8" s="1" customFormat="1" ht="15" customHeight="1" x14ac:dyDescent="0.3">
      <c r="B181" s="4" t="s">
        <v>3679</v>
      </c>
      <c r="C181" s="4" t="s">
        <v>6594</v>
      </c>
      <c r="D181" s="3" t="s">
        <v>25</v>
      </c>
      <c r="E181" s="18">
        <v>632</v>
      </c>
      <c r="F181" s="3">
        <v>2.97</v>
      </c>
      <c r="G181" s="3">
        <f t="shared" si="45"/>
        <v>1877.04</v>
      </c>
      <c r="H181" s="2"/>
    </row>
    <row r="182" spans="2:8" s="1" customFormat="1" ht="15" customHeight="1" x14ac:dyDescent="0.3">
      <c r="B182" s="4" t="s">
        <v>3681</v>
      </c>
      <c r="C182" s="4" t="s">
        <v>6595</v>
      </c>
      <c r="D182" s="3" t="s">
        <v>25</v>
      </c>
      <c r="E182" s="18">
        <v>79</v>
      </c>
      <c r="F182" s="3">
        <v>2.75</v>
      </c>
      <c r="G182" s="3">
        <f t="shared" si="45"/>
        <v>217.25</v>
      </c>
      <c r="H182" s="2"/>
    </row>
    <row r="183" spans="2:8" s="1" customFormat="1" ht="25.2" customHeight="1" x14ac:dyDescent="0.3">
      <c r="B183" s="10" t="s">
        <v>3701</v>
      </c>
      <c r="C183" s="10" t="s">
        <v>6596</v>
      </c>
      <c r="D183" s="11"/>
      <c r="E183" s="16"/>
      <c r="F183" s="11"/>
      <c r="G183" s="11">
        <f>SUM(G184:G195)</f>
        <v>23327.339999999997</v>
      </c>
      <c r="H183" s="2"/>
    </row>
    <row r="184" spans="2:8" s="1" customFormat="1" ht="15" customHeight="1" x14ac:dyDescent="0.3">
      <c r="B184" s="4" t="s">
        <v>3703</v>
      </c>
      <c r="C184" s="4" t="s">
        <v>6597</v>
      </c>
      <c r="D184" s="3" t="s">
        <v>25</v>
      </c>
      <c r="E184" s="18">
        <v>349.2</v>
      </c>
      <c r="F184" s="3">
        <v>10.86</v>
      </c>
      <c r="G184" s="3">
        <f t="shared" ref="G184:G195" si="46">+ROUND(E184*F184,2)</f>
        <v>3792.31</v>
      </c>
      <c r="H184" s="2"/>
    </row>
    <row r="185" spans="2:8" s="1" customFormat="1" ht="15" customHeight="1" x14ac:dyDescent="0.3">
      <c r="B185" s="4" t="s">
        <v>3705</v>
      </c>
      <c r="C185" s="4" t="s">
        <v>6598</v>
      </c>
      <c r="D185" s="3" t="s">
        <v>25</v>
      </c>
      <c r="E185" s="18">
        <v>121</v>
      </c>
      <c r="F185" s="3">
        <v>13</v>
      </c>
      <c r="G185" s="3">
        <f t="shared" si="46"/>
        <v>1573</v>
      </c>
      <c r="H185" s="2"/>
    </row>
    <row r="186" spans="2:8" s="1" customFormat="1" ht="15" customHeight="1" x14ac:dyDescent="0.3">
      <c r="B186" s="4" t="s">
        <v>3707</v>
      </c>
      <c r="C186" s="4" t="s">
        <v>3737</v>
      </c>
      <c r="D186" s="3" t="s">
        <v>28</v>
      </c>
      <c r="E186" s="18">
        <v>108</v>
      </c>
      <c r="F186" s="3">
        <v>9.66</v>
      </c>
      <c r="G186" s="3">
        <f t="shared" si="46"/>
        <v>1043.28</v>
      </c>
      <c r="H186" s="2"/>
    </row>
    <row r="187" spans="2:8" s="1" customFormat="1" ht="15" customHeight="1" x14ac:dyDescent="0.3">
      <c r="B187" s="4" t="s">
        <v>3711</v>
      </c>
      <c r="C187" s="4" t="s">
        <v>6600</v>
      </c>
      <c r="D187" s="3" t="s">
        <v>28</v>
      </c>
      <c r="E187" s="18">
        <v>136</v>
      </c>
      <c r="F187" s="3">
        <v>6.55</v>
      </c>
      <c r="G187" s="3">
        <f t="shared" si="46"/>
        <v>890.8</v>
      </c>
      <c r="H187" s="2"/>
    </row>
    <row r="188" spans="2:8" s="1" customFormat="1" ht="15" customHeight="1" x14ac:dyDescent="0.3">
      <c r="B188" s="4" t="s">
        <v>3713</v>
      </c>
      <c r="C188" s="4" t="s">
        <v>6601</v>
      </c>
      <c r="D188" s="3" t="s">
        <v>28</v>
      </c>
      <c r="E188" s="18">
        <v>31</v>
      </c>
      <c r="F188" s="3">
        <v>5.52</v>
      </c>
      <c r="G188" s="3">
        <f t="shared" si="46"/>
        <v>171.12</v>
      </c>
      <c r="H188" s="2"/>
    </row>
    <row r="189" spans="2:8" s="1" customFormat="1" ht="15" customHeight="1" x14ac:dyDescent="0.3">
      <c r="B189" s="4" t="s">
        <v>3715</v>
      </c>
      <c r="C189" s="4" t="s">
        <v>6602</v>
      </c>
      <c r="D189" s="3" t="s">
        <v>28</v>
      </c>
      <c r="E189" s="18">
        <v>249</v>
      </c>
      <c r="F189" s="3">
        <v>5.45</v>
      </c>
      <c r="G189" s="3">
        <f t="shared" si="46"/>
        <v>1357.05</v>
      </c>
      <c r="H189" s="2"/>
    </row>
    <row r="190" spans="2:8" s="1" customFormat="1" ht="15" customHeight="1" x14ac:dyDescent="0.3">
      <c r="B190" s="4" t="s">
        <v>3717</v>
      </c>
      <c r="C190" s="4" t="s">
        <v>6603</v>
      </c>
      <c r="D190" s="3" t="s">
        <v>28</v>
      </c>
      <c r="E190" s="18">
        <v>173</v>
      </c>
      <c r="F190" s="3">
        <v>4.1399999999999997</v>
      </c>
      <c r="G190" s="3">
        <f t="shared" si="46"/>
        <v>716.22</v>
      </c>
      <c r="H190" s="2"/>
    </row>
    <row r="191" spans="2:8" s="1" customFormat="1" ht="15" customHeight="1" x14ac:dyDescent="0.3">
      <c r="B191" s="4" t="s">
        <v>3718</v>
      </c>
      <c r="C191" s="4" t="s">
        <v>3706</v>
      </c>
      <c r="D191" s="3" t="s">
        <v>25</v>
      </c>
      <c r="E191" s="18">
        <v>195</v>
      </c>
      <c r="F191" s="3">
        <v>15.12</v>
      </c>
      <c r="G191" s="3">
        <f t="shared" si="46"/>
        <v>2948.4</v>
      </c>
      <c r="H191" s="2"/>
    </row>
    <row r="192" spans="2:8" s="1" customFormat="1" ht="15" customHeight="1" x14ac:dyDescent="0.3">
      <c r="B192" s="4" t="s">
        <v>3720</v>
      </c>
      <c r="C192" s="4" t="s">
        <v>3714</v>
      </c>
      <c r="D192" s="3" t="s">
        <v>28</v>
      </c>
      <c r="E192" s="18">
        <v>13</v>
      </c>
      <c r="F192" s="3">
        <v>12.42</v>
      </c>
      <c r="G192" s="3">
        <f t="shared" si="46"/>
        <v>161.46</v>
      </c>
      <c r="H192" s="2"/>
    </row>
    <row r="193" spans="2:8" s="1" customFormat="1" ht="15" customHeight="1" x14ac:dyDescent="0.3">
      <c r="B193" s="4" t="s">
        <v>3722</v>
      </c>
      <c r="C193" s="4" t="s">
        <v>3721</v>
      </c>
      <c r="D193" s="3" t="s">
        <v>28</v>
      </c>
      <c r="E193" s="18">
        <v>14</v>
      </c>
      <c r="F193" s="3">
        <v>7.92</v>
      </c>
      <c r="G193" s="3">
        <f t="shared" si="46"/>
        <v>110.88</v>
      </c>
      <c r="H193" s="2"/>
    </row>
    <row r="194" spans="2:8" s="1" customFormat="1" ht="15" customHeight="1" x14ac:dyDescent="0.3">
      <c r="B194" s="4" t="s">
        <v>3723</v>
      </c>
      <c r="C194" s="4" t="s">
        <v>3727</v>
      </c>
      <c r="D194" s="3" t="s">
        <v>28</v>
      </c>
      <c r="E194" s="18">
        <v>14</v>
      </c>
      <c r="F194" s="3">
        <v>11.63</v>
      </c>
      <c r="G194" s="3">
        <f t="shared" si="46"/>
        <v>162.82</v>
      </c>
      <c r="H194" s="2"/>
    </row>
    <row r="195" spans="2:8" s="1" customFormat="1" ht="15" customHeight="1" x14ac:dyDescent="0.3">
      <c r="B195" s="4" t="s">
        <v>3724</v>
      </c>
      <c r="C195" s="4" t="s">
        <v>6604</v>
      </c>
      <c r="D195" s="3" t="s">
        <v>25</v>
      </c>
      <c r="E195" s="18">
        <v>80</v>
      </c>
      <c r="F195" s="3">
        <v>130</v>
      </c>
      <c r="G195" s="3">
        <f t="shared" si="46"/>
        <v>10400</v>
      </c>
      <c r="H195" s="2"/>
    </row>
    <row r="196" spans="2:8" s="1" customFormat="1" ht="25.2" customHeight="1" x14ac:dyDescent="0.3">
      <c r="B196" s="10" t="s">
        <v>3754</v>
      </c>
      <c r="C196" s="10" t="s">
        <v>3755</v>
      </c>
      <c r="D196" s="11"/>
      <c r="E196" s="16"/>
      <c r="F196" s="11"/>
      <c r="G196" s="11">
        <f>SUM(G197:G201)</f>
        <v>2352.44</v>
      </c>
      <c r="H196" s="2"/>
    </row>
    <row r="197" spans="2:8" s="1" customFormat="1" ht="15" customHeight="1" x14ac:dyDescent="0.3">
      <c r="B197" s="4" t="s">
        <v>3756</v>
      </c>
      <c r="C197" s="4" t="s">
        <v>6605</v>
      </c>
      <c r="D197" s="3" t="s">
        <v>1337</v>
      </c>
      <c r="E197" s="18">
        <v>18</v>
      </c>
      <c r="F197" s="3">
        <v>104.96</v>
      </c>
      <c r="G197" s="3">
        <f t="shared" ref="G197:G201" si="47">+ROUND(E197*F197,2)</f>
        <v>1889.28</v>
      </c>
      <c r="H197" s="2"/>
    </row>
    <row r="198" spans="2:8" s="1" customFormat="1" ht="15" customHeight="1" x14ac:dyDescent="0.3">
      <c r="B198" s="4" t="s">
        <v>3758</v>
      </c>
      <c r="C198" s="4" t="s">
        <v>6606</v>
      </c>
      <c r="D198" s="3" t="s">
        <v>1337</v>
      </c>
      <c r="E198" s="18">
        <v>1</v>
      </c>
      <c r="F198" s="3">
        <v>105.28</v>
      </c>
      <c r="G198" s="3">
        <f t="shared" si="47"/>
        <v>105.28</v>
      </c>
      <c r="H198" s="2"/>
    </row>
    <row r="199" spans="2:8" s="1" customFormat="1" ht="15" customHeight="1" x14ac:dyDescent="0.3">
      <c r="B199" s="4" t="s">
        <v>3760</v>
      </c>
      <c r="C199" s="4" t="s">
        <v>6607</v>
      </c>
      <c r="D199" s="3" t="s">
        <v>1337</v>
      </c>
      <c r="E199" s="18">
        <v>20</v>
      </c>
      <c r="F199" s="3">
        <v>16.059999999999999</v>
      </c>
      <c r="G199" s="3">
        <f t="shared" si="47"/>
        <v>321.2</v>
      </c>
      <c r="H199" s="2"/>
    </row>
    <row r="200" spans="2:8" s="1" customFormat="1" ht="15" customHeight="1" x14ac:dyDescent="0.3">
      <c r="B200" s="4" t="s">
        <v>3762</v>
      </c>
      <c r="C200" s="4" t="s">
        <v>3775</v>
      </c>
      <c r="D200" s="3" t="s">
        <v>1337</v>
      </c>
      <c r="E200" s="18">
        <v>1</v>
      </c>
      <c r="F200" s="3">
        <v>18.34</v>
      </c>
      <c r="G200" s="3">
        <f t="shared" si="47"/>
        <v>18.34</v>
      </c>
      <c r="H200" s="2"/>
    </row>
    <row r="201" spans="2:8" s="1" customFormat="1" ht="15" customHeight="1" x14ac:dyDescent="0.3">
      <c r="B201" s="4" t="s">
        <v>3764</v>
      </c>
      <c r="C201" s="4" t="s">
        <v>3777</v>
      </c>
      <c r="D201" s="3" t="s">
        <v>1337</v>
      </c>
      <c r="E201" s="18">
        <v>1</v>
      </c>
      <c r="F201" s="3">
        <v>18.34</v>
      </c>
      <c r="G201" s="3">
        <f t="shared" si="47"/>
        <v>18.34</v>
      </c>
      <c r="H201" s="2"/>
    </row>
    <row r="202" spans="2:8" s="1" customFormat="1" ht="25.2" customHeight="1" x14ac:dyDescent="0.3">
      <c r="B202" s="10" t="s">
        <v>3806</v>
      </c>
      <c r="C202" s="10" t="s">
        <v>3807</v>
      </c>
      <c r="D202" s="11"/>
      <c r="E202" s="16"/>
      <c r="F202" s="11"/>
      <c r="G202" s="11">
        <f>SUM(G203)</f>
        <v>1091</v>
      </c>
      <c r="H202" s="2"/>
    </row>
    <row r="203" spans="2:8" s="1" customFormat="1" ht="15" customHeight="1" x14ac:dyDescent="0.3">
      <c r="B203" s="4" t="s">
        <v>3808</v>
      </c>
      <c r="C203" s="4" t="s">
        <v>6615</v>
      </c>
      <c r="D203" s="3" t="s">
        <v>25</v>
      </c>
      <c r="E203" s="18">
        <v>100</v>
      </c>
      <c r="F203" s="3">
        <v>10.91</v>
      </c>
      <c r="G203" s="3">
        <f t="shared" ref="G203" si="48">+ROUND(E203*F203,2)</f>
        <v>1091</v>
      </c>
      <c r="H203" s="2"/>
    </row>
    <row r="204" spans="2:8" s="1" customFormat="1" ht="25.2" customHeight="1" x14ac:dyDescent="0.3">
      <c r="B204" s="10" t="s">
        <v>3814</v>
      </c>
      <c r="C204" s="10" t="s">
        <v>3815</v>
      </c>
      <c r="D204" s="11"/>
      <c r="E204" s="16"/>
      <c r="F204" s="11"/>
      <c r="G204" s="11">
        <f>SUM(G205:G208)-G206</f>
        <v>8386.9100000000017</v>
      </c>
      <c r="H204" s="2"/>
    </row>
    <row r="205" spans="2:8" s="1" customFormat="1" ht="15" customHeight="1" x14ac:dyDescent="0.3">
      <c r="B205" s="4" t="s">
        <v>3816</v>
      </c>
      <c r="C205" s="4" t="s">
        <v>6616</v>
      </c>
      <c r="D205" s="3" t="s">
        <v>28</v>
      </c>
      <c r="E205" s="18">
        <v>2</v>
      </c>
      <c r="F205" s="3">
        <v>719.33</v>
      </c>
      <c r="G205" s="3">
        <f t="shared" ref="G205" si="49">+ROUND(E205*F205,2)</f>
        <v>1438.66</v>
      </c>
      <c r="H205" s="2"/>
    </row>
    <row r="206" spans="2:8" s="1" customFormat="1" ht="25.2" customHeight="1" x14ac:dyDescent="0.3">
      <c r="B206" s="12" t="s">
        <v>3852</v>
      </c>
      <c r="C206" s="12" t="s">
        <v>3843</v>
      </c>
      <c r="D206" s="13"/>
      <c r="E206" s="17"/>
      <c r="F206" s="13"/>
      <c r="G206" s="13">
        <f>SUM(G207:G208)</f>
        <v>6948.25</v>
      </c>
      <c r="H206" s="2"/>
    </row>
    <row r="207" spans="2:8" s="1" customFormat="1" ht="15" customHeight="1" x14ac:dyDescent="0.3">
      <c r="B207" s="4" t="s">
        <v>3854</v>
      </c>
      <c r="C207" s="4" t="s">
        <v>6622</v>
      </c>
      <c r="D207" s="3" t="s">
        <v>28</v>
      </c>
      <c r="E207" s="18">
        <v>1</v>
      </c>
      <c r="F207" s="3">
        <v>6093.06</v>
      </c>
      <c r="G207" s="3">
        <f t="shared" ref="G207:G208" si="50">+ROUND(E207*F207,2)</f>
        <v>6093.06</v>
      </c>
      <c r="H207" s="2"/>
    </row>
    <row r="208" spans="2:8" s="1" customFormat="1" ht="15" customHeight="1" x14ac:dyDescent="0.3">
      <c r="B208" s="4" t="s">
        <v>3858</v>
      </c>
      <c r="C208" s="4" t="s">
        <v>6624</v>
      </c>
      <c r="D208" s="3" t="s">
        <v>1337</v>
      </c>
      <c r="E208" s="18">
        <v>19</v>
      </c>
      <c r="F208" s="3">
        <v>45.01</v>
      </c>
      <c r="G208" s="3">
        <f t="shared" si="50"/>
        <v>855.19</v>
      </c>
      <c r="H208" s="2"/>
    </row>
    <row r="209" spans="2:8" s="1" customFormat="1" ht="25.2" customHeight="1" x14ac:dyDescent="0.3">
      <c r="B209" s="10" t="s">
        <v>3860</v>
      </c>
      <c r="C209" s="10" t="s">
        <v>6625</v>
      </c>
      <c r="D209" s="11"/>
      <c r="E209" s="16"/>
      <c r="F209" s="11"/>
      <c r="G209" s="11">
        <f>SUM(G210)</f>
        <v>1711.68</v>
      </c>
      <c r="H209" s="2"/>
    </row>
    <row r="210" spans="2:8" s="1" customFormat="1" ht="15" customHeight="1" x14ac:dyDescent="0.3">
      <c r="B210" s="4" t="s">
        <v>3861</v>
      </c>
      <c r="C210" s="4" t="s">
        <v>6626</v>
      </c>
      <c r="D210" s="3" t="s">
        <v>28</v>
      </c>
      <c r="E210" s="18">
        <v>32</v>
      </c>
      <c r="F210" s="3">
        <v>53.49</v>
      </c>
      <c r="G210" s="3">
        <f t="shared" ref="G210" si="51">+ROUND(E210*F210,2)</f>
        <v>1711.68</v>
      </c>
      <c r="H210" s="2"/>
    </row>
    <row r="211" spans="2:8" s="1" customFormat="1" ht="25.2" customHeight="1" x14ac:dyDescent="0.3">
      <c r="B211" s="10" t="s">
        <v>3867</v>
      </c>
      <c r="C211" s="10" t="s">
        <v>6630</v>
      </c>
      <c r="D211" s="11"/>
      <c r="E211" s="16"/>
      <c r="F211" s="11"/>
      <c r="G211" s="11">
        <f>+G212+G216</f>
        <v>9816.7799999999988</v>
      </c>
      <c r="H211" s="2"/>
    </row>
    <row r="212" spans="2:8" s="1" customFormat="1" ht="25.2" customHeight="1" x14ac:dyDescent="0.3">
      <c r="B212" s="12" t="s">
        <v>3869</v>
      </c>
      <c r="C212" s="12" t="s">
        <v>3870</v>
      </c>
      <c r="D212" s="13"/>
      <c r="E212" s="17"/>
      <c r="F212" s="13"/>
      <c r="G212" s="13">
        <f>SUM(G213:G215)</f>
        <v>5150.2</v>
      </c>
      <c r="H212" s="2"/>
    </row>
    <row r="213" spans="2:8" s="1" customFormat="1" ht="15" customHeight="1" x14ac:dyDescent="0.3">
      <c r="B213" s="4" t="s">
        <v>3871</v>
      </c>
      <c r="C213" s="4" t="s">
        <v>6631</v>
      </c>
      <c r="D213" s="3" t="s">
        <v>28</v>
      </c>
      <c r="E213" s="18">
        <v>20</v>
      </c>
      <c r="F213" s="3">
        <v>230.01</v>
      </c>
      <c r="G213" s="3">
        <f t="shared" ref="G213:G215" si="52">+ROUND(E213*F213,2)</f>
        <v>4600.2</v>
      </c>
      <c r="H213" s="2"/>
    </row>
    <row r="214" spans="2:8" s="1" customFormat="1" ht="15" customHeight="1" x14ac:dyDescent="0.3">
      <c r="B214" s="4" t="s">
        <v>3873</v>
      </c>
      <c r="C214" s="4" t="s">
        <v>6632</v>
      </c>
      <c r="D214" s="3" t="s">
        <v>28</v>
      </c>
      <c r="E214" s="18">
        <v>1</v>
      </c>
      <c r="F214" s="3">
        <v>326</v>
      </c>
      <c r="G214" s="3">
        <f t="shared" si="52"/>
        <v>326</v>
      </c>
      <c r="H214" s="2"/>
    </row>
    <row r="215" spans="2:8" s="1" customFormat="1" ht="15" customHeight="1" x14ac:dyDescent="0.3">
      <c r="B215" s="4" t="s">
        <v>3875</v>
      </c>
      <c r="C215" s="4" t="s">
        <v>3888</v>
      </c>
      <c r="D215" s="3" t="s">
        <v>28</v>
      </c>
      <c r="E215" s="18">
        <v>1</v>
      </c>
      <c r="F215" s="3">
        <v>224</v>
      </c>
      <c r="G215" s="3">
        <f t="shared" si="52"/>
        <v>224</v>
      </c>
      <c r="H215" s="2"/>
    </row>
    <row r="216" spans="2:8" s="1" customFormat="1" ht="25.2" customHeight="1" x14ac:dyDescent="0.3">
      <c r="B216" s="12" t="s">
        <v>3963</v>
      </c>
      <c r="C216" s="12" t="s">
        <v>6661</v>
      </c>
      <c r="D216" s="13"/>
      <c r="E216" s="17"/>
      <c r="F216" s="13"/>
      <c r="G216" s="13">
        <f>SUM(G217:G218)</f>
        <v>4666.58</v>
      </c>
      <c r="H216" s="2"/>
    </row>
    <row r="217" spans="2:8" s="1" customFormat="1" ht="15" customHeight="1" x14ac:dyDescent="0.3">
      <c r="B217" s="4" t="s">
        <v>3965</v>
      </c>
      <c r="C217" s="4" t="s">
        <v>6505</v>
      </c>
      <c r="D217" s="3" t="s">
        <v>28</v>
      </c>
      <c r="E217" s="18">
        <v>2</v>
      </c>
      <c r="F217" s="3">
        <v>1917.64</v>
      </c>
      <c r="G217" s="3">
        <f t="shared" ref="G217:G218" si="53">+ROUND(E217*F217,2)</f>
        <v>3835.28</v>
      </c>
      <c r="H217" s="2"/>
    </row>
    <row r="218" spans="2:8" s="1" customFormat="1" ht="15" customHeight="1" x14ac:dyDescent="0.3">
      <c r="B218" s="4" t="s">
        <v>3967</v>
      </c>
      <c r="C218" s="4" t="s">
        <v>6506</v>
      </c>
      <c r="D218" s="3" t="s">
        <v>28</v>
      </c>
      <c r="E218" s="18">
        <v>2</v>
      </c>
      <c r="F218" s="3">
        <v>415.65</v>
      </c>
      <c r="G218" s="3">
        <f t="shared" si="53"/>
        <v>831.3</v>
      </c>
      <c r="H218" s="2"/>
    </row>
    <row r="219" spans="2:8" ht="25.2" customHeight="1" x14ac:dyDescent="0.3">
      <c r="B219" s="224" t="s">
        <v>7502</v>
      </c>
      <c r="C219" s="225"/>
      <c r="D219" s="225"/>
      <c r="E219" s="225"/>
      <c r="F219" s="226"/>
      <c r="G219" s="29">
        <f>+G177+G153+G87+G49+G26+G13</f>
        <v>752367.41</v>
      </c>
    </row>
    <row r="222" spans="2:8" x14ac:dyDescent="0.3">
      <c r="G222" s="28">
        <v>752367.41000000038</v>
      </c>
    </row>
    <row r="223" spans="2:8" x14ac:dyDescent="0.3">
      <c r="G223" s="48">
        <f>+G222-G219</f>
        <v>0</v>
      </c>
    </row>
  </sheetData>
  <autoFilter ref="B13:G219" xr:uid="{8B295759-2086-4712-AA6F-934BCED51364}"/>
  <mergeCells count="12">
    <mergeCell ref="G11:G12"/>
    <mergeCell ref="B219:F219"/>
    <mergeCell ref="B1:G1"/>
    <mergeCell ref="C5:G5"/>
    <mergeCell ref="C6:G6"/>
    <mergeCell ref="C7:G7"/>
    <mergeCell ref="B9:G9"/>
    <mergeCell ref="B11:B12"/>
    <mergeCell ref="C11:C12"/>
    <mergeCell ref="D11:D12"/>
    <mergeCell ref="E11:E12"/>
    <mergeCell ref="F11:F12"/>
  </mergeCells>
  <phoneticPr fontId="3" type="noConversion"/>
  <conditionalFormatting sqref="E13:E218">
    <cfRule type="cellIs" dxfId="15"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111" min="1" max="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7D7E-FBE9-4500-B259-DA495DE3BD81}">
  <sheetPr codeName="Hoja12">
    <tabColor theme="5" tint="0.59999389629810485"/>
    <pageSetUpPr fitToPage="1"/>
  </sheetPr>
  <dimension ref="B1:G359"/>
  <sheetViews>
    <sheetView view="pageBreakPreview" topLeftCell="A6" zoomScale="80" zoomScaleNormal="78" zoomScaleSheetLayoutView="80" workbookViewId="0">
      <selection activeCell="B27" sqref="B27"/>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30"/>
      <c r="F2" s="26"/>
      <c r="G2" s="26"/>
    </row>
    <row r="3" spans="2:7" s="25" customFormat="1" ht="19.95" customHeight="1" x14ac:dyDescent="0.3">
      <c r="C3" s="26"/>
      <c r="D3" s="26"/>
      <c r="E3" s="30"/>
      <c r="F3" s="26"/>
      <c r="G3" s="26"/>
    </row>
    <row r="4" spans="2:7" s="25" customFormat="1" ht="19.95" customHeight="1" x14ac:dyDescent="0.3">
      <c r="C4" s="26"/>
      <c r="D4" s="26"/>
      <c r="E4" s="30"/>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31"/>
      <c r="F8" s="27"/>
      <c r="G8" s="27"/>
    </row>
    <row r="9" spans="2:7" ht="15" customHeight="1" x14ac:dyDescent="0.3">
      <c r="B9" s="215" t="s">
        <v>7250</v>
      </c>
      <c r="C9" s="215"/>
      <c r="D9" s="215"/>
      <c r="E9" s="215"/>
      <c r="F9" s="215"/>
      <c r="G9" s="215"/>
    </row>
    <row r="11" spans="2:7" x14ac:dyDescent="0.3">
      <c r="B11" s="227" t="s">
        <v>5433</v>
      </c>
      <c r="C11" s="227" t="s">
        <v>5434</v>
      </c>
      <c r="D11" s="227" t="s">
        <v>5435</v>
      </c>
      <c r="E11" s="228" t="s">
        <v>5436</v>
      </c>
      <c r="F11" s="223" t="s">
        <v>5437</v>
      </c>
      <c r="G11" s="223" t="s">
        <v>5431</v>
      </c>
    </row>
    <row r="12" spans="2:7" x14ac:dyDescent="0.3">
      <c r="B12" s="227"/>
      <c r="C12" s="227"/>
      <c r="D12" s="227"/>
      <c r="E12" s="228"/>
      <c r="F12" s="223"/>
      <c r="G12" s="223"/>
    </row>
    <row r="13" spans="2:7" s="1" customFormat="1" ht="30" customHeight="1" x14ac:dyDescent="0.3">
      <c r="B13" s="7" t="s">
        <v>127</v>
      </c>
      <c r="C13" s="7" t="s">
        <v>1</v>
      </c>
      <c r="D13" s="8"/>
      <c r="E13" s="15"/>
      <c r="F13" s="8"/>
      <c r="G13" s="8">
        <f>+G14+G20</f>
        <v>47896.240000000005</v>
      </c>
    </row>
    <row r="14" spans="2:7" s="1" customFormat="1" ht="25.2" customHeight="1" x14ac:dyDescent="0.3">
      <c r="B14" s="10" t="s">
        <v>385</v>
      </c>
      <c r="C14" s="10" t="s">
        <v>386</v>
      </c>
      <c r="D14" s="11"/>
      <c r="E14" s="16"/>
      <c r="F14" s="11"/>
      <c r="G14" s="11">
        <f>+G15</f>
        <v>9997.84</v>
      </c>
    </row>
    <row r="15" spans="2:7" s="1" customFormat="1" ht="25.2" customHeight="1" x14ac:dyDescent="0.3">
      <c r="B15" s="12" t="s">
        <v>411</v>
      </c>
      <c r="C15" s="12" t="s">
        <v>5970</v>
      </c>
      <c r="D15" s="13"/>
      <c r="E15" s="17"/>
      <c r="F15" s="13"/>
      <c r="G15" s="13">
        <f>SUM(G16:G19)/2</f>
        <v>9997.84</v>
      </c>
    </row>
    <row r="16" spans="2:7" s="1" customFormat="1" ht="19.95" customHeight="1" x14ac:dyDescent="0.3">
      <c r="B16" s="6" t="s">
        <v>413</v>
      </c>
      <c r="C16" s="6" t="s">
        <v>7251</v>
      </c>
      <c r="D16" s="5"/>
      <c r="E16" s="5"/>
      <c r="F16" s="5"/>
      <c r="G16" s="5">
        <f>SUM(G17)</f>
        <v>7901.44</v>
      </c>
    </row>
    <row r="17" spans="2:7" s="1" customFormat="1" ht="15" customHeight="1" x14ac:dyDescent="0.3">
      <c r="B17" s="4" t="s">
        <v>7487</v>
      </c>
      <c r="C17" s="4" t="s">
        <v>7252</v>
      </c>
      <c r="D17" s="3" t="s">
        <v>28</v>
      </c>
      <c r="E17" s="3">
        <v>8</v>
      </c>
      <c r="F17" s="3">
        <v>987.68</v>
      </c>
      <c r="G17" s="3">
        <f t="shared" ref="G17" si="0">+ROUND(E17*F17,2)</f>
        <v>7901.44</v>
      </c>
    </row>
    <row r="18" spans="2:7" s="1" customFormat="1" ht="19.95" customHeight="1" x14ac:dyDescent="0.3">
      <c r="B18" s="6" t="s">
        <v>503</v>
      </c>
      <c r="C18" s="6" t="s">
        <v>7253</v>
      </c>
      <c r="D18" s="5"/>
      <c r="E18" s="5"/>
      <c r="F18" s="5"/>
      <c r="G18" s="5">
        <f>SUM(G19)</f>
        <v>2096.4</v>
      </c>
    </row>
    <row r="19" spans="2:7" s="1" customFormat="1" ht="15" customHeight="1" x14ac:dyDescent="0.3">
      <c r="B19" s="4" t="s">
        <v>7488</v>
      </c>
      <c r="C19" s="4" t="s">
        <v>7254</v>
      </c>
      <c r="D19" s="3" t="s">
        <v>28</v>
      </c>
      <c r="E19" s="3">
        <v>8</v>
      </c>
      <c r="F19" s="3">
        <v>262.05</v>
      </c>
      <c r="G19" s="3">
        <f t="shared" ref="G19" si="1">+ROUND(E19*F19,2)</f>
        <v>2096.4</v>
      </c>
    </row>
    <row r="20" spans="2:7" s="1" customFormat="1" ht="25.2" customHeight="1" x14ac:dyDescent="0.3">
      <c r="B20" s="10" t="s">
        <v>610</v>
      </c>
      <c r="C20" s="10" t="s">
        <v>611</v>
      </c>
      <c r="D20" s="11"/>
      <c r="E20" s="16"/>
      <c r="F20" s="11"/>
      <c r="G20" s="11">
        <f>+G21</f>
        <v>37898.400000000001</v>
      </c>
    </row>
    <row r="21" spans="2:7" s="1" customFormat="1" ht="25.2" customHeight="1" x14ac:dyDescent="0.3">
      <c r="B21" s="12" t="s">
        <v>612</v>
      </c>
      <c r="C21" s="12" t="s">
        <v>5979</v>
      </c>
      <c r="D21" s="13"/>
      <c r="E21" s="17"/>
      <c r="F21" s="13"/>
      <c r="G21" s="13">
        <f>SUM(G22:G23)</f>
        <v>37898.400000000001</v>
      </c>
    </row>
    <row r="22" spans="2:7" s="1" customFormat="1" ht="15" customHeight="1" x14ac:dyDescent="0.3">
      <c r="B22" s="4" t="s">
        <v>7103</v>
      </c>
      <c r="C22" s="4" t="s">
        <v>7255</v>
      </c>
      <c r="D22" s="3" t="s">
        <v>28</v>
      </c>
      <c r="E22" s="3">
        <v>18</v>
      </c>
      <c r="F22" s="3">
        <v>1093.5</v>
      </c>
      <c r="G22" s="3">
        <f t="shared" ref="G22:G23" si="2">+ROUND(E22*F22,2)</f>
        <v>19683</v>
      </c>
    </row>
    <row r="23" spans="2:7" s="1" customFormat="1" ht="15" customHeight="1" x14ac:dyDescent="0.3">
      <c r="B23" s="4" t="s">
        <v>7104</v>
      </c>
      <c r="C23" s="4" t="s">
        <v>7256</v>
      </c>
      <c r="D23" s="3" t="s">
        <v>28</v>
      </c>
      <c r="E23" s="3">
        <v>140</v>
      </c>
      <c r="F23" s="3">
        <v>130.11000000000001</v>
      </c>
      <c r="G23" s="3">
        <f t="shared" si="2"/>
        <v>18215.400000000001</v>
      </c>
    </row>
    <row r="24" spans="2:7" s="1" customFormat="1" ht="30" customHeight="1" x14ac:dyDescent="0.3">
      <c r="B24" s="7" t="s">
        <v>646</v>
      </c>
      <c r="C24" s="7" t="s">
        <v>2</v>
      </c>
      <c r="D24" s="8"/>
      <c r="E24" s="15"/>
      <c r="F24" s="8"/>
      <c r="G24" s="8">
        <f>+G25+G29+G32+G35+G39+G42+G62+G95+G102+G107+G111</f>
        <v>1041552.3600000001</v>
      </c>
    </row>
    <row r="25" spans="2:7" s="1" customFormat="1" ht="25.2" customHeight="1" x14ac:dyDescent="0.3">
      <c r="B25" s="10" t="s">
        <v>647</v>
      </c>
      <c r="C25" s="10" t="s">
        <v>648</v>
      </c>
      <c r="D25" s="11"/>
      <c r="E25" s="16"/>
      <c r="F25" s="11"/>
      <c r="G25" s="11">
        <f>+G26</f>
        <v>65076.119999999995</v>
      </c>
    </row>
    <row r="26" spans="2:7" s="1" customFormat="1" ht="25.2" customHeight="1" x14ac:dyDescent="0.3">
      <c r="B26" s="12" t="s">
        <v>655</v>
      </c>
      <c r="C26" s="12" t="s">
        <v>6003</v>
      </c>
      <c r="D26" s="13"/>
      <c r="E26" s="17"/>
      <c r="F26" s="13"/>
      <c r="G26" s="13">
        <f>SUM(G27:G28)</f>
        <v>65076.119999999995</v>
      </c>
    </row>
    <row r="27" spans="2:7" s="1" customFormat="1" ht="15" customHeight="1" x14ac:dyDescent="0.3">
      <c r="B27" s="4" t="s">
        <v>5638</v>
      </c>
      <c r="C27" s="4" t="s">
        <v>7257</v>
      </c>
      <c r="D27" s="3" t="s">
        <v>5883</v>
      </c>
      <c r="E27" s="3">
        <v>163.24</v>
      </c>
      <c r="F27" s="3">
        <v>48.64</v>
      </c>
      <c r="G27" s="3">
        <f t="shared" ref="G27:G28" si="3">+ROUND(E27*F27,2)</f>
        <v>7939.99</v>
      </c>
    </row>
    <row r="28" spans="2:7" s="1" customFormat="1" ht="15" customHeight="1" x14ac:dyDescent="0.3">
      <c r="B28" s="4" t="s">
        <v>5639</v>
      </c>
      <c r="C28" s="4" t="s">
        <v>7258</v>
      </c>
      <c r="D28" s="3" t="s">
        <v>5883</v>
      </c>
      <c r="E28" s="3">
        <v>44.8</v>
      </c>
      <c r="F28" s="3">
        <v>1275.3599999999999</v>
      </c>
      <c r="G28" s="3">
        <f t="shared" si="3"/>
        <v>57136.13</v>
      </c>
    </row>
    <row r="29" spans="2:7" s="1" customFormat="1" ht="25.2" customHeight="1" x14ac:dyDescent="0.3">
      <c r="B29" s="10" t="s">
        <v>697</v>
      </c>
      <c r="C29" s="10" t="s">
        <v>6008</v>
      </c>
      <c r="D29" s="11"/>
      <c r="E29" s="16"/>
      <c r="F29" s="11"/>
      <c r="G29" s="11">
        <f>+G30</f>
        <v>6334.46</v>
      </c>
    </row>
    <row r="30" spans="2:7" s="1" customFormat="1" ht="25.2" customHeight="1" x14ac:dyDescent="0.3">
      <c r="B30" s="12" t="s">
        <v>705</v>
      </c>
      <c r="C30" s="12" t="s">
        <v>706</v>
      </c>
      <c r="D30" s="13"/>
      <c r="E30" s="17"/>
      <c r="F30" s="13"/>
      <c r="G30" s="13">
        <f>SUM(G31)</f>
        <v>6334.46</v>
      </c>
    </row>
    <row r="31" spans="2:7" s="1" customFormat="1" ht="15" customHeight="1" x14ac:dyDescent="0.3">
      <c r="B31" s="4" t="s">
        <v>7105</v>
      </c>
      <c r="C31" s="4" t="s">
        <v>7259</v>
      </c>
      <c r="D31" s="3" t="s">
        <v>5883</v>
      </c>
      <c r="E31" s="3">
        <v>32.01</v>
      </c>
      <c r="F31" s="3">
        <v>197.89</v>
      </c>
      <c r="G31" s="3">
        <f t="shared" ref="G31" si="4">+ROUND(E31*F31,2)</f>
        <v>6334.46</v>
      </c>
    </row>
    <row r="32" spans="2:7" s="1" customFormat="1" ht="25.2" customHeight="1" x14ac:dyDescent="0.3">
      <c r="B32" s="10" t="s">
        <v>711</v>
      </c>
      <c r="C32" s="10" t="s">
        <v>712</v>
      </c>
      <c r="D32" s="11"/>
      <c r="E32" s="16"/>
      <c r="F32" s="11"/>
      <c r="G32" s="11">
        <f>+G33</f>
        <v>4551.13</v>
      </c>
    </row>
    <row r="33" spans="2:7" s="1" customFormat="1" ht="25.2" customHeight="1" x14ac:dyDescent="0.3">
      <c r="B33" s="12" t="s">
        <v>719</v>
      </c>
      <c r="C33" s="12" t="s">
        <v>720</v>
      </c>
      <c r="D33" s="13"/>
      <c r="E33" s="17"/>
      <c r="F33" s="13"/>
      <c r="G33" s="13">
        <f>SUM(G34)</f>
        <v>4551.13</v>
      </c>
    </row>
    <row r="34" spans="2:7" s="1" customFormat="1" ht="15" customHeight="1" x14ac:dyDescent="0.3">
      <c r="B34" s="4" t="s">
        <v>7489</v>
      </c>
      <c r="C34" s="4" t="s">
        <v>7260</v>
      </c>
      <c r="D34" s="3" t="s">
        <v>5883</v>
      </c>
      <c r="E34" s="3">
        <v>21.93</v>
      </c>
      <c r="F34" s="3">
        <v>207.53</v>
      </c>
      <c r="G34" s="3">
        <f t="shared" ref="G34" si="5">+ROUND(E34*F34,2)</f>
        <v>4551.13</v>
      </c>
    </row>
    <row r="35" spans="2:7" s="1" customFormat="1" ht="25.2" customHeight="1" x14ac:dyDescent="0.3">
      <c r="B35" s="10" t="s">
        <v>781</v>
      </c>
      <c r="C35" s="10" t="s">
        <v>6772</v>
      </c>
      <c r="D35" s="11"/>
      <c r="E35" s="16"/>
      <c r="F35" s="11"/>
      <c r="G35" s="11">
        <f>+G36</f>
        <v>23196.65</v>
      </c>
    </row>
    <row r="36" spans="2:7" s="1" customFormat="1" ht="25.2" customHeight="1" x14ac:dyDescent="0.3">
      <c r="B36" s="12" t="s">
        <v>803</v>
      </c>
      <c r="C36" s="12" t="s">
        <v>804</v>
      </c>
      <c r="D36" s="13"/>
      <c r="E36" s="17"/>
      <c r="F36" s="13"/>
      <c r="G36" s="13">
        <f>SUM(G37:G38)/2</f>
        <v>23196.65</v>
      </c>
    </row>
    <row r="37" spans="2:7" s="1" customFormat="1" ht="19.95" customHeight="1" x14ac:dyDescent="0.3">
      <c r="B37" s="6" t="s">
        <v>805</v>
      </c>
      <c r="C37" s="6" t="s">
        <v>6035</v>
      </c>
      <c r="D37" s="5"/>
      <c r="E37" s="5"/>
      <c r="F37" s="5"/>
      <c r="G37" s="5">
        <f>SUM(G38)</f>
        <v>23196.65</v>
      </c>
    </row>
    <row r="38" spans="2:7" s="1" customFormat="1" ht="15" customHeight="1" x14ac:dyDescent="0.3">
      <c r="B38" s="4" t="s">
        <v>7106</v>
      </c>
      <c r="C38" s="4" t="s">
        <v>7261</v>
      </c>
      <c r="D38" s="3" t="s">
        <v>25</v>
      </c>
      <c r="E38" s="3">
        <v>1001.15</v>
      </c>
      <c r="F38" s="3">
        <v>23.17</v>
      </c>
      <c r="G38" s="3">
        <f t="shared" ref="G38" si="6">+ROUND(E38*F38,2)</f>
        <v>23196.65</v>
      </c>
    </row>
    <row r="39" spans="2:7" s="1" customFormat="1" ht="25.2" customHeight="1" x14ac:dyDescent="0.3">
      <c r="B39" s="10" t="s">
        <v>815</v>
      </c>
      <c r="C39" s="10" t="s">
        <v>816</v>
      </c>
      <c r="D39" s="11"/>
      <c r="E39" s="16"/>
      <c r="F39" s="11"/>
      <c r="G39" s="11">
        <f>+G40</f>
        <v>517674.47</v>
      </c>
    </row>
    <row r="40" spans="2:7" s="1" customFormat="1" ht="25.2" customHeight="1" x14ac:dyDescent="0.3">
      <c r="B40" s="12" t="s">
        <v>6040</v>
      </c>
      <c r="C40" s="12" t="s">
        <v>6041</v>
      </c>
      <c r="D40" s="13"/>
      <c r="E40" s="17"/>
      <c r="F40" s="13"/>
      <c r="G40" s="13">
        <f>SUM(G41)</f>
        <v>517674.47</v>
      </c>
    </row>
    <row r="41" spans="2:7" s="1" customFormat="1" ht="15" customHeight="1" x14ac:dyDescent="0.3">
      <c r="B41" s="4" t="s">
        <v>7107</v>
      </c>
      <c r="C41" s="4" t="s">
        <v>7262</v>
      </c>
      <c r="D41" s="3" t="s">
        <v>5883</v>
      </c>
      <c r="E41" s="3">
        <v>2538.7399999999998</v>
      </c>
      <c r="F41" s="3">
        <v>203.91</v>
      </c>
      <c r="G41" s="3">
        <f t="shared" ref="G41" si="7">+ROUND(E41*F41,2)</f>
        <v>517674.47</v>
      </c>
    </row>
    <row r="42" spans="2:7" s="1" customFormat="1" ht="25.2" customHeight="1" x14ac:dyDescent="0.3">
      <c r="B42" s="10" t="s">
        <v>831</v>
      </c>
      <c r="C42" s="10" t="s">
        <v>832</v>
      </c>
      <c r="D42" s="11"/>
      <c r="E42" s="16"/>
      <c r="F42" s="11"/>
      <c r="G42" s="11">
        <f>+G43+G60</f>
        <v>175630.01</v>
      </c>
    </row>
    <row r="43" spans="2:7" s="1" customFormat="1" ht="25.2" customHeight="1" x14ac:dyDescent="0.3">
      <c r="B43" s="12" t="s">
        <v>833</v>
      </c>
      <c r="C43" s="12" t="s">
        <v>6050</v>
      </c>
      <c r="D43" s="13"/>
      <c r="E43" s="17"/>
      <c r="F43" s="13"/>
      <c r="G43" s="13">
        <f>SUM(G44:G59)</f>
        <v>145106.03</v>
      </c>
    </row>
    <row r="44" spans="2:7" s="1" customFormat="1" ht="15" customHeight="1" x14ac:dyDescent="0.3">
      <c r="B44" s="4" t="s">
        <v>847</v>
      </c>
      <c r="C44" s="4" t="s">
        <v>7263</v>
      </c>
      <c r="D44" s="3" t="s">
        <v>28</v>
      </c>
      <c r="E44" s="3">
        <v>1</v>
      </c>
      <c r="F44" s="3">
        <v>1840.92</v>
      </c>
      <c r="G44" s="3">
        <f t="shared" ref="G44:G59" si="8">+ROUND(E44*F44,2)</f>
        <v>1840.92</v>
      </c>
    </row>
    <row r="45" spans="2:7" s="1" customFormat="1" ht="15" customHeight="1" x14ac:dyDescent="0.3">
      <c r="B45" s="4" t="s">
        <v>849</v>
      </c>
      <c r="C45" s="4" t="s">
        <v>7264</v>
      </c>
      <c r="D45" s="3" t="s">
        <v>28</v>
      </c>
      <c r="E45" s="3">
        <v>1</v>
      </c>
      <c r="F45" s="3">
        <v>2325.92</v>
      </c>
      <c r="G45" s="3">
        <f t="shared" si="8"/>
        <v>2325.92</v>
      </c>
    </row>
    <row r="46" spans="2:7" s="1" customFormat="1" ht="15" customHeight="1" x14ac:dyDescent="0.3">
      <c r="B46" s="4" t="s">
        <v>851</v>
      </c>
      <c r="C46" s="4" t="s">
        <v>7265</v>
      </c>
      <c r="D46" s="3" t="s">
        <v>28</v>
      </c>
      <c r="E46" s="3">
        <v>1</v>
      </c>
      <c r="F46" s="3">
        <v>1123.6099999999999</v>
      </c>
      <c r="G46" s="3">
        <f t="shared" si="8"/>
        <v>1123.6099999999999</v>
      </c>
    </row>
    <row r="47" spans="2:7" s="1" customFormat="1" ht="15" customHeight="1" x14ac:dyDescent="0.3">
      <c r="B47" s="4" t="s">
        <v>853</v>
      </c>
      <c r="C47" s="4" t="s">
        <v>7266</v>
      </c>
      <c r="D47" s="3" t="s">
        <v>28</v>
      </c>
      <c r="E47" s="3">
        <v>7</v>
      </c>
      <c r="F47" s="3">
        <v>1123.6099999999999</v>
      </c>
      <c r="G47" s="3">
        <f t="shared" si="8"/>
        <v>7865.27</v>
      </c>
    </row>
    <row r="48" spans="2:7" s="1" customFormat="1" ht="15" customHeight="1" x14ac:dyDescent="0.3">
      <c r="B48" s="4" t="s">
        <v>855</v>
      </c>
      <c r="C48" s="4" t="s">
        <v>7267</v>
      </c>
      <c r="D48" s="3" t="s">
        <v>28</v>
      </c>
      <c r="E48" s="3">
        <v>3</v>
      </c>
      <c r="F48" s="3">
        <v>2325.92</v>
      </c>
      <c r="G48" s="3">
        <f t="shared" si="8"/>
        <v>6977.76</v>
      </c>
    </row>
    <row r="49" spans="2:7" s="1" customFormat="1" ht="15" customHeight="1" x14ac:dyDescent="0.3">
      <c r="B49" s="4" t="s">
        <v>857</v>
      </c>
      <c r="C49" s="4" t="s">
        <v>7268</v>
      </c>
      <c r="D49" s="3" t="s">
        <v>28</v>
      </c>
      <c r="E49" s="3">
        <v>7</v>
      </c>
      <c r="F49" s="3">
        <v>866.61</v>
      </c>
      <c r="G49" s="3">
        <f t="shared" si="8"/>
        <v>6066.27</v>
      </c>
    </row>
    <row r="50" spans="2:7" s="1" customFormat="1" ht="15" customHeight="1" x14ac:dyDescent="0.3">
      <c r="B50" s="4" t="s">
        <v>859</v>
      </c>
      <c r="C50" s="4" t="s">
        <v>7269</v>
      </c>
      <c r="D50" s="3" t="s">
        <v>28</v>
      </c>
      <c r="E50" s="3">
        <v>4</v>
      </c>
      <c r="F50" s="3">
        <v>866.61</v>
      </c>
      <c r="G50" s="3">
        <f t="shared" si="8"/>
        <v>3466.44</v>
      </c>
    </row>
    <row r="51" spans="2:7" s="1" customFormat="1" ht="15" customHeight="1" x14ac:dyDescent="0.3">
      <c r="B51" s="4" t="s">
        <v>861</v>
      </c>
      <c r="C51" s="4" t="s">
        <v>7270</v>
      </c>
      <c r="D51" s="3" t="s">
        <v>28</v>
      </c>
      <c r="E51" s="3">
        <v>11</v>
      </c>
      <c r="F51" s="3">
        <v>1323.61</v>
      </c>
      <c r="G51" s="3">
        <f t="shared" si="8"/>
        <v>14559.71</v>
      </c>
    </row>
    <row r="52" spans="2:7" s="1" customFormat="1" ht="15" customHeight="1" x14ac:dyDescent="0.3">
      <c r="B52" s="4" t="s">
        <v>863</v>
      </c>
      <c r="C52" s="4" t="s">
        <v>7271</v>
      </c>
      <c r="D52" s="3" t="s">
        <v>28</v>
      </c>
      <c r="E52" s="3">
        <v>20</v>
      </c>
      <c r="F52" s="3">
        <v>773.61</v>
      </c>
      <c r="G52" s="3">
        <f t="shared" si="8"/>
        <v>15472.2</v>
      </c>
    </row>
    <row r="53" spans="2:7" s="1" customFormat="1" ht="15" customHeight="1" x14ac:dyDescent="0.3">
      <c r="B53" s="4" t="s">
        <v>865</v>
      </c>
      <c r="C53" s="4" t="s">
        <v>7272</v>
      </c>
      <c r="D53" s="3" t="s">
        <v>28</v>
      </c>
      <c r="E53" s="3">
        <v>24</v>
      </c>
      <c r="F53" s="3">
        <v>1030.6099999999999</v>
      </c>
      <c r="G53" s="3">
        <f t="shared" si="8"/>
        <v>24734.639999999999</v>
      </c>
    </row>
    <row r="54" spans="2:7" s="1" customFormat="1" ht="15" customHeight="1" x14ac:dyDescent="0.3">
      <c r="B54" s="4" t="s">
        <v>867</v>
      </c>
      <c r="C54" s="4" t="s">
        <v>7273</v>
      </c>
      <c r="D54" s="3" t="s">
        <v>28</v>
      </c>
      <c r="E54" s="3">
        <v>37</v>
      </c>
      <c r="F54" s="3">
        <v>1030.6099999999999</v>
      </c>
      <c r="G54" s="3">
        <f t="shared" si="8"/>
        <v>38132.57</v>
      </c>
    </row>
    <row r="55" spans="2:7" s="1" customFormat="1" ht="15" customHeight="1" x14ac:dyDescent="0.3">
      <c r="B55" s="4" t="s">
        <v>869</v>
      </c>
      <c r="C55" s="4" t="s">
        <v>7274</v>
      </c>
      <c r="D55" s="3" t="s">
        <v>28</v>
      </c>
      <c r="E55" s="3">
        <v>5</v>
      </c>
      <c r="F55" s="3">
        <v>966.61</v>
      </c>
      <c r="G55" s="3">
        <f t="shared" si="8"/>
        <v>4833.05</v>
      </c>
    </row>
    <row r="56" spans="2:7" s="1" customFormat="1" ht="15" customHeight="1" x14ac:dyDescent="0.3">
      <c r="B56" s="4" t="s">
        <v>871</v>
      </c>
      <c r="C56" s="4" t="s">
        <v>7275</v>
      </c>
      <c r="D56" s="3" t="s">
        <v>28</v>
      </c>
      <c r="E56" s="3">
        <v>4</v>
      </c>
      <c r="F56" s="3">
        <v>1030.6099999999999</v>
      </c>
      <c r="G56" s="3">
        <f t="shared" si="8"/>
        <v>4122.4399999999996</v>
      </c>
    </row>
    <row r="57" spans="2:7" s="1" customFormat="1" ht="15" customHeight="1" x14ac:dyDescent="0.3">
      <c r="B57" s="4" t="s">
        <v>873</v>
      </c>
      <c r="C57" s="4" t="s">
        <v>7276</v>
      </c>
      <c r="D57" s="3" t="s">
        <v>28</v>
      </c>
      <c r="E57" s="3">
        <v>8</v>
      </c>
      <c r="F57" s="3">
        <v>247.96</v>
      </c>
      <c r="G57" s="3">
        <f t="shared" si="8"/>
        <v>1983.68</v>
      </c>
    </row>
    <row r="58" spans="2:7" s="1" customFormat="1" ht="15" customHeight="1" x14ac:dyDescent="0.3">
      <c r="B58" s="4" t="s">
        <v>875</v>
      </c>
      <c r="C58" s="4" t="s">
        <v>7277</v>
      </c>
      <c r="D58" s="3" t="s">
        <v>28</v>
      </c>
      <c r="E58" s="3">
        <v>1</v>
      </c>
      <c r="F58" s="3">
        <v>4373.8500000000004</v>
      </c>
      <c r="G58" s="3">
        <f t="shared" si="8"/>
        <v>4373.8500000000004</v>
      </c>
    </row>
    <row r="59" spans="2:7" s="1" customFormat="1" ht="15" customHeight="1" x14ac:dyDescent="0.3">
      <c r="B59" s="4" t="s">
        <v>877</v>
      </c>
      <c r="C59" s="4" t="s">
        <v>7278</v>
      </c>
      <c r="D59" s="3" t="s">
        <v>28</v>
      </c>
      <c r="E59" s="3">
        <v>2</v>
      </c>
      <c r="F59" s="3">
        <v>3613.85</v>
      </c>
      <c r="G59" s="3">
        <f t="shared" si="8"/>
        <v>7227.7</v>
      </c>
    </row>
    <row r="60" spans="2:7" s="1" customFormat="1" ht="25.2" customHeight="1" x14ac:dyDescent="0.3">
      <c r="B60" s="12" t="s">
        <v>6054</v>
      </c>
      <c r="C60" s="12" t="s">
        <v>6055</v>
      </c>
      <c r="D60" s="13"/>
      <c r="E60" s="17"/>
      <c r="F60" s="13"/>
      <c r="G60" s="13">
        <f>SUM(G61)</f>
        <v>30523.98</v>
      </c>
    </row>
    <row r="61" spans="2:7" s="1" customFormat="1" ht="15" customHeight="1" x14ac:dyDescent="0.3">
      <c r="B61" s="4" t="s">
        <v>7491</v>
      </c>
      <c r="C61" s="4" t="s">
        <v>7279</v>
      </c>
      <c r="D61" s="3" t="s">
        <v>25</v>
      </c>
      <c r="E61" s="3">
        <v>48.47</v>
      </c>
      <c r="F61" s="3">
        <v>629.75</v>
      </c>
      <c r="G61" s="3">
        <f t="shared" ref="G61" si="9">+ROUND(E61*F61,2)</f>
        <v>30523.98</v>
      </c>
    </row>
    <row r="62" spans="2:7" s="1" customFormat="1" ht="25.2" customHeight="1" x14ac:dyDescent="0.3">
      <c r="B62" s="10" t="s">
        <v>919</v>
      </c>
      <c r="C62" s="10" t="s">
        <v>920</v>
      </c>
      <c r="D62" s="11"/>
      <c r="E62" s="16"/>
      <c r="F62" s="11"/>
      <c r="G62" s="11">
        <f>+G63+G68+G78+G88+G90</f>
        <v>160313.67000000001</v>
      </c>
    </row>
    <row r="63" spans="2:7" s="1" customFormat="1" ht="25.2" customHeight="1" x14ac:dyDescent="0.3">
      <c r="B63" s="12" t="s">
        <v>921</v>
      </c>
      <c r="C63" s="12" t="s">
        <v>922</v>
      </c>
      <c r="D63" s="13"/>
      <c r="E63" s="17"/>
      <c r="F63" s="13"/>
      <c r="G63" s="13">
        <f>SUM(G64:G67)</f>
        <v>3361.04</v>
      </c>
    </row>
    <row r="64" spans="2:7" s="1" customFormat="1" ht="15" customHeight="1" x14ac:dyDescent="0.3">
      <c r="B64" s="4" t="s">
        <v>7108</v>
      </c>
      <c r="C64" s="4" t="s">
        <v>7280</v>
      </c>
      <c r="D64" s="3" t="s">
        <v>28</v>
      </c>
      <c r="E64" s="3">
        <v>1</v>
      </c>
      <c r="F64" s="3">
        <v>845.26</v>
      </c>
      <c r="G64" s="3">
        <f t="shared" ref="G64:G67" si="10">+ROUND(E64*F64,2)</f>
        <v>845.26</v>
      </c>
    </row>
    <row r="65" spans="2:7" s="1" customFormat="1" ht="15" customHeight="1" x14ac:dyDescent="0.3">
      <c r="B65" s="4" t="s">
        <v>7109</v>
      </c>
      <c r="C65" s="4" t="s">
        <v>7281</v>
      </c>
      <c r="D65" s="3" t="s">
        <v>28</v>
      </c>
      <c r="E65" s="3">
        <v>1</v>
      </c>
      <c r="F65" s="3">
        <v>885.26</v>
      </c>
      <c r="G65" s="3">
        <f t="shared" si="10"/>
        <v>885.26</v>
      </c>
    </row>
    <row r="66" spans="2:7" s="1" customFormat="1" ht="15" customHeight="1" x14ac:dyDescent="0.3">
      <c r="B66" s="4" t="s">
        <v>7110</v>
      </c>
      <c r="C66" s="4" t="s">
        <v>7282</v>
      </c>
      <c r="D66" s="3" t="s">
        <v>28</v>
      </c>
      <c r="E66" s="3">
        <v>1</v>
      </c>
      <c r="F66" s="3">
        <v>805.26</v>
      </c>
      <c r="G66" s="3">
        <f t="shared" si="10"/>
        <v>805.26</v>
      </c>
    </row>
    <row r="67" spans="2:7" s="1" customFormat="1" ht="15" customHeight="1" x14ac:dyDescent="0.3">
      <c r="B67" s="4" t="s">
        <v>7111</v>
      </c>
      <c r="C67" s="4" t="s">
        <v>7283</v>
      </c>
      <c r="D67" s="3" t="s">
        <v>28</v>
      </c>
      <c r="E67" s="3">
        <v>1</v>
      </c>
      <c r="F67" s="3">
        <v>825.26</v>
      </c>
      <c r="G67" s="3">
        <f t="shared" si="10"/>
        <v>825.26</v>
      </c>
    </row>
    <row r="68" spans="2:7" s="1" customFormat="1" ht="25.2" customHeight="1" x14ac:dyDescent="0.3">
      <c r="B68" s="12" t="s">
        <v>929</v>
      </c>
      <c r="C68" s="12" t="s">
        <v>930</v>
      </c>
      <c r="D68" s="13"/>
      <c r="E68" s="17"/>
      <c r="F68" s="13"/>
      <c r="G68" s="13">
        <f>SUM(G69:G77)</f>
        <v>27164.429999999993</v>
      </c>
    </row>
    <row r="69" spans="2:7" s="1" customFormat="1" ht="15" customHeight="1" x14ac:dyDescent="0.3">
      <c r="B69" s="4" t="s">
        <v>7112</v>
      </c>
      <c r="C69" s="4" t="s">
        <v>7284</v>
      </c>
      <c r="D69" s="3" t="s">
        <v>28</v>
      </c>
      <c r="E69" s="3">
        <v>1</v>
      </c>
      <c r="F69" s="3">
        <v>2166.87</v>
      </c>
      <c r="G69" s="3">
        <f t="shared" ref="G69:G77" si="11">+ROUND(E69*F69,2)</f>
        <v>2166.87</v>
      </c>
    </row>
    <row r="70" spans="2:7" s="1" customFormat="1" ht="15" customHeight="1" x14ac:dyDescent="0.3">
      <c r="B70" s="4" t="s">
        <v>7113</v>
      </c>
      <c r="C70" s="4" t="s">
        <v>7285</v>
      </c>
      <c r="D70" s="3" t="s">
        <v>28</v>
      </c>
      <c r="E70" s="3">
        <v>1</v>
      </c>
      <c r="F70" s="3">
        <v>2436.87</v>
      </c>
      <c r="G70" s="3">
        <f t="shared" si="11"/>
        <v>2436.87</v>
      </c>
    </row>
    <row r="71" spans="2:7" s="1" customFormat="1" ht="15" customHeight="1" x14ac:dyDescent="0.3">
      <c r="B71" s="4" t="s">
        <v>7114</v>
      </c>
      <c r="C71" s="4" t="s">
        <v>7286</v>
      </c>
      <c r="D71" s="3" t="s">
        <v>28</v>
      </c>
      <c r="E71" s="3">
        <v>1</v>
      </c>
      <c r="F71" s="3">
        <v>3227.08</v>
      </c>
      <c r="G71" s="3">
        <f t="shared" si="11"/>
        <v>3227.08</v>
      </c>
    </row>
    <row r="72" spans="2:7" s="1" customFormat="1" ht="15" customHeight="1" x14ac:dyDescent="0.3">
      <c r="B72" s="4" t="s">
        <v>7115</v>
      </c>
      <c r="C72" s="4" t="s">
        <v>7287</v>
      </c>
      <c r="D72" s="3" t="s">
        <v>28</v>
      </c>
      <c r="E72" s="3">
        <v>1</v>
      </c>
      <c r="F72" s="3">
        <v>3847.89</v>
      </c>
      <c r="G72" s="3">
        <f t="shared" si="11"/>
        <v>3847.89</v>
      </c>
    </row>
    <row r="73" spans="2:7" s="1" customFormat="1" ht="15" customHeight="1" x14ac:dyDescent="0.3">
      <c r="B73" s="4" t="s">
        <v>7116</v>
      </c>
      <c r="C73" s="4" t="s">
        <v>7288</v>
      </c>
      <c r="D73" s="3" t="s">
        <v>28</v>
      </c>
      <c r="E73" s="3">
        <v>1</v>
      </c>
      <c r="F73" s="3">
        <v>4151.37</v>
      </c>
      <c r="G73" s="3">
        <f t="shared" si="11"/>
        <v>4151.37</v>
      </c>
    </row>
    <row r="74" spans="2:7" s="1" customFormat="1" ht="15" customHeight="1" x14ac:dyDescent="0.3">
      <c r="B74" s="4" t="s">
        <v>7117</v>
      </c>
      <c r="C74" s="4" t="s">
        <v>7289</v>
      </c>
      <c r="D74" s="3" t="s">
        <v>28</v>
      </c>
      <c r="E74" s="3">
        <v>1</v>
      </c>
      <c r="F74" s="3">
        <v>2166.87</v>
      </c>
      <c r="G74" s="3">
        <f t="shared" si="11"/>
        <v>2166.87</v>
      </c>
    </row>
    <row r="75" spans="2:7" s="1" customFormat="1" ht="15" customHeight="1" x14ac:dyDescent="0.3">
      <c r="B75" s="4" t="s">
        <v>7118</v>
      </c>
      <c r="C75" s="4" t="s">
        <v>7290</v>
      </c>
      <c r="D75" s="3" t="s">
        <v>28</v>
      </c>
      <c r="E75" s="3">
        <v>2</v>
      </c>
      <c r="F75" s="3">
        <v>2036.87</v>
      </c>
      <c r="G75" s="3">
        <f t="shared" si="11"/>
        <v>4073.74</v>
      </c>
    </row>
    <row r="76" spans="2:7" s="1" customFormat="1" ht="15" customHeight="1" x14ac:dyDescent="0.3">
      <c r="B76" s="4" t="s">
        <v>7119</v>
      </c>
      <c r="C76" s="4" t="s">
        <v>7291</v>
      </c>
      <c r="D76" s="3" t="s">
        <v>28</v>
      </c>
      <c r="E76" s="3">
        <v>1</v>
      </c>
      <c r="F76" s="3">
        <v>2426.87</v>
      </c>
      <c r="G76" s="3">
        <f t="shared" si="11"/>
        <v>2426.87</v>
      </c>
    </row>
    <row r="77" spans="2:7" s="1" customFormat="1" ht="15" customHeight="1" x14ac:dyDescent="0.3">
      <c r="B77" s="4" t="s">
        <v>7120</v>
      </c>
      <c r="C77" s="4" t="s">
        <v>7292</v>
      </c>
      <c r="D77" s="3" t="s">
        <v>28</v>
      </c>
      <c r="E77" s="3">
        <v>1</v>
      </c>
      <c r="F77" s="3">
        <v>2666.87</v>
      </c>
      <c r="G77" s="3">
        <f t="shared" si="11"/>
        <v>2666.87</v>
      </c>
    </row>
    <row r="78" spans="2:7" s="1" customFormat="1" ht="25.2" customHeight="1" x14ac:dyDescent="0.3">
      <c r="B78" s="12" t="s">
        <v>953</v>
      </c>
      <c r="C78" s="12" t="s">
        <v>954</v>
      </c>
      <c r="D78" s="13"/>
      <c r="E78" s="17"/>
      <c r="F78" s="13"/>
      <c r="G78" s="13">
        <f>SUM(G79:G87)</f>
        <v>70444.170000000013</v>
      </c>
    </row>
    <row r="79" spans="2:7" s="1" customFormat="1" ht="15" customHeight="1" x14ac:dyDescent="0.3">
      <c r="B79" s="4" t="s">
        <v>957</v>
      </c>
      <c r="C79" s="4" t="s">
        <v>7293</v>
      </c>
      <c r="D79" s="3" t="s">
        <v>28</v>
      </c>
      <c r="E79" s="3">
        <v>7</v>
      </c>
      <c r="F79" s="3">
        <v>206.96</v>
      </c>
      <c r="G79" s="3">
        <f t="shared" ref="G79:G87" si="12">+ROUND(E79*F79,2)</f>
        <v>1448.72</v>
      </c>
    </row>
    <row r="80" spans="2:7" s="1" customFormat="1" ht="15" customHeight="1" x14ac:dyDescent="0.3">
      <c r="B80" s="4" t="s">
        <v>959</v>
      </c>
      <c r="C80" s="4" t="s">
        <v>7294</v>
      </c>
      <c r="D80" s="3" t="s">
        <v>28</v>
      </c>
      <c r="E80" s="3">
        <v>1</v>
      </c>
      <c r="F80" s="3">
        <v>186.56</v>
      </c>
      <c r="G80" s="3">
        <f t="shared" si="12"/>
        <v>186.56</v>
      </c>
    </row>
    <row r="81" spans="2:7" s="1" customFormat="1" ht="15" customHeight="1" x14ac:dyDescent="0.3">
      <c r="B81" s="4" t="s">
        <v>961</v>
      </c>
      <c r="C81" s="4" t="s">
        <v>7295</v>
      </c>
      <c r="D81" s="3" t="s">
        <v>28</v>
      </c>
      <c r="E81" s="3">
        <v>45</v>
      </c>
      <c r="F81" s="3">
        <v>241.31</v>
      </c>
      <c r="G81" s="3">
        <f t="shared" si="12"/>
        <v>10858.95</v>
      </c>
    </row>
    <row r="82" spans="2:7" s="1" customFormat="1" ht="15" customHeight="1" x14ac:dyDescent="0.3">
      <c r="B82" s="4" t="s">
        <v>963</v>
      </c>
      <c r="C82" s="4" t="s">
        <v>7296</v>
      </c>
      <c r="D82" s="3" t="s">
        <v>28</v>
      </c>
      <c r="E82" s="3">
        <v>6</v>
      </c>
      <c r="F82" s="3">
        <v>251.31</v>
      </c>
      <c r="G82" s="3">
        <f t="shared" si="12"/>
        <v>1507.86</v>
      </c>
    </row>
    <row r="83" spans="2:7" s="1" customFormat="1" ht="15" customHeight="1" x14ac:dyDescent="0.3">
      <c r="B83" s="4" t="s">
        <v>965</v>
      </c>
      <c r="C83" s="4" t="s">
        <v>7297</v>
      </c>
      <c r="D83" s="3" t="s">
        <v>28</v>
      </c>
      <c r="E83" s="3">
        <v>1</v>
      </c>
      <c r="F83" s="3">
        <v>364.96</v>
      </c>
      <c r="G83" s="3">
        <f t="shared" si="12"/>
        <v>364.96</v>
      </c>
    </row>
    <row r="84" spans="2:7" s="1" customFormat="1" ht="15" customHeight="1" x14ac:dyDescent="0.3">
      <c r="B84" s="4" t="s">
        <v>967</v>
      </c>
      <c r="C84" s="4" t="s">
        <v>7298</v>
      </c>
      <c r="D84" s="3" t="s">
        <v>28</v>
      </c>
      <c r="E84" s="3">
        <v>65</v>
      </c>
      <c r="F84" s="3">
        <v>556.96</v>
      </c>
      <c r="G84" s="3">
        <f t="shared" si="12"/>
        <v>36202.400000000001</v>
      </c>
    </row>
    <row r="85" spans="2:7" s="1" customFormat="1" ht="15" customHeight="1" x14ac:dyDescent="0.3">
      <c r="B85" s="4" t="s">
        <v>969</v>
      </c>
      <c r="C85" s="4" t="s">
        <v>7299</v>
      </c>
      <c r="D85" s="3" t="s">
        <v>28</v>
      </c>
      <c r="E85" s="3">
        <v>22</v>
      </c>
      <c r="F85" s="3">
        <v>652.96</v>
      </c>
      <c r="G85" s="3">
        <f t="shared" si="12"/>
        <v>14365.12</v>
      </c>
    </row>
    <row r="86" spans="2:7" s="1" customFormat="1" ht="15" customHeight="1" x14ac:dyDescent="0.3">
      <c r="B86" s="4" t="s">
        <v>971</v>
      </c>
      <c r="C86" s="4" t="s">
        <v>7300</v>
      </c>
      <c r="D86" s="3" t="s">
        <v>28</v>
      </c>
      <c r="E86" s="3">
        <v>2</v>
      </c>
      <c r="F86" s="3">
        <v>526.96</v>
      </c>
      <c r="G86" s="3">
        <f t="shared" si="12"/>
        <v>1053.92</v>
      </c>
    </row>
    <row r="87" spans="2:7" s="1" customFormat="1" ht="15" customHeight="1" x14ac:dyDescent="0.3">
      <c r="B87" s="4" t="s">
        <v>973</v>
      </c>
      <c r="C87" s="4" t="s">
        <v>7301</v>
      </c>
      <c r="D87" s="3" t="s">
        <v>28</v>
      </c>
      <c r="E87" s="3">
        <v>8</v>
      </c>
      <c r="F87" s="3">
        <v>556.96</v>
      </c>
      <c r="G87" s="3">
        <f t="shared" si="12"/>
        <v>4455.68</v>
      </c>
    </row>
    <row r="88" spans="2:7" s="1" customFormat="1" ht="25.2" customHeight="1" x14ac:dyDescent="0.3">
      <c r="B88" s="12" t="s">
        <v>1045</v>
      </c>
      <c r="C88" s="12" t="s">
        <v>6093</v>
      </c>
      <c r="D88" s="13"/>
      <c r="E88" s="17"/>
      <c r="F88" s="13"/>
      <c r="G88" s="13">
        <f>SUM(G89)</f>
        <v>45657.599999999999</v>
      </c>
    </row>
    <row r="89" spans="2:7" s="1" customFormat="1" ht="15" customHeight="1" x14ac:dyDescent="0.3">
      <c r="B89" s="4" t="s">
        <v>1049</v>
      </c>
      <c r="C89" s="4" t="s">
        <v>7302</v>
      </c>
      <c r="D89" s="3" t="s">
        <v>25</v>
      </c>
      <c r="E89" s="3">
        <v>84.25</v>
      </c>
      <c r="F89" s="3">
        <v>541.92999999999995</v>
      </c>
      <c r="G89" s="3">
        <f t="shared" ref="G89" si="13">+ROUND(E89*F89,2)</f>
        <v>45657.599999999999</v>
      </c>
    </row>
    <row r="90" spans="2:7" s="1" customFormat="1" ht="25.2" customHeight="1" x14ac:dyDescent="0.3">
      <c r="B90" s="12" t="s">
        <v>1063</v>
      </c>
      <c r="C90" s="12" t="s">
        <v>1064</v>
      </c>
      <c r="D90" s="13"/>
      <c r="E90" s="17"/>
      <c r="F90" s="13"/>
      <c r="G90" s="13">
        <f>SUM(G91:G94)</f>
        <v>13686.43</v>
      </c>
    </row>
    <row r="91" spans="2:7" s="1" customFormat="1" ht="15" customHeight="1" x14ac:dyDescent="0.3">
      <c r="B91" s="4" t="s">
        <v>1067</v>
      </c>
      <c r="C91" s="4" t="s">
        <v>1080</v>
      </c>
      <c r="D91" s="3" t="s">
        <v>25</v>
      </c>
      <c r="E91" s="3">
        <v>33</v>
      </c>
      <c r="F91" s="3">
        <v>111.54</v>
      </c>
      <c r="G91" s="3">
        <f t="shared" ref="G91:G94" si="14">+ROUND(E91*F91,2)</f>
        <v>3680.82</v>
      </c>
    </row>
    <row r="92" spans="2:7" s="1" customFormat="1" ht="15" customHeight="1" x14ac:dyDescent="0.3">
      <c r="B92" s="4" t="s">
        <v>1069</v>
      </c>
      <c r="C92" s="4" t="s">
        <v>7303</v>
      </c>
      <c r="D92" s="3" t="s">
        <v>25</v>
      </c>
      <c r="E92" s="3">
        <v>130</v>
      </c>
      <c r="F92" s="3">
        <v>49.79</v>
      </c>
      <c r="G92" s="3">
        <f t="shared" si="14"/>
        <v>6472.7</v>
      </c>
    </row>
    <row r="93" spans="2:7" s="1" customFormat="1" ht="15" customHeight="1" x14ac:dyDescent="0.3">
      <c r="B93" s="4" t="s">
        <v>1071</v>
      </c>
      <c r="C93" s="4" t="s">
        <v>7304</v>
      </c>
      <c r="D93" s="3" t="s">
        <v>28</v>
      </c>
      <c r="E93" s="3">
        <v>2</v>
      </c>
      <c r="F93" s="3">
        <v>712.16</v>
      </c>
      <c r="G93" s="3">
        <f t="shared" si="14"/>
        <v>1424.32</v>
      </c>
    </row>
    <row r="94" spans="2:7" s="1" customFormat="1" ht="15" customHeight="1" x14ac:dyDescent="0.3">
      <c r="B94" s="4" t="s">
        <v>1073</v>
      </c>
      <c r="C94" s="4" t="s">
        <v>7305</v>
      </c>
      <c r="D94" s="3" t="s">
        <v>25</v>
      </c>
      <c r="E94" s="3">
        <v>35.6</v>
      </c>
      <c r="F94" s="3">
        <v>59.23</v>
      </c>
      <c r="G94" s="3">
        <f t="shared" si="14"/>
        <v>2108.59</v>
      </c>
    </row>
    <row r="95" spans="2:7" s="1" customFormat="1" ht="25.2" customHeight="1" x14ac:dyDescent="0.3">
      <c r="B95" s="10" t="s">
        <v>1095</v>
      </c>
      <c r="C95" s="10" t="s">
        <v>1096</v>
      </c>
      <c r="D95" s="11"/>
      <c r="E95" s="16"/>
      <c r="F95" s="11"/>
      <c r="G95" s="11">
        <f>+G96+G98</f>
        <v>26194.78</v>
      </c>
    </row>
    <row r="96" spans="2:7" s="1" customFormat="1" ht="25.2" customHeight="1" x14ac:dyDescent="0.3">
      <c r="B96" s="12" t="s">
        <v>1097</v>
      </c>
      <c r="C96" s="12" t="s">
        <v>1098</v>
      </c>
      <c r="D96" s="13"/>
      <c r="E96" s="17"/>
      <c r="F96" s="13"/>
      <c r="G96" s="13">
        <f>SUM(G97)</f>
        <v>8192.8799999999992</v>
      </c>
    </row>
    <row r="97" spans="2:7" s="1" customFormat="1" ht="15" customHeight="1" x14ac:dyDescent="0.3">
      <c r="B97" s="4" t="s">
        <v>7121</v>
      </c>
      <c r="C97" s="4" t="s">
        <v>7306</v>
      </c>
      <c r="D97" s="3" t="s">
        <v>28</v>
      </c>
      <c r="E97" s="3">
        <v>36</v>
      </c>
      <c r="F97" s="3">
        <v>227.58</v>
      </c>
      <c r="G97" s="3">
        <f t="shared" ref="G97" si="15">+ROUND(E97*F97,2)</f>
        <v>8192.8799999999992</v>
      </c>
    </row>
    <row r="98" spans="2:7" s="1" customFormat="1" ht="25.2" customHeight="1" x14ac:dyDescent="0.3">
      <c r="B98" s="12" t="s">
        <v>1103</v>
      </c>
      <c r="C98" s="12" t="s">
        <v>1104</v>
      </c>
      <c r="D98" s="13"/>
      <c r="E98" s="17"/>
      <c r="F98" s="13"/>
      <c r="G98" s="13">
        <f>SUM(G99:G101)</f>
        <v>18001.900000000001</v>
      </c>
    </row>
    <row r="99" spans="2:7" s="1" customFormat="1" ht="15" customHeight="1" x14ac:dyDescent="0.3">
      <c r="B99" s="4" t="s">
        <v>1115</v>
      </c>
      <c r="C99" s="4" t="s">
        <v>7307</v>
      </c>
      <c r="D99" s="3" t="s">
        <v>28</v>
      </c>
      <c r="E99" s="3">
        <v>38</v>
      </c>
      <c r="F99" s="3">
        <v>123.94</v>
      </c>
      <c r="G99" s="3">
        <f t="shared" ref="G99:G101" si="16">+ROUND(E99*F99,2)</f>
        <v>4709.72</v>
      </c>
    </row>
    <row r="100" spans="2:7" s="1" customFormat="1" ht="15" customHeight="1" x14ac:dyDescent="0.3">
      <c r="B100" s="4" t="s">
        <v>1117</v>
      </c>
      <c r="C100" s="4" t="s">
        <v>7308</v>
      </c>
      <c r="D100" s="3" t="s">
        <v>28</v>
      </c>
      <c r="E100" s="3">
        <v>87</v>
      </c>
      <c r="F100" s="3">
        <v>133.94</v>
      </c>
      <c r="G100" s="3">
        <f t="shared" si="16"/>
        <v>11652.78</v>
      </c>
    </row>
    <row r="101" spans="2:7" s="1" customFormat="1" ht="15" customHeight="1" x14ac:dyDescent="0.3">
      <c r="B101" s="4" t="s">
        <v>1119</v>
      </c>
      <c r="C101" s="4" t="s">
        <v>7309</v>
      </c>
      <c r="D101" s="3" t="s">
        <v>28</v>
      </c>
      <c r="E101" s="3">
        <v>10</v>
      </c>
      <c r="F101" s="3">
        <v>163.94</v>
      </c>
      <c r="G101" s="3">
        <f t="shared" si="16"/>
        <v>1639.4</v>
      </c>
    </row>
    <row r="102" spans="2:7" s="1" customFormat="1" ht="25.2" customHeight="1" x14ac:dyDescent="0.3">
      <c r="B102" s="10" t="s">
        <v>1145</v>
      </c>
      <c r="C102" s="10" t="s">
        <v>1146</v>
      </c>
      <c r="D102" s="11"/>
      <c r="E102" s="16"/>
      <c r="F102" s="11"/>
      <c r="G102" s="11">
        <f>+G103</f>
        <v>41484.800000000003</v>
      </c>
    </row>
    <row r="103" spans="2:7" s="1" customFormat="1" ht="25.2" customHeight="1" x14ac:dyDescent="0.3">
      <c r="B103" s="12" t="s">
        <v>1147</v>
      </c>
      <c r="C103" s="12" t="s">
        <v>1148</v>
      </c>
      <c r="D103" s="13"/>
      <c r="E103" s="17"/>
      <c r="F103" s="13"/>
      <c r="G103" s="13">
        <f>SUM(G104:G106)</f>
        <v>41484.800000000003</v>
      </c>
    </row>
    <row r="104" spans="2:7" s="1" customFormat="1" ht="15" customHeight="1" x14ac:dyDescent="0.3">
      <c r="B104" s="4" t="s">
        <v>7122</v>
      </c>
      <c r="C104" s="4" t="s">
        <v>7310</v>
      </c>
      <c r="D104" s="3" t="s">
        <v>5883</v>
      </c>
      <c r="E104" s="3">
        <v>336.76</v>
      </c>
      <c r="F104" s="3">
        <v>35.979999999999997</v>
      </c>
      <c r="G104" s="3">
        <f t="shared" ref="G104:G106" si="17">+ROUND(E104*F104,2)</f>
        <v>12116.62</v>
      </c>
    </row>
    <row r="105" spans="2:7" s="1" customFormat="1" ht="15" customHeight="1" x14ac:dyDescent="0.3">
      <c r="B105" s="4" t="s">
        <v>7123</v>
      </c>
      <c r="C105" s="4" t="s">
        <v>7311</v>
      </c>
      <c r="D105" s="3" t="s">
        <v>5883</v>
      </c>
      <c r="E105" s="3">
        <v>702.64</v>
      </c>
      <c r="F105" s="3">
        <v>32.04</v>
      </c>
      <c r="G105" s="3">
        <f t="shared" si="17"/>
        <v>22512.59</v>
      </c>
    </row>
    <row r="106" spans="2:7" s="1" customFormat="1" ht="15" customHeight="1" x14ac:dyDescent="0.3">
      <c r="B106" s="4" t="s">
        <v>7124</v>
      </c>
      <c r="C106" s="4" t="s">
        <v>7312</v>
      </c>
      <c r="D106" s="3" t="s">
        <v>5883</v>
      </c>
      <c r="E106" s="3">
        <v>266.33999999999997</v>
      </c>
      <c r="F106" s="3">
        <v>25.74</v>
      </c>
      <c r="G106" s="3">
        <f t="shared" si="17"/>
        <v>6855.59</v>
      </c>
    </row>
    <row r="107" spans="2:7" s="1" customFormat="1" ht="25.2" customHeight="1" x14ac:dyDescent="0.3">
      <c r="B107" s="10" t="s">
        <v>1173</v>
      </c>
      <c r="C107" s="10" t="s">
        <v>3646</v>
      </c>
      <c r="D107" s="11"/>
      <c r="E107" s="16"/>
      <c r="F107" s="11"/>
      <c r="G107" s="11">
        <f>+G108</f>
        <v>15046.09</v>
      </c>
    </row>
    <row r="108" spans="2:7" s="1" customFormat="1" ht="25.2" customHeight="1" x14ac:dyDescent="0.3">
      <c r="B108" s="12" t="s">
        <v>1184</v>
      </c>
      <c r="C108" s="12" t="s">
        <v>7313</v>
      </c>
      <c r="D108" s="13"/>
      <c r="E108" s="17"/>
      <c r="F108" s="13"/>
      <c r="G108" s="13">
        <f>SUM(G109:G110)</f>
        <v>15046.09</v>
      </c>
    </row>
    <row r="109" spans="2:7" s="1" customFormat="1" ht="15" customHeight="1" x14ac:dyDescent="0.3">
      <c r="B109" s="4" t="s">
        <v>7492</v>
      </c>
      <c r="C109" s="4" t="s">
        <v>7314</v>
      </c>
      <c r="D109" s="3" t="s">
        <v>5883</v>
      </c>
      <c r="E109" s="3">
        <v>39.43</v>
      </c>
      <c r="F109" s="3">
        <v>310.43</v>
      </c>
      <c r="G109" s="3">
        <f t="shared" ref="G109:G110" si="18">+ROUND(E109*F109,2)</f>
        <v>12240.25</v>
      </c>
    </row>
    <row r="110" spans="2:7" s="1" customFormat="1" ht="15" customHeight="1" x14ac:dyDescent="0.3">
      <c r="B110" s="4" t="s">
        <v>7493</v>
      </c>
      <c r="C110" s="4" t="s">
        <v>7315</v>
      </c>
      <c r="D110" s="3" t="s">
        <v>5883</v>
      </c>
      <c r="E110" s="3">
        <v>30.83</v>
      </c>
      <c r="F110" s="3">
        <v>91.01</v>
      </c>
      <c r="G110" s="3">
        <f t="shared" si="18"/>
        <v>2805.84</v>
      </c>
    </row>
    <row r="111" spans="2:7" s="1" customFormat="1" ht="25.2" customHeight="1" x14ac:dyDescent="0.3">
      <c r="B111" s="10" t="s">
        <v>1200</v>
      </c>
      <c r="C111" s="10" t="s">
        <v>7316</v>
      </c>
      <c r="D111" s="11"/>
      <c r="E111" s="16"/>
      <c r="F111" s="11"/>
      <c r="G111" s="11">
        <f>SUM(G112:G117)</f>
        <v>6050.1799999999994</v>
      </c>
    </row>
    <row r="112" spans="2:7" s="1" customFormat="1" ht="15" customHeight="1" x14ac:dyDescent="0.3">
      <c r="B112" s="4" t="s">
        <v>1202</v>
      </c>
      <c r="C112" s="4" t="s">
        <v>670</v>
      </c>
      <c r="D112" s="3" t="s">
        <v>5883</v>
      </c>
      <c r="E112" s="3">
        <v>86.24</v>
      </c>
      <c r="F112" s="3">
        <v>25.86</v>
      </c>
      <c r="G112" s="3">
        <f t="shared" ref="G112:G117" si="19">+ROUND(E112*F112,2)</f>
        <v>2230.17</v>
      </c>
    </row>
    <row r="113" spans="2:7" s="1" customFormat="1" ht="15" customHeight="1" x14ac:dyDescent="0.3">
      <c r="B113" s="4" t="s">
        <v>1218</v>
      </c>
      <c r="C113" s="4" t="s">
        <v>7317</v>
      </c>
      <c r="D113" s="3" t="s">
        <v>5883</v>
      </c>
      <c r="E113" s="3">
        <v>38.4</v>
      </c>
      <c r="F113" s="3">
        <v>29.01</v>
      </c>
      <c r="G113" s="3">
        <f t="shared" si="19"/>
        <v>1113.98</v>
      </c>
    </row>
    <row r="114" spans="2:7" s="1" customFormat="1" ht="15" customHeight="1" x14ac:dyDescent="0.3">
      <c r="B114" s="4" t="s">
        <v>1256</v>
      </c>
      <c r="C114" s="4" t="s">
        <v>7318</v>
      </c>
      <c r="D114" s="3" t="s">
        <v>5883</v>
      </c>
      <c r="E114" s="3">
        <v>47.84</v>
      </c>
      <c r="F114" s="3">
        <v>25.99</v>
      </c>
      <c r="G114" s="3">
        <f t="shared" si="19"/>
        <v>1243.3599999999999</v>
      </c>
    </row>
    <row r="115" spans="2:7" s="1" customFormat="1" ht="15" customHeight="1" x14ac:dyDescent="0.3">
      <c r="B115" s="4" t="s">
        <v>7125</v>
      </c>
      <c r="C115" s="4" t="s">
        <v>7319</v>
      </c>
      <c r="D115" s="3" t="s">
        <v>25</v>
      </c>
      <c r="E115" s="3">
        <v>62.96</v>
      </c>
      <c r="F115" s="3">
        <v>0.86</v>
      </c>
      <c r="G115" s="3">
        <f t="shared" si="19"/>
        <v>54.15</v>
      </c>
    </row>
    <row r="116" spans="2:7" s="1" customFormat="1" ht="15" customHeight="1" x14ac:dyDescent="0.3">
      <c r="B116" s="4" t="s">
        <v>7126</v>
      </c>
      <c r="C116" s="4" t="s">
        <v>7320</v>
      </c>
      <c r="D116" s="3" t="s">
        <v>5910</v>
      </c>
      <c r="E116" s="3">
        <v>2.2999999999999998</v>
      </c>
      <c r="F116" s="3">
        <v>514.04999999999995</v>
      </c>
      <c r="G116" s="3">
        <f t="shared" si="19"/>
        <v>1182.32</v>
      </c>
    </row>
    <row r="117" spans="2:7" s="1" customFormat="1" ht="15" customHeight="1" x14ac:dyDescent="0.3">
      <c r="B117" s="4" t="s">
        <v>7127</v>
      </c>
      <c r="C117" s="4" t="s">
        <v>7321</v>
      </c>
      <c r="D117" s="3" t="s">
        <v>5883</v>
      </c>
      <c r="E117" s="3">
        <v>3.4</v>
      </c>
      <c r="F117" s="3">
        <v>66.53</v>
      </c>
      <c r="G117" s="3">
        <f t="shared" si="19"/>
        <v>226.2</v>
      </c>
    </row>
    <row r="118" spans="2:7" s="1" customFormat="1" ht="30" customHeight="1" x14ac:dyDescent="0.3">
      <c r="B118" s="7" t="s">
        <v>1262</v>
      </c>
      <c r="C118" s="7" t="s">
        <v>3</v>
      </c>
      <c r="D118" s="8"/>
      <c r="E118" s="15"/>
      <c r="F118" s="8"/>
      <c r="G118" s="8">
        <f>+G119+G132+G183+G201+G216</f>
        <v>309457.64</v>
      </c>
    </row>
    <row r="119" spans="2:7" s="1" customFormat="1" ht="25.2" customHeight="1" x14ac:dyDescent="0.3">
      <c r="B119" s="10" t="s">
        <v>6147</v>
      </c>
      <c r="C119" s="10" t="s">
        <v>1264</v>
      </c>
      <c r="D119" s="11"/>
      <c r="E119" s="16"/>
      <c r="F119" s="11"/>
      <c r="G119" s="11">
        <f>+G120+G123+G126+G129</f>
        <v>13130.880000000001</v>
      </c>
    </row>
    <row r="120" spans="2:7" s="1" customFormat="1" ht="25.2" customHeight="1" x14ac:dyDescent="0.3">
      <c r="B120" s="12" t="s">
        <v>1265</v>
      </c>
      <c r="C120" s="12" t="s">
        <v>6148</v>
      </c>
      <c r="D120" s="13"/>
      <c r="E120" s="17"/>
      <c r="F120" s="13"/>
      <c r="G120" s="13">
        <f>SUM(G121:G122)/2</f>
        <v>11200</v>
      </c>
    </row>
    <row r="121" spans="2:7" s="1" customFormat="1" ht="19.95" customHeight="1" x14ac:dyDescent="0.3">
      <c r="B121" s="6" t="s">
        <v>1269</v>
      </c>
      <c r="C121" s="6" t="s">
        <v>6152</v>
      </c>
      <c r="D121" s="5"/>
      <c r="E121" s="5"/>
      <c r="F121" s="5"/>
      <c r="G121" s="5">
        <f>SUM(G122)</f>
        <v>11200</v>
      </c>
    </row>
    <row r="122" spans="2:7" s="1" customFormat="1" ht="15" customHeight="1" x14ac:dyDescent="0.3">
      <c r="B122" s="4" t="s">
        <v>7128</v>
      </c>
      <c r="C122" s="4" t="s">
        <v>7322</v>
      </c>
      <c r="D122" s="3" t="s">
        <v>28</v>
      </c>
      <c r="E122" s="3">
        <v>16</v>
      </c>
      <c r="F122" s="3">
        <v>700</v>
      </c>
      <c r="G122" s="3">
        <f t="shared" ref="G122" si="20">+ROUND(E122*F122,2)</f>
        <v>11200</v>
      </c>
    </row>
    <row r="123" spans="2:7" s="1" customFormat="1" ht="25.2" customHeight="1" x14ac:dyDescent="0.3">
      <c r="B123" s="12" t="s">
        <v>1311</v>
      </c>
      <c r="C123" s="12" t="s">
        <v>1312</v>
      </c>
      <c r="D123" s="13"/>
      <c r="E123" s="17"/>
      <c r="F123" s="13"/>
      <c r="G123" s="13">
        <f>SUM(G124:G125)/2</f>
        <v>787.36</v>
      </c>
    </row>
    <row r="124" spans="2:7" s="1" customFormat="1" ht="19.95" customHeight="1" x14ac:dyDescent="0.3">
      <c r="B124" s="6" t="s">
        <v>1315</v>
      </c>
      <c r="C124" s="6" t="s">
        <v>6167</v>
      </c>
      <c r="D124" s="5"/>
      <c r="E124" s="5"/>
      <c r="F124" s="5"/>
      <c r="G124" s="5">
        <f>SUM(G125)</f>
        <v>787.36</v>
      </c>
    </row>
    <row r="125" spans="2:7" s="1" customFormat="1" ht="15" customHeight="1" x14ac:dyDescent="0.3">
      <c r="B125" s="4" t="s">
        <v>7129</v>
      </c>
      <c r="C125" s="4" t="s">
        <v>7323</v>
      </c>
      <c r="D125" s="3" t="s">
        <v>28</v>
      </c>
      <c r="E125" s="3">
        <v>16</v>
      </c>
      <c r="F125" s="3">
        <v>49.21</v>
      </c>
      <c r="G125" s="3">
        <f t="shared" ref="G125" si="21">+ROUND(E125*F125,2)</f>
        <v>787.36</v>
      </c>
    </row>
    <row r="126" spans="2:7" s="1" customFormat="1" ht="25.2" customHeight="1" x14ac:dyDescent="0.3">
      <c r="B126" s="12" t="s">
        <v>1323</v>
      </c>
      <c r="C126" s="12" t="s">
        <v>6189</v>
      </c>
      <c r="D126" s="13"/>
      <c r="E126" s="17"/>
      <c r="F126" s="13"/>
      <c r="G126" s="13">
        <f>SUM(G127:G128)/2</f>
        <v>754.24</v>
      </c>
    </row>
    <row r="127" spans="2:7" s="1" customFormat="1" ht="19.95" customHeight="1" x14ac:dyDescent="0.3">
      <c r="B127" s="6" t="s">
        <v>6193</v>
      </c>
      <c r="C127" s="6" t="s">
        <v>6194</v>
      </c>
      <c r="D127" s="5"/>
      <c r="E127" s="5"/>
      <c r="F127" s="5"/>
      <c r="G127" s="5">
        <f>SUM(G128)</f>
        <v>754.24</v>
      </c>
    </row>
    <row r="128" spans="2:7" s="1" customFormat="1" ht="15" customHeight="1" x14ac:dyDescent="0.3">
      <c r="B128" s="4" t="s">
        <v>7494</v>
      </c>
      <c r="C128" s="4" t="s">
        <v>7324</v>
      </c>
      <c r="D128" s="3" t="s">
        <v>28</v>
      </c>
      <c r="E128" s="3">
        <v>16</v>
      </c>
      <c r="F128" s="3">
        <v>47.14</v>
      </c>
      <c r="G128" s="3">
        <f t="shared" ref="G128" si="22">+ROUND(E128*F128,2)</f>
        <v>754.24</v>
      </c>
    </row>
    <row r="129" spans="2:7" s="1" customFormat="1" ht="25.2" customHeight="1" x14ac:dyDescent="0.3">
      <c r="B129" s="12" t="s">
        <v>1327</v>
      </c>
      <c r="C129" s="12" t="s">
        <v>6206</v>
      </c>
      <c r="D129" s="13"/>
      <c r="E129" s="17"/>
      <c r="F129" s="13"/>
      <c r="G129" s="13">
        <f>SUM(G130:G131)/2</f>
        <v>389.28</v>
      </c>
    </row>
    <row r="130" spans="2:7" s="1" customFormat="1" ht="19.95" customHeight="1" x14ac:dyDescent="0.3">
      <c r="B130" s="6" t="s">
        <v>6210</v>
      </c>
      <c r="C130" s="6" t="s">
        <v>6211</v>
      </c>
      <c r="D130" s="5"/>
      <c r="E130" s="5"/>
      <c r="F130" s="5"/>
      <c r="G130" s="5">
        <f>SUM(G131)</f>
        <v>389.28</v>
      </c>
    </row>
    <row r="131" spans="2:7" s="1" customFormat="1" ht="15" customHeight="1" x14ac:dyDescent="0.3">
      <c r="B131" s="4" t="s">
        <v>7130</v>
      </c>
      <c r="C131" s="4" t="s">
        <v>7325</v>
      </c>
      <c r="D131" s="3" t="s">
        <v>28</v>
      </c>
      <c r="E131" s="3">
        <v>16</v>
      </c>
      <c r="F131" s="3">
        <v>24.33</v>
      </c>
      <c r="G131" s="3">
        <f t="shared" ref="G131" si="23">+ROUND(E131*F131,2)</f>
        <v>389.28</v>
      </c>
    </row>
    <row r="132" spans="2:7" s="1" customFormat="1" ht="25.2" customHeight="1" x14ac:dyDescent="0.3">
      <c r="B132" s="10" t="s">
        <v>1331</v>
      </c>
      <c r="C132" s="10" t="s">
        <v>1332</v>
      </c>
      <c r="D132" s="11"/>
      <c r="E132" s="16"/>
      <c r="F132" s="11"/>
      <c r="G132" s="11">
        <f>+G133+G135+G172+G177</f>
        <v>60632.239999999991</v>
      </c>
    </row>
    <row r="133" spans="2:7" s="1" customFormat="1" ht="25.2" customHeight="1" x14ac:dyDescent="0.3">
      <c r="B133" s="12" t="s">
        <v>1344</v>
      </c>
      <c r="C133" s="12" t="s">
        <v>1345</v>
      </c>
      <c r="D133" s="13"/>
      <c r="E133" s="17"/>
      <c r="F133" s="13"/>
      <c r="G133" s="13">
        <f>SUM(G134)</f>
        <v>2668.4</v>
      </c>
    </row>
    <row r="134" spans="2:7" s="1" customFormat="1" ht="15" customHeight="1" x14ac:dyDescent="0.3">
      <c r="B134" s="4" t="s">
        <v>1350</v>
      </c>
      <c r="C134" s="4" t="s">
        <v>7326</v>
      </c>
      <c r="D134" s="3" t="s">
        <v>25</v>
      </c>
      <c r="E134" s="3">
        <v>140</v>
      </c>
      <c r="F134" s="3">
        <v>19.059999999999999</v>
      </c>
      <c r="G134" s="3">
        <f t="shared" ref="G134" si="24">+ROUND(E134*F134,2)</f>
        <v>2668.4</v>
      </c>
    </row>
    <row r="135" spans="2:7" s="1" customFormat="1" ht="25.2" customHeight="1" x14ac:dyDescent="0.3">
      <c r="B135" s="12" t="s">
        <v>1382</v>
      </c>
      <c r="C135" s="12" t="s">
        <v>1383</v>
      </c>
      <c r="D135" s="13"/>
      <c r="E135" s="17"/>
      <c r="F135" s="13"/>
      <c r="G135" s="13">
        <f>SUM(G136:G171)</f>
        <v>37207.80999999999</v>
      </c>
    </row>
    <row r="136" spans="2:7" s="1" customFormat="1" ht="15" customHeight="1" x14ac:dyDescent="0.3">
      <c r="B136" s="4" t="s">
        <v>7131</v>
      </c>
      <c r="C136" s="4" t="s">
        <v>7327</v>
      </c>
      <c r="D136" s="3" t="s">
        <v>28</v>
      </c>
      <c r="E136" s="3">
        <v>30</v>
      </c>
      <c r="F136" s="3">
        <v>17.18</v>
      </c>
      <c r="G136" s="3">
        <f t="shared" ref="G136:G171" si="25">+ROUND(E136*F136,2)</f>
        <v>515.4</v>
      </c>
    </row>
    <row r="137" spans="2:7" s="1" customFormat="1" ht="15" customHeight="1" x14ac:dyDescent="0.3">
      <c r="B137" s="4" t="s">
        <v>7132</v>
      </c>
      <c r="C137" s="4" t="s">
        <v>7328</v>
      </c>
      <c r="D137" s="3" t="s">
        <v>28</v>
      </c>
      <c r="E137" s="3">
        <v>200</v>
      </c>
      <c r="F137" s="3">
        <v>20.68</v>
      </c>
      <c r="G137" s="3">
        <f t="shared" si="25"/>
        <v>4136</v>
      </c>
    </row>
    <row r="138" spans="2:7" s="1" customFormat="1" ht="15" customHeight="1" x14ac:dyDescent="0.3">
      <c r="B138" s="4" t="s">
        <v>7133</v>
      </c>
      <c r="C138" s="4" t="s">
        <v>7329</v>
      </c>
      <c r="D138" s="3" t="s">
        <v>28</v>
      </c>
      <c r="E138" s="3">
        <v>55</v>
      </c>
      <c r="F138" s="3">
        <v>19.02</v>
      </c>
      <c r="G138" s="3">
        <f t="shared" si="25"/>
        <v>1046.0999999999999</v>
      </c>
    </row>
    <row r="139" spans="2:7" s="1" customFormat="1" ht="15" customHeight="1" x14ac:dyDescent="0.3">
      <c r="B139" s="4" t="s">
        <v>7134</v>
      </c>
      <c r="C139" s="4" t="s">
        <v>7330</v>
      </c>
      <c r="D139" s="3" t="s">
        <v>28</v>
      </c>
      <c r="E139" s="3">
        <v>80</v>
      </c>
      <c r="F139" s="3">
        <v>15.68</v>
      </c>
      <c r="G139" s="3">
        <f t="shared" si="25"/>
        <v>1254.4000000000001</v>
      </c>
    </row>
    <row r="140" spans="2:7" s="1" customFormat="1" ht="15" customHeight="1" x14ac:dyDescent="0.3">
      <c r="B140" s="4" t="s">
        <v>7135</v>
      </c>
      <c r="C140" s="4" t="s">
        <v>7331</v>
      </c>
      <c r="D140" s="3" t="s">
        <v>28</v>
      </c>
      <c r="E140" s="3">
        <v>20</v>
      </c>
      <c r="F140" s="3">
        <v>13.75</v>
      </c>
      <c r="G140" s="3">
        <f t="shared" si="25"/>
        <v>275</v>
      </c>
    </row>
    <row r="141" spans="2:7" s="1" customFormat="1" ht="15" customHeight="1" x14ac:dyDescent="0.3">
      <c r="B141" s="4" t="s">
        <v>7136</v>
      </c>
      <c r="C141" s="4" t="s">
        <v>7332</v>
      </c>
      <c r="D141" s="3" t="s">
        <v>28</v>
      </c>
      <c r="E141" s="3">
        <v>200</v>
      </c>
      <c r="F141" s="3">
        <v>12.43</v>
      </c>
      <c r="G141" s="3">
        <f t="shared" si="25"/>
        <v>2486</v>
      </c>
    </row>
    <row r="142" spans="2:7" s="1" customFormat="1" ht="15" customHeight="1" x14ac:dyDescent="0.3">
      <c r="B142" s="4" t="s">
        <v>7137</v>
      </c>
      <c r="C142" s="4" t="s">
        <v>7333</v>
      </c>
      <c r="D142" s="3" t="s">
        <v>28</v>
      </c>
      <c r="E142" s="3">
        <v>16</v>
      </c>
      <c r="F142" s="3">
        <v>16.63</v>
      </c>
      <c r="G142" s="3">
        <f t="shared" si="25"/>
        <v>266.08</v>
      </c>
    </row>
    <row r="143" spans="2:7" s="1" customFormat="1" ht="15" customHeight="1" x14ac:dyDescent="0.3">
      <c r="B143" s="4" t="s">
        <v>7138</v>
      </c>
      <c r="C143" s="4" t="s">
        <v>7334</v>
      </c>
      <c r="D143" s="3" t="s">
        <v>28</v>
      </c>
      <c r="E143" s="3">
        <v>80</v>
      </c>
      <c r="F143" s="3">
        <v>13.33</v>
      </c>
      <c r="G143" s="3">
        <f t="shared" si="25"/>
        <v>1066.4000000000001</v>
      </c>
    </row>
    <row r="144" spans="2:7" s="1" customFormat="1" ht="15" customHeight="1" x14ac:dyDescent="0.3">
      <c r="B144" s="4" t="s">
        <v>7139</v>
      </c>
      <c r="C144" s="4" t="s">
        <v>7335</v>
      </c>
      <c r="D144" s="3" t="s">
        <v>28</v>
      </c>
      <c r="E144" s="3">
        <v>90</v>
      </c>
      <c r="F144" s="3">
        <v>13.68</v>
      </c>
      <c r="G144" s="3">
        <f t="shared" si="25"/>
        <v>1231.2</v>
      </c>
    </row>
    <row r="145" spans="2:7" s="1" customFormat="1" ht="15" customHeight="1" x14ac:dyDescent="0.3">
      <c r="B145" s="4" t="s">
        <v>7140</v>
      </c>
      <c r="C145" s="4" t="s">
        <v>7336</v>
      </c>
      <c r="D145" s="3" t="s">
        <v>28</v>
      </c>
      <c r="E145" s="3">
        <v>30</v>
      </c>
      <c r="F145" s="3">
        <v>20.23</v>
      </c>
      <c r="G145" s="3">
        <f t="shared" si="25"/>
        <v>606.9</v>
      </c>
    </row>
    <row r="146" spans="2:7" s="1" customFormat="1" ht="15" customHeight="1" x14ac:dyDescent="0.3">
      <c r="B146" s="4" t="s">
        <v>7141</v>
      </c>
      <c r="C146" s="4" t="s">
        <v>7337</v>
      </c>
      <c r="D146" s="3" t="s">
        <v>28</v>
      </c>
      <c r="E146" s="3">
        <v>20</v>
      </c>
      <c r="F146" s="3">
        <v>20.23</v>
      </c>
      <c r="G146" s="3">
        <f t="shared" si="25"/>
        <v>404.6</v>
      </c>
    </row>
    <row r="147" spans="2:7" s="1" customFormat="1" ht="15" customHeight="1" x14ac:dyDescent="0.3">
      <c r="B147" s="4" t="s">
        <v>7142</v>
      </c>
      <c r="C147" s="4" t="s">
        <v>7338</v>
      </c>
      <c r="D147" s="3" t="s">
        <v>28</v>
      </c>
      <c r="E147" s="3">
        <v>30</v>
      </c>
      <c r="F147" s="3">
        <v>20.23</v>
      </c>
      <c r="G147" s="3">
        <f t="shared" si="25"/>
        <v>606.9</v>
      </c>
    </row>
    <row r="148" spans="2:7" s="1" customFormat="1" ht="15" customHeight="1" x14ac:dyDescent="0.3">
      <c r="B148" s="4" t="s">
        <v>7143</v>
      </c>
      <c r="C148" s="4" t="s">
        <v>7339</v>
      </c>
      <c r="D148" s="3" t="s">
        <v>28</v>
      </c>
      <c r="E148" s="3">
        <v>20</v>
      </c>
      <c r="F148" s="3">
        <v>19.48</v>
      </c>
      <c r="G148" s="3">
        <f t="shared" si="25"/>
        <v>389.6</v>
      </c>
    </row>
    <row r="149" spans="2:7" s="1" customFormat="1" ht="15" customHeight="1" x14ac:dyDescent="0.3">
      <c r="B149" s="4" t="s">
        <v>7144</v>
      </c>
      <c r="C149" s="4" t="s">
        <v>7340</v>
      </c>
      <c r="D149" s="3" t="s">
        <v>28</v>
      </c>
      <c r="E149" s="3">
        <v>6</v>
      </c>
      <c r="F149" s="3">
        <v>18.73</v>
      </c>
      <c r="G149" s="3">
        <f t="shared" si="25"/>
        <v>112.38</v>
      </c>
    </row>
    <row r="150" spans="2:7" s="1" customFormat="1" ht="15" customHeight="1" x14ac:dyDescent="0.3">
      <c r="B150" s="4" t="s">
        <v>7145</v>
      </c>
      <c r="C150" s="4" t="s">
        <v>7341</v>
      </c>
      <c r="D150" s="3" t="s">
        <v>28</v>
      </c>
      <c r="E150" s="3">
        <v>8</v>
      </c>
      <c r="F150" s="3">
        <v>18.73</v>
      </c>
      <c r="G150" s="3">
        <f t="shared" si="25"/>
        <v>149.84</v>
      </c>
    </row>
    <row r="151" spans="2:7" s="1" customFormat="1" ht="15" customHeight="1" x14ac:dyDescent="0.3">
      <c r="B151" s="4" t="s">
        <v>7146</v>
      </c>
      <c r="C151" s="4" t="s">
        <v>7342</v>
      </c>
      <c r="D151" s="3" t="s">
        <v>28</v>
      </c>
      <c r="E151" s="3">
        <v>50</v>
      </c>
      <c r="F151" s="3">
        <v>16.18</v>
      </c>
      <c r="G151" s="3">
        <f t="shared" si="25"/>
        <v>809</v>
      </c>
    </row>
    <row r="152" spans="2:7" s="1" customFormat="1" ht="15" customHeight="1" x14ac:dyDescent="0.3">
      <c r="B152" s="4" t="s">
        <v>7147</v>
      </c>
      <c r="C152" s="4" t="s">
        <v>7343</v>
      </c>
      <c r="D152" s="3" t="s">
        <v>28</v>
      </c>
      <c r="E152" s="3">
        <v>30</v>
      </c>
      <c r="F152" s="3">
        <v>13.18</v>
      </c>
      <c r="G152" s="3">
        <f t="shared" si="25"/>
        <v>395.4</v>
      </c>
    </row>
    <row r="153" spans="2:7" s="1" customFormat="1" ht="15" customHeight="1" x14ac:dyDescent="0.3">
      <c r="B153" s="4" t="s">
        <v>7148</v>
      </c>
      <c r="C153" s="4" t="s">
        <v>7344</v>
      </c>
      <c r="D153" s="3" t="s">
        <v>28</v>
      </c>
      <c r="E153" s="3">
        <v>25</v>
      </c>
      <c r="F153" s="3">
        <v>19.03</v>
      </c>
      <c r="G153" s="3">
        <f t="shared" si="25"/>
        <v>475.75</v>
      </c>
    </row>
    <row r="154" spans="2:7" s="1" customFormat="1" ht="15" customHeight="1" x14ac:dyDescent="0.3">
      <c r="B154" s="4" t="s">
        <v>7149</v>
      </c>
      <c r="C154" s="4" t="s">
        <v>7345</v>
      </c>
      <c r="D154" s="3" t="s">
        <v>28</v>
      </c>
      <c r="E154" s="3">
        <v>150</v>
      </c>
      <c r="F154" s="3">
        <v>13.33</v>
      </c>
      <c r="G154" s="3">
        <f t="shared" si="25"/>
        <v>1999.5</v>
      </c>
    </row>
    <row r="155" spans="2:7" s="1" customFormat="1" ht="15" customHeight="1" x14ac:dyDescent="0.3">
      <c r="B155" s="4" t="s">
        <v>7150</v>
      </c>
      <c r="C155" s="4" t="s">
        <v>7346</v>
      </c>
      <c r="D155" s="3" t="s">
        <v>28</v>
      </c>
      <c r="E155" s="3">
        <v>20</v>
      </c>
      <c r="F155" s="3">
        <v>13.48</v>
      </c>
      <c r="G155" s="3">
        <f t="shared" si="25"/>
        <v>269.60000000000002</v>
      </c>
    </row>
    <row r="156" spans="2:7" s="1" customFormat="1" ht="15" customHeight="1" x14ac:dyDescent="0.3">
      <c r="B156" s="4" t="s">
        <v>7151</v>
      </c>
      <c r="C156" s="4" t="s">
        <v>7347</v>
      </c>
      <c r="D156" s="3" t="s">
        <v>28</v>
      </c>
      <c r="E156" s="3">
        <v>20</v>
      </c>
      <c r="F156" s="3">
        <v>13.87</v>
      </c>
      <c r="G156" s="3">
        <f t="shared" si="25"/>
        <v>277.39999999999998</v>
      </c>
    </row>
    <row r="157" spans="2:7" s="1" customFormat="1" ht="15" customHeight="1" x14ac:dyDescent="0.3">
      <c r="B157" s="4" t="s">
        <v>7152</v>
      </c>
      <c r="C157" s="4" t="s">
        <v>7348</v>
      </c>
      <c r="D157" s="3" t="s">
        <v>28</v>
      </c>
      <c r="E157" s="3">
        <v>40</v>
      </c>
      <c r="F157" s="3">
        <v>21.38</v>
      </c>
      <c r="G157" s="3">
        <f t="shared" si="25"/>
        <v>855.2</v>
      </c>
    </row>
    <row r="158" spans="2:7" s="1" customFormat="1" ht="15" customHeight="1" x14ac:dyDescent="0.3">
      <c r="B158" s="4" t="s">
        <v>7153</v>
      </c>
      <c r="C158" s="4" t="s">
        <v>7349</v>
      </c>
      <c r="D158" s="3" t="s">
        <v>28</v>
      </c>
      <c r="E158" s="3">
        <v>50</v>
      </c>
      <c r="F158" s="3">
        <v>21.38</v>
      </c>
      <c r="G158" s="3">
        <f t="shared" si="25"/>
        <v>1069</v>
      </c>
    </row>
    <row r="159" spans="2:7" s="1" customFormat="1" ht="15" customHeight="1" x14ac:dyDescent="0.3">
      <c r="B159" s="4" t="s">
        <v>7154</v>
      </c>
      <c r="C159" s="4" t="s">
        <v>7350</v>
      </c>
      <c r="D159" s="3" t="s">
        <v>28</v>
      </c>
      <c r="E159" s="3">
        <v>50</v>
      </c>
      <c r="F159" s="3">
        <v>34.380000000000003</v>
      </c>
      <c r="G159" s="3">
        <f t="shared" si="25"/>
        <v>1719</v>
      </c>
    </row>
    <row r="160" spans="2:7" s="1" customFormat="1" ht="15" customHeight="1" x14ac:dyDescent="0.3">
      <c r="B160" s="4" t="s">
        <v>7155</v>
      </c>
      <c r="C160" s="4" t="s">
        <v>7351</v>
      </c>
      <c r="D160" s="3" t="s">
        <v>28</v>
      </c>
      <c r="E160" s="3">
        <v>20</v>
      </c>
      <c r="F160" s="3">
        <v>25.38</v>
      </c>
      <c r="G160" s="3">
        <f t="shared" si="25"/>
        <v>507.6</v>
      </c>
    </row>
    <row r="161" spans="2:7" s="1" customFormat="1" ht="15" customHeight="1" x14ac:dyDescent="0.3">
      <c r="B161" s="4" t="s">
        <v>7156</v>
      </c>
      <c r="C161" s="4" t="s">
        <v>7352</v>
      </c>
      <c r="D161" s="3" t="s">
        <v>28</v>
      </c>
      <c r="E161" s="3">
        <v>46</v>
      </c>
      <c r="F161" s="3">
        <v>50.38</v>
      </c>
      <c r="G161" s="3">
        <f t="shared" si="25"/>
        <v>2317.48</v>
      </c>
    </row>
    <row r="162" spans="2:7" s="1" customFormat="1" ht="15" customHeight="1" x14ac:dyDescent="0.3">
      <c r="B162" s="4" t="s">
        <v>7157</v>
      </c>
      <c r="C162" s="4" t="s">
        <v>7353</v>
      </c>
      <c r="D162" s="3" t="s">
        <v>28</v>
      </c>
      <c r="E162" s="3">
        <v>16</v>
      </c>
      <c r="F162" s="3">
        <v>35.58</v>
      </c>
      <c r="G162" s="3">
        <f t="shared" si="25"/>
        <v>569.28</v>
      </c>
    </row>
    <row r="163" spans="2:7" s="1" customFormat="1" ht="15" customHeight="1" x14ac:dyDescent="0.3">
      <c r="B163" s="4" t="s">
        <v>7158</v>
      </c>
      <c r="C163" s="4" t="s">
        <v>7354</v>
      </c>
      <c r="D163" s="3" t="s">
        <v>28</v>
      </c>
      <c r="E163" s="3">
        <v>110</v>
      </c>
      <c r="F163" s="3">
        <v>29.88</v>
      </c>
      <c r="G163" s="3">
        <f t="shared" si="25"/>
        <v>3286.8</v>
      </c>
    </row>
    <row r="164" spans="2:7" s="1" customFormat="1" ht="15" customHeight="1" x14ac:dyDescent="0.3">
      <c r="B164" s="4" t="s">
        <v>7159</v>
      </c>
      <c r="C164" s="4" t="s">
        <v>7355</v>
      </c>
      <c r="D164" s="3" t="s">
        <v>28</v>
      </c>
      <c r="E164" s="3">
        <v>8</v>
      </c>
      <c r="F164" s="3">
        <v>67.38</v>
      </c>
      <c r="G164" s="3">
        <f t="shared" si="25"/>
        <v>539.04</v>
      </c>
    </row>
    <row r="165" spans="2:7" s="1" customFormat="1" ht="15" customHeight="1" x14ac:dyDescent="0.3">
      <c r="B165" s="4" t="s">
        <v>7160</v>
      </c>
      <c r="C165" s="4" t="s">
        <v>7356</v>
      </c>
      <c r="D165" s="3" t="s">
        <v>28</v>
      </c>
      <c r="E165" s="3">
        <v>48</v>
      </c>
      <c r="F165" s="3">
        <v>32.729999999999997</v>
      </c>
      <c r="G165" s="3">
        <f t="shared" si="25"/>
        <v>1571.04</v>
      </c>
    </row>
    <row r="166" spans="2:7" s="1" customFormat="1" ht="15" customHeight="1" x14ac:dyDescent="0.3">
      <c r="B166" s="4" t="s">
        <v>7161</v>
      </c>
      <c r="C166" s="4" t="s">
        <v>7357</v>
      </c>
      <c r="D166" s="3" t="s">
        <v>28</v>
      </c>
      <c r="E166" s="3">
        <v>54</v>
      </c>
      <c r="F166" s="3">
        <v>25.53</v>
      </c>
      <c r="G166" s="3">
        <f t="shared" si="25"/>
        <v>1378.62</v>
      </c>
    </row>
    <row r="167" spans="2:7" s="1" customFormat="1" ht="15" customHeight="1" x14ac:dyDescent="0.3">
      <c r="B167" s="4" t="s">
        <v>7162</v>
      </c>
      <c r="C167" s="4" t="s">
        <v>7358</v>
      </c>
      <c r="D167" s="3" t="s">
        <v>28</v>
      </c>
      <c r="E167" s="3">
        <v>50</v>
      </c>
      <c r="F167" s="3">
        <v>18.78</v>
      </c>
      <c r="G167" s="3">
        <f t="shared" si="25"/>
        <v>939</v>
      </c>
    </row>
    <row r="168" spans="2:7" s="1" customFormat="1" ht="15" customHeight="1" x14ac:dyDescent="0.3">
      <c r="B168" s="4" t="s">
        <v>7163</v>
      </c>
      <c r="C168" s="4" t="s">
        <v>7359</v>
      </c>
      <c r="D168" s="3" t="s">
        <v>28</v>
      </c>
      <c r="E168" s="3">
        <v>30</v>
      </c>
      <c r="F168" s="3">
        <v>19.53</v>
      </c>
      <c r="G168" s="3">
        <f t="shared" si="25"/>
        <v>585.9</v>
      </c>
    </row>
    <row r="169" spans="2:7" s="1" customFormat="1" ht="15" customHeight="1" x14ac:dyDescent="0.3">
      <c r="B169" s="4" t="s">
        <v>7164</v>
      </c>
      <c r="C169" s="4" t="s">
        <v>7360</v>
      </c>
      <c r="D169" s="3" t="s">
        <v>28</v>
      </c>
      <c r="E169" s="3">
        <v>20</v>
      </c>
      <c r="F169" s="3">
        <v>26.73</v>
      </c>
      <c r="G169" s="3">
        <f t="shared" si="25"/>
        <v>534.6</v>
      </c>
    </row>
    <row r="170" spans="2:7" s="1" customFormat="1" ht="15" customHeight="1" x14ac:dyDescent="0.3">
      <c r="B170" s="4" t="s">
        <v>7165</v>
      </c>
      <c r="C170" s="4" t="s">
        <v>7361</v>
      </c>
      <c r="D170" s="3" t="s">
        <v>28</v>
      </c>
      <c r="E170" s="3">
        <v>20</v>
      </c>
      <c r="F170" s="3">
        <v>18.38</v>
      </c>
      <c r="G170" s="3">
        <f t="shared" si="25"/>
        <v>367.6</v>
      </c>
    </row>
    <row r="171" spans="2:7" s="1" customFormat="1" ht="15" customHeight="1" x14ac:dyDescent="0.3">
      <c r="B171" s="4" t="s">
        <v>7166</v>
      </c>
      <c r="C171" s="4" t="s">
        <v>7362</v>
      </c>
      <c r="D171" s="3" t="s">
        <v>28</v>
      </c>
      <c r="E171" s="3">
        <v>90</v>
      </c>
      <c r="F171" s="3">
        <v>24.38</v>
      </c>
      <c r="G171" s="3">
        <f t="shared" si="25"/>
        <v>2194.1999999999998</v>
      </c>
    </row>
    <row r="172" spans="2:7" s="1" customFormat="1" ht="25.2" customHeight="1" x14ac:dyDescent="0.3">
      <c r="B172" s="12" t="s">
        <v>1496</v>
      </c>
      <c r="C172" s="12" t="s">
        <v>6297</v>
      </c>
      <c r="D172" s="13"/>
      <c r="E172" s="17"/>
      <c r="F172" s="13"/>
      <c r="G172" s="13">
        <f>SUM(G173:G176)</f>
        <v>20089.5</v>
      </c>
    </row>
    <row r="173" spans="2:7" s="1" customFormat="1" ht="15" customHeight="1" x14ac:dyDescent="0.3">
      <c r="B173" s="4" t="s">
        <v>1504</v>
      </c>
      <c r="C173" s="4" t="s">
        <v>7363</v>
      </c>
      <c r="D173" s="3" t="s">
        <v>28</v>
      </c>
      <c r="E173" s="3">
        <v>10</v>
      </c>
      <c r="F173" s="3">
        <v>78.02</v>
      </c>
      <c r="G173" s="3">
        <f t="shared" ref="G173:G176" si="26">+ROUND(E173*F173,2)</f>
        <v>780.2</v>
      </c>
    </row>
    <row r="174" spans="2:7" s="1" customFormat="1" ht="15" customHeight="1" x14ac:dyDescent="0.3">
      <c r="B174" s="4" t="s">
        <v>1506</v>
      </c>
      <c r="C174" s="4" t="s">
        <v>7364</v>
      </c>
      <c r="D174" s="3" t="s">
        <v>28</v>
      </c>
      <c r="E174" s="3">
        <v>25</v>
      </c>
      <c r="F174" s="3">
        <v>185.17</v>
      </c>
      <c r="G174" s="3">
        <f t="shared" si="26"/>
        <v>4629.25</v>
      </c>
    </row>
    <row r="175" spans="2:7" s="1" customFormat="1" ht="15" customHeight="1" x14ac:dyDescent="0.3">
      <c r="B175" s="4" t="s">
        <v>1508</v>
      </c>
      <c r="C175" s="4" t="s">
        <v>7365</v>
      </c>
      <c r="D175" s="3" t="s">
        <v>28</v>
      </c>
      <c r="E175" s="3">
        <v>55</v>
      </c>
      <c r="F175" s="3">
        <v>61.02</v>
      </c>
      <c r="G175" s="3">
        <f t="shared" si="26"/>
        <v>3356.1</v>
      </c>
    </row>
    <row r="176" spans="2:7" s="1" customFormat="1" ht="15" customHeight="1" x14ac:dyDescent="0.3">
      <c r="B176" s="4" t="s">
        <v>1512</v>
      </c>
      <c r="C176" s="4" t="s">
        <v>7366</v>
      </c>
      <c r="D176" s="3" t="s">
        <v>28</v>
      </c>
      <c r="E176" s="3">
        <v>55</v>
      </c>
      <c r="F176" s="3">
        <v>205.89</v>
      </c>
      <c r="G176" s="3">
        <f t="shared" si="26"/>
        <v>11323.95</v>
      </c>
    </row>
    <row r="177" spans="2:7" s="1" customFormat="1" ht="25.2" customHeight="1" x14ac:dyDescent="0.3">
      <c r="B177" s="12" t="s">
        <v>1518</v>
      </c>
      <c r="C177" s="12" t="s">
        <v>6301</v>
      </c>
      <c r="D177" s="13"/>
      <c r="E177" s="17"/>
      <c r="F177" s="13"/>
      <c r="G177" s="13">
        <f>SUM(G178:G182)/2</f>
        <v>666.53</v>
      </c>
    </row>
    <row r="178" spans="2:7" s="1" customFormat="1" ht="19.95" customHeight="1" x14ac:dyDescent="0.3">
      <c r="B178" s="6" t="s">
        <v>1520</v>
      </c>
      <c r="C178" s="6" t="s">
        <v>6302</v>
      </c>
      <c r="D178" s="5"/>
      <c r="E178" s="5"/>
      <c r="F178" s="5"/>
      <c r="G178" s="5">
        <f>SUM(G179)</f>
        <v>47.43</v>
      </c>
    </row>
    <row r="179" spans="2:7" s="1" customFormat="1" ht="15" customHeight="1" x14ac:dyDescent="0.3">
      <c r="B179" s="4" t="s">
        <v>7167</v>
      </c>
      <c r="C179" s="4" t="s">
        <v>7367</v>
      </c>
      <c r="D179" s="3" t="s">
        <v>28</v>
      </c>
      <c r="E179" s="3">
        <v>1</v>
      </c>
      <c r="F179" s="3">
        <v>47.43</v>
      </c>
      <c r="G179" s="3">
        <f t="shared" ref="G179" si="27">+ROUND(E179*F179,2)</f>
        <v>47.43</v>
      </c>
    </row>
    <row r="180" spans="2:7" s="1" customFormat="1" ht="19.95" customHeight="1" x14ac:dyDescent="0.3">
      <c r="B180" s="6" t="s">
        <v>6339</v>
      </c>
      <c r="C180" s="6" t="s">
        <v>2004</v>
      </c>
      <c r="D180" s="5"/>
      <c r="E180" s="5"/>
      <c r="F180" s="5"/>
      <c r="G180" s="5">
        <f>SUM(G181:G182)</f>
        <v>619.09999999999991</v>
      </c>
    </row>
    <row r="181" spans="2:7" s="1" customFormat="1" ht="15" customHeight="1" x14ac:dyDescent="0.3">
      <c r="B181" s="4" t="s">
        <v>7168</v>
      </c>
      <c r="C181" s="4" t="s">
        <v>7368</v>
      </c>
      <c r="D181" s="3" t="s">
        <v>28</v>
      </c>
      <c r="E181" s="3">
        <v>1</v>
      </c>
      <c r="F181" s="3">
        <v>115.82</v>
      </c>
      <c r="G181" s="3">
        <f t="shared" ref="G181:G182" si="28">+ROUND(E181*F181,2)</f>
        <v>115.82</v>
      </c>
    </row>
    <row r="182" spans="2:7" s="1" customFormat="1" ht="15" customHeight="1" x14ac:dyDescent="0.3">
      <c r="B182" s="4" t="s">
        <v>7169</v>
      </c>
      <c r="C182" s="4" t="s">
        <v>7369</v>
      </c>
      <c r="D182" s="3" t="s">
        <v>28</v>
      </c>
      <c r="E182" s="3">
        <v>4</v>
      </c>
      <c r="F182" s="3">
        <v>125.82</v>
      </c>
      <c r="G182" s="3">
        <f t="shared" si="28"/>
        <v>503.28</v>
      </c>
    </row>
    <row r="183" spans="2:7" s="1" customFormat="1" ht="25.2" customHeight="1" x14ac:dyDescent="0.3">
      <c r="B183" s="10" t="s">
        <v>1793</v>
      </c>
      <c r="C183" s="10" t="s">
        <v>1794</v>
      </c>
      <c r="D183" s="11"/>
      <c r="E183" s="16"/>
      <c r="F183" s="11"/>
      <c r="G183" s="11">
        <f>+G184+G193</f>
        <v>196584.05</v>
      </c>
    </row>
    <row r="184" spans="2:7" s="1" customFormat="1" ht="25.2" customHeight="1" x14ac:dyDescent="0.3">
      <c r="B184" s="12" t="s">
        <v>1795</v>
      </c>
      <c r="C184" s="12" t="s">
        <v>6366</v>
      </c>
      <c r="D184" s="13"/>
      <c r="E184" s="17"/>
      <c r="F184" s="13"/>
      <c r="G184" s="13">
        <f>SUM(G185:G192)</f>
        <v>144314.66</v>
      </c>
    </row>
    <row r="185" spans="2:7" s="1" customFormat="1" ht="15" customHeight="1" x14ac:dyDescent="0.3">
      <c r="B185" s="4" t="s">
        <v>1801</v>
      </c>
      <c r="C185" s="4" t="s">
        <v>7370</v>
      </c>
      <c r="D185" s="3" t="s">
        <v>28</v>
      </c>
      <c r="E185" s="3">
        <v>487</v>
      </c>
      <c r="F185" s="3">
        <v>120.37</v>
      </c>
      <c r="G185" s="3">
        <f t="shared" ref="G185:G192" si="29">+ROUND(E185*F185,2)</f>
        <v>58620.19</v>
      </c>
    </row>
    <row r="186" spans="2:7" s="1" customFormat="1" ht="15" customHeight="1" x14ac:dyDescent="0.3">
      <c r="B186" s="4" t="s">
        <v>1803</v>
      </c>
      <c r="C186" s="4" t="s">
        <v>7371</v>
      </c>
      <c r="D186" s="3" t="s">
        <v>28</v>
      </c>
      <c r="E186" s="3">
        <v>228</v>
      </c>
      <c r="F186" s="3">
        <v>17.23</v>
      </c>
      <c r="G186" s="3">
        <f t="shared" si="29"/>
        <v>3928.44</v>
      </c>
    </row>
    <row r="187" spans="2:7" s="1" customFormat="1" ht="15" customHeight="1" x14ac:dyDescent="0.3">
      <c r="B187" s="4" t="s">
        <v>1805</v>
      </c>
      <c r="C187" s="4" t="s">
        <v>7372</v>
      </c>
      <c r="D187" s="3" t="s">
        <v>28</v>
      </c>
      <c r="E187" s="3">
        <v>80</v>
      </c>
      <c r="F187" s="3">
        <v>17.23</v>
      </c>
      <c r="G187" s="3">
        <f t="shared" si="29"/>
        <v>1378.4</v>
      </c>
    </row>
    <row r="188" spans="2:7" s="1" customFormat="1" ht="15" customHeight="1" x14ac:dyDescent="0.3">
      <c r="B188" s="4" t="s">
        <v>1807</v>
      </c>
      <c r="C188" s="4" t="s">
        <v>7373</v>
      </c>
      <c r="D188" s="3" t="s">
        <v>28</v>
      </c>
      <c r="E188" s="3">
        <v>225</v>
      </c>
      <c r="F188" s="3">
        <v>15.21</v>
      </c>
      <c r="G188" s="3">
        <f t="shared" si="29"/>
        <v>3422.25</v>
      </c>
    </row>
    <row r="189" spans="2:7" s="1" customFormat="1" ht="15" customHeight="1" x14ac:dyDescent="0.3">
      <c r="B189" s="4" t="s">
        <v>1809</v>
      </c>
      <c r="C189" s="4" t="s">
        <v>7374</v>
      </c>
      <c r="D189" s="3" t="s">
        <v>25</v>
      </c>
      <c r="E189" s="3">
        <v>560</v>
      </c>
      <c r="F189" s="3">
        <v>117.64</v>
      </c>
      <c r="G189" s="3">
        <f t="shared" si="29"/>
        <v>65878.399999999994</v>
      </c>
    </row>
    <row r="190" spans="2:7" s="1" customFormat="1" ht="15" customHeight="1" x14ac:dyDescent="0.3">
      <c r="B190" s="4" t="s">
        <v>1811</v>
      </c>
      <c r="C190" s="4" t="s">
        <v>7375</v>
      </c>
      <c r="D190" s="3" t="s">
        <v>25</v>
      </c>
      <c r="E190" s="3">
        <v>100</v>
      </c>
      <c r="F190" s="3">
        <v>36.43</v>
      </c>
      <c r="G190" s="3">
        <f t="shared" si="29"/>
        <v>3643</v>
      </c>
    </row>
    <row r="191" spans="2:7" s="1" customFormat="1" ht="15" customHeight="1" x14ac:dyDescent="0.3">
      <c r="B191" s="4" t="s">
        <v>1813</v>
      </c>
      <c r="C191" s="4" t="s">
        <v>7376</v>
      </c>
      <c r="D191" s="3" t="s">
        <v>2749</v>
      </c>
      <c r="E191" s="3">
        <v>100</v>
      </c>
      <c r="F191" s="3">
        <v>29.91</v>
      </c>
      <c r="G191" s="3">
        <f t="shared" si="29"/>
        <v>2991</v>
      </c>
    </row>
    <row r="192" spans="2:7" s="1" customFormat="1" ht="15" customHeight="1" x14ac:dyDescent="0.3">
      <c r="B192" s="4" t="s">
        <v>1815</v>
      </c>
      <c r="C192" s="4" t="s">
        <v>6007</v>
      </c>
      <c r="D192" s="3" t="s">
        <v>5883</v>
      </c>
      <c r="E192" s="3">
        <v>20.25</v>
      </c>
      <c r="F192" s="3">
        <v>219.9</v>
      </c>
      <c r="G192" s="3">
        <f t="shared" si="29"/>
        <v>4452.9799999999996</v>
      </c>
    </row>
    <row r="193" spans="2:7" s="1" customFormat="1" ht="25.2" customHeight="1" x14ac:dyDescent="0.3">
      <c r="B193" s="12" t="s">
        <v>1831</v>
      </c>
      <c r="C193" s="12" t="s">
        <v>7377</v>
      </c>
      <c r="D193" s="13"/>
      <c r="E193" s="17"/>
      <c r="F193" s="13"/>
      <c r="G193" s="13">
        <f>SUM(G194:G200)</f>
        <v>52269.39</v>
      </c>
    </row>
    <row r="194" spans="2:7" s="1" customFormat="1" ht="15" customHeight="1" x14ac:dyDescent="0.3">
      <c r="B194" s="4" t="s">
        <v>1835</v>
      </c>
      <c r="C194" s="4" t="s">
        <v>1798</v>
      </c>
      <c r="D194" s="3" t="s">
        <v>25</v>
      </c>
      <c r="E194" s="3">
        <v>158</v>
      </c>
      <c r="F194" s="3">
        <v>3.31</v>
      </c>
      <c r="G194" s="3">
        <f t="shared" ref="G194:G200" si="30">+ROUND(E194*F194,2)</f>
        <v>522.98</v>
      </c>
    </row>
    <row r="195" spans="2:7" s="1" customFormat="1" ht="15" customHeight="1" x14ac:dyDescent="0.3">
      <c r="B195" s="4" t="s">
        <v>1837</v>
      </c>
      <c r="C195" s="4" t="s">
        <v>7378</v>
      </c>
      <c r="D195" s="3" t="s">
        <v>5910</v>
      </c>
      <c r="E195" s="3">
        <v>17.8</v>
      </c>
      <c r="F195" s="3">
        <v>32.71</v>
      </c>
      <c r="G195" s="3">
        <f t="shared" si="30"/>
        <v>582.24</v>
      </c>
    </row>
    <row r="196" spans="2:7" s="1" customFormat="1" ht="15" customHeight="1" x14ac:dyDescent="0.3">
      <c r="B196" s="4" t="s">
        <v>1839</v>
      </c>
      <c r="C196" s="4" t="s">
        <v>1917</v>
      </c>
      <c r="D196" s="3" t="s">
        <v>25</v>
      </c>
      <c r="E196" s="3">
        <v>158</v>
      </c>
      <c r="F196" s="3">
        <v>5.23</v>
      </c>
      <c r="G196" s="3">
        <f t="shared" si="30"/>
        <v>826.34</v>
      </c>
    </row>
    <row r="197" spans="2:7" s="1" customFormat="1" ht="15" customHeight="1" x14ac:dyDescent="0.3">
      <c r="B197" s="4" t="s">
        <v>1841</v>
      </c>
      <c r="C197" s="4" t="s">
        <v>7379</v>
      </c>
      <c r="D197" s="3" t="s">
        <v>5883</v>
      </c>
      <c r="E197" s="3">
        <v>80</v>
      </c>
      <c r="F197" s="3">
        <v>52.05</v>
      </c>
      <c r="G197" s="3">
        <f t="shared" si="30"/>
        <v>4164</v>
      </c>
    </row>
    <row r="198" spans="2:7" s="1" customFormat="1" ht="15" customHeight="1" x14ac:dyDescent="0.3">
      <c r="B198" s="4" t="s">
        <v>1843</v>
      </c>
      <c r="C198" s="4" t="s">
        <v>7380</v>
      </c>
      <c r="D198" s="3" t="s">
        <v>5910</v>
      </c>
      <c r="E198" s="3">
        <v>11.27</v>
      </c>
      <c r="F198" s="3">
        <v>492.61</v>
      </c>
      <c r="G198" s="3">
        <f t="shared" si="30"/>
        <v>5551.71</v>
      </c>
    </row>
    <row r="199" spans="2:7" s="1" customFormat="1" ht="15" customHeight="1" x14ac:dyDescent="0.3">
      <c r="B199" s="4" t="s">
        <v>1845</v>
      </c>
      <c r="C199" s="4" t="s">
        <v>7381</v>
      </c>
      <c r="D199" s="3" t="s">
        <v>5883</v>
      </c>
      <c r="E199" s="3">
        <v>31.6</v>
      </c>
      <c r="F199" s="3">
        <v>23.36</v>
      </c>
      <c r="G199" s="3">
        <f t="shared" si="30"/>
        <v>738.18</v>
      </c>
    </row>
    <row r="200" spans="2:7" s="1" customFormat="1" ht="15" customHeight="1" x14ac:dyDescent="0.3">
      <c r="B200" s="4" t="s">
        <v>1847</v>
      </c>
      <c r="C200" s="4" t="s">
        <v>7382</v>
      </c>
      <c r="D200" s="3" t="s">
        <v>25</v>
      </c>
      <c r="E200" s="3">
        <v>158</v>
      </c>
      <c r="F200" s="3">
        <v>252.43</v>
      </c>
      <c r="G200" s="3">
        <f t="shared" si="30"/>
        <v>39883.94</v>
      </c>
    </row>
    <row r="201" spans="2:7" s="1" customFormat="1" ht="25.2" customHeight="1" x14ac:dyDescent="0.3">
      <c r="B201" s="10" t="s">
        <v>1879</v>
      </c>
      <c r="C201" s="10" t="s">
        <v>6369</v>
      </c>
      <c r="D201" s="11"/>
      <c r="E201" s="16"/>
      <c r="F201" s="11"/>
      <c r="G201" s="11">
        <f>+G202+G204+G213</f>
        <v>38756.57</v>
      </c>
    </row>
    <row r="202" spans="2:7" s="1" customFormat="1" ht="25.2" customHeight="1" x14ac:dyDescent="0.3">
      <c r="B202" s="12" t="s">
        <v>1891</v>
      </c>
      <c r="C202" s="12" t="s">
        <v>6372</v>
      </c>
      <c r="D202" s="13"/>
      <c r="E202" s="17"/>
      <c r="F202" s="13"/>
      <c r="G202" s="13">
        <f>SUM(G203)</f>
        <v>1266.5999999999999</v>
      </c>
    </row>
    <row r="203" spans="2:7" s="1" customFormat="1" ht="15" customHeight="1" x14ac:dyDescent="0.3">
      <c r="B203" s="4" t="s">
        <v>1901</v>
      </c>
      <c r="C203" s="4" t="s">
        <v>7383</v>
      </c>
      <c r="D203" s="3" t="s">
        <v>28</v>
      </c>
      <c r="E203" s="3">
        <v>60</v>
      </c>
      <c r="F203" s="3">
        <v>21.11</v>
      </c>
      <c r="G203" s="3">
        <f t="shared" ref="G203" si="31">+ROUND(E203*F203,2)</f>
        <v>1266.5999999999999</v>
      </c>
    </row>
    <row r="204" spans="2:7" s="1" customFormat="1" ht="25.2" customHeight="1" x14ac:dyDescent="0.3">
      <c r="B204" s="12" t="s">
        <v>1931</v>
      </c>
      <c r="C204" s="12" t="s">
        <v>1932</v>
      </c>
      <c r="D204" s="13"/>
      <c r="E204" s="17"/>
      <c r="F204" s="13"/>
      <c r="G204" s="13">
        <f>SUM(G205:G212)</f>
        <v>5895.8</v>
      </c>
    </row>
    <row r="205" spans="2:7" s="1" customFormat="1" ht="15" customHeight="1" x14ac:dyDescent="0.3">
      <c r="B205" s="4" t="s">
        <v>7170</v>
      </c>
      <c r="C205" s="4" t="s">
        <v>7384</v>
      </c>
      <c r="D205" s="3" t="s">
        <v>28</v>
      </c>
      <c r="E205" s="3">
        <v>75</v>
      </c>
      <c r="F205" s="3">
        <v>20.25</v>
      </c>
      <c r="G205" s="3">
        <f t="shared" ref="G205:G212" si="32">+ROUND(E205*F205,2)</f>
        <v>1518.75</v>
      </c>
    </row>
    <row r="206" spans="2:7" s="1" customFormat="1" ht="15" customHeight="1" x14ac:dyDescent="0.3">
      <c r="B206" s="4" t="s">
        <v>6641</v>
      </c>
      <c r="C206" s="4" t="s">
        <v>7385</v>
      </c>
      <c r="D206" s="3" t="s">
        <v>28</v>
      </c>
      <c r="E206" s="3">
        <v>40</v>
      </c>
      <c r="F206" s="3">
        <v>15.32</v>
      </c>
      <c r="G206" s="3">
        <f t="shared" si="32"/>
        <v>612.79999999999995</v>
      </c>
    </row>
    <row r="207" spans="2:7" s="1" customFormat="1" ht="15" customHeight="1" x14ac:dyDescent="0.3">
      <c r="B207" s="4" t="s">
        <v>7171</v>
      </c>
      <c r="C207" s="4" t="s">
        <v>7386</v>
      </c>
      <c r="D207" s="3" t="s">
        <v>28</v>
      </c>
      <c r="E207" s="3">
        <v>27</v>
      </c>
      <c r="F207" s="3">
        <v>14.3</v>
      </c>
      <c r="G207" s="3">
        <f t="shared" si="32"/>
        <v>386.1</v>
      </c>
    </row>
    <row r="208" spans="2:7" s="1" customFormat="1" ht="15" customHeight="1" x14ac:dyDescent="0.3">
      <c r="B208" s="4" t="s">
        <v>7172</v>
      </c>
      <c r="C208" s="4" t="s">
        <v>7387</v>
      </c>
      <c r="D208" s="3" t="s">
        <v>28</v>
      </c>
      <c r="E208" s="3">
        <v>10</v>
      </c>
      <c r="F208" s="3">
        <v>14.4</v>
      </c>
      <c r="G208" s="3">
        <f t="shared" si="32"/>
        <v>144</v>
      </c>
    </row>
    <row r="209" spans="2:7" s="1" customFormat="1" ht="15" customHeight="1" x14ac:dyDescent="0.3">
      <c r="B209" s="4" t="s">
        <v>7173</v>
      </c>
      <c r="C209" s="4" t="s">
        <v>7388</v>
      </c>
      <c r="D209" s="3" t="s">
        <v>28</v>
      </c>
      <c r="E209" s="3">
        <v>120</v>
      </c>
      <c r="F209" s="3">
        <v>13.17</v>
      </c>
      <c r="G209" s="3">
        <f t="shared" si="32"/>
        <v>1580.4</v>
      </c>
    </row>
    <row r="210" spans="2:7" s="1" customFormat="1" ht="15" customHeight="1" x14ac:dyDescent="0.3">
      <c r="B210" s="4" t="s">
        <v>7174</v>
      </c>
      <c r="C210" s="4" t="s">
        <v>7389</v>
      </c>
      <c r="D210" s="3" t="s">
        <v>28</v>
      </c>
      <c r="E210" s="3">
        <v>32</v>
      </c>
      <c r="F210" s="3">
        <v>14.4</v>
      </c>
      <c r="G210" s="3">
        <f t="shared" si="32"/>
        <v>460.8</v>
      </c>
    </row>
    <row r="211" spans="2:7" s="1" customFormat="1" ht="15" customHeight="1" x14ac:dyDescent="0.3">
      <c r="B211" s="4" t="s">
        <v>7175</v>
      </c>
      <c r="C211" s="4" t="s">
        <v>7390</v>
      </c>
      <c r="D211" s="3" t="s">
        <v>28</v>
      </c>
      <c r="E211" s="3">
        <v>35</v>
      </c>
      <c r="F211" s="3">
        <v>15.77</v>
      </c>
      <c r="G211" s="3">
        <f t="shared" si="32"/>
        <v>551.95000000000005</v>
      </c>
    </row>
    <row r="212" spans="2:7" s="1" customFormat="1" ht="15" customHeight="1" x14ac:dyDescent="0.3">
      <c r="B212" s="4" t="s">
        <v>7495</v>
      </c>
      <c r="C212" s="4" t="s">
        <v>7391</v>
      </c>
      <c r="D212" s="3" t="s">
        <v>28</v>
      </c>
      <c r="E212" s="3">
        <v>50</v>
      </c>
      <c r="F212" s="3">
        <v>12.82</v>
      </c>
      <c r="G212" s="3">
        <f t="shared" si="32"/>
        <v>641</v>
      </c>
    </row>
    <row r="213" spans="2:7" s="1" customFormat="1" ht="25.2" customHeight="1" x14ac:dyDescent="0.3">
      <c r="B213" s="12" t="s">
        <v>7176</v>
      </c>
      <c r="C213" s="12" t="s">
        <v>6532</v>
      </c>
      <c r="D213" s="13"/>
      <c r="E213" s="17"/>
      <c r="F213" s="13"/>
      <c r="G213" s="13">
        <f>SUM(G214:G215)/2</f>
        <v>31594.17</v>
      </c>
    </row>
    <row r="214" spans="2:7" s="1" customFormat="1" ht="19.95" customHeight="1" x14ac:dyDescent="0.3">
      <c r="B214" s="6" t="s">
        <v>7177</v>
      </c>
      <c r="C214" s="6" t="s">
        <v>6533</v>
      </c>
      <c r="D214" s="5"/>
      <c r="E214" s="5"/>
      <c r="F214" s="5"/>
      <c r="G214" s="5">
        <f>SUM(G215)</f>
        <v>31594.17</v>
      </c>
    </row>
    <row r="215" spans="2:7" s="1" customFormat="1" ht="15" customHeight="1" x14ac:dyDescent="0.3">
      <c r="B215" s="4" t="s">
        <v>7178</v>
      </c>
      <c r="C215" s="4" t="s">
        <v>7392</v>
      </c>
      <c r="D215" s="3" t="s">
        <v>28</v>
      </c>
      <c r="E215" s="3">
        <v>3</v>
      </c>
      <c r="F215" s="3">
        <v>10531.39</v>
      </c>
      <c r="G215" s="3">
        <f t="shared" ref="G215" si="33">+ROUND(E215*F215,2)</f>
        <v>31594.17</v>
      </c>
    </row>
    <row r="216" spans="2:7" s="1" customFormat="1" ht="25.2" customHeight="1" x14ac:dyDescent="0.3">
      <c r="B216" s="10" t="s">
        <v>2047</v>
      </c>
      <c r="C216" s="10" t="s">
        <v>2004</v>
      </c>
      <c r="D216" s="11"/>
      <c r="E216" s="16"/>
      <c r="F216" s="11"/>
      <c r="G216" s="11">
        <f>SUM(G217)</f>
        <v>353.9</v>
      </c>
    </row>
    <row r="217" spans="2:7" s="1" customFormat="1" ht="15" customHeight="1" x14ac:dyDescent="0.3">
      <c r="B217" s="4" t="s">
        <v>2104</v>
      </c>
      <c r="C217" s="4" t="s">
        <v>7393</v>
      </c>
      <c r="D217" s="3" t="s">
        <v>28</v>
      </c>
      <c r="E217" s="3">
        <v>10</v>
      </c>
      <c r="F217" s="3">
        <v>35.39</v>
      </c>
      <c r="G217" s="3">
        <f t="shared" ref="G217" si="34">+ROUND(E217*F217,2)</f>
        <v>353.9</v>
      </c>
    </row>
    <row r="218" spans="2:7" s="1" customFormat="1" ht="30" customHeight="1" x14ac:dyDescent="0.3">
      <c r="B218" s="7" t="s">
        <v>2156</v>
      </c>
      <c r="C218" s="7" t="s">
        <v>4</v>
      </c>
      <c r="D218" s="8"/>
      <c r="E218" s="15"/>
      <c r="F218" s="8"/>
      <c r="G218" s="8">
        <f>+G219+G294+G296+G298+G309</f>
        <v>661998.23</v>
      </c>
    </row>
    <row r="219" spans="2:7" s="1" customFormat="1" ht="25.2" customHeight="1" x14ac:dyDescent="0.3">
      <c r="B219" s="10" t="s">
        <v>2161</v>
      </c>
      <c r="C219" s="10" t="s">
        <v>2162</v>
      </c>
      <c r="D219" s="11"/>
      <c r="E219" s="16"/>
      <c r="F219" s="11"/>
      <c r="G219" s="11">
        <f>+G220+G233+G254+G258+G262+G264+G285</f>
        <v>190749.64999999997</v>
      </c>
    </row>
    <row r="220" spans="2:7" s="1" customFormat="1" ht="25.2" customHeight="1" x14ac:dyDescent="0.3">
      <c r="B220" s="12" t="s">
        <v>2163</v>
      </c>
      <c r="C220" s="12" t="s">
        <v>6410</v>
      </c>
      <c r="D220" s="13"/>
      <c r="E220" s="17"/>
      <c r="F220" s="13"/>
      <c r="G220" s="13">
        <f>SUM(G221:G232)/2</f>
        <v>9942.68</v>
      </c>
    </row>
    <row r="221" spans="2:7" s="1" customFormat="1" ht="19.95" customHeight="1" x14ac:dyDescent="0.3">
      <c r="B221" s="6" t="s">
        <v>2167</v>
      </c>
      <c r="C221" s="6" t="s">
        <v>6416</v>
      </c>
      <c r="D221" s="5"/>
      <c r="E221" s="5"/>
      <c r="F221" s="5"/>
      <c r="G221" s="5">
        <f>SUM(G222)</f>
        <v>2082.2399999999998</v>
      </c>
    </row>
    <row r="222" spans="2:7" s="1" customFormat="1" ht="15" customHeight="1" x14ac:dyDescent="0.3">
      <c r="B222" s="4" t="s">
        <v>7179</v>
      </c>
      <c r="C222" s="4" t="s">
        <v>7394</v>
      </c>
      <c r="D222" s="3" t="s">
        <v>1337</v>
      </c>
      <c r="E222" s="3">
        <v>32</v>
      </c>
      <c r="F222" s="3">
        <v>65.069999999999993</v>
      </c>
      <c r="G222" s="3">
        <f t="shared" ref="G222" si="35">+ROUND(E222*F222,2)</f>
        <v>2082.2399999999998</v>
      </c>
    </row>
    <row r="223" spans="2:7" s="1" customFormat="1" ht="19.95" customHeight="1" x14ac:dyDescent="0.3">
      <c r="B223" s="6" t="s">
        <v>2169</v>
      </c>
      <c r="C223" s="6" t="s">
        <v>6421</v>
      </c>
      <c r="D223" s="5"/>
      <c r="E223" s="5"/>
      <c r="F223" s="5"/>
      <c r="G223" s="5">
        <f>SUM(G224:G229)</f>
        <v>2705.26</v>
      </c>
    </row>
    <row r="224" spans="2:7" s="1" customFormat="1" ht="15" customHeight="1" x14ac:dyDescent="0.3">
      <c r="B224" s="4" t="s">
        <v>7180</v>
      </c>
      <c r="C224" s="4" t="s">
        <v>7395</v>
      </c>
      <c r="D224" s="3" t="s">
        <v>1337</v>
      </c>
      <c r="E224" s="3">
        <v>11</v>
      </c>
      <c r="F224" s="3">
        <v>55.77</v>
      </c>
      <c r="G224" s="3">
        <f t="shared" ref="G224:G229" si="36">+ROUND(E224*F224,2)</f>
        <v>613.47</v>
      </c>
    </row>
    <row r="225" spans="2:7" s="1" customFormat="1" ht="15" customHeight="1" x14ac:dyDescent="0.3">
      <c r="B225" s="4" t="s">
        <v>7181</v>
      </c>
      <c r="C225" s="4" t="s">
        <v>7396</v>
      </c>
      <c r="D225" s="3" t="s">
        <v>1337</v>
      </c>
      <c r="E225" s="3">
        <v>7</v>
      </c>
      <c r="F225" s="3">
        <v>128.91999999999999</v>
      </c>
      <c r="G225" s="3">
        <f t="shared" si="36"/>
        <v>902.44</v>
      </c>
    </row>
    <row r="226" spans="2:7" s="1" customFormat="1" ht="15" customHeight="1" x14ac:dyDescent="0.3">
      <c r="B226" s="4" t="s">
        <v>7182</v>
      </c>
      <c r="C226" s="4" t="s">
        <v>7397</v>
      </c>
      <c r="D226" s="3" t="s">
        <v>1337</v>
      </c>
      <c r="E226" s="3">
        <v>6</v>
      </c>
      <c r="F226" s="3">
        <v>55.77</v>
      </c>
      <c r="G226" s="3">
        <f t="shared" si="36"/>
        <v>334.62</v>
      </c>
    </row>
    <row r="227" spans="2:7" s="1" customFormat="1" ht="15" customHeight="1" x14ac:dyDescent="0.3">
      <c r="B227" s="4" t="s">
        <v>7183</v>
      </c>
      <c r="C227" s="4" t="s">
        <v>7398</v>
      </c>
      <c r="D227" s="3" t="s">
        <v>1337</v>
      </c>
      <c r="E227" s="3">
        <v>3</v>
      </c>
      <c r="F227" s="3">
        <v>128.91999999999999</v>
      </c>
      <c r="G227" s="3">
        <f t="shared" si="36"/>
        <v>386.76</v>
      </c>
    </row>
    <row r="228" spans="2:7" s="1" customFormat="1" ht="15" customHeight="1" x14ac:dyDescent="0.3">
      <c r="B228" s="4" t="s">
        <v>7184</v>
      </c>
      <c r="C228" s="4" t="s">
        <v>7399</v>
      </c>
      <c r="D228" s="3" t="s">
        <v>1337</v>
      </c>
      <c r="E228" s="3">
        <v>3</v>
      </c>
      <c r="F228" s="3">
        <v>27.07</v>
      </c>
      <c r="G228" s="3">
        <f t="shared" si="36"/>
        <v>81.209999999999994</v>
      </c>
    </row>
    <row r="229" spans="2:7" s="1" customFormat="1" ht="15" customHeight="1" x14ac:dyDescent="0.3">
      <c r="B229" s="4" t="s">
        <v>7185</v>
      </c>
      <c r="C229" s="4" t="s">
        <v>7400</v>
      </c>
      <c r="D229" s="3" t="s">
        <v>1337</v>
      </c>
      <c r="E229" s="3">
        <v>3</v>
      </c>
      <c r="F229" s="3">
        <v>128.91999999999999</v>
      </c>
      <c r="G229" s="3">
        <f t="shared" si="36"/>
        <v>386.76</v>
      </c>
    </row>
    <row r="230" spans="2:7" s="1" customFormat="1" ht="19.95" customHeight="1" x14ac:dyDescent="0.3">
      <c r="B230" s="6" t="s">
        <v>6432</v>
      </c>
      <c r="C230" s="6" t="s">
        <v>2206</v>
      </c>
      <c r="D230" s="5"/>
      <c r="E230" s="5"/>
      <c r="F230" s="5"/>
      <c r="G230" s="5">
        <f>SUM(G231:G232)</f>
        <v>5155.18</v>
      </c>
    </row>
    <row r="231" spans="2:7" s="1" customFormat="1" ht="15" customHeight="1" x14ac:dyDescent="0.3">
      <c r="B231" s="4" t="s">
        <v>7186</v>
      </c>
      <c r="C231" s="4" t="s">
        <v>7401</v>
      </c>
      <c r="D231" s="3" t="s">
        <v>28</v>
      </c>
      <c r="E231" s="3">
        <v>82</v>
      </c>
      <c r="F231" s="3">
        <v>51.97</v>
      </c>
      <c r="G231" s="3">
        <f t="shared" ref="G231:G232" si="37">+ROUND(E231*F231,2)</f>
        <v>4261.54</v>
      </c>
    </row>
    <row r="232" spans="2:7" s="1" customFormat="1" ht="15" customHeight="1" x14ac:dyDescent="0.3">
      <c r="B232" s="4" t="s">
        <v>7187</v>
      </c>
      <c r="C232" s="4" t="s">
        <v>7402</v>
      </c>
      <c r="D232" s="3" t="s">
        <v>28</v>
      </c>
      <c r="E232" s="3">
        <v>12</v>
      </c>
      <c r="F232" s="3">
        <v>74.47</v>
      </c>
      <c r="G232" s="3">
        <f t="shared" si="37"/>
        <v>893.64</v>
      </c>
    </row>
    <row r="233" spans="2:7" s="1" customFormat="1" ht="25.2" customHeight="1" x14ac:dyDescent="0.3">
      <c r="B233" s="12" t="s">
        <v>2205</v>
      </c>
      <c r="C233" s="12" t="s">
        <v>2220</v>
      </c>
      <c r="D233" s="13"/>
      <c r="E233" s="17"/>
      <c r="F233" s="13"/>
      <c r="G233" s="13">
        <f>SUM(G234:G253)</f>
        <v>60025.119999999995</v>
      </c>
    </row>
    <row r="234" spans="2:7" s="1" customFormat="1" ht="15" customHeight="1" x14ac:dyDescent="0.3">
      <c r="B234" s="4" t="s">
        <v>7188</v>
      </c>
      <c r="C234" s="4" t="s">
        <v>7403</v>
      </c>
      <c r="D234" s="3" t="s">
        <v>25</v>
      </c>
      <c r="E234" s="3">
        <v>426</v>
      </c>
      <c r="F234" s="3">
        <v>15.63</v>
      </c>
      <c r="G234" s="3">
        <f t="shared" ref="G234:G253" si="38">+ROUND(E234*F234,2)</f>
        <v>6658.38</v>
      </c>
    </row>
    <row r="235" spans="2:7" s="1" customFormat="1" ht="15" customHeight="1" x14ac:dyDescent="0.3">
      <c r="B235" s="4" t="s">
        <v>7189</v>
      </c>
      <c r="C235" s="4" t="s">
        <v>7404</v>
      </c>
      <c r="D235" s="3" t="s">
        <v>25</v>
      </c>
      <c r="E235" s="3">
        <v>86</v>
      </c>
      <c r="F235" s="3">
        <v>20.53</v>
      </c>
      <c r="G235" s="3">
        <f t="shared" si="38"/>
        <v>1765.58</v>
      </c>
    </row>
    <row r="236" spans="2:7" s="1" customFormat="1" ht="15" customHeight="1" x14ac:dyDescent="0.3">
      <c r="B236" s="4" t="s">
        <v>7190</v>
      </c>
      <c r="C236" s="4" t="s">
        <v>7405</v>
      </c>
      <c r="D236" s="3" t="s">
        <v>25</v>
      </c>
      <c r="E236" s="3">
        <v>176</v>
      </c>
      <c r="F236" s="3">
        <v>30.99</v>
      </c>
      <c r="G236" s="3">
        <f t="shared" si="38"/>
        <v>5454.24</v>
      </c>
    </row>
    <row r="237" spans="2:7" s="1" customFormat="1" ht="15" customHeight="1" x14ac:dyDescent="0.3">
      <c r="B237" s="4" t="s">
        <v>7191</v>
      </c>
      <c r="C237" s="4" t="s">
        <v>3721</v>
      </c>
      <c r="D237" s="3" t="s">
        <v>28</v>
      </c>
      <c r="E237" s="3">
        <v>86</v>
      </c>
      <c r="F237" s="3">
        <v>7.06</v>
      </c>
      <c r="G237" s="3">
        <f t="shared" si="38"/>
        <v>607.16</v>
      </c>
    </row>
    <row r="238" spans="2:7" s="1" customFormat="1" ht="15" customHeight="1" x14ac:dyDescent="0.3">
      <c r="B238" s="4" t="s">
        <v>7192</v>
      </c>
      <c r="C238" s="4" t="s">
        <v>7406</v>
      </c>
      <c r="D238" s="3" t="s">
        <v>28</v>
      </c>
      <c r="E238" s="3">
        <v>12</v>
      </c>
      <c r="F238" s="3">
        <v>9.66</v>
      </c>
      <c r="G238" s="3">
        <f t="shared" si="38"/>
        <v>115.92</v>
      </c>
    </row>
    <row r="239" spans="2:7" s="1" customFormat="1" ht="15" customHeight="1" x14ac:dyDescent="0.3">
      <c r="B239" s="4" t="s">
        <v>7193</v>
      </c>
      <c r="C239" s="4" t="s">
        <v>2236</v>
      </c>
      <c r="D239" s="3" t="s">
        <v>28</v>
      </c>
      <c r="E239" s="3">
        <v>16</v>
      </c>
      <c r="F239" s="3">
        <v>11.16</v>
      </c>
      <c r="G239" s="3">
        <f t="shared" si="38"/>
        <v>178.56</v>
      </c>
    </row>
    <row r="240" spans="2:7" s="1" customFormat="1" ht="15" customHeight="1" x14ac:dyDescent="0.3">
      <c r="B240" s="4" t="s">
        <v>7194</v>
      </c>
      <c r="C240" s="4" t="s">
        <v>3714</v>
      </c>
      <c r="D240" s="3" t="s">
        <v>28</v>
      </c>
      <c r="E240" s="3">
        <v>106</v>
      </c>
      <c r="F240" s="3">
        <v>21.76</v>
      </c>
      <c r="G240" s="3">
        <f t="shared" si="38"/>
        <v>2306.56</v>
      </c>
    </row>
    <row r="241" spans="2:7" s="1" customFormat="1" ht="15" customHeight="1" x14ac:dyDescent="0.3">
      <c r="B241" s="4" t="s">
        <v>7195</v>
      </c>
      <c r="C241" s="4" t="s">
        <v>7407</v>
      </c>
      <c r="D241" s="3" t="s">
        <v>28</v>
      </c>
      <c r="E241" s="3">
        <v>12</v>
      </c>
      <c r="F241" s="3">
        <v>23.96</v>
      </c>
      <c r="G241" s="3">
        <f t="shared" si="38"/>
        <v>287.52</v>
      </c>
    </row>
    <row r="242" spans="2:7" s="1" customFormat="1" ht="15" customHeight="1" x14ac:dyDescent="0.3">
      <c r="B242" s="4" t="s">
        <v>7196</v>
      </c>
      <c r="C242" s="4" t="s">
        <v>2248</v>
      </c>
      <c r="D242" s="3" t="s">
        <v>28</v>
      </c>
      <c r="E242" s="3">
        <v>6</v>
      </c>
      <c r="F242" s="3">
        <v>28.46</v>
      </c>
      <c r="G242" s="3">
        <f t="shared" si="38"/>
        <v>170.76</v>
      </c>
    </row>
    <row r="243" spans="2:7" s="1" customFormat="1" ht="15" customHeight="1" x14ac:dyDescent="0.3">
      <c r="B243" s="4" t="s">
        <v>7197</v>
      </c>
      <c r="C243" s="4" t="s">
        <v>3727</v>
      </c>
      <c r="D243" s="3" t="s">
        <v>28</v>
      </c>
      <c r="E243" s="3">
        <v>78</v>
      </c>
      <c r="F243" s="3">
        <v>8.06</v>
      </c>
      <c r="G243" s="3">
        <f t="shared" si="38"/>
        <v>628.67999999999995</v>
      </c>
    </row>
    <row r="244" spans="2:7" s="1" customFormat="1" ht="15" customHeight="1" x14ac:dyDescent="0.3">
      <c r="B244" s="4" t="s">
        <v>7198</v>
      </c>
      <c r="C244" s="4" t="s">
        <v>7408</v>
      </c>
      <c r="D244" s="3" t="s">
        <v>28</v>
      </c>
      <c r="E244" s="3">
        <v>12</v>
      </c>
      <c r="F244" s="3">
        <v>8.66</v>
      </c>
      <c r="G244" s="3">
        <f t="shared" si="38"/>
        <v>103.92</v>
      </c>
    </row>
    <row r="245" spans="2:7" s="1" customFormat="1" ht="15" customHeight="1" x14ac:dyDescent="0.3">
      <c r="B245" s="4" t="s">
        <v>7199</v>
      </c>
      <c r="C245" s="4" t="s">
        <v>7409</v>
      </c>
      <c r="D245" s="3" t="s">
        <v>28</v>
      </c>
      <c r="E245" s="3">
        <v>15</v>
      </c>
      <c r="F245" s="3">
        <v>10.46</v>
      </c>
      <c r="G245" s="3">
        <f t="shared" si="38"/>
        <v>156.9</v>
      </c>
    </row>
    <row r="246" spans="2:7" s="1" customFormat="1" ht="15" customHeight="1" x14ac:dyDescent="0.3">
      <c r="B246" s="4" t="s">
        <v>7200</v>
      </c>
      <c r="C246" s="4" t="s">
        <v>6598</v>
      </c>
      <c r="D246" s="3" t="s">
        <v>25</v>
      </c>
      <c r="E246" s="3">
        <v>1860</v>
      </c>
      <c r="F246" s="3">
        <v>11.81</v>
      </c>
      <c r="G246" s="3">
        <f t="shared" si="38"/>
        <v>21966.6</v>
      </c>
    </row>
    <row r="247" spans="2:7" s="1" customFormat="1" ht="15" customHeight="1" x14ac:dyDescent="0.3">
      <c r="B247" s="4" t="s">
        <v>7201</v>
      </c>
      <c r="C247" s="4" t="s">
        <v>6597</v>
      </c>
      <c r="D247" s="3" t="s">
        <v>25</v>
      </c>
      <c r="E247" s="3">
        <v>260</v>
      </c>
      <c r="F247" s="3">
        <v>17.23</v>
      </c>
      <c r="G247" s="3">
        <f t="shared" si="38"/>
        <v>4479.8</v>
      </c>
    </row>
    <row r="248" spans="2:7" s="1" customFormat="1" ht="15" customHeight="1" x14ac:dyDescent="0.3">
      <c r="B248" s="4" t="s">
        <v>7202</v>
      </c>
      <c r="C248" s="4" t="s">
        <v>7410</v>
      </c>
      <c r="D248" s="3" t="s">
        <v>28</v>
      </c>
      <c r="E248" s="3">
        <v>909</v>
      </c>
      <c r="F248" s="3">
        <v>4.84</v>
      </c>
      <c r="G248" s="3">
        <f t="shared" si="38"/>
        <v>4399.5600000000004</v>
      </c>
    </row>
    <row r="249" spans="2:7" s="1" customFormat="1" ht="15" customHeight="1" x14ac:dyDescent="0.3">
      <c r="B249" s="4" t="s">
        <v>7203</v>
      </c>
      <c r="C249" s="4" t="s">
        <v>7411</v>
      </c>
      <c r="D249" s="3" t="s">
        <v>28</v>
      </c>
      <c r="E249" s="3">
        <v>88</v>
      </c>
      <c r="F249" s="3">
        <v>5.34</v>
      </c>
      <c r="G249" s="3">
        <f t="shared" si="38"/>
        <v>469.92</v>
      </c>
    </row>
    <row r="250" spans="2:7" s="1" customFormat="1" ht="15" customHeight="1" x14ac:dyDescent="0.3">
      <c r="B250" s="4" t="s">
        <v>7204</v>
      </c>
      <c r="C250" s="4" t="s">
        <v>3739</v>
      </c>
      <c r="D250" s="3" t="s">
        <v>28</v>
      </c>
      <c r="E250" s="3">
        <v>606</v>
      </c>
      <c r="F250" s="3">
        <v>8.34</v>
      </c>
      <c r="G250" s="3">
        <f t="shared" si="38"/>
        <v>5054.04</v>
      </c>
    </row>
    <row r="251" spans="2:7" s="1" customFormat="1" ht="15" customHeight="1" x14ac:dyDescent="0.3">
      <c r="B251" s="4" t="s">
        <v>7205</v>
      </c>
      <c r="C251" s="4" t="s">
        <v>7412</v>
      </c>
      <c r="D251" s="3" t="s">
        <v>28</v>
      </c>
      <c r="E251" s="3">
        <v>31</v>
      </c>
      <c r="F251" s="3">
        <v>11.34</v>
      </c>
      <c r="G251" s="3">
        <f t="shared" si="38"/>
        <v>351.54</v>
      </c>
    </row>
    <row r="252" spans="2:7" s="1" customFormat="1" ht="15" customHeight="1" x14ac:dyDescent="0.3">
      <c r="B252" s="4" t="s">
        <v>7206</v>
      </c>
      <c r="C252" s="4" t="s">
        <v>6603</v>
      </c>
      <c r="D252" s="3" t="s">
        <v>28</v>
      </c>
      <c r="E252" s="3">
        <v>909</v>
      </c>
      <c r="F252" s="3">
        <v>4.84</v>
      </c>
      <c r="G252" s="3">
        <f t="shared" si="38"/>
        <v>4399.5600000000004</v>
      </c>
    </row>
    <row r="253" spans="2:7" s="1" customFormat="1" ht="15" customHeight="1" x14ac:dyDescent="0.3">
      <c r="B253" s="4" t="s">
        <v>7207</v>
      </c>
      <c r="C253" s="4" t="s">
        <v>6602</v>
      </c>
      <c r="D253" s="3" t="s">
        <v>28</v>
      </c>
      <c r="E253" s="3">
        <v>88</v>
      </c>
      <c r="F253" s="3">
        <v>5.34</v>
      </c>
      <c r="G253" s="3">
        <f t="shared" si="38"/>
        <v>469.92</v>
      </c>
    </row>
    <row r="254" spans="2:7" s="1" customFormat="1" ht="25.2" customHeight="1" x14ac:dyDescent="0.3">
      <c r="B254" s="12" t="s">
        <v>2219</v>
      </c>
      <c r="C254" s="12" t="s">
        <v>6456</v>
      </c>
      <c r="D254" s="13"/>
      <c r="E254" s="17"/>
      <c r="F254" s="13"/>
      <c r="G254" s="13">
        <f>SUM(G255:G257)</f>
        <v>20727.03</v>
      </c>
    </row>
    <row r="255" spans="2:7" s="1" customFormat="1" ht="15" customHeight="1" x14ac:dyDescent="0.3">
      <c r="B255" s="4" t="s">
        <v>2243</v>
      </c>
      <c r="C255" s="4" t="s">
        <v>7413</v>
      </c>
      <c r="D255" s="3" t="s">
        <v>25</v>
      </c>
      <c r="E255" s="3">
        <v>13.5</v>
      </c>
      <c r="F255" s="3">
        <v>71.06</v>
      </c>
      <c r="G255" s="3">
        <f t="shared" ref="G255:G257" si="39">+ROUND(E255*F255,2)</f>
        <v>959.31</v>
      </c>
    </row>
    <row r="256" spans="2:7" s="1" customFormat="1" ht="15" customHeight="1" x14ac:dyDescent="0.3">
      <c r="B256" s="4" t="s">
        <v>2245</v>
      </c>
      <c r="C256" s="4" t="s">
        <v>7414</v>
      </c>
      <c r="D256" s="3" t="s">
        <v>25</v>
      </c>
      <c r="E256" s="3">
        <v>154.31</v>
      </c>
      <c r="F256" s="3">
        <v>37.4</v>
      </c>
      <c r="G256" s="3">
        <f t="shared" si="39"/>
        <v>5771.19</v>
      </c>
    </row>
    <row r="257" spans="2:7" s="1" customFormat="1" ht="15" customHeight="1" x14ac:dyDescent="0.3">
      <c r="B257" s="4" t="s">
        <v>2247</v>
      </c>
      <c r="C257" s="4" t="s">
        <v>7415</v>
      </c>
      <c r="D257" s="3" t="s">
        <v>25</v>
      </c>
      <c r="E257" s="3">
        <v>525.79</v>
      </c>
      <c r="F257" s="3">
        <v>26.62</v>
      </c>
      <c r="G257" s="3">
        <f t="shared" si="39"/>
        <v>13996.53</v>
      </c>
    </row>
    <row r="258" spans="2:7" s="1" customFormat="1" ht="25.2" customHeight="1" x14ac:dyDescent="0.3">
      <c r="B258" s="12" t="s">
        <v>2323</v>
      </c>
      <c r="C258" s="12" t="s">
        <v>6459</v>
      </c>
      <c r="D258" s="13"/>
      <c r="E258" s="17"/>
      <c r="F258" s="13"/>
      <c r="G258" s="13">
        <f>SUM(G259:G261)</f>
        <v>13197.359999999999</v>
      </c>
    </row>
    <row r="259" spans="2:7" s="1" customFormat="1" ht="15" customHeight="1" x14ac:dyDescent="0.3">
      <c r="B259" s="4" t="s">
        <v>2329</v>
      </c>
      <c r="C259" s="4" t="s">
        <v>7416</v>
      </c>
      <c r="D259" s="3" t="s">
        <v>25</v>
      </c>
      <c r="E259" s="3">
        <v>214.51</v>
      </c>
      <c r="F259" s="3">
        <v>27.56</v>
      </c>
      <c r="G259" s="3">
        <f t="shared" ref="G259:G261" si="40">+ROUND(E259*F259,2)</f>
        <v>5911.9</v>
      </c>
    </row>
    <row r="260" spans="2:7" s="1" customFormat="1" ht="15" customHeight="1" x14ac:dyDescent="0.3">
      <c r="B260" s="4" t="s">
        <v>2331</v>
      </c>
      <c r="C260" s="4" t="s">
        <v>7417</v>
      </c>
      <c r="D260" s="3" t="s">
        <v>28</v>
      </c>
      <c r="E260" s="3">
        <v>8</v>
      </c>
      <c r="F260" s="3">
        <v>560.41999999999996</v>
      </c>
      <c r="G260" s="3">
        <f t="shared" si="40"/>
        <v>4483.3599999999997</v>
      </c>
    </row>
    <row r="261" spans="2:7" s="1" customFormat="1" ht="15" customHeight="1" x14ac:dyDescent="0.3">
      <c r="B261" s="4" t="s">
        <v>7208</v>
      </c>
      <c r="C261" s="4" t="s">
        <v>7418</v>
      </c>
      <c r="D261" s="3" t="s">
        <v>28</v>
      </c>
      <c r="E261" s="3">
        <v>5</v>
      </c>
      <c r="F261" s="3">
        <v>560.41999999999996</v>
      </c>
      <c r="G261" s="3">
        <f t="shared" si="40"/>
        <v>2802.1</v>
      </c>
    </row>
    <row r="262" spans="2:7" s="1" customFormat="1" ht="25.2" customHeight="1" x14ac:dyDescent="0.3">
      <c r="B262" s="12" t="s">
        <v>2365</v>
      </c>
      <c r="C262" s="12" t="s">
        <v>6461</v>
      </c>
      <c r="D262" s="13"/>
      <c r="E262" s="17"/>
      <c r="F262" s="13"/>
      <c r="G262" s="13">
        <f>SUM(G263)</f>
        <v>23885.75</v>
      </c>
    </row>
    <row r="263" spans="2:7" s="1" customFormat="1" ht="15" customHeight="1" x14ac:dyDescent="0.3">
      <c r="B263" s="4" t="s">
        <v>2369</v>
      </c>
      <c r="C263" s="4" t="s">
        <v>7419</v>
      </c>
      <c r="D263" s="3" t="s">
        <v>42</v>
      </c>
      <c r="E263" s="3">
        <v>1</v>
      </c>
      <c r="F263" s="3">
        <v>23885.75</v>
      </c>
      <c r="G263" s="3">
        <f t="shared" ref="G263" si="41">+ROUND(E263*F263,2)</f>
        <v>23885.75</v>
      </c>
    </row>
    <row r="264" spans="2:7" s="1" customFormat="1" ht="25.2" customHeight="1" x14ac:dyDescent="0.3">
      <c r="B264" s="12" t="s">
        <v>2371</v>
      </c>
      <c r="C264" s="12" t="s">
        <v>2388</v>
      </c>
      <c r="D264" s="13"/>
      <c r="E264" s="17"/>
      <c r="F264" s="13"/>
      <c r="G264" s="13">
        <f>SUM(G265:G284)</f>
        <v>27232.54</v>
      </c>
    </row>
    <row r="265" spans="2:7" s="1" customFormat="1" ht="15" customHeight="1" x14ac:dyDescent="0.3">
      <c r="B265" s="4" t="s">
        <v>7209</v>
      </c>
      <c r="C265" s="4" t="s">
        <v>7420</v>
      </c>
      <c r="D265" s="3" t="s">
        <v>28</v>
      </c>
      <c r="E265" s="3">
        <v>1</v>
      </c>
      <c r="F265" s="3">
        <v>1901.17</v>
      </c>
      <c r="G265" s="3">
        <f t="shared" ref="G265:G284" si="42">+ROUND(E265*F265,2)</f>
        <v>1901.17</v>
      </c>
    </row>
    <row r="266" spans="2:7" s="1" customFormat="1" ht="15" customHeight="1" x14ac:dyDescent="0.3">
      <c r="B266" s="4" t="s">
        <v>7210</v>
      </c>
      <c r="C266" s="4" t="s">
        <v>7421</v>
      </c>
      <c r="D266" s="3" t="s">
        <v>28</v>
      </c>
      <c r="E266" s="3">
        <v>1</v>
      </c>
      <c r="F266" s="3">
        <v>2035.75</v>
      </c>
      <c r="G266" s="3">
        <f t="shared" si="42"/>
        <v>2035.75</v>
      </c>
    </row>
    <row r="267" spans="2:7" s="1" customFormat="1" ht="15" customHeight="1" x14ac:dyDescent="0.3">
      <c r="B267" s="4" t="s">
        <v>7211</v>
      </c>
      <c r="C267" s="4" t="s">
        <v>7422</v>
      </c>
      <c r="D267" s="3" t="s">
        <v>28</v>
      </c>
      <c r="E267" s="3">
        <v>1</v>
      </c>
      <c r="F267" s="3">
        <v>2035.75</v>
      </c>
      <c r="G267" s="3">
        <f t="shared" si="42"/>
        <v>2035.75</v>
      </c>
    </row>
    <row r="268" spans="2:7" s="1" customFormat="1" ht="15" customHeight="1" x14ac:dyDescent="0.3">
      <c r="B268" s="4" t="s">
        <v>7212</v>
      </c>
      <c r="C268" s="4" t="s">
        <v>7423</v>
      </c>
      <c r="D268" s="3" t="s">
        <v>28</v>
      </c>
      <c r="E268" s="3">
        <v>1</v>
      </c>
      <c r="F268" s="3">
        <v>1835.75</v>
      </c>
      <c r="G268" s="3">
        <f t="shared" si="42"/>
        <v>1835.75</v>
      </c>
    </row>
    <row r="269" spans="2:7" s="1" customFormat="1" ht="15" customHeight="1" x14ac:dyDescent="0.3">
      <c r="B269" s="4" t="s">
        <v>7213</v>
      </c>
      <c r="C269" s="4" t="s">
        <v>7424</v>
      </c>
      <c r="D269" s="3" t="s">
        <v>28</v>
      </c>
      <c r="E269" s="3">
        <v>1</v>
      </c>
      <c r="F269" s="3">
        <v>1185.75</v>
      </c>
      <c r="G269" s="3">
        <f t="shared" si="42"/>
        <v>1185.75</v>
      </c>
    </row>
    <row r="270" spans="2:7" s="1" customFormat="1" ht="15" customHeight="1" x14ac:dyDescent="0.3">
      <c r="B270" s="4" t="s">
        <v>7214</v>
      </c>
      <c r="C270" s="4" t="s">
        <v>7425</v>
      </c>
      <c r="D270" s="3" t="s">
        <v>28</v>
      </c>
      <c r="E270" s="3">
        <v>1</v>
      </c>
      <c r="F270" s="3">
        <v>367.87</v>
      </c>
      <c r="G270" s="3">
        <f t="shared" si="42"/>
        <v>367.87</v>
      </c>
    </row>
    <row r="271" spans="2:7" s="1" customFormat="1" ht="15" customHeight="1" x14ac:dyDescent="0.3">
      <c r="B271" s="4" t="s">
        <v>7215</v>
      </c>
      <c r="C271" s="4" t="s">
        <v>7426</v>
      </c>
      <c r="D271" s="3" t="s">
        <v>28</v>
      </c>
      <c r="E271" s="3">
        <v>1</v>
      </c>
      <c r="F271" s="3">
        <v>1835.75</v>
      </c>
      <c r="G271" s="3">
        <f t="shared" si="42"/>
        <v>1835.75</v>
      </c>
    </row>
    <row r="272" spans="2:7" s="1" customFormat="1" ht="15" customHeight="1" x14ac:dyDescent="0.3">
      <c r="B272" s="4" t="s">
        <v>7216</v>
      </c>
      <c r="C272" s="4" t="s">
        <v>7427</v>
      </c>
      <c r="D272" s="3" t="s">
        <v>28</v>
      </c>
      <c r="E272" s="3">
        <v>1</v>
      </c>
      <c r="F272" s="3">
        <v>1185.75</v>
      </c>
      <c r="G272" s="3">
        <f t="shared" si="42"/>
        <v>1185.75</v>
      </c>
    </row>
    <row r="273" spans="2:7" s="1" customFormat="1" ht="15" customHeight="1" x14ac:dyDescent="0.3">
      <c r="B273" s="4" t="s">
        <v>7217</v>
      </c>
      <c r="C273" s="4" t="s">
        <v>7428</v>
      </c>
      <c r="D273" s="3" t="s">
        <v>28</v>
      </c>
      <c r="E273" s="3">
        <v>1</v>
      </c>
      <c r="F273" s="3">
        <v>1835.75</v>
      </c>
      <c r="G273" s="3">
        <f t="shared" si="42"/>
        <v>1835.75</v>
      </c>
    </row>
    <row r="274" spans="2:7" s="1" customFormat="1" ht="15" customHeight="1" x14ac:dyDescent="0.3">
      <c r="B274" s="4" t="s">
        <v>7218</v>
      </c>
      <c r="C274" s="4" t="s">
        <v>7429</v>
      </c>
      <c r="D274" s="3" t="s">
        <v>28</v>
      </c>
      <c r="E274" s="3">
        <v>1</v>
      </c>
      <c r="F274" s="3">
        <v>1055.75</v>
      </c>
      <c r="G274" s="3">
        <f t="shared" si="42"/>
        <v>1055.75</v>
      </c>
    </row>
    <row r="275" spans="2:7" s="1" customFormat="1" ht="15" customHeight="1" x14ac:dyDescent="0.3">
      <c r="B275" s="4" t="s">
        <v>7219</v>
      </c>
      <c r="C275" s="4" t="s">
        <v>7430</v>
      </c>
      <c r="D275" s="3" t="s">
        <v>28</v>
      </c>
      <c r="E275" s="3">
        <v>1</v>
      </c>
      <c r="F275" s="3">
        <v>1055.75</v>
      </c>
      <c r="G275" s="3">
        <f t="shared" si="42"/>
        <v>1055.75</v>
      </c>
    </row>
    <row r="276" spans="2:7" s="1" customFormat="1" ht="15" customHeight="1" x14ac:dyDescent="0.3">
      <c r="B276" s="4" t="s">
        <v>7220</v>
      </c>
      <c r="C276" s="4" t="s">
        <v>7431</v>
      </c>
      <c r="D276" s="3" t="s">
        <v>28</v>
      </c>
      <c r="E276" s="3">
        <v>1</v>
      </c>
      <c r="F276" s="3">
        <v>1435.75</v>
      </c>
      <c r="G276" s="3">
        <f t="shared" si="42"/>
        <v>1435.75</v>
      </c>
    </row>
    <row r="277" spans="2:7" s="1" customFormat="1" ht="15" customHeight="1" x14ac:dyDescent="0.3">
      <c r="B277" s="4" t="s">
        <v>7221</v>
      </c>
      <c r="C277" s="4" t="s">
        <v>7432</v>
      </c>
      <c r="D277" s="3" t="s">
        <v>28</v>
      </c>
      <c r="E277" s="3">
        <v>1</v>
      </c>
      <c r="F277" s="3">
        <v>1055.75</v>
      </c>
      <c r="G277" s="3">
        <f t="shared" si="42"/>
        <v>1055.75</v>
      </c>
    </row>
    <row r="278" spans="2:7" s="1" customFormat="1" ht="15" customHeight="1" x14ac:dyDescent="0.3">
      <c r="B278" s="4" t="s">
        <v>7222</v>
      </c>
      <c r="C278" s="4" t="s">
        <v>7433</v>
      </c>
      <c r="D278" s="3" t="s">
        <v>28</v>
      </c>
      <c r="E278" s="3">
        <v>1</v>
      </c>
      <c r="F278" s="3">
        <v>1185.75</v>
      </c>
      <c r="G278" s="3">
        <f t="shared" si="42"/>
        <v>1185.75</v>
      </c>
    </row>
    <row r="279" spans="2:7" s="1" customFormat="1" ht="15" customHeight="1" x14ac:dyDescent="0.3">
      <c r="B279" s="4" t="s">
        <v>7223</v>
      </c>
      <c r="C279" s="4" t="s">
        <v>7434</v>
      </c>
      <c r="D279" s="3" t="s">
        <v>28</v>
      </c>
      <c r="E279" s="3">
        <v>1</v>
      </c>
      <c r="F279" s="3">
        <v>1185.75</v>
      </c>
      <c r="G279" s="3">
        <f t="shared" si="42"/>
        <v>1185.75</v>
      </c>
    </row>
    <row r="280" spans="2:7" s="1" customFormat="1" ht="15" customHeight="1" x14ac:dyDescent="0.3">
      <c r="B280" s="4" t="s">
        <v>7224</v>
      </c>
      <c r="C280" s="4" t="s">
        <v>7435</v>
      </c>
      <c r="D280" s="3" t="s">
        <v>28</v>
      </c>
      <c r="E280" s="3">
        <v>1</v>
      </c>
      <c r="F280" s="3">
        <v>1435.75</v>
      </c>
      <c r="G280" s="3">
        <f t="shared" si="42"/>
        <v>1435.75</v>
      </c>
    </row>
    <row r="281" spans="2:7" s="1" customFormat="1" ht="15" customHeight="1" x14ac:dyDescent="0.3">
      <c r="B281" s="4" t="s">
        <v>7225</v>
      </c>
      <c r="C281" s="4" t="s">
        <v>7436</v>
      </c>
      <c r="D281" s="3" t="s">
        <v>28</v>
      </c>
      <c r="E281" s="3">
        <v>1</v>
      </c>
      <c r="F281" s="3">
        <v>1435.75</v>
      </c>
      <c r="G281" s="3">
        <f t="shared" si="42"/>
        <v>1435.75</v>
      </c>
    </row>
    <row r="282" spans="2:7" s="1" customFormat="1" ht="15" customHeight="1" x14ac:dyDescent="0.3">
      <c r="B282" s="4" t="s">
        <v>7226</v>
      </c>
      <c r="C282" s="4" t="s">
        <v>7437</v>
      </c>
      <c r="D282" s="3" t="s">
        <v>28</v>
      </c>
      <c r="E282" s="3">
        <v>1</v>
      </c>
      <c r="F282" s="3">
        <v>1055.75</v>
      </c>
      <c r="G282" s="3">
        <f t="shared" si="42"/>
        <v>1055.75</v>
      </c>
    </row>
    <row r="283" spans="2:7" s="1" customFormat="1" ht="15" customHeight="1" x14ac:dyDescent="0.3">
      <c r="B283" s="4" t="s">
        <v>7227</v>
      </c>
      <c r="C283" s="4" t="s">
        <v>7438</v>
      </c>
      <c r="D283" s="3" t="s">
        <v>28</v>
      </c>
      <c r="E283" s="3">
        <v>1</v>
      </c>
      <c r="F283" s="3">
        <v>1055.75</v>
      </c>
      <c r="G283" s="3">
        <f t="shared" si="42"/>
        <v>1055.75</v>
      </c>
    </row>
    <row r="284" spans="2:7" s="1" customFormat="1" ht="15" customHeight="1" x14ac:dyDescent="0.3">
      <c r="B284" s="4" t="s">
        <v>7228</v>
      </c>
      <c r="C284" s="4" t="s">
        <v>7439</v>
      </c>
      <c r="D284" s="3" t="s">
        <v>28</v>
      </c>
      <c r="E284" s="3">
        <v>1</v>
      </c>
      <c r="F284" s="3">
        <v>1055.75</v>
      </c>
      <c r="G284" s="3">
        <f t="shared" si="42"/>
        <v>1055.75</v>
      </c>
    </row>
    <row r="285" spans="2:7" s="1" customFormat="1" ht="25.2" customHeight="1" x14ac:dyDescent="0.3">
      <c r="B285" s="12" t="s">
        <v>2433</v>
      </c>
      <c r="C285" s="12" t="s">
        <v>6497</v>
      </c>
      <c r="D285" s="13"/>
      <c r="E285" s="17"/>
      <c r="F285" s="13"/>
      <c r="G285" s="13">
        <f>SUM(G286:G293)</f>
        <v>35739.17</v>
      </c>
    </row>
    <row r="286" spans="2:7" s="1" customFormat="1" ht="15" customHeight="1" x14ac:dyDescent="0.3">
      <c r="B286" s="4" t="s">
        <v>2471</v>
      </c>
      <c r="C286" s="4" t="s">
        <v>7440</v>
      </c>
      <c r="D286" s="3" t="s">
        <v>28</v>
      </c>
      <c r="E286" s="3">
        <v>1</v>
      </c>
      <c r="F286" s="3">
        <v>664.19</v>
      </c>
      <c r="G286" s="3">
        <f t="shared" ref="G286:G293" si="43">+ROUND(E286*F286,2)</f>
        <v>664.19</v>
      </c>
    </row>
    <row r="287" spans="2:7" s="1" customFormat="1" ht="15" customHeight="1" x14ac:dyDescent="0.3">
      <c r="B287" s="4" t="s">
        <v>2473</v>
      </c>
      <c r="C287" s="4" t="s">
        <v>7441</v>
      </c>
      <c r="D287" s="3" t="s">
        <v>28</v>
      </c>
      <c r="E287" s="3">
        <v>1</v>
      </c>
      <c r="F287" s="3">
        <v>624.19000000000005</v>
      </c>
      <c r="G287" s="3">
        <f t="shared" si="43"/>
        <v>624.19000000000005</v>
      </c>
    </row>
    <row r="288" spans="2:7" s="1" customFormat="1" ht="15" customHeight="1" x14ac:dyDescent="0.3">
      <c r="B288" s="4" t="s">
        <v>2475</v>
      </c>
      <c r="C288" s="4" t="s">
        <v>7442</v>
      </c>
      <c r="D288" s="3" t="s">
        <v>28</v>
      </c>
      <c r="E288" s="3">
        <v>1</v>
      </c>
      <c r="F288" s="3">
        <v>319.19</v>
      </c>
      <c r="G288" s="3">
        <f t="shared" si="43"/>
        <v>319.19</v>
      </c>
    </row>
    <row r="289" spans="2:7" s="1" customFormat="1" ht="15" customHeight="1" x14ac:dyDescent="0.3">
      <c r="B289" s="4" t="s">
        <v>2477</v>
      </c>
      <c r="C289" s="4" t="s">
        <v>7443</v>
      </c>
      <c r="D289" s="3" t="s">
        <v>28</v>
      </c>
      <c r="E289" s="3">
        <v>4</v>
      </c>
      <c r="F289" s="3">
        <v>304.19</v>
      </c>
      <c r="G289" s="3">
        <f t="shared" si="43"/>
        <v>1216.76</v>
      </c>
    </row>
    <row r="290" spans="2:7" s="1" customFormat="1" ht="15" customHeight="1" x14ac:dyDescent="0.3">
      <c r="B290" s="4" t="s">
        <v>2479</v>
      </c>
      <c r="C290" s="4" t="s">
        <v>7444</v>
      </c>
      <c r="D290" s="3" t="s">
        <v>28</v>
      </c>
      <c r="E290" s="3">
        <v>13</v>
      </c>
      <c r="F290" s="3">
        <v>304.19</v>
      </c>
      <c r="G290" s="3">
        <f t="shared" si="43"/>
        <v>3954.47</v>
      </c>
    </row>
    <row r="291" spans="2:7" s="1" customFormat="1" ht="15" customHeight="1" x14ac:dyDescent="0.3">
      <c r="B291" s="4" t="s">
        <v>2481</v>
      </c>
      <c r="C291" s="4" t="s">
        <v>7445</v>
      </c>
      <c r="D291" s="3" t="s">
        <v>28</v>
      </c>
      <c r="E291" s="3">
        <v>1</v>
      </c>
      <c r="F291" s="3">
        <v>124.19</v>
      </c>
      <c r="G291" s="3">
        <f t="shared" si="43"/>
        <v>124.19</v>
      </c>
    </row>
    <row r="292" spans="2:7" s="1" customFormat="1" ht="15" customHeight="1" x14ac:dyDescent="0.3">
      <c r="B292" s="4" t="s">
        <v>2483</v>
      </c>
      <c r="C292" s="4" t="s">
        <v>7446</v>
      </c>
      <c r="D292" s="3" t="s">
        <v>28</v>
      </c>
      <c r="E292" s="3">
        <v>2</v>
      </c>
      <c r="F292" s="3">
        <v>134.19</v>
      </c>
      <c r="G292" s="3">
        <f t="shared" si="43"/>
        <v>268.38</v>
      </c>
    </row>
    <row r="293" spans="2:7" s="1" customFormat="1" ht="15" customHeight="1" x14ac:dyDescent="0.3">
      <c r="B293" s="4" t="s">
        <v>2485</v>
      </c>
      <c r="C293" s="4" t="s">
        <v>7447</v>
      </c>
      <c r="D293" s="3" t="s">
        <v>28</v>
      </c>
      <c r="E293" s="3">
        <v>20</v>
      </c>
      <c r="F293" s="3">
        <v>1428.39</v>
      </c>
      <c r="G293" s="3">
        <f t="shared" si="43"/>
        <v>28567.8</v>
      </c>
    </row>
    <row r="294" spans="2:7" s="1" customFormat="1" ht="25.2" customHeight="1" x14ac:dyDescent="0.3">
      <c r="B294" s="10" t="s">
        <v>2495</v>
      </c>
      <c r="C294" s="10" t="s">
        <v>2492</v>
      </c>
      <c r="D294" s="11"/>
      <c r="E294" s="16"/>
      <c r="F294" s="11"/>
      <c r="G294" s="11">
        <f>SUM(G295)</f>
        <v>8057.09</v>
      </c>
    </row>
    <row r="295" spans="2:7" s="1" customFormat="1" ht="15" customHeight="1" x14ac:dyDescent="0.3">
      <c r="B295" s="4" t="s">
        <v>2499</v>
      </c>
      <c r="C295" s="4" t="s">
        <v>7448</v>
      </c>
      <c r="D295" s="3" t="s">
        <v>28</v>
      </c>
      <c r="E295" s="3">
        <v>1</v>
      </c>
      <c r="F295" s="3">
        <v>8057.09</v>
      </c>
      <c r="G295" s="3">
        <f t="shared" ref="G295" si="44">+ROUND(E295*F295,2)</f>
        <v>8057.09</v>
      </c>
    </row>
    <row r="296" spans="2:7" s="1" customFormat="1" ht="25.2" customHeight="1" x14ac:dyDescent="0.3">
      <c r="B296" s="10" t="s">
        <v>2501</v>
      </c>
      <c r="C296" s="10" t="s">
        <v>6504</v>
      </c>
      <c r="D296" s="11"/>
      <c r="E296" s="16"/>
      <c r="F296" s="11"/>
      <c r="G296" s="11">
        <f>SUM(G297)</f>
        <v>21228.36</v>
      </c>
    </row>
    <row r="297" spans="2:7" s="1" customFormat="1" ht="15" customHeight="1" x14ac:dyDescent="0.3">
      <c r="B297" s="4" t="s">
        <v>2584</v>
      </c>
      <c r="C297" s="4" t="s">
        <v>7449</v>
      </c>
      <c r="D297" s="3" t="s">
        <v>28</v>
      </c>
      <c r="E297" s="3">
        <v>12</v>
      </c>
      <c r="F297" s="3">
        <v>1769.03</v>
      </c>
      <c r="G297" s="3">
        <f t="shared" ref="G297" si="45">+ROUND(E297*F297,2)</f>
        <v>21228.36</v>
      </c>
    </row>
    <row r="298" spans="2:7" s="1" customFormat="1" ht="25.2" customHeight="1" x14ac:dyDescent="0.3">
      <c r="B298" s="10" t="s">
        <v>2610</v>
      </c>
      <c r="C298" s="10" t="s">
        <v>2502</v>
      </c>
      <c r="D298" s="11"/>
      <c r="E298" s="16"/>
      <c r="F298" s="11"/>
      <c r="G298" s="11">
        <f>+G299</f>
        <v>126443.49</v>
      </c>
    </row>
    <row r="299" spans="2:7" s="1" customFormat="1" ht="25.2" customHeight="1" x14ac:dyDescent="0.3">
      <c r="B299" s="12" t="s">
        <v>6507</v>
      </c>
      <c r="C299" s="12" t="s">
        <v>6508</v>
      </c>
      <c r="D299" s="13"/>
      <c r="E299" s="17"/>
      <c r="F299" s="13"/>
      <c r="G299" s="13">
        <f>SUM(G300:G308)</f>
        <v>126443.49</v>
      </c>
    </row>
    <row r="300" spans="2:7" s="1" customFormat="1" ht="15" customHeight="1" x14ac:dyDescent="0.3">
      <c r="B300" s="4" t="s">
        <v>7229</v>
      </c>
      <c r="C300" s="4" t="s">
        <v>7450</v>
      </c>
      <c r="D300" s="3" t="s">
        <v>28</v>
      </c>
      <c r="E300" s="3">
        <v>231</v>
      </c>
      <c r="F300" s="3">
        <v>221.81</v>
      </c>
      <c r="G300" s="3">
        <f t="shared" ref="G300:G308" si="46">+ROUND(E300*F300,2)</f>
        <v>51238.11</v>
      </c>
    </row>
    <row r="301" spans="2:7" s="1" customFormat="1" ht="15" customHeight="1" x14ac:dyDescent="0.3">
      <c r="B301" s="4" t="s">
        <v>7230</v>
      </c>
      <c r="C301" s="4" t="s">
        <v>7451</v>
      </c>
      <c r="D301" s="3" t="s">
        <v>28</v>
      </c>
      <c r="E301" s="3">
        <v>78</v>
      </c>
      <c r="F301" s="3">
        <v>141.81</v>
      </c>
      <c r="G301" s="3">
        <f t="shared" si="46"/>
        <v>11061.18</v>
      </c>
    </row>
    <row r="302" spans="2:7" s="1" customFormat="1" ht="15" customHeight="1" x14ac:dyDescent="0.3">
      <c r="B302" s="4" t="s">
        <v>7231</v>
      </c>
      <c r="C302" s="4" t="s">
        <v>7452</v>
      </c>
      <c r="D302" s="3" t="s">
        <v>28</v>
      </c>
      <c r="E302" s="3">
        <v>41</v>
      </c>
      <c r="F302" s="3">
        <v>201.81</v>
      </c>
      <c r="G302" s="3">
        <f t="shared" si="46"/>
        <v>8274.2099999999991</v>
      </c>
    </row>
    <row r="303" spans="2:7" s="1" customFormat="1" ht="15" customHeight="1" x14ac:dyDescent="0.3">
      <c r="B303" s="4" t="s">
        <v>7232</v>
      </c>
      <c r="C303" s="4" t="s">
        <v>7453</v>
      </c>
      <c r="D303" s="3" t="s">
        <v>28</v>
      </c>
      <c r="E303" s="3">
        <v>32</v>
      </c>
      <c r="F303" s="3">
        <v>201.81</v>
      </c>
      <c r="G303" s="3">
        <f t="shared" si="46"/>
        <v>6457.92</v>
      </c>
    </row>
    <row r="304" spans="2:7" s="1" customFormat="1" ht="15" customHeight="1" x14ac:dyDescent="0.3">
      <c r="B304" s="4" t="s">
        <v>7233</v>
      </c>
      <c r="C304" s="4" t="s">
        <v>7454</v>
      </c>
      <c r="D304" s="3" t="s">
        <v>28</v>
      </c>
      <c r="E304" s="3">
        <v>4</v>
      </c>
      <c r="F304" s="3">
        <v>141.81</v>
      </c>
      <c r="G304" s="3">
        <f t="shared" si="46"/>
        <v>567.24</v>
      </c>
    </row>
    <row r="305" spans="2:7" s="1" customFormat="1" ht="15" customHeight="1" x14ac:dyDescent="0.3">
      <c r="B305" s="4" t="s">
        <v>7234</v>
      </c>
      <c r="C305" s="4" t="s">
        <v>7455</v>
      </c>
      <c r="D305" s="3" t="s">
        <v>28</v>
      </c>
      <c r="E305" s="3">
        <v>12</v>
      </c>
      <c r="F305" s="3">
        <v>206.78</v>
      </c>
      <c r="G305" s="3">
        <f t="shared" si="46"/>
        <v>2481.36</v>
      </c>
    </row>
    <row r="306" spans="2:7" s="1" customFormat="1" ht="15" customHeight="1" x14ac:dyDescent="0.3">
      <c r="B306" s="4" t="s">
        <v>7235</v>
      </c>
      <c r="C306" s="4" t="s">
        <v>7456</v>
      </c>
      <c r="D306" s="3" t="s">
        <v>28</v>
      </c>
      <c r="E306" s="3">
        <v>42</v>
      </c>
      <c r="F306" s="3">
        <v>186.78</v>
      </c>
      <c r="G306" s="3">
        <f t="shared" si="46"/>
        <v>7844.76</v>
      </c>
    </row>
    <row r="307" spans="2:7" s="1" customFormat="1" ht="15" customHeight="1" x14ac:dyDescent="0.3">
      <c r="B307" s="4" t="s">
        <v>7236</v>
      </c>
      <c r="C307" s="4" t="s">
        <v>7457</v>
      </c>
      <c r="D307" s="3" t="s">
        <v>28</v>
      </c>
      <c r="E307" s="3">
        <v>9</v>
      </c>
      <c r="F307" s="3">
        <v>2677.49</v>
      </c>
      <c r="G307" s="3">
        <f t="shared" si="46"/>
        <v>24097.41</v>
      </c>
    </row>
    <row r="308" spans="2:7" s="1" customFormat="1" ht="15" customHeight="1" x14ac:dyDescent="0.3">
      <c r="B308" s="4" t="s">
        <v>7237</v>
      </c>
      <c r="C308" s="4" t="s">
        <v>7458</v>
      </c>
      <c r="D308" s="3" t="s">
        <v>28</v>
      </c>
      <c r="E308" s="3">
        <v>3</v>
      </c>
      <c r="F308" s="3">
        <v>4807.1000000000004</v>
      </c>
      <c r="G308" s="3">
        <f t="shared" si="46"/>
        <v>14421.3</v>
      </c>
    </row>
    <row r="309" spans="2:7" s="1" customFormat="1" ht="25.2" customHeight="1" x14ac:dyDescent="0.3">
      <c r="B309" s="10" t="s">
        <v>3651</v>
      </c>
      <c r="C309" s="10" t="s">
        <v>6532</v>
      </c>
      <c r="D309" s="11"/>
      <c r="E309" s="16"/>
      <c r="F309" s="11"/>
      <c r="G309" s="11">
        <f>+G310</f>
        <v>315519.64</v>
      </c>
    </row>
    <row r="310" spans="2:7" s="1" customFormat="1" ht="25.2" customHeight="1" x14ac:dyDescent="0.3">
      <c r="B310" s="12" t="s">
        <v>3654</v>
      </c>
      <c r="C310" s="12" t="s">
        <v>6537</v>
      </c>
      <c r="D310" s="13"/>
      <c r="E310" s="17"/>
      <c r="F310" s="13"/>
      <c r="G310" s="13">
        <f>SUM(G311:G316)</f>
        <v>315519.64</v>
      </c>
    </row>
    <row r="311" spans="2:7" s="1" customFormat="1" ht="15" customHeight="1" x14ac:dyDescent="0.3">
      <c r="B311" s="4" t="s">
        <v>7238</v>
      </c>
      <c r="C311" s="4" t="s">
        <v>7459</v>
      </c>
      <c r="D311" s="3" t="s">
        <v>42</v>
      </c>
      <c r="E311" s="3">
        <v>1</v>
      </c>
      <c r="F311" s="3">
        <v>210369.64</v>
      </c>
      <c r="G311" s="3">
        <f t="shared" ref="G311:G316" si="47">+ROUND(E311*F311,2)</f>
        <v>210369.64</v>
      </c>
    </row>
    <row r="312" spans="2:7" s="1" customFormat="1" ht="15" customHeight="1" x14ac:dyDescent="0.3">
      <c r="B312" s="4" t="s">
        <v>7239</v>
      </c>
      <c r="C312" s="4" t="s">
        <v>7460</v>
      </c>
      <c r="D312" s="3" t="s">
        <v>28</v>
      </c>
      <c r="E312" s="3">
        <v>1</v>
      </c>
      <c r="F312" s="3">
        <v>48650</v>
      </c>
      <c r="G312" s="3">
        <f t="shared" si="47"/>
        <v>48650</v>
      </c>
    </row>
    <row r="313" spans="2:7" s="1" customFormat="1" ht="15" customHeight="1" x14ac:dyDescent="0.3">
      <c r="B313" s="4" t="s">
        <v>7240</v>
      </c>
      <c r="C313" s="4" t="s">
        <v>7461</v>
      </c>
      <c r="D313" s="3" t="s">
        <v>28</v>
      </c>
      <c r="E313" s="3">
        <v>2</v>
      </c>
      <c r="F313" s="3">
        <v>12500</v>
      </c>
      <c r="G313" s="3">
        <f t="shared" si="47"/>
        <v>25000</v>
      </c>
    </row>
    <row r="314" spans="2:7" s="1" customFormat="1" ht="15" customHeight="1" x14ac:dyDescent="0.3">
      <c r="B314" s="4" t="s">
        <v>7241</v>
      </c>
      <c r="C314" s="4" t="s">
        <v>7462</v>
      </c>
      <c r="D314" s="3" t="s">
        <v>28</v>
      </c>
      <c r="E314" s="3">
        <v>1</v>
      </c>
      <c r="F314" s="3">
        <v>12000</v>
      </c>
      <c r="G314" s="3">
        <f t="shared" si="47"/>
        <v>12000</v>
      </c>
    </row>
    <row r="315" spans="2:7" s="1" customFormat="1" ht="15" customHeight="1" x14ac:dyDescent="0.3">
      <c r="B315" s="4" t="s">
        <v>7242</v>
      </c>
      <c r="C315" s="4" t="s">
        <v>7463</v>
      </c>
      <c r="D315" s="3" t="s">
        <v>28</v>
      </c>
      <c r="E315" s="3">
        <v>2</v>
      </c>
      <c r="F315" s="3">
        <v>8000</v>
      </c>
      <c r="G315" s="3">
        <f t="shared" si="47"/>
        <v>16000</v>
      </c>
    </row>
    <row r="316" spans="2:7" s="1" customFormat="1" ht="15" customHeight="1" x14ac:dyDescent="0.3">
      <c r="B316" s="4" t="s">
        <v>7243</v>
      </c>
      <c r="C316" s="4" t="s">
        <v>7464</v>
      </c>
      <c r="D316" s="3" t="s">
        <v>28</v>
      </c>
      <c r="E316" s="3">
        <v>1</v>
      </c>
      <c r="F316" s="3">
        <v>3500</v>
      </c>
      <c r="G316" s="3">
        <f t="shared" si="47"/>
        <v>3500</v>
      </c>
    </row>
    <row r="317" spans="2:7" s="1" customFormat="1" ht="30" customHeight="1" x14ac:dyDescent="0.3">
      <c r="B317" s="7" t="s">
        <v>3672</v>
      </c>
      <c r="C317" s="7" t="s">
        <v>5</v>
      </c>
      <c r="D317" s="8"/>
      <c r="E317" s="15"/>
      <c r="F317" s="8"/>
      <c r="G317" s="8">
        <f>+G318+G322+G329+G332+G335+G341+G347+G350</f>
        <v>77764.87</v>
      </c>
    </row>
    <row r="318" spans="2:7" s="1" customFormat="1" ht="25.2" customHeight="1" x14ac:dyDescent="0.3">
      <c r="B318" s="10" t="s">
        <v>3673</v>
      </c>
      <c r="C318" s="10" t="s">
        <v>3674</v>
      </c>
      <c r="D318" s="11"/>
      <c r="E318" s="16"/>
      <c r="F318" s="11"/>
      <c r="G318" s="11">
        <f>+G319</f>
        <v>11364.5</v>
      </c>
    </row>
    <row r="319" spans="2:7" s="1" customFormat="1" ht="25.2" customHeight="1" x14ac:dyDescent="0.3">
      <c r="B319" s="12" t="s">
        <v>3675</v>
      </c>
      <c r="C319" s="12" t="s">
        <v>3676</v>
      </c>
      <c r="D319" s="13"/>
      <c r="E319" s="17"/>
      <c r="F319" s="13"/>
      <c r="G319" s="13">
        <f>SUM(G320:G321)</f>
        <v>11364.5</v>
      </c>
    </row>
    <row r="320" spans="2:7" s="1" customFormat="1" ht="15" customHeight="1" x14ac:dyDescent="0.3">
      <c r="B320" s="4" t="s">
        <v>3685</v>
      </c>
      <c r="C320" s="4" t="s">
        <v>7465</v>
      </c>
      <c r="D320" s="3" t="s">
        <v>25</v>
      </c>
      <c r="E320" s="3">
        <v>350</v>
      </c>
      <c r="F320" s="3">
        <v>24.61</v>
      </c>
      <c r="G320" s="3">
        <f t="shared" ref="G320:G321" si="48">+ROUND(E320*F320,2)</f>
        <v>8613.5</v>
      </c>
    </row>
    <row r="321" spans="2:7" s="1" customFormat="1" ht="15" customHeight="1" x14ac:dyDescent="0.3">
      <c r="B321" s="4" t="s">
        <v>3687</v>
      </c>
      <c r="C321" s="4" t="s">
        <v>3688</v>
      </c>
      <c r="D321" s="3" t="s">
        <v>25</v>
      </c>
      <c r="E321" s="3">
        <v>700</v>
      </c>
      <c r="F321" s="3">
        <v>3.93</v>
      </c>
      <c r="G321" s="3">
        <f t="shared" si="48"/>
        <v>2751</v>
      </c>
    </row>
    <row r="322" spans="2:7" s="1" customFormat="1" ht="25.2" customHeight="1" x14ac:dyDescent="0.3">
      <c r="B322" s="10" t="s">
        <v>7244</v>
      </c>
      <c r="C322" s="10" t="s">
        <v>6596</v>
      </c>
      <c r="D322" s="11"/>
      <c r="E322" s="16"/>
      <c r="F322" s="11"/>
      <c r="G322" s="11">
        <f>SUM(G323:G328)</f>
        <v>5997.43</v>
      </c>
    </row>
    <row r="323" spans="2:7" s="1" customFormat="1" ht="15" customHeight="1" x14ac:dyDescent="0.3">
      <c r="B323" s="4" t="s">
        <v>3726</v>
      </c>
      <c r="C323" s="4" t="s">
        <v>7466</v>
      </c>
      <c r="D323" s="3" t="s">
        <v>25</v>
      </c>
      <c r="E323" s="3">
        <v>135</v>
      </c>
      <c r="F323" s="3">
        <v>13.57</v>
      </c>
      <c r="G323" s="3">
        <f t="shared" ref="G323:G328" si="49">+ROUND(E323*F323,2)</f>
        <v>1831.95</v>
      </c>
    </row>
    <row r="324" spans="2:7" s="1" customFormat="1" ht="15" customHeight="1" x14ac:dyDescent="0.3">
      <c r="B324" s="4" t="s">
        <v>3728</v>
      </c>
      <c r="C324" s="4" t="s">
        <v>7467</v>
      </c>
      <c r="D324" s="3" t="s">
        <v>28</v>
      </c>
      <c r="E324" s="3">
        <v>18</v>
      </c>
      <c r="F324" s="3">
        <v>6.46</v>
      </c>
      <c r="G324" s="3">
        <f t="shared" si="49"/>
        <v>116.28</v>
      </c>
    </row>
    <row r="325" spans="2:7" s="1" customFormat="1" ht="15" customHeight="1" x14ac:dyDescent="0.3">
      <c r="B325" s="4" t="s">
        <v>3730</v>
      </c>
      <c r="C325" s="4" t="s">
        <v>7468</v>
      </c>
      <c r="D325" s="3" t="s">
        <v>28</v>
      </c>
      <c r="E325" s="3">
        <v>18</v>
      </c>
      <c r="F325" s="3">
        <v>6.46</v>
      </c>
      <c r="G325" s="3">
        <f t="shared" si="49"/>
        <v>116.28</v>
      </c>
    </row>
    <row r="326" spans="2:7" s="1" customFormat="1" ht="15" customHeight="1" x14ac:dyDescent="0.3">
      <c r="B326" s="4" t="s">
        <v>3732</v>
      </c>
      <c r="C326" s="4" t="s">
        <v>3716</v>
      </c>
      <c r="D326" s="3" t="s">
        <v>28</v>
      </c>
      <c r="E326" s="3">
        <v>18</v>
      </c>
      <c r="F326" s="3">
        <v>6.46</v>
      </c>
      <c r="G326" s="3">
        <f t="shared" si="49"/>
        <v>116.28</v>
      </c>
    </row>
    <row r="327" spans="2:7" s="1" customFormat="1" ht="15" customHeight="1" x14ac:dyDescent="0.3">
      <c r="B327" s="4" t="s">
        <v>3734</v>
      </c>
      <c r="C327" s="4" t="s">
        <v>7469</v>
      </c>
      <c r="D327" s="3" t="s">
        <v>28</v>
      </c>
      <c r="E327" s="3">
        <v>203</v>
      </c>
      <c r="F327" s="3">
        <v>7</v>
      </c>
      <c r="G327" s="3">
        <f t="shared" si="49"/>
        <v>1421</v>
      </c>
    </row>
    <row r="328" spans="2:7" s="1" customFormat="1" ht="15" customHeight="1" x14ac:dyDescent="0.3">
      <c r="B328" s="4" t="s">
        <v>3736</v>
      </c>
      <c r="C328" s="4" t="s">
        <v>7470</v>
      </c>
      <c r="D328" s="3" t="s">
        <v>28</v>
      </c>
      <c r="E328" s="3">
        <v>271</v>
      </c>
      <c r="F328" s="3">
        <v>8.84</v>
      </c>
      <c r="G328" s="3">
        <f t="shared" si="49"/>
        <v>2395.64</v>
      </c>
    </row>
    <row r="329" spans="2:7" s="1" customFormat="1" ht="25.2" customHeight="1" x14ac:dyDescent="0.3">
      <c r="B329" s="10" t="s">
        <v>7245</v>
      </c>
      <c r="C329" s="10" t="s">
        <v>3755</v>
      </c>
      <c r="D329" s="11"/>
      <c r="E329" s="16"/>
      <c r="F329" s="11"/>
      <c r="G329" s="11">
        <f>SUM(G330:G331)</f>
        <v>130.13999999999999</v>
      </c>
    </row>
    <row r="330" spans="2:7" s="1" customFormat="1" ht="15" customHeight="1" x14ac:dyDescent="0.3">
      <c r="B330" s="4" t="s">
        <v>3784</v>
      </c>
      <c r="C330" s="4" t="s">
        <v>7471</v>
      </c>
      <c r="D330" s="3" t="s">
        <v>1337</v>
      </c>
      <c r="E330" s="3">
        <v>7</v>
      </c>
      <c r="F330" s="3">
        <v>15.83</v>
      </c>
      <c r="G330" s="3">
        <f t="shared" ref="G330:G331" si="50">+ROUND(E330*F330,2)</f>
        <v>110.81</v>
      </c>
    </row>
    <row r="331" spans="2:7" s="1" customFormat="1" ht="15" customHeight="1" x14ac:dyDescent="0.3">
      <c r="B331" s="4" t="s">
        <v>3786</v>
      </c>
      <c r="C331" s="4" t="s">
        <v>7472</v>
      </c>
      <c r="D331" s="3" t="s">
        <v>1337</v>
      </c>
      <c r="E331" s="3">
        <v>1</v>
      </c>
      <c r="F331" s="3">
        <v>19.329999999999998</v>
      </c>
      <c r="G331" s="3">
        <f t="shared" si="50"/>
        <v>19.329999999999998</v>
      </c>
    </row>
    <row r="332" spans="2:7" s="1" customFormat="1" ht="25.2" customHeight="1" x14ac:dyDescent="0.3">
      <c r="B332" s="10" t="s">
        <v>7246</v>
      </c>
      <c r="C332" s="10" t="s">
        <v>3807</v>
      </c>
      <c r="D332" s="11"/>
      <c r="E332" s="16"/>
      <c r="F332" s="11"/>
      <c r="G332" s="11">
        <f>SUM(G333:G334)</f>
        <v>8270.58</v>
      </c>
    </row>
    <row r="333" spans="2:7" s="1" customFormat="1" ht="15" customHeight="1" x14ac:dyDescent="0.3">
      <c r="B333" s="4" t="s">
        <v>3810</v>
      </c>
      <c r="C333" s="4" t="s">
        <v>3811</v>
      </c>
      <c r="D333" s="3" t="s">
        <v>25</v>
      </c>
      <c r="E333" s="3">
        <v>134</v>
      </c>
      <c r="F333" s="3">
        <v>33.07</v>
      </c>
      <c r="G333" s="3">
        <f t="shared" ref="G333:G334" si="51">+ROUND(E333*F333,2)</f>
        <v>4431.38</v>
      </c>
    </row>
    <row r="334" spans="2:7" s="1" customFormat="1" ht="15" customHeight="1" x14ac:dyDescent="0.3">
      <c r="B334" s="4" t="s">
        <v>3812</v>
      </c>
      <c r="C334" s="4" t="s">
        <v>2370</v>
      </c>
      <c r="D334" s="3" t="s">
        <v>28</v>
      </c>
      <c r="E334" s="3">
        <v>8</v>
      </c>
      <c r="F334" s="3">
        <v>479.9</v>
      </c>
      <c r="G334" s="3">
        <f t="shared" si="51"/>
        <v>3839.2</v>
      </c>
    </row>
    <row r="335" spans="2:7" s="1" customFormat="1" ht="25.2" customHeight="1" x14ac:dyDescent="0.3">
      <c r="B335" s="10" t="s">
        <v>7247</v>
      </c>
      <c r="C335" s="10" t="s">
        <v>3815</v>
      </c>
      <c r="D335" s="11"/>
      <c r="E335" s="16"/>
      <c r="F335" s="11"/>
      <c r="G335" s="11">
        <f>SUM(G336:G340)</f>
        <v>9961</v>
      </c>
    </row>
    <row r="336" spans="2:7" s="1" customFormat="1" ht="15" customHeight="1" x14ac:dyDescent="0.3">
      <c r="B336" s="4" t="s">
        <v>3824</v>
      </c>
      <c r="C336" s="4" t="s">
        <v>7473</v>
      </c>
      <c r="D336" s="3" t="s">
        <v>28</v>
      </c>
      <c r="E336" s="3">
        <v>112</v>
      </c>
      <c r="F336" s="3">
        <v>30</v>
      </c>
      <c r="G336" s="3">
        <f t="shared" ref="G336:G340" si="52">+ROUND(E336*F336,2)</f>
        <v>3360</v>
      </c>
    </row>
    <row r="337" spans="2:7" s="1" customFormat="1" ht="15" customHeight="1" x14ac:dyDescent="0.3">
      <c r="B337" s="4" t="s">
        <v>3826</v>
      </c>
      <c r="C337" s="4" t="s">
        <v>7474</v>
      </c>
      <c r="D337" s="3" t="s">
        <v>28</v>
      </c>
      <c r="E337" s="3">
        <v>98</v>
      </c>
      <c r="F337" s="3">
        <v>35</v>
      </c>
      <c r="G337" s="3">
        <f t="shared" si="52"/>
        <v>3430</v>
      </c>
    </row>
    <row r="338" spans="2:7" s="1" customFormat="1" ht="15" customHeight="1" x14ac:dyDescent="0.3">
      <c r="B338" s="4" t="s">
        <v>3828</v>
      </c>
      <c r="C338" s="4" t="s">
        <v>7475</v>
      </c>
      <c r="D338" s="3" t="s">
        <v>28</v>
      </c>
      <c r="E338" s="3">
        <v>6</v>
      </c>
      <c r="F338" s="3">
        <v>43</v>
      </c>
      <c r="G338" s="3">
        <f t="shared" si="52"/>
        <v>258</v>
      </c>
    </row>
    <row r="339" spans="2:7" s="1" customFormat="1" ht="15" customHeight="1" x14ac:dyDescent="0.3">
      <c r="B339" s="4" t="s">
        <v>3830</v>
      </c>
      <c r="C339" s="4" t="s">
        <v>3833</v>
      </c>
      <c r="D339" s="3" t="s">
        <v>28</v>
      </c>
      <c r="E339" s="3">
        <v>3</v>
      </c>
      <c r="F339" s="3">
        <v>516</v>
      </c>
      <c r="G339" s="3">
        <f t="shared" si="52"/>
        <v>1548</v>
      </c>
    </row>
    <row r="340" spans="2:7" s="1" customFormat="1" ht="15" customHeight="1" x14ac:dyDescent="0.3">
      <c r="B340" s="4" t="s">
        <v>3832</v>
      </c>
      <c r="C340" s="4" t="s">
        <v>7476</v>
      </c>
      <c r="D340" s="3" t="s">
        <v>28</v>
      </c>
      <c r="E340" s="3">
        <v>3</v>
      </c>
      <c r="F340" s="3">
        <v>455</v>
      </c>
      <c r="G340" s="3">
        <f t="shared" si="52"/>
        <v>1365</v>
      </c>
    </row>
    <row r="341" spans="2:7" s="1" customFormat="1" ht="25.2" customHeight="1" x14ac:dyDescent="0.3">
      <c r="B341" s="10" t="s">
        <v>7248</v>
      </c>
      <c r="C341" s="10" t="s">
        <v>3841</v>
      </c>
      <c r="D341" s="11"/>
      <c r="E341" s="16"/>
      <c r="F341" s="11"/>
      <c r="G341" s="11">
        <f>+G342+G345</f>
        <v>24675.94</v>
      </c>
    </row>
    <row r="342" spans="2:7" s="1" customFormat="1" ht="25.2" customHeight="1" x14ac:dyDescent="0.3">
      <c r="B342" s="12" t="s">
        <v>3842</v>
      </c>
      <c r="C342" s="12" t="s">
        <v>6619</v>
      </c>
      <c r="D342" s="13"/>
      <c r="E342" s="17"/>
      <c r="F342" s="13"/>
      <c r="G342" s="13">
        <f>SUM(G343:G344)</f>
        <v>22875.94</v>
      </c>
    </row>
    <row r="343" spans="2:7" s="1" customFormat="1" ht="15" customHeight="1" x14ac:dyDescent="0.3">
      <c r="B343" s="4" t="s">
        <v>3848</v>
      </c>
      <c r="C343" s="4" t="s">
        <v>7477</v>
      </c>
      <c r="D343" s="3" t="s">
        <v>28</v>
      </c>
      <c r="E343" s="3">
        <v>2</v>
      </c>
      <c r="F343" s="3">
        <v>9319.64</v>
      </c>
      <c r="G343" s="3">
        <f t="shared" ref="G343:G344" si="53">+ROUND(E343*F343,2)</f>
        <v>18639.28</v>
      </c>
    </row>
    <row r="344" spans="2:7" s="1" customFormat="1" ht="15" customHeight="1" x14ac:dyDescent="0.3">
      <c r="B344" s="4" t="s">
        <v>3850</v>
      </c>
      <c r="C344" s="4" t="s">
        <v>7478</v>
      </c>
      <c r="D344" s="3" t="s">
        <v>28</v>
      </c>
      <c r="E344" s="3">
        <v>6</v>
      </c>
      <c r="F344" s="3">
        <v>706.11</v>
      </c>
      <c r="G344" s="3">
        <f t="shared" si="53"/>
        <v>4236.66</v>
      </c>
    </row>
    <row r="345" spans="2:7" s="1" customFormat="1" ht="25.2" customHeight="1" x14ac:dyDescent="0.3">
      <c r="B345" s="12" t="s">
        <v>3852</v>
      </c>
      <c r="C345" s="12" t="s">
        <v>3843</v>
      </c>
      <c r="D345" s="13"/>
      <c r="E345" s="17"/>
      <c r="F345" s="13"/>
      <c r="G345" s="13">
        <f>SUM(G346)</f>
        <v>1800</v>
      </c>
    </row>
    <row r="346" spans="2:7" s="1" customFormat="1" ht="15" customHeight="1" x14ac:dyDescent="0.3">
      <c r="B346" s="4" t="s">
        <v>7498</v>
      </c>
      <c r="C346" s="4" t="s">
        <v>7479</v>
      </c>
      <c r="D346" s="3" t="s">
        <v>28</v>
      </c>
      <c r="E346" s="3">
        <v>1</v>
      </c>
      <c r="F346" s="3">
        <v>1800</v>
      </c>
      <c r="G346" s="3">
        <f t="shared" ref="G346" si="54">+ROUND(E346*F346,2)</f>
        <v>1800</v>
      </c>
    </row>
    <row r="347" spans="2:7" s="1" customFormat="1" ht="25.2" customHeight="1" x14ac:dyDescent="0.3">
      <c r="B347" s="10" t="s">
        <v>7249</v>
      </c>
      <c r="C347" s="10" t="s">
        <v>6625</v>
      </c>
      <c r="D347" s="11"/>
      <c r="E347" s="16"/>
      <c r="F347" s="11"/>
      <c r="G347" s="11">
        <f>SUM(G348:G349)</f>
        <v>2802.6</v>
      </c>
    </row>
    <row r="348" spans="2:7" s="1" customFormat="1" ht="15" customHeight="1" x14ac:dyDescent="0.3">
      <c r="B348" s="4" t="s">
        <v>7499</v>
      </c>
      <c r="C348" s="4" t="s">
        <v>7480</v>
      </c>
      <c r="D348" s="3" t="s">
        <v>28</v>
      </c>
      <c r="E348" s="3">
        <v>120</v>
      </c>
      <c r="F348" s="3">
        <v>19.100000000000001</v>
      </c>
      <c r="G348" s="3">
        <f t="shared" ref="G348:G349" si="55">+ROUND(E348*F348,2)</f>
        <v>2292</v>
      </c>
    </row>
    <row r="349" spans="2:7" s="1" customFormat="1" ht="15" customHeight="1" x14ac:dyDescent="0.3">
      <c r="B349" s="4" t="s">
        <v>7500</v>
      </c>
      <c r="C349" s="4" t="s">
        <v>7481</v>
      </c>
      <c r="D349" s="3" t="s">
        <v>28</v>
      </c>
      <c r="E349" s="3">
        <v>6</v>
      </c>
      <c r="F349" s="3">
        <v>85.1</v>
      </c>
      <c r="G349" s="3">
        <f t="shared" si="55"/>
        <v>510.6</v>
      </c>
    </row>
    <row r="350" spans="2:7" s="1" customFormat="1" ht="25.2" customHeight="1" x14ac:dyDescent="0.3">
      <c r="B350" s="10" t="s">
        <v>3867</v>
      </c>
      <c r="C350" s="10" t="s">
        <v>6630</v>
      </c>
      <c r="D350" s="11"/>
      <c r="E350" s="16"/>
      <c r="F350" s="11"/>
      <c r="G350" s="11">
        <f>+G351+G353+G357</f>
        <v>14562.68</v>
      </c>
    </row>
    <row r="351" spans="2:7" s="1" customFormat="1" ht="25.2" customHeight="1" x14ac:dyDescent="0.3">
      <c r="B351" s="12" t="s">
        <v>3869</v>
      </c>
      <c r="C351" s="12" t="s">
        <v>3870</v>
      </c>
      <c r="D351" s="13"/>
      <c r="E351" s="17"/>
      <c r="F351" s="13"/>
      <c r="G351" s="13">
        <f>SUM(G352)</f>
        <v>1509.48</v>
      </c>
    </row>
    <row r="352" spans="2:7" s="1" customFormat="1" ht="15" customHeight="1" x14ac:dyDescent="0.3">
      <c r="B352" s="4" t="s">
        <v>3881</v>
      </c>
      <c r="C352" s="4" t="s">
        <v>7482</v>
      </c>
      <c r="D352" s="3" t="s">
        <v>28</v>
      </c>
      <c r="E352" s="3">
        <v>7</v>
      </c>
      <c r="F352" s="3">
        <v>215.64</v>
      </c>
      <c r="G352" s="3">
        <f t="shared" ref="G352" si="56">+ROUND(E352*F352,2)</f>
        <v>1509.48</v>
      </c>
    </row>
    <row r="353" spans="2:7" s="1" customFormat="1" ht="25.2" customHeight="1" x14ac:dyDescent="0.3">
      <c r="B353" s="12" t="s">
        <v>3901</v>
      </c>
      <c r="C353" s="12" t="s">
        <v>3922</v>
      </c>
      <c r="D353" s="13"/>
      <c r="E353" s="17"/>
      <c r="F353" s="13"/>
      <c r="G353" s="13">
        <f>SUM(G354:G356)</f>
        <v>12838</v>
      </c>
    </row>
    <row r="354" spans="2:7" s="1" customFormat="1" ht="15" customHeight="1" x14ac:dyDescent="0.3">
      <c r="B354" s="4" t="s">
        <v>3913</v>
      </c>
      <c r="C354" s="4" t="s">
        <v>7483</v>
      </c>
      <c r="D354" s="3" t="s">
        <v>28</v>
      </c>
      <c r="E354" s="3">
        <v>2</v>
      </c>
      <c r="F354" s="3">
        <v>509</v>
      </c>
      <c r="G354" s="3">
        <f t="shared" ref="G354:G356" si="57">+ROUND(E354*F354,2)</f>
        <v>1018</v>
      </c>
    </row>
    <row r="355" spans="2:7" s="1" customFormat="1" ht="15" customHeight="1" x14ac:dyDescent="0.3">
      <c r="B355" s="4" t="s">
        <v>3915</v>
      </c>
      <c r="C355" s="4" t="s">
        <v>7484</v>
      </c>
      <c r="D355" s="3" t="s">
        <v>28</v>
      </c>
      <c r="E355" s="3">
        <v>17</v>
      </c>
      <c r="F355" s="3">
        <v>480</v>
      </c>
      <c r="G355" s="3">
        <f t="shared" si="57"/>
        <v>8160</v>
      </c>
    </row>
    <row r="356" spans="2:7" s="1" customFormat="1" ht="15" customHeight="1" x14ac:dyDescent="0.3">
      <c r="B356" s="4" t="s">
        <v>3917</v>
      </c>
      <c r="C356" s="4" t="s">
        <v>7485</v>
      </c>
      <c r="D356" s="3" t="s">
        <v>28</v>
      </c>
      <c r="E356" s="3">
        <v>1</v>
      </c>
      <c r="F356" s="3">
        <v>3660</v>
      </c>
      <c r="G356" s="3">
        <f t="shared" si="57"/>
        <v>3660</v>
      </c>
    </row>
    <row r="357" spans="2:7" s="1" customFormat="1" ht="25.2" customHeight="1" x14ac:dyDescent="0.3">
      <c r="B357" s="12" t="s">
        <v>3921</v>
      </c>
      <c r="C357" s="12" t="s">
        <v>6640</v>
      </c>
      <c r="D357" s="13"/>
      <c r="E357" s="17"/>
      <c r="F357" s="13"/>
      <c r="G357" s="13">
        <f>SUM(G358)</f>
        <v>215.2</v>
      </c>
    </row>
    <row r="358" spans="2:7" s="1" customFormat="1" ht="15" customHeight="1" x14ac:dyDescent="0.3">
      <c r="B358" s="4" t="s">
        <v>3933</v>
      </c>
      <c r="C358" s="4" t="s">
        <v>3918</v>
      </c>
      <c r="D358" s="3" t="s">
        <v>28</v>
      </c>
      <c r="E358" s="3">
        <v>1</v>
      </c>
      <c r="F358" s="3">
        <v>215.2</v>
      </c>
      <c r="G358" s="3">
        <f t="shared" ref="G358" si="58">+ROUND(E358*F358,2)</f>
        <v>215.2</v>
      </c>
    </row>
    <row r="359" spans="2:7" ht="25.2" customHeight="1" x14ac:dyDescent="0.3">
      <c r="B359" s="224" t="s">
        <v>7486</v>
      </c>
      <c r="C359" s="225"/>
      <c r="D359" s="225"/>
      <c r="E359" s="225"/>
      <c r="F359" s="226"/>
      <c r="G359" s="29">
        <f>+G317+G218+G118+G24+G13</f>
        <v>2138669.3400000003</v>
      </c>
    </row>
  </sheetData>
  <autoFilter ref="B13:G358" xr:uid="{AA0B7D7E-FBE9-4500-B259-DA495DE3BD81}"/>
  <mergeCells count="12">
    <mergeCell ref="G11:G12"/>
    <mergeCell ref="B359:F359"/>
    <mergeCell ref="B1:G1"/>
    <mergeCell ref="C5:G5"/>
    <mergeCell ref="C6:G6"/>
    <mergeCell ref="C7:G7"/>
    <mergeCell ref="B9:G9"/>
    <mergeCell ref="B11:B12"/>
    <mergeCell ref="C11:C12"/>
    <mergeCell ref="D11:D12"/>
    <mergeCell ref="E11:E12"/>
    <mergeCell ref="F11:F12"/>
  </mergeCells>
  <phoneticPr fontId="3" type="noConversion"/>
  <conditionalFormatting sqref="E13:E358">
    <cfRule type="cellIs" dxfId="14"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110" min="1" max="6"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E7E8-0863-4EAF-AA0A-39A0564E829E}">
  <sheetPr>
    <tabColor theme="5" tint="0.59999389629810485"/>
    <pageSetUpPr fitToPage="1"/>
  </sheetPr>
  <dimension ref="A1:I319"/>
  <sheetViews>
    <sheetView view="pageBreakPreview" topLeftCell="A22" zoomScale="80" zoomScaleNormal="78" zoomScaleSheetLayoutView="80" workbookViewId="0">
      <selection activeCell="B36" sqref="B36"/>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26"/>
      <c r="F2" s="26"/>
      <c r="G2" s="26"/>
    </row>
    <row r="3" spans="2:7" s="25" customFormat="1" ht="19.95" customHeight="1" x14ac:dyDescent="0.3">
      <c r="C3" s="26"/>
      <c r="D3" s="26"/>
      <c r="E3" s="26"/>
      <c r="F3" s="26"/>
      <c r="G3" s="26"/>
    </row>
    <row r="4" spans="2:7" s="25" customFormat="1" ht="19.95" customHeight="1" x14ac:dyDescent="0.3">
      <c r="C4" s="26"/>
      <c r="D4" s="26"/>
      <c r="E4" s="26"/>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27"/>
      <c r="F8" s="27"/>
      <c r="G8" s="27"/>
    </row>
    <row r="9" spans="2:7" ht="15" customHeight="1" x14ac:dyDescent="0.3">
      <c r="B9" s="215" t="s">
        <v>7536</v>
      </c>
      <c r="C9" s="215"/>
      <c r="D9" s="215"/>
      <c r="E9" s="215"/>
      <c r="F9" s="215"/>
      <c r="G9" s="215"/>
    </row>
    <row r="11" spans="2:7" x14ac:dyDescent="0.3">
      <c r="B11" s="227" t="s">
        <v>5433</v>
      </c>
      <c r="C11" s="227" t="s">
        <v>5434</v>
      </c>
      <c r="D11" s="227" t="s">
        <v>5435</v>
      </c>
      <c r="E11" s="223" t="s">
        <v>5436</v>
      </c>
      <c r="F11" s="223" t="s">
        <v>5437</v>
      </c>
      <c r="G11" s="223" t="s">
        <v>5431</v>
      </c>
    </row>
    <row r="12" spans="2:7" x14ac:dyDescent="0.3">
      <c r="B12" s="227"/>
      <c r="C12" s="227"/>
      <c r="D12" s="227"/>
      <c r="E12" s="223"/>
      <c r="F12" s="223"/>
      <c r="G12" s="223"/>
    </row>
    <row r="13" spans="2:7" s="1" customFormat="1" ht="30" customHeight="1" x14ac:dyDescent="0.3">
      <c r="B13" s="7" t="s">
        <v>7</v>
      </c>
      <c r="C13" s="7" t="s">
        <v>0</v>
      </c>
      <c r="D13" s="8"/>
      <c r="E13" s="15"/>
      <c r="F13" s="8"/>
      <c r="G13" s="8">
        <f>+G14</f>
        <v>10500</v>
      </c>
    </row>
    <row r="14" spans="2:7" s="1" customFormat="1" ht="25.2" customHeight="1" x14ac:dyDescent="0.3">
      <c r="B14" s="10" t="s">
        <v>8</v>
      </c>
      <c r="C14" s="10" t="s">
        <v>9</v>
      </c>
      <c r="D14" s="11"/>
      <c r="E14" s="16"/>
      <c r="F14" s="11"/>
      <c r="G14" s="11">
        <f>SUM(G15:G16)</f>
        <v>10500</v>
      </c>
    </row>
    <row r="15" spans="2:7" s="1" customFormat="1" ht="25.2" customHeight="1" x14ac:dyDescent="0.3">
      <c r="B15" s="12" t="s">
        <v>5896</v>
      </c>
      <c r="C15" s="12" t="s">
        <v>5897</v>
      </c>
      <c r="D15" s="13"/>
      <c r="E15" s="17"/>
      <c r="F15" s="13"/>
      <c r="G15" s="13"/>
    </row>
    <row r="16" spans="2:7" s="1" customFormat="1" ht="15" customHeight="1" x14ac:dyDescent="0.3">
      <c r="B16" s="4" t="s">
        <v>5906</v>
      </c>
      <c r="C16" s="4" t="s">
        <v>5907</v>
      </c>
      <c r="D16" s="3" t="s">
        <v>28</v>
      </c>
      <c r="E16" s="18">
        <v>60</v>
      </c>
      <c r="F16" s="3">
        <v>175</v>
      </c>
      <c r="G16" s="3">
        <f t="shared" ref="G16" si="0">+ROUND(+IF(E16="",0,E16*F16),2)</f>
        <v>10500</v>
      </c>
    </row>
    <row r="17" spans="2:8" s="1" customFormat="1" ht="30" customHeight="1" x14ac:dyDescent="0.3">
      <c r="B17" s="7" t="s">
        <v>127</v>
      </c>
      <c r="C17" s="7" t="s">
        <v>1</v>
      </c>
      <c r="D17" s="8"/>
      <c r="E17" s="15"/>
      <c r="F17" s="8"/>
      <c r="G17" s="8">
        <f>+G18+G21+G25</f>
        <v>68180.179999999993</v>
      </c>
    </row>
    <row r="18" spans="2:8" s="1" customFormat="1" ht="25.2" customHeight="1" x14ac:dyDescent="0.3">
      <c r="B18" s="10" t="s">
        <v>128</v>
      </c>
      <c r="C18" s="10" t="s">
        <v>129</v>
      </c>
      <c r="D18" s="11"/>
      <c r="E18" s="16"/>
      <c r="F18" s="11"/>
      <c r="G18" s="11">
        <f>SUM(G19:G20)</f>
        <v>5535.71</v>
      </c>
    </row>
    <row r="19" spans="2:8" s="1" customFormat="1" ht="25.2" customHeight="1" x14ac:dyDescent="0.3">
      <c r="B19" s="12" t="s">
        <v>130</v>
      </c>
      <c r="C19" s="12" t="s">
        <v>5908</v>
      </c>
      <c r="D19" s="13"/>
      <c r="E19" s="17"/>
      <c r="F19" s="13"/>
      <c r="G19" s="13"/>
    </row>
    <row r="20" spans="2:8" s="1" customFormat="1" ht="15" customHeight="1" x14ac:dyDescent="0.3">
      <c r="B20" s="4" t="s">
        <v>132</v>
      </c>
      <c r="C20" s="4" t="s">
        <v>5909</v>
      </c>
      <c r="D20" s="3" t="s">
        <v>5910</v>
      </c>
      <c r="E20" s="18">
        <v>1177.81</v>
      </c>
      <c r="F20" s="3">
        <v>4.7</v>
      </c>
      <c r="G20" s="3">
        <f t="shared" ref="G20" si="1">+ROUND(+IF(E20="",0,E20*F20),2)</f>
        <v>5535.71</v>
      </c>
    </row>
    <row r="21" spans="2:8" s="1" customFormat="1" ht="25.2" customHeight="1" x14ac:dyDescent="0.3">
      <c r="B21" s="10" t="s">
        <v>190</v>
      </c>
      <c r="C21" s="10" t="s">
        <v>191</v>
      </c>
      <c r="D21" s="11"/>
      <c r="E21" s="16"/>
      <c r="F21" s="11"/>
      <c r="G21" s="11">
        <f>SUM(G22:G24)</f>
        <v>7759.7</v>
      </c>
      <c r="H21" s="2"/>
    </row>
    <row r="22" spans="2:8" s="1" customFormat="1" ht="25.2" customHeight="1" x14ac:dyDescent="0.3">
      <c r="B22" s="12" t="s">
        <v>349</v>
      </c>
      <c r="C22" s="12" t="s">
        <v>5943</v>
      </c>
      <c r="D22" s="13"/>
      <c r="E22" s="17"/>
      <c r="F22" s="13"/>
      <c r="G22" s="13"/>
    </row>
    <row r="23" spans="2:8" s="1" customFormat="1" ht="15" customHeight="1" x14ac:dyDescent="0.3">
      <c r="B23" s="4" t="s">
        <v>351</v>
      </c>
      <c r="C23" s="4" t="s">
        <v>5944</v>
      </c>
      <c r="D23" s="3" t="s">
        <v>5910</v>
      </c>
      <c r="E23" s="18">
        <v>4.1300000000000026</v>
      </c>
      <c r="F23" s="3">
        <v>661.41</v>
      </c>
      <c r="G23" s="3">
        <f t="shared" ref="G23:G24" si="2">+ROUND(+IF(E23="",0,E23*F23),2)</f>
        <v>2731.62</v>
      </c>
    </row>
    <row r="24" spans="2:8" s="1" customFormat="1" ht="15" customHeight="1" x14ac:dyDescent="0.3">
      <c r="B24" s="4" t="s">
        <v>355</v>
      </c>
      <c r="C24" s="4" t="s">
        <v>5946</v>
      </c>
      <c r="D24" s="3" t="s">
        <v>198</v>
      </c>
      <c r="E24" s="18">
        <v>700.29</v>
      </c>
      <c r="F24" s="3">
        <v>7.18</v>
      </c>
      <c r="G24" s="3">
        <f t="shared" si="2"/>
        <v>5028.08</v>
      </c>
    </row>
    <row r="25" spans="2:8" s="1" customFormat="1" ht="25.2" customHeight="1" x14ac:dyDescent="0.3">
      <c r="B25" s="10" t="s">
        <v>610</v>
      </c>
      <c r="C25" s="10" t="s">
        <v>611</v>
      </c>
      <c r="D25" s="11"/>
      <c r="E25" s="16"/>
      <c r="F25" s="11"/>
      <c r="G25" s="11">
        <f>SUM(G26:G33)</f>
        <v>54884.77</v>
      </c>
    </row>
    <row r="26" spans="2:8" s="1" customFormat="1" ht="25.2" customHeight="1" x14ac:dyDescent="0.3">
      <c r="B26" s="12" t="s">
        <v>612</v>
      </c>
      <c r="C26" s="12" t="s">
        <v>5979</v>
      </c>
      <c r="D26" s="13"/>
      <c r="E26" s="17"/>
      <c r="F26" s="13"/>
      <c r="G26" s="13"/>
    </row>
    <row r="27" spans="2:8" s="1" customFormat="1" ht="15" customHeight="1" x14ac:dyDescent="0.3">
      <c r="B27" s="4" t="s">
        <v>614</v>
      </c>
      <c r="C27" s="4" t="s">
        <v>5980</v>
      </c>
      <c r="D27" s="3" t="s">
        <v>198</v>
      </c>
      <c r="E27" s="18">
        <v>3828.9900000000002</v>
      </c>
      <c r="F27" s="3">
        <v>12.24</v>
      </c>
      <c r="G27" s="3">
        <f t="shared" ref="G27" si="3">+ROUND(+IF(E27="",0,E27*F27),2)</f>
        <v>46866.84</v>
      </c>
    </row>
    <row r="28" spans="2:8" s="1" customFormat="1" ht="25.2" customHeight="1" x14ac:dyDescent="0.3">
      <c r="B28" s="12" t="s">
        <v>628</v>
      </c>
      <c r="C28" s="12" t="s">
        <v>5985</v>
      </c>
      <c r="D28" s="13"/>
      <c r="E28" s="17"/>
      <c r="F28" s="13"/>
      <c r="G28" s="13"/>
    </row>
    <row r="29" spans="2:8" s="1" customFormat="1" ht="15" customHeight="1" x14ac:dyDescent="0.3">
      <c r="B29" s="4" t="s">
        <v>630</v>
      </c>
      <c r="C29" s="4" t="s">
        <v>5986</v>
      </c>
      <c r="D29" s="3" t="s">
        <v>25</v>
      </c>
      <c r="E29" s="18">
        <v>492.2</v>
      </c>
      <c r="F29" s="3">
        <v>9.3000000000000007</v>
      </c>
      <c r="G29" s="3">
        <f t="shared" ref="G29:G31" si="4">+ROUND(+IF(E29="",0,E29*F29),2)</f>
        <v>4577.46</v>
      </c>
    </row>
    <row r="30" spans="2:8" s="1" customFormat="1" ht="15" customHeight="1" x14ac:dyDescent="0.3">
      <c r="B30" s="4" t="s">
        <v>5987</v>
      </c>
      <c r="C30" s="4" t="s">
        <v>6768</v>
      </c>
      <c r="D30" s="3" t="s">
        <v>25</v>
      </c>
      <c r="E30" s="18">
        <v>8.67</v>
      </c>
      <c r="F30" s="3">
        <v>53.06</v>
      </c>
      <c r="G30" s="3">
        <f t="shared" si="4"/>
        <v>460.03</v>
      </c>
    </row>
    <row r="31" spans="2:8" s="1" customFormat="1" ht="15" customHeight="1" x14ac:dyDescent="0.3">
      <c r="B31" s="4" t="s">
        <v>5988</v>
      </c>
      <c r="C31" s="4" t="s">
        <v>5989</v>
      </c>
      <c r="D31" s="3" t="s">
        <v>25</v>
      </c>
      <c r="E31" s="18">
        <v>30.08</v>
      </c>
      <c r="F31" s="3">
        <v>50.03</v>
      </c>
      <c r="G31" s="3">
        <f t="shared" si="4"/>
        <v>1504.9</v>
      </c>
    </row>
    <row r="32" spans="2:8" s="1" customFormat="1" ht="25.2" customHeight="1" x14ac:dyDescent="0.3">
      <c r="B32" s="12" t="s">
        <v>5992</v>
      </c>
      <c r="C32" s="12" t="s">
        <v>5993</v>
      </c>
      <c r="D32" s="13"/>
      <c r="E32" s="17"/>
      <c r="F32" s="13"/>
      <c r="G32" s="13"/>
    </row>
    <row r="33" spans="1:7" s="1" customFormat="1" ht="15" customHeight="1" x14ac:dyDescent="0.3">
      <c r="B33" s="4" t="s">
        <v>5994</v>
      </c>
      <c r="C33" s="4" t="s">
        <v>619</v>
      </c>
      <c r="D33" s="3" t="s">
        <v>28</v>
      </c>
      <c r="E33" s="18">
        <v>2</v>
      </c>
      <c r="F33" s="3">
        <v>737.77</v>
      </c>
      <c r="G33" s="3">
        <f t="shared" ref="G33" si="5">+ROUND(+IF(E33="",0,E33*F33),2)</f>
        <v>1475.54</v>
      </c>
    </row>
    <row r="34" spans="1:7" s="1" customFormat="1" ht="30" customHeight="1" x14ac:dyDescent="0.3">
      <c r="B34" s="7" t="s">
        <v>646</v>
      </c>
      <c r="C34" s="7" t="s">
        <v>2</v>
      </c>
      <c r="D34" s="8"/>
      <c r="E34" s="15"/>
      <c r="F34" s="8"/>
      <c r="G34" s="8">
        <f>+G35+G38+G41+G49+G55+G75+G92+G101</f>
        <v>748266.79</v>
      </c>
    </row>
    <row r="35" spans="1:7" s="1" customFormat="1" ht="25.2" customHeight="1" x14ac:dyDescent="0.3">
      <c r="B35" s="10" t="s">
        <v>647</v>
      </c>
      <c r="C35" s="10" t="s">
        <v>648</v>
      </c>
      <c r="D35" s="11"/>
      <c r="E35" s="16"/>
      <c r="F35" s="11"/>
      <c r="G35" s="11">
        <f>SUM(G36:G37)</f>
        <v>33732.160000000003</v>
      </c>
    </row>
    <row r="36" spans="1:7" s="1" customFormat="1" ht="25.2" customHeight="1" x14ac:dyDescent="0.3">
      <c r="B36" s="12" t="s">
        <v>655</v>
      </c>
      <c r="C36" s="12" t="s">
        <v>6003</v>
      </c>
      <c r="D36" s="13"/>
      <c r="E36" s="17"/>
      <c r="F36" s="13"/>
      <c r="G36" s="13"/>
    </row>
    <row r="37" spans="1:7" s="1" customFormat="1" ht="15" customHeight="1" x14ac:dyDescent="0.3">
      <c r="B37" s="4" t="s">
        <v>661</v>
      </c>
      <c r="C37" s="4" t="s">
        <v>6006</v>
      </c>
      <c r="D37" s="3" t="s">
        <v>5883</v>
      </c>
      <c r="E37" s="18">
        <v>44.8</v>
      </c>
      <c r="F37" s="3">
        <v>752.95</v>
      </c>
      <c r="G37" s="3">
        <f t="shared" ref="G37" si="6">+ROUND(+IF(E37="",0,E37*F37),2)</f>
        <v>33732.160000000003</v>
      </c>
    </row>
    <row r="38" spans="1:7" s="1" customFormat="1" ht="25.2" customHeight="1" x14ac:dyDescent="0.3">
      <c r="B38" s="10" t="s">
        <v>697</v>
      </c>
      <c r="C38" s="10" t="s">
        <v>6008</v>
      </c>
      <c r="D38" s="11"/>
      <c r="E38" s="16"/>
      <c r="F38" s="11"/>
      <c r="G38" s="11">
        <f>SUM(G39:G40)</f>
        <v>13206.2</v>
      </c>
    </row>
    <row r="39" spans="1:7" s="1" customFormat="1" ht="25.2" customHeight="1" x14ac:dyDescent="0.3">
      <c r="B39" s="12" t="s">
        <v>705</v>
      </c>
      <c r="C39" s="12" t="s">
        <v>706</v>
      </c>
      <c r="D39" s="13"/>
      <c r="E39" s="17"/>
      <c r="F39" s="13"/>
      <c r="G39" s="13"/>
    </row>
    <row r="40" spans="1:7" s="1" customFormat="1" ht="15" customHeight="1" x14ac:dyDescent="0.3">
      <c r="B40" s="4" t="s">
        <v>6010</v>
      </c>
      <c r="C40" s="4" t="s">
        <v>6011</v>
      </c>
      <c r="D40" s="3" t="s">
        <v>5883</v>
      </c>
      <c r="E40" s="18">
        <v>18.3</v>
      </c>
      <c r="F40" s="3">
        <v>721.65</v>
      </c>
      <c r="G40" s="3">
        <f t="shared" ref="G40" si="7">+ROUND(+IF(E40="",0,E40*F40),2)</f>
        <v>13206.2</v>
      </c>
    </row>
    <row r="41" spans="1:7" s="1" customFormat="1" ht="25.2" customHeight="1" x14ac:dyDescent="0.3">
      <c r="B41" s="10" t="s">
        <v>781</v>
      </c>
      <c r="C41" s="10" t="s">
        <v>6772</v>
      </c>
      <c r="D41" s="11"/>
      <c r="E41" s="16"/>
      <c r="F41" s="11"/>
      <c r="G41" s="11">
        <f>SUM(G42:G48)</f>
        <v>73769.41</v>
      </c>
    </row>
    <row r="42" spans="1:7" s="1" customFormat="1" ht="25.2" customHeight="1" x14ac:dyDescent="0.3">
      <c r="B42" s="12" t="s">
        <v>783</v>
      </c>
      <c r="C42" s="12" t="s">
        <v>784</v>
      </c>
      <c r="D42" s="13"/>
      <c r="E42" s="17"/>
      <c r="F42" s="13"/>
      <c r="G42" s="13"/>
    </row>
    <row r="43" spans="1:7" s="1" customFormat="1" ht="15" customHeight="1" x14ac:dyDescent="0.3">
      <c r="A43" s="1" t="s">
        <v>7537</v>
      </c>
      <c r="B43" s="4" t="s">
        <v>799</v>
      </c>
      <c r="C43" s="4" t="s">
        <v>7073</v>
      </c>
      <c r="D43" s="3" t="s">
        <v>5883</v>
      </c>
      <c r="E43" s="18">
        <v>37.4</v>
      </c>
      <c r="F43" s="3">
        <v>248.03</v>
      </c>
      <c r="G43" s="3">
        <f t="shared" ref="G43" si="8">+ROUND(+IF(E43="",0,E43*F43),2)</f>
        <v>9276.32</v>
      </c>
    </row>
    <row r="44" spans="1:7" s="1" customFormat="1" ht="25.2" customHeight="1" x14ac:dyDescent="0.3">
      <c r="B44" s="12" t="s">
        <v>803</v>
      </c>
      <c r="C44" s="12" t="s">
        <v>804</v>
      </c>
      <c r="D44" s="13"/>
      <c r="E44" s="17"/>
      <c r="F44" s="13"/>
      <c r="G44" s="13"/>
    </row>
    <row r="45" spans="1:7" s="1" customFormat="1" ht="19.95" customHeight="1" x14ac:dyDescent="0.3">
      <c r="B45" s="6" t="s">
        <v>805</v>
      </c>
      <c r="C45" s="6" t="s">
        <v>6035</v>
      </c>
      <c r="D45" s="5"/>
      <c r="E45" s="5"/>
      <c r="F45" s="5"/>
      <c r="G45" s="5"/>
    </row>
    <row r="46" spans="1:7" s="1" customFormat="1" ht="15" customHeight="1" x14ac:dyDescent="0.3">
      <c r="A46" s="1" t="s">
        <v>7537</v>
      </c>
      <c r="B46" s="4" t="s">
        <v>7007</v>
      </c>
      <c r="C46" s="4" t="s">
        <v>7074</v>
      </c>
      <c r="D46" s="3" t="s">
        <v>25</v>
      </c>
      <c r="E46" s="18">
        <v>928.53</v>
      </c>
      <c r="F46" s="3">
        <v>30.45</v>
      </c>
      <c r="G46" s="3">
        <f t="shared" ref="G46" si="9">+ROUND(+IF(E46="",0,E46*F46),2)</f>
        <v>28273.74</v>
      </c>
    </row>
    <row r="47" spans="1:7" s="1" customFormat="1" ht="19.95" customHeight="1" x14ac:dyDescent="0.3">
      <c r="B47" s="6" t="s">
        <v>811</v>
      </c>
      <c r="C47" s="6" t="s">
        <v>3646</v>
      </c>
      <c r="D47" s="5"/>
      <c r="E47" s="5"/>
      <c r="F47" s="5"/>
      <c r="G47" s="5"/>
    </row>
    <row r="48" spans="1:7" s="1" customFormat="1" ht="15" customHeight="1" x14ac:dyDescent="0.3">
      <c r="B48" s="4" t="s">
        <v>6038</v>
      </c>
      <c r="C48" s="4" t="s">
        <v>6039</v>
      </c>
      <c r="D48" s="3" t="s">
        <v>25</v>
      </c>
      <c r="E48" s="18">
        <v>1234.47</v>
      </c>
      <c r="F48" s="3">
        <v>29.34</v>
      </c>
      <c r="G48" s="3">
        <f t="shared" ref="G48" si="10">+ROUND(+IF(E48="",0,E48*F48),2)</f>
        <v>36219.35</v>
      </c>
    </row>
    <row r="49" spans="2:7" s="1" customFormat="1" ht="25.2" customHeight="1" x14ac:dyDescent="0.3">
      <c r="B49" s="10" t="s">
        <v>815</v>
      </c>
      <c r="C49" s="10" t="s">
        <v>816</v>
      </c>
      <c r="D49" s="11"/>
      <c r="E49" s="16"/>
      <c r="F49" s="11"/>
      <c r="G49" s="11">
        <f>SUM(G50:G54)</f>
        <v>545413.86</v>
      </c>
    </row>
    <row r="50" spans="2:7" s="1" customFormat="1" ht="25.2" customHeight="1" x14ac:dyDescent="0.3">
      <c r="B50" s="12" t="s">
        <v>6040</v>
      </c>
      <c r="C50" s="12" t="s">
        <v>6041</v>
      </c>
      <c r="D50" s="13"/>
      <c r="E50" s="17"/>
      <c r="F50" s="13"/>
      <c r="G50" s="13"/>
    </row>
    <row r="51" spans="2:7" s="1" customFormat="1" ht="15" customHeight="1" x14ac:dyDescent="0.3">
      <c r="B51" s="4" t="s">
        <v>7010</v>
      </c>
      <c r="C51" s="4" t="s">
        <v>7011</v>
      </c>
      <c r="D51" s="3" t="s">
        <v>5883</v>
      </c>
      <c r="E51" s="18">
        <v>1789.7</v>
      </c>
      <c r="F51" s="3">
        <v>278.26</v>
      </c>
      <c r="G51" s="3">
        <f t="shared" ref="G51:G52" si="11">+ROUND(+IF(E51="",0,E51*F51),2)</f>
        <v>498001.91999999998</v>
      </c>
    </row>
    <row r="52" spans="2:7" s="1" customFormat="1" ht="15" customHeight="1" x14ac:dyDescent="0.3">
      <c r="B52" s="4" t="s">
        <v>7014</v>
      </c>
      <c r="C52" s="4" t="s">
        <v>7077</v>
      </c>
      <c r="D52" s="3" t="s">
        <v>5883</v>
      </c>
      <c r="E52" s="18">
        <v>326.98</v>
      </c>
      <c r="F52" s="3">
        <v>77.06</v>
      </c>
      <c r="G52" s="3">
        <f t="shared" si="11"/>
        <v>25197.08</v>
      </c>
    </row>
    <row r="53" spans="2:7" s="1" customFormat="1" ht="25.2" customHeight="1" x14ac:dyDescent="0.3">
      <c r="B53" s="12" t="s">
        <v>6047</v>
      </c>
      <c r="C53" s="12" t="s">
        <v>3646</v>
      </c>
      <c r="D53" s="13"/>
      <c r="E53" s="17"/>
      <c r="F53" s="13"/>
      <c r="G53" s="13"/>
    </row>
    <row r="54" spans="2:7" s="1" customFormat="1" ht="15" customHeight="1" x14ac:dyDescent="0.3">
      <c r="B54" s="4" t="s">
        <v>7015</v>
      </c>
      <c r="C54" s="4" t="s">
        <v>7016</v>
      </c>
      <c r="D54" s="3" t="s">
        <v>5883</v>
      </c>
      <c r="E54" s="18">
        <v>361.57</v>
      </c>
      <c r="F54" s="3">
        <v>61.44</v>
      </c>
      <c r="G54" s="3">
        <f t="shared" ref="G54" si="12">+ROUND(+IF(E54="",0,E54*F54),2)</f>
        <v>22214.86</v>
      </c>
    </row>
    <row r="55" spans="2:7" s="1" customFormat="1" ht="25.2" customHeight="1" x14ac:dyDescent="0.3">
      <c r="B55" s="10" t="s">
        <v>831</v>
      </c>
      <c r="C55" s="10" t="s">
        <v>832</v>
      </c>
      <c r="D55" s="11"/>
      <c r="E55" s="16"/>
      <c r="F55" s="11"/>
      <c r="G55" s="11">
        <f>SUM(G56:G74)</f>
        <v>58022.299999999996</v>
      </c>
    </row>
    <row r="56" spans="2:7" s="1" customFormat="1" ht="25.2" customHeight="1" x14ac:dyDescent="0.3">
      <c r="B56" s="12" t="s">
        <v>833</v>
      </c>
      <c r="C56" s="12" t="s">
        <v>6050</v>
      </c>
      <c r="D56" s="13"/>
      <c r="E56" s="17"/>
      <c r="F56" s="13"/>
      <c r="G56" s="13"/>
    </row>
    <row r="57" spans="2:7" s="1" customFormat="1" ht="15" customHeight="1" x14ac:dyDescent="0.3">
      <c r="B57" s="4" t="s">
        <v>835</v>
      </c>
      <c r="C57" s="4" t="s">
        <v>6774</v>
      </c>
      <c r="D57" s="3" t="s">
        <v>28</v>
      </c>
      <c r="E57" s="18">
        <v>1</v>
      </c>
      <c r="F57" s="3">
        <v>2278.11</v>
      </c>
      <c r="G57" s="3">
        <f t="shared" ref="G57:G62" si="13">+ROUND(+IF(E57="",0,E57*F57),2)</f>
        <v>2278.11</v>
      </c>
    </row>
    <row r="58" spans="2:7" s="1" customFormat="1" ht="15" customHeight="1" x14ac:dyDescent="0.3">
      <c r="B58" s="4" t="s">
        <v>837</v>
      </c>
      <c r="C58" s="4" t="s">
        <v>6775</v>
      </c>
      <c r="D58" s="3" t="s">
        <v>28</v>
      </c>
      <c r="E58" s="18">
        <v>3</v>
      </c>
      <c r="F58" s="3">
        <v>2392</v>
      </c>
      <c r="G58" s="3">
        <f t="shared" si="13"/>
        <v>7176</v>
      </c>
    </row>
    <row r="59" spans="2:7" s="1" customFormat="1" ht="15" customHeight="1" x14ac:dyDescent="0.3">
      <c r="B59" s="4" t="s">
        <v>839</v>
      </c>
      <c r="C59" s="4" t="s">
        <v>6776</v>
      </c>
      <c r="D59" s="3" t="s">
        <v>28</v>
      </c>
      <c r="E59" s="18">
        <v>7</v>
      </c>
      <c r="F59" s="3">
        <v>2358.17</v>
      </c>
      <c r="G59" s="3">
        <f t="shared" si="13"/>
        <v>16507.189999999999</v>
      </c>
    </row>
    <row r="60" spans="2:7" s="1" customFormat="1" ht="15" customHeight="1" x14ac:dyDescent="0.3">
      <c r="B60" s="4" t="s">
        <v>841</v>
      </c>
      <c r="C60" s="4" t="s">
        <v>6051</v>
      </c>
      <c r="D60" s="3" t="s">
        <v>28</v>
      </c>
      <c r="E60" s="18">
        <v>2</v>
      </c>
      <c r="F60" s="3">
        <v>1988.94</v>
      </c>
      <c r="G60" s="3">
        <f t="shared" si="13"/>
        <v>3977.88</v>
      </c>
    </row>
    <row r="61" spans="2:7" s="1" customFormat="1" ht="15" customHeight="1" x14ac:dyDescent="0.3">
      <c r="B61" s="4" t="s">
        <v>843</v>
      </c>
      <c r="C61" s="4" t="s">
        <v>6052</v>
      </c>
      <c r="D61" s="3" t="s">
        <v>28</v>
      </c>
      <c r="E61" s="18">
        <v>2</v>
      </c>
      <c r="F61" s="3">
        <v>1980</v>
      </c>
      <c r="G61" s="3">
        <f t="shared" si="13"/>
        <v>3960</v>
      </c>
    </row>
    <row r="62" spans="2:7" s="1" customFormat="1" ht="15" customHeight="1" x14ac:dyDescent="0.3">
      <c r="B62" s="4" t="s">
        <v>845</v>
      </c>
      <c r="C62" s="4" t="s">
        <v>6053</v>
      </c>
      <c r="D62" s="3" t="s">
        <v>28</v>
      </c>
      <c r="E62" s="18">
        <v>1</v>
      </c>
      <c r="F62" s="3">
        <v>1700</v>
      </c>
      <c r="G62" s="3">
        <f t="shared" si="13"/>
        <v>1700</v>
      </c>
    </row>
    <row r="63" spans="2:7" s="1" customFormat="1" ht="25.2" customHeight="1" x14ac:dyDescent="0.3">
      <c r="B63" s="12" t="s">
        <v>6054</v>
      </c>
      <c r="C63" s="12" t="s">
        <v>6055</v>
      </c>
      <c r="D63" s="13"/>
      <c r="E63" s="17"/>
      <c r="F63" s="13"/>
      <c r="G63" s="13"/>
    </row>
    <row r="64" spans="2:7" s="1" customFormat="1" ht="15" customHeight="1" x14ac:dyDescent="0.3">
      <c r="B64" s="4" t="s">
        <v>6056</v>
      </c>
      <c r="C64" s="4" t="s">
        <v>6057</v>
      </c>
      <c r="D64" s="3" t="s">
        <v>28</v>
      </c>
      <c r="E64" s="18">
        <v>3</v>
      </c>
      <c r="F64" s="3">
        <v>740</v>
      </c>
      <c r="G64" s="3">
        <f t="shared" ref="G64:G74" si="14">+ROUND(+IF(E64="",0,E64*F64),2)</f>
        <v>2220</v>
      </c>
    </row>
    <row r="65" spans="2:7" s="1" customFormat="1" ht="15" customHeight="1" x14ac:dyDescent="0.3">
      <c r="B65" s="4" t="s">
        <v>6058</v>
      </c>
      <c r="C65" s="4" t="s">
        <v>6777</v>
      </c>
      <c r="D65" s="3" t="s">
        <v>28</v>
      </c>
      <c r="E65" s="18">
        <v>3</v>
      </c>
      <c r="F65" s="3">
        <v>59</v>
      </c>
      <c r="G65" s="3">
        <f t="shared" si="14"/>
        <v>177</v>
      </c>
    </row>
    <row r="66" spans="2:7" s="1" customFormat="1" ht="15" customHeight="1" x14ac:dyDescent="0.3">
      <c r="B66" s="4" t="s">
        <v>6059</v>
      </c>
      <c r="C66" s="4" t="s">
        <v>6060</v>
      </c>
      <c r="D66" s="3" t="s">
        <v>28</v>
      </c>
      <c r="E66" s="18">
        <v>2</v>
      </c>
      <c r="F66" s="3">
        <v>663.5</v>
      </c>
      <c r="G66" s="3">
        <f t="shared" si="14"/>
        <v>1327</v>
      </c>
    </row>
    <row r="67" spans="2:7" s="1" customFormat="1" ht="15" customHeight="1" x14ac:dyDescent="0.3">
      <c r="B67" s="4" t="s">
        <v>6061</v>
      </c>
      <c r="C67" s="4" t="s">
        <v>6062</v>
      </c>
      <c r="D67" s="3" t="s">
        <v>28</v>
      </c>
      <c r="E67" s="18">
        <v>1</v>
      </c>
      <c r="F67" s="3">
        <v>560</v>
      </c>
      <c r="G67" s="3">
        <f t="shared" si="14"/>
        <v>560</v>
      </c>
    </row>
    <row r="68" spans="2:7" s="1" customFormat="1" ht="15" customHeight="1" x14ac:dyDescent="0.3">
      <c r="B68" s="4" t="s">
        <v>6063</v>
      </c>
      <c r="C68" s="4" t="s">
        <v>6064</v>
      </c>
      <c r="D68" s="3" t="s">
        <v>28</v>
      </c>
      <c r="E68" s="18">
        <v>2</v>
      </c>
      <c r="F68" s="3">
        <v>540</v>
      </c>
      <c r="G68" s="3">
        <f t="shared" si="14"/>
        <v>1080</v>
      </c>
    </row>
    <row r="69" spans="2:7" s="1" customFormat="1" ht="15" customHeight="1" x14ac:dyDescent="0.3">
      <c r="B69" s="4" t="s">
        <v>6065</v>
      </c>
      <c r="C69" s="4" t="s">
        <v>6066</v>
      </c>
      <c r="D69" s="3" t="s">
        <v>28</v>
      </c>
      <c r="E69" s="18">
        <v>2</v>
      </c>
      <c r="F69" s="3">
        <v>525.01</v>
      </c>
      <c r="G69" s="3">
        <f t="shared" si="14"/>
        <v>1050.02</v>
      </c>
    </row>
    <row r="70" spans="2:7" s="1" customFormat="1" ht="15" customHeight="1" x14ac:dyDescent="0.3">
      <c r="B70" s="4" t="s">
        <v>6067</v>
      </c>
      <c r="C70" s="4" t="s">
        <v>6068</v>
      </c>
      <c r="D70" s="3" t="s">
        <v>28</v>
      </c>
      <c r="E70" s="18">
        <v>1</v>
      </c>
      <c r="F70" s="3">
        <v>3575</v>
      </c>
      <c r="G70" s="3">
        <f t="shared" si="14"/>
        <v>3575</v>
      </c>
    </row>
    <row r="71" spans="2:7" s="1" customFormat="1" ht="15" customHeight="1" x14ac:dyDescent="0.3">
      <c r="B71" s="4" t="s">
        <v>6069</v>
      </c>
      <c r="C71" s="4" t="s">
        <v>6070</v>
      </c>
      <c r="D71" s="3" t="s">
        <v>28</v>
      </c>
      <c r="E71" s="18">
        <v>1</v>
      </c>
      <c r="F71" s="3">
        <v>438</v>
      </c>
      <c r="G71" s="3">
        <f t="shared" si="14"/>
        <v>438</v>
      </c>
    </row>
    <row r="72" spans="2:7" s="1" customFormat="1" ht="15" customHeight="1" x14ac:dyDescent="0.3">
      <c r="B72" s="4" t="s">
        <v>6071</v>
      </c>
      <c r="C72" s="4" t="s">
        <v>6072</v>
      </c>
      <c r="D72" s="3" t="s">
        <v>28</v>
      </c>
      <c r="E72" s="18">
        <v>3</v>
      </c>
      <c r="F72" s="3">
        <v>1922</v>
      </c>
      <c r="G72" s="3">
        <f t="shared" si="14"/>
        <v>5766</v>
      </c>
    </row>
    <row r="73" spans="2:7" s="1" customFormat="1" ht="15" customHeight="1" x14ac:dyDescent="0.3">
      <c r="B73" s="4" t="s">
        <v>6073</v>
      </c>
      <c r="C73" s="4" t="s">
        <v>6074</v>
      </c>
      <c r="D73" s="3" t="s">
        <v>28</v>
      </c>
      <c r="E73" s="18">
        <v>10</v>
      </c>
      <c r="F73" s="3">
        <v>570.01</v>
      </c>
      <c r="G73" s="3">
        <f t="shared" si="14"/>
        <v>5700.1</v>
      </c>
    </row>
    <row r="74" spans="2:7" s="1" customFormat="1" ht="15" customHeight="1" x14ac:dyDescent="0.3">
      <c r="B74" s="4" t="s">
        <v>7490</v>
      </c>
      <c r="C74" s="4" t="s">
        <v>6075</v>
      </c>
      <c r="D74" s="3" t="s">
        <v>28</v>
      </c>
      <c r="E74" s="18">
        <v>1</v>
      </c>
      <c r="F74" s="3">
        <v>530</v>
      </c>
      <c r="G74" s="3">
        <f t="shared" si="14"/>
        <v>530</v>
      </c>
    </row>
    <row r="75" spans="2:7" s="1" customFormat="1" ht="25.2" customHeight="1" x14ac:dyDescent="0.3">
      <c r="B75" s="10" t="s">
        <v>919</v>
      </c>
      <c r="C75" s="10" t="s">
        <v>920</v>
      </c>
      <c r="D75" s="11"/>
      <c r="E75" s="16"/>
      <c r="F75" s="11"/>
      <c r="G75" s="11">
        <f>SUM(G76:G91)</f>
        <v>19564.47</v>
      </c>
    </row>
    <row r="76" spans="2:7" s="1" customFormat="1" ht="25.2" customHeight="1" x14ac:dyDescent="0.3">
      <c r="B76" s="12" t="s">
        <v>921</v>
      </c>
      <c r="C76" s="12" t="s">
        <v>922</v>
      </c>
      <c r="D76" s="13"/>
      <c r="E76" s="17"/>
      <c r="F76" s="13"/>
      <c r="G76" s="13"/>
    </row>
    <row r="77" spans="2:7" s="1" customFormat="1" ht="15" customHeight="1" x14ac:dyDescent="0.3">
      <c r="B77" s="4" t="s">
        <v>6076</v>
      </c>
      <c r="C77" s="4" t="s">
        <v>6077</v>
      </c>
      <c r="D77" s="3" t="s">
        <v>28</v>
      </c>
      <c r="E77" s="18">
        <v>1</v>
      </c>
      <c r="F77" s="3">
        <v>615.79</v>
      </c>
      <c r="G77" s="3">
        <f t="shared" ref="G77:G79" si="15">+ROUND(+IF(E77="",0,E77*F77),2)</f>
        <v>615.79</v>
      </c>
    </row>
    <row r="78" spans="2:7" s="1" customFormat="1" ht="15" customHeight="1" x14ac:dyDescent="0.3">
      <c r="B78" s="4" t="s">
        <v>6078</v>
      </c>
      <c r="C78" s="4" t="s">
        <v>6079</v>
      </c>
      <c r="D78" s="3" t="s">
        <v>28</v>
      </c>
      <c r="E78" s="18">
        <v>1</v>
      </c>
      <c r="F78" s="3">
        <v>500</v>
      </c>
      <c r="G78" s="3">
        <f t="shared" si="15"/>
        <v>500</v>
      </c>
    </row>
    <row r="79" spans="2:7" s="1" customFormat="1" ht="15" customHeight="1" x14ac:dyDescent="0.3">
      <c r="B79" s="4" t="s">
        <v>6080</v>
      </c>
      <c r="C79" s="4" t="s">
        <v>6081</v>
      </c>
      <c r="D79" s="3" t="s">
        <v>28</v>
      </c>
      <c r="E79" s="18">
        <v>1</v>
      </c>
      <c r="F79" s="3">
        <v>1000</v>
      </c>
      <c r="G79" s="3">
        <f t="shared" si="15"/>
        <v>1000</v>
      </c>
    </row>
    <row r="80" spans="2:7" s="1" customFormat="1" ht="25.2" customHeight="1" x14ac:dyDescent="0.3">
      <c r="B80" s="12" t="s">
        <v>929</v>
      </c>
      <c r="C80" s="12" t="s">
        <v>930</v>
      </c>
      <c r="D80" s="13"/>
      <c r="E80" s="17"/>
      <c r="F80" s="13"/>
      <c r="G80" s="13"/>
    </row>
    <row r="81" spans="2:8" s="1" customFormat="1" ht="15" customHeight="1" x14ac:dyDescent="0.3">
      <c r="B81" s="4" t="s">
        <v>6082</v>
      </c>
      <c r="C81" s="4" t="s">
        <v>6083</v>
      </c>
      <c r="D81" s="3" t="s">
        <v>28</v>
      </c>
      <c r="E81" s="18">
        <v>1</v>
      </c>
      <c r="F81" s="3">
        <v>2920</v>
      </c>
      <c r="G81" s="3">
        <f t="shared" ref="G81:G84" si="16">+ROUND(+IF(E81="",0,E81*F81),2)</f>
        <v>2920</v>
      </c>
    </row>
    <row r="82" spans="2:8" s="1" customFormat="1" ht="15" customHeight="1" x14ac:dyDescent="0.3">
      <c r="B82" s="4" t="s">
        <v>6084</v>
      </c>
      <c r="C82" s="4" t="s">
        <v>6085</v>
      </c>
      <c r="D82" s="3" t="s">
        <v>28</v>
      </c>
      <c r="E82" s="18">
        <v>3</v>
      </c>
      <c r="F82" s="3">
        <v>998</v>
      </c>
      <c r="G82" s="3">
        <f t="shared" si="16"/>
        <v>2994</v>
      </c>
    </row>
    <row r="83" spans="2:8" s="1" customFormat="1" ht="15" customHeight="1" x14ac:dyDescent="0.3">
      <c r="B83" s="4" t="s">
        <v>6086</v>
      </c>
      <c r="C83" s="4" t="s">
        <v>6087</v>
      </c>
      <c r="D83" s="3" t="s">
        <v>28</v>
      </c>
      <c r="E83" s="18">
        <v>2</v>
      </c>
      <c r="F83" s="3">
        <v>1120</v>
      </c>
      <c r="G83" s="3">
        <f t="shared" si="16"/>
        <v>2240</v>
      </c>
    </row>
    <row r="84" spans="2:8" s="1" customFormat="1" ht="15" customHeight="1" x14ac:dyDescent="0.3">
      <c r="B84" s="4" t="s">
        <v>6088</v>
      </c>
      <c r="C84" s="4" t="s">
        <v>6089</v>
      </c>
      <c r="D84" s="3" t="s">
        <v>28</v>
      </c>
      <c r="E84" s="18">
        <v>1</v>
      </c>
      <c r="F84" s="3">
        <v>1120</v>
      </c>
      <c r="G84" s="3">
        <f t="shared" si="16"/>
        <v>1120</v>
      </c>
    </row>
    <row r="85" spans="2:8" s="1" customFormat="1" ht="25.2" customHeight="1" x14ac:dyDescent="0.3">
      <c r="B85" s="12" t="s">
        <v>953</v>
      </c>
      <c r="C85" s="12" t="s">
        <v>954</v>
      </c>
      <c r="D85" s="13"/>
      <c r="E85" s="17"/>
      <c r="F85" s="13"/>
      <c r="G85" s="13"/>
    </row>
    <row r="86" spans="2:8" s="1" customFormat="1" ht="15" customHeight="1" x14ac:dyDescent="0.3">
      <c r="B86" s="4" t="s">
        <v>955</v>
      </c>
      <c r="C86" s="4" t="s">
        <v>6090</v>
      </c>
      <c r="D86" s="3" t="s">
        <v>28</v>
      </c>
      <c r="E86" s="18">
        <v>12</v>
      </c>
      <c r="F86" s="3">
        <v>100.61</v>
      </c>
      <c r="G86" s="3">
        <f t="shared" ref="G86" si="17">+ROUND(+IF(E86="",0,E86*F86),2)</f>
        <v>1207.32</v>
      </c>
    </row>
    <row r="87" spans="2:8" s="1" customFormat="1" ht="25.2" customHeight="1" x14ac:dyDescent="0.3">
      <c r="B87" s="12" t="s">
        <v>1003</v>
      </c>
      <c r="C87" s="12" t="s">
        <v>1004</v>
      </c>
      <c r="D87" s="13"/>
      <c r="E87" s="17"/>
      <c r="F87" s="13"/>
      <c r="G87" s="13"/>
    </row>
    <row r="88" spans="2:8" s="1" customFormat="1" ht="15" customHeight="1" x14ac:dyDescent="0.3">
      <c r="B88" s="4" t="s">
        <v>1005</v>
      </c>
      <c r="C88" s="4" t="s">
        <v>6091</v>
      </c>
      <c r="D88" s="3" t="s">
        <v>28</v>
      </c>
      <c r="E88" s="18">
        <v>10</v>
      </c>
      <c r="F88" s="3">
        <v>235</v>
      </c>
      <c r="G88" s="3">
        <f t="shared" ref="G88" si="18">+ROUND(+IF(E88="",0,E88*F88),2)</f>
        <v>2350</v>
      </c>
    </row>
    <row r="89" spans="2:8" s="1" customFormat="1" ht="25.2" customHeight="1" x14ac:dyDescent="0.3">
      <c r="B89" s="12" t="s">
        <v>1055</v>
      </c>
      <c r="C89" s="12" t="s">
        <v>1056</v>
      </c>
      <c r="D89" s="13"/>
      <c r="E89" s="17"/>
      <c r="F89" s="13"/>
      <c r="G89" s="13"/>
      <c r="H89" s="1" t="s">
        <v>5415</v>
      </c>
    </row>
    <row r="90" spans="2:8" s="1" customFormat="1" ht="15" customHeight="1" x14ac:dyDescent="0.3">
      <c r="B90" s="4" t="s">
        <v>6094</v>
      </c>
      <c r="C90" s="4" t="s">
        <v>6095</v>
      </c>
      <c r="D90" s="3" t="s">
        <v>28</v>
      </c>
      <c r="E90" s="18">
        <v>18</v>
      </c>
      <c r="F90" s="3">
        <v>103.24</v>
      </c>
      <c r="G90" s="3">
        <f t="shared" ref="G90:G91" si="19">+ROUND(+IF(E90="",0,E90*F90),2)</f>
        <v>1858.32</v>
      </c>
    </row>
    <row r="91" spans="2:8" s="1" customFormat="1" ht="15" customHeight="1" x14ac:dyDescent="0.3">
      <c r="B91" s="4" t="s">
        <v>1057</v>
      </c>
      <c r="C91" s="4" t="s">
        <v>6096</v>
      </c>
      <c r="D91" s="3" t="s">
        <v>28</v>
      </c>
      <c r="E91" s="18">
        <v>18</v>
      </c>
      <c r="F91" s="3">
        <v>153.28</v>
      </c>
      <c r="G91" s="3">
        <f t="shared" si="19"/>
        <v>2759.04</v>
      </c>
    </row>
    <row r="92" spans="2:8" s="1" customFormat="1" ht="25.2" customHeight="1" x14ac:dyDescent="0.3">
      <c r="B92" s="10" t="s">
        <v>1095</v>
      </c>
      <c r="C92" s="10" t="s">
        <v>1096</v>
      </c>
      <c r="D92" s="11"/>
      <c r="E92" s="16"/>
      <c r="F92" s="11"/>
      <c r="G92" s="11">
        <f>SUM(G93:G100)</f>
        <v>3273.39</v>
      </c>
    </row>
    <row r="93" spans="2:8" s="1" customFormat="1" ht="25.2" customHeight="1" x14ac:dyDescent="0.3">
      <c r="B93" s="12" t="s">
        <v>1103</v>
      </c>
      <c r="C93" s="12" t="s">
        <v>1104</v>
      </c>
      <c r="D93" s="13"/>
      <c r="E93" s="17"/>
      <c r="F93" s="13"/>
      <c r="G93" s="13"/>
    </row>
    <row r="94" spans="2:8" s="1" customFormat="1" ht="15" customHeight="1" x14ac:dyDescent="0.3">
      <c r="B94" s="4" t="s">
        <v>1105</v>
      </c>
      <c r="C94" s="4" t="s">
        <v>6098</v>
      </c>
      <c r="D94" s="3" t="s">
        <v>28</v>
      </c>
      <c r="E94" s="18">
        <v>10</v>
      </c>
      <c r="F94" s="3">
        <v>135.43</v>
      </c>
      <c r="G94" s="3">
        <f t="shared" ref="G94:G98" si="20">+ROUND(+IF(E94="",0,E94*F94),2)</f>
        <v>1354.3</v>
      </c>
    </row>
    <row r="95" spans="2:8" s="1" customFormat="1" ht="15" customHeight="1" x14ac:dyDescent="0.3">
      <c r="B95" s="4" t="s">
        <v>1107</v>
      </c>
      <c r="C95" s="4" t="s">
        <v>6099</v>
      </c>
      <c r="D95" s="3" t="s">
        <v>28</v>
      </c>
      <c r="E95" s="18">
        <v>7</v>
      </c>
      <c r="F95" s="3">
        <v>100.48</v>
      </c>
      <c r="G95" s="3">
        <f t="shared" si="20"/>
        <v>703.36</v>
      </c>
    </row>
    <row r="96" spans="2:8" s="1" customFormat="1" ht="15" customHeight="1" x14ac:dyDescent="0.3">
      <c r="B96" s="4" t="s">
        <v>1109</v>
      </c>
      <c r="C96" s="4" t="s">
        <v>6100</v>
      </c>
      <c r="D96" s="3" t="s">
        <v>28</v>
      </c>
      <c r="E96" s="18">
        <v>10</v>
      </c>
      <c r="F96" s="3">
        <v>54.55</v>
      </c>
      <c r="G96" s="3">
        <f t="shared" si="20"/>
        <v>545.5</v>
      </c>
    </row>
    <row r="97" spans="2:8" s="1" customFormat="1" ht="15" customHeight="1" x14ac:dyDescent="0.3">
      <c r="B97" s="4" t="s">
        <v>1111</v>
      </c>
      <c r="C97" s="4" t="s">
        <v>6101</v>
      </c>
      <c r="D97" s="3" t="s">
        <v>28</v>
      </c>
      <c r="E97" s="18">
        <v>4</v>
      </c>
      <c r="F97" s="3">
        <v>130.44999999999999</v>
      </c>
      <c r="G97" s="3">
        <f t="shared" si="20"/>
        <v>521.79999999999995</v>
      </c>
    </row>
    <row r="98" spans="2:8" s="1" customFormat="1" ht="15" customHeight="1" x14ac:dyDescent="0.3">
      <c r="B98" s="4" t="s">
        <v>1113</v>
      </c>
      <c r="C98" s="4" t="s">
        <v>6102</v>
      </c>
      <c r="D98" s="3" t="s">
        <v>28</v>
      </c>
      <c r="E98" s="18">
        <v>1</v>
      </c>
      <c r="F98" s="3">
        <v>93.95</v>
      </c>
      <c r="G98" s="3">
        <f t="shared" si="20"/>
        <v>93.95</v>
      </c>
    </row>
    <row r="99" spans="2:8" s="1" customFormat="1" ht="25.2" customHeight="1" x14ac:dyDescent="0.3">
      <c r="B99" s="12" t="s">
        <v>6103</v>
      </c>
      <c r="C99" s="12" t="s">
        <v>6104</v>
      </c>
      <c r="D99" s="13"/>
      <c r="E99" s="17"/>
      <c r="F99" s="13"/>
      <c r="G99" s="13"/>
    </row>
    <row r="100" spans="2:8" s="1" customFormat="1" ht="15" customHeight="1" x14ac:dyDescent="0.3">
      <c r="B100" s="4" t="s">
        <v>6105</v>
      </c>
      <c r="C100" s="4" t="s">
        <v>6106</v>
      </c>
      <c r="D100" s="3" t="s">
        <v>28</v>
      </c>
      <c r="E100" s="18">
        <v>2</v>
      </c>
      <c r="F100" s="3">
        <v>27.24</v>
      </c>
      <c r="G100" s="3">
        <f t="shared" ref="G100" si="21">+ROUND(+IF(E100="",0,E100*F100),2)</f>
        <v>54.48</v>
      </c>
    </row>
    <row r="101" spans="2:8" s="1" customFormat="1" ht="25.2" customHeight="1" x14ac:dyDescent="0.3">
      <c r="B101" s="10" t="s">
        <v>1139</v>
      </c>
      <c r="C101" s="10" t="s">
        <v>1140</v>
      </c>
      <c r="D101" s="11"/>
      <c r="E101" s="16"/>
      <c r="F101" s="11"/>
      <c r="G101" s="11">
        <f>SUM(G102:G103)</f>
        <v>1285</v>
      </c>
      <c r="H101" s="2"/>
    </row>
    <row r="102" spans="2:8" s="1" customFormat="1" ht="25.2" customHeight="1" x14ac:dyDescent="0.3">
      <c r="B102" s="12" t="s">
        <v>833</v>
      </c>
      <c r="C102" s="12" t="s">
        <v>6050</v>
      </c>
      <c r="D102" s="13"/>
      <c r="E102" s="17"/>
      <c r="F102" s="13"/>
      <c r="G102" s="13"/>
    </row>
    <row r="103" spans="2:8" s="1" customFormat="1" ht="15" customHeight="1" x14ac:dyDescent="0.3">
      <c r="B103" s="4" t="s">
        <v>6107</v>
      </c>
      <c r="C103" s="4" t="s">
        <v>6108</v>
      </c>
      <c r="D103" s="3" t="s">
        <v>28</v>
      </c>
      <c r="E103" s="18">
        <v>1</v>
      </c>
      <c r="F103" s="3">
        <v>1285</v>
      </c>
      <c r="G103" s="3">
        <f t="shared" ref="G103" si="22">+ROUND(+IF(E103="",0,E103*F103),2)</f>
        <v>1285</v>
      </c>
    </row>
    <row r="104" spans="2:8" s="1" customFormat="1" ht="30" customHeight="1" x14ac:dyDescent="0.3">
      <c r="B104" s="7" t="s">
        <v>1262</v>
      </c>
      <c r="C104" s="7" t="s">
        <v>3</v>
      </c>
      <c r="D104" s="8"/>
      <c r="E104" s="15"/>
      <c r="F104" s="8"/>
      <c r="G104" s="8">
        <f>+G105+G148+G178+G182</f>
        <v>60241.45</v>
      </c>
    </row>
    <row r="105" spans="2:8" s="1" customFormat="1" ht="24.6" customHeight="1" x14ac:dyDescent="0.3">
      <c r="B105" s="10" t="s">
        <v>6147</v>
      </c>
      <c r="C105" s="10" t="s">
        <v>1264</v>
      </c>
      <c r="D105" s="11"/>
      <c r="E105" s="16"/>
      <c r="F105" s="11"/>
      <c r="G105" s="11">
        <f>SUM(G106:G147)</f>
        <v>23486.050000000007</v>
      </c>
    </row>
    <row r="106" spans="2:8" s="1" customFormat="1" ht="25.2" customHeight="1" x14ac:dyDescent="0.3">
      <c r="B106" s="12" t="s">
        <v>1265</v>
      </c>
      <c r="C106" s="12" t="s">
        <v>6148</v>
      </c>
      <c r="D106" s="13"/>
      <c r="E106" s="17"/>
      <c r="F106" s="13"/>
      <c r="G106" s="13"/>
    </row>
    <row r="107" spans="2:8" s="1" customFormat="1" ht="19.95" customHeight="1" x14ac:dyDescent="0.3">
      <c r="B107" s="6" t="s">
        <v>1269</v>
      </c>
      <c r="C107" s="6" t="s">
        <v>6152</v>
      </c>
      <c r="D107" s="5"/>
      <c r="E107" s="5"/>
      <c r="F107" s="5"/>
      <c r="G107" s="5"/>
    </row>
    <row r="108" spans="2:8" s="1" customFormat="1" ht="15" customHeight="1" x14ac:dyDescent="0.3">
      <c r="B108" s="4" t="s">
        <v>6153</v>
      </c>
      <c r="C108" s="4" t="s">
        <v>6154</v>
      </c>
      <c r="D108" s="3" t="s">
        <v>28</v>
      </c>
      <c r="E108" s="18">
        <v>21</v>
      </c>
      <c r="F108" s="3">
        <v>306</v>
      </c>
      <c r="G108" s="3">
        <f t="shared" ref="G108" si="23">+ROUND(+IF(E108="",0,E108*F108),2)</f>
        <v>6426</v>
      </c>
    </row>
    <row r="109" spans="2:8" s="1" customFormat="1" ht="19.95" customHeight="1" x14ac:dyDescent="0.3">
      <c r="B109" s="6" t="s">
        <v>1271</v>
      </c>
      <c r="C109" s="6" t="s">
        <v>6155</v>
      </c>
      <c r="D109" s="5"/>
      <c r="E109" s="5"/>
      <c r="F109" s="5"/>
      <c r="G109" s="5"/>
    </row>
    <row r="110" spans="2:8" s="1" customFormat="1" ht="15" customHeight="1" x14ac:dyDescent="0.3">
      <c r="B110" s="4" t="s">
        <v>6158</v>
      </c>
      <c r="C110" s="4" t="s">
        <v>6159</v>
      </c>
      <c r="D110" s="3" t="s">
        <v>28</v>
      </c>
      <c r="E110" s="18">
        <v>37</v>
      </c>
      <c r="F110" s="3">
        <v>127</v>
      </c>
      <c r="G110" s="3">
        <f t="shared" ref="G110:G112" si="24">+ROUND(+IF(E110="",0,E110*F110),2)</f>
        <v>4699</v>
      </c>
    </row>
    <row r="111" spans="2:8" s="1" customFormat="1" ht="15" customHeight="1" x14ac:dyDescent="0.3">
      <c r="B111" s="4" t="s">
        <v>6160</v>
      </c>
      <c r="C111" s="4" t="s">
        <v>6161</v>
      </c>
      <c r="D111" s="3" t="s">
        <v>28</v>
      </c>
      <c r="E111" s="18">
        <v>8</v>
      </c>
      <c r="F111" s="3">
        <v>538.74</v>
      </c>
      <c r="G111" s="3">
        <f t="shared" si="24"/>
        <v>4309.92</v>
      </c>
    </row>
    <row r="112" spans="2:8" s="1" customFormat="1" ht="15" customHeight="1" x14ac:dyDescent="0.3">
      <c r="B112" s="4" t="s">
        <v>6162</v>
      </c>
      <c r="C112" s="4" t="s">
        <v>6163</v>
      </c>
      <c r="D112" s="3" t="s">
        <v>28</v>
      </c>
      <c r="E112" s="18">
        <v>1</v>
      </c>
      <c r="F112" s="3">
        <v>1499.44</v>
      </c>
      <c r="G112" s="3">
        <f t="shared" si="24"/>
        <v>1499.44</v>
      </c>
    </row>
    <row r="113" spans="2:7" s="1" customFormat="1" ht="25.2" customHeight="1" x14ac:dyDescent="0.3">
      <c r="B113" s="12" t="s">
        <v>1311</v>
      </c>
      <c r="C113" s="12" t="s">
        <v>1312</v>
      </c>
      <c r="D113" s="13"/>
      <c r="E113" s="17"/>
      <c r="F113" s="13"/>
      <c r="G113" s="13"/>
    </row>
    <row r="114" spans="2:7" s="1" customFormat="1" ht="19.95" customHeight="1" x14ac:dyDescent="0.3">
      <c r="B114" s="6" t="s">
        <v>1315</v>
      </c>
      <c r="C114" s="6" t="s">
        <v>6167</v>
      </c>
      <c r="D114" s="5"/>
      <c r="E114" s="5"/>
      <c r="F114" s="5"/>
      <c r="G114" s="5"/>
    </row>
    <row r="115" spans="2:7" s="1" customFormat="1" ht="15" customHeight="1" x14ac:dyDescent="0.3">
      <c r="B115" s="4" t="s">
        <v>6168</v>
      </c>
      <c r="C115" s="4" t="s">
        <v>6169</v>
      </c>
      <c r="D115" s="3" t="s">
        <v>28</v>
      </c>
      <c r="E115" s="18">
        <v>21</v>
      </c>
      <c r="F115" s="3">
        <v>67.739999999999995</v>
      </c>
      <c r="G115" s="3">
        <f t="shared" ref="G115" si="25">+ROUND(+IF(E115="",0,E115*F115),2)</f>
        <v>1422.54</v>
      </c>
    </row>
    <row r="116" spans="2:7" s="1" customFormat="1" ht="19.95" customHeight="1" x14ac:dyDescent="0.3">
      <c r="B116" s="6" t="s">
        <v>1317</v>
      </c>
      <c r="C116" s="6" t="s">
        <v>6170</v>
      </c>
      <c r="D116" s="5"/>
      <c r="E116" s="5"/>
      <c r="F116" s="5"/>
      <c r="G116" s="5"/>
    </row>
    <row r="117" spans="2:7" s="1" customFormat="1" ht="15" customHeight="1" x14ac:dyDescent="0.3">
      <c r="B117" s="4" t="s">
        <v>6171</v>
      </c>
      <c r="C117" s="4" t="s">
        <v>6172</v>
      </c>
      <c r="D117" s="3" t="s">
        <v>28</v>
      </c>
      <c r="E117" s="18">
        <v>2</v>
      </c>
      <c r="F117" s="3">
        <v>94.38</v>
      </c>
      <c r="G117" s="3">
        <f t="shared" ref="G117:G118" si="26">+ROUND(+IF(E117="",0,E117*F117),2)</f>
        <v>188.76</v>
      </c>
    </row>
    <row r="118" spans="2:7" s="1" customFormat="1" ht="15" customHeight="1" x14ac:dyDescent="0.3">
      <c r="B118" s="4" t="s">
        <v>6173</v>
      </c>
      <c r="C118" s="4" t="s">
        <v>6174</v>
      </c>
      <c r="D118" s="3" t="s">
        <v>28</v>
      </c>
      <c r="E118" s="18">
        <v>9</v>
      </c>
      <c r="F118" s="3">
        <v>86.86</v>
      </c>
      <c r="G118" s="3">
        <f t="shared" si="26"/>
        <v>781.74</v>
      </c>
    </row>
    <row r="119" spans="2:7" s="1" customFormat="1" ht="19.95" customHeight="1" x14ac:dyDescent="0.3">
      <c r="B119" s="6" t="s">
        <v>1319</v>
      </c>
      <c r="C119" s="6" t="s">
        <v>6175</v>
      </c>
      <c r="D119" s="5"/>
      <c r="E119" s="5"/>
      <c r="F119" s="5"/>
      <c r="G119" s="5"/>
    </row>
    <row r="120" spans="2:7" s="1" customFormat="1" ht="15" customHeight="1" x14ac:dyDescent="0.3">
      <c r="B120" s="4" t="s">
        <v>6176</v>
      </c>
      <c r="C120" s="4" t="s">
        <v>6177</v>
      </c>
      <c r="D120" s="3" t="s">
        <v>28</v>
      </c>
      <c r="E120" s="18">
        <v>2</v>
      </c>
      <c r="F120" s="3">
        <v>80.53</v>
      </c>
      <c r="G120" s="3">
        <f t="shared" ref="G120:G122" si="27">+ROUND(+IF(E120="",0,E120*F120),2)</f>
        <v>161.06</v>
      </c>
    </row>
    <row r="121" spans="2:7" s="1" customFormat="1" ht="15" customHeight="1" x14ac:dyDescent="0.3">
      <c r="B121" s="4" t="s">
        <v>6178</v>
      </c>
      <c r="C121" s="4" t="s">
        <v>6179</v>
      </c>
      <c r="D121" s="3" t="s">
        <v>28</v>
      </c>
      <c r="E121" s="18">
        <v>9</v>
      </c>
      <c r="F121" s="3">
        <v>123.9</v>
      </c>
      <c r="G121" s="3">
        <f t="shared" si="27"/>
        <v>1115.0999999999999</v>
      </c>
    </row>
    <row r="122" spans="2:7" s="1" customFormat="1" ht="15" customHeight="1" x14ac:dyDescent="0.3">
      <c r="B122" s="4" t="s">
        <v>6180</v>
      </c>
      <c r="C122" s="4" t="s">
        <v>6181</v>
      </c>
      <c r="D122" s="3" t="s">
        <v>28</v>
      </c>
      <c r="E122" s="18">
        <v>1</v>
      </c>
      <c r="F122" s="3">
        <v>159.77000000000001</v>
      </c>
      <c r="G122" s="3">
        <f t="shared" si="27"/>
        <v>159.77000000000001</v>
      </c>
    </row>
    <row r="123" spans="2:7" s="1" customFormat="1" ht="19.95" customHeight="1" x14ac:dyDescent="0.3">
      <c r="B123" s="6" t="s">
        <v>1321</v>
      </c>
      <c r="C123" s="6" t="s">
        <v>6182</v>
      </c>
      <c r="D123" s="5"/>
      <c r="E123" s="5"/>
      <c r="F123" s="5"/>
      <c r="G123" s="5"/>
    </row>
    <row r="124" spans="2:7" s="1" customFormat="1" ht="15" customHeight="1" x14ac:dyDescent="0.3">
      <c r="B124" s="4" t="s">
        <v>6183</v>
      </c>
      <c r="C124" s="4" t="s">
        <v>6184</v>
      </c>
      <c r="D124" s="3" t="s">
        <v>28</v>
      </c>
      <c r="E124" s="18">
        <v>7</v>
      </c>
      <c r="F124" s="3">
        <v>37.51</v>
      </c>
      <c r="G124" s="3">
        <f t="shared" ref="G124:G126" si="28">+ROUND(+IF(E124="",0,E124*F124),2)</f>
        <v>262.57</v>
      </c>
    </row>
    <row r="125" spans="2:7" s="1" customFormat="1" ht="15" customHeight="1" x14ac:dyDescent="0.3">
      <c r="B125" s="4" t="s">
        <v>6185</v>
      </c>
      <c r="C125" s="4" t="s">
        <v>6186</v>
      </c>
      <c r="D125" s="3" t="s">
        <v>28</v>
      </c>
      <c r="E125" s="18">
        <v>2</v>
      </c>
      <c r="F125" s="3">
        <v>28.28</v>
      </c>
      <c r="G125" s="3">
        <f t="shared" si="28"/>
        <v>56.56</v>
      </c>
    </row>
    <row r="126" spans="2:7" s="1" customFormat="1" ht="15" customHeight="1" x14ac:dyDescent="0.3">
      <c r="B126" s="4" t="s">
        <v>6187</v>
      </c>
      <c r="C126" s="4" t="s">
        <v>6188</v>
      </c>
      <c r="D126" s="3" t="s">
        <v>28</v>
      </c>
      <c r="E126" s="18">
        <v>2</v>
      </c>
      <c r="F126" s="3">
        <v>31.54</v>
      </c>
      <c r="G126" s="3">
        <f t="shared" si="28"/>
        <v>63.08</v>
      </c>
    </row>
    <row r="127" spans="2:7" s="1" customFormat="1" ht="25.2" customHeight="1" x14ac:dyDescent="0.3">
      <c r="B127" s="12" t="s">
        <v>1323</v>
      </c>
      <c r="C127" s="12" t="s">
        <v>6189</v>
      </c>
      <c r="D127" s="13"/>
      <c r="E127" s="17"/>
      <c r="F127" s="13"/>
      <c r="G127" s="13"/>
    </row>
    <row r="128" spans="2:7" s="1" customFormat="1" ht="19.95" customHeight="1" x14ac:dyDescent="0.3">
      <c r="B128" s="6" t="s">
        <v>6193</v>
      </c>
      <c r="C128" s="6" t="s">
        <v>6194</v>
      </c>
      <c r="D128" s="5"/>
      <c r="E128" s="5"/>
      <c r="F128" s="5"/>
      <c r="G128" s="5"/>
    </row>
    <row r="129" spans="2:7" s="1" customFormat="1" ht="15" customHeight="1" x14ac:dyDescent="0.3">
      <c r="B129" s="4" t="s">
        <v>6195</v>
      </c>
      <c r="C129" s="4" t="s">
        <v>6196</v>
      </c>
      <c r="D129" s="3" t="s">
        <v>28</v>
      </c>
      <c r="E129" s="18">
        <v>21</v>
      </c>
      <c r="F129" s="3">
        <v>22.54</v>
      </c>
      <c r="G129" s="3">
        <f t="shared" ref="G129" si="29">+ROUND(+IF(E129="",0,E129*F129),2)</f>
        <v>473.34</v>
      </c>
    </row>
    <row r="130" spans="2:7" s="1" customFormat="1" ht="19.95" customHeight="1" x14ac:dyDescent="0.3">
      <c r="B130" s="6" t="s">
        <v>6197</v>
      </c>
      <c r="C130" s="6" t="s">
        <v>6198</v>
      </c>
      <c r="D130" s="5"/>
      <c r="E130" s="5"/>
      <c r="F130" s="5"/>
      <c r="G130" s="5"/>
    </row>
    <row r="131" spans="2:7" s="1" customFormat="1" ht="15" customHeight="1" x14ac:dyDescent="0.3">
      <c r="B131" s="4" t="s">
        <v>6201</v>
      </c>
      <c r="C131" s="4" t="s">
        <v>6202</v>
      </c>
      <c r="D131" s="3" t="s">
        <v>28</v>
      </c>
      <c r="E131" s="18">
        <v>37</v>
      </c>
      <c r="F131" s="3">
        <v>22.54</v>
      </c>
      <c r="G131" s="3">
        <f t="shared" ref="G131:G133" si="30">+ROUND(+IF(E131="",0,E131*F131),2)</f>
        <v>833.98</v>
      </c>
    </row>
    <row r="132" spans="2:7" s="1" customFormat="1" ht="15" customHeight="1" x14ac:dyDescent="0.3">
      <c r="B132" s="4" t="s">
        <v>6203</v>
      </c>
      <c r="C132" s="4" t="s">
        <v>6204</v>
      </c>
      <c r="D132" s="3" t="s">
        <v>28</v>
      </c>
      <c r="E132" s="18">
        <v>8</v>
      </c>
      <c r="F132" s="3">
        <v>22.54</v>
      </c>
      <c r="G132" s="3">
        <f t="shared" si="30"/>
        <v>180.32</v>
      </c>
    </row>
    <row r="133" spans="2:7" s="1" customFormat="1" ht="15" customHeight="1" x14ac:dyDescent="0.3">
      <c r="B133" s="4" t="s">
        <v>6205</v>
      </c>
      <c r="C133" s="4" t="s">
        <v>6783</v>
      </c>
      <c r="D133" s="3" t="s">
        <v>28</v>
      </c>
      <c r="E133" s="18">
        <v>1</v>
      </c>
      <c r="F133" s="3">
        <v>22.54</v>
      </c>
      <c r="G133" s="3">
        <f t="shared" si="30"/>
        <v>22.54</v>
      </c>
    </row>
    <row r="134" spans="2:7" s="1" customFormat="1" ht="25.2" customHeight="1" x14ac:dyDescent="0.3">
      <c r="B134" s="12" t="s">
        <v>1327</v>
      </c>
      <c r="C134" s="12" t="s">
        <v>6206</v>
      </c>
      <c r="D134" s="13"/>
      <c r="E134" s="17"/>
      <c r="F134" s="13"/>
      <c r="G134" s="13"/>
    </row>
    <row r="135" spans="2:7" s="1" customFormat="1" ht="19.95" customHeight="1" x14ac:dyDescent="0.3">
      <c r="B135" s="6" t="s">
        <v>6210</v>
      </c>
      <c r="C135" s="6" t="s">
        <v>6211</v>
      </c>
      <c r="D135" s="5"/>
      <c r="E135" s="5"/>
      <c r="F135" s="5"/>
      <c r="G135" s="5"/>
    </row>
    <row r="136" spans="2:7" s="1" customFormat="1" ht="15" customHeight="1" x14ac:dyDescent="0.3">
      <c r="B136" s="4" t="s">
        <v>6212</v>
      </c>
      <c r="C136" s="4" t="s">
        <v>6213</v>
      </c>
      <c r="D136" s="3" t="s">
        <v>28</v>
      </c>
      <c r="E136" s="18">
        <v>21</v>
      </c>
      <c r="F136" s="3">
        <v>20.29</v>
      </c>
      <c r="G136" s="3">
        <f t="shared" ref="G136" si="31">+ROUND(+IF(E136="",0,E136*F136),2)</f>
        <v>426.09</v>
      </c>
    </row>
    <row r="137" spans="2:7" s="1" customFormat="1" ht="19.95" customHeight="1" x14ac:dyDescent="0.3">
      <c r="B137" s="6" t="s">
        <v>6214</v>
      </c>
      <c r="C137" s="6" t="s">
        <v>6215</v>
      </c>
      <c r="D137" s="5"/>
      <c r="E137" s="5"/>
      <c r="F137" s="5"/>
      <c r="G137" s="5"/>
    </row>
    <row r="138" spans="2:7" s="1" customFormat="1" ht="15" customHeight="1" x14ac:dyDescent="0.3">
      <c r="B138" s="4" t="s">
        <v>6216</v>
      </c>
      <c r="C138" s="4" t="s">
        <v>6217</v>
      </c>
      <c r="D138" s="3" t="s">
        <v>28</v>
      </c>
      <c r="E138" s="18">
        <v>2</v>
      </c>
      <c r="F138" s="3">
        <v>20.29</v>
      </c>
      <c r="G138" s="3">
        <f t="shared" ref="G138:G139" si="32">+ROUND(+IF(E138="",0,E138*F138),2)</f>
        <v>40.58</v>
      </c>
    </row>
    <row r="139" spans="2:7" s="1" customFormat="1" ht="15" customHeight="1" x14ac:dyDescent="0.3">
      <c r="B139" s="4" t="s">
        <v>6218</v>
      </c>
      <c r="C139" s="4" t="s">
        <v>6219</v>
      </c>
      <c r="D139" s="3" t="s">
        <v>28</v>
      </c>
      <c r="E139" s="18">
        <v>9</v>
      </c>
      <c r="F139" s="3">
        <v>20.29</v>
      </c>
      <c r="G139" s="3">
        <f t="shared" si="32"/>
        <v>182.61</v>
      </c>
    </row>
    <row r="140" spans="2:7" s="1" customFormat="1" ht="19.95" customHeight="1" x14ac:dyDescent="0.3">
      <c r="B140" s="6" t="s">
        <v>6220</v>
      </c>
      <c r="C140" s="6" t="s">
        <v>6221</v>
      </c>
      <c r="D140" s="5"/>
      <c r="E140" s="5"/>
      <c r="F140" s="5"/>
      <c r="G140" s="5"/>
    </row>
    <row r="141" spans="2:7" s="1" customFormat="1" ht="15" customHeight="1" x14ac:dyDescent="0.3">
      <c r="B141" s="4" t="s">
        <v>6222</v>
      </c>
      <c r="C141" s="4" t="s">
        <v>6223</v>
      </c>
      <c r="D141" s="3" t="s">
        <v>28</v>
      </c>
      <c r="E141" s="18">
        <v>2</v>
      </c>
      <c r="F141" s="3">
        <v>10.15</v>
      </c>
      <c r="G141" s="3">
        <f t="shared" ref="G141:G143" si="33">+ROUND(+IF(E141="",0,E141*F141),2)</f>
        <v>20.3</v>
      </c>
    </row>
    <row r="142" spans="2:7" s="1" customFormat="1" ht="15" customHeight="1" x14ac:dyDescent="0.3">
      <c r="B142" s="4" t="s">
        <v>6224</v>
      </c>
      <c r="C142" s="4" t="s">
        <v>6225</v>
      </c>
      <c r="D142" s="3" t="s">
        <v>28</v>
      </c>
      <c r="E142" s="18">
        <v>9</v>
      </c>
      <c r="F142" s="3">
        <v>10.15</v>
      </c>
      <c r="G142" s="3">
        <f t="shared" si="33"/>
        <v>91.35</v>
      </c>
    </row>
    <row r="143" spans="2:7" s="1" customFormat="1" ht="15" customHeight="1" x14ac:dyDescent="0.3">
      <c r="B143" s="4" t="s">
        <v>6226</v>
      </c>
      <c r="C143" s="4" t="s">
        <v>6227</v>
      </c>
      <c r="D143" s="3" t="s">
        <v>28</v>
      </c>
      <c r="E143" s="18">
        <v>1</v>
      </c>
      <c r="F143" s="3">
        <v>13.52</v>
      </c>
      <c r="G143" s="3">
        <f t="shared" si="33"/>
        <v>13.52</v>
      </c>
    </row>
    <row r="144" spans="2:7" s="1" customFormat="1" ht="19.95" customHeight="1" x14ac:dyDescent="0.3">
      <c r="B144" s="6" t="s">
        <v>6228</v>
      </c>
      <c r="C144" s="6" t="s">
        <v>6229</v>
      </c>
      <c r="D144" s="5"/>
      <c r="E144" s="5"/>
      <c r="F144" s="5"/>
      <c r="G144" s="5"/>
    </row>
    <row r="145" spans="2:7" s="1" customFormat="1" ht="15" customHeight="1" x14ac:dyDescent="0.3">
      <c r="B145" s="4" t="s">
        <v>6230</v>
      </c>
      <c r="C145" s="4" t="s">
        <v>6231</v>
      </c>
      <c r="D145" s="3" t="s">
        <v>28</v>
      </c>
      <c r="E145" s="18">
        <v>7</v>
      </c>
      <c r="F145" s="3">
        <v>5.08</v>
      </c>
      <c r="G145" s="3">
        <f t="shared" ref="G145:G147" si="34">+ROUND(+IF(E145="",0,E145*F145),2)</f>
        <v>35.56</v>
      </c>
    </row>
    <row r="146" spans="2:7" s="1" customFormat="1" ht="15" customHeight="1" x14ac:dyDescent="0.3">
      <c r="B146" s="4" t="s">
        <v>6232</v>
      </c>
      <c r="C146" s="4" t="s">
        <v>6233</v>
      </c>
      <c r="D146" s="3" t="s">
        <v>28</v>
      </c>
      <c r="E146" s="18">
        <v>2</v>
      </c>
      <c r="F146" s="3">
        <v>5.08</v>
      </c>
      <c r="G146" s="3">
        <f t="shared" si="34"/>
        <v>10.16</v>
      </c>
    </row>
    <row r="147" spans="2:7" s="1" customFormat="1" ht="15" customHeight="1" x14ac:dyDescent="0.3">
      <c r="B147" s="4" t="s">
        <v>6234</v>
      </c>
      <c r="C147" s="4" t="s">
        <v>6235</v>
      </c>
      <c r="D147" s="3" t="s">
        <v>28</v>
      </c>
      <c r="E147" s="18">
        <v>2</v>
      </c>
      <c r="F147" s="3">
        <v>5.08</v>
      </c>
      <c r="G147" s="3">
        <f t="shared" si="34"/>
        <v>10.16</v>
      </c>
    </row>
    <row r="148" spans="2:7" s="1" customFormat="1" ht="25.2" customHeight="1" x14ac:dyDescent="0.3">
      <c r="B148" s="10" t="s">
        <v>1331</v>
      </c>
      <c r="C148" s="10" t="s">
        <v>1332</v>
      </c>
      <c r="D148" s="11"/>
      <c r="E148" s="16"/>
      <c r="F148" s="11"/>
      <c r="G148" s="11">
        <f>SUM(G149:G177)</f>
        <v>14100.029999999997</v>
      </c>
    </row>
    <row r="149" spans="2:7" s="1" customFormat="1" ht="25.2" customHeight="1" x14ac:dyDescent="0.3">
      <c r="B149" s="12" t="s">
        <v>1333</v>
      </c>
      <c r="C149" s="12" t="s">
        <v>1334</v>
      </c>
      <c r="D149" s="13"/>
      <c r="E149" s="17"/>
      <c r="F149" s="13"/>
      <c r="G149" s="13"/>
    </row>
    <row r="150" spans="2:7" s="1" customFormat="1" ht="15" customHeight="1" x14ac:dyDescent="0.3">
      <c r="B150" s="4" t="s">
        <v>1338</v>
      </c>
      <c r="C150" s="4" t="s">
        <v>6236</v>
      </c>
      <c r="D150" s="3" t="s">
        <v>1337</v>
      </c>
      <c r="E150" s="18">
        <v>20</v>
      </c>
      <c r="F150" s="3">
        <v>40.19</v>
      </c>
      <c r="G150" s="3">
        <f t="shared" ref="G150:G151" si="35">+ROUND(+IF(E150="",0,E150*F150),2)</f>
        <v>803.8</v>
      </c>
    </row>
    <row r="151" spans="2:7" s="1" customFormat="1" ht="15" customHeight="1" x14ac:dyDescent="0.3">
      <c r="B151" s="4" t="s">
        <v>1340</v>
      </c>
      <c r="C151" s="4" t="s">
        <v>6237</v>
      </c>
      <c r="D151" s="3" t="s">
        <v>28</v>
      </c>
      <c r="E151" s="18">
        <v>48</v>
      </c>
      <c r="F151" s="3">
        <v>30.62</v>
      </c>
      <c r="G151" s="3">
        <f t="shared" si="35"/>
        <v>1469.76</v>
      </c>
    </row>
    <row r="152" spans="2:7" s="1" customFormat="1" ht="25.2" customHeight="1" x14ac:dyDescent="0.3">
      <c r="B152" s="12" t="s">
        <v>1344</v>
      </c>
      <c r="C152" s="12" t="s">
        <v>1345</v>
      </c>
      <c r="D152" s="13"/>
      <c r="E152" s="17"/>
      <c r="F152" s="13"/>
      <c r="G152" s="13"/>
    </row>
    <row r="153" spans="2:7" s="1" customFormat="1" ht="15" customHeight="1" x14ac:dyDescent="0.3">
      <c r="B153" s="4" t="s">
        <v>1348</v>
      </c>
      <c r="C153" s="4" t="s">
        <v>6239</v>
      </c>
      <c r="D153" s="3" t="s">
        <v>25</v>
      </c>
      <c r="E153" s="18">
        <v>46.01</v>
      </c>
      <c r="F153" s="3">
        <v>10.72</v>
      </c>
      <c r="G153" s="3">
        <f t="shared" ref="G153" si="36">+ROUND(+IF(E153="",0,E153*F153),2)</f>
        <v>493.23</v>
      </c>
    </row>
    <row r="154" spans="2:7" s="1" customFormat="1" ht="25.2" customHeight="1" x14ac:dyDescent="0.3">
      <c r="B154" s="12" t="s">
        <v>1366</v>
      </c>
      <c r="C154" s="12" t="s">
        <v>6240</v>
      </c>
      <c r="D154" s="13"/>
      <c r="E154" s="17"/>
      <c r="F154" s="13"/>
      <c r="G154" s="13"/>
    </row>
    <row r="155" spans="2:7" s="1" customFormat="1" ht="19.95" customHeight="1" x14ac:dyDescent="0.3">
      <c r="B155" s="6" t="s">
        <v>1368</v>
      </c>
      <c r="C155" s="6" t="s">
        <v>129</v>
      </c>
      <c r="D155" s="5"/>
      <c r="E155" s="5"/>
      <c r="F155" s="5"/>
      <c r="G155" s="5"/>
    </row>
    <row r="156" spans="2:7" s="1" customFormat="1" ht="15" customHeight="1" x14ac:dyDescent="0.3">
      <c r="B156" s="4" t="s">
        <v>6247</v>
      </c>
      <c r="C156" s="4" t="s">
        <v>6248</v>
      </c>
      <c r="D156" s="3" t="s">
        <v>5910</v>
      </c>
      <c r="E156" s="18">
        <v>37.869999999999997</v>
      </c>
      <c r="F156" s="3">
        <v>36.020000000000003</v>
      </c>
      <c r="G156" s="3">
        <f t="shared" ref="G156:G159" si="37">+ROUND(+IF(E156="",0,E156*F156),2)</f>
        <v>1364.08</v>
      </c>
    </row>
    <row r="157" spans="2:7" s="1" customFormat="1" ht="15" customHeight="1" x14ac:dyDescent="0.3">
      <c r="B157" s="4" t="s">
        <v>6249</v>
      </c>
      <c r="C157" s="4" t="s">
        <v>6250</v>
      </c>
      <c r="D157" s="3" t="s">
        <v>25</v>
      </c>
      <c r="E157" s="18">
        <v>25.98</v>
      </c>
      <c r="F157" s="3">
        <v>5.05</v>
      </c>
      <c r="G157" s="3">
        <f t="shared" si="37"/>
        <v>131.19999999999999</v>
      </c>
    </row>
    <row r="158" spans="2:7" s="1" customFormat="1" ht="15" customHeight="1" x14ac:dyDescent="0.3">
      <c r="B158" s="4" t="s">
        <v>6251</v>
      </c>
      <c r="C158" s="4" t="s">
        <v>6252</v>
      </c>
      <c r="D158" s="3" t="s">
        <v>25</v>
      </c>
      <c r="E158" s="18">
        <v>25.98</v>
      </c>
      <c r="F158" s="3">
        <v>17.11</v>
      </c>
      <c r="G158" s="3">
        <f t="shared" si="37"/>
        <v>444.52</v>
      </c>
    </row>
    <row r="159" spans="2:7" s="1" customFormat="1" ht="15" customHeight="1" x14ac:dyDescent="0.3">
      <c r="B159" s="4" t="s">
        <v>6253</v>
      </c>
      <c r="C159" s="4" t="s">
        <v>6254</v>
      </c>
      <c r="D159" s="3" t="s">
        <v>25</v>
      </c>
      <c r="E159" s="18">
        <v>25.98</v>
      </c>
      <c r="F159" s="3">
        <v>26.69</v>
      </c>
      <c r="G159" s="3">
        <f t="shared" si="37"/>
        <v>693.41</v>
      </c>
    </row>
    <row r="160" spans="2:7" s="1" customFormat="1" ht="19.95" customHeight="1" x14ac:dyDescent="0.3">
      <c r="B160" s="6" t="s">
        <v>1376</v>
      </c>
      <c r="C160" s="6" t="s">
        <v>6240</v>
      </c>
      <c r="D160" s="5"/>
      <c r="E160" s="5"/>
      <c r="F160" s="5"/>
      <c r="G160" s="5"/>
    </row>
    <row r="161" spans="2:7" s="1" customFormat="1" ht="15" customHeight="1" x14ac:dyDescent="0.3">
      <c r="B161" s="4" t="s">
        <v>6269</v>
      </c>
      <c r="C161" s="4" t="s">
        <v>6270</v>
      </c>
      <c r="D161" s="3" t="s">
        <v>25</v>
      </c>
      <c r="E161" s="18">
        <v>124.4</v>
      </c>
      <c r="F161" s="3">
        <v>25.37</v>
      </c>
      <c r="G161" s="3">
        <f t="shared" ref="G161:G163" si="38">+ROUND(+IF(E161="",0,E161*F161),2)</f>
        <v>3156.03</v>
      </c>
    </row>
    <row r="162" spans="2:7" s="1" customFormat="1" ht="15" customHeight="1" x14ac:dyDescent="0.3">
      <c r="B162" s="4" t="s">
        <v>6271</v>
      </c>
      <c r="C162" s="4" t="s">
        <v>6272</v>
      </c>
      <c r="D162" s="3" t="s">
        <v>25</v>
      </c>
      <c r="E162" s="18">
        <v>182.68</v>
      </c>
      <c r="F162" s="3">
        <v>20.92</v>
      </c>
      <c r="G162" s="3">
        <f t="shared" si="38"/>
        <v>3821.67</v>
      </c>
    </row>
    <row r="163" spans="2:7" s="1" customFormat="1" ht="15" customHeight="1" x14ac:dyDescent="0.3">
      <c r="B163" s="4" t="s">
        <v>6273</v>
      </c>
      <c r="C163" s="4" t="s">
        <v>6274</v>
      </c>
      <c r="D163" s="3" t="s">
        <v>25</v>
      </c>
      <c r="E163" s="18">
        <v>3</v>
      </c>
      <c r="F163" s="3">
        <v>45.38</v>
      </c>
      <c r="G163" s="3">
        <f t="shared" si="38"/>
        <v>136.13999999999999</v>
      </c>
    </row>
    <row r="164" spans="2:7" s="1" customFormat="1" ht="25.2" customHeight="1" x14ac:dyDescent="0.3">
      <c r="B164" s="12" t="s">
        <v>1382</v>
      </c>
      <c r="C164" s="12" t="s">
        <v>1383</v>
      </c>
      <c r="D164" s="13"/>
      <c r="E164" s="17"/>
      <c r="F164" s="13"/>
      <c r="G164" s="13"/>
    </row>
    <row r="165" spans="2:7" s="1" customFormat="1" ht="15" customHeight="1" x14ac:dyDescent="0.3">
      <c r="B165" s="4" t="s">
        <v>6281</v>
      </c>
      <c r="C165" s="4" t="s">
        <v>6282</v>
      </c>
      <c r="D165" s="3" t="s">
        <v>28</v>
      </c>
      <c r="E165" s="18">
        <v>4</v>
      </c>
      <c r="F165" s="3">
        <v>20.82</v>
      </c>
      <c r="G165" s="3">
        <f t="shared" ref="G165:G175" si="39">+ROUND(+IF(E165="",0,E165*F165),2)</f>
        <v>83.28</v>
      </c>
    </row>
    <row r="166" spans="2:7" s="1" customFormat="1" ht="15" customHeight="1" x14ac:dyDescent="0.3">
      <c r="B166" s="4" t="s">
        <v>6283</v>
      </c>
      <c r="C166" s="4" t="s">
        <v>6284</v>
      </c>
      <c r="D166" s="3" t="s">
        <v>28</v>
      </c>
      <c r="E166" s="18">
        <v>1</v>
      </c>
      <c r="F166" s="3">
        <v>17.39</v>
      </c>
      <c r="G166" s="3">
        <f t="shared" si="39"/>
        <v>17.39</v>
      </c>
    </row>
    <row r="167" spans="2:7" s="1" customFormat="1" ht="15" customHeight="1" x14ac:dyDescent="0.3">
      <c r="B167" s="4" t="s">
        <v>6287</v>
      </c>
      <c r="C167" s="4" t="s">
        <v>6784</v>
      </c>
      <c r="D167" s="3" t="s">
        <v>28</v>
      </c>
      <c r="E167" s="18">
        <v>2</v>
      </c>
      <c r="F167" s="3">
        <v>44.41</v>
      </c>
      <c r="G167" s="3">
        <f t="shared" si="39"/>
        <v>88.82</v>
      </c>
    </row>
    <row r="168" spans="2:7" s="1" customFormat="1" ht="15" customHeight="1" x14ac:dyDescent="0.3">
      <c r="B168" s="4" t="s">
        <v>6288</v>
      </c>
      <c r="C168" s="4" t="s">
        <v>6785</v>
      </c>
      <c r="D168" s="3" t="s">
        <v>28</v>
      </c>
      <c r="E168" s="18">
        <v>1</v>
      </c>
      <c r="F168" s="3">
        <v>45.2</v>
      </c>
      <c r="G168" s="3">
        <f t="shared" si="39"/>
        <v>45.2</v>
      </c>
    </row>
    <row r="169" spans="2:7" s="1" customFormat="1" ht="15" customHeight="1" x14ac:dyDescent="0.3">
      <c r="B169" s="4" t="s">
        <v>6289</v>
      </c>
      <c r="C169" s="4" t="s">
        <v>6786</v>
      </c>
      <c r="D169" s="3" t="s">
        <v>28</v>
      </c>
      <c r="E169" s="18">
        <v>1</v>
      </c>
      <c r="F169" s="3">
        <v>85.81</v>
      </c>
      <c r="G169" s="3">
        <f t="shared" si="39"/>
        <v>85.81</v>
      </c>
    </row>
    <row r="170" spans="2:7" s="1" customFormat="1" ht="15" customHeight="1" x14ac:dyDescent="0.3">
      <c r="B170" s="4" t="s">
        <v>6290</v>
      </c>
      <c r="C170" s="4" t="s">
        <v>6787</v>
      </c>
      <c r="D170" s="3" t="s">
        <v>28</v>
      </c>
      <c r="E170" s="18">
        <v>2</v>
      </c>
      <c r="F170" s="3">
        <v>89.61</v>
      </c>
      <c r="G170" s="3">
        <f t="shared" si="39"/>
        <v>179.22</v>
      </c>
    </row>
    <row r="171" spans="2:7" s="1" customFormat="1" ht="15" customHeight="1" x14ac:dyDescent="0.3">
      <c r="B171" s="4" t="s">
        <v>6291</v>
      </c>
      <c r="C171" s="4" t="s">
        <v>6788</v>
      </c>
      <c r="D171" s="3" t="s">
        <v>28</v>
      </c>
      <c r="E171" s="18">
        <v>21</v>
      </c>
      <c r="F171" s="3">
        <v>9.5299999999999994</v>
      </c>
      <c r="G171" s="3">
        <f t="shared" si="39"/>
        <v>200.13</v>
      </c>
    </row>
    <row r="172" spans="2:7" s="1" customFormat="1" ht="15" customHeight="1" x14ac:dyDescent="0.3">
      <c r="B172" s="4" t="s">
        <v>6292</v>
      </c>
      <c r="C172" s="4" t="s">
        <v>6789</v>
      </c>
      <c r="D172" s="3" t="s">
        <v>28</v>
      </c>
      <c r="E172" s="18">
        <v>10</v>
      </c>
      <c r="F172" s="3">
        <v>13.74</v>
      </c>
      <c r="G172" s="3">
        <f t="shared" si="39"/>
        <v>137.4</v>
      </c>
    </row>
    <row r="173" spans="2:7" s="1" customFormat="1" ht="15" customHeight="1" x14ac:dyDescent="0.3">
      <c r="B173" s="4" t="s">
        <v>6293</v>
      </c>
      <c r="C173" s="4" t="s">
        <v>6790</v>
      </c>
      <c r="D173" s="3" t="s">
        <v>28</v>
      </c>
      <c r="E173" s="18">
        <v>15</v>
      </c>
      <c r="F173" s="3">
        <v>15.66</v>
      </c>
      <c r="G173" s="3">
        <f t="shared" si="39"/>
        <v>234.9</v>
      </c>
    </row>
    <row r="174" spans="2:7" s="1" customFormat="1" ht="15" customHeight="1" x14ac:dyDescent="0.3">
      <c r="B174" s="4" t="s">
        <v>6294</v>
      </c>
      <c r="C174" s="4" t="s">
        <v>6791</v>
      </c>
      <c r="D174" s="3" t="s">
        <v>28</v>
      </c>
      <c r="E174" s="18">
        <v>1</v>
      </c>
      <c r="F174" s="3">
        <v>21.16</v>
      </c>
      <c r="G174" s="3">
        <f t="shared" si="39"/>
        <v>21.16</v>
      </c>
    </row>
    <row r="175" spans="2:7" s="1" customFormat="1" ht="15" customHeight="1" x14ac:dyDescent="0.3">
      <c r="B175" s="4" t="s">
        <v>6295</v>
      </c>
      <c r="C175" s="4" t="s">
        <v>6296</v>
      </c>
      <c r="D175" s="3" t="s">
        <v>28</v>
      </c>
      <c r="E175" s="18">
        <v>14</v>
      </c>
      <c r="F175" s="3">
        <v>11.76</v>
      </c>
      <c r="G175" s="3">
        <f t="shared" si="39"/>
        <v>164.64</v>
      </c>
    </row>
    <row r="176" spans="2:7" s="1" customFormat="1" ht="25.2" customHeight="1" x14ac:dyDescent="0.3">
      <c r="B176" s="12" t="s">
        <v>1496</v>
      </c>
      <c r="C176" s="12" t="s">
        <v>6297</v>
      </c>
      <c r="D176" s="13"/>
      <c r="E176" s="17"/>
      <c r="F176" s="13"/>
      <c r="G176" s="13"/>
    </row>
    <row r="177" spans="2:7" s="1" customFormat="1" ht="15" customHeight="1" x14ac:dyDescent="0.3">
      <c r="B177" s="4" t="s">
        <v>1500</v>
      </c>
      <c r="C177" s="4" t="s">
        <v>6299</v>
      </c>
      <c r="D177" s="3" t="s">
        <v>28</v>
      </c>
      <c r="E177" s="18">
        <v>2</v>
      </c>
      <c r="F177" s="3">
        <v>164.12</v>
      </c>
      <c r="G177" s="3">
        <f t="shared" ref="G177" si="40">+ROUND(+IF(E177="",0,E177*F177),2)</f>
        <v>328.24</v>
      </c>
    </row>
    <row r="178" spans="2:7" s="1" customFormat="1" ht="25.2" customHeight="1" x14ac:dyDescent="0.3">
      <c r="B178" s="10" t="s">
        <v>1793</v>
      </c>
      <c r="C178" s="10" t="s">
        <v>1794</v>
      </c>
      <c r="D178" s="11"/>
      <c r="E178" s="16"/>
      <c r="F178" s="11"/>
      <c r="G178" s="11">
        <f>SUM(G179:G181)</f>
        <v>21817.85</v>
      </c>
    </row>
    <row r="179" spans="2:7" s="1" customFormat="1" ht="25.2" customHeight="1" x14ac:dyDescent="0.3">
      <c r="B179" s="12" t="s">
        <v>1795</v>
      </c>
      <c r="C179" s="12" t="s">
        <v>6366</v>
      </c>
      <c r="D179" s="13"/>
      <c r="E179" s="17"/>
      <c r="F179" s="13"/>
      <c r="G179" s="13"/>
    </row>
    <row r="180" spans="2:7" s="1" customFormat="1" ht="15" customHeight="1" x14ac:dyDescent="0.3">
      <c r="B180" s="4" t="s">
        <v>1797</v>
      </c>
      <c r="C180" s="4" t="s">
        <v>6793</v>
      </c>
      <c r="D180" s="3" t="s">
        <v>25</v>
      </c>
      <c r="E180" s="18">
        <v>65.09</v>
      </c>
      <c r="F180" s="3">
        <v>83.84</v>
      </c>
      <c r="G180" s="3">
        <f t="shared" ref="G180:G181" si="41">+ROUND(+IF(E180="",0,E180*F180),2)</f>
        <v>5457.15</v>
      </c>
    </row>
    <row r="181" spans="2:7" s="1" customFormat="1" ht="15" customHeight="1" x14ac:dyDescent="0.3">
      <c r="B181" s="4" t="s">
        <v>1799</v>
      </c>
      <c r="C181" s="4" t="s">
        <v>6367</v>
      </c>
      <c r="D181" s="3" t="s">
        <v>25</v>
      </c>
      <c r="E181" s="18">
        <v>129.6</v>
      </c>
      <c r="F181" s="3">
        <v>126.24</v>
      </c>
      <c r="G181" s="3">
        <f t="shared" si="41"/>
        <v>16360.7</v>
      </c>
    </row>
    <row r="182" spans="2:7" s="1" customFormat="1" ht="25.2" customHeight="1" x14ac:dyDescent="0.3">
      <c r="B182" s="10" t="s">
        <v>1879</v>
      </c>
      <c r="C182" s="10" t="s">
        <v>6369</v>
      </c>
      <c r="D182" s="11"/>
      <c r="E182" s="16"/>
      <c r="F182" s="11"/>
      <c r="G182" s="11">
        <f>SUM(G183:G192)</f>
        <v>837.52</v>
      </c>
    </row>
    <row r="183" spans="2:7" s="1" customFormat="1" ht="25.2" customHeight="1" x14ac:dyDescent="0.3">
      <c r="B183" s="12" t="s">
        <v>1891</v>
      </c>
      <c r="C183" s="12" t="s">
        <v>6372</v>
      </c>
      <c r="D183" s="13"/>
      <c r="E183" s="17"/>
      <c r="F183" s="13"/>
      <c r="G183" s="13"/>
    </row>
    <row r="184" spans="2:7" s="1" customFormat="1" ht="15" customHeight="1" x14ac:dyDescent="0.3">
      <c r="B184" s="4" t="s">
        <v>1899</v>
      </c>
      <c r="C184" s="4" t="s">
        <v>6795</v>
      </c>
      <c r="D184" s="3" t="s">
        <v>28</v>
      </c>
      <c r="E184" s="18">
        <v>2</v>
      </c>
      <c r="F184" s="3">
        <v>21.91</v>
      </c>
      <c r="G184" s="3">
        <f t="shared" ref="G184" si="42">+ROUND(+IF(E184="",0,E184*F184),2)</f>
        <v>43.82</v>
      </c>
    </row>
    <row r="185" spans="2:7" s="1" customFormat="1" ht="25.2" customHeight="1" x14ac:dyDescent="0.3">
      <c r="B185" s="12" t="s">
        <v>1931</v>
      </c>
      <c r="C185" s="12" t="s">
        <v>1932</v>
      </c>
      <c r="D185" s="13"/>
      <c r="E185" s="17"/>
      <c r="F185" s="13"/>
      <c r="G185" s="13"/>
    </row>
    <row r="186" spans="2:7" s="1" customFormat="1" ht="19.95" customHeight="1" x14ac:dyDescent="0.3">
      <c r="B186" s="6" t="s">
        <v>6392</v>
      </c>
      <c r="C186" s="6" t="s">
        <v>2004</v>
      </c>
      <c r="D186" s="5"/>
      <c r="E186" s="5"/>
      <c r="F186" s="5"/>
      <c r="G186" s="5"/>
    </row>
    <row r="187" spans="2:7" s="1" customFormat="1" ht="15" customHeight="1" x14ac:dyDescent="0.3">
      <c r="B187" s="4" t="s">
        <v>6393</v>
      </c>
      <c r="C187" s="4" t="s">
        <v>6394</v>
      </c>
      <c r="D187" s="3" t="s">
        <v>28</v>
      </c>
      <c r="E187" s="18">
        <v>2</v>
      </c>
      <c r="F187" s="3">
        <v>25.7</v>
      </c>
      <c r="G187" s="3">
        <f t="shared" ref="G187:G189" si="43">+ROUND(+IF(E187="",0,E187*F187),2)</f>
        <v>51.4</v>
      </c>
    </row>
    <row r="188" spans="2:7" s="1" customFormat="1" ht="15" customHeight="1" x14ac:dyDescent="0.3">
      <c r="B188" s="4" t="s">
        <v>6397</v>
      </c>
      <c r="C188" s="4" t="s">
        <v>6398</v>
      </c>
      <c r="D188" s="3" t="s">
        <v>28</v>
      </c>
      <c r="E188" s="18">
        <v>2</v>
      </c>
      <c r="F188" s="3">
        <v>59.75</v>
      </c>
      <c r="G188" s="3">
        <f t="shared" si="43"/>
        <v>119.5</v>
      </c>
    </row>
    <row r="189" spans="2:7" s="1" customFormat="1" ht="15" customHeight="1" x14ac:dyDescent="0.3">
      <c r="B189" s="4" t="s">
        <v>6401</v>
      </c>
      <c r="C189" s="4" t="s">
        <v>6296</v>
      </c>
      <c r="D189" s="3" t="s">
        <v>28</v>
      </c>
      <c r="E189" s="18">
        <v>10</v>
      </c>
      <c r="F189" s="3">
        <v>11.76</v>
      </c>
      <c r="G189" s="3">
        <f t="shared" si="43"/>
        <v>117.6</v>
      </c>
    </row>
    <row r="190" spans="2:7" s="1" customFormat="1" ht="25.2" customHeight="1" x14ac:dyDescent="0.3">
      <c r="B190" s="12" t="s">
        <v>2023</v>
      </c>
      <c r="C190" s="12" t="s">
        <v>6402</v>
      </c>
      <c r="D190" s="13"/>
      <c r="E190" s="17"/>
      <c r="F190" s="13"/>
      <c r="G190" s="13"/>
    </row>
    <row r="191" spans="2:7" s="1" customFormat="1" ht="19.95" customHeight="1" x14ac:dyDescent="0.3">
      <c r="B191" s="6" t="s">
        <v>2024</v>
      </c>
      <c r="C191" s="6" t="s">
        <v>6403</v>
      </c>
      <c r="D191" s="5"/>
      <c r="E191" s="5"/>
      <c r="F191" s="5"/>
      <c r="G191" s="5"/>
    </row>
    <row r="192" spans="2:7" s="1" customFormat="1" ht="15" customHeight="1" x14ac:dyDescent="0.3">
      <c r="B192" s="4" t="s">
        <v>2032</v>
      </c>
      <c r="C192" s="4" t="s">
        <v>6407</v>
      </c>
      <c r="D192" s="3" t="s">
        <v>28</v>
      </c>
      <c r="E192" s="18">
        <v>2</v>
      </c>
      <c r="F192" s="3">
        <v>252.6</v>
      </c>
      <c r="G192" s="3">
        <f t="shared" ref="G192" si="44">+ROUND(+IF(E192="",0,E192*F192),2)</f>
        <v>505.2</v>
      </c>
    </row>
    <row r="193" spans="2:7" s="1" customFormat="1" ht="30" customHeight="1" x14ac:dyDescent="0.3">
      <c r="B193" s="7" t="s">
        <v>2156</v>
      </c>
      <c r="C193" s="7" t="s">
        <v>4</v>
      </c>
      <c r="D193" s="8"/>
      <c r="E193" s="15"/>
      <c r="F193" s="8"/>
      <c r="G193" s="8">
        <f>+G194+G270+G272+G274+G276+G288+G295</f>
        <v>590266.36999999988</v>
      </c>
    </row>
    <row r="194" spans="2:7" s="1" customFormat="1" ht="25.2" customHeight="1" x14ac:dyDescent="0.3">
      <c r="B194" s="10" t="s">
        <v>2161</v>
      </c>
      <c r="C194" s="10" t="s">
        <v>2162</v>
      </c>
      <c r="D194" s="11"/>
      <c r="E194" s="16"/>
      <c r="F194" s="11"/>
      <c r="G194" s="11">
        <f>SUM(G195:G269)</f>
        <v>207967.93999999992</v>
      </c>
    </row>
    <row r="195" spans="2:7" s="1" customFormat="1" ht="25.2" customHeight="1" x14ac:dyDescent="0.3">
      <c r="B195" s="12" t="s">
        <v>2163</v>
      </c>
      <c r="C195" s="12" t="s">
        <v>6410</v>
      </c>
      <c r="D195" s="13"/>
      <c r="E195" s="17"/>
      <c r="F195" s="13"/>
      <c r="G195" s="13"/>
    </row>
    <row r="196" spans="2:7" s="1" customFormat="1" ht="19.95" customHeight="1" x14ac:dyDescent="0.3">
      <c r="B196" s="6" t="s">
        <v>2165</v>
      </c>
      <c r="C196" s="6" t="s">
        <v>2164</v>
      </c>
      <c r="D196" s="5"/>
      <c r="E196" s="5"/>
      <c r="F196" s="5"/>
      <c r="G196" s="5"/>
    </row>
    <row r="197" spans="2:7" s="1" customFormat="1" ht="15" customHeight="1" x14ac:dyDescent="0.3">
      <c r="B197" s="4" t="s">
        <v>6413</v>
      </c>
      <c r="C197" s="4" t="s">
        <v>6414</v>
      </c>
      <c r="D197" s="3" t="s">
        <v>1337</v>
      </c>
      <c r="E197" s="18">
        <v>5</v>
      </c>
      <c r="F197" s="3">
        <v>33.51</v>
      </c>
      <c r="G197" s="3">
        <f t="shared" ref="G197" si="45">+ROUND(+IF(E197="",0,E197*F197),2)</f>
        <v>167.55</v>
      </c>
    </row>
    <row r="198" spans="2:7" s="1" customFormat="1" ht="19.95" customHeight="1" x14ac:dyDescent="0.3">
      <c r="B198" s="6" t="s">
        <v>2167</v>
      </c>
      <c r="C198" s="6" t="s">
        <v>6416</v>
      </c>
      <c r="D198" s="5"/>
      <c r="E198" s="5"/>
      <c r="F198" s="5"/>
      <c r="G198" s="5"/>
    </row>
    <row r="199" spans="2:7" s="1" customFormat="1" ht="15" customHeight="1" x14ac:dyDescent="0.3">
      <c r="B199" s="4" t="s">
        <v>6419</v>
      </c>
      <c r="C199" s="4" t="s">
        <v>6799</v>
      </c>
      <c r="D199" s="3" t="s">
        <v>1337</v>
      </c>
      <c r="E199" s="18">
        <v>40</v>
      </c>
      <c r="F199" s="3">
        <v>117.7</v>
      </c>
      <c r="G199" s="3">
        <f t="shared" ref="G199:G200" si="46">+ROUND(+IF(E199="",0,E199*F199),2)</f>
        <v>4708</v>
      </c>
    </row>
    <row r="200" spans="2:7" s="1" customFormat="1" ht="15" customHeight="1" x14ac:dyDescent="0.3">
      <c r="B200" s="4" t="s">
        <v>6420</v>
      </c>
      <c r="C200" s="4" t="s">
        <v>6800</v>
      </c>
      <c r="D200" s="3" t="s">
        <v>1337</v>
      </c>
      <c r="E200" s="18">
        <v>24</v>
      </c>
      <c r="F200" s="3">
        <v>121.23</v>
      </c>
      <c r="G200" s="3">
        <f t="shared" si="46"/>
        <v>2909.52</v>
      </c>
    </row>
    <row r="201" spans="2:7" s="1" customFormat="1" ht="19.95" customHeight="1" x14ac:dyDescent="0.3">
      <c r="B201" s="6" t="s">
        <v>2169</v>
      </c>
      <c r="C201" s="6" t="s">
        <v>6421</v>
      </c>
      <c r="D201" s="5"/>
      <c r="E201" s="5"/>
      <c r="F201" s="5"/>
      <c r="G201" s="5"/>
    </row>
    <row r="202" spans="2:7" s="1" customFormat="1" ht="15" customHeight="1" x14ac:dyDescent="0.3">
      <c r="B202" s="4" t="s">
        <v>6422</v>
      </c>
      <c r="C202" s="4" t="s">
        <v>6423</v>
      </c>
      <c r="D202" s="3" t="s">
        <v>1337</v>
      </c>
      <c r="E202" s="18">
        <v>34</v>
      </c>
      <c r="F202" s="3">
        <v>40.159999999999997</v>
      </c>
      <c r="G202" s="3">
        <f t="shared" ref="G202:G203" si="47">+ROUND(+IF(E202="",0,E202*F202),2)</f>
        <v>1365.44</v>
      </c>
    </row>
    <row r="203" spans="2:7" s="1" customFormat="1" ht="15" customHeight="1" x14ac:dyDescent="0.3">
      <c r="B203" s="4" t="s">
        <v>6424</v>
      </c>
      <c r="C203" s="4" t="s">
        <v>6425</v>
      </c>
      <c r="D203" s="3" t="s">
        <v>1337</v>
      </c>
      <c r="E203" s="18">
        <v>5</v>
      </c>
      <c r="F203" s="3">
        <v>40.17</v>
      </c>
      <c r="G203" s="3">
        <f t="shared" si="47"/>
        <v>200.85</v>
      </c>
    </row>
    <row r="204" spans="2:7" s="1" customFormat="1" ht="19.95" customHeight="1" x14ac:dyDescent="0.3">
      <c r="B204" s="6" t="s">
        <v>2171</v>
      </c>
      <c r="C204" s="6" t="s">
        <v>6426</v>
      </c>
      <c r="D204" s="5"/>
      <c r="E204" s="5"/>
      <c r="F204" s="5"/>
      <c r="G204" s="5"/>
    </row>
    <row r="205" spans="2:7" s="1" customFormat="1" ht="15" customHeight="1" x14ac:dyDescent="0.3">
      <c r="B205" s="4" t="s">
        <v>6427</v>
      </c>
      <c r="C205" s="4" t="s">
        <v>6801</v>
      </c>
      <c r="D205" s="3" t="s">
        <v>1337</v>
      </c>
      <c r="E205" s="18">
        <v>4</v>
      </c>
      <c r="F205" s="3">
        <v>59.91</v>
      </c>
      <c r="G205" s="3">
        <f t="shared" ref="G205:G206" si="48">+ROUND(+IF(E205="",0,E205*F205),2)</f>
        <v>239.64</v>
      </c>
    </row>
    <row r="206" spans="2:7" s="1" customFormat="1" ht="15" customHeight="1" x14ac:dyDescent="0.3">
      <c r="B206" s="4" t="s">
        <v>6431</v>
      </c>
      <c r="C206" s="4" t="s">
        <v>6805</v>
      </c>
      <c r="D206" s="3" t="s">
        <v>1337</v>
      </c>
      <c r="E206" s="18">
        <v>15</v>
      </c>
      <c r="F206" s="3">
        <v>61.9</v>
      </c>
      <c r="G206" s="3">
        <f t="shared" si="48"/>
        <v>928.5</v>
      </c>
    </row>
    <row r="207" spans="2:7" s="1" customFormat="1" ht="19.95" customHeight="1" x14ac:dyDescent="0.3">
      <c r="B207" s="6" t="s">
        <v>6432</v>
      </c>
      <c r="C207" s="6" t="s">
        <v>2206</v>
      </c>
      <c r="D207" s="5"/>
      <c r="E207" s="5"/>
      <c r="F207" s="5"/>
      <c r="G207" s="5"/>
    </row>
    <row r="208" spans="2:7" s="1" customFormat="1" ht="15" customHeight="1" x14ac:dyDescent="0.3">
      <c r="B208" s="4" t="s">
        <v>6433</v>
      </c>
      <c r="C208" s="4" t="s">
        <v>6434</v>
      </c>
      <c r="D208" s="3" t="s">
        <v>28</v>
      </c>
      <c r="E208" s="18">
        <v>31</v>
      </c>
      <c r="F208" s="3">
        <v>97.55</v>
      </c>
      <c r="G208" s="3">
        <f t="shared" ref="G208" si="49">+ROUND(+IF(E208="",0,E208*F208),2)</f>
        <v>3024.05</v>
      </c>
    </row>
    <row r="209" spans="2:7" s="1" customFormat="1" ht="25.2" customHeight="1" x14ac:dyDescent="0.3">
      <c r="B209" s="12" t="s">
        <v>2205</v>
      </c>
      <c r="C209" s="12" t="s">
        <v>2220</v>
      </c>
      <c r="D209" s="13"/>
      <c r="E209" s="17"/>
      <c r="F209" s="13"/>
      <c r="G209" s="13"/>
    </row>
    <row r="210" spans="2:7" s="1" customFormat="1" ht="15" customHeight="1" x14ac:dyDescent="0.3">
      <c r="B210" s="4" t="s">
        <v>2207</v>
      </c>
      <c r="C210" s="4" t="s">
        <v>6806</v>
      </c>
      <c r="D210" s="3" t="s">
        <v>25</v>
      </c>
      <c r="E210" s="18">
        <v>57</v>
      </c>
      <c r="F210" s="3">
        <v>33.94</v>
      </c>
      <c r="G210" s="3">
        <f t="shared" ref="G210:G225" si="50">+ROUND(+IF(E210="",0,E210*F210),2)</f>
        <v>1934.58</v>
      </c>
    </row>
    <row r="211" spans="2:7" s="1" customFormat="1" ht="15" customHeight="1" x14ac:dyDescent="0.3">
      <c r="B211" s="4" t="s">
        <v>2209</v>
      </c>
      <c r="C211" s="4" t="s">
        <v>6807</v>
      </c>
      <c r="D211" s="3" t="s">
        <v>25</v>
      </c>
      <c r="E211" s="18">
        <v>12</v>
      </c>
      <c r="F211" s="3">
        <v>9.67</v>
      </c>
      <c r="G211" s="3">
        <f t="shared" si="50"/>
        <v>116.04</v>
      </c>
    </row>
    <row r="212" spans="2:7" s="1" customFormat="1" ht="15" customHeight="1" x14ac:dyDescent="0.3">
      <c r="B212" s="4" t="s">
        <v>2211</v>
      </c>
      <c r="C212" s="4" t="s">
        <v>6808</v>
      </c>
      <c r="D212" s="3" t="s">
        <v>25</v>
      </c>
      <c r="E212" s="18">
        <v>721</v>
      </c>
      <c r="F212" s="3">
        <v>8.25</v>
      </c>
      <c r="G212" s="3">
        <f t="shared" si="50"/>
        <v>5948.25</v>
      </c>
    </row>
    <row r="213" spans="2:7" s="1" customFormat="1" ht="15" customHeight="1" x14ac:dyDescent="0.3">
      <c r="B213" s="4" t="s">
        <v>2213</v>
      </c>
      <c r="C213" s="4" t="s">
        <v>6443</v>
      </c>
      <c r="D213" s="3" t="s">
        <v>25</v>
      </c>
      <c r="E213" s="18">
        <v>917</v>
      </c>
      <c r="F213" s="3">
        <v>7.45</v>
      </c>
      <c r="G213" s="3">
        <f t="shared" si="50"/>
        <v>6831.65</v>
      </c>
    </row>
    <row r="214" spans="2:7" s="1" customFormat="1" ht="15" customHeight="1" x14ac:dyDescent="0.3">
      <c r="B214" s="4" t="s">
        <v>2215</v>
      </c>
      <c r="C214" s="4" t="s">
        <v>2234</v>
      </c>
      <c r="D214" s="3" t="s">
        <v>28</v>
      </c>
      <c r="E214" s="18">
        <v>114</v>
      </c>
      <c r="F214" s="3">
        <v>11.38</v>
      </c>
      <c r="G214" s="3">
        <f t="shared" si="50"/>
        <v>1297.32</v>
      </c>
    </row>
    <row r="215" spans="2:7" s="1" customFormat="1" ht="15" customHeight="1" x14ac:dyDescent="0.3">
      <c r="B215" s="4" t="s">
        <v>2217</v>
      </c>
      <c r="C215" s="4" t="s">
        <v>2240</v>
      </c>
      <c r="D215" s="3" t="s">
        <v>28</v>
      </c>
      <c r="E215" s="18">
        <v>188</v>
      </c>
      <c r="F215" s="3">
        <v>4.38</v>
      </c>
      <c r="G215" s="3">
        <f t="shared" si="50"/>
        <v>823.44</v>
      </c>
    </row>
    <row r="216" spans="2:7" s="1" customFormat="1" ht="15" customHeight="1" x14ac:dyDescent="0.3">
      <c r="B216" s="4" t="s">
        <v>6444</v>
      </c>
      <c r="C216" s="4" t="s">
        <v>2242</v>
      </c>
      <c r="D216" s="3" t="s">
        <v>28</v>
      </c>
      <c r="E216" s="18">
        <v>1790</v>
      </c>
      <c r="F216" s="3">
        <v>3.95</v>
      </c>
      <c r="G216" s="3">
        <f t="shared" si="50"/>
        <v>7070.5</v>
      </c>
    </row>
    <row r="217" spans="2:7" s="1" customFormat="1" ht="15" customHeight="1" x14ac:dyDescent="0.3">
      <c r="B217" s="4" t="s">
        <v>6445</v>
      </c>
      <c r="C217" s="4" t="s">
        <v>2244</v>
      </c>
      <c r="D217" s="3" t="s">
        <v>28</v>
      </c>
      <c r="E217" s="18">
        <v>4280</v>
      </c>
      <c r="F217" s="3">
        <v>3.2</v>
      </c>
      <c r="G217" s="3">
        <f t="shared" si="50"/>
        <v>13696</v>
      </c>
    </row>
    <row r="218" spans="2:7" s="1" customFormat="1" ht="15" customHeight="1" x14ac:dyDescent="0.3">
      <c r="B218" s="4" t="s">
        <v>6446</v>
      </c>
      <c r="C218" s="4" t="s">
        <v>2246</v>
      </c>
      <c r="D218" s="3" t="s">
        <v>28</v>
      </c>
      <c r="E218" s="18">
        <v>114</v>
      </c>
      <c r="F218" s="3">
        <v>19.600000000000001</v>
      </c>
      <c r="G218" s="3">
        <f t="shared" si="50"/>
        <v>2234.4</v>
      </c>
    </row>
    <row r="219" spans="2:7" s="1" customFormat="1" ht="15" customHeight="1" x14ac:dyDescent="0.3">
      <c r="B219" s="4" t="s">
        <v>6447</v>
      </c>
      <c r="C219" s="4" t="s">
        <v>2252</v>
      </c>
      <c r="D219" s="3" t="s">
        <v>28</v>
      </c>
      <c r="E219" s="18">
        <v>188</v>
      </c>
      <c r="F219" s="3">
        <v>17.649999999999999</v>
      </c>
      <c r="G219" s="3">
        <f t="shared" si="50"/>
        <v>3318.2</v>
      </c>
    </row>
    <row r="220" spans="2:7" s="1" customFormat="1" ht="15" customHeight="1" x14ac:dyDescent="0.3">
      <c r="B220" s="4" t="s">
        <v>6448</v>
      </c>
      <c r="C220" s="4" t="s">
        <v>2254</v>
      </c>
      <c r="D220" s="3" t="s">
        <v>28</v>
      </c>
      <c r="E220" s="18">
        <v>1780</v>
      </c>
      <c r="F220" s="3">
        <v>6.74</v>
      </c>
      <c r="G220" s="3">
        <f t="shared" si="50"/>
        <v>11997.2</v>
      </c>
    </row>
    <row r="221" spans="2:7" s="1" customFormat="1" ht="15" customHeight="1" x14ac:dyDescent="0.3">
      <c r="B221" s="4" t="s">
        <v>6449</v>
      </c>
      <c r="C221" s="4" t="s">
        <v>2256</v>
      </c>
      <c r="D221" s="3" t="s">
        <v>28</v>
      </c>
      <c r="E221" s="18">
        <v>4280</v>
      </c>
      <c r="F221" s="3">
        <v>4.26</v>
      </c>
      <c r="G221" s="3">
        <f t="shared" si="50"/>
        <v>18232.8</v>
      </c>
    </row>
    <row r="222" spans="2:7" s="1" customFormat="1" ht="15" customHeight="1" x14ac:dyDescent="0.3">
      <c r="B222" s="4" t="s">
        <v>6450</v>
      </c>
      <c r="C222" s="4" t="s">
        <v>6451</v>
      </c>
      <c r="D222" s="3" t="s">
        <v>28</v>
      </c>
      <c r="E222" s="18">
        <v>86</v>
      </c>
      <c r="F222" s="3">
        <v>9.35</v>
      </c>
      <c r="G222" s="3">
        <f t="shared" si="50"/>
        <v>804.1</v>
      </c>
    </row>
    <row r="223" spans="2:7" s="1" customFormat="1" ht="15" customHeight="1" x14ac:dyDescent="0.3">
      <c r="B223" s="4" t="s">
        <v>6452</v>
      </c>
      <c r="C223" s="4" t="s">
        <v>6453</v>
      </c>
      <c r="D223" s="3" t="s">
        <v>28</v>
      </c>
      <c r="E223" s="18">
        <v>138</v>
      </c>
      <c r="F223" s="3">
        <v>5.33</v>
      </c>
      <c r="G223" s="3">
        <f t="shared" si="50"/>
        <v>735.54</v>
      </c>
    </row>
    <row r="224" spans="2:7" s="1" customFormat="1" ht="15" customHeight="1" x14ac:dyDescent="0.3">
      <c r="B224" s="4" t="s">
        <v>6454</v>
      </c>
      <c r="C224" s="4" t="s">
        <v>3729</v>
      </c>
      <c r="D224" s="3" t="s">
        <v>28</v>
      </c>
      <c r="E224" s="18">
        <v>1315</v>
      </c>
      <c r="F224" s="3">
        <v>4.38</v>
      </c>
      <c r="G224" s="3">
        <f t="shared" si="50"/>
        <v>5759.7</v>
      </c>
    </row>
    <row r="225" spans="2:9" s="1" customFormat="1" ht="15" customHeight="1" x14ac:dyDescent="0.3">
      <c r="B225" s="4" t="s">
        <v>6455</v>
      </c>
      <c r="C225" s="4" t="s">
        <v>3731</v>
      </c>
      <c r="D225" s="3" t="s">
        <v>28</v>
      </c>
      <c r="E225" s="18">
        <v>2904</v>
      </c>
      <c r="F225" s="3">
        <v>3.82</v>
      </c>
      <c r="G225" s="3">
        <f t="shared" si="50"/>
        <v>11093.28</v>
      </c>
    </row>
    <row r="226" spans="2:9" s="1" customFormat="1" ht="25.2" customHeight="1" x14ac:dyDescent="0.3">
      <c r="B226" s="12" t="s">
        <v>2219</v>
      </c>
      <c r="C226" s="12" t="s">
        <v>6456</v>
      </c>
      <c r="D226" s="13"/>
      <c r="E226" s="17"/>
      <c r="F226" s="13"/>
      <c r="G226" s="13"/>
    </row>
    <row r="227" spans="2:9" s="1" customFormat="1" ht="15" customHeight="1" x14ac:dyDescent="0.3">
      <c r="B227" s="4" t="s">
        <v>2227</v>
      </c>
      <c r="C227" s="4" t="s">
        <v>6811</v>
      </c>
      <c r="D227" s="3" t="s">
        <v>25</v>
      </c>
      <c r="E227" s="59">
        <v>712.98</v>
      </c>
      <c r="F227" s="3">
        <v>11.11</v>
      </c>
      <c r="G227" s="3">
        <f t="shared" ref="G227:G233" si="51">+ROUND(+IF(E227="",0,E227*F227),2)</f>
        <v>7921.21</v>
      </c>
      <c r="I227" s="33">
        <v>712.97499999999991</v>
      </c>
    </row>
    <row r="228" spans="2:9" s="1" customFormat="1" ht="15" customHeight="1" x14ac:dyDescent="0.3">
      <c r="B228" s="4" t="s">
        <v>2229</v>
      </c>
      <c r="C228" s="4" t="s">
        <v>6812</v>
      </c>
      <c r="D228" s="3" t="s">
        <v>25</v>
      </c>
      <c r="E228" s="59">
        <v>1121.1500000000001</v>
      </c>
      <c r="F228" s="3">
        <v>14.61</v>
      </c>
      <c r="G228" s="3">
        <f t="shared" si="51"/>
        <v>16380</v>
      </c>
      <c r="I228" s="33">
        <v>1121.1479999999999</v>
      </c>
    </row>
    <row r="229" spans="2:9" s="1" customFormat="1" ht="15" customHeight="1" x14ac:dyDescent="0.3">
      <c r="B229" s="4" t="s">
        <v>2231</v>
      </c>
      <c r="C229" s="4" t="s">
        <v>6813</v>
      </c>
      <c r="D229" s="3" t="s">
        <v>25</v>
      </c>
      <c r="E229" s="59">
        <v>214.2</v>
      </c>
      <c r="F229" s="3">
        <v>21.61</v>
      </c>
      <c r="G229" s="3">
        <f t="shared" si="51"/>
        <v>4628.8599999999997</v>
      </c>
      <c r="H229" s="1">
        <f>+G319</f>
        <v>-1.7029999289661646E-2</v>
      </c>
      <c r="I229" s="33">
        <v>214.20400000000001</v>
      </c>
    </row>
    <row r="230" spans="2:9" s="1" customFormat="1" ht="15" customHeight="1" x14ac:dyDescent="0.3">
      <c r="B230" s="4" t="s">
        <v>2233</v>
      </c>
      <c r="C230" s="4" t="s">
        <v>6814</v>
      </c>
      <c r="D230" s="3" t="s">
        <v>25</v>
      </c>
      <c r="E230" s="18">
        <v>299.92</v>
      </c>
      <c r="F230" s="3">
        <v>24.88</v>
      </c>
      <c r="G230" s="3">
        <f t="shared" si="51"/>
        <v>7462.01</v>
      </c>
    </row>
    <row r="231" spans="2:9" s="1" customFormat="1" ht="15" customHeight="1" x14ac:dyDescent="0.3">
      <c r="B231" s="4" t="s">
        <v>2235</v>
      </c>
      <c r="C231" s="4" t="s">
        <v>6815</v>
      </c>
      <c r="D231" s="3" t="s">
        <v>25</v>
      </c>
      <c r="E231" s="18">
        <v>116</v>
      </c>
      <c r="F231" s="3">
        <v>69.11</v>
      </c>
      <c r="G231" s="3">
        <f t="shared" si="51"/>
        <v>8016.76</v>
      </c>
    </row>
    <row r="232" spans="2:9" s="1" customFormat="1" ht="15" customHeight="1" x14ac:dyDescent="0.3">
      <c r="B232" s="4" t="s">
        <v>2237</v>
      </c>
      <c r="C232" s="4" t="s">
        <v>2362</v>
      </c>
      <c r="D232" s="3" t="s">
        <v>25</v>
      </c>
      <c r="E232" s="18">
        <v>140</v>
      </c>
      <c r="F232" s="3">
        <v>11.56</v>
      </c>
      <c r="G232" s="3">
        <f t="shared" si="51"/>
        <v>1618.4</v>
      </c>
    </row>
    <row r="233" spans="2:9" s="1" customFormat="1" ht="15" customHeight="1" x14ac:dyDescent="0.3">
      <c r="B233" s="4" t="s">
        <v>2239</v>
      </c>
      <c r="C233" s="4" t="s">
        <v>6816</v>
      </c>
      <c r="D233" s="3" t="s">
        <v>25</v>
      </c>
      <c r="E233" s="18">
        <v>102</v>
      </c>
      <c r="F233" s="3">
        <v>46.2</v>
      </c>
      <c r="G233" s="3">
        <f t="shared" si="51"/>
        <v>4712.3999999999996</v>
      </c>
    </row>
    <row r="234" spans="2:9" s="1" customFormat="1" ht="25.2" customHeight="1" x14ac:dyDescent="0.3">
      <c r="B234" s="12" t="s">
        <v>2323</v>
      </c>
      <c r="C234" s="12" t="s">
        <v>6459</v>
      </c>
      <c r="D234" s="13"/>
      <c r="E234" s="17"/>
      <c r="F234" s="13"/>
      <c r="G234" s="13"/>
    </row>
    <row r="235" spans="2:9" s="1" customFormat="1" ht="15" customHeight="1" x14ac:dyDescent="0.3">
      <c r="B235" s="4" t="s">
        <v>2325</v>
      </c>
      <c r="C235" s="4" t="s">
        <v>6460</v>
      </c>
      <c r="D235" s="3" t="s">
        <v>25</v>
      </c>
      <c r="E235" s="18">
        <v>151</v>
      </c>
      <c r="F235" s="3">
        <v>66.459999999999994</v>
      </c>
      <c r="G235" s="3">
        <f t="shared" ref="G235:G236" si="52">+ROUND(+IF(E235="",0,E235*F235),2)</f>
        <v>10035.459999999999</v>
      </c>
    </row>
    <row r="236" spans="2:9" s="1" customFormat="1" ht="15" customHeight="1" x14ac:dyDescent="0.3">
      <c r="B236" s="4" t="s">
        <v>2327</v>
      </c>
      <c r="C236" s="4" t="s">
        <v>2370</v>
      </c>
      <c r="D236" s="3" t="s">
        <v>28</v>
      </c>
      <c r="E236" s="18">
        <v>6</v>
      </c>
      <c r="F236" s="3">
        <v>478.02</v>
      </c>
      <c r="G236" s="3">
        <f t="shared" si="52"/>
        <v>2868.12</v>
      </c>
    </row>
    <row r="237" spans="2:9" s="1" customFormat="1" ht="25.2" customHeight="1" x14ac:dyDescent="0.3">
      <c r="B237" s="12" t="s">
        <v>2365</v>
      </c>
      <c r="C237" s="12" t="s">
        <v>6461</v>
      </c>
      <c r="D237" s="13"/>
      <c r="E237" s="17"/>
      <c r="F237" s="13"/>
      <c r="G237" s="13"/>
    </row>
    <row r="238" spans="2:9" s="1" customFormat="1" ht="15" customHeight="1" x14ac:dyDescent="0.3">
      <c r="B238" s="4" t="s">
        <v>2367</v>
      </c>
      <c r="C238" s="4" t="s">
        <v>6462</v>
      </c>
      <c r="D238" s="3" t="s">
        <v>28</v>
      </c>
      <c r="E238" s="18">
        <v>1</v>
      </c>
      <c r="F238" s="3">
        <v>2574.69</v>
      </c>
      <c r="G238" s="3">
        <f t="shared" ref="G238" si="53">+ROUND(+IF(E238="",0,E238*F238),2)</f>
        <v>2574.69</v>
      </c>
    </row>
    <row r="239" spans="2:9" s="1" customFormat="1" ht="25.2" customHeight="1" x14ac:dyDescent="0.3">
      <c r="B239" s="12" t="s">
        <v>2371</v>
      </c>
      <c r="C239" s="12" t="s">
        <v>2388</v>
      </c>
      <c r="D239" s="13"/>
      <c r="E239" s="17"/>
      <c r="F239" s="13"/>
      <c r="G239" s="13"/>
    </row>
    <row r="240" spans="2:9" s="1" customFormat="1" ht="15" customHeight="1" x14ac:dyDescent="0.3">
      <c r="B240" s="4" t="s">
        <v>2373</v>
      </c>
      <c r="C240" s="4" t="s">
        <v>6463</v>
      </c>
      <c r="D240" s="3" t="s">
        <v>28</v>
      </c>
      <c r="E240" s="18">
        <v>1</v>
      </c>
      <c r="F240" s="3">
        <v>745.45</v>
      </c>
      <c r="G240" s="3">
        <f t="shared" ref="G240:G256" si="54">+ROUND(+IF(E240="",0,E240*F240),2)</f>
        <v>745.45</v>
      </c>
    </row>
    <row r="241" spans="2:7" s="1" customFormat="1" ht="15" customHeight="1" x14ac:dyDescent="0.3">
      <c r="B241" s="4" t="s">
        <v>2387</v>
      </c>
      <c r="C241" s="4" t="s">
        <v>6464</v>
      </c>
      <c r="D241" s="3" t="s">
        <v>28</v>
      </c>
      <c r="E241" s="18">
        <v>1</v>
      </c>
      <c r="F241" s="3">
        <v>870.32</v>
      </c>
      <c r="G241" s="3">
        <f t="shared" si="54"/>
        <v>870.32</v>
      </c>
    </row>
    <row r="242" spans="2:7" s="1" customFormat="1" ht="15" customHeight="1" x14ac:dyDescent="0.3">
      <c r="B242" s="4" t="s">
        <v>2399</v>
      </c>
      <c r="C242" s="4" t="s">
        <v>6465</v>
      </c>
      <c r="D242" s="3" t="s">
        <v>28</v>
      </c>
      <c r="E242" s="18">
        <v>1</v>
      </c>
      <c r="F242" s="3">
        <v>870.32</v>
      </c>
      <c r="G242" s="3">
        <f t="shared" si="54"/>
        <v>870.32</v>
      </c>
    </row>
    <row r="243" spans="2:7" s="1" customFormat="1" ht="15" customHeight="1" x14ac:dyDescent="0.3">
      <c r="B243" s="4" t="s">
        <v>2405</v>
      </c>
      <c r="C243" s="4" t="s">
        <v>6466</v>
      </c>
      <c r="D243" s="3" t="s">
        <v>28</v>
      </c>
      <c r="E243" s="18">
        <v>1</v>
      </c>
      <c r="F243" s="3">
        <v>842.02</v>
      </c>
      <c r="G243" s="3">
        <f t="shared" si="54"/>
        <v>842.02</v>
      </c>
    </row>
    <row r="244" spans="2:7" s="1" customFormat="1" ht="15" customHeight="1" x14ac:dyDescent="0.3">
      <c r="B244" s="4" t="s">
        <v>6467</v>
      </c>
      <c r="C244" s="4" t="s">
        <v>6468</v>
      </c>
      <c r="D244" s="3" t="s">
        <v>28</v>
      </c>
      <c r="E244" s="18">
        <v>1</v>
      </c>
      <c r="F244" s="3">
        <v>842.02</v>
      </c>
      <c r="G244" s="3">
        <f t="shared" si="54"/>
        <v>842.02</v>
      </c>
    </row>
    <row r="245" spans="2:7" s="1" customFormat="1" ht="15" customHeight="1" x14ac:dyDescent="0.3">
      <c r="B245" s="4" t="s">
        <v>6469</v>
      </c>
      <c r="C245" s="4" t="s">
        <v>6470</v>
      </c>
      <c r="D245" s="3" t="s">
        <v>28</v>
      </c>
      <c r="E245" s="18">
        <v>1</v>
      </c>
      <c r="F245" s="3">
        <v>745.45</v>
      </c>
      <c r="G245" s="3">
        <f t="shared" si="54"/>
        <v>745.45</v>
      </c>
    </row>
    <row r="246" spans="2:7" s="1" customFormat="1" ht="15" customHeight="1" x14ac:dyDescent="0.3">
      <c r="B246" s="4" t="s">
        <v>6471</v>
      </c>
      <c r="C246" s="4" t="s">
        <v>6472</v>
      </c>
      <c r="D246" s="3" t="s">
        <v>28</v>
      </c>
      <c r="E246" s="18">
        <v>1</v>
      </c>
      <c r="F246" s="3">
        <v>504.49</v>
      </c>
      <c r="G246" s="3">
        <f t="shared" si="54"/>
        <v>504.49</v>
      </c>
    </row>
    <row r="247" spans="2:7" s="1" customFormat="1" ht="15" customHeight="1" x14ac:dyDescent="0.3">
      <c r="B247" s="4" t="s">
        <v>6473</v>
      </c>
      <c r="C247" s="4" t="s">
        <v>6474</v>
      </c>
      <c r="D247" s="3" t="s">
        <v>28</v>
      </c>
      <c r="E247" s="18">
        <v>1</v>
      </c>
      <c r="F247" s="3">
        <v>504.49</v>
      </c>
      <c r="G247" s="3">
        <f t="shared" si="54"/>
        <v>504.49</v>
      </c>
    </row>
    <row r="248" spans="2:7" s="1" customFormat="1" ht="15" customHeight="1" x14ac:dyDescent="0.3">
      <c r="B248" s="4" t="s">
        <v>6475</v>
      </c>
      <c r="C248" s="4" t="s">
        <v>6476</v>
      </c>
      <c r="D248" s="3" t="s">
        <v>28</v>
      </c>
      <c r="E248" s="18">
        <v>1</v>
      </c>
      <c r="F248" s="3">
        <v>504.49</v>
      </c>
      <c r="G248" s="3">
        <f t="shared" si="54"/>
        <v>504.49</v>
      </c>
    </row>
    <row r="249" spans="2:7" s="1" customFormat="1" ht="15" customHeight="1" x14ac:dyDescent="0.3">
      <c r="B249" s="4" t="s">
        <v>6477</v>
      </c>
      <c r="C249" s="4" t="s">
        <v>6478</v>
      </c>
      <c r="D249" s="3" t="s">
        <v>28</v>
      </c>
      <c r="E249" s="18">
        <v>1</v>
      </c>
      <c r="F249" s="3">
        <v>2687.37</v>
      </c>
      <c r="G249" s="3">
        <f t="shared" si="54"/>
        <v>2687.37</v>
      </c>
    </row>
    <row r="250" spans="2:7" s="1" customFormat="1" ht="15" customHeight="1" x14ac:dyDescent="0.3">
      <c r="B250" s="4" t="s">
        <v>6479</v>
      </c>
      <c r="C250" s="4" t="s">
        <v>6480</v>
      </c>
      <c r="D250" s="3" t="s">
        <v>28</v>
      </c>
      <c r="E250" s="18">
        <v>1</v>
      </c>
      <c r="F250" s="3">
        <v>504.49</v>
      </c>
      <c r="G250" s="3">
        <f t="shared" si="54"/>
        <v>504.49</v>
      </c>
    </row>
    <row r="251" spans="2:7" s="1" customFormat="1" ht="15" customHeight="1" x14ac:dyDescent="0.3">
      <c r="B251" s="4" t="s">
        <v>6481</v>
      </c>
      <c r="C251" s="4" t="s">
        <v>6482</v>
      </c>
      <c r="D251" s="3" t="s">
        <v>28</v>
      </c>
      <c r="E251" s="18">
        <v>1</v>
      </c>
      <c r="F251" s="3">
        <v>560.83000000000004</v>
      </c>
      <c r="G251" s="3">
        <f t="shared" si="54"/>
        <v>560.83000000000004</v>
      </c>
    </row>
    <row r="252" spans="2:7" s="1" customFormat="1" ht="15" customHeight="1" x14ac:dyDescent="0.3">
      <c r="B252" s="4" t="s">
        <v>6483</v>
      </c>
      <c r="C252" s="4" t="s">
        <v>6484</v>
      </c>
      <c r="D252" s="3" t="s">
        <v>28</v>
      </c>
      <c r="E252" s="18">
        <v>1</v>
      </c>
      <c r="F252" s="3">
        <v>607.94000000000005</v>
      </c>
      <c r="G252" s="3">
        <f t="shared" si="54"/>
        <v>607.94000000000005</v>
      </c>
    </row>
    <row r="253" spans="2:7" s="1" customFormat="1" ht="15" customHeight="1" x14ac:dyDescent="0.3">
      <c r="B253" s="4" t="s">
        <v>6485</v>
      </c>
      <c r="C253" s="4" t="s">
        <v>6817</v>
      </c>
      <c r="D253" s="3" t="s">
        <v>28</v>
      </c>
      <c r="E253" s="18">
        <v>1</v>
      </c>
      <c r="F253" s="3">
        <v>651.05999999999995</v>
      </c>
      <c r="G253" s="3">
        <f t="shared" si="54"/>
        <v>651.05999999999995</v>
      </c>
    </row>
    <row r="254" spans="2:7" s="1" customFormat="1" ht="15" customHeight="1" x14ac:dyDescent="0.3">
      <c r="B254" s="4" t="s">
        <v>6486</v>
      </c>
      <c r="C254" s="4" t="s">
        <v>6487</v>
      </c>
      <c r="D254" s="3" t="s">
        <v>28</v>
      </c>
      <c r="E254" s="18">
        <v>1</v>
      </c>
      <c r="F254" s="3">
        <v>870.32</v>
      </c>
      <c r="G254" s="3">
        <f t="shared" si="54"/>
        <v>870.32</v>
      </c>
    </row>
    <row r="255" spans="2:7" s="1" customFormat="1" ht="15" customHeight="1" x14ac:dyDescent="0.3">
      <c r="B255" s="4" t="s">
        <v>6488</v>
      </c>
      <c r="C255" s="4" t="s">
        <v>6489</v>
      </c>
      <c r="D255" s="3" t="s">
        <v>28</v>
      </c>
      <c r="E255" s="18">
        <v>1</v>
      </c>
      <c r="F255" s="3">
        <v>2912.74</v>
      </c>
      <c r="G255" s="3">
        <f t="shared" si="54"/>
        <v>2912.74</v>
      </c>
    </row>
    <row r="256" spans="2:7" s="1" customFormat="1" ht="15" customHeight="1" x14ac:dyDescent="0.3">
      <c r="B256" s="4" t="s">
        <v>6495</v>
      </c>
      <c r="C256" s="4" t="s">
        <v>6496</v>
      </c>
      <c r="D256" s="3" t="s">
        <v>28</v>
      </c>
      <c r="E256" s="18">
        <v>16</v>
      </c>
      <c r="F256" s="3">
        <v>10.86</v>
      </c>
      <c r="G256" s="3">
        <f t="shared" si="54"/>
        <v>173.76</v>
      </c>
    </row>
    <row r="257" spans="2:7" s="1" customFormat="1" ht="25.2" customHeight="1" x14ac:dyDescent="0.3">
      <c r="B257" s="12" t="s">
        <v>2433</v>
      </c>
      <c r="C257" s="12" t="s">
        <v>6497</v>
      </c>
      <c r="D257" s="13"/>
      <c r="E257" s="17"/>
      <c r="F257" s="13"/>
      <c r="G257" s="13"/>
    </row>
    <row r="258" spans="2:7" s="1" customFormat="1" ht="15" customHeight="1" x14ac:dyDescent="0.3">
      <c r="B258" s="4" t="s">
        <v>2435</v>
      </c>
      <c r="C258" s="4" t="s">
        <v>6819</v>
      </c>
      <c r="D258" s="3" t="s">
        <v>28</v>
      </c>
      <c r="E258" s="18">
        <v>1</v>
      </c>
      <c r="F258" s="3">
        <v>2465.8000000000002</v>
      </c>
      <c r="G258" s="3">
        <f t="shared" ref="G258:G269" si="55">+ROUND(+IF(E258="",0,E258*F258),2)</f>
        <v>2465.8000000000002</v>
      </c>
    </row>
    <row r="259" spans="2:7" s="1" customFormat="1" ht="15" customHeight="1" x14ac:dyDescent="0.3">
      <c r="B259" s="4" t="s">
        <v>2437</v>
      </c>
      <c r="C259" s="4" t="s">
        <v>6820</v>
      </c>
      <c r="D259" s="3" t="s">
        <v>28</v>
      </c>
      <c r="E259" s="18">
        <v>2</v>
      </c>
      <c r="F259" s="3">
        <v>958.7</v>
      </c>
      <c r="G259" s="3">
        <f t="shared" si="55"/>
        <v>1917.4</v>
      </c>
    </row>
    <row r="260" spans="2:7" s="1" customFormat="1" ht="15" customHeight="1" x14ac:dyDescent="0.3">
      <c r="B260" s="4" t="s">
        <v>2439</v>
      </c>
      <c r="C260" s="4" t="s">
        <v>6821</v>
      </c>
      <c r="D260" s="3" t="s">
        <v>28</v>
      </c>
      <c r="E260" s="18">
        <v>2</v>
      </c>
      <c r="F260" s="3">
        <v>879.64</v>
      </c>
      <c r="G260" s="3">
        <f t="shared" si="55"/>
        <v>1759.28</v>
      </c>
    </row>
    <row r="261" spans="2:7" s="1" customFormat="1" ht="15" customHeight="1" x14ac:dyDescent="0.3">
      <c r="B261" s="4" t="s">
        <v>2441</v>
      </c>
      <c r="C261" s="4" t="s">
        <v>6822</v>
      </c>
      <c r="D261" s="3" t="s">
        <v>28</v>
      </c>
      <c r="E261" s="18">
        <v>2</v>
      </c>
      <c r="F261" s="3">
        <v>800.58</v>
      </c>
      <c r="G261" s="3">
        <f t="shared" si="55"/>
        <v>1601.16</v>
      </c>
    </row>
    <row r="262" spans="2:7" s="1" customFormat="1" ht="15" customHeight="1" x14ac:dyDescent="0.3">
      <c r="B262" s="4" t="s">
        <v>2443</v>
      </c>
      <c r="C262" s="4" t="s">
        <v>6823</v>
      </c>
      <c r="D262" s="3" t="s">
        <v>28</v>
      </c>
      <c r="E262" s="18">
        <v>2</v>
      </c>
      <c r="F262" s="3">
        <v>800.58</v>
      </c>
      <c r="G262" s="3">
        <f t="shared" si="55"/>
        <v>1601.16</v>
      </c>
    </row>
    <row r="263" spans="2:7" s="1" customFormat="1" ht="15" customHeight="1" x14ac:dyDescent="0.3">
      <c r="B263" s="4" t="s">
        <v>2445</v>
      </c>
      <c r="C263" s="4" t="s">
        <v>6824</v>
      </c>
      <c r="D263" s="3" t="s">
        <v>28</v>
      </c>
      <c r="E263" s="18">
        <v>2</v>
      </c>
      <c r="F263" s="3">
        <v>765.18</v>
      </c>
      <c r="G263" s="3">
        <f t="shared" si="55"/>
        <v>1530.36</v>
      </c>
    </row>
    <row r="264" spans="2:7" s="1" customFormat="1" ht="15" customHeight="1" x14ac:dyDescent="0.3">
      <c r="B264" s="4" t="s">
        <v>2447</v>
      </c>
      <c r="C264" s="4" t="s">
        <v>6825</v>
      </c>
      <c r="D264" s="3" t="s">
        <v>28</v>
      </c>
      <c r="E264" s="18">
        <v>2</v>
      </c>
      <c r="F264" s="3">
        <v>765.18</v>
      </c>
      <c r="G264" s="3">
        <f t="shared" si="55"/>
        <v>1530.36</v>
      </c>
    </row>
    <row r="265" spans="2:7" s="1" customFormat="1" ht="15" customHeight="1" x14ac:dyDescent="0.3">
      <c r="B265" s="4" t="s">
        <v>2449</v>
      </c>
      <c r="C265" s="4" t="s">
        <v>6826</v>
      </c>
      <c r="D265" s="3" t="s">
        <v>28</v>
      </c>
      <c r="E265" s="18">
        <v>2</v>
      </c>
      <c r="F265" s="3">
        <v>765.18</v>
      </c>
      <c r="G265" s="3">
        <f t="shared" si="55"/>
        <v>1530.36</v>
      </c>
    </row>
    <row r="266" spans="2:7" s="1" customFormat="1" ht="15" customHeight="1" x14ac:dyDescent="0.3">
      <c r="B266" s="4" t="s">
        <v>2451</v>
      </c>
      <c r="C266" s="4" t="s">
        <v>6827</v>
      </c>
      <c r="D266" s="3" t="s">
        <v>28</v>
      </c>
      <c r="E266" s="18">
        <v>2</v>
      </c>
      <c r="F266" s="3">
        <v>765.18</v>
      </c>
      <c r="G266" s="3">
        <f t="shared" si="55"/>
        <v>1530.36</v>
      </c>
    </row>
    <row r="267" spans="2:7" s="1" customFormat="1" ht="15" customHeight="1" x14ac:dyDescent="0.3">
      <c r="B267" s="4" t="s">
        <v>2453</v>
      </c>
      <c r="C267" s="4" t="s">
        <v>6828</v>
      </c>
      <c r="D267" s="3" t="s">
        <v>28</v>
      </c>
      <c r="E267" s="18">
        <v>4</v>
      </c>
      <c r="F267" s="3">
        <v>765.18</v>
      </c>
      <c r="G267" s="3">
        <f t="shared" si="55"/>
        <v>3060.72</v>
      </c>
    </row>
    <row r="268" spans="2:7" s="1" customFormat="1" ht="15" customHeight="1" x14ac:dyDescent="0.3">
      <c r="B268" s="4" t="s">
        <v>2463</v>
      </c>
      <c r="C268" s="4" t="s">
        <v>6499</v>
      </c>
      <c r="D268" s="3" t="s">
        <v>28</v>
      </c>
      <c r="E268" s="18">
        <v>14</v>
      </c>
      <c r="F268" s="3">
        <v>155.03</v>
      </c>
      <c r="G268" s="3">
        <f t="shared" si="55"/>
        <v>2170.42</v>
      </c>
    </row>
    <row r="269" spans="2:7" s="1" customFormat="1" ht="15" customHeight="1" x14ac:dyDescent="0.3">
      <c r="B269" s="4" t="s">
        <v>2465</v>
      </c>
      <c r="C269" s="4" t="s">
        <v>6500</v>
      </c>
      <c r="D269" s="3" t="s">
        <v>28</v>
      </c>
      <c r="E269" s="18">
        <v>7</v>
      </c>
      <c r="F269" s="3">
        <v>31.22</v>
      </c>
      <c r="G269" s="3">
        <f t="shared" si="55"/>
        <v>218.54</v>
      </c>
    </row>
    <row r="270" spans="2:7" s="1" customFormat="1" ht="25.2" customHeight="1" x14ac:dyDescent="0.3">
      <c r="B270" s="10" t="s">
        <v>2491</v>
      </c>
      <c r="C270" s="10" t="s">
        <v>6502</v>
      </c>
      <c r="D270" s="11"/>
      <c r="E270" s="16"/>
      <c r="F270" s="11"/>
      <c r="G270" s="11">
        <f>SUM(G271)</f>
        <v>4280.8</v>
      </c>
    </row>
    <row r="271" spans="2:7" s="1" customFormat="1" ht="15" customHeight="1" x14ac:dyDescent="0.3">
      <c r="B271" s="4" t="s">
        <v>2493</v>
      </c>
      <c r="C271" s="4" t="s">
        <v>6503</v>
      </c>
      <c r="D271" s="3" t="s">
        <v>28</v>
      </c>
      <c r="E271" s="18">
        <v>5</v>
      </c>
      <c r="F271" s="3">
        <v>856.16</v>
      </c>
      <c r="G271" s="3">
        <f t="shared" ref="G271" si="56">+ROUND(+IF(E271="",0,E271*F271),2)</f>
        <v>4280.8</v>
      </c>
    </row>
    <row r="272" spans="2:7" s="1" customFormat="1" ht="25.2" customHeight="1" x14ac:dyDescent="0.3">
      <c r="B272" s="10" t="s">
        <v>2495</v>
      </c>
      <c r="C272" s="10" t="s">
        <v>2492</v>
      </c>
      <c r="D272" s="11"/>
      <c r="E272" s="16"/>
      <c r="F272" s="11"/>
      <c r="G272" s="11">
        <f>SUM(G273)</f>
        <v>6282.74</v>
      </c>
    </row>
    <row r="273" spans="2:7" s="1" customFormat="1" ht="15" customHeight="1" x14ac:dyDescent="0.3">
      <c r="B273" s="4" t="s">
        <v>2497</v>
      </c>
      <c r="C273" s="4" t="s">
        <v>6832</v>
      </c>
      <c r="D273" s="3" t="s">
        <v>28</v>
      </c>
      <c r="E273" s="18">
        <v>1</v>
      </c>
      <c r="F273" s="3">
        <v>6282.74</v>
      </c>
      <c r="G273" s="3">
        <f t="shared" ref="G273" si="57">+ROUND(+IF(E273="",0,E273*F273),2)</f>
        <v>6282.74</v>
      </c>
    </row>
    <row r="274" spans="2:7" s="1" customFormat="1" ht="25.2" customHeight="1" x14ac:dyDescent="0.3">
      <c r="B274" s="10" t="s">
        <v>2501</v>
      </c>
      <c r="C274" s="10" t="s">
        <v>6504</v>
      </c>
      <c r="D274" s="11"/>
      <c r="E274" s="16"/>
      <c r="F274" s="11"/>
      <c r="G274" s="11">
        <f>SUM(G275)</f>
        <v>10817.76</v>
      </c>
    </row>
    <row r="275" spans="2:7" s="1" customFormat="1" ht="15" customHeight="1" x14ac:dyDescent="0.3">
      <c r="B275" s="4" t="s">
        <v>2503</v>
      </c>
      <c r="C275" s="4" t="s">
        <v>6505</v>
      </c>
      <c r="D275" s="3" t="s">
        <v>28</v>
      </c>
      <c r="E275" s="18">
        <v>8</v>
      </c>
      <c r="F275" s="3">
        <v>1352.22</v>
      </c>
      <c r="G275" s="3">
        <f t="shared" ref="G275" si="58">+ROUND(+IF(E275="",0,E275*F275),2)</f>
        <v>10817.76</v>
      </c>
    </row>
    <row r="276" spans="2:7" s="1" customFormat="1" ht="25.2" customHeight="1" x14ac:dyDescent="0.3">
      <c r="B276" s="10" t="s">
        <v>2610</v>
      </c>
      <c r="C276" s="10" t="s">
        <v>2502</v>
      </c>
      <c r="D276" s="11"/>
      <c r="E276" s="16"/>
      <c r="F276" s="11"/>
      <c r="G276" s="11">
        <f>SUM(G277:G287)</f>
        <v>89781.670000000013</v>
      </c>
    </row>
    <row r="277" spans="2:7" s="1" customFormat="1" ht="25.2" customHeight="1" x14ac:dyDescent="0.3">
      <c r="B277" s="12" t="s">
        <v>6507</v>
      </c>
      <c r="C277" s="12" t="s">
        <v>6508</v>
      </c>
      <c r="D277" s="13"/>
      <c r="E277" s="17"/>
      <c r="F277" s="13"/>
      <c r="G277" s="13"/>
    </row>
    <row r="278" spans="2:7" s="1" customFormat="1" ht="15" customHeight="1" x14ac:dyDescent="0.3">
      <c r="B278" s="4" t="s">
        <v>6509</v>
      </c>
      <c r="C278" s="4" t="s">
        <v>6510</v>
      </c>
      <c r="D278" s="3" t="s">
        <v>28</v>
      </c>
      <c r="E278" s="18">
        <v>50</v>
      </c>
      <c r="F278" s="3">
        <v>156.83000000000001</v>
      </c>
      <c r="G278" s="3">
        <f t="shared" ref="G278:G287" si="59">+ROUND(+IF(E278="",0,E278*F278),2)</f>
        <v>7841.5</v>
      </c>
    </row>
    <row r="279" spans="2:7" s="1" customFormat="1" ht="15" customHeight="1" x14ac:dyDescent="0.3">
      <c r="B279" s="4" t="s">
        <v>6511</v>
      </c>
      <c r="C279" s="4" t="s">
        <v>6512</v>
      </c>
      <c r="D279" s="3" t="s">
        <v>28</v>
      </c>
      <c r="E279" s="18">
        <v>23</v>
      </c>
      <c r="F279" s="3">
        <v>156.83000000000001</v>
      </c>
      <c r="G279" s="3">
        <f t="shared" si="59"/>
        <v>3607.09</v>
      </c>
    </row>
    <row r="280" spans="2:7" s="1" customFormat="1" ht="15" customHeight="1" x14ac:dyDescent="0.3">
      <c r="B280" s="4" t="s">
        <v>6513</v>
      </c>
      <c r="C280" s="4" t="s">
        <v>6514</v>
      </c>
      <c r="D280" s="3" t="s">
        <v>28</v>
      </c>
      <c r="E280" s="18">
        <v>15</v>
      </c>
      <c r="F280" s="3">
        <v>134.41</v>
      </c>
      <c r="G280" s="3">
        <f t="shared" si="59"/>
        <v>2016.15</v>
      </c>
    </row>
    <row r="281" spans="2:7" s="1" customFormat="1" ht="15" customHeight="1" x14ac:dyDescent="0.3">
      <c r="B281" s="4" t="s">
        <v>6515</v>
      </c>
      <c r="C281" s="4" t="s">
        <v>6516</v>
      </c>
      <c r="D281" s="3" t="s">
        <v>28</v>
      </c>
      <c r="E281" s="18">
        <v>62</v>
      </c>
      <c r="F281" s="3">
        <v>166.29</v>
      </c>
      <c r="G281" s="3">
        <f t="shared" si="59"/>
        <v>10309.98</v>
      </c>
    </row>
    <row r="282" spans="2:7" s="1" customFormat="1" ht="15" customHeight="1" x14ac:dyDescent="0.3">
      <c r="B282" s="4" t="s">
        <v>6517</v>
      </c>
      <c r="C282" s="4" t="s">
        <v>6518</v>
      </c>
      <c r="D282" s="3" t="s">
        <v>28</v>
      </c>
      <c r="E282" s="18">
        <v>76</v>
      </c>
      <c r="F282" s="3">
        <v>252.78</v>
      </c>
      <c r="G282" s="3">
        <f t="shared" si="59"/>
        <v>19211.28</v>
      </c>
    </row>
    <row r="283" spans="2:7" s="1" customFormat="1" ht="15" customHeight="1" x14ac:dyDescent="0.3">
      <c r="B283" s="4" t="s">
        <v>6519</v>
      </c>
      <c r="C283" s="4" t="s">
        <v>6520</v>
      </c>
      <c r="D283" s="3" t="s">
        <v>28</v>
      </c>
      <c r="E283" s="18">
        <v>50</v>
      </c>
      <c r="F283" s="3">
        <v>249.32</v>
      </c>
      <c r="G283" s="3">
        <f t="shared" si="59"/>
        <v>12466</v>
      </c>
    </row>
    <row r="284" spans="2:7" s="1" customFormat="1" ht="15" customHeight="1" x14ac:dyDescent="0.3">
      <c r="B284" s="4" t="s">
        <v>6523</v>
      </c>
      <c r="C284" s="4" t="s">
        <v>6524</v>
      </c>
      <c r="D284" s="3" t="s">
        <v>28</v>
      </c>
      <c r="E284" s="18">
        <v>18</v>
      </c>
      <c r="F284" s="3">
        <v>89.28</v>
      </c>
      <c r="G284" s="3">
        <f t="shared" si="59"/>
        <v>1607.04</v>
      </c>
    </row>
    <row r="285" spans="2:7" s="1" customFormat="1" ht="15" customHeight="1" x14ac:dyDescent="0.3">
      <c r="B285" s="4" t="s">
        <v>6525</v>
      </c>
      <c r="C285" s="4" t="s">
        <v>6526</v>
      </c>
      <c r="D285" s="3" t="s">
        <v>28</v>
      </c>
      <c r="E285" s="18">
        <v>1</v>
      </c>
      <c r="F285" s="3">
        <v>24520.48</v>
      </c>
      <c r="G285" s="3">
        <f t="shared" si="59"/>
        <v>24520.48</v>
      </c>
    </row>
    <row r="286" spans="2:7" s="1" customFormat="1" ht="15" customHeight="1" x14ac:dyDescent="0.3">
      <c r="B286" s="4" t="s">
        <v>6527</v>
      </c>
      <c r="C286" s="4" t="s">
        <v>6528</v>
      </c>
      <c r="D286" s="3" t="s">
        <v>28</v>
      </c>
      <c r="E286" s="18">
        <v>5</v>
      </c>
      <c r="F286" s="3">
        <v>598.16</v>
      </c>
      <c r="G286" s="3">
        <f t="shared" si="59"/>
        <v>2990.8</v>
      </c>
    </row>
    <row r="287" spans="2:7" s="1" customFormat="1" ht="15" customHeight="1" x14ac:dyDescent="0.3">
      <c r="B287" s="4" t="s">
        <v>6529</v>
      </c>
      <c r="C287" s="4" t="s">
        <v>6530</v>
      </c>
      <c r="D287" s="3" t="s">
        <v>28</v>
      </c>
      <c r="E287" s="18">
        <v>17</v>
      </c>
      <c r="F287" s="3">
        <v>306.55</v>
      </c>
      <c r="G287" s="3">
        <f t="shared" si="59"/>
        <v>5211.3500000000004</v>
      </c>
    </row>
    <row r="288" spans="2:7" s="1" customFormat="1" ht="25.2" customHeight="1" x14ac:dyDescent="0.3">
      <c r="B288" s="10" t="s">
        <v>3651</v>
      </c>
      <c r="C288" s="10" t="s">
        <v>6532</v>
      </c>
      <c r="D288" s="11"/>
      <c r="E288" s="16"/>
      <c r="F288" s="11"/>
      <c r="G288" s="11">
        <f>SUM(G289:G294)</f>
        <v>260368.49</v>
      </c>
    </row>
    <row r="289" spans="2:7" s="1" customFormat="1" ht="25.2" customHeight="1" x14ac:dyDescent="0.3">
      <c r="B289" s="12" t="s">
        <v>3652</v>
      </c>
      <c r="C289" s="12" t="s">
        <v>6533</v>
      </c>
      <c r="D289" s="13"/>
      <c r="E289" s="17"/>
      <c r="F289" s="13"/>
      <c r="G289" s="13"/>
    </row>
    <row r="290" spans="2:7" s="1" customFormat="1" ht="15" customHeight="1" x14ac:dyDescent="0.3">
      <c r="B290" s="4" t="s">
        <v>6534</v>
      </c>
      <c r="C290" s="4" t="s">
        <v>6535</v>
      </c>
      <c r="D290" s="3" t="s">
        <v>42</v>
      </c>
      <c r="E290" s="18">
        <v>1</v>
      </c>
      <c r="F290" s="3">
        <v>3370.35</v>
      </c>
      <c r="G290" s="3">
        <f t="shared" ref="G290:G291" si="60">+ROUND(+IF(E290="",0,E290*F290),2)</f>
        <v>3370.35</v>
      </c>
    </row>
    <row r="291" spans="2:7" s="1" customFormat="1" ht="15" customHeight="1" x14ac:dyDescent="0.3">
      <c r="B291" s="4" t="s">
        <v>6536</v>
      </c>
      <c r="C291" s="4" t="s">
        <v>6833</v>
      </c>
      <c r="D291" s="3" t="s">
        <v>42</v>
      </c>
      <c r="E291" s="18">
        <v>1</v>
      </c>
      <c r="F291" s="3">
        <v>3286.89</v>
      </c>
      <c r="G291" s="3">
        <f t="shared" si="60"/>
        <v>3286.89</v>
      </c>
    </row>
    <row r="292" spans="2:7" s="1" customFormat="1" ht="25.2" customHeight="1" x14ac:dyDescent="0.3">
      <c r="B292" s="12" t="s">
        <v>3654</v>
      </c>
      <c r="C292" s="12" t="s">
        <v>6537</v>
      </c>
      <c r="D292" s="13"/>
      <c r="E292" s="17"/>
      <c r="F292" s="13"/>
      <c r="G292" s="13"/>
    </row>
    <row r="293" spans="2:7" s="1" customFormat="1" ht="15" customHeight="1" x14ac:dyDescent="0.3">
      <c r="B293" s="4" t="s">
        <v>6538</v>
      </c>
      <c r="C293" s="4" t="s">
        <v>6539</v>
      </c>
      <c r="D293" s="3" t="s">
        <v>42</v>
      </c>
      <c r="E293" s="18">
        <v>1</v>
      </c>
      <c r="F293" s="3">
        <v>189999.98</v>
      </c>
      <c r="G293" s="3">
        <f t="shared" ref="G293:G294" si="61">+ROUND(+IF(E293="",0,E293*F293),2)</f>
        <v>189999.98</v>
      </c>
    </row>
    <row r="294" spans="2:7" s="1" customFormat="1" ht="15" customHeight="1" x14ac:dyDescent="0.3">
      <c r="B294" s="4" t="s">
        <v>6540</v>
      </c>
      <c r="C294" s="4" t="s">
        <v>6541</v>
      </c>
      <c r="D294" s="3" t="s">
        <v>42</v>
      </c>
      <c r="E294" s="18">
        <v>1</v>
      </c>
      <c r="F294" s="3">
        <v>63711.27</v>
      </c>
      <c r="G294" s="3">
        <f t="shared" si="61"/>
        <v>63711.27</v>
      </c>
    </row>
    <row r="295" spans="2:7" s="1" customFormat="1" ht="25.2" customHeight="1" x14ac:dyDescent="0.3">
      <c r="B295" s="10" t="s">
        <v>6542</v>
      </c>
      <c r="C295" s="10" t="s">
        <v>6543</v>
      </c>
      <c r="D295" s="11"/>
      <c r="E295" s="16"/>
      <c r="F295" s="11"/>
      <c r="G295" s="11">
        <f>SUM(G296:G300)</f>
        <v>10766.97</v>
      </c>
    </row>
    <row r="296" spans="2:7" s="1" customFormat="1" ht="25.2" customHeight="1" x14ac:dyDescent="0.3">
      <c r="B296" s="12" t="s">
        <v>6544</v>
      </c>
      <c r="C296" s="12" t="s">
        <v>6545</v>
      </c>
      <c r="D296" s="13"/>
      <c r="E296" s="17"/>
      <c r="F296" s="13"/>
      <c r="G296" s="13"/>
    </row>
    <row r="297" spans="2:7" s="1" customFormat="1" ht="15" customHeight="1" x14ac:dyDescent="0.3">
      <c r="B297" s="4" t="s">
        <v>6546</v>
      </c>
      <c r="C297" s="4" t="s">
        <v>6547</v>
      </c>
      <c r="D297" s="3" t="s">
        <v>28</v>
      </c>
      <c r="E297" s="18">
        <v>56</v>
      </c>
      <c r="F297" s="3">
        <v>133.38999999999999</v>
      </c>
      <c r="G297" s="3">
        <f t="shared" ref="G297:G300" si="62">+ROUND(+IF(E297="",0,E297*F297),2)</f>
        <v>7469.84</v>
      </c>
    </row>
    <row r="298" spans="2:7" s="1" customFormat="1" ht="15" customHeight="1" x14ac:dyDescent="0.3">
      <c r="B298" s="4" t="s">
        <v>6548</v>
      </c>
      <c r="C298" s="4" t="s">
        <v>6549</v>
      </c>
      <c r="D298" s="3" t="s">
        <v>28</v>
      </c>
      <c r="E298" s="18">
        <v>273</v>
      </c>
      <c r="F298" s="3">
        <v>7.37</v>
      </c>
      <c r="G298" s="3">
        <f t="shared" si="62"/>
        <v>2012.01</v>
      </c>
    </row>
    <row r="299" spans="2:7" s="1" customFormat="1" ht="15" customHeight="1" x14ac:dyDescent="0.3">
      <c r="B299" s="4" t="s">
        <v>6550</v>
      </c>
      <c r="C299" s="4" t="s">
        <v>6551</v>
      </c>
      <c r="D299" s="3" t="s">
        <v>28</v>
      </c>
      <c r="E299" s="18">
        <v>110</v>
      </c>
      <c r="F299" s="3">
        <v>10.039999999999999</v>
      </c>
      <c r="G299" s="3">
        <f t="shared" si="62"/>
        <v>1104.4000000000001</v>
      </c>
    </row>
    <row r="300" spans="2:7" s="1" customFormat="1" ht="15" customHeight="1" x14ac:dyDescent="0.3">
      <c r="B300" s="4" t="s">
        <v>6552</v>
      </c>
      <c r="C300" s="4" t="s">
        <v>6553</v>
      </c>
      <c r="D300" s="3" t="s">
        <v>28</v>
      </c>
      <c r="E300" s="18">
        <v>18</v>
      </c>
      <c r="F300" s="3">
        <v>10.039999999999999</v>
      </c>
      <c r="G300" s="3">
        <f t="shared" si="62"/>
        <v>180.72</v>
      </c>
    </row>
    <row r="301" spans="2:7" s="1" customFormat="1" ht="30" customHeight="1" x14ac:dyDescent="0.3">
      <c r="B301" s="7" t="s">
        <v>3672</v>
      </c>
      <c r="C301" s="7" t="s">
        <v>5</v>
      </c>
      <c r="D301" s="8"/>
      <c r="E301" s="15"/>
      <c r="F301" s="8"/>
      <c r="G301" s="8">
        <f>+G302+G304+G307</f>
        <v>15426.380000000001</v>
      </c>
    </row>
    <row r="302" spans="2:7" s="1" customFormat="1" ht="25.2" customHeight="1" x14ac:dyDescent="0.3">
      <c r="B302" s="10" t="s">
        <v>3754</v>
      </c>
      <c r="C302" s="10" t="s">
        <v>3755</v>
      </c>
      <c r="D302" s="11"/>
      <c r="E302" s="16"/>
      <c r="F302" s="11"/>
      <c r="G302" s="11">
        <f>SUM(G303)</f>
        <v>69.2</v>
      </c>
    </row>
    <row r="303" spans="2:7" s="1" customFormat="1" ht="15" customHeight="1" x14ac:dyDescent="0.3">
      <c r="B303" s="4" t="s">
        <v>3768</v>
      </c>
      <c r="C303" s="4" t="s">
        <v>6608</v>
      </c>
      <c r="D303" s="3" t="s">
        <v>1337</v>
      </c>
      <c r="E303" s="18">
        <v>4</v>
      </c>
      <c r="F303" s="3">
        <v>17.3</v>
      </c>
      <c r="G303" s="3">
        <f t="shared" ref="G303" si="63">+ROUND(+IF(E303="",0,E303*F303),2)</f>
        <v>69.2</v>
      </c>
    </row>
    <row r="304" spans="2:7" s="1" customFormat="1" ht="25.2" customHeight="1" x14ac:dyDescent="0.3">
      <c r="B304" s="10" t="s">
        <v>3814</v>
      </c>
      <c r="C304" s="10" t="s">
        <v>3815</v>
      </c>
      <c r="D304" s="11"/>
      <c r="E304" s="16"/>
      <c r="F304" s="11"/>
      <c r="G304" s="11">
        <f>SUM(G305:G306)</f>
        <v>5973.8</v>
      </c>
    </row>
    <row r="305" spans="2:8" s="1" customFormat="1" ht="15" customHeight="1" x14ac:dyDescent="0.3">
      <c r="B305" s="4" t="s">
        <v>3818</v>
      </c>
      <c r="C305" s="4" t="s">
        <v>6617</v>
      </c>
      <c r="D305" s="3" t="s">
        <v>28</v>
      </c>
      <c r="E305" s="18">
        <v>85</v>
      </c>
      <c r="F305" s="3">
        <v>39.39</v>
      </c>
      <c r="G305" s="3">
        <f t="shared" ref="G305:G306" si="64">+ROUND(+IF(E305="",0,E305*F305),2)</f>
        <v>3348.15</v>
      </c>
    </row>
    <row r="306" spans="2:8" s="1" customFormat="1" ht="15" customHeight="1" x14ac:dyDescent="0.3">
      <c r="B306" s="4" t="s">
        <v>3820</v>
      </c>
      <c r="C306" s="4" t="s">
        <v>6618</v>
      </c>
      <c r="D306" s="3" t="s">
        <v>28</v>
      </c>
      <c r="E306" s="18">
        <v>85</v>
      </c>
      <c r="F306" s="3">
        <v>30.89</v>
      </c>
      <c r="G306" s="3">
        <f t="shared" si="64"/>
        <v>2625.65</v>
      </c>
    </row>
    <row r="307" spans="2:8" s="1" customFormat="1" ht="25.2" customHeight="1" x14ac:dyDescent="0.3">
      <c r="B307" s="10" t="s">
        <v>6629</v>
      </c>
      <c r="C307" s="10" t="s">
        <v>6630</v>
      </c>
      <c r="D307" s="11"/>
      <c r="E307" s="16"/>
      <c r="F307" s="11"/>
      <c r="G307" s="11">
        <f>SUM(G308:G314)</f>
        <v>9383.380000000001</v>
      </c>
      <c r="H307" s="2"/>
    </row>
    <row r="308" spans="2:8" s="1" customFormat="1" ht="25.2" customHeight="1" x14ac:dyDescent="0.3">
      <c r="B308" s="12" t="s">
        <v>3901</v>
      </c>
      <c r="C308" s="12" t="s">
        <v>3922</v>
      </c>
      <c r="D308" s="13"/>
      <c r="E308" s="17"/>
      <c r="F308" s="13"/>
      <c r="G308" s="13"/>
    </row>
    <row r="309" spans="2:8" s="1" customFormat="1" ht="15" customHeight="1" x14ac:dyDescent="0.3">
      <c r="B309" s="4" t="s">
        <v>3903</v>
      </c>
      <c r="C309" s="4" t="s">
        <v>6635</v>
      </c>
      <c r="D309" s="3" t="s">
        <v>28</v>
      </c>
      <c r="E309" s="18">
        <v>10</v>
      </c>
      <c r="F309" s="3">
        <v>252</v>
      </c>
      <c r="G309" s="3">
        <f t="shared" ref="G309:G310" si="65">+ROUND(+IF(E309="",0,E309*F309),2)</f>
        <v>2520</v>
      </c>
    </row>
    <row r="310" spans="2:8" s="1" customFormat="1" ht="15" customHeight="1" x14ac:dyDescent="0.3">
      <c r="B310" s="4" t="s">
        <v>3905</v>
      </c>
      <c r="C310" s="4" t="s">
        <v>6636</v>
      </c>
      <c r="D310" s="3" t="s">
        <v>28</v>
      </c>
      <c r="E310" s="18">
        <v>1</v>
      </c>
      <c r="F310" s="3">
        <v>3660</v>
      </c>
      <c r="G310" s="3">
        <f t="shared" si="65"/>
        <v>3660</v>
      </c>
    </row>
    <row r="311" spans="2:8" s="1" customFormat="1" ht="25.2" customHeight="1" x14ac:dyDescent="0.3">
      <c r="B311" s="12" t="s">
        <v>3921</v>
      </c>
      <c r="C311" s="12" t="s">
        <v>6640</v>
      </c>
      <c r="D311" s="13"/>
      <c r="E311" s="17"/>
      <c r="F311" s="13"/>
      <c r="G311" s="13"/>
    </row>
    <row r="312" spans="2:8" s="1" customFormat="1" ht="15" customHeight="1" x14ac:dyDescent="0.3">
      <c r="B312" s="4" t="s">
        <v>3923</v>
      </c>
      <c r="C312" s="4" t="s">
        <v>6867</v>
      </c>
      <c r="D312" s="3" t="s">
        <v>28</v>
      </c>
      <c r="E312" s="18">
        <v>4</v>
      </c>
      <c r="F312" s="3">
        <v>419.49</v>
      </c>
      <c r="G312" s="3">
        <f t="shared" ref="G312" si="66">+ROUND(+IF(E312="",0,E312*F312),2)</f>
        <v>1677.96</v>
      </c>
    </row>
    <row r="313" spans="2:8" s="1" customFormat="1" ht="25.2" customHeight="1" x14ac:dyDescent="0.3">
      <c r="B313" s="12" t="s">
        <v>3937</v>
      </c>
      <c r="C313" s="12" t="s">
        <v>6645</v>
      </c>
      <c r="D313" s="13"/>
      <c r="E313" s="17"/>
      <c r="F313" s="13"/>
      <c r="G313" s="13"/>
    </row>
    <row r="314" spans="2:8" s="1" customFormat="1" ht="15" customHeight="1" x14ac:dyDescent="0.3">
      <c r="B314" s="4" t="s">
        <v>3943</v>
      </c>
      <c r="C314" s="4" t="s">
        <v>6648</v>
      </c>
      <c r="D314" s="3" t="s">
        <v>28</v>
      </c>
      <c r="E314" s="18">
        <v>1</v>
      </c>
      <c r="F314" s="3">
        <v>1525.42</v>
      </c>
      <c r="G314" s="3">
        <f t="shared" ref="G314" si="67">+ROUND(+IF(E314="",0,E314*F314),2)</f>
        <v>1525.42</v>
      </c>
    </row>
    <row r="315" spans="2:8" ht="25.2" customHeight="1" x14ac:dyDescent="0.3">
      <c r="B315" s="224" t="s">
        <v>5750</v>
      </c>
      <c r="C315" s="225"/>
      <c r="D315" s="225"/>
      <c r="E315" s="225"/>
      <c r="F315" s="226"/>
      <c r="G315" s="29">
        <f>+G301+G193+G104+G34+G17+G13</f>
        <v>1492881.1699999997</v>
      </c>
    </row>
    <row r="317" spans="2:8" x14ac:dyDescent="0.3">
      <c r="G317" s="48"/>
    </row>
    <row r="318" spans="2:8" x14ac:dyDescent="0.3">
      <c r="G318" s="28">
        <v>1492881.1529700004</v>
      </c>
    </row>
    <row r="319" spans="2:8" x14ac:dyDescent="0.3">
      <c r="G319" s="48">
        <f>+G318-G315</f>
        <v>-1.7029999289661646E-2</v>
      </c>
    </row>
  </sheetData>
  <autoFilter ref="B13:G315" xr:uid="{46DCE7E8-0863-4EAF-AA0A-39A0564E829E}"/>
  <mergeCells count="12">
    <mergeCell ref="G11:G12"/>
    <mergeCell ref="B315:F315"/>
    <mergeCell ref="B1:G1"/>
    <mergeCell ref="C5:G5"/>
    <mergeCell ref="C6:G6"/>
    <mergeCell ref="C7:G7"/>
    <mergeCell ref="B9:G9"/>
    <mergeCell ref="B11:B12"/>
    <mergeCell ref="C11:C12"/>
    <mergeCell ref="D11:D12"/>
    <mergeCell ref="E11:E12"/>
    <mergeCell ref="F11:F12"/>
  </mergeCells>
  <phoneticPr fontId="3" type="noConversion"/>
  <conditionalFormatting sqref="E13:E314">
    <cfRule type="cellIs" dxfId="13"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F9B9-6599-409B-B5A7-E6FA14971943}">
  <sheetPr codeName="Hoja9">
    <tabColor theme="9" tint="0.79998168889431442"/>
    <pageSetUpPr fitToPage="1"/>
  </sheetPr>
  <dimension ref="B1:G47"/>
  <sheetViews>
    <sheetView view="pageBreakPreview" topLeftCell="A22" zoomScale="85" zoomScaleNormal="78" zoomScaleSheetLayoutView="85" workbookViewId="0">
      <selection activeCell="G34" sqref="G34"/>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26"/>
      <c r="F2" s="26"/>
      <c r="G2" s="26"/>
    </row>
    <row r="3" spans="2:7" s="25" customFormat="1" ht="19.95" customHeight="1" x14ac:dyDescent="0.3">
      <c r="C3" s="26"/>
      <c r="D3" s="26"/>
      <c r="E3" s="26"/>
      <c r="F3" s="26"/>
      <c r="G3" s="26"/>
    </row>
    <row r="4" spans="2:7" s="25" customFormat="1" ht="19.95" customHeight="1" x14ac:dyDescent="0.3">
      <c r="C4" s="26"/>
      <c r="D4" s="26"/>
      <c r="E4" s="26"/>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27"/>
      <c r="F8" s="27"/>
      <c r="G8" s="27"/>
    </row>
    <row r="9" spans="2:7" ht="15" customHeight="1" x14ac:dyDescent="0.3">
      <c r="B9" s="215" t="s">
        <v>5746</v>
      </c>
      <c r="C9" s="215"/>
      <c r="D9" s="215"/>
      <c r="E9" s="215"/>
      <c r="F9" s="215"/>
      <c r="G9" s="215"/>
    </row>
    <row r="11" spans="2:7" ht="30" customHeight="1" x14ac:dyDescent="0.3">
      <c r="B11" s="61" t="s">
        <v>5433</v>
      </c>
      <c r="C11" s="61" t="s">
        <v>5434</v>
      </c>
      <c r="D11" s="61" t="s">
        <v>5435</v>
      </c>
      <c r="E11" s="60" t="s">
        <v>5436</v>
      </c>
      <c r="F11" s="60" t="s">
        <v>5437</v>
      </c>
      <c r="G11" s="60" t="s">
        <v>5431</v>
      </c>
    </row>
    <row r="12" spans="2:7" s="1" customFormat="1" ht="30" customHeight="1" x14ac:dyDescent="0.3">
      <c r="B12" s="7" t="s">
        <v>7</v>
      </c>
      <c r="C12" s="7" t="s">
        <v>0</v>
      </c>
      <c r="D12" s="8"/>
      <c r="E12" s="15"/>
      <c r="F12" s="8"/>
      <c r="G12" s="8">
        <f>+G13</f>
        <v>1047034.8999999999</v>
      </c>
    </row>
    <row r="13" spans="2:7" s="1" customFormat="1" ht="25.2" customHeight="1" x14ac:dyDescent="0.3">
      <c r="B13" s="10" t="s">
        <v>8</v>
      </c>
      <c r="C13" s="10" t="s">
        <v>9</v>
      </c>
      <c r="D13" s="11"/>
      <c r="E13" s="16"/>
      <c r="F13" s="11"/>
      <c r="G13" s="11">
        <f>+G14+G21+G24+G31</f>
        <v>1047034.8999999999</v>
      </c>
    </row>
    <row r="14" spans="2:7" s="1" customFormat="1" ht="25.2" customHeight="1" x14ac:dyDescent="0.3">
      <c r="B14" s="12" t="s">
        <v>10</v>
      </c>
      <c r="C14" s="12" t="s">
        <v>11</v>
      </c>
      <c r="D14" s="13"/>
      <c r="E14" s="17"/>
      <c r="F14" s="13"/>
      <c r="G14" s="13">
        <f>SUM(G15:G20)</f>
        <v>755277.07</v>
      </c>
    </row>
    <row r="15" spans="2:7" s="1" customFormat="1" ht="15" customHeight="1" x14ac:dyDescent="0.3">
      <c r="B15" s="4" t="s">
        <v>12</v>
      </c>
      <c r="C15" s="4" t="s">
        <v>13</v>
      </c>
      <c r="D15" s="3" t="s">
        <v>14</v>
      </c>
      <c r="E15" s="18">
        <v>800</v>
      </c>
      <c r="F15" s="3">
        <v>157.37</v>
      </c>
      <c r="G15" s="3">
        <f>+ROUND(E15*F15,2)</f>
        <v>125896</v>
      </c>
    </row>
    <row r="16" spans="2:7" s="1" customFormat="1" ht="15" customHeight="1" x14ac:dyDescent="0.3">
      <c r="B16" s="4" t="s">
        <v>15</v>
      </c>
      <c r="C16" s="4" t="s">
        <v>16</v>
      </c>
      <c r="D16" s="3" t="s">
        <v>14</v>
      </c>
      <c r="E16" s="18">
        <v>4148.09</v>
      </c>
      <c r="F16" s="3">
        <v>109.44</v>
      </c>
      <c r="G16" s="3">
        <f t="shared" ref="G16:G36" si="0">+ROUND(E16*F16,2)</f>
        <v>453966.97</v>
      </c>
    </row>
    <row r="17" spans="2:7" s="1" customFormat="1" ht="15" customHeight="1" x14ac:dyDescent="0.3">
      <c r="B17" s="4" t="s">
        <v>17</v>
      </c>
      <c r="C17" s="4" t="s">
        <v>18</v>
      </c>
      <c r="D17" s="3" t="s">
        <v>14</v>
      </c>
      <c r="E17" s="18">
        <f>28.79+12.27</f>
        <v>41.06</v>
      </c>
      <c r="F17" s="3">
        <v>147.84</v>
      </c>
      <c r="G17" s="3">
        <f t="shared" si="0"/>
        <v>6070.31</v>
      </c>
    </row>
    <row r="18" spans="2:7" s="1" customFormat="1" ht="15" customHeight="1" x14ac:dyDescent="0.3">
      <c r="B18" s="4" t="s">
        <v>19</v>
      </c>
      <c r="C18" s="4" t="s">
        <v>20</v>
      </c>
      <c r="D18" s="3" t="s">
        <v>14</v>
      </c>
      <c r="E18" s="18">
        <v>680</v>
      </c>
      <c r="F18" s="3">
        <v>130.85</v>
      </c>
      <c r="G18" s="3">
        <f t="shared" si="0"/>
        <v>88978</v>
      </c>
    </row>
    <row r="19" spans="2:7" s="1" customFormat="1" ht="15" customHeight="1" x14ac:dyDescent="0.3">
      <c r="B19" s="4" t="s">
        <v>21</v>
      </c>
      <c r="C19" s="4" t="s">
        <v>22</v>
      </c>
      <c r="D19" s="3" t="s">
        <v>14</v>
      </c>
      <c r="E19" s="18">
        <v>96</v>
      </c>
      <c r="F19" s="3">
        <v>282.01</v>
      </c>
      <c r="G19" s="3">
        <f t="shared" si="0"/>
        <v>27072.959999999999</v>
      </c>
    </row>
    <row r="20" spans="2:7" s="1" customFormat="1" ht="15" customHeight="1" x14ac:dyDescent="0.3">
      <c r="B20" s="4" t="s">
        <v>23</v>
      </c>
      <c r="C20" s="4" t="s">
        <v>24</v>
      </c>
      <c r="D20" s="3" t="s">
        <v>25</v>
      </c>
      <c r="E20" s="18">
        <f>924.78+73.4</f>
        <v>998.18</v>
      </c>
      <c r="F20" s="3">
        <v>53.39</v>
      </c>
      <c r="G20" s="3">
        <f t="shared" si="0"/>
        <v>53292.83</v>
      </c>
    </row>
    <row r="21" spans="2:7" s="1" customFormat="1" ht="25.2" customHeight="1" x14ac:dyDescent="0.3">
      <c r="B21" s="12" t="s">
        <v>54</v>
      </c>
      <c r="C21" s="12" t="s">
        <v>5502</v>
      </c>
      <c r="D21" s="13"/>
      <c r="E21" s="17"/>
      <c r="F21" s="13"/>
      <c r="G21" s="13">
        <f>SUM(G22:G23)</f>
        <v>1109.0899999999999</v>
      </c>
    </row>
    <row r="22" spans="2:7" s="1" customFormat="1" ht="15" customHeight="1" x14ac:dyDescent="0.3">
      <c r="B22" s="4" t="s">
        <v>56</v>
      </c>
      <c r="C22" s="4" t="s">
        <v>57</v>
      </c>
      <c r="D22" s="3" t="s">
        <v>28</v>
      </c>
      <c r="E22" s="18">
        <v>5</v>
      </c>
      <c r="F22" s="3">
        <v>17.72</v>
      </c>
      <c r="G22" s="3">
        <f t="shared" si="0"/>
        <v>88.6</v>
      </c>
    </row>
    <row r="23" spans="2:7" s="1" customFormat="1" ht="15" customHeight="1" x14ac:dyDescent="0.3">
      <c r="B23" s="4" t="s">
        <v>58</v>
      </c>
      <c r="C23" s="4" t="s">
        <v>59</v>
      </c>
      <c r="D23" s="3" t="s">
        <v>28</v>
      </c>
      <c r="E23" s="18">
        <v>41</v>
      </c>
      <c r="F23" s="3">
        <v>24.89</v>
      </c>
      <c r="G23" s="3">
        <f t="shared" si="0"/>
        <v>1020.49</v>
      </c>
    </row>
    <row r="24" spans="2:7" s="1" customFormat="1" ht="25.2" customHeight="1" x14ac:dyDescent="0.3">
      <c r="B24" s="12" t="s">
        <v>60</v>
      </c>
      <c r="C24" s="12" t="s">
        <v>61</v>
      </c>
      <c r="D24" s="13"/>
      <c r="E24" s="17"/>
      <c r="F24" s="13"/>
      <c r="G24" s="13">
        <f>SUM(G25:G30)</f>
        <v>10412.530000000001</v>
      </c>
    </row>
    <row r="25" spans="2:7" s="1" customFormat="1" ht="15" customHeight="1" x14ac:dyDescent="0.3">
      <c r="B25" s="4" t="s">
        <v>62</v>
      </c>
      <c r="C25" s="4" t="s">
        <v>63</v>
      </c>
      <c r="D25" s="3" t="s">
        <v>28</v>
      </c>
      <c r="E25" s="18">
        <v>39</v>
      </c>
      <c r="F25" s="3">
        <v>23.64</v>
      </c>
      <c r="G25" s="3">
        <f t="shared" si="0"/>
        <v>921.96</v>
      </c>
    </row>
    <row r="26" spans="2:7" s="1" customFormat="1" ht="15" customHeight="1" x14ac:dyDescent="0.3">
      <c r="B26" s="4" t="s">
        <v>64</v>
      </c>
      <c r="C26" s="4" t="s">
        <v>65</v>
      </c>
      <c r="D26" s="3" t="s">
        <v>28</v>
      </c>
      <c r="E26" s="18">
        <v>39</v>
      </c>
      <c r="F26" s="3">
        <v>23.64</v>
      </c>
      <c r="G26" s="3">
        <f t="shared" si="0"/>
        <v>921.96</v>
      </c>
    </row>
    <row r="27" spans="2:7" s="1" customFormat="1" ht="15" customHeight="1" x14ac:dyDescent="0.3">
      <c r="B27" s="4" t="s">
        <v>66</v>
      </c>
      <c r="C27" s="4" t="s">
        <v>67</v>
      </c>
      <c r="D27" s="3" t="s">
        <v>28</v>
      </c>
      <c r="E27" s="18">
        <v>3</v>
      </c>
      <c r="F27" s="3">
        <v>25.21</v>
      </c>
      <c r="G27" s="3">
        <f t="shared" si="0"/>
        <v>75.63</v>
      </c>
    </row>
    <row r="28" spans="2:7" s="1" customFormat="1" ht="15" customHeight="1" x14ac:dyDescent="0.3">
      <c r="B28" s="4" t="s">
        <v>68</v>
      </c>
      <c r="C28" s="4" t="s">
        <v>69</v>
      </c>
      <c r="D28" s="3" t="s">
        <v>28</v>
      </c>
      <c r="E28" s="18">
        <v>80</v>
      </c>
      <c r="F28" s="3">
        <v>47.28</v>
      </c>
      <c r="G28" s="3">
        <f t="shared" si="0"/>
        <v>3782.4</v>
      </c>
    </row>
    <row r="29" spans="2:7" s="1" customFormat="1" ht="15" customHeight="1" x14ac:dyDescent="0.3">
      <c r="B29" s="4" t="s">
        <v>70</v>
      </c>
      <c r="C29" s="4" t="s">
        <v>71</v>
      </c>
      <c r="D29" s="3" t="s">
        <v>14</v>
      </c>
      <c r="E29" s="18">
        <v>728.8</v>
      </c>
      <c r="F29" s="3">
        <v>4.7300000000000004</v>
      </c>
      <c r="G29" s="3">
        <f t="shared" si="0"/>
        <v>3447.22</v>
      </c>
    </row>
    <row r="30" spans="2:7" s="1" customFormat="1" ht="15" customHeight="1" x14ac:dyDescent="0.3">
      <c r="B30" s="4" t="s">
        <v>72</v>
      </c>
      <c r="C30" s="4" t="s">
        <v>73</v>
      </c>
      <c r="D30" s="3" t="s">
        <v>14</v>
      </c>
      <c r="E30" s="18">
        <v>376</v>
      </c>
      <c r="F30" s="3">
        <v>3.36</v>
      </c>
      <c r="G30" s="3">
        <f t="shared" si="0"/>
        <v>1263.3599999999999</v>
      </c>
    </row>
    <row r="31" spans="2:7" s="1" customFormat="1" ht="25.2" customHeight="1" x14ac:dyDescent="0.3">
      <c r="B31" s="12" t="s">
        <v>74</v>
      </c>
      <c r="C31" s="12" t="s">
        <v>75</v>
      </c>
      <c r="D31" s="13"/>
      <c r="E31" s="17"/>
      <c r="F31" s="13"/>
      <c r="G31" s="13">
        <f>SUM(G32:G36)</f>
        <v>280236.21000000002</v>
      </c>
    </row>
    <row r="32" spans="2:7" s="1" customFormat="1" ht="15" customHeight="1" x14ac:dyDescent="0.3">
      <c r="B32" s="4" t="s">
        <v>76</v>
      </c>
      <c r="C32" s="4" t="s">
        <v>77</v>
      </c>
      <c r="D32" s="3" t="s">
        <v>78</v>
      </c>
      <c r="E32" s="18">
        <v>403</v>
      </c>
      <c r="F32" s="3">
        <v>19.989999999999998</v>
      </c>
      <c r="G32" s="3">
        <f t="shared" si="0"/>
        <v>8055.97</v>
      </c>
    </row>
    <row r="33" spans="2:7" s="1" customFormat="1" ht="15" customHeight="1" x14ac:dyDescent="0.3">
      <c r="B33" s="4" t="s">
        <v>79</v>
      </c>
      <c r="C33" s="4" t="s">
        <v>80</v>
      </c>
      <c r="D33" s="3" t="s">
        <v>78</v>
      </c>
      <c r="E33" s="18">
        <v>75.069999999999993</v>
      </c>
      <c r="F33" s="3">
        <v>63.64</v>
      </c>
      <c r="G33" s="3">
        <f t="shared" si="0"/>
        <v>4777.45</v>
      </c>
    </row>
    <row r="34" spans="2:7" s="1" customFormat="1" ht="15" customHeight="1" x14ac:dyDescent="0.3">
      <c r="B34" s="4" t="s">
        <v>81</v>
      </c>
      <c r="C34" s="4" t="s">
        <v>84</v>
      </c>
      <c r="D34" s="3" t="s">
        <v>78</v>
      </c>
      <c r="E34" s="18">
        <v>345.65</v>
      </c>
      <c r="F34" s="3">
        <v>173.49</v>
      </c>
      <c r="G34" s="3">
        <f t="shared" si="0"/>
        <v>59966.82</v>
      </c>
    </row>
    <row r="35" spans="2:7" s="1" customFormat="1" ht="15" customHeight="1" x14ac:dyDescent="0.3">
      <c r="B35" s="4" t="s">
        <v>83</v>
      </c>
      <c r="C35" s="4" t="s">
        <v>82</v>
      </c>
      <c r="D35" s="3" t="s">
        <v>14</v>
      </c>
      <c r="E35" s="18">
        <v>1250</v>
      </c>
      <c r="F35" s="3">
        <v>16.77</v>
      </c>
      <c r="G35" s="3">
        <f t="shared" si="0"/>
        <v>20962.5</v>
      </c>
    </row>
    <row r="36" spans="2:7" s="1" customFormat="1" ht="15" customHeight="1" x14ac:dyDescent="0.3">
      <c r="B36" s="4" t="s">
        <v>85</v>
      </c>
      <c r="C36" s="4" t="s">
        <v>86</v>
      </c>
      <c r="D36" s="3" t="s">
        <v>78</v>
      </c>
      <c r="E36" s="18">
        <v>1964.74</v>
      </c>
      <c r="F36" s="3">
        <v>94.91</v>
      </c>
      <c r="G36" s="3">
        <f t="shared" si="0"/>
        <v>186473.47</v>
      </c>
    </row>
    <row r="37" spans="2:7" s="1" customFormat="1" ht="30" customHeight="1" x14ac:dyDescent="0.3">
      <c r="B37" s="7" t="s">
        <v>127</v>
      </c>
      <c r="C37" s="7" t="s">
        <v>1</v>
      </c>
      <c r="D37" s="8"/>
      <c r="E37" s="15"/>
      <c r="F37" s="8"/>
      <c r="G37" s="8">
        <f>+G38</f>
        <v>12460</v>
      </c>
    </row>
    <row r="38" spans="2:7" s="1" customFormat="1" ht="25.2" customHeight="1" x14ac:dyDescent="0.3">
      <c r="B38" s="10" t="s">
        <v>610</v>
      </c>
      <c r="C38" s="10" t="s">
        <v>611</v>
      </c>
      <c r="D38" s="11"/>
      <c r="E38" s="16"/>
      <c r="F38" s="11"/>
      <c r="G38" s="11">
        <f>+G39</f>
        <v>12460</v>
      </c>
    </row>
    <row r="39" spans="2:7" s="1" customFormat="1" ht="25.2" customHeight="1" x14ac:dyDescent="0.3">
      <c r="B39" s="12" t="s">
        <v>616</v>
      </c>
      <c r="C39" s="12" t="s">
        <v>617</v>
      </c>
      <c r="D39" s="13"/>
      <c r="E39" s="17"/>
      <c r="F39" s="13"/>
      <c r="G39" s="13">
        <f>SUM(G40)</f>
        <v>12460</v>
      </c>
    </row>
    <row r="40" spans="2:7" s="1" customFormat="1" ht="15" customHeight="1" x14ac:dyDescent="0.3">
      <c r="B40" s="4" t="s">
        <v>622</v>
      </c>
      <c r="C40" s="4" t="s">
        <v>623</v>
      </c>
      <c r="D40" s="3" t="s">
        <v>28</v>
      </c>
      <c r="E40" s="18">
        <v>178</v>
      </c>
      <c r="F40" s="3">
        <v>70</v>
      </c>
      <c r="G40" s="3">
        <f t="shared" ref="G40" si="1">+ROUND(E40*F40,2)</f>
        <v>12460</v>
      </c>
    </row>
    <row r="41" spans="2:7" s="1" customFormat="1" ht="30" customHeight="1" x14ac:dyDescent="0.3">
      <c r="B41" s="7" t="s">
        <v>1262</v>
      </c>
      <c r="C41" s="7" t="s">
        <v>3</v>
      </c>
      <c r="D41" s="8"/>
      <c r="E41" s="15"/>
      <c r="F41" s="8"/>
      <c r="G41" s="8">
        <f>+G42</f>
        <v>47901.19</v>
      </c>
    </row>
    <row r="42" spans="2:7" s="1" customFormat="1" ht="25.2" customHeight="1" x14ac:dyDescent="0.3">
      <c r="B42" s="10" t="s">
        <v>2136</v>
      </c>
      <c r="C42" s="10" t="s">
        <v>2137</v>
      </c>
      <c r="D42" s="11"/>
      <c r="E42" s="16"/>
      <c r="F42" s="11"/>
      <c r="G42" s="11">
        <f>SUM(G43:G46)</f>
        <v>47901.19</v>
      </c>
    </row>
    <row r="43" spans="2:7" s="1" customFormat="1" ht="15" customHeight="1" x14ac:dyDescent="0.3">
      <c r="B43" s="4" t="s">
        <v>2138</v>
      </c>
      <c r="C43" s="4" t="s">
        <v>1798</v>
      </c>
      <c r="D43" s="3" t="s">
        <v>25</v>
      </c>
      <c r="E43" s="18">
        <v>477.22</v>
      </c>
      <c r="F43" s="3">
        <v>2.59</v>
      </c>
      <c r="G43" s="3">
        <f t="shared" ref="G43:G46" si="2">+ROUND(E43*F43,2)</f>
        <v>1236</v>
      </c>
    </row>
    <row r="44" spans="2:7" s="1" customFormat="1" ht="15" customHeight="1" x14ac:dyDescent="0.3">
      <c r="B44" s="4" t="s">
        <v>2144</v>
      </c>
      <c r="C44" s="4" t="s">
        <v>2145</v>
      </c>
      <c r="D44" s="3" t="s">
        <v>78</v>
      </c>
      <c r="E44" s="18">
        <f>257.7+7.84</f>
        <v>265.53999999999996</v>
      </c>
      <c r="F44" s="3">
        <v>88.21</v>
      </c>
      <c r="G44" s="3">
        <f t="shared" si="2"/>
        <v>23423.279999999999</v>
      </c>
    </row>
    <row r="45" spans="2:7" s="1" customFormat="1" ht="15" customHeight="1" x14ac:dyDescent="0.3">
      <c r="B45" s="4" t="s">
        <v>2152</v>
      </c>
      <c r="C45" s="4" t="s">
        <v>2153</v>
      </c>
      <c r="D45" s="3" t="s">
        <v>14</v>
      </c>
      <c r="E45" s="18">
        <f>1813.44+67.48</f>
        <v>1880.92</v>
      </c>
      <c r="F45" s="3">
        <v>6.3</v>
      </c>
      <c r="G45" s="3">
        <f t="shared" si="2"/>
        <v>11849.8</v>
      </c>
    </row>
    <row r="46" spans="2:7" s="1" customFormat="1" ht="15" customHeight="1" x14ac:dyDescent="0.3">
      <c r="B46" s="4" t="s">
        <v>2154</v>
      </c>
      <c r="C46" s="4" t="s">
        <v>2155</v>
      </c>
      <c r="D46" s="3" t="s">
        <v>25</v>
      </c>
      <c r="E46" s="18">
        <f>403.15+21.77</f>
        <v>424.91999999999996</v>
      </c>
      <c r="F46" s="3">
        <v>26.81</v>
      </c>
      <c r="G46" s="3">
        <f t="shared" si="2"/>
        <v>11392.11</v>
      </c>
    </row>
    <row r="47" spans="2:7" ht="25.2" customHeight="1" x14ac:dyDescent="0.3">
      <c r="B47" s="229" t="s">
        <v>5747</v>
      </c>
      <c r="C47" s="229"/>
      <c r="D47" s="229"/>
      <c r="E47" s="229"/>
      <c r="F47" s="229"/>
      <c r="G47" s="29">
        <f>G37+G12+G41</f>
        <v>1107396.0899999999</v>
      </c>
    </row>
  </sheetData>
  <mergeCells count="6">
    <mergeCell ref="B1:G1"/>
    <mergeCell ref="B47:F47"/>
    <mergeCell ref="C5:G5"/>
    <mergeCell ref="C6:G6"/>
    <mergeCell ref="C7:G7"/>
    <mergeCell ref="B9:G9"/>
  </mergeCells>
  <conditionalFormatting sqref="E12:E46">
    <cfRule type="cellIs" dxfId="12"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10DA-33EC-4EC1-BF17-DB67397F3D2F}">
  <sheetPr codeName="Hoja11">
    <tabColor theme="9" tint="0.79998168889431442"/>
    <pageSetUpPr fitToPage="1"/>
  </sheetPr>
  <dimension ref="B1:G277"/>
  <sheetViews>
    <sheetView view="pageBreakPreview" topLeftCell="A256" zoomScale="85" zoomScaleNormal="78" zoomScaleSheetLayoutView="85" workbookViewId="0">
      <selection activeCell="C114" sqref="C114"/>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30"/>
      <c r="F2" s="26"/>
      <c r="G2" s="26"/>
    </row>
    <row r="3" spans="2:7" s="25" customFormat="1" ht="19.95" customHeight="1" x14ac:dyDescent="0.3">
      <c r="C3" s="26"/>
      <c r="D3" s="26"/>
      <c r="E3" s="30"/>
      <c r="F3" s="26"/>
      <c r="G3" s="26"/>
    </row>
    <row r="4" spans="2:7" s="25" customFormat="1" ht="19.95" customHeight="1" x14ac:dyDescent="0.3">
      <c r="C4" s="26"/>
      <c r="D4" s="26"/>
      <c r="E4" s="30"/>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31"/>
      <c r="F8" s="27"/>
      <c r="G8" s="27"/>
    </row>
    <row r="9" spans="2:7" ht="15" customHeight="1" x14ac:dyDescent="0.3">
      <c r="B9" s="215" t="s">
        <v>5745</v>
      </c>
      <c r="C9" s="215"/>
      <c r="D9" s="215"/>
      <c r="E9" s="215"/>
      <c r="F9" s="215"/>
      <c r="G9" s="215"/>
    </row>
    <row r="11" spans="2:7" ht="30" customHeight="1" x14ac:dyDescent="0.3">
      <c r="B11" s="61" t="s">
        <v>5433</v>
      </c>
      <c r="C11" s="61" t="s">
        <v>5434</v>
      </c>
      <c r="D11" s="61" t="s">
        <v>5435</v>
      </c>
      <c r="E11" s="62" t="s">
        <v>5436</v>
      </c>
      <c r="F11" s="60" t="s">
        <v>5437</v>
      </c>
      <c r="G11" s="60" t="s">
        <v>5431</v>
      </c>
    </row>
    <row r="12" spans="2:7" s="1" customFormat="1" ht="30" customHeight="1" x14ac:dyDescent="0.3">
      <c r="B12" s="7" t="s">
        <v>7</v>
      </c>
      <c r="C12" s="7" t="s">
        <v>0</v>
      </c>
      <c r="D12" s="8"/>
      <c r="E12" s="15"/>
      <c r="F12" s="8"/>
      <c r="G12" s="8">
        <f>+G13+G45+G61+G96</f>
        <v>5505231.7399999993</v>
      </c>
    </row>
    <row r="13" spans="2:7" s="1" customFormat="1" ht="25.2" customHeight="1" x14ac:dyDescent="0.3">
      <c r="B13" s="10" t="s">
        <v>8</v>
      </c>
      <c r="C13" s="10" t="s">
        <v>9</v>
      </c>
      <c r="D13" s="11"/>
      <c r="E13" s="16"/>
      <c r="F13" s="11"/>
      <c r="G13" s="11">
        <f>+G14+G32+G38+G42</f>
        <v>5085167.58</v>
      </c>
    </row>
    <row r="14" spans="2:7" s="1" customFormat="1" ht="25.2" customHeight="1" x14ac:dyDescent="0.3">
      <c r="B14" s="12" t="s">
        <v>10</v>
      </c>
      <c r="C14" s="12" t="s">
        <v>11</v>
      </c>
      <c r="D14" s="13"/>
      <c r="E14" s="17"/>
      <c r="F14" s="13"/>
      <c r="G14" s="13">
        <f>SUM(G15:G31)</f>
        <v>2951134.73</v>
      </c>
    </row>
    <row r="15" spans="2:7" s="1" customFormat="1" ht="30" customHeight="1" x14ac:dyDescent="0.3">
      <c r="B15" s="4" t="s">
        <v>5440</v>
      </c>
      <c r="C15" s="24" t="s">
        <v>5731</v>
      </c>
      <c r="D15" s="3" t="s">
        <v>198</v>
      </c>
      <c r="E15" s="3">
        <v>110000</v>
      </c>
      <c r="F15" s="3">
        <v>0.13</v>
      </c>
      <c r="G15" s="3">
        <f t="shared" ref="G15:G43" si="0">+ROUND(+IF(E15="",0,E15*F15),2)</f>
        <v>14300</v>
      </c>
    </row>
    <row r="16" spans="2:7" s="1" customFormat="1" ht="15" customHeight="1" x14ac:dyDescent="0.3">
      <c r="B16" s="4" t="s">
        <v>5441</v>
      </c>
      <c r="C16" s="4" t="s">
        <v>5770</v>
      </c>
      <c r="D16" s="3" t="s">
        <v>198</v>
      </c>
      <c r="E16" s="3">
        <v>2026138.64</v>
      </c>
      <c r="F16" s="3">
        <v>0.3</v>
      </c>
      <c r="G16" s="3">
        <f t="shared" si="0"/>
        <v>607841.59</v>
      </c>
    </row>
    <row r="17" spans="2:7" s="1" customFormat="1" ht="15" customHeight="1" x14ac:dyDescent="0.3">
      <c r="B17" s="4" t="s">
        <v>5442</v>
      </c>
      <c r="C17" s="4" t="s">
        <v>5801</v>
      </c>
      <c r="D17" s="3" t="s">
        <v>28</v>
      </c>
      <c r="E17" s="3">
        <v>7</v>
      </c>
      <c r="F17" s="3">
        <v>1723.87</v>
      </c>
      <c r="G17" s="3">
        <f t="shared" si="0"/>
        <v>12067.09</v>
      </c>
    </row>
    <row r="18" spans="2:7" s="1" customFormat="1" ht="15" customHeight="1" x14ac:dyDescent="0.3">
      <c r="B18" s="4" t="s">
        <v>5503</v>
      </c>
      <c r="C18" s="4" t="s">
        <v>5771</v>
      </c>
      <c r="D18" s="3" t="s">
        <v>198</v>
      </c>
      <c r="E18" s="3">
        <v>1384372.73</v>
      </c>
      <c r="F18" s="3">
        <v>0.74</v>
      </c>
      <c r="G18" s="3">
        <f t="shared" si="0"/>
        <v>1024435.82</v>
      </c>
    </row>
    <row r="19" spans="2:7" s="1" customFormat="1" ht="15" customHeight="1" x14ac:dyDescent="0.3">
      <c r="B19" s="4" t="s">
        <v>5504</v>
      </c>
      <c r="C19" s="4" t="s">
        <v>5772</v>
      </c>
      <c r="D19" s="3" t="s">
        <v>78</v>
      </c>
      <c r="E19" s="3">
        <v>1810</v>
      </c>
      <c r="F19" s="3">
        <v>66.7</v>
      </c>
      <c r="G19" s="3">
        <f t="shared" si="0"/>
        <v>120727</v>
      </c>
    </row>
    <row r="20" spans="2:7" s="1" customFormat="1" ht="30" customHeight="1" x14ac:dyDescent="0.3">
      <c r="B20" s="4" t="s">
        <v>5505</v>
      </c>
      <c r="C20" s="24" t="s">
        <v>5752</v>
      </c>
      <c r="D20" s="3" t="s">
        <v>198</v>
      </c>
      <c r="E20" s="3">
        <v>1592658.65</v>
      </c>
      <c r="F20" s="3">
        <v>0.17</v>
      </c>
      <c r="G20" s="3">
        <f t="shared" si="0"/>
        <v>270751.96999999997</v>
      </c>
    </row>
    <row r="21" spans="2:7" s="1" customFormat="1" ht="30" customHeight="1" x14ac:dyDescent="0.3">
      <c r="B21" s="4" t="s">
        <v>5506</v>
      </c>
      <c r="C21" s="24" t="s">
        <v>5773</v>
      </c>
      <c r="D21" s="3" t="s">
        <v>5718</v>
      </c>
      <c r="E21" s="3">
        <v>153</v>
      </c>
      <c r="F21" s="3">
        <v>681.84</v>
      </c>
      <c r="G21" s="3">
        <f t="shared" si="0"/>
        <v>104321.52</v>
      </c>
    </row>
    <row r="22" spans="2:7" s="1" customFormat="1" ht="15" customHeight="1" x14ac:dyDescent="0.3">
      <c r="B22" s="4" t="s">
        <v>5507</v>
      </c>
      <c r="C22" s="4" t="s">
        <v>5802</v>
      </c>
      <c r="D22" s="3" t="s">
        <v>25</v>
      </c>
      <c r="E22" s="3">
        <v>30</v>
      </c>
      <c r="F22" s="3">
        <v>174.3</v>
      </c>
      <c r="G22" s="3">
        <f t="shared" si="0"/>
        <v>5229</v>
      </c>
    </row>
    <row r="23" spans="2:7" s="1" customFormat="1" ht="15" customHeight="1" x14ac:dyDescent="0.3">
      <c r="B23" s="4" t="s">
        <v>5508</v>
      </c>
      <c r="C23" s="4" t="s">
        <v>5774</v>
      </c>
      <c r="D23" s="3" t="s">
        <v>47</v>
      </c>
      <c r="E23" s="3">
        <v>24</v>
      </c>
      <c r="F23" s="3">
        <v>13422.3</v>
      </c>
      <c r="G23" s="3">
        <f t="shared" si="0"/>
        <v>322135.2</v>
      </c>
    </row>
    <row r="24" spans="2:7" s="1" customFormat="1" ht="15" customHeight="1" x14ac:dyDescent="0.3">
      <c r="B24" s="4" t="s">
        <v>5509</v>
      </c>
      <c r="C24" s="4" t="s">
        <v>5803</v>
      </c>
      <c r="D24" s="3" t="s">
        <v>14</v>
      </c>
      <c r="E24" s="3">
        <v>480</v>
      </c>
      <c r="F24" s="3">
        <v>54.74</v>
      </c>
      <c r="G24" s="3">
        <f t="shared" si="0"/>
        <v>26275.200000000001</v>
      </c>
    </row>
    <row r="25" spans="2:7" s="1" customFormat="1" ht="15" customHeight="1" x14ac:dyDescent="0.3">
      <c r="B25" s="4" t="s">
        <v>5510</v>
      </c>
      <c r="C25" s="4" t="s">
        <v>5804</v>
      </c>
      <c r="D25" s="3" t="s">
        <v>14</v>
      </c>
      <c r="E25" s="3">
        <v>540</v>
      </c>
      <c r="F25" s="3">
        <v>486.01</v>
      </c>
      <c r="G25" s="3">
        <f t="shared" si="0"/>
        <v>262445.40000000002</v>
      </c>
    </row>
    <row r="26" spans="2:7" s="1" customFormat="1" ht="15" customHeight="1" x14ac:dyDescent="0.3">
      <c r="B26" s="4" t="s">
        <v>5511</v>
      </c>
      <c r="C26" s="4" t="s">
        <v>5805</v>
      </c>
      <c r="D26" s="3" t="s">
        <v>198</v>
      </c>
      <c r="E26" s="3">
        <v>282088.64</v>
      </c>
      <c r="F26" s="3">
        <v>0.34</v>
      </c>
      <c r="G26" s="3">
        <f t="shared" si="0"/>
        <v>95910.14</v>
      </c>
    </row>
    <row r="27" spans="2:7" s="1" customFormat="1" ht="15" customHeight="1" x14ac:dyDescent="0.3">
      <c r="B27" s="4" t="s">
        <v>5512</v>
      </c>
      <c r="C27" s="4" t="s">
        <v>5806</v>
      </c>
      <c r="D27" s="3" t="s">
        <v>14</v>
      </c>
      <c r="E27" s="3">
        <v>200</v>
      </c>
      <c r="F27" s="3">
        <v>42.35</v>
      </c>
      <c r="G27" s="3">
        <f t="shared" si="0"/>
        <v>8470</v>
      </c>
    </row>
    <row r="28" spans="2:7" s="1" customFormat="1" ht="15" customHeight="1" x14ac:dyDescent="0.3">
      <c r="B28" s="4" t="s">
        <v>5513</v>
      </c>
      <c r="C28" s="4" t="s">
        <v>5807</v>
      </c>
      <c r="D28" s="3" t="s">
        <v>198</v>
      </c>
      <c r="E28" s="3">
        <v>5000</v>
      </c>
      <c r="F28" s="3">
        <v>4.16</v>
      </c>
      <c r="G28" s="3">
        <f t="shared" si="0"/>
        <v>20800</v>
      </c>
    </row>
    <row r="29" spans="2:7" s="1" customFormat="1" ht="30" customHeight="1" x14ac:dyDescent="0.3">
      <c r="B29" s="4" t="s">
        <v>5514</v>
      </c>
      <c r="C29" s="24" t="s">
        <v>5775</v>
      </c>
      <c r="D29" s="3" t="s">
        <v>14</v>
      </c>
      <c r="E29" s="3">
        <v>200</v>
      </c>
      <c r="F29" s="3">
        <v>49.16</v>
      </c>
      <c r="G29" s="3">
        <f t="shared" ref="G29" si="1">+ROUND(+IF(E29="",0,E29*F29),2)</f>
        <v>9832</v>
      </c>
    </row>
    <row r="30" spans="2:7" s="1" customFormat="1" ht="15" customHeight="1" x14ac:dyDescent="0.3">
      <c r="B30" s="4" t="s">
        <v>5515</v>
      </c>
      <c r="C30" s="4" t="s">
        <v>5776</v>
      </c>
      <c r="D30" s="3" t="s">
        <v>28</v>
      </c>
      <c r="E30" s="3">
        <v>100</v>
      </c>
      <c r="F30" s="3">
        <v>383.04</v>
      </c>
      <c r="G30" s="3">
        <f t="shared" si="0"/>
        <v>38304</v>
      </c>
    </row>
    <row r="31" spans="2:7" s="1" customFormat="1" ht="15" customHeight="1" x14ac:dyDescent="0.3">
      <c r="B31" s="4" t="s">
        <v>5516</v>
      </c>
      <c r="C31" s="4" t="s">
        <v>5808</v>
      </c>
      <c r="D31" s="3" t="s">
        <v>28</v>
      </c>
      <c r="E31" s="3">
        <v>30</v>
      </c>
      <c r="F31" s="3">
        <v>242.96</v>
      </c>
      <c r="G31" s="3">
        <f t="shared" si="0"/>
        <v>7288.8</v>
      </c>
    </row>
    <row r="32" spans="2:7" s="1" customFormat="1" ht="25.2" customHeight="1" x14ac:dyDescent="0.3">
      <c r="B32" s="12" t="s">
        <v>32</v>
      </c>
      <c r="C32" s="12" t="s">
        <v>33</v>
      </c>
      <c r="D32" s="13"/>
      <c r="E32" s="13"/>
      <c r="F32" s="13"/>
      <c r="G32" s="13">
        <f>SUM(G33:G37)</f>
        <v>213375.8</v>
      </c>
    </row>
    <row r="33" spans="2:7" s="1" customFormat="1" ht="19.95" customHeight="1" x14ac:dyDescent="0.3">
      <c r="B33" s="6" t="s">
        <v>34</v>
      </c>
      <c r="C33" s="6" t="s">
        <v>35</v>
      </c>
      <c r="D33" s="5"/>
      <c r="E33" s="5"/>
      <c r="F33" s="5"/>
      <c r="G33" s="5"/>
    </row>
    <row r="34" spans="2:7" s="1" customFormat="1" ht="15" customHeight="1" x14ac:dyDescent="0.3">
      <c r="B34" s="4" t="s">
        <v>5517</v>
      </c>
      <c r="C34" s="4" t="s">
        <v>5809</v>
      </c>
      <c r="D34" s="3" t="s">
        <v>47</v>
      </c>
      <c r="E34" s="3">
        <v>24</v>
      </c>
      <c r="F34" s="3">
        <v>4945.2299999999996</v>
      </c>
      <c r="G34" s="3">
        <f t="shared" ref="G34:G37" si="2">+ROUND(+IF(E34="",0,E34*F34),2)</f>
        <v>118685.52</v>
      </c>
    </row>
    <row r="35" spans="2:7" s="1" customFormat="1" ht="19.95" customHeight="1" x14ac:dyDescent="0.3">
      <c r="B35" s="6" t="s">
        <v>43</v>
      </c>
      <c r="C35" s="6" t="s">
        <v>44</v>
      </c>
      <c r="D35" s="5"/>
      <c r="E35" s="5"/>
      <c r="F35" s="5"/>
      <c r="G35" s="5"/>
    </row>
    <row r="36" spans="2:7" s="1" customFormat="1" ht="15" customHeight="1" x14ac:dyDescent="0.3">
      <c r="B36" s="4" t="s">
        <v>5740</v>
      </c>
      <c r="C36" s="4" t="s">
        <v>5810</v>
      </c>
      <c r="D36" s="3" t="s">
        <v>47</v>
      </c>
      <c r="E36" s="3">
        <v>24</v>
      </c>
      <c r="F36" s="3">
        <v>3215.21</v>
      </c>
      <c r="G36" s="3">
        <f t="shared" si="2"/>
        <v>77165.039999999994</v>
      </c>
    </row>
    <row r="37" spans="2:7" s="1" customFormat="1" ht="15" customHeight="1" x14ac:dyDescent="0.3">
      <c r="B37" s="4" t="s">
        <v>5518</v>
      </c>
      <c r="C37" s="4" t="s">
        <v>5777</v>
      </c>
      <c r="D37" s="3" t="s">
        <v>42</v>
      </c>
      <c r="E37" s="3">
        <v>1</v>
      </c>
      <c r="F37" s="3">
        <v>17525.240000000002</v>
      </c>
      <c r="G37" s="3">
        <f t="shared" si="2"/>
        <v>17525.240000000002</v>
      </c>
    </row>
    <row r="38" spans="2:7" s="1" customFormat="1" ht="25.2" customHeight="1" x14ac:dyDescent="0.3">
      <c r="B38" s="12" t="s">
        <v>74</v>
      </c>
      <c r="C38" s="12" t="s">
        <v>75</v>
      </c>
      <c r="D38" s="13"/>
      <c r="E38" s="13"/>
      <c r="F38" s="13"/>
      <c r="G38" s="13">
        <f>SUM(G39:G41)</f>
        <v>428587.61</v>
      </c>
    </row>
    <row r="39" spans="2:7" s="1" customFormat="1" ht="15" customHeight="1" x14ac:dyDescent="0.3">
      <c r="B39" s="4" t="s">
        <v>5443</v>
      </c>
      <c r="C39" s="4" t="s">
        <v>5811</v>
      </c>
      <c r="D39" s="3" t="s">
        <v>78</v>
      </c>
      <c r="E39" s="3">
        <v>500</v>
      </c>
      <c r="F39" s="3">
        <v>358.1</v>
      </c>
      <c r="G39" s="3">
        <f t="shared" si="0"/>
        <v>179050</v>
      </c>
    </row>
    <row r="40" spans="2:7" s="1" customFormat="1" ht="15" customHeight="1" x14ac:dyDescent="0.3">
      <c r="B40" s="4" t="s">
        <v>5519</v>
      </c>
      <c r="C40" s="4" t="s">
        <v>5778</v>
      </c>
      <c r="D40" s="3" t="s">
        <v>78</v>
      </c>
      <c r="E40" s="3">
        <v>250</v>
      </c>
      <c r="F40" s="3">
        <v>779.38</v>
      </c>
      <c r="G40" s="3">
        <f t="shared" si="0"/>
        <v>194845</v>
      </c>
    </row>
    <row r="41" spans="2:7" s="1" customFormat="1" ht="15" customHeight="1" x14ac:dyDescent="0.3">
      <c r="B41" s="4" t="s">
        <v>5520</v>
      </c>
      <c r="C41" s="4" t="s">
        <v>5779</v>
      </c>
      <c r="D41" s="3" t="s">
        <v>78</v>
      </c>
      <c r="E41" s="3">
        <v>152.72999999999999</v>
      </c>
      <c r="F41" s="3">
        <v>358.1</v>
      </c>
      <c r="G41" s="3">
        <f t="shared" si="0"/>
        <v>54692.61</v>
      </c>
    </row>
    <row r="42" spans="2:7" s="1" customFormat="1" ht="24.6" customHeight="1" x14ac:dyDescent="0.3">
      <c r="B42" s="12" t="s">
        <v>95</v>
      </c>
      <c r="C42" s="12" t="s">
        <v>96</v>
      </c>
      <c r="D42" s="13"/>
      <c r="E42" s="13"/>
      <c r="F42" s="13"/>
      <c r="G42" s="13">
        <f>SUM(G43:G44)</f>
        <v>1492069.44</v>
      </c>
    </row>
    <row r="43" spans="2:7" s="1" customFormat="1" ht="15" customHeight="1" x14ac:dyDescent="0.3">
      <c r="B43" s="4" t="s">
        <v>5444</v>
      </c>
      <c r="C43" s="4" t="s">
        <v>5812</v>
      </c>
      <c r="D43" s="3" t="s">
        <v>28</v>
      </c>
      <c r="E43" s="3">
        <v>2</v>
      </c>
      <c r="F43" s="3">
        <v>4500</v>
      </c>
      <c r="G43" s="3">
        <f t="shared" si="0"/>
        <v>9000</v>
      </c>
    </row>
    <row r="44" spans="2:7" s="1" customFormat="1" ht="15" customHeight="1" x14ac:dyDescent="0.3">
      <c r="B44" s="4" t="s">
        <v>5547</v>
      </c>
      <c r="C44" s="4" t="s">
        <v>5614</v>
      </c>
      <c r="D44" s="3" t="s">
        <v>47</v>
      </c>
      <c r="E44" s="3">
        <v>24</v>
      </c>
      <c r="F44" s="3">
        <v>61794.559999999998</v>
      </c>
      <c r="G44" s="3">
        <f t="shared" ref="G44" si="3">+ROUND(+IF(E44="",0,E44*F44),2)</f>
        <v>1483069.4399999999</v>
      </c>
    </row>
    <row r="45" spans="2:7" s="1" customFormat="1" ht="25.2" customHeight="1" x14ac:dyDescent="0.3">
      <c r="B45" s="10" t="s">
        <v>5445</v>
      </c>
      <c r="C45" s="10" t="s">
        <v>5446</v>
      </c>
      <c r="D45" s="11"/>
      <c r="E45" s="11"/>
      <c r="F45" s="11"/>
      <c r="G45" s="11">
        <f>+G46+G49+G51+G55</f>
        <v>307557.3</v>
      </c>
    </row>
    <row r="46" spans="2:7" s="1" customFormat="1" ht="25.2" customHeight="1" x14ac:dyDescent="0.3">
      <c r="B46" s="12" t="s">
        <v>5521</v>
      </c>
      <c r="C46" s="12" t="s">
        <v>5447</v>
      </c>
      <c r="D46" s="13"/>
      <c r="E46" s="13"/>
      <c r="F46" s="13"/>
      <c r="G46" s="13">
        <f>SUM(G47:G48)</f>
        <v>18907</v>
      </c>
    </row>
    <row r="47" spans="2:7" s="1" customFormat="1" ht="15" customHeight="1" x14ac:dyDescent="0.3">
      <c r="B47" s="4" t="s">
        <v>5525</v>
      </c>
      <c r="C47" s="4" t="s">
        <v>5448</v>
      </c>
      <c r="D47" s="3" t="s">
        <v>14</v>
      </c>
      <c r="E47" s="3">
        <v>300</v>
      </c>
      <c r="F47" s="3">
        <v>50.49</v>
      </c>
      <c r="G47" s="3">
        <f t="shared" ref="G47:G60" si="4">+ROUND(+IF(E47="",0,E47*F47),2)</f>
        <v>15147</v>
      </c>
    </row>
    <row r="48" spans="2:7" s="1" customFormat="1" ht="15" customHeight="1" x14ac:dyDescent="0.3">
      <c r="B48" s="4" t="s">
        <v>5526</v>
      </c>
      <c r="C48" s="4" t="s">
        <v>5449</v>
      </c>
      <c r="D48" s="3" t="s">
        <v>14</v>
      </c>
      <c r="E48" s="3">
        <v>250</v>
      </c>
      <c r="F48" s="3">
        <v>15.04</v>
      </c>
      <c r="G48" s="3">
        <f t="shared" si="4"/>
        <v>3760</v>
      </c>
    </row>
    <row r="49" spans="2:7" s="1" customFormat="1" ht="25.2" customHeight="1" x14ac:dyDescent="0.3">
      <c r="B49" s="12" t="s">
        <v>5522</v>
      </c>
      <c r="C49" s="12" t="s">
        <v>5450</v>
      </c>
      <c r="D49" s="13"/>
      <c r="E49" s="13"/>
      <c r="F49" s="13"/>
      <c r="G49" s="13">
        <f>SUM(G50)</f>
        <v>205467.9</v>
      </c>
    </row>
    <row r="50" spans="2:7" s="1" customFormat="1" ht="15" customHeight="1" x14ac:dyDescent="0.3">
      <c r="B50" s="4" t="s">
        <v>5527</v>
      </c>
      <c r="C50" s="4" t="s">
        <v>5451</v>
      </c>
      <c r="D50" s="3" t="s">
        <v>78</v>
      </c>
      <c r="E50" s="3">
        <v>290</v>
      </c>
      <c r="F50" s="3">
        <v>708.51</v>
      </c>
      <c r="G50" s="3">
        <f t="shared" si="4"/>
        <v>205467.9</v>
      </c>
    </row>
    <row r="51" spans="2:7" s="1" customFormat="1" ht="25.2" customHeight="1" x14ac:dyDescent="0.3">
      <c r="B51" s="12" t="s">
        <v>5523</v>
      </c>
      <c r="C51" s="12" t="s">
        <v>5452</v>
      </c>
      <c r="D51" s="13"/>
      <c r="E51" s="13"/>
      <c r="F51" s="13"/>
      <c r="G51" s="13">
        <f>SUM(G52:G54)</f>
        <v>37993.199999999997</v>
      </c>
    </row>
    <row r="52" spans="2:7" s="1" customFormat="1" ht="15" customHeight="1" x14ac:dyDescent="0.3">
      <c r="B52" s="4" t="s">
        <v>5528</v>
      </c>
      <c r="C52" s="4" t="s">
        <v>5453</v>
      </c>
      <c r="D52" s="3" t="s">
        <v>28</v>
      </c>
      <c r="E52" s="3">
        <v>180</v>
      </c>
      <c r="F52" s="3">
        <v>51.17</v>
      </c>
      <c r="G52" s="3">
        <f t="shared" si="4"/>
        <v>9210.6</v>
      </c>
    </row>
    <row r="53" spans="2:7" s="1" customFormat="1" ht="15" customHeight="1" x14ac:dyDescent="0.3">
      <c r="B53" s="4" t="s">
        <v>5529</v>
      </c>
      <c r="C53" s="4" t="s">
        <v>5454</v>
      </c>
      <c r="D53" s="3" t="s">
        <v>28</v>
      </c>
      <c r="E53" s="3">
        <v>70</v>
      </c>
      <c r="F53" s="3">
        <v>307.02</v>
      </c>
      <c r="G53" s="3">
        <f t="shared" si="4"/>
        <v>21491.4</v>
      </c>
    </row>
    <row r="54" spans="2:7" s="1" customFormat="1" ht="15" customHeight="1" x14ac:dyDescent="0.3">
      <c r="B54" s="4" t="s">
        <v>5530</v>
      </c>
      <c r="C54" s="4" t="s">
        <v>5455</v>
      </c>
      <c r="D54" s="3" t="s">
        <v>28</v>
      </c>
      <c r="E54" s="3">
        <v>210</v>
      </c>
      <c r="F54" s="3">
        <v>34.72</v>
      </c>
      <c r="G54" s="3">
        <f t="shared" si="4"/>
        <v>7291.2</v>
      </c>
    </row>
    <row r="55" spans="2:7" s="1" customFormat="1" ht="25.2" customHeight="1" x14ac:dyDescent="0.3">
      <c r="B55" s="12" t="s">
        <v>5524</v>
      </c>
      <c r="C55" s="12" t="s">
        <v>5456</v>
      </c>
      <c r="D55" s="13"/>
      <c r="E55" s="13"/>
      <c r="F55" s="13"/>
      <c r="G55" s="13">
        <f>SUM(G56:G60)</f>
        <v>45189.200000000004</v>
      </c>
    </row>
    <row r="56" spans="2:7" s="1" customFormat="1" ht="15" customHeight="1" x14ac:dyDescent="0.3">
      <c r="B56" s="4" t="s">
        <v>5531</v>
      </c>
      <c r="C56" s="4" t="s">
        <v>5457</v>
      </c>
      <c r="D56" s="3" t="s">
        <v>5432</v>
      </c>
      <c r="E56" s="3">
        <v>140</v>
      </c>
      <c r="F56" s="3">
        <v>63.9</v>
      </c>
      <c r="G56" s="3">
        <f t="shared" si="4"/>
        <v>8946</v>
      </c>
    </row>
    <row r="57" spans="2:7" s="1" customFormat="1" ht="15" customHeight="1" x14ac:dyDescent="0.3">
      <c r="B57" s="4" t="s">
        <v>5532</v>
      </c>
      <c r="C57" s="4" t="s">
        <v>5458</v>
      </c>
      <c r="D57" s="3" t="s">
        <v>5432</v>
      </c>
      <c r="E57" s="3">
        <v>140</v>
      </c>
      <c r="F57" s="3">
        <v>122.81</v>
      </c>
      <c r="G57" s="3">
        <f t="shared" si="4"/>
        <v>17193.400000000001</v>
      </c>
    </row>
    <row r="58" spans="2:7" s="1" customFormat="1" ht="15" customHeight="1" x14ac:dyDescent="0.3">
      <c r="B58" s="4" t="s">
        <v>5533</v>
      </c>
      <c r="C58" s="4" t="s">
        <v>5459</v>
      </c>
      <c r="D58" s="3" t="s">
        <v>5432</v>
      </c>
      <c r="E58" s="3">
        <v>140</v>
      </c>
      <c r="F58" s="3">
        <v>69.45</v>
      </c>
      <c r="G58" s="3">
        <f t="shared" si="4"/>
        <v>9723</v>
      </c>
    </row>
    <row r="59" spans="2:7" s="1" customFormat="1" ht="15" customHeight="1" x14ac:dyDescent="0.3">
      <c r="B59" s="4" t="s">
        <v>5534</v>
      </c>
      <c r="C59" s="4" t="s">
        <v>5460</v>
      </c>
      <c r="D59" s="3" t="s">
        <v>5432</v>
      </c>
      <c r="E59" s="3">
        <v>140</v>
      </c>
      <c r="F59" s="3">
        <v>34.72</v>
      </c>
      <c r="G59" s="3">
        <f t="shared" si="4"/>
        <v>4860.8</v>
      </c>
    </row>
    <row r="60" spans="2:7" s="1" customFormat="1" ht="15" customHeight="1" x14ac:dyDescent="0.3">
      <c r="B60" s="4" t="s">
        <v>5535</v>
      </c>
      <c r="C60" s="4" t="s">
        <v>5461</v>
      </c>
      <c r="D60" s="3" t="s">
        <v>5432</v>
      </c>
      <c r="E60" s="3">
        <v>140</v>
      </c>
      <c r="F60" s="3">
        <v>31.9</v>
      </c>
      <c r="G60" s="3">
        <f t="shared" si="4"/>
        <v>4466</v>
      </c>
    </row>
    <row r="61" spans="2:7" s="1" customFormat="1" ht="25.2" customHeight="1" x14ac:dyDescent="0.3">
      <c r="B61" s="10" t="s">
        <v>5652</v>
      </c>
      <c r="C61" s="10" t="s">
        <v>5813</v>
      </c>
      <c r="D61" s="11"/>
      <c r="E61" s="11"/>
      <c r="F61" s="11"/>
      <c r="G61" s="11">
        <f>+G62+G93</f>
        <v>104865.84000000001</v>
      </c>
    </row>
    <row r="62" spans="2:7" s="1" customFormat="1" ht="25.2" customHeight="1" x14ac:dyDescent="0.3">
      <c r="B62" s="12" t="s">
        <v>5653</v>
      </c>
      <c r="C62" s="12" t="s">
        <v>5462</v>
      </c>
      <c r="D62" s="13"/>
      <c r="E62" s="13"/>
      <c r="F62" s="13"/>
      <c r="G62" s="13">
        <f>SUM(G63:G92)</f>
        <v>78665.840000000011</v>
      </c>
    </row>
    <row r="63" spans="2:7" s="1" customFormat="1" ht="15" customHeight="1" x14ac:dyDescent="0.3">
      <c r="B63" s="6" t="s">
        <v>5654</v>
      </c>
      <c r="C63" s="6" t="s">
        <v>5814</v>
      </c>
      <c r="D63" s="5"/>
      <c r="E63" s="5"/>
      <c r="F63" s="5"/>
      <c r="G63" s="5"/>
    </row>
    <row r="64" spans="2:7" s="1" customFormat="1" ht="15" customHeight="1" x14ac:dyDescent="0.3">
      <c r="B64" s="4" t="s">
        <v>5655</v>
      </c>
      <c r="C64" s="4" t="s">
        <v>5780</v>
      </c>
      <c r="D64" s="3" t="s">
        <v>78</v>
      </c>
      <c r="E64" s="3">
        <v>22</v>
      </c>
      <c r="F64" s="3">
        <v>148.63999999999999</v>
      </c>
      <c r="G64" s="3">
        <f t="shared" ref="G64:G65" si="5">+ROUND(+IF(E64="",0,E64*F64),2)</f>
        <v>3270.08</v>
      </c>
    </row>
    <row r="65" spans="2:7" s="1" customFormat="1" ht="15" customHeight="1" x14ac:dyDescent="0.3">
      <c r="B65" s="4" t="s">
        <v>5656</v>
      </c>
      <c r="C65" s="4" t="s">
        <v>5548</v>
      </c>
      <c r="D65" s="3" t="s">
        <v>78</v>
      </c>
      <c r="E65" s="3">
        <v>10</v>
      </c>
      <c r="F65" s="3">
        <v>151.36000000000001</v>
      </c>
      <c r="G65" s="3">
        <f t="shared" si="5"/>
        <v>1513.6</v>
      </c>
    </row>
    <row r="66" spans="2:7" s="1" customFormat="1" ht="15" customHeight="1" x14ac:dyDescent="0.3">
      <c r="B66" s="6" t="s">
        <v>5657</v>
      </c>
      <c r="C66" s="6" t="s">
        <v>5463</v>
      </c>
      <c r="D66" s="5"/>
      <c r="E66" s="5"/>
      <c r="F66" s="5"/>
      <c r="G66" s="5"/>
    </row>
    <row r="67" spans="2:7" s="1" customFormat="1" ht="15" customHeight="1" x14ac:dyDescent="0.3">
      <c r="B67" s="4" t="s">
        <v>5658</v>
      </c>
      <c r="C67" s="4" t="s">
        <v>5464</v>
      </c>
      <c r="D67" s="3" t="s">
        <v>14</v>
      </c>
      <c r="E67" s="3">
        <v>2</v>
      </c>
      <c r="F67" s="3">
        <v>369.75</v>
      </c>
      <c r="G67" s="3">
        <f t="shared" ref="G67" si="6">+ROUND(+IF(E67="",0,E67*F67),2)</f>
        <v>739.5</v>
      </c>
    </row>
    <row r="68" spans="2:7" s="1" customFormat="1" ht="15" customHeight="1" x14ac:dyDescent="0.3">
      <c r="B68" s="6" t="s">
        <v>5659</v>
      </c>
      <c r="C68" s="6" t="s">
        <v>5815</v>
      </c>
      <c r="D68" s="5"/>
      <c r="E68" s="5"/>
      <c r="F68" s="5"/>
      <c r="G68" s="5"/>
    </row>
    <row r="69" spans="2:7" s="1" customFormat="1" ht="15" customHeight="1" x14ac:dyDescent="0.3">
      <c r="B69" s="4" t="s">
        <v>5666</v>
      </c>
      <c r="C69" s="4" t="s">
        <v>5536</v>
      </c>
      <c r="D69" s="3" t="s">
        <v>78</v>
      </c>
      <c r="E69" s="3">
        <v>36</v>
      </c>
      <c r="F69" s="3">
        <v>320.2</v>
      </c>
      <c r="G69" s="3">
        <f t="shared" ref="G69:G72" si="7">+ROUND(+IF(E69="",0,E69*F69),2)</f>
        <v>11527.2</v>
      </c>
    </row>
    <row r="70" spans="2:7" s="1" customFormat="1" ht="15" customHeight="1" x14ac:dyDescent="0.3">
      <c r="B70" s="4" t="s">
        <v>5667</v>
      </c>
      <c r="C70" s="4" t="s">
        <v>5537</v>
      </c>
      <c r="D70" s="3" t="s">
        <v>78</v>
      </c>
      <c r="E70" s="3">
        <v>36</v>
      </c>
      <c r="F70" s="3">
        <v>320.2</v>
      </c>
      <c r="G70" s="3">
        <f t="shared" si="7"/>
        <v>11527.2</v>
      </c>
    </row>
    <row r="71" spans="2:7" s="1" customFormat="1" ht="15" customHeight="1" x14ac:dyDescent="0.3">
      <c r="B71" s="4" t="s">
        <v>5668</v>
      </c>
      <c r="C71" s="4" t="s">
        <v>5538</v>
      </c>
      <c r="D71" s="3" t="s">
        <v>14</v>
      </c>
      <c r="E71" s="3">
        <v>60</v>
      </c>
      <c r="F71" s="3">
        <v>85.16</v>
      </c>
      <c r="G71" s="3">
        <f t="shared" si="7"/>
        <v>5109.6000000000004</v>
      </c>
    </row>
    <row r="72" spans="2:7" s="1" customFormat="1" ht="15" customHeight="1" x14ac:dyDescent="0.3">
      <c r="B72" s="4" t="s">
        <v>5669</v>
      </c>
      <c r="C72" s="4" t="s">
        <v>5539</v>
      </c>
      <c r="D72" s="3" t="s">
        <v>14</v>
      </c>
      <c r="E72" s="3">
        <v>40</v>
      </c>
      <c r="F72" s="3">
        <v>85.16</v>
      </c>
      <c r="G72" s="3">
        <f t="shared" si="7"/>
        <v>3406.4</v>
      </c>
    </row>
    <row r="73" spans="2:7" s="1" customFormat="1" ht="15" customHeight="1" x14ac:dyDescent="0.3">
      <c r="B73" s="6" t="s">
        <v>5660</v>
      </c>
      <c r="C73" s="6" t="s">
        <v>5465</v>
      </c>
      <c r="D73" s="5"/>
      <c r="E73" s="5"/>
      <c r="F73" s="5"/>
      <c r="G73" s="5"/>
    </row>
    <row r="74" spans="2:7" s="1" customFormat="1" ht="15" customHeight="1" x14ac:dyDescent="0.3">
      <c r="B74" s="4" t="s">
        <v>5670</v>
      </c>
      <c r="C74" s="4" t="s">
        <v>5540</v>
      </c>
      <c r="D74" s="3" t="s">
        <v>14</v>
      </c>
      <c r="E74" s="3">
        <v>150</v>
      </c>
      <c r="F74" s="3">
        <v>89.05</v>
      </c>
      <c r="G74" s="3">
        <f t="shared" ref="G74:G75" si="8">+ROUND(+IF(E74="",0,E74*F74),2)</f>
        <v>13357.5</v>
      </c>
    </row>
    <row r="75" spans="2:7" s="1" customFormat="1" ht="15" customHeight="1" x14ac:dyDescent="0.3">
      <c r="B75" s="4" t="s">
        <v>5671</v>
      </c>
      <c r="C75" s="4" t="s">
        <v>5541</v>
      </c>
      <c r="D75" s="3" t="s">
        <v>14</v>
      </c>
      <c r="E75" s="3">
        <v>71</v>
      </c>
      <c r="F75" s="3">
        <v>89.05</v>
      </c>
      <c r="G75" s="3">
        <f t="shared" si="8"/>
        <v>6322.55</v>
      </c>
    </row>
    <row r="76" spans="2:7" s="1" customFormat="1" ht="15" customHeight="1" x14ac:dyDescent="0.3">
      <c r="B76" s="6" t="s">
        <v>5661</v>
      </c>
      <c r="C76" s="6" t="s">
        <v>5466</v>
      </c>
      <c r="D76" s="5"/>
      <c r="E76" s="5"/>
      <c r="F76" s="5"/>
      <c r="G76" s="5"/>
    </row>
    <row r="77" spans="2:7" s="1" customFormat="1" ht="15" customHeight="1" x14ac:dyDescent="0.3">
      <c r="B77" s="4" t="s">
        <v>5672</v>
      </c>
      <c r="C77" s="4" t="s">
        <v>5542</v>
      </c>
      <c r="D77" s="3" t="s">
        <v>14</v>
      </c>
      <c r="E77" s="3">
        <v>15</v>
      </c>
      <c r="F77" s="3">
        <v>71.73</v>
      </c>
      <c r="G77" s="3">
        <f t="shared" ref="G77:G79" si="9">+ROUND(+IF(E77="",0,E77*F77),2)</f>
        <v>1075.95</v>
      </c>
    </row>
    <row r="78" spans="2:7" s="1" customFormat="1" ht="15" customHeight="1" x14ac:dyDescent="0.3">
      <c r="B78" s="4" t="s">
        <v>5673</v>
      </c>
      <c r="C78" s="4" t="s">
        <v>5543</v>
      </c>
      <c r="D78" s="3" t="s">
        <v>14</v>
      </c>
      <c r="E78" s="3">
        <v>20</v>
      </c>
      <c r="F78" s="3">
        <v>71.73</v>
      </c>
      <c r="G78" s="3">
        <f t="shared" si="9"/>
        <v>1434.6</v>
      </c>
    </row>
    <row r="79" spans="2:7" s="1" customFormat="1" ht="15" customHeight="1" x14ac:dyDescent="0.3">
      <c r="B79" s="4" t="s">
        <v>5674</v>
      </c>
      <c r="C79" s="4" t="s">
        <v>5544</v>
      </c>
      <c r="D79" s="3" t="s">
        <v>14</v>
      </c>
      <c r="E79" s="3">
        <v>1</v>
      </c>
      <c r="F79" s="3">
        <v>440.41</v>
      </c>
      <c r="G79" s="3">
        <f t="shared" si="9"/>
        <v>440.41</v>
      </c>
    </row>
    <row r="80" spans="2:7" s="1" customFormat="1" ht="15" customHeight="1" x14ac:dyDescent="0.3">
      <c r="B80" s="6" t="s">
        <v>5662</v>
      </c>
      <c r="C80" s="6" t="s">
        <v>5467</v>
      </c>
      <c r="D80" s="5"/>
      <c r="E80" s="5"/>
      <c r="F80" s="5"/>
      <c r="G80" s="5"/>
    </row>
    <row r="81" spans="2:7" s="1" customFormat="1" ht="15" customHeight="1" x14ac:dyDescent="0.3">
      <c r="B81" s="4" t="s">
        <v>5675</v>
      </c>
      <c r="C81" s="4" t="s">
        <v>5468</v>
      </c>
      <c r="D81" s="3" t="s">
        <v>78</v>
      </c>
      <c r="E81" s="3">
        <v>1</v>
      </c>
      <c r="F81" s="3">
        <v>440.41</v>
      </c>
      <c r="G81" s="3">
        <f t="shared" ref="G81:G83" si="10">+ROUND(+IF(E81="",0,E81*F81),2)</f>
        <v>440.41</v>
      </c>
    </row>
    <row r="82" spans="2:7" s="1" customFormat="1" ht="15" customHeight="1" x14ac:dyDescent="0.3">
      <c r="B82" s="4" t="s">
        <v>5676</v>
      </c>
      <c r="C82" s="4" t="s">
        <v>5816</v>
      </c>
      <c r="D82" s="3" t="s">
        <v>78</v>
      </c>
      <c r="E82" s="3">
        <v>8</v>
      </c>
      <c r="F82" s="3">
        <v>146.80000000000001</v>
      </c>
      <c r="G82" s="3">
        <f t="shared" si="10"/>
        <v>1174.4000000000001</v>
      </c>
    </row>
    <row r="83" spans="2:7" s="1" customFormat="1" ht="15" customHeight="1" x14ac:dyDescent="0.3">
      <c r="B83" s="4" t="s">
        <v>5717</v>
      </c>
      <c r="C83" s="4" t="s">
        <v>5545</v>
      </c>
      <c r="D83" s="3" t="s">
        <v>78</v>
      </c>
      <c r="E83" s="3">
        <v>10</v>
      </c>
      <c r="F83" s="3">
        <v>146.80000000000001</v>
      </c>
      <c r="G83" s="3">
        <f t="shared" si="10"/>
        <v>1468</v>
      </c>
    </row>
    <row r="84" spans="2:7" s="1" customFormat="1" ht="15" customHeight="1" x14ac:dyDescent="0.3">
      <c r="B84" s="6" t="s">
        <v>5663</v>
      </c>
      <c r="C84" s="6" t="s">
        <v>5469</v>
      </c>
      <c r="D84" s="5"/>
      <c r="E84" s="5"/>
      <c r="F84" s="5"/>
      <c r="G84" s="5"/>
    </row>
    <row r="85" spans="2:7" s="1" customFormat="1" ht="15" customHeight="1" x14ac:dyDescent="0.3">
      <c r="B85" s="4" t="s">
        <v>5677</v>
      </c>
      <c r="C85" s="4" t="s">
        <v>5470</v>
      </c>
      <c r="D85" s="3" t="s">
        <v>78</v>
      </c>
      <c r="E85" s="3">
        <v>3</v>
      </c>
      <c r="F85" s="3">
        <v>102.34</v>
      </c>
      <c r="G85" s="3">
        <f t="shared" ref="G85:G88" si="11">+ROUND(+IF(E85="",0,E85*F85),2)</f>
        <v>307.02</v>
      </c>
    </row>
    <row r="86" spans="2:7" s="1" customFormat="1" ht="15" customHeight="1" x14ac:dyDescent="0.3">
      <c r="B86" s="4" t="s">
        <v>5678</v>
      </c>
      <c r="C86" s="4" t="s">
        <v>5471</v>
      </c>
      <c r="D86" s="3" t="s">
        <v>78</v>
      </c>
      <c r="E86" s="3">
        <v>5</v>
      </c>
      <c r="F86" s="3">
        <v>102.34</v>
      </c>
      <c r="G86" s="3">
        <f t="shared" si="11"/>
        <v>511.7</v>
      </c>
    </row>
    <row r="87" spans="2:7" s="1" customFormat="1" ht="15" customHeight="1" x14ac:dyDescent="0.3">
      <c r="B87" s="4" t="s">
        <v>5679</v>
      </c>
      <c r="C87" s="4" t="s">
        <v>5546</v>
      </c>
      <c r="D87" s="3" t="s">
        <v>78</v>
      </c>
      <c r="E87" s="3">
        <v>4</v>
      </c>
      <c r="F87" s="3">
        <v>102.34</v>
      </c>
      <c r="G87" s="3">
        <f t="shared" si="11"/>
        <v>409.36</v>
      </c>
    </row>
    <row r="88" spans="2:7" s="1" customFormat="1" ht="15" customHeight="1" x14ac:dyDescent="0.3">
      <c r="B88" s="4" t="s">
        <v>5680</v>
      </c>
      <c r="C88" s="4" t="s">
        <v>5472</v>
      </c>
      <c r="D88" s="3" t="s">
        <v>14</v>
      </c>
      <c r="E88" s="3">
        <v>75</v>
      </c>
      <c r="F88" s="3">
        <v>22.02</v>
      </c>
      <c r="G88" s="3">
        <f t="shared" si="11"/>
        <v>1651.5</v>
      </c>
    </row>
    <row r="89" spans="2:7" s="1" customFormat="1" ht="15" customHeight="1" x14ac:dyDescent="0.3">
      <c r="B89" s="6" t="s">
        <v>5664</v>
      </c>
      <c r="C89" s="6" t="s">
        <v>5473</v>
      </c>
      <c r="D89" s="5"/>
      <c r="E89" s="5"/>
      <c r="F89" s="5"/>
      <c r="G89" s="5"/>
    </row>
    <row r="90" spans="2:7" s="1" customFormat="1" ht="15" customHeight="1" x14ac:dyDescent="0.3">
      <c r="B90" s="4" t="s">
        <v>5681</v>
      </c>
      <c r="C90" s="4" t="s">
        <v>5474</v>
      </c>
      <c r="D90" s="3" t="s">
        <v>47</v>
      </c>
      <c r="E90" s="3">
        <v>12</v>
      </c>
      <c r="F90" s="3">
        <v>248.78</v>
      </c>
      <c r="G90" s="3">
        <f t="shared" ref="G90" si="12">+ROUND(+IF(E90="",0,E90*F90),2)</f>
        <v>2985.36</v>
      </c>
    </row>
    <row r="91" spans="2:7" s="1" customFormat="1" ht="15" customHeight="1" x14ac:dyDescent="0.3">
      <c r="B91" s="6" t="s">
        <v>5665</v>
      </c>
      <c r="C91" s="6" t="s">
        <v>5475</v>
      </c>
      <c r="D91" s="5"/>
      <c r="E91" s="5"/>
      <c r="F91" s="5"/>
      <c r="G91" s="5"/>
    </row>
    <row r="92" spans="2:7" s="1" customFormat="1" ht="15" customHeight="1" x14ac:dyDescent="0.3">
      <c r="B92" s="4" t="s">
        <v>5682</v>
      </c>
      <c r="C92" s="4" t="s">
        <v>5476</v>
      </c>
      <c r="D92" s="3" t="s">
        <v>14</v>
      </c>
      <c r="E92" s="3">
        <v>50</v>
      </c>
      <c r="F92" s="3">
        <v>199.87</v>
      </c>
      <c r="G92" s="3">
        <f t="shared" ref="G92" si="13">+ROUND(+IF(E92="",0,E92*F92),2)</f>
        <v>9993.5</v>
      </c>
    </row>
    <row r="93" spans="2:7" s="1" customFormat="1" ht="25.2" customHeight="1" x14ac:dyDescent="0.3">
      <c r="B93" s="12" t="s">
        <v>5683</v>
      </c>
      <c r="C93" s="12" t="s">
        <v>611</v>
      </c>
      <c r="D93" s="13"/>
      <c r="E93" s="13"/>
      <c r="F93" s="13"/>
      <c r="G93" s="13">
        <f>SUM(G94:G95)</f>
        <v>26200</v>
      </c>
    </row>
    <row r="94" spans="2:7" s="1" customFormat="1" ht="15" customHeight="1" x14ac:dyDescent="0.3">
      <c r="B94" s="4" t="s">
        <v>5684</v>
      </c>
      <c r="C94" s="4" t="s">
        <v>5781</v>
      </c>
      <c r="D94" s="3" t="s">
        <v>42</v>
      </c>
      <c r="E94" s="3">
        <v>1</v>
      </c>
      <c r="F94" s="3">
        <v>1200</v>
      </c>
      <c r="G94" s="3">
        <f t="shared" ref="G94:G95" si="14">+ROUND(+IF(E94="",0,E94*F94),2)</f>
        <v>1200</v>
      </c>
    </row>
    <row r="95" spans="2:7" s="1" customFormat="1" ht="15" customHeight="1" x14ac:dyDescent="0.3">
      <c r="B95" s="4" t="s">
        <v>5685</v>
      </c>
      <c r="C95" s="4" t="s">
        <v>5477</v>
      </c>
      <c r="D95" s="3" t="s">
        <v>28</v>
      </c>
      <c r="E95" s="3">
        <v>5</v>
      </c>
      <c r="F95" s="3">
        <v>5000</v>
      </c>
      <c r="G95" s="3">
        <f t="shared" si="14"/>
        <v>25000</v>
      </c>
    </row>
    <row r="96" spans="2:7" s="1" customFormat="1" ht="25.2" customHeight="1" x14ac:dyDescent="0.3">
      <c r="B96" s="10" t="s">
        <v>5686</v>
      </c>
      <c r="C96" s="10" t="s">
        <v>5478</v>
      </c>
      <c r="D96" s="11"/>
      <c r="E96" s="11"/>
      <c r="F96" s="11"/>
      <c r="G96" s="11">
        <f>+G97+G99+G101</f>
        <v>7641.0199999999995</v>
      </c>
    </row>
    <row r="97" spans="2:7" s="1" customFormat="1" ht="25.2" customHeight="1" x14ac:dyDescent="0.3">
      <c r="B97" s="12" t="s">
        <v>5687</v>
      </c>
      <c r="C97" s="12" t="s">
        <v>5817</v>
      </c>
      <c r="D97" s="13"/>
      <c r="E97" s="13"/>
      <c r="F97" s="13"/>
      <c r="G97" s="13">
        <f>SUM(G98)</f>
        <v>1071.02</v>
      </c>
    </row>
    <row r="98" spans="2:7" s="1" customFormat="1" ht="15" customHeight="1" x14ac:dyDescent="0.3">
      <c r="B98" s="4" t="s">
        <v>5690</v>
      </c>
      <c r="C98" s="4" t="s">
        <v>5479</v>
      </c>
      <c r="D98" s="3" t="s">
        <v>5480</v>
      </c>
      <c r="E98" s="3">
        <v>1</v>
      </c>
      <c r="F98" s="3">
        <v>1071.02</v>
      </c>
      <c r="G98" s="3">
        <f t="shared" ref="G98" si="15">+ROUND(+IF(E98="",0,E98*F98),2)</f>
        <v>1071.02</v>
      </c>
    </row>
    <row r="99" spans="2:7" s="1" customFormat="1" ht="25.2" customHeight="1" x14ac:dyDescent="0.3">
      <c r="B99" s="12" t="s">
        <v>5688</v>
      </c>
      <c r="C99" s="12" t="s">
        <v>5481</v>
      </c>
      <c r="D99" s="13"/>
      <c r="E99" s="13"/>
      <c r="F99" s="13"/>
      <c r="G99" s="13">
        <f>SUM(G100)</f>
        <v>1807.6</v>
      </c>
    </row>
    <row r="100" spans="2:7" s="1" customFormat="1" ht="15" customHeight="1" x14ac:dyDescent="0.3">
      <c r="B100" s="4" t="s">
        <v>5697</v>
      </c>
      <c r="C100" s="4" t="s">
        <v>5482</v>
      </c>
      <c r="D100" s="3" t="s">
        <v>5480</v>
      </c>
      <c r="E100" s="3">
        <v>1</v>
      </c>
      <c r="F100" s="3">
        <v>1807.6</v>
      </c>
      <c r="G100" s="3">
        <f t="shared" ref="G100" si="16">+ROUND(+IF(E100="",0,E100*F100),2)</f>
        <v>1807.6</v>
      </c>
    </row>
    <row r="101" spans="2:7" s="1" customFormat="1" ht="25.2" customHeight="1" x14ac:dyDescent="0.3">
      <c r="B101" s="12" t="s">
        <v>5689</v>
      </c>
      <c r="C101" s="12" t="s">
        <v>5483</v>
      </c>
      <c r="D101" s="13"/>
      <c r="E101" s="13"/>
      <c r="F101" s="13"/>
      <c r="G101" s="13">
        <f>SUM(G102)</f>
        <v>4762.3999999999996</v>
      </c>
    </row>
    <row r="102" spans="2:7" s="1" customFormat="1" ht="15" customHeight="1" x14ac:dyDescent="0.3">
      <c r="B102" s="4" t="s">
        <v>5691</v>
      </c>
      <c r="C102" s="4" t="s">
        <v>5782</v>
      </c>
      <c r="D102" s="3" t="s">
        <v>5480</v>
      </c>
      <c r="E102" s="3">
        <v>1</v>
      </c>
      <c r="F102" s="3">
        <v>4762.3999999999996</v>
      </c>
      <c r="G102" s="3">
        <f t="shared" ref="G102" si="17">+ROUND(+IF(E102="",0,E102*F102),2)</f>
        <v>4762.3999999999996</v>
      </c>
    </row>
    <row r="103" spans="2:7" s="1" customFormat="1" ht="30" customHeight="1" x14ac:dyDescent="0.3">
      <c r="B103" s="7" t="s">
        <v>127</v>
      </c>
      <c r="C103" s="7" t="s">
        <v>1</v>
      </c>
      <c r="D103" s="8"/>
      <c r="E103" s="8"/>
      <c r="F103" s="8"/>
      <c r="G103" s="8">
        <f>+G104+G115+G124+G207</f>
        <v>18455900.439999998</v>
      </c>
    </row>
    <row r="104" spans="2:7" s="1" customFormat="1" ht="25.2" customHeight="1" x14ac:dyDescent="0.3">
      <c r="B104" s="10" t="s">
        <v>128</v>
      </c>
      <c r="C104" s="10" t="s">
        <v>129</v>
      </c>
      <c r="D104" s="11"/>
      <c r="E104" s="11"/>
      <c r="F104" s="11"/>
      <c r="G104" s="11">
        <f>G105+G107+G109+G113</f>
        <v>2354617.88</v>
      </c>
    </row>
    <row r="105" spans="2:7" s="1" customFormat="1" ht="25.2" customHeight="1" x14ac:dyDescent="0.3">
      <c r="B105" s="12" t="s">
        <v>130</v>
      </c>
      <c r="C105" s="12" t="s">
        <v>131</v>
      </c>
      <c r="D105" s="13"/>
      <c r="E105" s="13"/>
      <c r="F105" s="13"/>
      <c r="G105" s="13">
        <f>SUM(G106)</f>
        <v>81762.69</v>
      </c>
    </row>
    <row r="106" spans="2:7" s="1" customFormat="1" ht="15" customHeight="1" x14ac:dyDescent="0.3">
      <c r="B106" s="4" t="s">
        <v>5645</v>
      </c>
      <c r="C106" s="4" t="s">
        <v>5644</v>
      </c>
      <c r="D106" s="3" t="s">
        <v>14</v>
      </c>
      <c r="E106" s="3">
        <v>6387.71</v>
      </c>
      <c r="F106" s="3">
        <v>12.8</v>
      </c>
      <c r="G106" s="3">
        <f t="shared" ref="G106" si="18">+ROUND(+IF(E106="",0,E106*F106),2)</f>
        <v>81762.69</v>
      </c>
    </row>
    <row r="107" spans="2:7" s="1" customFormat="1" ht="25.2" customHeight="1" x14ac:dyDescent="0.3">
      <c r="B107" s="12" t="s">
        <v>144</v>
      </c>
      <c r="C107" s="12" t="s">
        <v>145</v>
      </c>
      <c r="D107" s="13"/>
      <c r="E107" s="13"/>
      <c r="F107" s="13"/>
      <c r="G107" s="13">
        <f>SUM(G108)</f>
        <v>1330597.5</v>
      </c>
    </row>
    <row r="108" spans="2:7" s="1" customFormat="1" ht="15" customHeight="1" x14ac:dyDescent="0.3">
      <c r="B108" s="4" t="s">
        <v>5549</v>
      </c>
      <c r="C108" s="4" t="s">
        <v>5825</v>
      </c>
      <c r="D108" s="3" t="s">
        <v>78</v>
      </c>
      <c r="E108" s="3">
        <v>44250</v>
      </c>
      <c r="F108" s="3">
        <v>30.07</v>
      </c>
      <c r="G108" s="3">
        <f t="shared" ref="G108" si="19">+ROUND(+IF(E108="",0,E108*F108),2)</f>
        <v>1330597.5</v>
      </c>
    </row>
    <row r="109" spans="2:7" s="1" customFormat="1" ht="25.2" customHeight="1" x14ac:dyDescent="0.3">
      <c r="B109" s="12" t="s">
        <v>148</v>
      </c>
      <c r="C109" s="12" t="s">
        <v>149</v>
      </c>
      <c r="D109" s="13"/>
      <c r="E109" s="13"/>
      <c r="F109" s="13"/>
      <c r="G109" s="13">
        <f>SUM(G110:G112)</f>
        <v>640611.89</v>
      </c>
    </row>
    <row r="110" spans="2:7" s="1" customFormat="1" ht="15" customHeight="1" x14ac:dyDescent="0.3">
      <c r="B110" s="6" t="s">
        <v>5552</v>
      </c>
      <c r="C110" s="6" t="s">
        <v>5550</v>
      </c>
      <c r="D110" s="5"/>
      <c r="E110" s="5"/>
      <c r="F110" s="5"/>
      <c r="G110" s="5"/>
    </row>
    <row r="111" spans="2:7" s="1" customFormat="1" ht="15" customHeight="1" x14ac:dyDescent="0.3">
      <c r="B111" s="4" t="s">
        <v>5553</v>
      </c>
      <c r="C111" s="4" t="s">
        <v>5551</v>
      </c>
      <c r="D111" s="3" t="s">
        <v>78</v>
      </c>
      <c r="E111" s="3">
        <v>3362.88</v>
      </c>
      <c r="F111" s="3">
        <v>165.12</v>
      </c>
      <c r="G111" s="3">
        <f t="shared" ref="G111:G114" si="20">+ROUND(+IF(E111="",0,E111*F111),2)</f>
        <v>555278.75</v>
      </c>
    </row>
    <row r="112" spans="2:7" s="1" customFormat="1" ht="15" customHeight="1" x14ac:dyDescent="0.3">
      <c r="B112" s="4" t="s">
        <v>5554</v>
      </c>
      <c r="C112" s="4" t="s">
        <v>5741</v>
      </c>
      <c r="D112" s="3" t="s">
        <v>14</v>
      </c>
      <c r="E112" s="3">
        <v>4670.67</v>
      </c>
      <c r="F112" s="3">
        <v>18.27</v>
      </c>
      <c r="G112" s="3">
        <f t="shared" si="20"/>
        <v>85333.14</v>
      </c>
    </row>
    <row r="113" spans="2:7" s="1" customFormat="1" ht="25.2" customHeight="1" x14ac:dyDescent="0.3">
      <c r="B113" s="12" t="s">
        <v>162</v>
      </c>
      <c r="C113" s="12" t="s">
        <v>163</v>
      </c>
      <c r="D113" s="13"/>
      <c r="E113" s="13"/>
      <c r="F113" s="13"/>
      <c r="G113" s="13">
        <f>SUM(G114:G114)</f>
        <v>301645.8</v>
      </c>
    </row>
    <row r="114" spans="2:7" s="1" customFormat="1" ht="15" customHeight="1" x14ac:dyDescent="0.3">
      <c r="B114" s="4" t="s">
        <v>5555</v>
      </c>
      <c r="C114" s="4" t="s">
        <v>5826</v>
      </c>
      <c r="D114" s="3" t="s">
        <v>78</v>
      </c>
      <c r="E114" s="3">
        <v>48810</v>
      </c>
      <c r="F114" s="3">
        <v>6.18</v>
      </c>
      <c r="G114" s="3">
        <f t="shared" si="20"/>
        <v>301645.8</v>
      </c>
    </row>
    <row r="115" spans="2:7" s="1" customFormat="1" ht="25.2" customHeight="1" x14ac:dyDescent="0.3">
      <c r="B115" s="10" t="s">
        <v>168</v>
      </c>
      <c r="C115" s="10" t="s">
        <v>169</v>
      </c>
      <c r="D115" s="11"/>
      <c r="E115" s="11"/>
      <c r="F115" s="11"/>
      <c r="G115" s="11">
        <f>+G116+G119+G121</f>
        <v>255922.51</v>
      </c>
    </row>
    <row r="116" spans="2:7" s="1" customFormat="1" ht="25.2" customHeight="1" x14ac:dyDescent="0.3">
      <c r="B116" s="12" t="s">
        <v>170</v>
      </c>
      <c r="C116" s="12" t="s">
        <v>171</v>
      </c>
      <c r="D116" s="13"/>
      <c r="E116" s="13"/>
      <c r="F116" s="13"/>
      <c r="G116" s="13">
        <f>SUM(G117:G118)</f>
        <v>132554.25</v>
      </c>
    </row>
    <row r="117" spans="2:7" s="1" customFormat="1" ht="15" customHeight="1" x14ac:dyDescent="0.3">
      <c r="B117" s="4" t="s">
        <v>5484</v>
      </c>
      <c r="C117" s="4" t="s">
        <v>5827</v>
      </c>
      <c r="D117" s="3" t="s">
        <v>14</v>
      </c>
      <c r="E117" s="3">
        <v>785.34</v>
      </c>
      <c r="F117" s="3">
        <v>69.62</v>
      </c>
      <c r="G117" s="3">
        <f t="shared" ref="G117:G118" si="21">+ROUND(+IF(E117="",0,E117*F117),2)</f>
        <v>54675.37</v>
      </c>
    </row>
    <row r="118" spans="2:7" s="1" customFormat="1" ht="15" customHeight="1" x14ac:dyDescent="0.3">
      <c r="B118" s="4" t="s">
        <v>5556</v>
      </c>
      <c r="C118" s="4" t="s">
        <v>5485</v>
      </c>
      <c r="D118" s="3" t="s">
        <v>78</v>
      </c>
      <c r="E118" s="3">
        <v>195.71</v>
      </c>
      <c r="F118" s="3">
        <v>397.93</v>
      </c>
      <c r="G118" s="3">
        <f t="shared" si="21"/>
        <v>77878.880000000005</v>
      </c>
    </row>
    <row r="119" spans="2:7" s="1" customFormat="1" ht="25.2" customHeight="1" x14ac:dyDescent="0.3">
      <c r="B119" s="12" t="s">
        <v>180</v>
      </c>
      <c r="C119" s="12" t="s">
        <v>181</v>
      </c>
      <c r="D119" s="13"/>
      <c r="E119" s="13"/>
      <c r="F119" s="13"/>
      <c r="G119" s="13">
        <f>SUM(G120)</f>
        <v>69668.2</v>
      </c>
    </row>
    <row r="120" spans="2:7" s="1" customFormat="1" ht="15" customHeight="1" x14ac:dyDescent="0.3">
      <c r="B120" s="4" t="s">
        <v>5557</v>
      </c>
      <c r="C120" s="4" t="s">
        <v>5719</v>
      </c>
      <c r="D120" s="3" t="s">
        <v>14</v>
      </c>
      <c r="E120" s="3">
        <v>1365.24</v>
      </c>
      <c r="F120" s="3">
        <v>51.03</v>
      </c>
      <c r="G120" s="3">
        <f t="shared" ref="G120" si="22">+ROUND(+IF(E120="",0,E120*F120),2)</f>
        <v>69668.2</v>
      </c>
    </row>
    <row r="121" spans="2:7" s="1" customFormat="1" ht="25.2" customHeight="1" x14ac:dyDescent="0.3">
      <c r="B121" s="12" t="s">
        <v>184</v>
      </c>
      <c r="C121" s="12" t="s">
        <v>185</v>
      </c>
      <c r="D121" s="13"/>
      <c r="E121" s="13"/>
      <c r="F121" s="13"/>
      <c r="G121" s="13">
        <f>SUM(G122:G123)</f>
        <v>53700.06</v>
      </c>
    </row>
    <row r="122" spans="2:7" s="1" customFormat="1" ht="15" customHeight="1" x14ac:dyDescent="0.3">
      <c r="B122" s="4" t="s">
        <v>5698</v>
      </c>
      <c r="C122" s="4" t="s">
        <v>5828</v>
      </c>
      <c r="D122" s="3" t="s">
        <v>14</v>
      </c>
      <c r="E122" s="3">
        <v>68.75</v>
      </c>
      <c r="F122" s="3">
        <v>64.66</v>
      </c>
      <c r="G122" s="3">
        <f t="shared" ref="G122:G123" si="23">+ROUND(+IF(E122="",0,E122*F122),2)</f>
        <v>4445.38</v>
      </c>
    </row>
    <row r="123" spans="2:7" s="1" customFormat="1" ht="15" customHeight="1" x14ac:dyDescent="0.3">
      <c r="B123" s="4" t="s">
        <v>5751</v>
      </c>
      <c r="C123" s="4" t="s">
        <v>5829</v>
      </c>
      <c r="D123" s="3" t="s">
        <v>78</v>
      </c>
      <c r="E123" s="3">
        <v>86.48</v>
      </c>
      <c r="F123" s="3">
        <v>569.54999999999995</v>
      </c>
      <c r="G123" s="3">
        <f t="shared" si="23"/>
        <v>49254.68</v>
      </c>
    </row>
    <row r="124" spans="2:7" s="1" customFormat="1" ht="25.2" customHeight="1" x14ac:dyDescent="0.3">
      <c r="B124" s="10" t="s">
        <v>190</v>
      </c>
      <c r="C124" s="10" t="s">
        <v>191</v>
      </c>
      <c r="D124" s="11"/>
      <c r="E124" s="11"/>
      <c r="F124" s="11"/>
      <c r="G124" s="11">
        <f>G125+G129+G134+G138+G153+G160+G167+G189+G193+G203</f>
        <v>15844890.049999999</v>
      </c>
    </row>
    <row r="125" spans="2:7" s="1" customFormat="1" ht="25.2" customHeight="1" x14ac:dyDescent="0.3">
      <c r="B125" s="12" t="s">
        <v>199</v>
      </c>
      <c r="C125" s="12" t="s">
        <v>200</v>
      </c>
      <c r="D125" s="13"/>
      <c r="E125" s="13"/>
      <c r="F125" s="13"/>
      <c r="G125" s="13">
        <f>SUM(G126:G128)</f>
        <v>1029370.0900000001</v>
      </c>
    </row>
    <row r="126" spans="2:7" s="1" customFormat="1" ht="15" customHeight="1" x14ac:dyDescent="0.3">
      <c r="B126" s="4" t="s">
        <v>5558</v>
      </c>
      <c r="C126" s="4" t="s">
        <v>5830</v>
      </c>
      <c r="D126" s="3" t="s">
        <v>198</v>
      </c>
      <c r="E126" s="3">
        <v>85873.04</v>
      </c>
      <c r="F126" s="3">
        <v>6.55</v>
      </c>
      <c r="G126" s="3">
        <f t="shared" ref="G126:G128" si="24">+ROUND(+IF(E126="",0,E126*F126),2)</f>
        <v>562468.41</v>
      </c>
    </row>
    <row r="127" spans="2:7" s="1" customFormat="1" ht="15" customHeight="1" x14ac:dyDescent="0.3">
      <c r="B127" s="4" t="s">
        <v>5559</v>
      </c>
      <c r="C127" s="4" t="s">
        <v>5831</v>
      </c>
      <c r="D127" s="3" t="s">
        <v>14</v>
      </c>
      <c r="E127" s="3">
        <v>956.2</v>
      </c>
      <c r="F127" s="3">
        <v>86.71</v>
      </c>
      <c r="G127" s="3">
        <f t="shared" si="24"/>
        <v>82912.100000000006</v>
      </c>
    </row>
    <row r="128" spans="2:7" s="1" customFormat="1" ht="15" customHeight="1" x14ac:dyDescent="0.3">
      <c r="B128" s="4" t="s">
        <v>5560</v>
      </c>
      <c r="C128" s="4" t="s">
        <v>5486</v>
      </c>
      <c r="D128" s="3" t="s">
        <v>78</v>
      </c>
      <c r="E128" s="3">
        <v>937.2</v>
      </c>
      <c r="F128" s="3">
        <v>409.72</v>
      </c>
      <c r="G128" s="3">
        <f t="shared" si="24"/>
        <v>383989.58</v>
      </c>
    </row>
    <row r="129" spans="2:7" s="1" customFormat="1" ht="25.2" customHeight="1" x14ac:dyDescent="0.3">
      <c r="B129" s="12" t="s">
        <v>207</v>
      </c>
      <c r="C129" s="12" t="s">
        <v>208</v>
      </c>
      <c r="D129" s="13"/>
      <c r="E129" s="13"/>
      <c r="F129" s="13"/>
      <c r="G129" s="13">
        <f>SUM(G130:G133)</f>
        <v>2466088.0699999998</v>
      </c>
    </row>
    <row r="130" spans="2:7" s="1" customFormat="1" ht="15" customHeight="1" x14ac:dyDescent="0.3">
      <c r="B130" s="4" t="s">
        <v>5561</v>
      </c>
      <c r="C130" s="4" t="s">
        <v>5832</v>
      </c>
      <c r="D130" s="3" t="s">
        <v>198</v>
      </c>
      <c r="E130" s="3">
        <v>245772.49</v>
      </c>
      <c r="F130" s="3">
        <v>6.55</v>
      </c>
      <c r="G130" s="3">
        <f t="shared" ref="G130:G133" si="25">+ROUND(+IF(E130="",0,E130*F130),2)</f>
        <v>1609809.81</v>
      </c>
    </row>
    <row r="131" spans="2:7" s="1" customFormat="1" ht="15" customHeight="1" x14ac:dyDescent="0.3">
      <c r="B131" s="4" t="s">
        <v>5562</v>
      </c>
      <c r="C131" s="4" t="s">
        <v>5833</v>
      </c>
      <c r="D131" s="3" t="s">
        <v>14</v>
      </c>
      <c r="E131" s="3">
        <v>321.95999999999998</v>
      </c>
      <c r="F131" s="3">
        <v>70.430000000000007</v>
      </c>
      <c r="G131" s="3">
        <f t="shared" si="25"/>
        <v>22675.64</v>
      </c>
    </row>
    <row r="132" spans="2:7" s="1" customFormat="1" ht="15" customHeight="1" x14ac:dyDescent="0.3">
      <c r="B132" s="4" t="s">
        <v>5563</v>
      </c>
      <c r="C132" s="4" t="s">
        <v>5487</v>
      </c>
      <c r="D132" s="3" t="s">
        <v>78</v>
      </c>
      <c r="E132" s="3">
        <v>1950.63</v>
      </c>
      <c r="F132" s="3">
        <v>415.5</v>
      </c>
      <c r="G132" s="3">
        <f t="shared" ref="G132" si="26">+ROUND(+IF(E132="",0,E132*F132),2)</f>
        <v>810486.77</v>
      </c>
    </row>
    <row r="133" spans="2:7" s="1" customFormat="1" ht="15" customHeight="1" x14ac:dyDescent="0.3">
      <c r="B133" s="4" t="s">
        <v>5646</v>
      </c>
      <c r="C133" s="4" t="s">
        <v>5732</v>
      </c>
      <c r="D133" s="3" t="s">
        <v>25</v>
      </c>
      <c r="E133" s="3">
        <v>643</v>
      </c>
      <c r="F133" s="3">
        <v>35.950000000000003</v>
      </c>
      <c r="G133" s="3">
        <f t="shared" si="25"/>
        <v>23115.85</v>
      </c>
    </row>
    <row r="134" spans="2:7" s="1" customFormat="1" ht="25.2" customHeight="1" x14ac:dyDescent="0.3">
      <c r="B134" s="12" t="s">
        <v>215</v>
      </c>
      <c r="C134" s="12" t="s">
        <v>216</v>
      </c>
      <c r="D134" s="13"/>
      <c r="E134" s="13"/>
      <c r="F134" s="13"/>
      <c r="G134" s="13">
        <f>SUM(G135:G137)</f>
        <v>488301.24000000005</v>
      </c>
    </row>
    <row r="135" spans="2:7" s="1" customFormat="1" ht="15" customHeight="1" x14ac:dyDescent="0.3">
      <c r="B135" s="4" t="s">
        <v>5564</v>
      </c>
      <c r="C135" s="4" t="s">
        <v>5834</v>
      </c>
      <c r="D135" s="3" t="s">
        <v>198</v>
      </c>
      <c r="E135" s="3">
        <v>13675.83</v>
      </c>
      <c r="F135" s="3">
        <v>6.55</v>
      </c>
      <c r="G135" s="3">
        <f t="shared" ref="G135:G137" si="27">+ROUND(+IF(E135="",0,E135*F135),2)</f>
        <v>89576.69</v>
      </c>
    </row>
    <row r="136" spans="2:7" s="1" customFormat="1" ht="15" customHeight="1" x14ac:dyDescent="0.3">
      <c r="B136" s="4" t="s">
        <v>5565</v>
      </c>
      <c r="C136" s="4" t="s">
        <v>5835</v>
      </c>
      <c r="D136" s="3" t="s">
        <v>14</v>
      </c>
      <c r="E136" s="3">
        <v>3230.16</v>
      </c>
      <c r="F136" s="3">
        <v>89.88</v>
      </c>
      <c r="G136" s="3">
        <f t="shared" si="27"/>
        <v>290326.78000000003</v>
      </c>
    </row>
    <row r="137" spans="2:7" s="1" customFormat="1" ht="15" customHeight="1" x14ac:dyDescent="0.3">
      <c r="B137" s="4" t="s">
        <v>5566</v>
      </c>
      <c r="C137" s="4" t="s">
        <v>5488</v>
      </c>
      <c r="D137" s="3" t="s">
        <v>78</v>
      </c>
      <c r="E137" s="3">
        <v>275.24</v>
      </c>
      <c r="F137" s="3">
        <v>393.83</v>
      </c>
      <c r="G137" s="3">
        <f t="shared" si="27"/>
        <v>108397.77</v>
      </c>
    </row>
    <row r="138" spans="2:7" s="1" customFormat="1" ht="25.2" customHeight="1" x14ac:dyDescent="0.3">
      <c r="B138" s="12" t="s">
        <v>223</v>
      </c>
      <c r="C138" s="12" t="s">
        <v>224</v>
      </c>
      <c r="D138" s="13"/>
      <c r="E138" s="13"/>
      <c r="F138" s="13"/>
      <c r="G138" s="13">
        <f>SUM(G139:G152)</f>
        <v>2654136.8499999996</v>
      </c>
    </row>
    <row r="139" spans="2:7" s="1" customFormat="1" ht="15" customHeight="1" x14ac:dyDescent="0.3">
      <c r="B139" s="6" t="s">
        <v>225</v>
      </c>
      <c r="C139" s="6" t="s">
        <v>226</v>
      </c>
      <c r="D139" s="5"/>
      <c r="E139" s="5"/>
      <c r="F139" s="5"/>
      <c r="G139" s="5"/>
    </row>
    <row r="140" spans="2:7" s="1" customFormat="1" ht="15" customHeight="1" x14ac:dyDescent="0.3">
      <c r="B140" s="4" t="s">
        <v>5692</v>
      </c>
      <c r="C140" s="4" t="s">
        <v>5836</v>
      </c>
      <c r="D140" s="3" t="s">
        <v>198</v>
      </c>
      <c r="E140" s="3">
        <v>15145.08</v>
      </c>
      <c r="F140" s="3">
        <v>6.55</v>
      </c>
      <c r="G140" s="3">
        <f t="shared" ref="G140:G144" si="28">+ROUND(+IF(E140="",0,E140*F140),2)</f>
        <v>99200.27</v>
      </c>
    </row>
    <row r="141" spans="2:7" s="1" customFormat="1" ht="15" customHeight="1" x14ac:dyDescent="0.3">
      <c r="B141" s="4" t="s">
        <v>5693</v>
      </c>
      <c r="C141" s="4" t="s">
        <v>5837</v>
      </c>
      <c r="D141" s="3" t="s">
        <v>14</v>
      </c>
      <c r="E141" s="3">
        <v>569.96</v>
      </c>
      <c r="F141" s="3">
        <v>79.58</v>
      </c>
      <c r="G141" s="3">
        <f t="shared" si="28"/>
        <v>45357.42</v>
      </c>
    </row>
    <row r="142" spans="2:7" s="1" customFormat="1" ht="15" customHeight="1" x14ac:dyDescent="0.3">
      <c r="B142" s="4" t="s">
        <v>5694</v>
      </c>
      <c r="C142" s="4" t="s">
        <v>5489</v>
      </c>
      <c r="D142" s="3" t="s">
        <v>78</v>
      </c>
      <c r="E142" s="3">
        <v>445.98</v>
      </c>
      <c r="F142" s="3">
        <v>463.14</v>
      </c>
      <c r="G142" s="3">
        <f t="shared" si="28"/>
        <v>206551.18</v>
      </c>
    </row>
    <row r="143" spans="2:7" s="1" customFormat="1" ht="15" customHeight="1" x14ac:dyDescent="0.3">
      <c r="B143" s="4" t="s">
        <v>5695</v>
      </c>
      <c r="C143" s="4" t="s">
        <v>5838</v>
      </c>
      <c r="D143" s="3" t="s">
        <v>78</v>
      </c>
      <c r="E143" s="3">
        <v>163.38</v>
      </c>
      <c r="F143" s="3">
        <v>153.93</v>
      </c>
      <c r="G143" s="3">
        <f t="shared" si="28"/>
        <v>25149.08</v>
      </c>
    </row>
    <row r="144" spans="2:7" s="1" customFormat="1" ht="15" customHeight="1" x14ac:dyDescent="0.3">
      <c r="B144" s="4" t="s">
        <v>5696</v>
      </c>
      <c r="C144" s="4" t="s">
        <v>5839</v>
      </c>
      <c r="D144" s="3" t="s">
        <v>14</v>
      </c>
      <c r="E144" s="3">
        <v>16.87</v>
      </c>
      <c r="F144" s="3">
        <v>29.02</v>
      </c>
      <c r="G144" s="3">
        <f t="shared" si="28"/>
        <v>489.57</v>
      </c>
    </row>
    <row r="145" spans="2:7" s="1" customFormat="1" ht="15" customHeight="1" x14ac:dyDescent="0.3">
      <c r="B145" s="6" t="s">
        <v>239</v>
      </c>
      <c r="C145" s="6" t="s">
        <v>240</v>
      </c>
      <c r="D145" s="5"/>
      <c r="E145" s="5"/>
      <c r="F145" s="5"/>
      <c r="G145" s="5"/>
    </row>
    <row r="146" spans="2:7" s="1" customFormat="1" ht="15" customHeight="1" x14ac:dyDescent="0.3">
      <c r="B146" s="4" t="s">
        <v>5567</v>
      </c>
      <c r="C146" s="4" t="s">
        <v>5840</v>
      </c>
      <c r="D146" s="3" t="s">
        <v>198</v>
      </c>
      <c r="E146" s="3">
        <v>104087.25</v>
      </c>
      <c r="F146" s="3">
        <v>9.74</v>
      </c>
      <c r="G146" s="3">
        <f t="shared" ref="G146:G148" si="29">+ROUND(+IF(E146="",0,E146*F146),2)</f>
        <v>1013809.82</v>
      </c>
    </row>
    <row r="147" spans="2:7" s="1" customFormat="1" ht="15" customHeight="1" x14ac:dyDescent="0.3">
      <c r="B147" s="4" t="s">
        <v>5568</v>
      </c>
      <c r="C147" s="4" t="s">
        <v>5841</v>
      </c>
      <c r="D147" s="3" t="s">
        <v>14</v>
      </c>
      <c r="E147" s="3">
        <v>8581.92</v>
      </c>
      <c r="F147" s="3">
        <v>61.76</v>
      </c>
      <c r="G147" s="3">
        <f t="shared" si="29"/>
        <v>530019.38</v>
      </c>
    </row>
    <row r="148" spans="2:7" s="1" customFormat="1" ht="15" customHeight="1" x14ac:dyDescent="0.3">
      <c r="B148" s="4" t="s">
        <v>5699</v>
      </c>
      <c r="C148" s="4" t="s">
        <v>5490</v>
      </c>
      <c r="D148" s="3" t="s">
        <v>78</v>
      </c>
      <c r="E148" s="3">
        <v>1187.27</v>
      </c>
      <c r="F148" s="3">
        <v>466.51</v>
      </c>
      <c r="G148" s="3">
        <f t="shared" si="29"/>
        <v>553873.32999999996</v>
      </c>
    </row>
    <row r="149" spans="2:7" s="1" customFormat="1" ht="15" customHeight="1" x14ac:dyDescent="0.3">
      <c r="B149" s="6" t="s">
        <v>247</v>
      </c>
      <c r="C149" s="6" t="s">
        <v>248</v>
      </c>
      <c r="D149" s="5"/>
      <c r="E149" s="5"/>
      <c r="F149" s="5"/>
      <c r="G149" s="5"/>
    </row>
    <row r="150" spans="2:7" s="1" customFormat="1" ht="15" customHeight="1" x14ac:dyDescent="0.3">
      <c r="B150" s="4" t="s">
        <v>5569</v>
      </c>
      <c r="C150" s="4" t="s">
        <v>5842</v>
      </c>
      <c r="D150" s="3" t="s">
        <v>198</v>
      </c>
      <c r="E150" s="3">
        <v>10135.57</v>
      </c>
      <c r="F150" s="3">
        <v>6.55</v>
      </c>
      <c r="G150" s="3">
        <f t="shared" ref="G150:G152" si="30">+ROUND(+IF(E150="",0,E150*F150),2)</f>
        <v>66387.98</v>
      </c>
    </row>
    <row r="151" spans="2:7" s="1" customFormat="1" ht="15" customHeight="1" x14ac:dyDescent="0.3">
      <c r="B151" s="4" t="s">
        <v>5570</v>
      </c>
      <c r="C151" s="4" t="s">
        <v>5843</v>
      </c>
      <c r="D151" s="3" t="s">
        <v>14</v>
      </c>
      <c r="E151" s="3">
        <v>954.8</v>
      </c>
      <c r="F151" s="3">
        <v>68.56</v>
      </c>
      <c r="G151" s="3">
        <f t="shared" si="30"/>
        <v>65461.09</v>
      </c>
    </row>
    <row r="152" spans="2:7" s="1" customFormat="1" ht="15" customHeight="1" x14ac:dyDescent="0.3">
      <c r="B152" s="4" t="s">
        <v>5571</v>
      </c>
      <c r="C152" s="4" t="s">
        <v>5491</v>
      </c>
      <c r="D152" s="3" t="s">
        <v>78</v>
      </c>
      <c r="E152" s="3">
        <v>103.29</v>
      </c>
      <c r="F152" s="3">
        <v>463.14</v>
      </c>
      <c r="G152" s="3">
        <f t="shared" si="30"/>
        <v>47837.73</v>
      </c>
    </row>
    <row r="153" spans="2:7" s="1" customFormat="1" ht="25.2" customHeight="1" x14ac:dyDescent="0.3">
      <c r="B153" s="12" t="s">
        <v>275</v>
      </c>
      <c r="C153" s="12" t="s">
        <v>276</v>
      </c>
      <c r="D153" s="13"/>
      <c r="E153" s="13"/>
      <c r="F153" s="13"/>
      <c r="G153" s="13">
        <f>SUM(G154:G159)</f>
        <v>2282838.7199999997</v>
      </c>
    </row>
    <row r="154" spans="2:7" s="1" customFormat="1" ht="15" customHeight="1" x14ac:dyDescent="0.3">
      <c r="B154" s="4" t="s">
        <v>5572</v>
      </c>
      <c r="C154" s="4" t="s">
        <v>5844</v>
      </c>
      <c r="D154" s="3" t="s">
        <v>198</v>
      </c>
      <c r="E154" s="3">
        <v>67569.45</v>
      </c>
      <c r="F154" s="3">
        <v>9.74</v>
      </c>
      <c r="G154" s="3">
        <f t="shared" ref="G154:G159" si="31">+ROUND(+IF(E154="",0,E154*F154),2)</f>
        <v>658126.43999999994</v>
      </c>
    </row>
    <row r="155" spans="2:7" s="1" customFormat="1" ht="15" customHeight="1" x14ac:dyDescent="0.3">
      <c r="B155" s="4" t="s">
        <v>5574</v>
      </c>
      <c r="C155" s="4" t="s">
        <v>5845</v>
      </c>
      <c r="D155" s="3" t="s">
        <v>14</v>
      </c>
      <c r="E155" s="3">
        <v>4543.62</v>
      </c>
      <c r="F155" s="3">
        <v>65.25</v>
      </c>
      <c r="G155" s="3">
        <f t="shared" si="31"/>
        <v>296471.21000000002</v>
      </c>
    </row>
    <row r="156" spans="2:7" s="1" customFormat="1" ht="15" customHeight="1" x14ac:dyDescent="0.3">
      <c r="B156" s="4" t="s">
        <v>5575</v>
      </c>
      <c r="C156" s="4" t="s">
        <v>5492</v>
      </c>
      <c r="D156" s="3" t="s">
        <v>78</v>
      </c>
      <c r="E156" s="3">
        <v>655.27</v>
      </c>
      <c r="F156" s="3">
        <v>463.14</v>
      </c>
      <c r="G156" s="3">
        <f t="shared" si="31"/>
        <v>303481.75</v>
      </c>
    </row>
    <row r="157" spans="2:7" s="1" customFormat="1" ht="15" customHeight="1" x14ac:dyDescent="0.3">
      <c r="B157" s="4" t="s">
        <v>5576</v>
      </c>
      <c r="C157" s="4" t="s">
        <v>5846</v>
      </c>
      <c r="D157" s="3" t="s">
        <v>198</v>
      </c>
      <c r="E157" s="3">
        <v>61575.98</v>
      </c>
      <c r="F157" s="3">
        <v>6.55</v>
      </c>
      <c r="G157" s="3">
        <f t="shared" si="31"/>
        <v>403322.67</v>
      </c>
    </row>
    <row r="158" spans="2:7" s="1" customFormat="1" ht="15" customHeight="1" x14ac:dyDescent="0.3">
      <c r="B158" s="4" t="s">
        <v>5577</v>
      </c>
      <c r="C158" s="4" t="s">
        <v>5847</v>
      </c>
      <c r="D158" s="3" t="s">
        <v>14</v>
      </c>
      <c r="E158" s="3">
        <v>7033.75</v>
      </c>
      <c r="F158" s="3">
        <v>53.5</v>
      </c>
      <c r="G158" s="3">
        <f t="shared" si="31"/>
        <v>376305.63</v>
      </c>
    </row>
    <row r="159" spans="2:7" s="1" customFormat="1" ht="15" customHeight="1" x14ac:dyDescent="0.3">
      <c r="B159" s="4" t="s">
        <v>5578</v>
      </c>
      <c r="C159" s="4" t="s">
        <v>5848</v>
      </c>
      <c r="D159" s="3" t="s">
        <v>78</v>
      </c>
      <c r="E159" s="3">
        <v>414.64</v>
      </c>
      <c r="F159" s="3">
        <v>591.19000000000005</v>
      </c>
      <c r="G159" s="3">
        <f t="shared" si="31"/>
        <v>245131.02</v>
      </c>
    </row>
    <row r="160" spans="2:7" s="1" customFormat="1" ht="25.2" customHeight="1" x14ac:dyDescent="0.3">
      <c r="B160" s="12" t="s">
        <v>291</v>
      </c>
      <c r="C160" s="12" t="s">
        <v>292</v>
      </c>
      <c r="D160" s="13"/>
      <c r="E160" s="13"/>
      <c r="F160" s="13"/>
      <c r="G160" s="13">
        <f>SUM(G161:G166)</f>
        <v>2437489.8499999996</v>
      </c>
    </row>
    <row r="161" spans="2:7" s="1" customFormat="1" ht="15" customHeight="1" x14ac:dyDescent="0.3">
      <c r="B161" s="4" t="s">
        <v>5579</v>
      </c>
      <c r="C161" s="4" t="s">
        <v>5849</v>
      </c>
      <c r="D161" s="3" t="s">
        <v>14</v>
      </c>
      <c r="E161" s="3">
        <v>8317.75</v>
      </c>
      <c r="F161" s="3">
        <v>108.41</v>
      </c>
      <c r="G161" s="3">
        <f t="shared" ref="G161:G166" si="32">+ROUND(+IF(E161="",0,E161*F161),2)</f>
        <v>901727.28</v>
      </c>
    </row>
    <row r="162" spans="2:7" s="1" customFormat="1" ht="15" customHeight="1" x14ac:dyDescent="0.3">
      <c r="B162" s="4" t="s">
        <v>5573</v>
      </c>
      <c r="C162" s="4" t="s">
        <v>5850</v>
      </c>
      <c r="D162" s="3" t="s">
        <v>198</v>
      </c>
      <c r="E162" s="3">
        <v>108859.69</v>
      </c>
      <c r="F162" s="3">
        <v>6.55</v>
      </c>
      <c r="G162" s="3">
        <f t="shared" si="32"/>
        <v>713030.97</v>
      </c>
    </row>
    <row r="163" spans="2:7" s="1" customFormat="1" ht="15" customHeight="1" x14ac:dyDescent="0.3">
      <c r="B163" s="4" t="s">
        <v>5580</v>
      </c>
      <c r="C163" s="4" t="s">
        <v>5493</v>
      </c>
      <c r="D163" s="3" t="s">
        <v>78</v>
      </c>
      <c r="E163" s="3">
        <v>986.5</v>
      </c>
      <c r="F163" s="3">
        <v>420.43</v>
      </c>
      <c r="G163" s="3">
        <f t="shared" si="32"/>
        <v>414754.2</v>
      </c>
    </row>
    <row r="164" spans="2:7" s="1" customFormat="1" ht="15" customHeight="1" x14ac:dyDescent="0.3">
      <c r="B164" s="4" t="s">
        <v>5581</v>
      </c>
      <c r="C164" s="4" t="s">
        <v>5851</v>
      </c>
      <c r="D164" s="3" t="s">
        <v>14</v>
      </c>
      <c r="E164" s="3">
        <v>2338.54</v>
      </c>
      <c r="F164" s="3">
        <v>63.31</v>
      </c>
      <c r="G164" s="3">
        <f t="shared" si="32"/>
        <v>148052.97</v>
      </c>
    </row>
    <row r="165" spans="2:7" s="1" customFormat="1" ht="15" customHeight="1" x14ac:dyDescent="0.3">
      <c r="B165" s="4" t="s">
        <v>5582</v>
      </c>
      <c r="C165" s="4" t="s">
        <v>5852</v>
      </c>
      <c r="D165" s="3" t="s">
        <v>198</v>
      </c>
      <c r="E165" s="3">
        <v>28030.36</v>
      </c>
      <c r="F165" s="3">
        <v>6.55</v>
      </c>
      <c r="G165" s="3">
        <f t="shared" si="32"/>
        <v>183598.86</v>
      </c>
    </row>
    <row r="166" spans="2:7" s="1" customFormat="1" ht="15" customHeight="1" x14ac:dyDescent="0.3">
      <c r="B166" s="4" t="s">
        <v>5700</v>
      </c>
      <c r="C166" s="4" t="s">
        <v>5853</v>
      </c>
      <c r="D166" s="3" t="s">
        <v>78</v>
      </c>
      <c r="E166" s="3">
        <v>184.13</v>
      </c>
      <c r="F166" s="3">
        <v>414.52</v>
      </c>
      <c r="G166" s="3">
        <f t="shared" si="32"/>
        <v>76325.570000000007</v>
      </c>
    </row>
    <row r="167" spans="2:7" s="1" customFormat="1" ht="25.2" customHeight="1" x14ac:dyDescent="0.3">
      <c r="B167" s="12" t="s">
        <v>305</v>
      </c>
      <c r="C167" s="12" t="s">
        <v>306</v>
      </c>
      <c r="D167" s="13"/>
      <c r="E167" s="13"/>
      <c r="F167" s="13"/>
      <c r="G167" s="13">
        <f>SUM(G168:G188)</f>
        <v>3332627.76</v>
      </c>
    </row>
    <row r="168" spans="2:7" s="1" customFormat="1" ht="15" customHeight="1" x14ac:dyDescent="0.3">
      <c r="B168" s="6" t="s">
        <v>307</v>
      </c>
      <c r="C168" s="6" t="s">
        <v>308</v>
      </c>
      <c r="D168" s="5"/>
      <c r="E168" s="5"/>
      <c r="F168" s="5"/>
      <c r="G168" s="5"/>
    </row>
    <row r="169" spans="2:7" s="1" customFormat="1" ht="15" customHeight="1" x14ac:dyDescent="0.3">
      <c r="B169" s="4" t="s">
        <v>5583</v>
      </c>
      <c r="C169" s="4" t="s">
        <v>5854</v>
      </c>
      <c r="D169" s="3" t="s">
        <v>14</v>
      </c>
      <c r="E169" s="3">
        <v>311.24</v>
      </c>
      <c r="F169" s="3">
        <v>81.78</v>
      </c>
      <c r="G169" s="3">
        <f t="shared" ref="G169:G171" si="33">+ROUND(+IF(E169="",0,E169*F169),2)</f>
        <v>25453.21</v>
      </c>
    </row>
    <row r="170" spans="2:7" s="1" customFormat="1" ht="15" customHeight="1" x14ac:dyDescent="0.3">
      <c r="B170" s="4" t="s">
        <v>5584</v>
      </c>
      <c r="C170" s="4" t="s">
        <v>5855</v>
      </c>
      <c r="D170" s="3" t="s">
        <v>198</v>
      </c>
      <c r="E170" s="3">
        <v>11619.58</v>
      </c>
      <c r="F170" s="3">
        <v>6.55</v>
      </c>
      <c r="G170" s="3">
        <f t="shared" si="33"/>
        <v>76108.25</v>
      </c>
    </row>
    <row r="171" spans="2:7" s="1" customFormat="1" ht="15" customHeight="1" x14ac:dyDescent="0.3">
      <c r="B171" s="4" t="s">
        <v>5585</v>
      </c>
      <c r="C171" s="4" t="s">
        <v>5494</v>
      </c>
      <c r="D171" s="3" t="s">
        <v>78</v>
      </c>
      <c r="E171" s="3">
        <v>51.36</v>
      </c>
      <c r="F171" s="3">
        <v>429.93</v>
      </c>
      <c r="G171" s="3">
        <f t="shared" si="33"/>
        <v>22081.200000000001</v>
      </c>
    </row>
    <row r="172" spans="2:7" s="1" customFormat="1" ht="15" customHeight="1" x14ac:dyDescent="0.3">
      <c r="B172" s="6" t="s">
        <v>315</v>
      </c>
      <c r="C172" s="6" t="s">
        <v>316</v>
      </c>
      <c r="D172" s="5"/>
      <c r="E172" s="5"/>
      <c r="F172" s="5"/>
      <c r="G172" s="5"/>
    </row>
    <row r="173" spans="2:7" s="1" customFormat="1" ht="15" customHeight="1" x14ac:dyDescent="0.3">
      <c r="B173" s="4" t="s">
        <v>5586</v>
      </c>
      <c r="C173" s="4" t="s">
        <v>5856</v>
      </c>
      <c r="D173" s="3" t="s">
        <v>14</v>
      </c>
      <c r="E173" s="3">
        <v>11934.63</v>
      </c>
      <c r="F173" s="3">
        <v>81.78</v>
      </c>
      <c r="G173" s="3">
        <f t="shared" ref="G173:G180" si="34">+ROUND(+IF(E173="",0,E173*F173),2)</f>
        <v>976014.04</v>
      </c>
    </row>
    <row r="174" spans="2:7" s="1" customFormat="1" ht="15" customHeight="1" x14ac:dyDescent="0.3">
      <c r="B174" s="4" t="s">
        <v>5588</v>
      </c>
      <c r="C174" s="4" t="s">
        <v>5857</v>
      </c>
      <c r="D174" s="3" t="s">
        <v>28</v>
      </c>
      <c r="E174" s="3">
        <v>80819</v>
      </c>
      <c r="F174" s="3">
        <v>4.71</v>
      </c>
      <c r="G174" s="3">
        <f t="shared" si="34"/>
        <v>380657.49</v>
      </c>
    </row>
    <row r="175" spans="2:7" s="1" customFormat="1" ht="15" customHeight="1" x14ac:dyDescent="0.3">
      <c r="B175" s="4" t="s">
        <v>5589</v>
      </c>
      <c r="C175" s="4" t="s">
        <v>5858</v>
      </c>
      <c r="D175" s="3" t="s">
        <v>28</v>
      </c>
      <c r="E175" s="3">
        <v>4679</v>
      </c>
      <c r="F175" s="3">
        <v>4.32</v>
      </c>
      <c r="G175" s="3">
        <f t="shared" si="34"/>
        <v>20213.28</v>
      </c>
    </row>
    <row r="176" spans="2:7" s="1" customFormat="1" ht="15" customHeight="1" x14ac:dyDescent="0.3">
      <c r="B176" s="4" t="s">
        <v>5587</v>
      </c>
      <c r="C176" s="4" t="s">
        <v>5859</v>
      </c>
      <c r="D176" s="3" t="s">
        <v>198</v>
      </c>
      <c r="E176" s="3">
        <v>140394.98000000001</v>
      </c>
      <c r="F176" s="3">
        <v>6.55</v>
      </c>
      <c r="G176" s="3">
        <f t="shared" si="34"/>
        <v>919587.12</v>
      </c>
    </row>
    <row r="177" spans="2:7" s="1" customFormat="1" ht="15" customHeight="1" x14ac:dyDescent="0.3">
      <c r="B177" s="4" t="s">
        <v>5590</v>
      </c>
      <c r="C177" s="4" t="s">
        <v>5495</v>
      </c>
      <c r="D177" s="3" t="s">
        <v>78</v>
      </c>
      <c r="E177" s="3">
        <v>1681.41</v>
      </c>
      <c r="F177" s="3">
        <v>429.93</v>
      </c>
      <c r="G177" s="3">
        <f t="shared" si="34"/>
        <v>722888.6</v>
      </c>
    </row>
    <row r="178" spans="2:7" s="1" customFormat="1" ht="15" customHeight="1" x14ac:dyDescent="0.3">
      <c r="B178" s="6" t="s">
        <v>327</v>
      </c>
      <c r="C178" s="6" t="s">
        <v>328</v>
      </c>
      <c r="D178" s="5"/>
      <c r="E178" s="5"/>
      <c r="F178" s="5"/>
      <c r="G178" s="5"/>
    </row>
    <row r="179" spans="2:7" s="1" customFormat="1" ht="15" customHeight="1" x14ac:dyDescent="0.3">
      <c r="B179" s="4" t="s">
        <v>5591</v>
      </c>
      <c r="C179" s="4" t="s">
        <v>5860</v>
      </c>
      <c r="D179" s="3" t="s">
        <v>198</v>
      </c>
      <c r="E179" s="3">
        <v>1467.95</v>
      </c>
      <c r="F179" s="3">
        <v>6.55</v>
      </c>
      <c r="G179" s="3">
        <f t="shared" si="34"/>
        <v>9615.07</v>
      </c>
    </row>
    <row r="180" spans="2:7" s="1" customFormat="1" ht="15" customHeight="1" x14ac:dyDescent="0.3">
      <c r="B180" s="4" t="s">
        <v>5592</v>
      </c>
      <c r="C180" s="4" t="s">
        <v>5861</v>
      </c>
      <c r="D180" s="3" t="s">
        <v>14</v>
      </c>
      <c r="E180" s="3">
        <v>771.27</v>
      </c>
      <c r="F180" s="3">
        <v>40.369999999999997</v>
      </c>
      <c r="G180" s="3">
        <f t="shared" si="34"/>
        <v>31136.17</v>
      </c>
    </row>
    <row r="181" spans="2:7" s="1" customFormat="1" ht="15" customHeight="1" x14ac:dyDescent="0.3">
      <c r="B181" s="6" t="s">
        <v>333</v>
      </c>
      <c r="C181" s="6" t="s">
        <v>334</v>
      </c>
      <c r="D181" s="5"/>
      <c r="E181" s="5"/>
      <c r="F181" s="5"/>
      <c r="G181" s="5"/>
    </row>
    <row r="182" spans="2:7" s="1" customFormat="1" ht="15" customHeight="1" x14ac:dyDescent="0.3">
      <c r="B182" s="4" t="s">
        <v>5593</v>
      </c>
      <c r="C182" s="4" t="s">
        <v>5862</v>
      </c>
      <c r="D182" s="3" t="s">
        <v>14</v>
      </c>
      <c r="E182" s="3">
        <v>2.44</v>
      </c>
      <c r="F182" s="3">
        <v>76.7</v>
      </c>
      <c r="G182" s="3">
        <f t="shared" ref="G182:G184" si="35">+ROUND(+IF(E182="",0,E182*F182),2)</f>
        <v>187.15</v>
      </c>
    </row>
    <row r="183" spans="2:7" s="1" customFormat="1" ht="15" customHeight="1" x14ac:dyDescent="0.3">
      <c r="B183" s="4" t="s">
        <v>5594</v>
      </c>
      <c r="C183" s="4" t="s">
        <v>5863</v>
      </c>
      <c r="D183" s="3" t="s">
        <v>198</v>
      </c>
      <c r="E183" s="3">
        <v>1930.18</v>
      </c>
      <c r="F183" s="3">
        <v>6.55</v>
      </c>
      <c r="G183" s="3">
        <f t="shared" si="35"/>
        <v>12642.68</v>
      </c>
    </row>
    <row r="184" spans="2:7" s="1" customFormat="1" ht="15" customHeight="1" x14ac:dyDescent="0.3">
      <c r="B184" s="4" t="s">
        <v>5595</v>
      </c>
      <c r="C184" s="4" t="s">
        <v>5496</v>
      </c>
      <c r="D184" s="3" t="s">
        <v>78</v>
      </c>
      <c r="E184" s="3">
        <v>23.99</v>
      </c>
      <c r="F184" s="3">
        <v>437.23</v>
      </c>
      <c r="G184" s="3">
        <f t="shared" si="35"/>
        <v>10489.15</v>
      </c>
    </row>
    <row r="185" spans="2:7" s="1" customFormat="1" ht="15" customHeight="1" x14ac:dyDescent="0.3">
      <c r="B185" s="6" t="s">
        <v>341</v>
      </c>
      <c r="C185" s="6" t="s">
        <v>342</v>
      </c>
      <c r="D185" s="5"/>
      <c r="E185" s="5"/>
      <c r="F185" s="5"/>
      <c r="G185" s="5"/>
    </row>
    <row r="186" spans="2:7" s="1" customFormat="1" ht="15" customHeight="1" x14ac:dyDescent="0.3">
      <c r="B186" s="4" t="s">
        <v>5596</v>
      </c>
      <c r="C186" s="4" t="s">
        <v>5864</v>
      </c>
      <c r="D186" s="3" t="s">
        <v>14</v>
      </c>
      <c r="E186" s="3">
        <v>460.75</v>
      </c>
      <c r="F186" s="3">
        <v>76.510000000000005</v>
      </c>
      <c r="G186" s="3">
        <f t="shared" ref="G186:G188" si="36">+ROUND(+IF(E186="",0,E186*F186),2)</f>
        <v>35251.980000000003</v>
      </c>
    </row>
    <row r="187" spans="2:7" s="1" customFormat="1" ht="15" customHeight="1" x14ac:dyDescent="0.3">
      <c r="B187" s="4" t="s">
        <v>5597</v>
      </c>
      <c r="C187" s="4" t="s">
        <v>5865</v>
      </c>
      <c r="D187" s="3" t="s">
        <v>198</v>
      </c>
      <c r="E187" s="3">
        <v>7336.9</v>
      </c>
      <c r="F187" s="3">
        <v>6.55</v>
      </c>
      <c r="G187" s="3">
        <f t="shared" si="36"/>
        <v>48056.7</v>
      </c>
    </row>
    <row r="188" spans="2:7" s="1" customFormat="1" ht="15" customHeight="1" x14ac:dyDescent="0.3">
      <c r="B188" s="4" t="s">
        <v>5598</v>
      </c>
      <c r="C188" s="4" t="s">
        <v>5497</v>
      </c>
      <c r="D188" s="3" t="s">
        <v>78</v>
      </c>
      <c r="E188" s="3">
        <v>94.7</v>
      </c>
      <c r="F188" s="3">
        <v>446.1</v>
      </c>
      <c r="G188" s="3">
        <f t="shared" si="36"/>
        <v>42245.67</v>
      </c>
    </row>
    <row r="189" spans="2:7" s="1" customFormat="1" ht="25.2" customHeight="1" x14ac:dyDescent="0.3">
      <c r="B189" s="12" t="s">
        <v>349</v>
      </c>
      <c r="C189" s="12" t="s">
        <v>350</v>
      </c>
      <c r="D189" s="13"/>
      <c r="E189" s="13"/>
      <c r="F189" s="13"/>
      <c r="G189" s="13">
        <f>SUM(G190:G192)</f>
        <v>223187.46</v>
      </c>
    </row>
    <row r="190" spans="2:7" s="1" customFormat="1" ht="15" customHeight="1" x14ac:dyDescent="0.3">
      <c r="B190" s="4" t="s">
        <v>5599</v>
      </c>
      <c r="C190" s="4" t="s">
        <v>5866</v>
      </c>
      <c r="D190" s="3" t="s">
        <v>198</v>
      </c>
      <c r="E190" s="3">
        <v>12596.45</v>
      </c>
      <c r="F190" s="3">
        <v>6.55</v>
      </c>
      <c r="G190" s="3">
        <f t="shared" ref="G190:G192" si="37">+ROUND(+IF(E190="",0,E190*F190),2)</f>
        <v>82506.75</v>
      </c>
    </row>
    <row r="191" spans="2:7" s="1" customFormat="1" ht="15" customHeight="1" x14ac:dyDescent="0.3">
      <c r="B191" s="4" t="s">
        <v>5600</v>
      </c>
      <c r="C191" s="4" t="s">
        <v>5867</v>
      </c>
      <c r="D191" s="3" t="s">
        <v>14</v>
      </c>
      <c r="E191" s="3">
        <v>944.36</v>
      </c>
      <c r="F191" s="3">
        <v>66.59</v>
      </c>
      <c r="G191" s="3">
        <f t="shared" si="37"/>
        <v>62884.93</v>
      </c>
    </row>
    <row r="192" spans="2:7" s="1" customFormat="1" ht="15" customHeight="1" x14ac:dyDescent="0.3">
      <c r="B192" s="4" t="s">
        <v>5601</v>
      </c>
      <c r="C192" s="4" t="s">
        <v>5868</v>
      </c>
      <c r="D192" s="3" t="s">
        <v>78</v>
      </c>
      <c r="E192" s="3">
        <v>175.35</v>
      </c>
      <c r="F192" s="3">
        <v>443.66</v>
      </c>
      <c r="G192" s="3">
        <f t="shared" si="37"/>
        <v>77795.78</v>
      </c>
    </row>
    <row r="193" spans="2:7" s="1" customFormat="1" ht="25.2" customHeight="1" x14ac:dyDescent="0.3">
      <c r="B193" s="12" t="s">
        <v>357</v>
      </c>
      <c r="C193" s="12" t="s">
        <v>358</v>
      </c>
      <c r="D193" s="13"/>
      <c r="E193" s="13"/>
      <c r="F193" s="13"/>
      <c r="G193" s="13">
        <f>SUM(G194:G202)</f>
        <v>192792.90999999997</v>
      </c>
    </row>
    <row r="194" spans="2:7" s="1" customFormat="1" ht="15" customHeight="1" x14ac:dyDescent="0.3">
      <c r="B194" s="4" t="s">
        <v>5602</v>
      </c>
      <c r="C194" s="4" t="s">
        <v>5869</v>
      </c>
      <c r="D194" s="3" t="s">
        <v>14</v>
      </c>
      <c r="E194" s="3">
        <v>23.4</v>
      </c>
      <c r="F194" s="3">
        <v>87.21</v>
      </c>
      <c r="G194" s="3">
        <f t="shared" ref="G194:G202" si="38">+ROUND(+IF(E194="",0,E194*F194),2)</f>
        <v>2040.71</v>
      </c>
    </row>
    <row r="195" spans="2:7" s="1" customFormat="1" ht="15" customHeight="1" x14ac:dyDescent="0.3">
      <c r="B195" s="4" t="s">
        <v>5603</v>
      </c>
      <c r="C195" s="4" t="s">
        <v>5870</v>
      </c>
      <c r="D195" s="3" t="s">
        <v>198</v>
      </c>
      <c r="E195" s="3">
        <v>2349.65</v>
      </c>
      <c r="F195" s="3">
        <v>6.55</v>
      </c>
      <c r="G195" s="3">
        <f t="shared" si="38"/>
        <v>15390.21</v>
      </c>
    </row>
    <row r="196" spans="2:7" s="1" customFormat="1" ht="15" customHeight="1" x14ac:dyDescent="0.3">
      <c r="B196" s="4" t="s">
        <v>5604</v>
      </c>
      <c r="C196" s="4" t="s">
        <v>5871</v>
      </c>
      <c r="D196" s="3" t="s">
        <v>78</v>
      </c>
      <c r="E196" s="3">
        <v>25.74</v>
      </c>
      <c r="F196" s="3">
        <v>406.1</v>
      </c>
      <c r="G196" s="3">
        <f t="shared" si="38"/>
        <v>10453.01</v>
      </c>
    </row>
    <row r="197" spans="2:7" s="1" customFormat="1" ht="15" customHeight="1" x14ac:dyDescent="0.3">
      <c r="B197" s="4" t="s">
        <v>5605</v>
      </c>
      <c r="C197" s="4" t="s">
        <v>5872</v>
      </c>
      <c r="D197" s="3" t="s">
        <v>198</v>
      </c>
      <c r="E197" s="3">
        <v>9542.94</v>
      </c>
      <c r="F197" s="3">
        <v>12.7</v>
      </c>
      <c r="G197" s="3">
        <f t="shared" si="38"/>
        <v>121195.34</v>
      </c>
    </row>
    <row r="198" spans="2:7" s="1" customFormat="1" ht="15" customHeight="1" x14ac:dyDescent="0.3">
      <c r="B198" s="4" t="s">
        <v>5606</v>
      </c>
      <c r="C198" s="4" t="s">
        <v>5873</v>
      </c>
      <c r="D198" s="3" t="s">
        <v>28</v>
      </c>
      <c r="E198" s="3">
        <v>12</v>
      </c>
      <c r="F198" s="3">
        <v>52.55</v>
      </c>
      <c r="G198" s="3">
        <f t="shared" si="38"/>
        <v>630.6</v>
      </c>
    </row>
    <row r="199" spans="2:7" s="1" customFormat="1" ht="15" customHeight="1" x14ac:dyDescent="0.3">
      <c r="B199" s="4" t="s">
        <v>5607</v>
      </c>
      <c r="C199" s="4" t="s">
        <v>5874</v>
      </c>
      <c r="D199" s="3" t="s">
        <v>28</v>
      </c>
      <c r="E199" s="3">
        <v>12</v>
      </c>
      <c r="F199" s="3">
        <v>102.09</v>
      </c>
      <c r="G199" s="3">
        <f t="shared" si="38"/>
        <v>1225.08</v>
      </c>
    </row>
    <row r="200" spans="2:7" s="1" customFormat="1" ht="15" customHeight="1" x14ac:dyDescent="0.3">
      <c r="B200" s="4" t="s">
        <v>5608</v>
      </c>
      <c r="C200" s="4" t="s">
        <v>5875</v>
      </c>
      <c r="D200" s="3" t="s">
        <v>198</v>
      </c>
      <c r="E200" s="3">
        <v>9542.94</v>
      </c>
      <c r="F200" s="3">
        <v>4.34</v>
      </c>
      <c r="G200" s="3">
        <f t="shared" si="38"/>
        <v>41416.36</v>
      </c>
    </row>
    <row r="201" spans="2:7" s="1" customFormat="1" ht="15" customHeight="1" x14ac:dyDescent="0.3">
      <c r="B201" s="4" t="s">
        <v>5609</v>
      </c>
      <c r="C201" s="4" t="s">
        <v>5876</v>
      </c>
      <c r="D201" s="3" t="s">
        <v>28</v>
      </c>
      <c r="E201" s="3">
        <v>12</v>
      </c>
      <c r="F201" s="3">
        <v>18.399999999999999</v>
      </c>
      <c r="G201" s="3">
        <f t="shared" si="38"/>
        <v>220.8</v>
      </c>
    </row>
    <row r="202" spans="2:7" s="1" customFormat="1" ht="15" customHeight="1" x14ac:dyDescent="0.3">
      <c r="B202" s="4" t="s">
        <v>5610</v>
      </c>
      <c r="C202" s="4" t="s">
        <v>5877</v>
      </c>
      <c r="D202" s="3" t="s">
        <v>28</v>
      </c>
      <c r="E202" s="3">
        <v>12</v>
      </c>
      <c r="F202" s="3">
        <v>18.399999999999999</v>
      </c>
      <c r="G202" s="3">
        <f t="shared" si="38"/>
        <v>220.8</v>
      </c>
    </row>
    <row r="203" spans="2:7" s="1" customFormat="1" ht="25.2" customHeight="1" x14ac:dyDescent="0.3">
      <c r="B203" s="12" t="s">
        <v>377</v>
      </c>
      <c r="C203" s="12" t="s">
        <v>378</v>
      </c>
      <c r="D203" s="13"/>
      <c r="E203" s="13"/>
      <c r="F203" s="13"/>
      <c r="G203" s="13">
        <f>SUM(G204:G206)</f>
        <v>738057.10000000009</v>
      </c>
    </row>
    <row r="204" spans="2:7" s="1" customFormat="1" ht="15" customHeight="1" x14ac:dyDescent="0.3">
      <c r="B204" s="4" t="s">
        <v>5611</v>
      </c>
      <c r="C204" s="4" t="s">
        <v>5878</v>
      </c>
      <c r="D204" s="3" t="s">
        <v>14</v>
      </c>
      <c r="E204" s="3">
        <v>2709.77</v>
      </c>
      <c r="F204" s="3">
        <v>67.430000000000007</v>
      </c>
      <c r="G204" s="3">
        <f t="shared" ref="G204:G206" si="39">+ROUND(+IF(E204="",0,E204*F204),2)</f>
        <v>182719.79</v>
      </c>
    </row>
    <row r="205" spans="2:7" s="1" customFormat="1" ht="15" customHeight="1" x14ac:dyDescent="0.3">
      <c r="B205" s="4" t="s">
        <v>5612</v>
      </c>
      <c r="C205" s="4" t="s">
        <v>5879</v>
      </c>
      <c r="D205" s="3" t="s">
        <v>198</v>
      </c>
      <c r="E205" s="3">
        <v>2280.37</v>
      </c>
      <c r="F205" s="3">
        <v>6.55</v>
      </c>
      <c r="G205" s="3">
        <f t="shared" si="39"/>
        <v>14936.42</v>
      </c>
    </row>
    <row r="206" spans="2:7" s="1" customFormat="1" ht="15" customHeight="1" x14ac:dyDescent="0.3">
      <c r="B206" s="4" t="s">
        <v>5613</v>
      </c>
      <c r="C206" s="4" t="s">
        <v>5880</v>
      </c>
      <c r="D206" s="3" t="s">
        <v>78</v>
      </c>
      <c r="E206" s="3">
        <v>1330.84</v>
      </c>
      <c r="F206" s="3">
        <v>406.06</v>
      </c>
      <c r="G206" s="3">
        <f t="shared" si="39"/>
        <v>540400.89</v>
      </c>
    </row>
    <row r="207" spans="2:7" s="1" customFormat="1" ht="25.2" customHeight="1" x14ac:dyDescent="0.3">
      <c r="B207" s="10" t="s">
        <v>610</v>
      </c>
      <c r="C207" s="10" t="s">
        <v>611</v>
      </c>
      <c r="D207" s="11"/>
      <c r="E207" s="11"/>
      <c r="F207" s="11"/>
      <c r="G207" s="11">
        <f>+G208</f>
        <v>470</v>
      </c>
    </row>
    <row r="208" spans="2:7" s="1" customFormat="1" ht="25.2" customHeight="1" x14ac:dyDescent="0.3">
      <c r="B208" s="12" t="s">
        <v>616</v>
      </c>
      <c r="C208" s="12" t="s">
        <v>617</v>
      </c>
      <c r="D208" s="13"/>
      <c r="E208" s="13"/>
      <c r="F208" s="13"/>
      <c r="G208" s="13">
        <f>SUM(G209)</f>
        <v>470</v>
      </c>
    </row>
    <row r="209" spans="2:7" s="1" customFormat="1" ht="15" customHeight="1" x14ac:dyDescent="0.3">
      <c r="B209" s="4" t="s">
        <v>5701</v>
      </c>
      <c r="C209" s="4" t="s">
        <v>5498</v>
      </c>
      <c r="D209" s="3" t="s">
        <v>28</v>
      </c>
      <c r="E209" s="3">
        <v>1</v>
      </c>
      <c r="F209" s="3">
        <v>470</v>
      </c>
      <c r="G209" s="3">
        <f t="shared" ref="G209" si="40">+ROUND(+IF(E209="",0,E209*F209),2)</f>
        <v>470</v>
      </c>
    </row>
    <row r="210" spans="2:7" s="1" customFormat="1" ht="30" customHeight="1" x14ac:dyDescent="0.3">
      <c r="B210" s="7" t="s">
        <v>646</v>
      </c>
      <c r="C210" s="7" t="s">
        <v>2</v>
      </c>
      <c r="D210" s="8"/>
      <c r="E210" s="8"/>
      <c r="F210" s="8"/>
      <c r="G210" s="8">
        <f>+G211+G221</f>
        <v>8207559.790000001</v>
      </c>
    </row>
    <row r="211" spans="2:7" s="1" customFormat="1" ht="25.2" customHeight="1" x14ac:dyDescent="0.3">
      <c r="B211" s="10" t="s">
        <v>647</v>
      </c>
      <c r="C211" s="10" t="s">
        <v>648</v>
      </c>
      <c r="D211" s="11"/>
      <c r="E211" s="11"/>
      <c r="F211" s="11"/>
      <c r="G211" s="11">
        <f>+G212+G215</f>
        <v>5812137.8600000003</v>
      </c>
    </row>
    <row r="212" spans="2:7" s="1" customFormat="1" ht="25.2" customHeight="1" x14ac:dyDescent="0.3">
      <c r="B212" s="12" t="s">
        <v>649</v>
      </c>
      <c r="C212" s="12" t="s">
        <v>5742</v>
      </c>
      <c r="D212" s="13"/>
      <c r="E212" s="13"/>
      <c r="F212" s="13"/>
      <c r="G212" s="13">
        <f>SUM(G213:G214)</f>
        <v>739285.90999999992</v>
      </c>
    </row>
    <row r="213" spans="2:7" s="1" customFormat="1" ht="15" customHeight="1" x14ac:dyDescent="0.3">
      <c r="B213" s="4" t="s">
        <v>5635</v>
      </c>
      <c r="C213" s="4" t="s">
        <v>5743</v>
      </c>
      <c r="D213" s="3" t="s">
        <v>14</v>
      </c>
      <c r="E213" s="3">
        <v>3319.39</v>
      </c>
      <c r="F213" s="3">
        <v>103.97</v>
      </c>
      <c r="G213" s="3">
        <f t="shared" ref="G213:G214" si="41">+ROUND(+IF(E213="",0,E213*F213),2)</f>
        <v>345116.98</v>
      </c>
    </row>
    <row r="214" spans="2:7" s="1" customFormat="1" ht="15" customHeight="1" x14ac:dyDescent="0.3">
      <c r="B214" s="4" t="s">
        <v>5636</v>
      </c>
      <c r="C214" s="4" t="s">
        <v>5733</v>
      </c>
      <c r="D214" s="3" t="s">
        <v>14</v>
      </c>
      <c r="E214" s="3">
        <v>2480.61</v>
      </c>
      <c r="F214" s="3">
        <v>158.9</v>
      </c>
      <c r="G214" s="3">
        <f t="shared" si="41"/>
        <v>394168.93</v>
      </c>
    </row>
    <row r="215" spans="2:7" s="1" customFormat="1" ht="25.2" customHeight="1" x14ac:dyDescent="0.3">
      <c r="B215" s="12" t="s">
        <v>655</v>
      </c>
      <c r="C215" s="12" t="s">
        <v>656</v>
      </c>
      <c r="D215" s="13"/>
      <c r="E215" s="13"/>
      <c r="F215" s="13"/>
      <c r="G215" s="13">
        <f>SUM(G216:G220)</f>
        <v>5072851.95</v>
      </c>
    </row>
    <row r="216" spans="2:7" s="1" customFormat="1" ht="15" customHeight="1" x14ac:dyDescent="0.3">
      <c r="B216" s="4" t="s">
        <v>5637</v>
      </c>
      <c r="C216" s="4" t="s">
        <v>5641</v>
      </c>
      <c r="D216" s="3" t="s">
        <v>14</v>
      </c>
      <c r="E216" s="3">
        <v>13810.19</v>
      </c>
      <c r="F216" s="3">
        <v>103.14</v>
      </c>
      <c r="G216" s="3">
        <f t="shared" ref="G216:G222" si="42">+ROUND(+IF(E216="",0,E216*F216),2)</f>
        <v>1424383</v>
      </c>
    </row>
    <row r="217" spans="2:7" s="1" customFormat="1" ht="15" customHeight="1" x14ac:dyDescent="0.3">
      <c r="B217" s="4" t="s">
        <v>5638</v>
      </c>
      <c r="C217" s="4" t="s">
        <v>5642</v>
      </c>
      <c r="D217" s="3" t="s">
        <v>14</v>
      </c>
      <c r="E217" s="3">
        <v>10357.64</v>
      </c>
      <c r="F217" s="3">
        <v>103.24</v>
      </c>
      <c r="G217" s="3">
        <f t="shared" si="42"/>
        <v>1069322.75</v>
      </c>
    </row>
    <row r="218" spans="2:7" s="1" customFormat="1" ht="15" customHeight="1" x14ac:dyDescent="0.3">
      <c r="B218" s="4" t="s">
        <v>5639</v>
      </c>
      <c r="C218" s="4" t="s">
        <v>5643</v>
      </c>
      <c r="D218" s="3" t="s">
        <v>14</v>
      </c>
      <c r="E218" s="3">
        <v>10357.64</v>
      </c>
      <c r="F218" s="3">
        <v>102.16</v>
      </c>
      <c r="G218" s="3">
        <f t="shared" si="42"/>
        <v>1058136.5</v>
      </c>
    </row>
    <row r="219" spans="2:7" s="1" customFormat="1" ht="15" customHeight="1" x14ac:dyDescent="0.3">
      <c r="B219" s="4" t="s">
        <v>5640</v>
      </c>
      <c r="C219" s="4" t="s">
        <v>5783</v>
      </c>
      <c r="D219" s="3" t="s">
        <v>14</v>
      </c>
      <c r="E219" s="3">
        <v>13493.75</v>
      </c>
      <c r="F219" s="3">
        <v>90.71</v>
      </c>
      <c r="G219" s="3">
        <f t="shared" si="42"/>
        <v>1224018.06</v>
      </c>
    </row>
    <row r="220" spans="2:7" s="1" customFormat="1" ht="15" customHeight="1" x14ac:dyDescent="0.3">
      <c r="B220" s="4" t="s">
        <v>5702</v>
      </c>
      <c r="C220" s="4" t="s">
        <v>5784</v>
      </c>
      <c r="D220" s="3" t="s">
        <v>14</v>
      </c>
      <c r="E220" s="3">
        <v>1998.06</v>
      </c>
      <c r="F220" s="3">
        <v>148.63999999999999</v>
      </c>
      <c r="G220" s="3">
        <f t="shared" si="42"/>
        <v>296991.64</v>
      </c>
    </row>
    <row r="221" spans="2:7" s="1" customFormat="1" ht="25.2" customHeight="1" x14ac:dyDescent="0.3">
      <c r="B221" s="10" t="s">
        <v>667</v>
      </c>
      <c r="C221" s="10" t="s">
        <v>668</v>
      </c>
      <c r="D221" s="11"/>
      <c r="E221" s="11"/>
      <c r="F221" s="11"/>
      <c r="G221" s="11">
        <f>SUM(G222:G235)</f>
        <v>2395421.9300000002</v>
      </c>
    </row>
    <row r="222" spans="2:7" s="1" customFormat="1" ht="15" customHeight="1" x14ac:dyDescent="0.3">
      <c r="B222" s="4" t="s">
        <v>5703</v>
      </c>
      <c r="C222" s="4" t="s">
        <v>5818</v>
      </c>
      <c r="D222" s="3" t="s">
        <v>14</v>
      </c>
      <c r="E222" s="3">
        <v>3561.84</v>
      </c>
      <c r="F222" s="3">
        <v>49.82</v>
      </c>
      <c r="G222" s="3">
        <f t="shared" si="42"/>
        <v>177450.87</v>
      </c>
    </row>
    <row r="223" spans="2:7" s="1" customFormat="1" ht="15" customHeight="1" x14ac:dyDescent="0.3">
      <c r="B223" s="4" t="s">
        <v>5704</v>
      </c>
      <c r="C223" s="4" t="s">
        <v>5819</v>
      </c>
      <c r="D223" s="3" t="s">
        <v>14</v>
      </c>
      <c r="E223" s="3">
        <v>16246.55</v>
      </c>
      <c r="F223" s="3">
        <v>47.09</v>
      </c>
      <c r="G223" s="3">
        <f t="shared" ref="G223:G235" si="43">+ROUND(+IF(E223="",0,E223*F223),2)</f>
        <v>765050.04</v>
      </c>
    </row>
    <row r="224" spans="2:7" s="1" customFormat="1" ht="15" customHeight="1" x14ac:dyDescent="0.3">
      <c r="B224" s="4" t="s">
        <v>5705</v>
      </c>
      <c r="C224" s="4" t="s">
        <v>5820</v>
      </c>
      <c r="D224" s="3" t="s">
        <v>14</v>
      </c>
      <c r="E224" s="3">
        <v>6224.28</v>
      </c>
      <c r="F224" s="3">
        <v>40.28</v>
      </c>
      <c r="G224" s="3">
        <f t="shared" si="43"/>
        <v>250714</v>
      </c>
    </row>
    <row r="225" spans="2:7" s="1" customFormat="1" ht="15" customHeight="1" x14ac:dyDescent="0.3">
      <c r="B225" s="4" t="s">
        <v>5706</v>
      </c>
      <c r="C225" s="4" t="s">
        <v>5821</v>
      </c>
      <c r="D225" s="3" t="s">
        <v>14</v>
      </c>
      <c r="E225" s="3">
        <v>4153.57</v>
      </c>
      <c r="F225" s="3">
        <v>46.94</v>
      </c>
      <c r="G225" s="3">
        <f t="shared" si="43"/>
        <v>194968.58</v>
      </c>
    </row>
    <row r="226" spans="2:7" s="1" customFormat="1" ht="15" customHeight="1" x14ac:dyDescent="0.3">
      <c r="B226" s="4" t="s">
        <v>5707</v>
      </c>
      <c r="C226" s="4" t="s">
        <v>5822</v>
      </c>
      <c r="D226" s="3" t="s">
        <v>14</v>
      </c>
      <c r="E226" s="3">
        <v>4125.16</v>
      </c>
      <c r="F226" s="3">
        <v>55.62</v>
      </c>
      <c r="G226" s="3">
        <f t="shared" si="43"/>
        <v>229441.4</v>
      </c>
    </row>
    <row r="227" spans="2:7" s="1" customFormat="1" ht="15" customHeight="1" x14ac:dyDescent="0.3">
      <c r="B227" s="4" t="s">
        <v>5708</v>
      </c>
      <c r="C227" s="4" t="s">
        <v>5823</v>
      </c>
      <c r="D227" s="3" t="s">
        <v>14</v>
      </c>
      <c r="E227" s="3">
        <v>2227.92</v>
      </c>
      <c r="F227" s="3">
        <v>53.71</v>
      </c>
      <c r="G227" s="3">
        <f t="shared" si="43"/>
        <v>119661.58</v>
      </c>
    </row>
    <row r="228" spans="2:7" s="1" customFormat="1" ht="15" customHeight="1" x14ac:dyDescent="0.3">
      <c r="B228" s="4" t="s">
        <v>5709</v>
      </c>
      <c r="C228" s="4" t="s">
        <v>5824</v>
      </c>
      <c r="D228" s="3" t="s">
        <v>14</v>
      </c>
      <c r="E228" s="3">
        <v>1373.51</v>
      </c>
      <c r="F228" s="3">
        <v>51.79</v>
      </c>
      <c r="G228" s="3">
        <f t="shared" si="43"/>
        <v>71134.080000000002</v>
      </c>
    </row>
    <row r="229" spans="2:7" s="1" customFormat="1" ht="15" customHeight="1" x14ac:dyDescent="0.3">
      <c r="B229" s="4" t="s">
        <v>5710</v>
      </c>
      <c r="C229" s="4" t="s">
        <v>5734</v>
      </c>
      <c r="D229" s="3" t="s">
        <v>14</v>
      </c>
      <c r="E229" s="3">
        <v>260.60000000000002</v>
      </c>
      <c r="F229" s="3">
        <v>164.27</v>
      </c>
      <c r="G229" s="3">
        <f t="shared" ref="G229" si="44">+ROUND(+IF(E229="",0,E229*F229),2)</f>
        <v>42808.76</v>
      </c>
    </row>
    <row r="230" spans="2:7" s="1" customFormat="1" ht="15" customHeight="1" x14ac:dyDescent="0.3">
      <c r="B230" s="4" t="s">
        <v>5711</v>
      </c>
      <c r="C230" s="4" t="s">
        <v>5735</v>
      </c>
      <c r="D230" s="3" t="s">
        <v>25</v>
      </c>
      <c r="E230" s="3">
        <v>6417.29</v>
      </c>
      <c r="F230" s="3">
        <v>32.729999999999997</v>
      </c>
      <c r="G230" s="3">
        <f t="shared" si="43"/>
        <v>210037.9</v>
      </c>
    </row>
    <row r="231" spans="2:7" s="1" customFormat="1" ht="15" customHeight="1" x14ac:dyDescent="0.3">
      <c r="B231" s="4" t="s">
        <v>5712</v>
      </c>
      <c r="C231" s="4" t="s">
        <v>5785</v>
      </c>
      <c r="D231" s="3" t="s">
        <v>42</v>
      </c>
      <c r="E231" s="3">
        <v>1</v>
      </c>
      <c r="F231" s="3">
        <v>7415.36</v>
      </c>
      <c r="G231" s="3">
        <f t="shared" si="43"/>
        <v>7415.36</v>
      </c>
    </row>
    <row r="232" spans="2:7" s="1" customFormat="1" ht="15" customHeight="1" x14ac:dyDescent="0.3">
      <c r="B232" s="4" t="s">
        <v>5713</v>
      </c>
      <c r="C232" s="4" t="s">
        <v>5736</v>
      </c>
      <c r="D232" s="3" t="s">
        <v>25</v>
      </c>
      <c r="E232" s="3">
        <v>18341.28</v>
      </c>
      <c r="F232" s="3">
        <v>16.47</v>
      </c>
      <c r="G232" s="3">
        <f t="shared" si="43"/>
        <v>302080.88</v>
      </c>
    </row>
    <row r="233" spans="2:7" s="1" customFormat="1" ht="15" customHeight="1" x14ac:dyDescent="0.3">
      <c r="B233" s="4" t="s">
        <v>5714</v>
      </c>
      <c r="C233" s="4" t="s">
        <v>5737</v>
      </c>
      <c r="D233" s="3" t="s">
        <v>14</v>
      </c>
      <c r="E233" s="3">
        <v>190.78</v>
      </c>
      <c r="F233" s="3">
        <v>55.06</v>
      </c>
      <c r="G233" s="3">
        <f t="shared" si="43"/>
        <v>10504.35</v>
      </c>
    </row>
    <row r="234" spans="2:7" s="1" customFormat="1" ht="15" customHeight="1" x14ac:dyDescent="0.3">
      <c r="B234" s="4" t="s">
        <v>5715</v>
      </c>
      <c r="C234" s="4" t="s">
        <v>5738</v>
      </c>
      <c r="D234" s="3" t="s">
        <v>14</v>
      </c>
      <c r="E234" s="3">
        <v>241.09</v>
      </c>
      <c r="F234" s="3">
        <v>44.49</v>
      </c>
      <c r="G234" s="3">
        <f t="shared" si="43"/>
        <v>10726.09</v>
      </c>
    </row>
    <row r="235" spans="2:7" s="1" customFormat="1" ht="15" customHeight="1" x14ac:dyDescent="0.3">
      <c r="B235" s="4" t="s">
        <v>5716</v>
      </c>
      <c r="C235" s="4" t="s">
        <v>5739</v>
      </c>
      <c r="D235" s="3" t="s">
        <v>14</v>
      </c>
      <c r="E235" s="3">
        <v>108.14</v>
      </c>
      <c r="F235" s="3">
        <v>31.7</v>
      </c>
      <c r="G235" s="3">
        <f t="shared" si="43"/>
        <v>3428.04</v>
      </c>
    </row>
    <row r="236" spans="2:7" s="1" customFormat="1" ht="30" customHeight="1" x14ac:dyDescent="0.3">
      <c r="B236" s="7" t="s">
        <v>1262</v>
      </c>
      <c r="C236" s="7" t="s">
        <v>3</v>
      </c>
      <c r="D236" s="8"/>
      <c r="E236" s="8"/>
      <c r="F236" s="8"/>
      <c r="G236" s="8">
        <f>+G237+G240+G251+G258</f>
        <v>214711.28000000003</v>
      </c>
    </row>
    <row r="237" spans="2:7" s="1" customFormat="1" ht="25.2" customHeight="1" x14ac:dyDescent="0.3">
      <c r="B237" s="10" t="s">
        <v>2136</v>
      </c>
      <c r="C237" s="10" t="s">
        <v>2137</v>
      </c>
      <c r="D237" s="11"/>
      <c r="E237" s="11"/>
      <c r="F237" s="11"/>
      <c r="G237" s="11">
        <f>SUM(G238:G239)</f>
        <v>8221.380000000001</v>
      </c>
    </row>
    <row r="238" spans="2:7" s="1" customFormat="1" ht="15" customHeight="1" x14ac:dyDescent="0.3">
      <c r="B238" s="4" t="s">
        <v>5615</v>
      </c>
      <c r="C238" s="4" t="s">
        <v>5723</v>
      </c>
      <c r="D238" s="3" t="s">
        <v>25</v>
      </c>
      <c r="E238" s="3">
        <v>74.069999999999993</v>
      </c>
      <c r="F238" s="3">
        <v>53.54</v>
      </c>
      <c r="G238" s="3">
        <f t="shared" ref="G238:G239" si="45">+ROUND(+IF(E238="",0,E238*F238),2)</f>
        <v>3965.71</v>
      </c>
    </row>
    <row r="239" spans="2:7" s="1" customFormat="1" ht="15" customHeight="1" x14ac:dyDescent="0.3">
      <c r="B239" s="4" t="s">
        <v>5648</v>
      </c>
      <c r="C239" s="4" t="s">
        <v>5786</v>
      </c>
      <c r="D239" s="3" t="s">
        <v>78</v>
      </c>
      <c r="E239" s="3">
        <v>39.229999999999997</v>
      </c>
      <c r="F239" s="3">
        <v>108.48</v>
      </c>
      <c r="G239" s="3">
        <f t="shared" si="45"/>
        <v>4255.67</v>
      </c>
    </row>
    <row r="240" spans="2:7" s="1" customFormat="1" ht="25.2" customHeight="1" x14ac:dyDescent="0.3">
      <c r="B240" s="12" t="s">
        <v>5753</v>
      </c>
      <c r="C240" s="12" t="s">
        <v>5616</v>
      </c>
      <c r="D240" s="13"/>
      <c r="E240" s="13"/>
      <c r="F240" s="13"/>
      <c r="G240" s="13">
        <f>SUM(G241:G250)</f>
        <v>131082.45000000001</v>
      </c>
    </row>
    <row r="241" spans="2:7" s="1" customFormat="1" ht="15" customHeight="1" x14ac:dyDescent="0.3">
      <c r="B241" s="4" t="s">
        <v>5754</v>
      </c>
      <c r="C241" s="4" t="s">
        <v>5724</v>
      </c>
      <c r="D241" s="3" t="s">
        <v>14</v>
      </c>
      <c r="E241" s="3">
        <v>31.5</v>
      </c>
      <c r="F241" s="3">
        <v>13.5</v>
      </c>
      <c r="G241" s="3">
        <f t="shared" ref="G241" si="46">+ROUND(+IF(E241="",0,E241*F241),2)</f>
        <v>425.25</v>
      </c>
    </row>
    <row r="242" spans="2:7" s="1" customFormat="1" ht="15" customHeight="1" x14ac:dyDescent="0.3">
      <c r="B242" s="4" t="s">
        <v>5755</v>
      </c>
      <c r="C242" s="4" t="s">
        <v>5787</v>
      </c>
      <c r="D242" s="3" t="s">
        <v>78</v>
      </c>
      <c r="E242" s="3">
        <v>34.65</v>
      </c>
      <c r="F242" s="3">
        <v>53.36</v>
      </c>
      <c r="G242" s="3">
        <f t="shared" ref="G242:G250" si="47">+ROUND(+IF(E242="",0,E242*F242),2)</f>
        <v>1848.92</v>
      </c>
    </row>
    <row r="243" spans="2:7" s="1" customFormat="1" ht="15" customHeight="1" x14ac:dyDescent="0.3">
      <c r="B243" s="4" t="s">
        <v>5756</v>
      </c>
      <c r="C243" s="4" t="s">
        <v>5725</v>
      </c>
      <c r="D243" s="3" t="s">
        <v>78</v>
      </c>
      <c r="E243" s="3">
        <v>45.05</v>
      </c>
      <c r="F243" s="3">
        <v>33.229999999999997</v>
      </c>
      <c r="G243" s="3">
        <f t="shared" si="47"/>
        <v>1497.01</v>
      </c>
    </row>
    <row r="244" spans="2:7" s="1" customFormat="1" ht="15" customHeight="1" x14ac:dyDescent="0.3">
      <c r="B244" s="4" t="s">
        <v>5757</v>
      </c>
      <c r="C244" s="4" t="s">
        <v>5720</v>
      </c>
      <c r="D244" s="3" t="s">
        <v>14</v>
      </c>
      <c r="E244" s="3">
        <v>31.5</v>
      </c>
      <c r="F244" s="3">
        <v>48.31</v>
      </c>
      <c r="G244" s="3">
        <f t="shared" si="47"/>
        <v>1521.77</v>
      </c>
    </row>
    <row r="245" spans="2:7" s="1" customFormat="1" ht="15" customHeight="1" x14ac:dyDescent="0.3">
      <c r="B245" s="4" t="s">
        <v>5758</v>
      </c>
      <c r="C245" s="4" t="s">
        <v>5726</v>
      </c>
      <c r="D245" s="3" t="s">
        <v>78</v>
      </c>
      <c r="E245" s="3">
        <v>54.28</v>
      </c>
      <c r="F245" s="3">
        <v>621.80999999999995</v>
      </c>
      <c r="G245" s="3">
        <f t="shared" si="47"/>
        <v>33751.85</v>
      </c>
    </row>
    <row r="246" spans="2:7" s="1" customFormat="1" ht="15" customHeight="1" x14ac:dyDescent="0.3">
      <c r="B246" s="4" t="s">
        <v>5759</v>
      </c>
      <c r="C246" s="4" t="s">
        <v>5721</v>
      </c>
      <c r="D246" s="3" t="s">
        <v>14</v>
      </c>
      <c r="E246" s="3">
        <v>656.57</v>
      </c>
      <c r="F246" s="3">
        <v>61.15</v>
      </c>
      <c r="G246" s="3">
        <f t="shared" si="47"/>
        <v>40149.26</v>
      </c>
    </row>
    <row r="247" spans="2:7" s="1" customFormat="1" ht="15" customHeight="1" x14ac:dyDescent="0.3">
      <c r="B247" s="4" t="s">
        <v>5760</v>
      </c>
      <c r="C247" s="4" t="s">
        <v>5727</v>
      </c>
      <c r="D247" s="3" t="s">
        <v>198</v>
      </c>
      <c r="E247" s="3">
        <v>3811.44</v>
      </c>
      <c r="F247" s="3">
        <v>5.79</v>
      </c>
      <c r="G247" s="3">
        <f t="shared" si="47"/>
        <v>22068.240000000002</v>
      </c>
    </row>
    <row r="248" spans="2:7" s="1" customFormat="1" ht="15" customHeight="1" x14ac:dyDescent="0.3">
      <c r="B248" s="4" t="s">
        <v>5761</v>
      </c>
      <c r="C248" s="4" t="s">
        <v>5788</v>
      </c>
      <c r="D248" s="3" t="s">
        <v>28</v>
      </c>
      <c r="E248" s="3">
        <v>14</v>
      </c>
      <c r="F248" s="3">
        <v>588.38</v>
      </c>
      <c r="G248" s="3">
        <f t="shared" si="47"/>
        <v>8237.32</v>
      </c>
    </row>
    <row r="249" spans="2:7" s="1" customFormat="1" ht="15" customHeight="1" x14ac:dyDescent="0.3">
      <c r="B249" s="4" t="s">
        <v>5762</v>
      </c>
      <c r="C249" s="4" t="s">
        <v>5789</v>
      </c>
      <c r="D249" s="3" t="s">
        <v>14</v>
      </c>
      <c r="E249" s="3">
        <v>345.01</v>
      </c>
      <c r="F249" s="3">
        <v>38.21</v>
      </c>
      <c r="G249" s="3">
        <f t="shared" si="47"/>
        <v>13182.83</v>
      </c>
    </row>
    <row r="250" spans="2:7" s="1" customFormat="1" ht="15" customHeight="1" x14ac:dyDescent="0.3">
      <c r="B250" s="4" t="s">
        <v>5763</v>
      </c>
      <c r="C250" s="4" t="s">
        <v>5790</v>
      </c>
      <c r="D250" s="3" t="s">
        <v>28</v>
      </c>
      <c r="E250" s="3">
        <v>14</v>
      </c>
      <c r="F250" s="3">
        <v>600</v>
      </c>
      <c r="G250" s="3">
        <f t="shared" si="47"/>
        <v>8400</v>
      </c>
    </row>
    <row r="251" spans="2:7" s="1" customFormat="1" ht="25.2" customHeight="1" x14ac:dyDescent="0.3">
      <c r="B251" s="10" t="s">
        <v>5617</v>
      </c>
      <c r="C251" s="10" t="s">
        <v>5499</v>
      </c>
      <c r="D251" s="11"/>
      <c r="E251" s="11"/>
      <c r="F251" s="11"/>
      <c r="G251" s="11">
        <f>+G252+G254</f>
        <v>68238.06</v>
      </c>
    </row>
    <row r="252" spans="2:7" s="1" customFormat="1" ht="25.2" customHeight="1" x14ac:dyDescent="0.3">
      <c r="B252" s="12" t="s">
        <v>5618</v>
      </c>
      <c r="C252" s="12" t="s">
        <v>5500</v>
      </c>
      <c r="D252" s="13"/>
      <c r="E252" s="13"/>
      <c r="F252" s="13"/>
      <c r="G252" s="13">
        <f>SUM(G253)</f>
        <v>34000</v>
      </c>
    </row>
    <row r="253" spans="2:7" s="1" customFormat="1" ht="15" customHeight="1" x14ac:dyDescent="0.3">
      <c r="B253" s="4" t="s">
        <v>5764</v>
      </c>
      <c r="C253" s="4" t="s">
        <v>5722</v>
      </c>
      <c r="D253" s="3" t="s">
        <v>42</v>
      </c>
      <c r="E253" s="3">
        <v>1</v>
      </c>
      <c r="F253" s="3">
        <v>34000</v>
      </c>
      <c r="G253" s="3">
        <f t="shared" ref="G253:G260" si="48">+ROUND(+IF(E253="",0,E253*F253),2)</f>
        <v>34000</v>
      </c>
    </row>
    <row r="254" spans="2:7" s="1" customFormat="1" ht="25.2" customHeight="1" x14ac:dyDescent="0.3">
      <c r="B254" s="12" t="s">
        <v>5619</v>
      </c>
      <c r="C254" s="12" t="s">
        <v>5501</v>
      </c>
      <c r="D254" s="13"/>
      <c r="E254" s="13"/>
      <c r="F254" s="13"/>
      <c r="G254" s="13">
        <f>SUM(G255:G257)</f>
        <v>34238.06</v>
      </c>
    </row>
    <row r="255" spans="2:7" s="1" customFormat="1" ht="15" customHeight="1" x14ac:dyDescent="0.3">
      <c r="B255" s="4" t="s">
        <v>5765</v>
      </c>
      <c r="C255" s="4" t="s">
        <v>5791</v>
      </c>
      <c r="D255" s="3" t="s">
        <v>28</v>
      </c>
      <c r="E255" s="3">
        <v>2</v>
      </c>
      <c r="F255" s="3">
        <v>2472.02</v>
      </c>
      <c r="G255" s="3">
        <f t="shared" si="48"/>
        <v>4944.04</v>
      </c>
    </row>
    <row r="256" spans="2:7" s="1" customFormat="1" ht="15" customHeight="1" x14ac:dyDescent="0.3">
      <c r="B256" s="4" t="s">
        <v>5766</v>
      </c>
      <c r="C256" s="4" t="s">
        <v>5792</v>
      </c>
      <c r="D256" s="3" t="s">
        <v>25</v>
      </c>
      <c r="E256" s="3">
        <v>75</v>
      </c>
      <c r="F256" s="3">
        <v>13.16</v>
      </c>
      <c r="G256" s="3">
        <f t="shared" si="48"/>
        <v>987</v>
      </c>
    </row>
    <row r="257" spans="2:7" s="1" customFormat="1" ht="15" customHeight="1" x14ac:dyDescent="0.3">
      <c r="B257" s="4" t="s">
        <v>5767</v>
      </c>
      <c r="C257" s="4" t="s">
        <v>5793</v>
      </c>
      <c r="D257" s="3" t="s">
        <v>28</v>
      </c>
      <c r="E257" s="3">
        <v>1</v>
      </c>
      <c r="F257" s="3">
        <v>28307.02</v>
      </c>
      <c r="G257" s="3">
        <f t="shared" si="48"/>
        <v>28307.02</v>
      </c>
    </row>
    <row r="258" spans="2:7" s="1" customFormat="1" ht="25.2" customHeight="1" x14ac:dyDescent="0.3">
      <c r="B258" s="10" t="s">
        <v>5647</v>
      </c>
      <c r="C258" s="10" t="s">
        <v>5649</v>
      </c>
      <c r="D258" s="11"/>
      <c r="E258" s="11"/>
      <c r="F258" s="11"/>
      <c r="G258" s="11">
        <f>SUM(G259:G262)</f>
        <v>7169.39</v>
      </c>
    </row>
    <row r="259" spans="2:7" s="1" customFormat="1" ht="15" customHeight="1" x14ac:dyDescent="0.3">
      <c r="B259" s="4" t="s">
        <v>5650</v>
      </c>
      <c r="C259" s="4" t="s">
        <v>5728</v>
      </c>
      <c r="D259" s="3" t="s">
        <v>25</v>
      </c>
      <c r="E259" s="3">
        <v>24.43</v>
      </c>
      <c r="F259" s="3">
        <v>47.29</v>
      </c>
      <c r="G259" s="3">
        <f t="shared" si="48"/>
        <v>1155.29</v>
      </c>
    </row>
    <row r="260" spans="2:7" s="1" customFormat="1" ht="15" customHeight="1" x14ac:dyDescent="0.3">
      <c r="B260" s="4" t="s">
        <v>5651</v>
      </c>
      <c r="C260" s="4" t="s">
        <v>5729</v>
      </c>
      <c r="D260" s="3" t="s">
        <v>78</v>
      </c>
      <c r="E260" s="3">
        <v>5.08</v>
      </c>
      <c r="F260" s="3">
        <v>22.23</v>
      </c>
      <c r="G260" s="3">
        <f t="shared" si="48"/>
        <v>112.93</v>
      </c>
    </row>
    <row r="261" spans="2:7" s="1" customFormat="1" ht="15" customHeight="1" x14ac:dyDescent="0.3">
      <c r="B261" s="4" t="s">
        <v>5768</v>
      </c>
      <c r="C261" s="4" t="s">
        <v>5794</v>
      </c>
      <c r="D261" s="3" t="s">
        <v>78</v>
      </c>
      <c r="E261" s="3">
        <v>3.91</v>
      </c>
      <c r="F261" s="3">
        <v>1261.17</v>
      </c>
      <c r="G261" s="3">
        <f t="shared" ref="G261:G262" si="49">+ROUND(+IF(E261="",0,E261*F261),2)</f>
        <v>4931.17</v>
      </c>
    </row>
    <row r="262" spans="2:7" s="1" customFormat="1" ht="15" customHeight="1" x14ac:dyDescent="0.3">
      <c r="B262" s="4" t="s">
        <v>5769</v>
      </c>
      <c r="C262" s="4" t="s">
        <v>5730</v>
      </c>
      <c r="D262" s="3" t="s">
        <v>42</v>
      </c>
      <c r="E262" s="3">
        <v>1</v>
      </c>
      <c r="F262" s="3">
        <v>970</v>
      </c>
      <c r="G262" s="3">
        <f t="shared" si="49"/>
        <v>970</v>
      </c>
    </row>
    <row r="263" spans="2:7" s="1" customFormat="1" ht="30" customHeight="1" x14ac:dyDescent="0.3">
      <c r="B263" s="7" t="s">
        <v>4196</v>
      </c>
      <c r="C263" s="7" t="s">
        <v>4197</v>
      </c>
      <c r="D263" s="8"/>
      <c r="E263" s="8"/>
      <c r="F263" s="8"/>
      <c r="G263" s="8">
        <f>+G264</f>
        <v>1001472.5</v>
      </c>
    </row>
    <row r="264" spans="2:7" s="1" customFormat="1" ht="25.2" customHeight="1" x14ac:dyDescent="0.3">
      <c r="B264" s="10" t="s">
        <v>4198</v>
      </c>
      <c r="C264" s="10" t="s">
        <v>4199</v>
      </c>
      <c r="D264" s="11"/>
      <c r="E264" s="11"/>
      <c r="F264" s="11"/>
      <c r="G264" s="11">
        <f>+G265+G269+G271+G275</f>
        <v>1001472.5</v>
      </c>
    </row>
    <row r="265" spans="2:7" s="1" customFormat="1" ht="25.2" customHeight="1" x14ac:dyDescent="0.3">
      <c r="B265" s="12" t="s">
        <v>4200</v>
      </c>
      <c r="C265" s="12" t="s">
        <v>4201</v>
      </c>
      <c r="D265" s="13"/>
      <c r="E265" s="13"/>
      <c r="F265" s="13"/>
      <c r="G265" s="13">
        <f>SUM(G266:G268)</f>
        <v>609283.19999999995</v>
      </c>
    </row>
    <row r="266" spans="2:7" s="1" customFormat="1" ht="15" customHeight="1" x14ac:dyDescent="0.3">
      <c r="B266" s="4" t="s">
        <v>5622</v>
      </c>
      <c r="C266" s="4" t="s">
        <v>5795</v>
      </c>
      <c r="D266" s="3" t="s">
        <v>42</v>
      </c>
      <c r="E266" s="3">
        <v>1</v>
      </c>
      <c r="F266" s="3">
        <v>27000</v>
      </c>
      <c r="G266" s="3">
        <f t="shared" ref="G266:G268" si="50">+ROUND(+IF(E266="",0,E266*F266),2)</f>
        <v>27000</v>
      </c>
    </row>
    <row r="267" spans="2:7" s="1" customFormat="1" ht="15" customHeight="1" x14ac:dyDescent="0.3">
      <c r="B267" s="4" t="s">
        <v>5623</v>
      </c>
      <c r="C267" s="4" t="s">
        <v>5620</v>
      </c>
      <c r="D267" s="3" t="s">
        <v>47</v>
      </c>
      <c r="E267" s="3">
        <v>24</v>
      </c>
      <c r="F267" s="3">
        <v>13485.3</v>
      </c>
      <c r="G267" s="3">
        <f t="shared" si="50"/>
        <v>323647.2</v>
      </c>
    </row>
    <row r="268" spans="2:7" s="1" customFormat="1" ht="15" customHeight="1" x14ac:dyDescent="0.3">
      <c r="B268" s="4" t="s">
        <v>5624</v>
      </c>
      <c r="C268" s="4" t="s">
        <v>5621</v>
      </c>
      <c r="D268" s="3" t="s">
        <v>47</v>
      </c>
      <c r="E268" s="3">
        <v>24</v>
      </c>
      <c r="F268" s="3">
        <v>10776.5</v>
      </c>
      <c r="G268" s="3">
        <f t="shared" si="50"/>
        <v>258636</v>
      </c>
    </row>
    <row r="269" spans="2:7" s="1" customFormat="1" ht="25.2" customHeight="1" x14ac:dyDescent="0.3">
      <c r="B269" s="12" t="s">
        <v>5625</v>
      </c>
      <c r="C269" s="12" t="s">
        <v>5796</v>
      </c>
      <c r="D269" s="13"/>
      <c r="E269" s="13"/>
      <c r="F269" s="13"/>
      <c r="G269" s="13">
        <f>SUM(G270)</f>
        <v>51000</v>
      </c>
    </row>
    <row r="270" spans="2:7" s="1" customFormat="1" ht="15" customHeight="1" x14ac:dyDescent="0.3">
      <c r="B270" s="4" t="s">
        <v>5626</v>
      </c>
      <c r="C270" s="4" t="s">
        <v>5796</v>
      </c>
      <c r="D270" s="3" t="s">
        <v>14</v>
      </c>
      <c r="E270" s="3">
        <v>6800</v>
      </c>
      <c r="F270" s="3">
        <v>7.5</v>
      </c>
      <c r="G270" s="3">
        <f t="shared" ref="G270:G272" si="51">+ROUND(+IF(E270="",0,E270*F270),2)</f>
        <v>51000</v>
      </c>
    </row>
    <row r="271" spans="2:7" s="1" customFormat="1" ht="25.2" customHeight="1" x14ac:dyDescent="0.3">
      <c r="B271" s="12" t="s">
        <v>5627</v>
      </c>
      <c r="C271" s="12" t="s">
        <v>5797</v>
      </c>
      <c r="D271" s="13"/>
      <c r="E271" s="13"/>
      <c r="F271" s="13"/>
      <c r="G271" s="13">
        <f>SUM(G272:G274)</f>
        <v>320189.3</v>
      </c>
    </row>
    <row r="272" spans="2:7" s="1" customFormat="1" ht="15" customHeight="1" x14ac:dyDescent="0.3">
      <c r="B272" s="4" t="s">
        <v>5630</v>
      </c>
      <c r="C272" s="4" t="s">
        <v>5798</v>
      </c>
      <c r="D272" s="3" t="s">
        <v>42</v>
      </c>
      <c r="E272" s="3">
        <v>1</v>
      </c>
      <c r="F272" s="3">
        <v>33358.300000000003</v>
      </c>
      <c r="G272" s="3">
        <f t="shared" si="51"/>
        <v>33358.300000000003</v>
      </c>
    </row>
    <row r="273" spans="2:7" s="1" customFormat="1" ht="15" customHeight="1" x14ac:dyDescent="0.3">
      <c r="B273" s="4" t="s">
        <v>5631</v>
      </c>
      <c r="C273" s="4" t="s">
        <v>5628</v>
      </c>
      <c r="D273" s="3" t="s">
        <v>42</v>
      </c>
      <c r="E273" s="3">
        <v>1</v>
      </c>
      <c r="F273" s="3">
        <v>17445.400000000001</v>
      </c>
      <c r="G273" s="3">
        <f t="shared" ref="G273:G274" si="52">+ROUND(+IF(E273="",0,E273*F273),2)</f>
        <v>17445.400000000001</v>
      </c>
    </row>
    <row r="274" spans="2:7" s="1" customFormat="1" ht="15" customHeight="1" x14ac:dyDescent="0.3">
      <c r="B274" s="4" t="s">
        <v>5632</v>
      </c>
      <c r="C274" s="4" t="s">
        <v>5629</v>
      </c>
      <c r="D274" s="3" t="s">
        <v>47</v>
      </c>
      <c r="E274" s="3">
        <v>24</v>
      </c>
      <c r="F274" s="3">
        <v>11224.4</v>
      </c>
      <c r="G274" s="3">
        <f t="shared" si="52"/>
        <v>269385.59999999998</v>
      </c>
    </row>
    <row r="275" spans="2:7" s="1" customFormat="1" ht="25.2" customHeight="1" x14ac:dyDescent="0.3">
      <c r="B275" s="12" t="s">
        <v>5633</v>
      </c>
      <c r="C275" s="12" t="s">
        <v>5799</v>
      </c>
      <c r="D275" s="13"/>
      <c r="E275" s="13"/>
      <c r="F275" s="13"/>
      <c r="G275" s="13">
        <f>SUM(G276)</f>
        <v>21000</v>
      </c>
    </row>
    <row r="276" spans="2:7" s="1" customFormat="1" ht="15" customHeight="1" x14ac:dyDescent="0.3">
      <c r="B276" s="4" t="s">
        <v>5634</v>
      </c>
      <c r="C276" s="4" t="s">
        <v>5800</v>
      </c>
      <c r="D276" s="3" t="s">
        <v>47</v>
      </c>
      <c r="E276" s="3">
        <v>7</v>
      </c>
      <c r="F276" s="3">
        <v>3000</v>
      </c>
      <c r="G276" s="3">
        <f t="shared" ref="G276" si="53">+ROUND(+IF(E276="",0,E276*F276),2)</f>
        <v>21000</v>
      </c>
    </row>
    <row r="277" spans="2:7" ht="25.2" customHeight="1" x14ac:dyDescent="0.3">
      <c r="B277" s="229" t="s">
        <v>5748</v>
      </c>
      <c r="C277" s="229"/>
      <c r="D277" s="229"/>
      <c r="E277" s="229"/>
      <c r="F277" s="229"/>
      <c r="G277" s="29">
        <f>+G263+G236+G210+G103+G12</f>
        <v>33384875.749999996</v>
      </c>
    </row>
  </sheetData>
  <mergeCells count="6">
    <mergeCell ref="B1:G1"/>
    <mergeCell ref="B277:F277"/>
    <mergeCell ref="C5:G5"/>
    <mergeCell ref="C6:G6"/>
    <mergeCell ref="C7:G7"/>
    <mergeCell ref="B9:G9"/>
  </mergeCells>
  <phoneticPr fontId="3" type="noConversion"/>
  <conditionalFormatting sqref="E12:E276">
    <cfRule type="cellIs" dxfId="11"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65" min="1"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DA72-4054-4369-B477-219028C628A6}">
  <sheetPr codeName="Hoja13">
    <tabColor theme="9" tint="0.79998168889431442"/>
    <pageSetUpPr fitToPage="1"/>
  </sheetPr>
  <dimension ref="B1:J164"/>
  <sheetViews>
    <sheetView view="pageBreakPreview" topLeftCell="A142" zoomScale="85" zoomScaleNormal="78" zoomScaleSheetLayoutView="85" workbookViewId="0">
      <selection activeCell="I162" sqref="I162"/>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10" s="25" customFormat="1" ht="19.95" customHeight="1" x14ac:dyDescent="0.3">
      <c r="B1" s="220" t="s">
        <v>5744</v>
      </c>
      <c r="C1" s="220"/>
      <c r="D1" s="220"/>
      <c r="E1" s="220"/>
      <c r="F1" s="220"/>
      <c r="G1" s="220"/>
    </row>
    <row r="2" spans="2:10" s="25" customFormat="1" ht="19.95" customHeight="1" x14ac:dyDescent="0.3">
      <c r="C2" s="26"/>
      <c r="D2" s="26"/>
      <c r="E2" s="26"/>
      <c r="F2" s="26"/>
      <c r="G2" s="26"/>
    </row>
    <row r="3" spans="2:10" s="25" customFormat="1" ht="19.95" customHeight="1" x14ac:dyDescent="0.3">
      <c r="C3" s="26"/>
      <c r="D3" s="26"/>
      <c r="E3" s="26"/>
      <c r="F3" s="26"/>
      <c r="G3" s="26"/>
    </row>
    <row r="4" spans="2:10" s="25" customFormat="1" ht="19.95" customHeight="1" x14ac:dyDescent="0.3">
      <c r="C4" s="26"/>
      <c r="D4" s="26"/>
      <c r="E4" s="26"/>
      <c r="F4" s="26"/>
      <c r="G4" s="26"/>
    </row>
    <row r="5" spans="2:10" s="25" customFormat="1" ht="18" customHeight="1" x14ac:dyDescent="0.3">
      <c r="B5" s="25" t="s">
        <v>5426</v>
      </c>
      <c r="C5" s="221" t="s">
        <v>5427</v>
      </c>
      <c r="D5" s="221"/>
      <c r="E5" s="221"/>
      <c r="F5" s="221"/>
      <c r="G5" s="221"/>
    </row>
    <row r="6" spans="2:10" s="25" customFormat="1" ht="30" customHeight="1" x14ac:dyDescent="0.3">
      <c r="B6" s="25" t="s">
        <v>5428</v>
      </c>
      <c r="C6" s="222" t="s">
        <v>5438</v>
      </c>
      <c r="D6" s="222"/>
      <c r="E6" s="222"/>
      <c r="F6" s="222"/>
      <c r="G6" s="222"/>
    </row>
    <row r="7" spans="2:10" s="25" customFormat="1" ht="18" customHeight="1" x14ac:dyDescent="0.3">
      <c r="B7" s="25" t="s">
        <v>5429</v>
      </c>
      <c r="C7" s="221" t="s">
        <v>5439</v>
      </c>
      <c r="D7" s="221"/>
      <c r="E7" s="221"/>
      <c r="F7" s="221"/>
      <c r="G7" s="221"/>
    </row>
    <row r="8" spans="2:10" x14ac:dyDescent="0.3">
      <c r="B8" s="27"/>
      <c r="C8" s="27"/>
      <c r="D8" s="27"/>
      <c r="E8" s="27"/>
      <c r="F8" s="27"/>
      <c r="G8" s="27"/>
    </row>
    <row r="9" spans="2:10" ht="15" customHeight="1" x14ac:dyDescent="0.3">
      <c r="B9" s="215" t="s">
        <v>5749</v>
      </c>
      <c r="C9" s="215"/>
      <c r="D9" s="215"/>
      <c r="E9" s="215"/>
      <c r="F9" s="215"/>
      <c r="G9" s="215"/>
    </row>
    <row r="11" spans="2:10" ht="30" customHeight="1" x14ac:dyDescent="0.3">
      <c r="B11" s="61" t="s">
        <v>5433</v>
      </c>
      <c r="C11" s="61" t="s">
        <v>5434</v>
      </c>
      <c r="D11" s="61" t="s">
        <v>5435</v>
      </c>
      <c r="E11" s="60" t="s">
        <v>5436</v>
      </c>
      <c r="F11" s="60" t="s">
        <v>5437</v>
      </c>
      <c r="G11" s="60" t="s">
        <v>5431</v>
      </c>
    </row>
    <row r="12" spans="2:10" s="1" customFormat="1" ht="30" customHeight="1" x14ac:dyDescent="0.3">
      <c r="B12" s="7" t="s">
        <v>127</v>
      </c>
      <c r="C12" s="7" t="s">
        <v>1</v>
      </c>
      <c r="D12" s="8"/>
      <c r="E12" s="15"/>
      <c r="F12" s="8"/>
      <c r="G12" s="8">
        <f>+G13+G23+G32</f>
        <v>30117584.719999999</v>
      </c>
      <c r="H12" s="1" t="s">
        <v>5415</v>
      </c>
      <c r="I12" s="1">
        <v>31247535.379999999</v>
      </c>
      <c r="J12" s="1">
        <f>+I12-G12</f>
        <v>1129950.6600000001</v>
      </c>
    </row>
    <row r="13" spans="2:10" s="1" customFormat="1" ht="25.2" customHeight="1" x14ac:dyDescent="0.3">
      <c r="B13" s="10" t="s">
        <v>128</v>
      </c>
      <c r="C13" s="10" t="s">
        <v>129</v>
      </c>
      <c r="D13" s="11"/>
      <c r="E13" s="16"/>
      <c r="F13" s="11"/>
      <c r="G13" s="11">
        <f>+G14+G16+G19+G21</f>
        <v>2501427.9300000002</v>
      </c>
      <c r="I13" s="1">
        <v>3521435.11</v>
      </c>
      <c r="J13" s="1">
        <f t="shared" ref="J13:J64" si="0">+I13-G13</f>
        <v>1020007.1799999997</v>
      </c>
    </row>
    <row r="14" spans="2:10" s="1" customFormat="1" ht="25.2" customHeight="1" x14ac:dyDescent="0.3">
      <c r="B14" s="12" t="s">
        <v>130</v>
      </c>
      <c r="C14" s="12" t="s">
        <v>131</v>
      </c>
      <c r="D14" s="13"/>
      <c r="E14" s="17"/>
      <c r="F14" s="13"/>
      <c r="G14" s="13">
        <f>SUM(G15)</f>
        <v>8357.41</v>
      </c>
      <c r="I14" s="1">
        <v>8357.41</v>
      </c>
      <c r="J14" s="1">
        <f t="shared" si="0"/>
        <v>0</v>
      </c>
    </row>
    <row r="15" spans="2:10" s="1" customFormat="1" ht="15" customHeight="1" x14ac:dyDescent="0.3">
      <c r="B15" s="4" t="s">
        <v>132</v>
      </c>
      <c r="C15" s="4" t="s">
        <v>133</v>
      </c>
      <c r="D15" s="3" t="s">
        <v>14</v>
      </c>
      <c r="E15" s="18">
        <v>4037.395</v>
      </c>
      <c r="F15" s="3">
        <v>2.0699999999999998</v>
      </c>
      <c r="G15" s="3">
        <f>+ROUND(+IF(E15="",0,E15*F15),2)</f>
        <v>8357.41</v>
      </c>
      <c r="I15" s="1">
        <v>8357.41</v>
      </c>
      <c r="J15" s="1">
        <f t="shared" si="0"/>
        <v>0</v>
      </c>
    </row>
    <row r="16" spans="2:10" s="1" customFormat="1" ht="25.2" customHeight="1" x14ac:dyDescent="0.3">
      <c r="B16" s="12" t="s">
        <v>134</v>
      </c>
      <c r="C16" s="12" t="s">
        <v>135</v>
      </c>
      <c r="D16" s="13"/>
      <c r="E16" s="17"/>
      <c r="F16" s="13"/>
      <c r="G16" s="13">
        <f>SUM(G17:G18)</f>
        <v>55594.93</v>
      </c>
      <c r="I16" s="1">
        <v>302181.11</v>
      </c>
      <c r="J16" s="1">
        <f t="shared" si="0"/>
        <v>246586.18</v>
      </c>
    </row>
    <row r="17" spans="2:10" s="1" customFormat="1" ht="15" customHeight="1" x14ac:dyDescent="0.3">
      <c r="B17" s="6" t="s">
        <v>136</v>
      </c>
      <c r="C17" s="6" t="s">
        <v>137</v>
      </c>
      <c r="D17" s="5"/>
      <c r="E17" s="19"/>
      <c r="F17" s="5"/>
      <c r="G17" s="5"/>
      <c r="J17" s="1">
        <f t="shared" si="0"/>
        <v>0</v>
      </c>
    </row>
    <row r="18" spans="2:10" s="1" customFormat="1" ht="15" customHeight="1" x14ac:dyDescent="0.3">
      <c r="B18" s="4" t="s">
        <v>138</v>
      </c>
      <c r="C18" s="4" t="s">
        <v>139</v>
      </c>
      <c r="D18" s="3" t="s">
        <v>78</v>
      </c>
      <c r="E18" s="18">
        <v>1810.32</v>
      </c>
      <c r="F18" s="3">
        <v>30.71</v>
      </c>
      <c r="G18" s="3">
        <f>+ROUND(+IF(E18="",0,E18*F18),2)</f>
        <v>55594.93</v>
      </c>
      <c r="I18" s="1">
        <v>55594.93</v>
      </c>
      <c r="J18" s="1">
        <f t="shared" si="0"/>
        <v>0</v>
      </c>
    </row>
    <row r="19" spans="2:10" s="1" customFormat="1" ht="25.2" customHeight="1" x14ac:dyDescent="0.3">
      <c r="B19" s="12" t="s">
        <v>144</v>
      </c>
      <c r="C19" s="12" t="s">
        <v>145</v>
      </c>
      <c r="D19" s="13"/>
      <c r="E19" s="17"/>
      <c r="F19" s="13"/>
      <c r="G19" s="13">
        <f>SUM(G20)</f>
        <v>231795.72</v>
      </c>
      <c r="I19" s="1">
        <v>231795.72</v>
      </c>
      <c r="J19" s="1">
        <f t="shared" si="0"/>
        <v>0</v>
      </c>
    </row>
    <row r="20" spans="2:10" s="1" customFormat="1" ht="15" customHeight="1" x14ac:dyDescent="0.3">
      <c r="B20" s="4" t="s">
        <v>146</v>
      </c>
      <c r="C20" s="4" t="s">
        <v>147</v>
      </c>
      <c r="D20" s="3" t="s">
        <v>78</v>
      </c>
      <c r="E20" s="18">
        <v>23249.32</v>
      </c>
      <c r="F20" s="3">
        <v>9.9700000000000006</v>
      </c>
      <c r="G20" s="3">
        <f>+ROUND(+IF(E20="",0,E20*F20),2)</f>
        <v>231795.72</v>
      </c>
      <c r="I20" s="1">
        <v>231795.72</v>
      </c>
      <c r="J20" s="1">
        <f t="shared" si="0"/>
        <v>0</v>
      </c>
    </row>
    <row r="21" spans="2:10" s="1" customFormat="1" ht="25.2" customHeight="1" x14ac:dyDescent="0.3">
      <c r="B21" s="12" t="s">
        <v>162</v>
      </c>
      <c r="C21" s="12" t="s">
        <v>163</v>
      </c>
      <c r="D21" s="13"/>
      <c r="E21" s="17"/>
      <c r="F21" s="13"/>
      <c r="G21" s="13">
        <f>SUM(G22:G22)</f>
        <v>2205679.87</v>
      </c>
      <c r="I21" s="1">
        <v>2396003.61</v>
      </c>
      <c r="J21" s="1">
        <f t="shared" si="0"/>
        <v>190323.73999999976</v>
      </c>
    </row>
    <row r="22" spans="2:10" s="1" customFormat="1" ht="15" customHeight="1" x14ac:dyDescent="0.3">
      <c r="B22" s="4" t="s">
        <v>166</v>
      </c>
      <c r="C22" s="4" t="s">
        <v>167</v>
      </c>
      <c r="D22" s="3" t="s">
        <v>78</v>
      </c>
      <c r="E22" s="18">
        <v>34345.684699999998</v>
      </c>
      <c r="F22" s="3">
        <v>64.22</v>
      </c>
      <c r="G22" s="3">
        <f>+ROUND(+IF(E22="",0,E22*F22),2)</f>
        <v>2205679.87</v>
      </c>
      <c r="I22" s="1">
        <v>2205679.87</v>
      </c>
      <c r="J22" s="1">
        <f t="shared" si="0"/>
        <v>0</v>
      </c>
    </row>
    <row r="23" spans="2:10" s="1" customFormat="1" ht="25.2" customHeight="1" x14ac:dyDescent="0.3">
      <c r="B23" s="10" t="s">
        <v>168</v>
      </c>
      <c r="C23" s="10" t="s">
        <v>169</v>
      </c>
      <c r="D23" s="11"/>
      <c r="E23" s="16"/>
      <c r="F23" s="11"/>
      <c r="G23" s="11">
        <f>+G24+G27+G29</f>
        <v>310463.75</v>
      </c>
      <c r="I23" s="1">
        <v>420407.23</v>
      </c>
      <c r="J23" s="1">
        <f t="shared" si="0"/>
        <v>109943.47999999998</v>
      </c>
    </row>
    <row r="24" spans="2:10" s="1" customFormat="1" ht="25.2" customHeight="1" x14ac:dyDescent="0.3">
      <c r="B24" s="12" t="s">
        <v>170</v>
      </c>
      <c r="C24" s="12" t="s">
        <v>171</v>
      </c>
      <c r="D24" s="13"/>
      <c r="E24" s="17"/>
      <c r="F24" s="13"/>
      <c r="G24" s="13">
        <f>SUM(G25:G26)</f>
        <v>140292.37</v>
      </c>
      <c r="I24" s="1">
        <v>140292.37</v>
      </c>
      <c r="J24" s="1">
        <f t="shared" si="0"/>
        <v>0</v>
      </c>
    </row>
    <row r="25" spans="2:10" s="1" customFormat="1" ht="15" customHeight="1" x14ac:dyDescent="0.3">
      <c r="B25" s="4" t="s">
        <v>172</v>
      </c>
      <c r="C25" s="4" t="s">
        <v>173</v>
      </c>
      <c r="D25" s="3" t="s">
        <v>78</v>
      </c>
      <c r="E25" s="18">
        <v>195.70574999999999</v>
      </c>
      <c r="F25" s="3">
        <v>456.34</v>
      </c>
      <c r="G25" s="3">
        <f>+ROUND(+IF(E25="",0,E25*F25),2)</f>
        <v>89308.36</v>
      </c>
      <c r="I25" s="1">
        <v>89308.36</v>
      </c>
      <c r="J25" s="1">
        <f t="shared" si="0"/>
        <v>0</v>
      </c>
    </row>
    <row r="26" spans="2:10" s="1" customFormat="1" ht="15" customHeight="1" x14ac:dyDescent="0.3">
      <c r="B26" s="4" t="s">
        <v>174</v>
      </c>
      <c r="C26" s="4" t="s">
        <v>175</v>
      </c>
      <c r="D26" s="3" t="s">
        <v>14</v>
      </c>
      <c r="E26" s="18">
        <v>785.33590000000004</v>
      </c>
      <c r="F26" s="3">
        <v>64.92</v>
      </c>
      <c r="G26" s="3">
        <f>+ROUND(+IF(E26="",0,E26*F26),2)</f>
        <v>50984.01</v>
      </c>
      <c r="I26" s="1">
        <v>50984.01</v>
      </c>
      <c r="J26" s="1">
        <f t="shared" si="0"/>
        <v>0</v>
      </c>
    </row>
    <row r="27" spans="2:10" s="1" customFormat="1" ht="25.2" customHeight="1" x14ac:dyDescent="0.3">
      <c r="B27" s="12" t="s">
        <v>176</v>
      </c>
      <c r="C27" s="12" t="s">
        <v>177</v>
      </c>
      <c r="D27" s="13"/>
      <c r="E27" s="17"/>
      <c r="F27" s="13"/>
      <c r="G27" s="13">
        <f>SUM(G28)</f>
        <v>131152</v>
      </c>
      <c r="I27" s="1">
        <v>131168</v>
      </c>
      <c r="J27" s="1">
        <f t="shared" si="0"/>
        <v>16</v>
      </c>
    </row>
    <row r="28" spans="2:10" s="1" customFormat="1" ht="15" customHeight="1" x14ac:dyDescent="0.3">
      <c r="B28" s="4" t="s">
        <v>178</v>
      </c>
      <c r="C28" s="4" t="s">
        <v>179</v>
      </c>
      <c r="D28" s="3" t="s">
        <v>78</v>
      </c>
      <c r="E28" s="18">
        <v>400</v>
      </c>
      <c r="F28" s="3">
        <v>327.88</v>
      </c>
      <c r="G28" s="3">
        <f>+ROUND(+IF(E28="",0,E28*F28),2)</f>
        <v>131152</v>
      </c>
      <c r="I28" s="1">
        <v>131168</v>
      </c>
      <c r="J28" s="1">
        <f t="shared" si="0"/>
        <v>16</v>
      </c>
    </row>
    <row r="29" spans="2:10" s="1" customFormat="1" ht="25.2" customHeight="1" x14ac:dyDescent="0.3">
      <c r="B29" s="12" t="s">
        <v>184</v>
      </c>
      <c r="C29" s="12" t="s">
        <v>185</v>
      </c>
      <c r="D29" s="13"/>
      <c r="E29" s="17"/>
      <c r="F29" s="13"/>
      <c r="G29" s="13">
        <f>SUM(G30:G31)</f>
        <v>39019.379999999997</v>
      </c>
      <c r="I29" s="1">
        <v>39019.379999999997</v>
      </c>
      <c r="J29" s="1">
        <f t="shared" si="0"/>
        <v>0</v>
      </c>
    </row>
    <row r="30" spans="2:10" s="1" customFormat="1" ht="15" customHeight="1" x14ac:dyDescent="0.3">
      <c r="B30" s="4" t="s">
        <v>186</v>
      </c>
      <c r="C30" s="4" t="s">
        <v>187</v>
      </c>
      <c r="D30" s="3" t="s">
        <v>78</v>
      </c>
      <c r="E30" s="18">
        <v>86.474999999999994</v>
      </c>
      <c r="F30" s="3">
        <v>418.22</v>
      </c>
      <c r="G30" s="3">
        <f>+ROUND(+IF(E30="",0,E30*F30),2)</f>
        <v>36165.57</v>
      </c>
      <c r="I30" s="1">
        <v>36165.57</v>
      </c>
      <c r="J30" s="1">
        <f t="shared" si="0"/>
        <v>0</v>
      </c>
    </row>
    <row r="31" spans="2:10" s="1" customFormat="1" ht="15" customHeight="1" x14ac:dyDescent="0.3">
      <c r="B31" s="4" t="s">
        <v>188</v>
      </c>
      <c r="C31" s="4" t="s">
        <v>189</v>
      </c>
      <c r="D31" s="3" t="s">
        <v>14</v>
      </c>
      <c r="E31" s="18">
        <v>68.75</v>
      </c>
      <c r="F31" s="3">
        <v>41.51</v>
      </c>
      <c r="G31" s="3">
        <f>+ROUND(+IF(E31="",0,E31*F31),2)</f>
        <v>2853.81</v>
      </c>
      <c r="I31" s="1">
        <v>2853.81</v>
      </c>
      <c r="J31" s="1">
        <f t="shared" si="0"/>
        <v>0</v>
      </c>
    </row>
    <row r="32" spans="2:10" s="1" customFormat="1" ht="25.2" customHeight="1" x14ac:dyDescent="0.3">
      <c r="B32" s="10" t="s">
        <v>190</v>
      </c>
      <c r="C32" s="10" t="s">
        <v>191</v>
      </c>
      <c r="D32" s="11"/>
      <c r="E32" s="16"/>
      <c r="F32" s="11"/>
      <c r="G32" s="11">
        <f>+G33+G36+G40+G44+G48+G74+G82+G89+G111+G115+G125</f>
        <v>27305693.039999999</v>
      </c>
      <c r="I32" s="1">
        <v>27305693.039999999</v>
      </c>
      <c r="J32" s="1">
        <f t="shared" si="0"/>
        <v>0</v>
      </c>
    </row>
    <row r="33" spans="2:10" s="1" customFormat="1" ht="25.2" customHeight="1" x14ac:dyDescent="0.3">
      <c r="B33" s="12" t="s">
        <v>192</v>
      </c>
      <c r="C33" s="12" t="s">
        <v>193</v>
      </c>
      <c r="D33" s="13"/>
      <c r="E33" s="17"/>
      <c r="F33" s="13"/>
      <c r="G33" s="13">
        <f>SUM(G34:G35)</f>
        <v>617879.96</v>
      </c>
      <c r="I33" s="1">
        <v>617879.96</v>
      </c>
      <c r="J33" s="1">
        <f t="shared" si="0"/>
        <v>0</v>
      </c>
    </row>
    <row r="34" spans="2:10" s="1" customFormat="1" ht="15" customHeight="1" x14ac:dyDescent="0.3">
      <c r="B34" s="4" t="s">
        <v>194</v>
      </c>
      <c r="C34" s="4" t="s">
        <v>195</v>
      </c>
      <c r="D34" s="3" t="s">
        <v>78</v>
      </c>
      <c r="E34" s="18">
        <v>685.44740000000002</v>
      </c>
      <c r="F34" s="3">
        <v>479.29</v>
      </c>
      <c r="G34" s="3">
        <f>+ROUND(+IF(E34="",0,E34*F34),2)</f>
        <v>328528.08</v>
      </c>
      <c r="I34" s="1">
        <v>328528.08</v>
      </c>
      <c r="J34" s="1">
        <f t="shared" si="0"/>
        <v>0</v>
      </c>
    </row>
    <row r="35" spans="2:10" s="1" customFormat="1" ht="15" customHeight="1" x14ac:dyDescent="0.3">
      <c r="B35" s="4" t="s">
        <v>196</v>
      </c>
      <c r="C35" s="4" t="s">
        <v>197</v>
      </c>
      <c r="D35" s="3" t="s">
        <v>198</v>
      </c>
      <c r="E35" s="18">
        <v>43577.09</v>
      </c>
      <c r="F35" s="3">
        <v>6.64</v>
      </c>
      <c r="G35" s="3">
        <f>+ROUND(+IF(E35="",0,E35*F35),2)</f>
        <v>289351.88</v>
      </c>
      <c r="I35" s="1">
        <v>289351.88</v>
      </c>
      <c r="J35" s="1">
        <f t="shared" si="0"/>
        <v>0</v>
      </c>
    </row>
    <row r="36" spans="2:10" s="1" customFormat="1" ht="25.2" customHeight="1" x14ac:dyDescent="0.3">
      <c r="B36" s="12" t="s">
        <v>199</v>
      </c>
      <c r="C36" s="12" t="s">
        <v>200</v>
      </c>
      <c r="D36" s="13"/>
      <c r="E36" s="17"/>
      <c r="F36" s="13"/>
      <c r="G36" s="13">
        <f>SUM(G37:G39)</f>
        <v>407294.51</v>
      </c>
      <c r="I36" s="1">
        <v>407294.51</v>
      </c>
      <c r="J36" s="1">
        <f t="shared" si="0"/>
        <v>0</v>
      </c>
    </row>
    <row r="37" spans="2:10" s="1" customFormat="1" ht="15" customHeight="1" x14ac:dyDescent="0.3">
      <c r="B37" s="4" t="s">
        <v>201</v>
      </c>
      <c r="C37" s="4" t="s">
        <v>202</v>
      </c>
      <c r="D37" s="3" t="s">
        <v>78</v>
      </c>
      <c r="E37" s="18">
        <v>280.61610000000002</v>
      </c>
      <c r="F37" s="3">
        <v>478.59</v>
      </c>
      <c r="G37" s="3">
        <f>+ROUND(+IF(E37="",0,E37*F37),2)</f>
        <v>134300.06</v>
      </c>
      <c r="I37" s="1">
        <v>134300.06</v>
      </c>
      <c r="J37" s="1">
        <f t="shared" si="0"/>
        <v>0</v>
      </c>
    </row>
    <row r="38" spans="2:10" s="1" customFormat="1" ht="15" customHeight="1" x14ac:dyDescent="0.3">
      <c r="B38" s="4" t="s">
        <v>203</v>
      </c>
      <c r="C38" s="4" t="s">
        <v>204</v>
      </c>
      <c r="D38" s="3" t="s">
        <v>14</v>
      </c>
      <c r="E38" s="18">
        <v>956.202</v>
      </c>
      <c r="F38" s="3">
        <v>65.510000000000005</v>
      </c>
      <c r="G38" s="3">
        <f>+ROUND(+IF(E38="",0,E38*F38),2)</f>
        <v>62640.79</v>
      </c>
      <c r="I38" s="1">
        <v>62640.79</v>
      </c>
      <c r="J38" s="1">
        <f t="shared" si="0"/>
        <v>0</v>
      </c>
    </row>
    <row r="39" spans="2:10" s="1" customFormat="1" ht="15" customHeight="1" x14ac:dyDescent="0.3">
      <c r="B39" s="4" t="s">
        <v>205</v>
      </c>
      <c r="C39" s="4" t="s">
        <v>206</v>
      </c>
      <c r="D39" s="3" t="s">
        <v>198</v>
      </c>
      <c r="E39" s="18">
        <v>31679.768100000001</v>
      </c>
      <c r="F39" s="3">
        <v>6.64</v>
      </c>
      <c r="G39" s="3">
        <f>+ROUND(+IF(E39="",0,E39*F39),2)</f>
        <v>210353.66</v>
      </c>
      <c r="I39" s="1">
        <v>210353.66</v>
      </c>
      <c r="J39" s="1">
        <f t="shared" si="0"/>
        <v>0</v>
      </c>
    </row>
    <row r="40" spans="2:10" s="1" customFormat="1" ht="25.2" customHeight="1" x14ac:dyDescent="0.3">
      <c r="B40" s="12" t="s">
        <v>207</v>
      </c>
      <c r="C40" s="12" t="s">
        <v>208</v>
      </c>
      <c r="D40" s="13"/>
      <c r="E40" s="17"/>
      <c r="F40" s="13"/>
      <c r="G40" s="13">
        <f>SUM(G41:G43)</f>
        <v>628699.85</v>
      </c>
      <c r="I40" s="1">
        <v>628699.85</v>
      </c>
      <c r="J40" s="1">
        <f t="shared" si="0"/>
        <v>0</v>
      </c>
    </row>
    <row r="41" spans="2:10" s="1" customFormat="1" ht="15" customHeight="1" x14ac:dyDescent="0.3">
      <c r="B41" s="4" t="s">
        <v>209</v>
      </c>
      <c r="C41" s="4" t="s">
        <v>210</v>
      </c>
      <c r="D41" s="3" t="s">
        <v>78</v>
      </c>
      <c r="E41" s="18">
        <v>580.67915000000005</v>
      </c>
      <c r="F41" s="3">
        <v>478.59</v>
      </c>
      <c r="G41" s="3">
        <f>+ROUND(+IF(E41="",0,E41*F41),2)</f>
        <v>277907.23</v>
      </c>
      <c r="I41" s="1">
        <v>277907.23</v>
      </c>
      <c r="J41" s="1">
        <f t="shared" si="0"/>
        <v>0</v>
      </c>
    </row>
    <row r="42" spans="2:10" s="1" customFormat="1" ht="15" customHeight="1" x14ac:dyDescent="0.3">
      <c r="B42" s="4" t="s">
        <v>211</v>
      </c>
      <c r="C42" s="4" t="s">
        <v>212</v>
      </c>
      <c r="D42" s="3" t="s">
        <v>14</v>
      </c>
      <c r="E42" s="18">
        <v>321.96100000000001</v>
      </c>
      <c r="F42" s="3">
        <v>42.24</v>
      </c>
      <c r="G42" s="3">
        <f>+ROUND(+IF(E42="",0,E42*F42),2)</f>
        <v>13599.63</v>
      </c>
      <c r="I42" s="1">
        <v>13599.63</v>
      </c>
      <c r="J42" s="1">
        <f t="shared" si="0"/>
        <v>0</v>
      </c>
    </row>
    <row r="43" spans="2:10" s="1" customFormat="1" ht="15" customHeight="1" x14ac:dyDescent="0.3">
      <c r="B43" s="4" t="s">
        <v>213</v>
      </c>
      <c r="C43" s="4" t="s">
        <v>214</v>
      </c>
      <c r="D43" s="3" t="s">
        <v>198</v>
      </c>
      <c r="E43" s="18">
        <v>50782.076999999997</v>
      </c>
      <c r="F43" s="3">
        <v>6.64</v>
      </c>
      <c r="G43" s="3">
        <f>+ROUND(+IF(E43="",0,E43*F43),2)</f>
        <v>337192.99</v>
      </c>
      <c r="I43" s="1">
        <v>337192.99</v>
      </c>
      <c r="J43" s="1">
        <f t="shared" si="0"/>
        <v>0</v>
      </c>
    </row>
    <row r="44" spans="2:10" s="1" customFormat="1" ht="25.2" customHeight="1" x14ac:dyDescent="0.3">
      <c r="B44" s="12" t="s">
        <v>215</v>
      </c>
      <c r="C44" s="12" t="s">
        <v>216</v>
      </c>
      <c r="D44" s="13"/>
      <c r="E44" s="17"/>
      <c r="F44" s="13"/>
      <c r="G44" s="13">
        <f>SUM(G45:G47)</f>
        <v>369424</v>
      </c>
      <c r="I44" s="1">
        <v>369424</v>
      </c>
      <c r="J44" s="1">
        <f t="shared" si="0"/>
        <v>0</v>
      </c>
    </row>
    <row r="45" spans="2:10" s="1" customFormat="1" ht="15" customHeight="1" x14ac:dyDescent="0.3">
      <c r="B45" s="4" t="s">
        <v>217</v>
      </c>
      <c r="C45" s="4" t="s">
        <v>218</v>
      </c>
      <c r="D45" s="3" t="s">
        <v>78</v>
      </c>
      <c r="E45" s="18">
        <v>275.24158</v>
      </c>
      <c r="F45" s="3">
        <v>456.34</v>
      </c>
      <c r="G45" s="3">
        <f>+ROUND(+IF(E45="",0,E45*F45),2)</f>
        <v>125603.74</v>
      </c>
      <c r="I45" s="1">
        <v>125603.74</v>
      </c>
      <c r="J45" s="1">
        <f t="shared" si="0"/>
        <v>0</v>
      </c>
    </row>
    <row r="46" spans="2:10" s="1" customFormat="1" ht="15" customHeight="1" x14ac:dyDescent="0.3">
      <c r="B46" s="4" t="s">
        <v>219</v>
      </c>
      <c r="C46" s="4" t="s">
        <v>220</v>
      </c>
      <c r="D46" s="3" t="s">
        <v>14</v>
      </c>
      <c r="E46" s="18">
        <v>3230.1621</v>
      </c>
      <c r="F46" s="3">
        <v>47.37</v>
      </c>
      <c r="G46" s="3">
        <f>+ROUND(+IF(E46="",0,E46*F46),2)</f>
        <v>153012.78</v>
      </c>
      <c r="I46" s="1">
        <v>153012.78</v>
      </c>
      <c r="J46" s="1">
        <f t="shared" si="0"/>
        <v>0</v>
      </c>
    </row>
    <row r="47" spans="2:10" s="1" customFormat="1" ht="15" customHeight="1" x14ac:dyDescent="0.3">
      <c r="B47" s="4" t="s">
        <v>221</v>
      </c>
      <c r="C47" s="4" t="s">
        <v>222</v>
      </c>
      <c r="D47" s="3" t="s">
        <v>198</v>
      </c>
      <c r="E47" s="18">
        <v>13675.825989999999</v>
      </c>
      <c r="F47" s="3">
        <v>6.64</v>
      </c>
      <c r="G47" s="3">
        <f>+ROUND(+IF(E47="",0,E47*F47),2)</f>
        <v>90807.48</v>
      </c>
      <c r="I47" s="1">
        <v>90807.48</v>
      </c>
      <c r="J47" s="1">
        <f t="shared" si="0"/>
        <v>0</v>
      </c>
    </row>
    <row r="48" spans="2:10" s="1" customFormat="1" ht="25.2" customHeight="1" x14ac:dyDescent="0.3">
      <c r="B48" s="12" t="s">
        <v>223</v>
      </c>
      <c r="C48" s="12" t="s">
        <v>224</v>
      </c>
      <c r="D48" s="13"/>
      <c r="E48" s="17"/>
      <c r="F48" s="13"/>
      <c r="G48" s="13">
        <f>SUM(G49:G73)</f>
        <v>16321232.659999998</v>
      </c>
      <c r="I48" s="1">
        <v>16321232.66</v>
      </c>
      <c r="J48" s="1">
        <f t="shared" si="0"/>
        <v>0</v>
      </c>
    </row>
    <row r="49" spans="2:10" s="1" customFormat="1" ht="15" customHeight="1" x14ac:dyDescent="0.3">
      <c r="B49" s="6" t="s">
        <v>225</v>
      </c>
      <c r="C49" s="6" t="s">
        <v>226</v>
      </c>
      <c r="D49" s="5"/>
      <c r="E49" s="19"/>
      <c r="F49" s="5"/>
      <c r="G49" s="5"/>
      <c r="J49" s="1">
        <f t="shared" si="0"/>
        <v>0</v>
      </c>
    </row>
    <row r="50" spans="2:10" s="1" customFormat="1" ht="15" customHeight="1" x14ac:dyDescent="0.3">
      <c r="B50" s="4" t="s">
        <v>227</v>
      </c>
      <c r="C50" s="4" t="s">
        <v>228</v>
      </c>
      <c r="D50" s="3" t="s">
        <v>78</v>
      </c>
      <c r="E50" s="18">
        <v>445.97980000000001</v>
      </c>
      <c r="F50" s="3">
        <v>478.59</v>
      </c>
      <c r="G50" s="3">
        <f t="shared" ref="G50:G55" si="1">+ROUND(+IF(E50="",0,E50*F50),2)</f>
        <v>213441.47</v>
      </c>
      <c r="I50" s="1">
        <v>213441.47</v>
      </c>
      <c r="J50" s="1">
        <f t="shared" si="0"/>
        <v>0</v>
      </c>
    </row>
    <row r="51" spans="2:10" s="1" customFormat="1" ht="15" customHeight="1" x14ac:dyDescent="0.3">
      <c r="B51" s="4" t="s">
        <v>229</v>
      </c>
      <c r="C51" s="4" t="s">
        <v>230</v>
      </c>
      <c r="D51" s="3" t="s">
        <v>14</v>
      </c>
      <c r="E51" s="18">
        <v>569.95569999999998</v>
      </c>
      <c r="F51" s="3">
        <v>41.31</v>
      </c>
      <c r="G51" s="3">
        <f t="shared" si="1"/>
        <v>23544.87</v>
      </c>
      <c r="I51" s="1">
        <v>23544.87</v>
      </c>
      <c r="J51" s="1">
        <f t="shared" si="0"/>
        <v>0</v>
      </c>
    </row>
    <row r="52" spans="2:10" s="1" customFormat="1" ht="15" customHeight="1" x14ac:dyDescent="0.3">
      <c r="B52" s="4" t="s">
        <v>231</v>
      </c>
      <c r="C52" s="4" t="s">
        <v>232</v>
      </c>
      <c r="D52" s="3" t="s">
        <v>198</v>
      </c>
      <c r="E52" s="18">
        <v>15145.084000000001</v>
      </c>
      <c r="F52" s="3">
        <v>6.64</v>
      </c>
      <c r="G52" s="3">
        <f t="shared" si="1"/>
        <v>100563.36</v>
      </c>
      <c r="I52" s="1">
        <v>100563.36</v>
      </c>
      <c r="J52" s="1">
        <f t="shared" si="0"/>
        <v>0</v>
      </c>
    </row>
    <row r="53" spans="2:10" s="1" customFormat="1" ht="15" customHeight="1" x14ac:dyDescent="0.3">
      <c r="B53" s="4" t="s">
        <v>233</v>
      </c>
      <c r="C53" s="4" t="s">
        <v>234</v>
      </c>
      <c r="D53" s="3" t="s">
        <v>78</v>
      </c>
      <c r="E53" s="18">
        <v>163.38</v>
      </c>
      <c r="F53" s="3">
        <v>130.41</v>
      </c>
      <c r="G53" s="3">
        <f t="shared" si="1"/>
        <v>21306.39</v>
      </c>
      <c r="I53" s="1">
        <v>21306.39</v>
      </c>
      <c r="J53" s="1">
        <f t="shared" si="0"/>
        <v>0</v>
      </c>
    </row>
    <row r="54" spans="2:10" s="1" customFormat="1" ht="15" customHeight="1" x14ac:dyDescent="0.3">
      <c r="B54" s="4" t="s">
        <v>235</v>
      </c>
      <c r="C54" s="4" t="s">
        <v>236</v>
      </c>
      <c r="D54" s="3" t="s">
        <v>25</v>
      </c>
      <c r="E54" s="18">
        <v>42</v>
      </c>
      <c r="F54" s="3">
        <v>26.77</v>
      </c>
      <c r="G54" s="3">
        <f t="shared" si="1"/>
        <v>1124.3399999999999</v>
      </c>
      <c r="I54" s="1">
        <v>1124.3399999999999</v>
      </c>
      <c r="J54" s="1">
        <f t="shared" si="0"/>
        <v>0</v>
      </c>
    </row>
    <row r="55" spans="2:10" s="1" customFormat="1" ht="15" customHeight="1" x14ac:dyDescent="0.3">
      <c r="B55" s="4" t="s">
        <v>237</v>
      </c>
      <c r="C55" s="4" t="s">
        <v>238</v>
      </c>
      <c r="D55" s="3" t="s">
        <v>14</v>
      </c>
      <c r="E55" s="18">
        <v>16.873000000000001</v>
      </c>
      <c r="F55" s="3">
        <v>28.02</v>
      </c>
      <c r="G55" s="3">
        <f t="shared" si="1"/>
        <v>472.78</v>
      </c>
      <c r="I55" s="1">
        <v>472.78</v>
      </c>
      <c r="J55" s="1">
        <f t="shared" si="0"/>
        <v>0</v>
      </c>
    </row>
    <row r="56" spans="2:10" s="1" customFormat="1" ht="15" customHeight="1" x14ac:dyDescent="0.3">
      <c r="B56" s="6" t="s">
        <v>239</v>
      </c>
      <c r="C56" s="6" t="s">
        <v>240</v>
      </c>
      <c r="D56" s="5"/>
      <c r="E56" s="19"/>
      <c r="F56" s="5"/>
      <c r="G56" s="5"/>
      <c r="J56" s="1">
        <f t="shared" si="0"/>
        <v>0</v>
      </c>
    </row>
    <row r="57" spans="2:10" s="1" customFormat="1" ht="15" customHeight="1" x14ac:dyDescent="0.3">
      <c r="B57" s="4" t="s">
        <v>241</v>
      </c>
      <c r="C57" s="4" t="s">
        <v>242</v>
      </c>
      <c r="D57" s="3" t="s">
        <v>78</v>
      </c>
      <c r="E57" s="18">
        <v>1187.2692999999999</v>
      </c>
      <c r="F57" s="3">
        <v>478.59</v>
      </c>
      <c r="G57" s="3">
        <f>+ROUND(+IF(E57="",0,E57*F57),2)</f>
        <v>568215.21</v>
      </c>
      <c r="I57" s="1">
        <v>568215.21</v>
      </c>
      <c r="J57" s="1">
        <f t="shared" si="0"/>
        <v>0</v>
      </c>
    </row>
    <row r="58" spans="2:10" s="1" customFormat="1" ht="15" customHeight="1" x14ac:dyDescent="0.3">
      <c r="B58" s="4" t="s">
        <v>243</v>
      </c>
      <c r="C58" s="4" t="s">
        <v>244</v>
      </c>
      <c r="D58" s="3" t="s">
        <v>14</v>
      </c>
      <c r="E58" s="18">
        <v>8581.9233000000004</v>
      </c>
      <c r="F58" s="3">
        <v>41.31</v>
      </c>
      <c r="G58" s="3">
        <f>+ROUND(+IF(E58="",0,E58*F58),2)</f>
        <v>354519.25</v>
      </c>
      <c r="I58" s="1">
        <v>354519.25</v>
      </c>
      <c r="J58" s="1">
        <f t="shared" si="0"/>
        <v>0</v>
      </c>
    </row>
    <row r="59" spans="2:10" s="1" customFormat="1" ht="15" customHeight="1" x14ac:dyDescent="0.3">
      <c r="B59" s="4" t="s">
        <v>245</v>
      </c>
      <c r="C59" s="4" t="s">
        <v>246</v>
      </c>
      <c r="D59" s="3" t="s">
        <v>198</v>
      </c>
      <c r="E59" s="18">
        <v>104087.253</v>
      </c>
      <c r="F59" s="3">
        <v>6.64</v>
      </c>
      <c r="G59" s="3">
        <f>+ROUND(+IF(E59="",0,E59*F59),2)</f>
        <v>691139.36</v>
      </c>
      <c r="I59" s="1">
        <v>691139.36</v>
      </c>
      <c r="J59" s="1">
        <f t="shared" si="0"/>
        <v>0</v>
      </c>
    </row>
    <row r="60" spans="2:10" s="1" customFormat="1" ht="15" customHeight="1" x14ac:dyDescent="0.3">
      <c r="B60" s="6" t="s">
        <v>247</v>
      </c>
      <c r="C60" s="6" t="s">
        <v>248</v>
      </c>
      <c r="D60" s="5"/>
      <c r="E60" s="19"/>
      <c r="F60" s="5"/>
      <c r="G60" s="5"/>
      <c r="J60" s="1">
        <f t="shared" si="0"/>
        <v>0</v>
      </c>
    </row>
    <row r="61" spans="2:10" s="1" customFormat="1" ht="15" customHeight="1" x14ac:dyDescent="0.3">
      <c r="B61" s="4" t="s">
        <v>249</v>
      </c>
      <c r="C61" s="4" t="s">
        <v>250</v>
      </c>
      <c r="D61" s="3" t="s">
        <v>78</v>
      </c>
      <c r="E61" s="18">
        <v>103.29</v>
      </c>
      <c r="F61" s="3">
        <v>478.59</v>
      </c>
      <c r="G61" s="3">
        <f>+ROUND(+IF(E61="",0,E61*F61),2)</f>
        <v>49433.56</v>
      </c>
      <c r="I61" s="1">
        <v>49433.56</v>
      </c>
      <c r="J61" s="1">
        <f t="shared" si="0"/>
        <v>0</v>
      </c>
    </row>
    <row r="62" spans="2:10" s="1" customFormat="1" ht="15" customHeight="1" x14ac:dyDescent="0.3">
      <c r="B62" s="4" t="s">
        <v>251</v>
      </c>
      <c r="C62" s="4" t="s">
        <v>252</v>
      </c>
      <c r="D62" s="3" t="s">
        <v>14</v>
      </c>
      <c r="E62" s="18">
        <v>954.8</v>
      </c>
      <c r="F62" s="3">
        <v>55.44</v>
      </c>
      <c r="G62" s="3">
        <f>+ROUND(+IF(E62="",0,E62*F62),2)</f>
        <v>52934.11</v>
      </c>
      <c r="I62" s="1">
        <v>52934.11</v>
      </c>
      <c r="J62" s="1">
        <f t="shared" si="0"/>
        <v>0</v>
      </c>
    </row>
    <row r="63" spans="2:10" s="1" customFormat="1" ht="15" customHeight="1" x14ac:dyDescent="0.3">
      <c r="B63" s="4" t="s">
        <v>253</v>
      </c>
      <c r="C63" s="4" t="s">
        <v>254</v>
      </c>
      <c r="D63" s="3" t="s">
        <v>198</v>
      </c>
      <c r="E63" s="18">
        <v>10135.57</v>
      </c>
      <c r="F63" s="3">
        <v>6.64</v>
      </c>
      <c r="G63" s="3">
        <f>+ROUND(+IF(E63="",0,E63*F63),2)</f>
        <v>67300.179999999993</v>
      </c>
      <c r="I63" s="1">
        <v>67300.179999999993</v>
      </c>
      <c r="J63" s="1">
        <f t="shared" si="0"/>
        <v>0</v>
      </c>
    </row>
    <row r="64" spans="2:10" s="1" customFormat="1" ht="15" customHeight="1" x14ac:dyDescent="0.3">
      <c r="B64" s="6" t="s">
        <v>255</v>
      </c>
      <c r="C64" s="6" t="s">
        <v>256</v>
      </c>
      <c r="D64" s="5"/>
      <c r="E64" s="19"/>
      <c r="F64" s="5"/>
      <c r="G64" s="5"/>
      <c r="J64" s="1">
        <f t="shared" si="0"/>
        <v>0</v>
      </c>
    </row>
    <row r="65" spans="2:10" s="1" customFormat="1" ht="15" customHeight="1" x14ac:dyDescent="0.3">
      <c r="B65" s="4" t="s">
        <v>257</v>
      </c>
      <c r="C65" s="4" t="s">
        <v>258</v>
      </c>
      <c r="D65" s="3" t="s">
        <v>78</v>
      </c>
      <c r="E65" s="18">
        <v>1905.3</v>
      </c>
      <c r="F65" s="3">
        <v>537.89</v>
      </c>
      <c r="G65" s="3">
        <f t="shared" ref="G65:G73" si="2">+ROUND(+IF(E65="",0,E65*F65),2)</f>
        <v>1024841.82</v>
      </c>
      <c r="I65" s="1">
        <v>1024841.82</v>
      </c>
      <c r="J65" s="1">
        <f t="shared" ref="J65:J128" si="3">+I65-G65</f>
        <v>0</v>
      </c>
    </row>
    <row r="66" spans="2:10" s="1" customFormat="1" ht="15" customHeight="1" x14ac:dyDescent="0.3">
      <c r="B66" s="4" t="s">
        <v>259</v>
      </c>
      <c r="C66" s="4" t="s">
        <v>260</v>
      </c>
      <c r="D66" s="3" t="s">
        <v>198</v>
      </c>
      <c r="E66" s="18">
        <v>315513.84598795185</v>
      </c>
      <c r="F66" s="3">
        <v>6.64</v>
      </c>
      <c r="G66" s="3">
        <f t="shared" si="2"/>
        <v>2095011.94</v>
      </c>
      <c r="I66" s="1">
        <v>2095011.94</v>
      </c>
      <c r="J66" s="1">
        <f t="shared" si="3"/>
        <v>0</v>
      </c>
    </row>
    <row r="67" spans="2:10" s="1" customFormat="1" ht="15" customHeight="1" x14ac:dyDescent="0.3">
      <c r="B67" s="4" t="s">
        <v>261</v>
      </c>
      <c r="C67" s="4" t="s">
        <v>262</v>
      </c>
      <c r="D67" s="3" t="s">
        <v>25</v>
      </c>
      <c r="E67" s="18">
        <v>36981</v>
      </c>
      <c r="F67" s="3">
        <v>292.38</v>
      </c>
      <c r="G67" s="3">
        <f t="shared" si="2"/>
        <v>10812504.779999999</v>
      </c>
      <c r="I67" s="1">
        <v>10812504.779999999</v>
      </c>
      <c r="J67" s="1">
        <f t="shared" si="3"/>
        <v>0</v>
      </c>
    </row>
    <row r="68" spans="2:10" s="1" customFormat="1" ht="15" customHeight="1" x14ac:dyDescent="0.3">
      <c r="B68" s="4" t="s">
        <v>263</v>
      </c>
      <c r="C68" s="4" t="s">
        <v>264</v>
      </c>
      <c r="D68" s="3" t="s">
        <v>78</v>
      </c>
      <c r="E68" s="18">
        <v>43.2</v>
      </c>
      <c r="F68" s="3">
        <v>537.89</v>
      </c>
      <c r="G68" s="3">
        <f t="shared" si="2"/>
        <v>23236.85</v>
      </c>
      <c r="I68" s="1">
        <v>23236.85</v>
      </c>
      <c r="J68" s="1">
        <f t="shared" si="3"/>
        <v>0</v>
      </c>
    </row>
    <row r="69" spans="2:10" s="1" customFormat="1" ht="15" customHeight="1" x14ac:dyDescent="0.3">
      <c r="B69" s="4" t="s">
        <v>265</v>
      </c>
      <c r="C69" s="4" t="s">
        <v>266</v>
      </c>
      <c r="D69" s="3" t="s">
        <v>14</v>
      </c>
      <c r="E69" s="18">
        <v>282</v>
      </c>
      <c r="F69" s="3">
        <v>85.03</v>
      </c>
      <c r="G69" s="3">
        <f t="shared" si="2"/>
        <v>23978.46</v>
      </c>
      <c r="I69" s="1">
        <v>23978.46</v>
      </c>
      <c r="J69" s="1">
        <f t="shared" si="3"/>
        <v>0</v>
      </c>
    </row>
    <row r="70" spans="2:10" s="1" customFormat="1" ht="15" customHeight="1" x14ac:dyDescent="0.3">
      <c r="B70" s="4" t="s">
        <v>267</v>
      </c>
      <c r="C70" s="4" t="s">
        <v>268</v>
      </c>
      <c r="D70" s="3" t="s">
        <v>198</v>
      </c>
      <c r="E70" s="18">
        <v>13259.7</v>
      </c>
      <c r="F70" s="3">
        <v>6.64</v>
      </c>
      <c r="G70" s="3">
        <f t="shared" si="2"/>
        <v>88044.41</v>
      </c>
      <c r="I70" s="1">
        <v>88044.41</v>
      </c>
      <c r="J70" s="1">
        <f t="shared" si="3"/>
        <v>0</v>
      </c>
    </row>
    <row r="71" spans="2:10" s="1" customFormat="1" ht="15" customHeight="1" x14ac:dyDescent="0.3">
      <c r="B71" s="4" t="s">
        <v>269</v>
      </c>
      <c r="C71" s="4" t="s">
        <v>270</v>
      </c>
      <c r="D71" s="3" t="s">
        <v>78</v>
      </c>
      <c r="E71" s="18">
        <v>78.959999999999994</v>
      </c>
      <c r="F71" s="3">
        <v>478.59</v>
      </c>
      <c r="G71" s="3">
        <f t="shared" si="2"/>
        <v>37789.47</v>
      </c>
      <c r="I71" s="1">
        <v>37789.47</v>
      </c>
      <c r="J71" s="1">
        <f t="shared" si="3"/>
        <v>0</v>
      </c>
    </row>
    <row r="72" spans="2:10" s="1" customFormat="1" ht="15" customHeight="1" x14ac:dyDescent="0.3">
      <c r="B72" s="4" t="s">
        <v>271</v>
      </c>
      <c r="C72" s="4" t="s">
        <v>272</v>
      </c>
      <c r="D72" s="3" t="s">
        <v>14</v>
      </c>
      <c r="E72" s="18">
        <v>451.2</v>
      </c>
      <c r="F72" s="3">
        <v>72.239999999999995</v>
      </c>
      <c r="G72" s="3">
        <f t="shared" si="2"/>
        <v>32594.69</v>
      </c>
      <c r="I72" s="1">
        <v>32594.69</v>
      </c>
      <c r="J72" s="1">
        <f t="shared" si="3"/>
        <v>0</v>
      </c>
    </row>
    <row r="73" spans="2:10" s="1" customFormat="1" ht="15" customHeight="1" x14ac:dyDescent="0.3">
      <c r="B73" s="4" t="s">
        <v>273</v>
      </c>
      <c r="C73" s="4" t="s">
        <v>274</v>
      </c>
      <c r="D73" s="3" t="s">
        <v>198</v>
      </c>
      <c r="E73" s="18">
        <v>5908.94</v>
      </c>
      <c r="F73" s="3">
        <v>6.64</v>
      </c>
      <c r="G73" s="3">
        <f t="shared" si="2"/>
        <v>39235.360000000001</v>
      </c>
      <c r="I73" s="1">
        <v>39235.360000000001</v>
      </c>
      <c r="J73" s="1">
        <f t="shared" si="3"/>
        <v>0</v>
      </c>
    </row>
    <row r="74" spans="2:10" s="1" customFormat="1" ht="25.2" customHeight="1" x14ac:dyDescent="0.3">
      <c r="B74" s="12" t="s">
        <v>275</v>
      </c>
      <c r="C74" s="12" t="s">
        <v>276</v>
      </c>
      <c r="D74" s="13"/>
      <c r="E74" s="17"/>
      <c r="F74" s="13"/>
      <c r="G74" s="13">
        <f>SUM(G75:G81)</f>
        <v>2109143.17</v>
      </c>
      <c r="I74" s="1">
        <v>2109143.17</v>
      </c>
      <c r="J74" s="1">
        <f t="shared" si="3"/>
        <v>0</v>
      </c>
    </row>
    <row r="75" spans="2:10" s="1" customFormat="1" ht="15" customHeight="1" x14ac:dyDescent="0.3">
      <c r="B75" s="4" t="s">
        <v>277</v>
      </c>
      <c r="C75" s="4" t="s">
        <v>278</v>
      </c>
      <c r="D75" s="3" t="s">
        <v>78</v>
      </c>
      <c r="E75" s="18">
        <v>655.26874999999995</v>
      </c>
      <c r="F75" s="3">
        <v>478.59</v>
      </c>
      <c r="G75" s="3">
        <f t="shared" ref="G75:G81" si="4">+ROUND(+IF(E75="",0,E75*F75),2)</f>
        <v>313605.07</v>
      </c>
      <c r="I75" s="1">
        <v>313605.07</v>
      </c>
      <c r="J75" s="1">
        <f t="shared" si="3"/>
        <v>0</v>
      </c>
    </row>
    <row r="76" spans="2:10" s="1" customFormat="1" ht="15" customHeight="1" x14ac:dyDescent="0.3">
      <c r="B76" s="4" t="s">
        <v>279</v>
      </c>
      <c r="C76" s="4" t="s">
        <v>280</v>
      </c>
      <c r="D76" s="3" t="s">
        <v>14</v>
      </c>
      <c r="E76" s="18">
        <v>4543.6166000000003</v>
      </c>
      <c r="F76" s="3">
        <v>48.38</v>
      </c>
      <c r="G76" s="3">
        <f t="shared" si="4"/>
        <v>219820.17</v>
      </c>
      <c r="I76" s="1">
        <v>219820.17</v>
      </c>
      <c r="J76" s="1">
        <f t="shared" si="3"/>
        <v>0</v>
      </c>
    </row>
    <row r="77" spans="2:10" s="1" customFormat="1" ht="15" customHeight="1" x14ac:dyDescent="0.3">
      <c r="B77" s="4" t="s">
        <v>281</v>
      </c>
      <c r="C77" s="4" t="s">
        <v>282</v>
      </c>
      <c r="D77" s="3" t="s">
        <v>198</v>
      </c>
      <c r="E77" s="18">
        <v>67569.4520060246</v>
      </c>
      <c r="F77" s="3">
        <v>6.64</v>
      </c>
      <c r="G77" s="3">
        <f t="shared" si="4"/>
        <v>448661.16</v>
      </c>
      <c r="I77" s="1">
        <v>448661.16</v>
      </c>
      <c r="J77" s="1">
        <f t="shared" si="3"/>
        <v>0</v>
      </c>
    </row>
    <row r="78" spans="2:10" s="1" customFormat="1" ht="15" customHeight="1" x14ac:dyDescent="0.3">
      <c r="B78" s="4" t="s">
        <v>283</v>
      </c>
      <c r="C78" s="4" t="s">
        <v>284</v>
      </c>
      <c r="D78" s="3" t="s">
        <v>78</v>
      </c>
      <c r="E78" s="18">
        <v>414.63835999999998</v>
      </c>
      <c r="F78" s="3">
        <v>456.34</v>
      </c>
      <c r="G78" s="3">
        <f t="shared" si="4"/>
        <v>189216.07</v>
      </c>
      <c r="I78" s="1">
        <v>189216.07</v>
      </c>
      <c r="J78" s="1">
        <f t="shared" si="3"/>
        <v>0</v>
      </c>
    </row>
    <row r="79" spans="2:10" s="1" customFormat="1" ht="15" customHeight="1" x14ac:dyDescent="0.3">
      <c r="B79" s="4" t="s">
        <v>285</v>
      </c>
      <c r="C79" s="4" t="s">
        <v>286</v>
      </c>
      <c r="D79" s="3" t="s">
        <v>14</v>
      </c>
      <c r="E79" s="18">
        <v>7033.7455</v>
      </c>
      <c r="F79" s="3">
        <v>74</v>
      </c>
      <c r="G79" s="3">
        <f t="shared" si="4"/>
        <v>520497.17</v>
      </c>
      <c r="I79" s="1">
        <v>520497.17</v>
      </c>
      <c r="J79" s="1">
        <f t="shared" si="3"/>
        <v>0</v>
      </c>
    </row>
    <row r="80" spans="2:10" s="1" customFormat="1" ht="15" customHeight="1" x14ac:dyDescent="0.3">
      <c r="B80" s="4" t="s">
        <v>287</v>
      </c>
      <c r="C80" s="4" t="s">
        <v>288</v>
      </c>
      <c r="D80" s="3" t="s">
        <v>198</v>
      </c>
      <c r="E80" s="18">
        <v>61575.98</v>
      </c>
      <c r="F80" s="3">
        <v>6.64</v>
      </c>
      <c r="G80" s="3">
        <f t="shared" si="4"/>
        <v>408864.51</v>
      </c>
      <c r="I80" s="1">
        <v>408864.51</v>
      </c>
      <c r="J80" s="1">
        <f t="shared" si="3"/>
        <v>0</v>
      </c>
    </row>
    <row r="81" spans="2:10" s="1" customFormat="1" ht="15" customHeight="1" x14ac:dyDescent="0.3">
      <c r="B81" s="4" t="s">
        <v>289</v>
      </c>
      <c r="C81" s="4" t="s">
        <v>290</v>
      </c>
      <c r="D81" s="3" t="s">
        <v>28</v>
      </c>
      <c r="E81" s="18">
        <v>29</v>
      </c>
      <c r="F81" s="3">
        <v>292.38</v>
      </c>
      <c r="G81" s="3">
        <f t="shared" si="4"/>
        <v>8479.02</v>
      </c>
      <c r="I81" s="1">
        <v>8479.02</v>
      </c>
      <c r="J81" s="1">
        <f t="shared" si="3"/>
        <v>0</v>
      </c>
    </row>
    <row r="82" spans="2:10" s="1" customFormat="1" ht="25.2" customHeight="1" x14ac:dyDescent="0.3">
      <c r="B82" s="12" t="s">
        <v>291</v>
      </c>
      <c r="C82" s="12" t="s">
        <v>292</v>
      </c>
      <c r="D82" s="13"/>
      <c r="E82" s="17"/>
      <c r="F82" s="13"/>
      <c r="G82" s="13">
        <f>SUM(G83:G88)</f>
        <v>2370073.2799999998</v>
      </c>
      <c r="I82" s="1">
        <v>2370073.2799999998</v>
      </c>
      <c r="J82" s="1">
        <f t="shared" si="3"/>
        <v>0</v>
      </c>
    </row>
    <row r="83" spans="2:10" s="1" customFormat="1" ht="15" customHeight="1" x14ac:dyDescent="0.3">
      <c r="B83" s="4" t="s">
        <v>293</v>
      </c>
      <c r="C83" s="4" t="s">
        <v>294</v>
      </c>
      <c r="D83" s="3" t="s">
        <v>78</v>
      </c>
      <c r="E83" s="18">
        <v>986.49815000000001</v>
      </c>
      <c r="F83" s="3">
        <v>478.59</v>
      </c>
      <c r="G83" s="3">
        <f t="shared" ref="G83:G88" si="5">+ROUND(+IF(E83="",0,E83*F83),2)</f>
        <v>472128.15</v>
      </c>
      <c r="I83" s="1">
        <v>472128.15</v>
      </c>
      <c r="J83" s="1">
        <f t="shared" si="3"/>
        <v>0</v>
      </c>
    </row>
    <row r="84" spans="2:10" s="1" customFormat="1" ht="15" customHeight="1" x14ac:dyDescent="0.3">
      <c r="B84" s="4" t="s">
        <v>295</v>
      </c>
      <c r="C84" s="4" t="s">
        <v>296</v>
      </c>
      <c r="D84" s="3" t="s">
        <v>14</v>
      </c>
      <c r="E84" s="18">
        <v>8317.75</v>
      </c>
      <c r="F84" s="3">
        <v>85.02</v>
      </c>
      <c r="G84" s="3">
        <f t="shared" si="5"/>
        <v>707175.11</v>
      </c>
      <c r="I84" s="1">
        <v>707175.11</v>
      </c>
      <c r="J84" s="1">
        <f t="shared" si="3"/>
        <v>0</v>
      </c>
    </row>
    <row r="85" spans="2:10" s="1" customFormat="1" ht="15" customHeight="1" x14ac:dyDescent="0.3">
      <c r="B85" s="4" t="s">
        <v>297</v>
      </c>
      <c r="C85" s="4" t="s">
        <v>298</v>
      </c>
      <c r="D85" s="3" t="s">
        <v>198</v>
      </c>
      <c r="E85" s="18">
        <v>108859.689</v>
      </c>
      <c r="F85" s="3">
        <v>6.64</v>
      </c>
      <c r="G85" s="3">
        <f t="shared" si="5"/>
        <v>722828.33</v>
      </c>
      <c r="I85" s="1">
        <v>722828.33</v>
      </c>
      <c r="J85" s="1">
        <f t="shared" si="3"/>
        <v>0</v>
      </c>
    </row>
    <row r="86" spans="2:10" s="1" customFormat="1" ht="15" customHeight="1" x14ac:dyDescent="0.3">
      <c r="B86" s="4" t="s">
        <v>299</v>
      </c>
      <c r="C86" s="4" t="s">
        <v>300</v>
      </c>
      <c r="D86" s="3" t="s">
        <v>78</v>
      </c>
      <c r="E86" s="18">
        <v>184.13035808649943</v>
      </c>
      <c r="F86" s="3">
        <v>456.34</v>
      </c>
      <c r="G86" s="3">
        <f t="shared" si="5"/>
        <v>84026.05</v>
      </c>
      <c r="I86" s="1">
        <v>84026.05</v>
      </c>
      <c r="J86" s="1">
        <f t="shared" si="3"/>
        <v>0</v>
      </c>
    </row>
    <row r="87" spans="2:10" s="1" customFormat="1" ht="15" customHeight="1" x14ac:dyDescent="0.3">
      <c r="B87" s="4" t="s">
        <v>301</v>
      </c>
      <c r="C87" s="4" t="s">
        <v>302</v>
      </c>
      <c r="D87" s="3" t="s">
        <v>14</v>
      </c>
      <c r="E87" s="18">
        <v>2338.5435817687239</v>
      </c>
      <c r="F87" s="3">
        <v>84.58</v>
      </c>
      <c r="G87" s="3">
        <f t="shared" si="5"/>
        <v>197794.02</v>
      </c>
      <c r="I87" s="1">
        <v>197794.02</v>
      </c>
      <c r="J87" s="1">
        <f t="shared" si="3"/>
        <v>0</v>
      </c>
    </row>
    <row r="88" spans="2:10" s="1" customFormat="1" ht="15" customHeight="1" x14ac:dyDescent="0.3">
      <c r="B88" s="4" t="s">
        <v>303</v>
      </c>
      <c r="C88" s="4" t="s">
        <v>304</v>
      </c>
      <c r="D88" s="3" t="s">
        <v>198</v>
      </c>
      <c r="E88" s="18">
        <v>28030.365000000002</v>
      </c>
      <c r="F88" s="3">
        <v>6.64</v>
      </c>
      <c r="G88" s="3">
        <f t="shared" si="5"/>
        <v>186121.62</v>
      </c>
      <c r="I88" s="1">
        <v>186121.62</v>
      </c>
      <c r="J88" s="1">
        <f t="shared" si="3"/>
        <v>0</v>
      </c>
    </row>
    <row r="89" spans="2:10" s="1" customFormat="1" ht="25.2" customHeight="1" x14ac:dyDescent="0.3">
      <c r="B89" s="12" t="s">
        <v>305</v>
      </c>
      <c r="C89" s="12" t="s">
        <v>306</v>
      </c>
      <c r="D89" s="13"/>
      <c r="E89" s="17"/>
      <c r="F89" s="13"/>
      <c r="G89" s="13">
        <f>SUM(G90:G110)</f>
        <v>3257272.7899999996</v>
      </c>
      <c r="I89" s="1">
        <v>3257272.7899999996</v>
      </c>
      <c r="J89" s="1">
        <f t="shared" si="3"/>
        <v>0</v>
      </c>
    </row>
    <row r="90" spans="2:10" s="1" customFormat="1" ht="15" customHeight="1" x14ac:dyDescent="0.3">
      <c r="B90" s="6" t="s">
        <v>307</v>
      </c>
      <c r="C90" s="6" t="s">
        <v>308</v>
      </c>
      <c r="D90" s="5"/>
      <c r="E90" s="19"/>
      <c r="F90" s="5"/>
      <c r="G90" s="5"/>
      <c r="J90" s="1">
        <f t="shared" si="3"/>
        <v>0</v>
      </c>
    </row>
    <row r="91" spans="2:10" s="1" customFormat="1" ht="15" customHeight="1" x14ac:dyDescent="0.3">
      <c r="B91" s="4" t="s">
        <v>309</v>
      </c>
      <c r="C91" s="4" t="s">
        <v>310</v>
      </c>
      <c r="D91" s="3" t="s">
        <v>78</v>
      </c>
      <c r="E91" s="18">
        <v>51.359450000000002</v>
      </c>
      <c r="F91" s="3">
        <v>478.59</v>
      </c>
      <c r="G91" s="3">
        <f>+ROUND(+IF(E91="",0,E91*F91),2)</f>
        <v>24580.12</v>
      </c>
      <c r="I91" s="1">
        <v>24580.12</v>
      </c>
      <c r="J91" s="1">
        <f t="shared" si="3"/>
        <v>0</v>
      </c>
    </row>
    <row r="92" spans="2:10" s="1" customFormat="1" ht="15" customHeight="1" x14ac:dyDescent="0.3">
      <c r="B92" s="4" t="s">
        <v>311</v>
      </c>
      <c r="C92" s="4" t="s">
        <v>312</v>
      </c>
      <c r="D92" s="3" t="s">
        <v>14</v>
      </c>
      <c r="E92" s="18">
        <v>311.23989999999998</v>
      </c>
      <c r="F92" s="3">
        <v>68.790000000000006</v>
      </c>
      <c r="G92" s="3">
        <f>+ROUND(+IF(E92="",0,E92*F92),2)</f>
        <v>21410.19</v>
      </c>
      <c r="I92" s="1">
        <v>21410.19</v>
      </c>
      <c r="J92" s="1">
        <f t="shared" si="3"/>
        <v>0</v>
      </c>
    </row>
    <row r="93" spans="2:10" s="1" customFormat="1" ht="15" customHeight="1" x14ac:dyDescent="0.3">
      <c r="B93" s="4" t="s">
        <v>313</v>
      </c>
      <c r="C93" s="4" t="s">
        <v>314</v>
      </c>
      <c r="D93" s="3" t="s">
        <v>198</v>
      </c>
      <c r="E93" s="18">
        <v>11619.576999999999</v>
      </c>
      <c r="F93" s="3">
        <v>6.64</v>
      </c>
      <c r="G93" s="3">
        <f>+ROUND(+IF(E93="",0,E93*F93),2)</f>
        <v>77153.990000000005</v>
      </c>
      <c r="I93" s="1">
        <v>77153.990000000005</v>
      </c>
      <c r="J93" s="1">
        <f t="shared" si="3"/>
        <v>0</v>
      </c>
    </row>
    <row r="94" spans="2:10" s="1" customFormat="1" ht="15" customHeight="1" x14ac:dyDescent="0.3">
      <c r="B94" s="6" t="s">
        <v>315</v>
      </c>
      <c r="C94" s="6" t="s">
        <v>316</v>
      </c>
      <c r="D94" s="5"/>
      <c r="E94" s="19"/>
      <c r="F94" s="5"/>
      <c r="G94" s="5"/>
      <c r="J94" s="1">
        <f t="shared" si="3"/>
        <v>0</v>
      </c>
    </row>
    <row r="95" spans="2:10" s="1" customFormat="1" ht="15" customHeight="1" x14ac:dyDescent="0.3">
      <c r="B95" s="4" t="s">
        <v>317</v>
      </c>
      <c r="C95" s="4" t="s">
        <v>318</v>
      </c>
      <c r="D95" s="3" t="s">
        <v>78</v>
      </c>
      <c r="E95" s="18">
        <v>1681.4119700000001</v>
      </c>
      <c r="F95" s="3">
        <v>478.59</v>
      </c>
      <c r="G95" s="3">
        <f>+ROUND(+IF(E95="",0,E95*F95),2)</f>
        <v>804706.95</v>
      </c>
      <c r="I95" s="1">
        <v>804706.95</v>
      </c>
      <c r="J95" s="1">
        <f t="shared" si="3"/>
        <v>0</v>
      </c>
    </row>
    <row r="96" spans="2:10" s="1" customFormat="1" ht="15" customHeight="1" x14ac:dyDescent="0.3">
      <c r="B96" s="4" t="s">
        <v>319</v>
      </c>
      <c r="C96" s="4" t="s">
        <v>320</v>
      </c>
      <c r="D96" s="3" t="s">
        <v>14</v>
      </c>
      <c r="E96" s="18">
        <v>11934.634</v>
      </c>
      <c r="F96" s="3">
        <v>68.790000000000006</v>
      </c>
      <c r="G96" s="3">
        <f>+ROUND(+IF(E96="",0,E96*F96),2)</f>
        <v>820983.47</v>
      </c>
      <c r="I96" s="1">
        <v>820983.47</v>
      </c>
      <c r="J96" s="1">
        <f t="shared" si="3"/>
        <v>0</v>
      </c>
    </row>
    <row r="97" spans="2:10" s="1" customFormat="1" ht="15" customHeight="1" x14ac:dyDescent="0.3">
      <c r="B97" s="4" t="s">
        <v>321</v>
      </c>
      <c r="C97" s="4" t="s">
        <v>322</v>
      </c>
      <c r="D97" s="3" t="s">
        <v>198</v>
      </c>
      <c r="E97" s="18">
        <v>140394.97839999999</v>
      </c>
      <c r="F97" s="3">
        <v>6.64</v>
      </c>
      <c r="G97" s="3">
        <f>+ROUND(+IF(E97="",0,E97*F97),2)</f>
        <v>932222.66</v>
      </c>
      <c r="I97" s="1">
        <v>932222.66</v>
      </c>
      <c r="J97" s="1">
        <f t="shared" si="3"/>
        <v>0</v>
      </c>
    </row>
    <row r="98" spans="2:10" s="1" customFormat="1" ht="15" customHeight="1" x14ac:dyDescent="0.3">
      <c r="B98" s="4" t="s">
        <v>323</v>
      </c>
      <c r="C98" s="4" t="s">
        <v>324</v>
      </c>
      <c r="D98" s="3" t="s">
        <v>28</v>
      </c>
      <c r="E98" s="18">
        <v>80819</v>
      </c>
      <c r="F98" s="3">
        <v>4.63</v>
      </c>
      <c r="G98" s="3">
        <f>+ROUND(+IF(E98="",0,E98*F98),2)</f>
        <v>374191.97</v>
      </c>
      <c r="I98" s="1">
        <v>374191.97</v>
      </c>
      <c r="J98" s="1">
        <f t="shared" si="3"/>
        <v>0</v>
      </c>
    </row>
    <row r="99" spans="2:10" s="1" customFormat="1" ht="15" customHeight="1" x14ac:dyDescent="0.3">
      <c r="B99" s="4" t="s">
        <v>325</v>
      </c>
      <c r="C99" s="4" t="s">
        <v>326</v>
      </c>
      <c r="D99" s="3" t="s">
        <v>28</v>
      </c>
      <c r="E99" s="18">
        <v>4679</v>
      </c>
      <c r="F99" s="3">
        <v>4.28</v>
      </c>
      <c r="G99" s="3">
        <f>+ROUND(+IF(E99="",0,E99*F99),2)</f>
        <v>20026.12</v>
      </c>
      <c r="I99" s="1">
        <v>20026.12</v>
      </c>
      <c r="J99" s="1">
        <f t="shared" si="3"/>
        <v>0</v>
      </c>
    </row>
    <row r="100" spans="2:10" s="1" customFormat="1" ht="15" customHeight="1" x14ac:dyDescent="0.3">
      <c r="B100" s="6" t="s">
        <v>327</v>
      </c>
      <c r="C100" s="6" t="s">
        <v>328</v>
      </c>
      <c r="D100" s="5"/>
      <c r="E100" s="19"/>
      <c r="F100" s="5"/>
      <c r="G100" s="5"/>
      <c r="J100" s="1">
        <f t="shared" si="3"/>
        <v>0</v>
      </c>
    </row>
    <row r="101" spans="2:10" s="1" customFormat="1" ht="15" customHeight="1" x14ac:dyDescent="0.3">
      <c r="B101" s="4" t="s">
        <v>329</v>
      </c>
      <c r="C101" s="4" t="s">
        <v>330</v>
      </c>
      <c r="D101" s="3" t="s">
        <v>14</v>
      </c>
      <c r="E101" s="18">
        <v>771.27</v>
      </c>
      <c r="F101" s="3">
        <v>28.59</v>
      </c>
      <c r="G101" s="3">
        <f>+ROUND(+IF(E101="",0,E101*F101),2)</f>
        <v>22050.61</v>
      </c>
      <c r="I101" s="1">
        <v>22050.61</v>
      </c>
      <c r="J101" s="1">
        <f t="shared" si="3"/>
        <v>0</v>
      </c>
    </row>
    <row r="102" spans="2:10" s="1" customFormat="1" ht="15" customHeight="1" x14ac:dyDescent="0.3">
      <c r="B102" s="4" t="s">
        <v>331</v>
      </c>
      <c r="C102" s="4" t="s">
        <v>332</v>
      </c>
      <c r="D102" s="3" t="s">
        <v>198</v>
      </c>
      <c r="E102" s="18">
        <v>1467.95</v>
      </c>
      <c r="F102" s="3">
        <v>6.64</v>
      </c>
      <c r="G102" s="3">
        <f>+ROUND(+IF(E102="",0,E102*F102),2)</f>
        <v>9747.19</v>
      </c>
      <c r="I102" s="1">
        <v>9747.19</v>
      </c>
      <c r="J102" s="1">
        <f t="shared" si="3"/>
        <v>0</v>
      </c>
    </row>
    <row r="103" spans="2:10" s="1" customFormat="1" ht="15" customHeight="1" x14ac:dyDescent="0.3">
      <c r="B103" s="6" t="s">
        <v>333</v>
      </c>
      <c r="C103" s="6" t="s">
        <v>334</v>
      </c>
      <c r="D103" s="5"/>
      <c r="E103" s="19"/>
      <c r="F103" s="5"/>
      <c r="G103" s="5"/>
      <c r="J103" s="1">
        <f t="shared" si="3"/>
        <v>0</v>
      </c>
    </row>
    <row r="104" spans="2:10" s="1" customFormat="1" ht="15" customHeight="1" x14ac:dyDescent="0.3">
      <c r="B104" s="4" t="s">
        <v>335</v>
      </c>
      <c r="C104" s="4" t="s">
        <v>336</v>
      </c>
      <c r="D104" s="3" t="s">
        <v>78</v>
      </c>
      <c r="E104" s="18">
        <v>23.99249</v>
      </c>
      <c r="F104" s="3">
        <v>478.59</v>
      </c>
      <c r="G104" s="3">
        <f>+ROUND(+IF(E104="",0,E104*F104),2)</f>
        <v>11482.57</v>
      </c>
      <c r="I104" s="1">
        <v>11482.57</v>
      </c>
      <c r="J104" s="1">
        <f t="shared" si="3"/>
        <v>0</v>
      </c>
    </row>
    <row r="105" spans="2:10" s="1" customFormat="1" ht="15" customHeight="1" x14ac:dyDescent="0.3">
      <c r="B105" s="4" t="s">
        <v>337</v>
      </c>
      <c r="C105" s="4" t="s">
        <v>338</v>
      </c>
      <c r="D105" s="3" t="s">
        <v>14</v>
      </c>
      <c r="E105" s="18">
        <v>2.4420500000000001</v>
      </c>
      <c r="F105" s="3">
        <v>68.790000000000006</v>
      </c>
      <c r="G105" s="3">
        <f>+ROUND(+IF(E105="",0,E105*F105),2)</f>
        <v>167.99</v>
      </c>
      <c r="I105" s="1">
        <v>167.99</v>
      </c>
      <c r="J105" s="1">
        <f t="shared" si="3"/>
        <v>0</v>
      </c>
    </row>
    <row r="106" spans="2:10" s="1" customFormat="1" ht="15" customHeight="1" x14ac:dyDescent="0.3">
      <c r="B106" s="4" t="s">
        <v>339</v>
      </c>
      <c r="C106" s="4" t="s">
        <v>340</v>
      </c>
      <c r="D106" s="3" t="s">
        <v>198</v>
      </c>
      <c r="E106" s="18">
        <v>1930.184</v>
      </c>
      <c r="F106" s="3">
        <v>6.64</v>
      </c>
      <c r="G106" s="3">
        <f>+ROUND(+IF(E106="",0,E106*F106),2)</f>
        <v>12816.42</v>
      </c>
      <c r="I106" s="1">
        <v>12816.42</v>
      </c>
      <c r="J106" s="1">
        <f t="shared" si="3"/>
        <v>0</v>
      </c>
    </row>
    <row r="107" spans="2:10" s="1" customFormat="1" ht="15" customHeight="1" x14ac:dyDescent="0.3">
      <c r="B107" s="6" t="s">
        <v>341</v>
      </c>
      <c r="C107" s="6" t="s">
        <v>342</v>
      </c>
      <c r="D107" s="5"/>
      <c r="E107" s="19"/>
      <c r="F107" s="5"/>
      <c r="G107" s="5"/>
      <c r="J107" s="1">
        <f t="shared" si="3"/>
        <v>0</v>
      </c>
    </row>
    <row r="108" spans="2:10" s="1" customFormat="1" ht="15" customHeight="1" x14ac:dyDescent="0.3">
      <c r="B108" s="4" t="s">
        <v>343</v>
      </c>
      <c r="C108" s="4" t="s">
        <v>344</v>
      </c>
      <c r="D108" s="3" t="s">
        <v>78</v>
      </c>
      <c r="E108" s="18">
        <v>94.696640000000002</v>
      </c>
      <c r="F108" s="3">
        <v>478.59</v>
      </c>
      <c r="G108" s="3">
        <f>+ROUND(+IF(E108="",0,E108*F108),2)</f>
        <v>45320.86</v>
      </c>
      <c r="I108" s="1">
        <v>45320.86</v>
      </c>
      <c r="J108" s="1">
        <f t="shared" si="3"/>
        <v>0</v>
      </c>
    </row>
    <row r="109" spans="2:10" s="1" customFormat="1" ht="15" customHeight="1" x14ac:dyDescent="0.3">
      <c r="B109" s="4" t="s">
        <v>345</v>
      </c>
      <c r="C109" s="4" t="s">
        <v>346</v>
      </c>
      <c r="D109" s="3" t="s">
        <v>14</v>
      </c>
      <c r="E109" s="18">
        <v>460.74540000000002</v>
      </c>
      <c r="F109" s="3">
        <v>68.790000000000006</v>
      </c>
      <c r="G109" s="3">
        <f>+ROUND(+IF(E109="",0,E109*F109),2)</f>
        <v>31694.68</v>
      </c>
      <c r="I109" s="1">
        <v>31694.68</v>
      </c>
      <c r="J109" s="1">
        <f t="shared" si="3"/>
        <v>0</v>
      </c>
    </row>
    <row r="110" spans="2:10" s="1" customFormat="1" ht="15" customHeight="1" x14ac:dyDescent="0.3">
      <c r="B110" s="4" t="s">
        <v>347</v>
      </c>
      <c r="C110" s="4" t="s">
        <v>348</v>
      </c>
      <c r="D110" s="3" t="s">
        <v>198</v>
      </c>
      <c r="E110" s="18">
        <v>7336.8980000000001</v>
      </c>
      <c r="F110" s="3">
        <v>6.64</v>
      </c>
      <c r="G110" s="3">
        <f>+ROUND(+IF(E110="",0,E110*F110),2)</f>
        <v>48717</v>
      </c>
      <c r="I110" s="1">
        <v>48717</v>
      </c>
      <c r="J110" s="1">
        <f t="shared" si="3"/>
        <v>0</v>
      </c>
    </row>
    <row r="111" spans="2:10" s="1" customFormat="1" ht="25.2" customHeight="1" x14ac:dyDescent="0.3">
      <c r="B111" s="12" t="s">
        <v>349</v>
      </c>
      <c r="C111" s="12" t="s">
        <v>350</v>
      </c>
      <c r="D111" s="13"/>
      <c r="E111" s="17"/>
      <c r="F111" s="13"/>
      <c r="G111" s="13">
        <f>SUM(G112:G114)</f>
        <v>249227.55</v>
      </c>
      <c r="I111" s="1">
        <v>249227.55</v>
      </c>
      <c r="J111" s="1">
        <f t="shared" si="3"/>
        <v>0</v>
      </c>
    </row>
    <row r="112" spans="2:10" s="1" customFormat="1" ht="15" customHeight="1" x14ac:dyDescent="0.3">
      <c r="B112" s="4" t="s">
        <v>351</v>
      </c>
      <c r="C112" s="4" t="s">
        <v>352</v>
      </c>
      <c r="D112" s="3" t="s">
        <v>78</v>
      </c>
      <c r="E112" s="18">
        <v>175.35</v>
      </c>
      <c r="F112" s="3">
        <v>530.54999999999995</v>
      </c>
      <c r="G112" s="3">
        <f>+ROUND(+IF(E112="",0,E112*F112),2)</f>
        <v>93031.94</v>
      </c>
      <c r="I112" s="1">
        <v>93031.94</v>
      </c>
      <c r="J112" s="1">
        <f t="shared" si="3"/>
        <v>0</v>
      </c>
    </row>
    <row r="113" spans="2:10" s="1" customFormat="1" ht="15" customHeight="1" x14ac:dyDescent="0.3">
      <c r="B113" s="4" t="s">
        <v>353</v>
      </c>
      <c r="C113" s="4" t="s">
        <v>354</v>
      </c>
      <c r="D113" s="3" t="s">
        <v>14</v>
      </c>
      <c r="E113" s="18">
        <v>944.36</v>
      </c>
      <c r="F113" s="3">
        <v>76.83</v>
      </c>
      <c r="G113" s="3">
        <f>+ROUND(+IF(E113="",0,E113*F113),2)</f>
        <v>72555.179999999993</v>
      </c>
      <c r="I113" s="1">
        <v>72555.179999999993</v>
      </c>
      <c r="J113" s="1">
        <f t="shared" si="3"/>
        <v>0</v>
      </c>
    </row>
    <row r="114" spans="2:10" s="1" customFormat="1" ht="15" customHeight="1" x14ac:dyDescent="0.3">
      <c r="B114" s="4" t="s">
        <v>355</v>
      </c>
      <c r="C114" s="4" t="s">
        <v>356</v>
      </c>
      <c r="D114" s="3" t="s">
        <v>198</v>
      </c>
      <c r="E114" s="18">
        <v>12596.45</v>
      </c>
      <c r="F114" s="3">
        <v>6.64</v>
      </c>
      <c r="G114" s="3">
        <f>+ROUND(+IF(E114="",0,E114*F114),2)</f>
        <v>83640.429999999993</v>
      </c>
      <c r="I114" s="1">
        <v>83640.429999999993</v>
      </c>
      <c r="J114" s="1">
        <f t="shared" si="3"/>
        <v>0</v>
      </c>
    </row>
    <row r="115" spans="2:10" s="1" customFormat="1" ht="25.2" customHeight="1" x14ac:dyDescent="0.3">
      <c r="B115" s="12" t="s">
        <v>357</v>
      </c>
      <c r="C115" s="12" t="s">
        <v>358</v>
      </c>
      <c r="D115" s="13"/>
      <c r="E115" s="17"/>
      <c r="F115" s="13"/>
      <c r="G115" s="13">
        <f>SUM(G116:G124)</f>
        <v>195015.09</v>
      </c>
      <c r="I115" s="1">
        <v>195015.09</v>
      </c>
      <c r="J115" s="1">
        <f t="shared" si="3"/>
        <v>0</v>
      </c>
    </row>
    <row r="116" spans="2:10" s="1" customFormat="1" ht="15" customHeight="1" x14ac:dyDescent="0.3">
      <c r="B116" s="4" t="s">
        <v>359</v>
      </c>
      <c r="C116" s="4" t="s">
        <v>360</v>
      </c>
      <c r="D116" s="3" t="s">
        <v>78</v>
      </c>
      <c r="E116" s="18">
        <v>25.74</v>
      </c>
      <c r="F116" s="3">
        <v>478.59</v>
      </c>
      <c r="G116" s="3">
        <f t="shared" ref="G116:G124" si="6">+ROUND(+IF(E116="",0,E116*F116),2)</f>
        <v>12318.91</v>
      </c>
      <c r="I116" s="1">
        <v>12318.91</v>
      </c>
      <c r="J116" s="1">
        <f t="shared" si="3"/>
        <v>0</v>
      </c>
    </row>
    <row r="117" spans="2:10" s="1" customFormat="1" ht="15" customHeight="1" x14ac:dyDescent="0.3">
      <c r="B117" s="4" t="s">
        <v>361</v>
      </c>
      <c r="C117" s="4" t="s">
        <v>362</v>
      </c>
      <c r="D117" s="3" t="s">
        <v>14</v>
      </c>
      <c r="E117" s="18">
        <v>23.4</v>
      </c>
      <c r="F117" s="3">
        <v>90.42</v>
      </c>
      <c r="G117" s="3">
        <f t="shared" si="6"/>
        <v>2115.83</v>
      </c>
      <c r="I117" s="1">
        <v>2115.83</v>
      </c>
      <c r="J117" s="1">
        <f t="shared" si="3"/>
        <v>0</v>
      </c>
    </row>
    <row r="118" spans="2:10" s="1" customFormat="1" ht="15" customHeight="1" x14ac:dyDescent="0.3">
      <c r="B118" s="4" t="s">
        <v>363</v>
      </c>
      <c r="C118" s="4" t="s">
        <v>364</v>
      </c>
      <c r="D118" s="3" t="s">
        <v>198</v>
      </c>
      <c r="E118" s="18">
        <v>2349.6460000000002</v>
      </c>
      <c r="F118" s="3">
        <v>6.64</v>
      </c>
      <c r="G118" s="3">
        <f t="shared" si="6"/>
        <v>15601.65</v>
      </c>
      <c r="I118" s="1">
        <v>15601.65</v>
      </c>
      <c r="J118" s="1">
        <f t="shared" si="3"/>
        <v>0</v>
      </c>
    </row>
    <row r="119" spans="2:10" s="1" customFormat="1" ht="15" customHeight="1" x14ac:dyDescent="0.3">
      <c r="B119" s="4" t="s">
        <v>365</v>
      </c>
      <c r="C119" s="4" t="s">
        <v>366</v>
      </c>
      <c r="D119" s="3" t="s">
        <v>198</v>
      </c>
      <c r="E119" s="18">
        <v>9542.9380000000001</v>
      </c>
      <c r="F119" s="3">
        <v>12.78</v>
      </c>
      <c r="G119" s="3">
        <f t="shared" si="6"/>
        <v>121958.75</v>
      </c>
      <c r="I119" s="1">
        <v>121958.75</v>
      </c>
      <c r="J119" s="1">
        <f t="shared" si="3"/>
        <v>0</v>
      </c>
    </row>
    <row r="120" spans="2:10" s="1" customFormat="1" ht="15" customHeight="1" x14ac:dyDescent="0.3">
      <c r="B120" s="4" t="s">
        <v>367</v>
      </c>
      <c r="C120" s="4" t="s">
        <v>368</v>
      </c>
      <c r="D120" s="3" t="s">
        <v>28</v>
      </c>
      <c r="E120" s="18">
        <v>12</v>
      </c>
      <c r="F120" s="3">
        <v>52.49</v>
      </c>
      <c r="G120" s="3">
        <f t="shared" si="6"/>
        <v>629.88</v>
      </c>
      <c r="I120" s="1">
        <v>629.88</v>
      </c>
      <c r="J120" s="1">
        <f t="shared" si="3"/>
        <v>0</v>
      </c>
    </row>
    <row r="121" spans="2:10" s="1" customFormat="1" ht="15" customHeight="1" x14ac:dyDescent="0.3">
      <c r="B121" s="4" t="s">
        <v>369</v>
      </c>
      <c r="C121" s="4" t="s">
        <v>370</v>
      </c>
      <c r="D121" s="3" t="s">
        <v>28</v>
      </c>
      <c r="E121" s="18">
        <v>12</v>
      </c>
      <c r="F121" s="3">
        <v>102.03</v>
      </c>
      <c r="G121" s="3">
        <f t="shared" si="6"/>
        <v>1224.3599999999999</v>
      </c>
      <c r="I121" s="1">
        <v>1224.3599999999999</v>
      </c>
      <c r="J121" s="1">
        <f t="shared" si="3"/>
        <v>0</v>
      </c>
    </row>
    <row r="122" spans="2:10" s="1" customFormat="1" ht="15" customHeight="1" x14ac:dyDescent="0.3">
      <c r="B122" s="4" t="s">
        <v>371</v>
      </c>
      <c r="C122" s="4" t="s">
        <v>372</v>
      </c>
      <c r="D122" s="3" t="s">
        <v>198</v>
      </c>
      <c r="E122" s="18">
        <v>9542.94</v>
      </c>
      <c r="F122" s="3">
        <v>4.2699999999999996</v>
      </c>
      <c r="G122" s="3">
        <f t="shared" si="6"/>
        <v>40748.35</v>
      </c>
      <c r="I122" s="1">
        <v>40748.35</v>
      </c>
      <c r="J122" s="1">
        <f t="shared" si="3"/>
        <v>0</v>
      </c>
    </row>
    <row r="123" spans="2:10" s="1" customFormat="1" ht="15" customHeight="1" x14ac:dyDescent="0.3">
      <c r="B123" s="4" t="s">
        <v>373</v>
      </c>
      <c r="C123" s="4" t="s">
        <v>374</v>
      </c>
      <c r="D123" s="3" t="s">
        <v>28</v>
      </c>
      <c r="E123" s="18">
        <v>12</v>
      </c>
      <c r="F123" s="3">
        <v>17.39</v>
      </c>
      <c r="G123" s="3">
        <f t="shared" si="6"/>
        <v>208.68</v>
      </c>
      <c r="I123" s="1">
        <v>208.68</v>
      </c>
      <c r="J123" s="1">
        <f t="shared" si="3"/>
        <v>0</v>
      </c>
    </row>
    <row r="124" spans="2:10" s="1" customFormat="1" ht="15" customHeight="1" x14ac:dyDescent="0.3">
      <c r="B124" s="4" t="s">
        <v>375</v>
      </c>
      <c r="C124" s="4" t="s">
        <v>376</v>
      </c>
      <c r="D124" s="3" t="s">
        <v>28</v>
      </c>
      <c r="E124" s="18">
        <v>12</v>
      </c>
      <c r="F124" s="3">
        <v>17.39</v>
      </c>
      <c r="G124" s="3">
        <f t="shared" si="6"/>
        <v>208.68</v>
      </c>
      <c r="I124" s="1">
        <v>208.68</v>
      </c>
      <c r="J124" s="1">
        <f t="shared" si="3"/>
        <v>0</v>
      </c>
    </row>
    <row r="125" spans="2:10" s="1" customFormat="1" ht="25.2" customHeight="1" x14ac:dyDescent="0.3">
      <c r="B125" s="12" t="s">
        <v>377</v>
      </c>
      <c r="C125" s="12" t="s">
        <v>378</v>
      </c>
      <c r="D125" s="13"/>
      <c r="E125" s="17"/>
      <c r="F125" s="13"/>
      <c r="G125" s="13">
        <f>SUM(G126:G128)</f>
        <v>780430.18</v>
      </c>
      <c r="I125" s="1">
        <v>780430.18</v>
      </c>
      <c r="J125" s="1">
        <f t="shared" si="3"/>
        <v>0</v>
      </c>
    </row>
    <row r="126" spans="2:10" s="1" customFormat="1" ht="15" customHeight="1" x14ac:dyDescent="0.3">
      <c r="B126" s="4" t="s">
        <v>379</v>
      </c>
      <c r="C126" s="4" t="s">
        <v>380</v>
      </c>
      <c r="D126" s="3" t="s">
        <v>78</v>
      </c>
      <c r="E126" s="18">
        <v>1330.84</v>
      </c>
      <c r="F126" s="3">
        <v>478.59</v>
      </c>
      <c r="G126" s="3">
        <f>+ROUND(+IF(E126="",0,E126*F126),2)</f>
        <v>636926.71999999997</v>
      </c>
      <c r="I126" s="1">
        <v>636926.71999999997</v>
      </c>
      <c r="J126" s="1">
        <f t="shared" si="3"/>
        <v>0</v>
      </c>
    </row>
    <row r="127" spans="2:10" s="1" customFormat="1" ht="15" customHeight="1" x14ac:dyDescent="0.3">
      <c r="B127" s="4" t="s">
        <v>381</v>
      </c>
      <c r="C127" s="4" t="s">
        <v>382</v>
      </c>
      <c r="D127" s="3" t="s">
        <v>14</v>
      </c>
      <c r="E127" s="18">
        <v>2709.77</v>
      </c>
      <c r="F127" s="3">
        <v>47.37</v>
      </c>
      <c r="G127" s="3">
        <f>+ROUND(+IF(E127="",0,E127*F127),2)</f>
        <v>128361.8</v>
      </c>
      <c r="I127" s="1">
        <v>128361.8</v>
      </c>
      <c r="J127" s="1">
        <f t="shared" si="3"/>
        <v>0</v>
      </c>
    </row>
    <row r="128" spans="2:10" s="1" customFormat="1" ht="15" customHeight="1" x14ac:dyDescent="0.3">
      <c r="B128" s="4" t="s">
        <v>383</v>
      </c>
      <c r="C128" s="4" t="s">
        <v>384</v>
      </c>
      <c r="D128" s="3" t="s">
        <v>198</v>
      </c>
      <c r="E128" s="18">
        <v>2280.37</v>
      </c>
      <c r="F128" s="3">
        <v>6.64</v>
      </c>
      <c r="G128" s="3">
        <f>+ROUND(+IF(E128="",0,E128*F128),2)</f>
        <v>15141.66</v>
      </c>
      <c r="I128" s="1">
        <v>15141.66</v>
      </c>
      <c r="J128" s="1">
        <f t="shared" si="3"/>
        <v>0</v>
      </c>
    </row>
    <row r="129" spans="2:8" s="1" customFormat="1" ht="30" customHeight="1" x14ac:dyDescent="0.3">
      <c r="B129" s="7" t="s">
        <v>646</v>
      </c>
      <c r="C129" s="7" t="s">
        <v>2</v>
      </c>
      <c r="D129" s="8"/>
      <c r="E129" s="15"/>
      <c r="F129" s="8"/>
      <c r="G129" s="8">
        <f>+G130+G140</f>
        <v>4367224.29</v>
      </c>
      <c r="H129" s="1" t="s">
        <v>5415</v>
      </c>
    </row>
    <row r="130" spans="2:8" s="1" customFormat="1" ht="25.2" customHeight="1" x14ac:dyDescent="0.3">
      <c r="B130" s="10" t="s">
        <v>647</v>
      </c>
      <c r="C130" s="10" t="s">
        <v>648</v>
      </c>
      <c r="D130" s="11"/>
      <c r="E130" s="16"/>
      <c r="F130" s="11"/>
      <c r="G130" s="11">
        <f>+G131+G134</f>
        <v>2346035.31</v>
      </c>
    </row>
    <row r="131" spans="2:8" s="1" customFormat="1" ht="25.2" customHeight="1" x14ac:dyDescent="0.3">
      <c r="B131" s="12" t="s">
        <v>649</v>
      </c>
      <c r="C131" s="12" t="s">
        <v>650</v>
      </c>
      <c r="D131" s="13"/>
      <c r="E131" s="17"/>
      <c r="F131" s="13"/>
      <c r="G131" s="13">
        <f>SUM(G132:G133)</f>
        <v>2116660.65</v>
      </c>
    </row>
    <row r="132" spans="2:8" s="1" customFormat="1" ht="15" customHeight="1" x14ac:dyDescent="0.3">
      <c r="B132" s="4" t="s">
        <v>651</v>
      </c>
      <c r="C132" s="4" t="s">
        <v>652</v>
      </c>
      <c r="D132" s="3" t="s">
        <v>14</v>
      </c>
      <c r="E132" s="18">
        <v>17129.080000000002</v>
      </c>
      <c r="F132" s="3">
        <v>86.26</v>
      </c>
      <c r="G132" s="3">
        <f t="shared" ref="G132:G154" si="7">+ROUND(+IF(E132="",0,E132*F132),2)</f>
        <v>1477554.44</v>
      </c>
    </row>
    <row r="133" spans="2:8" s="1" customFormat="1" ht="15" customHeight="1" x14ac:dyDescent="0.3">
      <c r="B133" s="4" t="s">
        <v>653</v>
      </c>
      <c r="C133" s="4" t="s">
        <v>654</v>
      </c>
      <c r="D133" s="3" t="s">
        <v>14</v>
      </c>
      <c r="E133" s="18">
        <v>4478.67</v>
      </c>
      <c r="F133" s="3">
        <v>142.69999999999999</v>
      </c>
      <c r="G133" s="3">
        <f t="shared" si="7"/>
        <v>639106.21</v>
      </c>
    </row>
    <row r="134" spans="2:8" s="1" customFormat="1" ht="25.2" customHeight="1" x14ac:dyDescent="0.3">
      <c r="B134" s="12" t="s">
        <v>655</v>
      </c>
      <c r="C134" s="12" t="s">
        <v>656</v>
      </c>
      <c r="D134" s="13"/>
      <c r="E134" s="17"/>
      <c r="F134" s="13"/>
      <c r="G134" s="13">
        <f>SUM(G135:G139)</f>
        <v>229374.65999999997</v>
      </c>
    </row>
    <row r="135" spans="2:8" s="1" customFormat="1" ht="15" customHeight="1" x14ac:dyDescent="0.3">
      <c r="B135" s="4" t="s">
        <v>657</v>
      </c>
      <c r="C135" s="4" t="s">
        <v>658</v>
      </c>
      <c r="D135" s="3" t="s">
        <v>14</v>
      </c>
      <c r="E135" s="18">
        <v>124.81</v>
      </c>
      <c r="F135" s="3">
        <v>114.87</v>
      </c>
      <c r="G135" s="3">
        <f t="shared" si="7"/>
        <v>14336.92</v>
      </c>
    </row>
    <row r="136" spans="2:8" s="1" customFormat="1" ht="15" customHeight="1" x14ac:dyDescent="0.3">
      <c r="B136" s="4" t="s">
        <v>659</v>
      </c>
      <c r="C136" s="4" t="s">
        <v>660</v>
      </c>
      <c r="D136" s="3" t="s">
        <v>14</v>
      </c>
      <c r="E136" s="18">
        <v>47.29</v>
      </c>
      <c r="F136" s="3">
        <v>94.59</v>
      </c>
      <c r="G136" s="3">
        <f t="shared" si="7"/>
        <v>4473.16</v>
      </c>
    </row>
    <row r="137" spans="2:8" s="1" customFormat="1" ht="15" customHeight="1" x14ac:dyDescent="0.3">
      <c r="B137" s="4" t="s">
        <v>661</v>
      </c>
      <c r="C137" s="4" t="s">
        <v>662</v>
      </c>
      <c r="D137" s="3" t="s">
        <v>14</v>
      </c>
      <c r="E137" s="18">
        <v>1018.25</v>
      </c>
      <c r="F137" s="3">
        <v>165.94</v>
      </c>
      <c r="G137" s="3">
        <f t="shared" si="7"/>
        <v>168968.41</v>
      </c>
    </row>
    <row r="138" spans="2:8" s="1" customFormat="1" ht="30" customHeight="1" x14ac:dyDescent="0.3">
      <c r="B138" s="4" t="s">
        <v>663</v>
      </c>
      <c r="C138" s="24" t="s">
        <v>664</v>
      </c>
      <c r="D138" s="3" t="s">
        <v>14</v>
      </c>
      <c r="E138" s="18">
        <v>235.65</v>
      </c>
      <c r="F138" s="3">
        <v>170.19</v>
      </c>
      <c r="G138" s="3">
        <f t="shared" si="7"/>
        <v>40105.269999999997</v>
      </c>
    </row>
    <row r="139" spans="2:8" s="1" customFormat="1" ht="15" customHeight="1" x14ac:dyDescent="0.3">
      <c r="B139" s="4" t="s">
        <v>665</v>
      </c>
      <c r="C139" s="4" t="s">
        <v>666</v>
      </c>
      <c r="D139" s="3" t="s">
        <v>14</v>
      </c>
      <c r="E139" s="18">
        <v>9.94</v>
      </c>
      <c r="F139" s="3">
        <v>149.99</v>
      </c>
      <c r="G139" s="3">
        <f t="shared" si="7"/>
        <v>1490.9</v>
      </c>
    </row>
    <row r="140" spans="2:8" s="1" customFormat="1" ht="25.2" customHeight="1" x14ac:dyDescent="0.3">
      <c r="B140" s="10" t="s">
        <v>667</v>
      </c>
      <c r="C140" s="10" t="s">
        <v>668</v>
      </c>
      <c r="D140" s="11"/>
      <c r="E140" s="16"/>
      <c r="F140" s="11"/>
      <c r="G140" s="11">
        <f>SUM(G141:G154)</f>
        <v>2021188.9800000002</v>
      </c>
    </row>
    <row r="141" spans="2:8" s="1" customFormat="1" ht="15" customHeight="1" x14ac:dyDescent="0.3">
      <c r="B141" s="4" t="s">
        <v>669</v>
      </c>
      <c r="C141" s="4" t="s">
        <v>670</v>
      </c>
      <c r="D141" s="3" t="s">
        <v>14</v>
      </c>
      <c r="E141" s="18">
        <v>11233.04</v>
      </c>
      <c r="F141" s="3">
        <v>26.22</v>
      </c>
      <c r="G141" s="3">
        <f t="shared" si="7"/>
        <v>294530.31</v>
      </c>
    </row>
    <row r="142" spans="2:8" s="1" customFormat="1" ht="15" customHeight="1" x14ac:dyDescent="0.3">
      <c r="B142" s="4" t="s">
        <v>671</v>
      </c>
      <c r="C142" s="4" t="s">
        <v>672</v>
      </c>
      <c r="D142" s="3" t="s">
        <v>14</v>
      </c>
      <c r="E142" s="18">
        <v>37430.42</v>
      </c>
      <c r="F142" s="3">
        <v>23.89</v>
      </c>
      <c r="G142" s="3">
        <f t="shared" si="7"/>
        <v>894212.73</v>
      </c>
    </row>
    <row r="143" spans="2:8" s="1" customFormat="1" ht="15" customHeight="1" x14ac:dyDescent="0.3">
      <c r="B143" s="4" t="s">
        <v>673</v>
      </c>
      <c r="C143" s="4" t="s">
        <v>674</v>
      </c>
      <c r="D143" s="3" t="s">
        <v>14</v>
      </c>
      <c r="E143" s="18">
        <v>6224.28</v>
      </c>
      <c r="F143" s="3">
        <v>23.01</v>
      </c>
      <c r="G143" s="3">
        <f t="shared" si="7"/>
        <v>143220.68</v>
      </c>
    </row>
    <row r="144" spans="2:8" s="1" customFormat="1" ht="15" customHeight="1" x14ac:dyDescent="0.3">
      <c r="B144" s="4" t="s">
        <v>675</v>
      </c>
      <c r="C144" s="4" t="s">
        <v>676</v>
      </c>
      <c r="D144" s="3" t="s">
        <v>14</v>
      </c>
      <c r="E144" s="18">
        <v>4153.57</v>
      </c>
      <c r="F144" s="3">
        <v>30.41</v>
      </c>
      <c r="G144" s="3">
        <f t="shared" si="7"/>
        <v>126310.06</v>
      </c>
    </row>
    <row r="145" spans="2:7" s="1" customFormat="1" ht="15" customHeight="1" x14ac:dyDescent="0.3">
      <c r="B145" s="4" t="s">
        <v>677</v>
      </c>
      <c r="C145" s="4" t="s">
        <v>678</v>
      </c>
      <c r="D145" s="3" t="s">
        <v>14</v>
      </c>
      <c r="E145" s="18">
        <v>4125.16</v>
      </c>
      <c r="F145" s="3">
        <v>25.73</v>
      </c>
      <c r="G145" s="3">
        <f t="shared" si="7"/>
        <v>106140.37</v>
      </c>
    </row>
    <row r="146" spans="2:7" s="1" customFormat="1" ht="15" customHeight="1" x14ac:dyDescent="0.3">
      <c r="B146" s="4" t="s">
        <v>679</v>
      </c>
      <c r="C146" s="4" t="s">
        <v>680</v>
      </c>
      <c r="D146" s="3" t="s">
        <v>14</v>
      </c>
      <c r="E146" s="18">
        <v>2227.92</v>
      </c>
      <c r="F146" s="3">
        <v>23.67</v>
      </c>
      <c r="G146" s="3">
        <f t="shared" si="7"/>
        <v>52734.87</v>
      </c>
    </row>
    <row r="147" spans="2:7" s="1" customFormat="1" ht="15" customHeight="1" x14ac:dyDescent="0.3">
      <c r="B147" s="4" t="s">
        <v>681</v>
      </c>
      <c r="C147" s="4" t="s">
        <v>682</v>
      </c>
      <c r="D147" s="3" t="s">
        <v>14</v>
      </c>
      <c r="E147" s="18">
        <v>1373.51</v>
      </c>
      <c r="F147" s="3">
        <v>26.51</v>
      </c>
      <c r="G147" s="3">
        <f t="shared" si="7"/>
        <v>36411.75</v>
      </c>
    </row>
    <row r="148" spans="2:7" s="1" customFormat="1" ht="15" customHeight="1" x14ac:dyDescent="0.3">
      <c r="B148" s="4" t="s">
        <v>683</v>
      </c>
      <c r="C148" s="4" t="s">
        <v>684</v>
      </c>
      <c r="D148" s="3" t="s">
        <v>14</v>
      </c>
      <c r="E148" s="18">
        <v>260.60000000000002</v>
      </c>
      <c r="F148" s="3">
        <v>235.15</v>
      </c>
      <c r="G148" s="3">
        <f t="shared" si="7"/>
        <v>61280.09</v>
      </c>
    </row>
    <row r="149" spans="2:7" s="1" customFormat="1" ht="15" customHeight="1" x14ac:dyDescent="0.3">
      <c r="B149" s="4" t="s">
        <v>685</v>
      </c>
      <c r="C149" s="4" t="s">
        <v>686</v>
      </c>
      <c r="D149" s="3" t="s">
        <v>25</v>
      </c>
      <c r="E149" s="18">
        <v>6417.29</v>
      </c>
      <c r="F149" s="3">
        <v>20.63</v>
      </c>
      <c r="G149" s="3">
        <f t="shared" si="7"/>
        <v>132388.69</v>
      </c>
    </row>
    <row r="150" spans="2:7" s="1" customFormat="1" ht="15" customHeight="1" x14ac:dyDescent="0.3">
      <c r="B150" s="4" t="s">
        <v>687</v>
      </c>
      <c r="C150" s="4" t="s">
        <v>688</v>
      </c>
      <c r="D150" s="3" t="s">
        <v>14</v>
      </c>
      <c r="E150" s="18">
        <v>17.399999999999999</v>
      </c>
      <c r="F150" s="3">
        <v>115.15</v>
      </c>
      <c r="G150" s="3">
        <f t="shared" si="7"/>
        <v>2003.61</v>
      </c>
    </row>
    <row r="151" spans="2:7" s="1" customFormat="1" ht="15" customHeight="1" x14ac:dyDescent="0.3">
      <c r="B151" s="4" t="s">
        <v>689</v>
      </c>
      <c r="C151" s="4" t="s">
        <v>690</v>
      </c>
      <c r="D151" s="3" t="s">
        <v>25</v>
      </c>
      <c r="E151" s="18">
        <v>18341.28</v>
      </c>
      <c r="F151" s="3">
        <v>8.25</v>
      </c>
      <c r="G151" s="3">
        <f t="shared" si="7"/>
        <v>151315.56</v>
      </c>
    </row>
    <row r="152" spans="2:7" s="1" customFormat="1" ht="15" customHeight="1" x14ac:dyDescent="0.3">
      <c r="B152" s="4" t="s">
        <v>691</v>
      </c>
      <c r="C152" s="4" t="s">
        <v>692</v>
      </c>
      <c r="D152" s="3" t="s">
        <v>14</v>
      </c>
      <c r="E152" s="18">
        <v>190.78</v>
      </c>
      <c r="F152" s="3">
        <v>42.3</v>
      </c>
      <c r="G152" s="3">
        <f t="shared" si="7"/>
        <v>8069.99</v>
      </c>
    </row>
    <row r="153" spans="2:7" s="1" customFormat="1" ht="15" customHeight="1" x14ac:dyDescent="0.3">
      <c r="B153" s="4" t="s">
        <v>693</v>
      </c>
      <c r="C153" s="4" t="s">
        <v>694</v>
      </c>
      <c r="D153" s="3" t="s">
        <v>14</v>
      </c>
      <c r="E153" s="18">
        <v>241.09</v>
      </c>
      <c r="F153" s="3">
        <v>38.97</v>
      </c>
      <c r="G153" s="3">
        <f t="shared" si="7"/>
        <v>9395.2800000000007</v>
      </c>
    </row>
    <row r="154" spans="2:7" s="1" customFormat="1" ht="15" customHeight="1" x14ac:dyDescent="0.3">
      <c r="B154" s="4" t="s">
        <v>695</v>
      </c>
      <c r="C154" s="4" t="s">
        <v>696</v>
      </c>
      <c r="D154" s="3" t="s">
        <v>14</v>
      </c>
      <c r="E154" s="18">
        <v>108.14</v>
      </c>
      <c r="F154" s="3">
        <v>29.36</v>
      </c>
      <c r="G154" s="3">
        <f t="shared" si="7"/>
        <v>3174.99</v>
      </c>
    </row>
    <row r="155" spans="2:7" s="1" customFormat="1" ht="30" customHeight="1" x14ac:dyDescent="0.3">
      <c r="B155" s="7" t="s">
        <v>1262</v>
      </c>
      <c r="C155" s="7" t="s">
        <v>3</v>
      </c>
      <c r="D155" s="8"/>
      <c r="E155" s="15"/>
      <c r="F155" s="8"/>
      <c r="G155" s="8">
        <f>+G156</f>
        <v>6046.83</v>
      </c>
    </row>
    <row r="156" spans="2:7" s="1" customFormat="1" ht="25.2" customHeight="1" x14ac:dyDescent="0.3">
      <c r="B156" s="10" t="s">
        <v>2136</v>
      </c>
      <c r="C156" s="10" t="s">
        <v>2137</v>
      </c>
      <c r="D156" s="11"/>
      <c r="E156" s="16"/>
      <c r="F156" s="11"/>
      <c r="G156" s="11">
        <f>SUM(G157:G159)</f>
        <v>6046.83</v>
      </c>
    </row>
    <row r="157" spans="2:7" s="1" customFormat="1" ht="15" customHeight="1" x14ac:dyDescent="0.3">
      <c r="B157" s="4" t="s">
        <v>2142</v>
      </c>
      <c r="C157" s="4" t="s">
        <v>2143</v>
      </c>
      <c r="D157" s="3" t="s">
        <v>78</v>
      </c>
      <c r="E157" s="18">
        <v>3.63</v>
      </c>
      <c r="F157" s="3">
        <v>16.52</v>
      </c>
      <c r="G157" s="3">
        <f t="shared" ref="G157:G159" si="8">+ROUND(+IF(E157="",0,E157*F157),2)</f>
        <v>59.97</v>
      </c>
    </row>
    <row r="158" spans="2:7" s="1" customFormat="1" ht="15" customHeight="1" x14ac:dyDescent="0.3">
      <c r="B158" s="4" t="s">
        <v>2146</v>
      </c>
      <c r="C158" s="4" t="s">
        <v>2147</v>
      </c>
      <c r="D158" s="3" t="s">
        <v>78</v>
      </c>
      <c r="E158" s="18">
        <v>14.52</v>
      </c>
      <c r="F158" s="3">
        <v>77.42</v>
      </c>
      <c r="G158" s="3">
        <f t="shared" si="8"/>
        <v>1124.1400000000001</v>
      </c>
    </row>
    <row r="159" spans="2:7" s="1" customFormat="1" ht="15" customHeight="1" x14ac:dyDescent="0.3">
      <c r="B159" s="4" t="s">
        <v>2150</v>
      </c>
      <c r="C159" s="4" t="s">
        <v>2151</v>
      </c>
      <c r="D159" s="3" t="s">
        <v>78</v>
      </c>
      <c r="E159" s="18">
        <v>214.5</v>
      </c>
      <c r="F159" s="3">
        <v>22.67</v>
      </c>
      <c r="G159" s="3">
        <f t="shared" si="8"/>
        <v>4862.72</v>
      </c>
    </row>
    <row r="160" spans="2:7" s="1" customFormat="1" ht="30" customHeight="1" x14ac:dyDescent="0.3">
      <c r="B160" s="7" t="s">
        <v>4196</v>
      </c>
      <c r="C160" s="7" t="s">
        <v>4197</v>
      </c>
      <c r="D160" s="8"/>
      <c r="E160" s="15"/>
      <c r="F160" s="8"/>
      <c r="G160" s="8">
        <f>+G161</f>
        <v>1416</v>
      </c>
    </row>
    <row r="161" spans="2:10" s="1" customFormat="1" ht="25.2" customHeight="1" x14ac:dyDescent="0.3">
      <c r="B161" s="10" t="s">
        <v>4198</v>
      </c>
      <c r="C161" s="10" t="s">
        <v>4199</v>
      </c>
      <c r="D161" s="11"/>
      <c r="E161" s="16"/>
      <c r="F161" s="11"/>
      <c r="G161" s="11">
        <f>+G162</f>
        <v>1416</v>
      </c>
      <c r="H161" s="1" t="s">
        <v>5415</v>
      </c>
    </row>
    <row r="162" spans="2:10" s="1" customFormat="1" ht="25.2" customHeight="1" x14ac:dyDescent="0.3">
      <c r="B162" s="12" t="s">
        <v>4208</v>
      </c>
      <c r="C162" s="12" t="s">
        <v>4209</v>
      </c>
      <c r="D162" s="13"/>
      <c r="E162" s="17"/>
      <c r="F162" s="13"/>
      <c r="G162" s="13">
        <f>SUM(G163)</f>
        <v>1416</v>
      </c>
    </row>
    <row r="163" spans="2:10" s="1" customFormat="1" ht="15" customHeight="1" x14ac:dyDescent="0.3">
      <c r="B163" s="4" t="s">
        <v>4218</v>
      </c>
      <c r="C163" s="4" t="s">
        <v>4219</v>
      </c>
      <c r="D163" s="3"/>
      <c r="E163" s="18">
        <v>1</v>
      </c>
      <c r="F163" s="3">
        <v>1416</v>
      </c>
      <c r="G163" s="3">
        <f t="shared" ref="G163" si="9">+ROUND(+IF(E163="",0,E163*F163),2)</f>
        <v>1416</v>
      </c>
    </row>
    <row r="164" spans="2:10" ht="25.2" customHeight="1" x14ac:dyDescent="0.3">
      <c r="B164" s="224" t="s">
        <v>5750</v>
      </c>
      <c r="C164" s="225"/>
      <c r="D164" s="225"/>
      <c r="E164" s="225"/>
      <c r="F164" s="226"/>
      <c r="G164" s="29">
        <f>+G12+G155+G129+G161</f>
        <v>34492271.839999996</v>
      </c>
      <c r="J164" s="1"/>
    </row>
  </sheetData>
  <mergeCells count="6">
    <mergeCell ref="B1:G1"/>
    <mergeCell ref="C5:G5"/>
    <mergeCell ref="B164:F164"/>
    <mergeCell ref="C7:G7"/>
    <mergeCell ref="B9:G9"/>
    <mergeCell ref="C6:G6"/>
  </mergeCells>
  <phoneticPr fontId="3" type="noConversion"/>
  <conditionalFormatting sqref="E12:E163">
    <cfRule type="cellIs" dxfId="10"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764B-A547-495A-A995-4D2193ABF791}">
  <sheetPr codeName="Hoja9">
    <tabColor theme="3" tint="0.39997558519241921"/>
    <pageSetUpPr fitToPage="1"/>
  </sheetPr>
  <dimension ref="B1:M259"/>
  <sheetViews>
    <sheetView view="pageBreakPreview" topLeftCell="A219" zoomScale="80" zoomScaleNormal="78" zoomScaleSheetLayoutView="80" workbookViewId="0">
      <selection activeCell="G258" sqref="G258"/>
    </sheetView>
  </sheetViews>
  <sheetFormatPr baseColWidth="10" defaultColWidth="11.5546875" defaultRowHeight="13.8" x14ac:dyDescent="0.3"/>
  <cols>
    <col min="1" max="1" width="11.5546875" style="28"/>
    <col min="2" max="2" width="20.6640625" style="28" customWidth="1"/>
    <col min="3" max="3" width="60.6640625" style="28" customWidth="1"/>
    <col min="4" max="5" width="15.6640625" style="28" customWidth="1"/>
    <col min="6" max="7" width="15.6640625" style="48" customWidth="1"/>
    <col min="8" max="13" width="11.5546875" style="48"/>
    <col min="14" max="16384" width="11.5546875" style="28"/>
  </cols>
  <sheetData>
    <row r="1" spans="2:13" s="25" customFormat="1" ht="19.95" customHeight="1" x14ac:dyDescent="0.3">
      <c r="B1" s="220" t="s">
        <v>5744</v>
      </c>
      <c r="C1" s="220"/>
      <c r="D1" s="220"/>
      <c r="E1" s="220"/>
      <c r="F1" s="220"/>
      <c r="G1" s="220"/>
      <c r="H1" s="98"/>
      <c r="I1" s="98"/>
      <c r="J1" s="98"/>
      <c r="K1" s="98"/>
      <c r="L1" s="98"/>
      <c r="M1" s="98"/>
    </row>
    <row r="2" spans="2:13" s="25" customFormat="1" ht="19.95" customHeight="1" x14ac:dyDescent="0.3">
      <c r="C2" s="26"/>
      <c r="D2" s="26"/>
      <c r="E2" s="26"/>
      <c r="F2" s="100"/>
      <c r="G2" s="100"/>
      <c r="H2" s="98"/>
      <c r="I2" s="98"/>
      <c r="J2" s="98"/>
      <c r="K2" s="98"/>
      <c r="L2" s="98"/>
      <c r="M2" s="98"/>
    </row>
    <row r="3" spans="2:13" s="25" customFormat="1" ht="19.95" customHeight="1" x14ac:dyDescent="0.3">
      <c r="C3" s="26"/>
      <c r="D3" s="26"/>
      <c r="E3" s="26"/>
      <c r="F3" s="100"/>
      <c r="G3" s="100"/>
      <c r="H3" s="98"/>
      <c r="I3" s="98"/>
      <c r="J3" s="98"/>
      <c r="K3" s="98"/>
      <c r="L3" s="98"/>
      <c r="M3" s="98"/>
    </row>
    <row r="4" spans="2:13" s="25" customFormat="1" ht="19.95" customHeight="1" x14ac:dyDescent="0.3">
      <c r="C4" s="26"/>
      <c r="D4" s="26"/>
      <c r="E4" s="26"/>
      <c r="F4" s="100"/>
      <c r="G4" s="100"/>
      <c r="H4" s="98"/>
      <c r="I4" s="98"/>
      <c r="J4" s="98"/>
      <c r="K4" s="98"/>
      <c r="L4" s="98"/>
      <c r="M4" s="98"/>
    </row>
    <row r="5" spans="2:13" s="25" customFormat="1" ht="18" customHeight="1" x14ac:dyDescent="0.3">
      <c r="B5" s="25" t="s">
        <v>5426</v>
      </c>
      <c r="C5" s="221" t="s">
        <v>5427</v>
      </c>
      <c r="D5" s="221"/>
      <c r="E5" s="221"/>
      <c r="F5" s="221"/>
      <c r="G5" s="221"/>
      <c r="H5" s="98"/>
      <c r="I5" s="98"/>
      <c r="J5" s="98"/>
      <c r="K5" s="98"/>
      <c r="L5" s="98"/>
      <c r="M5" s="98"/>
    </row>
    <row r="6" spans="2:13" s="25" customFormat="1" ht="30" customHeight="1" x14ac:dyDescent="0.3">
      <c r="B6" s="25" t="s">
        <v>5428</v>
      </c>
      <c r="C6" s="222" t="s">
        <v>5438</v>
      </c>
      <c r="D6" s="222"/>
      <c r="E6" s="222"/>
      <c r="F6" s="222"/>
      <c r="G6" s="222"/>
      <c r="H6" s="98"/>
      <c r="I6" s="98"/>
      <c r="J6" s="98"/>
      <c r="K6" s="98"/>
      <c r="L6" s="98"/>
      <c r="M6" s="98"/>
    </row>
    <row r="7" spans="2:13" s="25" customFormat="1" ht="18" customHeight="1" x14ac:dyDescent="0.3">
      <c r="B7" s="25" t="s">
        <v>5429</v>
      </c>
      <c r="C7" s="221" t="s">
        <v>5439</v>
      </c>
      <c r="D7" s="221"/>
      <c r="E7" s="221"/>
      <c r="F7" s="221"/>
      <c r="G7" s="221"/>
      <c r="H7" s="98"/>
      <c r="I7" s="98"/>
      <c r="J7" s="98"/>
      <c r="K7" s="98"/>
      <c r="L7" s="98"/>
      <c r="M7" s="98"/>
    </row>
    <row r="8" spans="2:13" x14ac:dyDescent="0.3">
      <c r="B8" s="27"/>
      <c r="C8" s="27"/>
      <c r="D8" s="27"/>
      <c r="E8" s="27"/>
      <c r="F8" s="101"/>
      <c r="G8" s="101"/>
    </row>
    <row r="9" spans="2:13" ht="15" customHeight="1" x14ac:dyDescent="0.3">
      <c r="B9" s="215" t="s">
        <v>7689</v>
      </c>
      <c r="C9" s="215"/>
      <c r="D9" s="215"/>
      <c r="E9" s="215"/>
      <c r="F9" s="215"/>
      <c r="G9" s="215"/>
    </row>
    <row r="11" spans="2:13" ht="30" customHeight="1" x14ac:dyDescent="0.3">
      <c r="B11" s="61" t="s">
        <v>5433</v>
      </c>
      <c r="C11" s="61" t="s">
        <v>5434</v>
      </c>
      <c r="D11" s="61" t="s">
        <v>5435</v>
      </c>
      <c r="E11" s="60" t="s">
        <v>5436</v>
      </c>
      <c r="F11" s="99" t="s">
        <v>5437</v>
      </c>
      <c r="G11" s="99" t="s">
        <v>5431</v>
      </c>
    </row>
    <row r="12" spans="2:13" ht="45" customHeight="1" x14ac:dyDescent="0.3">
      <c r="B12" s="69"/>
      <c r="C12" s="70" t="s">
        <v>97</v>
      </c>
      <c r="D12" s="71"/>
      <c r="E12" s="72"/>
      <c r="F12" s="102"/>
      <c r="G12" s="103">
        <f>+G13+G35+G77+G95+G206+G218</f>
        <v>6873197.4000000004</v>
      </c>
    </row>
    <row r="13" spans="2:13" s="1" customFormat="1" ht="30" customHeight="1" x14ac:dyDescent="0.3">
      <c r="B13" s="7" t="s">
        <v>7</v>
      </c>
      <c r="C13" s="7" t="s">
        <v>0</v>
      </c>
      <c r="D13" s="8"/>
      <c r="E13" s="15"/>
      <c r="F13" s="8"/>
      <c r="G13" s="8">
        <f>+G14</f>
        <v>1232461.0699999998</v>
      </c>
    </row>
    <row r="14" spans="2:13" s="1" customFormat="1" ht="25.2" customHeight="1" x14ac:dyDescent="0.3">
      <c r="B14" s="10" t="s">
        <v>8</v>
      </c>
      <c r="C14" s="10" t="s">
        <v>9</v>
      </c>
      <c r="D14" s="11"/>
      <c r="E14" s="16"/>
      <c r="F14" s="11"/>
      <c r="G14" s="11">
        <f>+G15+G30</f>
        <v>1232461.0699999998</v>
      </c>
    </row>
    <row r="15" spans="2:13" s="1" customFormat="1" ht="25.2" customHeight="1" x14ac:dyDescent="0.3">
      <c r="B15" s="12" t="s">
        <v>10</v>
      </c>
      <c r="C15" s="12" t="s">
        <v>11</v>
      </c>
      <c r="D15" s="13"/>
      <c r="E15" s="17"/>
      <c r="F15" s="13"/>
      <c r="G15" s="13">
        <f>SUM(G16:G29)</f>
        <v>1208193.6199999999</v>
      </c>
    </row>
    <row r="16" spans="2:13" s="1" customFormat="1" ht="15" customHeight="1" x14ac:dyDescent="0.3">
      <c r="B16" s="4" t="s">
        <v>12</v>
      </c>
      <c r="C16" s="4" t="s">
        <v>13</v>
      </c>
      <c r="D16" s="3" t="s">
        <v>14</v>
      </c>
      <c r="E16" s="18">
        <v>200</v>
      </c>
      <c r="F16" s="3">
        <v>157.37</v>
      </c>
      <c r="G16" s="3">
        <f>+ROUND(E16*F16,2)</f>
        <v>31474</v>
      </c>
      <c r="I16" s="1">
        <f>+H16-F16</f>
        <v>-157.37</v>
      </c>
    </row>
    <row r="17" spans="2:9" s="1" customFormat="1" ht="15" customHeight="1" x14ac:dyDescent="0.3">
      <c r="B17" s="4" t="s">
        <v>15</v>
      </c>
      <c r="C17" s="4" t="s">
        <v>16</v>
      </c>
      <c r="D17" s="3" t="s">
        <v>14</v>
      </c>
      <c r="E17" s="18">
        <v>150</v>
      </c>
      <c r="F17" s="3">
        <v>109.44</v>
      </c>
      <c r="G17" s="3">
        <f t="shared" ref="G17:G34" si="0">+ROUND(E17*F17,2)</f>
        <v>16416</v>
      </c>
      <c r="I17" s="1">
        <f t="shared" ref="I17:I94" si="1">+H17-F17</f>
        <v>-109.44</v>
      </c>
    </row>
    <row r="18" spans="2:9" s="1" customFormat="1" ht="15" customHeight="1" x14ac:dyDescent="0.3">
      <c r="B18" s="4" t="s">
        <v>17</v>
      </c>
      <c r="C18" s="4" t="s">
        <v>18</v>
      </c>
      <c r="D18" s="3" t="s">
        <v>14</v>
      </c>
      <c r="E18" s="18">
        <v>41.47</v>
      </c>
      <c r="F18" s="3">
        <v>147.84</v>
      </c>
      <c r="G18" s="3">
        <f t="shared" ref="G18" si="2">+ROUND(E18*F18,2)</f>
        <v>6130.92</v>
      </c>
      <c r="I18" s="1">
        <f t="shared" ref="I18" si="3">+H18-F18</f>
        <v>-147.84</v>
      </c>
    </row>
    <row r="19" spans="2:9" s="1" customFormat="1" ht="15" customHeight="1" x14ac:dyDescent="0.3">
      <c r="B19" s="4" t="s">
        <v>19</v>
      </c>
      <c r="C19" s="4" t="s">
        <v>20</v>
      </c>
      <c r="D19" s="3" t="s">
        <v>14</v>
      </c>
      <c r="E19" s="18">
        <v>700</v>
      </c>
      <c r="F19" s="3">
        <v>130.85</v>
      </c>
      <c r="G19" s="3">
        <f t="shared" si="0"/>
        <v>91595</v>
      </c>
      <c r="I19" s="1">
        <f t="shared" si="1"/>
        <v>-130.85</v>
      </c>
    </row>
    <row r="20" spans="2:9" s="1" customFormat="1" ht="15" customHeight="1" x14ac:dyDescent="0.3">
      <c r="B20" s="4" t="s">
        <v>21</v>
      </c>
      <c r="C20" s="4" t="s">
        <v>22</v>
      </c>
      <c r="D20" s="3" t="s">
        <v>14</v>
      </c>
      <c r="E20" s="18">
        <v>20</v>
      </c>
      <c r="F20" s="3">
        <v>282.01</v>
      </c>
      <c r="G20" s="3">
        <f t="shared" si="0"/>
        <v>5640.2</v>
      </c>
      <c r="I20" s="1">
        <f t="shared" si="1"/>
        <v>-282.01</v>
      </c>
    </row>
    <row r="21" spans="2:9" s="1" customFormat="1" ht="15" customHeight="1" x14ac:dyDescent="0.3">
      <c r="B21" s="4" t="s">
        <v>23</v>
      </c>
      <c r="C21" s="4" t="s">
        <v>24</v>
      </c>
      <c r="D21" s="3" t="s">
        <v>25</v>
      </c>
      <c r="E21" s="18">
        <v>200</v>
      </c>
      <c r="F21" s="3">
        <v>53.39</v>
      </c>
      <c r="G21" s="3">
        <f t="shared" ref="G21:G27" si="4">+ROUND(E21*F21,2)</f>
        <v>10678</v>
      </c>
      <c r="I21" s="1">
        <f t="shared" ref="I21:I27" si="5">+H21-F21</f>
        <v>-53.39</v>
      </c>
    </row>
    <row r="22" spans="2:9" s="1" customFormat="1" ht="15" customHeight="1" x14ac:dyDescent="0.3">
      <c r="B22" s="4" t="s">
        <v>5506</v>
      </c>
      <c r="C22" s="4" t="s">
        <v>8482</v>
      </c>
      <c r="D22" s="3" t="s">
        <v>5718</v>
      </c>
      <c r="E22" s="18">
        <v>800</v>
      </c>
      <c r="F22" s="3">
        <v>681.84</v>
      </c>
      <c r="G22" s="3">
        <f t="shared" ref="G22:G25" si="6">+ROUND(E22*F22,2)</f>
        <v>545472</v>
      </c>
      <c r="I22" s="1">
        <f t="shared" ref="I22:I25" si="7">+H22-F22</f>
        <v>-681.84</v>
      </c>
    </row>
    <row r="23" spans="2:9" s="1" customFormat="1" ht="15" customHeight="1" x14ac:dyDescent="0.3">
      <c r="B23" s="4" t="s">
        <v>5509</v>
      </c>
      <c r="C23" s="4" t="s">
        <v>8607</v>
      </c>
      <c r="D23" s="3" t="s">
        <v>14</v>
      </c>
      <c r="E23" s="18">
        <v>3527.65</v>
      </c>
      <c r="F23" s="3">
        <v>54.74</v>
      </c>
      <c r="G23" s="3">
        <f t="shared" si="6"/>
        <v>193103.56</v>
      </c>
      <c r="I23" s="1">
        <f t="shared" si="7"/>
        <v>-54.74</v>
      </c>
    </row>
    <row r="24" spans="2:9" s="1" customFormat="1" ht="15" customHeight="1" x14ac:dyDescent="0.3">
      <c r="B24" s="4" t="s">
        <v>5510</v>
      </c>
      <c r="C24" s="4" t="s">
        <v>8608</v>
      </c>
      <c r="D24" s="3" t="s">
        <v>14</v>
      </c>
      <c r="E24" s="18">
        <v>350</v>
      </c>
      <c r="F24" s="3">
        <v>486.01</v>
      </c>
      <c r="G24" s="3">
        <f t="shared" si="6"/>
        <v>170103.5</v>
      </c>
      <c r="I24" s="1">
        <f t="shared" si="7"/>
        <v>-486.01</v>
      </c>
    </row>
    <row r="25" spans="2:9" s="1" customFormat="1" ht="15" customHeight="1" x14ac:dyDescent="0.3">
      <c r="B25" s="4" t="s">
        <v>5511</v>
      </c>
      <c r="C25" s="4" t="s">
        <v>8609</v>
      </c>
      <c r="D25" s="3" t="s">
        <v>198</v>
      </c>
      <c r="E25" s="18">
        <v>173846</v>
      </c>
      <c r="F25" s="3">
        <v>0.34</v>
      </c>
      <c r="G25" s="3">
        <f t="shared" si="6"/>
        <v>59107.64</v>
      </c>
      <c r="I25" s="1">
        <f t="shared" si="7"/>
        <v>-0.34</v>
      </c>
    </row>
    <row r="26" spans="2:9" s="1" customFormat="1" ht="15" customHeight="1" x14ac:dyDescent="0.3">
      <c r="B26" s="4" t="s">
        <v>5513</v>
      </c>
      <c r="C26" s="4" t="s">
        <v>8610</v>
      </c>
      <c r="D26" s="3" t="s">
        <v>198</v>
      </c>
      <c r="E26" s="18">
        <v>10000</v>
      </c>
      <c r="F26" s="3">
        <v>4.16</v>
      </c>
      <c r="G26" s="3">
        <f t="shared" ref="G26" si="8">+ROUND(E26*F26,2)</f>
        <v>41600</v>
      </c>
      <c r="I26" s="1">
        <f t="shared" ref="I26" si="9">+H26-F26</f>
        <v>-4.16</v>
      </c>
    </row>
    <row r="27" spans="2:9" s="1" customFormat="1" ht="15" customHeight="1" x14ac:dyDescent="0.3">
      <c r="B27" s="4" t="s">
        <v>5514</v>
      </c>
      <c r="C27" s="4" t="s">
        <v>8483</v>
      </c>
      <c r="D27" s="3" t="s">
        <v>14</v>
      </c>
      <c r="E27" s="18">
        <v>100</v>
      </c>
      <c r="F27" s="3">
        <v>49.16</v>
      </c>
      <c r="G27" s="3">
        <f t="shared" si="4"/>
        <v>4916</v>
      </c>
      <c r="I27" s="1">
        <f t="shared" si="5"/>
        <v>-49.16</v>
      </c>
    </row>
    <row r="28" spans="2:9" s="1" customFormat="1" ht="15" customHeight="1" x14ac:dyDescent="0.3">
      <c r="B28" s="4" t="s">
        <v>5515</v>
      </c>
      <c r="C28" s="4" t="s">
        <v>8484</v>
      </c>
      <c r="D28" s="3" t="s">
        <v>28</v>
      </c>
      <c r="E28" s="18">
        <v>20</v>
      </c>
      <c r="F28" s="3">
        <v>383.04</v>
      </c>
      <c r="G28" s="3">
        <f t="shared" si="0"/>
        <v>7660.8</v>
      </c>
      <c r="I28" s="1">
        <f t="shared" si="1"/>
        <v>-383.04</v>
      </c>
    </row>
    <row r="29" spans="2:9" s="1" customFormat="1" ht="15" customHeight="1" x14ac:dyDescent="0.3">
      <c r="B29" s="4" t="s">
        <v>5516</v>
      </c>
      <c r="C29" s="4" t="s">
        <v>8611</v>
      </c>
      <c r="D29" s="3" t="s">
        <v>28</v>
      </c>
      <c r="E29" s="18">
        <v>100</v>
      </c>
      <c r="F29" s="3">
        <v>242.96</v>
      </c>
      <c r="G29" s="3">
        <f t="shared" si="0"/>
        <v>24296</v>
      </c>
      <c r="I29" s="1">
        <f t="shared" si="1"/>
        <v>-242.96</v>
      </c>
    </row>
    <row r="30" spans="2:9" s="1" customFormat="1" ht="25.2" customHeight="1" x14ac:dyDescent="0.3">
      <c r="B30" s="12" t="s">
        <v>74</v>
      </c>
      <c r="C30" s="12" t="s">
        <v>75</v>
      </c>
      <c r="D30" s="13"/>
      <c r="E30" s="17"/>
      <c r="F30" s="13"/>
      <c r="G30" s="13">
        <f>SUM(G31:G34)</f>
        <v>24267.45</v>
      </c>
    </row>
    <row r="31" spans="2:9" s="1" customFormat="1" ht="15" customHeight="1" x14ac:dyDescent="0.3">
      <c r="B31" s="4" t="s">
        <v>76</v>
      </c>
      <c r="C31" s="4" t="s">
        <v>77</v>
      </c>
      <c r="D31" s="3" t="s">
        <v>78</v>
      </c>
      <c r="E31" s="18">
        <v>10.130000000000001</v>
      </c>
      <c r="F31" s="3">
        <v>19.989999999999998</v>
      </c>
      <c r="G31" s="3">
        <f t="shared" ref="G31:G33" si="10">+ROUND(E31*F31,2)</f>
        <v>202.5</v>
      </c>
      <c r="I31" s="1">
        <f t="shared" ref="I31:I33" si="11">+H31-F31</f>
        <v>-19.989999999999998</v>
      </c>
    </row>
    <row r="32" spans="2:9" s="1" customFormat="1" ht="15" customHeight="1" x14ac:dyDescent="0.3">
      <c r="B32" s="4" t="s">
        <v>85</v>
      </c>
      <c r="C32" s="4" t="s">
        <v>86</v>
      </c>
      <c r="D32" s="3" t="s">
        <v>78</v>
      </c>
      <c r="E32" s="18">
        <v>61.13</v>
      </c>
      <c r="F32" s="3">
        <v>94.91</v>
      </c>
      <c r="G32" s="3">
        <f t="shared" si="10"/>
        <v>5801.85</v>
      </c>
      <c r="I32" s="1">
        <f t="shared" si="11"/>
        <v>-94.91</v>
      </c>
    </row>
    <row r="33" spans="2:9" s="1" customFormat="1" ht="15" customHeight="1" x14ac:dyDescent="0.3">
      <c r="B33" s="4" t="s">
        <v>5443</v>
      </c>
      <c r="C33" s="4" t="s">
        <v>8612</v>
      </c>
      <c r="D33" s="3" t="s">
        <v>78</v>
      </c>
      <c r="E33" s="18">
        <v>20</v>
      </c>
      <c r="F33" s="3">
        <v>358.1</v>
      </c>
      <c r="G33" s="3">
        <f t="shared" si="10"/>
        <v>7162</v>
      </c>
      <c r="I33" s="1">
        <f t="shared" si="11"/>
        <v>-358.1</v>
      </c>
    </row>
    <row r="34" spans="2:9" s="1" customFormat="1" ht="15" customHeight="1" x14ac:dyDescent="0.3">
      <c r="B34" s="4" t="s">
        <v>5520</v>
      </c>
      <c r="C34" s="4" t="s">
        <v>8485</v>
      </c>
      <c r="D34" s="3" t="s">
        <v>78</v>
      </c>
      <c r="E34" s="18">
        <v>31</v>
      </c>
      <c r="F34" s="3">
        <v>358.1</v>
      </c>
      <c r="G34" s="3">
        <f t="shared" si="0"/>
        <v>11101.1</v>
      </c>
      <c r="I34" s="1">
        <f t="shared" si="1"/>
        <v>-358.1</v>
      </c>
    </row>
    <row r="35" spans="2:9" s="1" customFormat="1" ht="30" customHeight="1" x14ac:dyDescent="0.3">
      <c r="B35" s="7" t="s">
        <v>127</v>
      </c>
      <c r="C35" s="7" t="s">
        <v>1</v>
      </c>
      <c r="D35" s="8"/>
      <c r="E35" s="8"/>
      <c r="F35" s="8"/>
      <c r="G35" s="8">
        <f>+G36+G44+G47+G74</f>
        <v>4525908.7300000004</v>
      </c>
    </row>
    <row r="36" spans="2:9" s="1" customFormat="1" ht="25.2" customHeight="1" x14ac:dyDescent="0.3">
      <c r="B36" s="10" t="s">
        <v>128</v>
      </c>
      <c r="C36" s="10" t="s">
        <v>129</v>
      </c>
      <c r="D36" s="11"/>
      <c r="E36" s="11"/>
      <c r="F36" s="11"/>
      <c r="G36" s="11">
        <f>+G37+G39+G42</f>
        <v>372605.41000000003</v>
      </c>
    </row>
    <row r="37" spans="2:9" s="1" customFormat="1" ht="25.2" customHeight="1" x14ac:dyDescent="0.3">
      <c r="B37" s="12" t="s">
        <v>144</v>
      </c>
      <c r="C37" s="12" t="s">
        <v>145</v>
      </c>
      <c r="D37" s="13"/>
      <c r="E37" s="13"/>
      <c r="F37" s="13"/>
      <c r="G37" s="13">
        <f>SUM(G38)</f>
        <v>199270.28</v>
      </c>
    </row>
    <row r="38" spans="2:9" s="1" customFormat="1" ht="15" customHeight="1" x14ac:dyDescent="0.3">
      <c r="B38" s="4" t="s">
        <v>5549</v>
      </c>
      <c r="C38" s="4" t="s">
        <v>5825</v>
      </c>
      <c r="D38" s="3" t="s">
        <v>78</v>
      </c>
      <c r="E38" s="3">
        <v>6626.88</v>
      </c>
      <c r="F38" s="3">
        <v>30.07</v>
      </c>
      <c r="G38" s="3">
        <f t="shared" ref="G38" si="12">+ROUND(E38*F38,2)</f>
        <v>199270.28</v>
      </c>
      <c r="I38" s="1">
        <f t="shared" ref="I38" si="13">+H38-F38</f>
        <v>-30.07</v>
      </c>
    </row>
    <row r="39" spans="2:9" s="1" customFormat="1" ht="25.2" customHeight="1" x14ac:dyDescent="0.3">
      <c r="B39" s="12" t="s">
        <v>148</v>
      </c>
      <c r="C39" s="12" t="s">
        <v>149</v>
      </c>
      <c r="D39" s="13"/>
      <c r="E39" s="13"/>
      <c r="F39" s="13"/>
      <c r="G39" s="13">
        <f>SUM(G40:G41)/2</f>
        <v>123371.13</v>
      </c>
    </row>
    <row r="40" spans="2:9" s="1" customFormat="1" ht="19.95" customHeight="1" x14ac:dyDescent="0.3">
      <c r="B40" s="6" t="s">
        <v>150</v>
      </c>
      <c r="C40" s="6" t="s">
        <v>151</v>
      </c>
      <c r="D40" s="5"/>
      <c r="E40" s="5"/>
      <c r="F40" s="5"/>
      <c r="G40" s="5">
        <f>SUM(G41)</f>
        <v>123371.13</v>
      </c>
    </row>
    <row r="41" spans="2:9" s="1" customFormat="1" ht="15" customHeight="1" x14ac:dyDescent="0.3">
      <c r="B41" s="4" t="s">
        <v>154</v>
      </c>
      <c r="C41" s="4" t="s">
        <v>155</v>
      </c>
      <c r="D41" s="3" t="s">
        <v>78</v>
      </c>
      <c r="E41" s="3">
        <v>1560.08</v>
      </c>
      <c r="F41" s="3">
        <v>79.08</v>
      </c>
      <c r="G41" s="3">
        <f t="shared" ref="G41" si="14">+ROUND(E41*F41,2)</f>
        <v>123371.13</v>
      </c>
      <c r="I41" s="1">
        <f t="shared" ref="I41" si="15">+H41-F41</f>
        <v>-79.08</v>
      </c>
    </row>
    <row r="42" spans="2:9" s="1" customFormat="1" ht="25.2" customHeight="1" x14ac:dyDescent="0.3">
      <c r="B42" s="12" t="s">
        <v>162</v>
      </c>
      <c r="C42" s="12" t="s">
        <v>163</v>
      </c>
      <c r="D42" s="13"/>
      <c r="E42" s="13"/>
      <c r="F42" s="13"/>
      <c r="G42" s="13">
        <f>SUM(G43)</f>
        <v>49964</v>
      </c>
    </row>
    <row r="43" spans="2:9" s="1" customFormat="1" ht="15" customHeight="1" x14ac:dyDescent="0.3">
      <c r="B43" s="4" t="s">
        <v>5555</v>
      </c>
      <c r="C43" s="4" t="s">
        <v>5826</v>
      </c>
      <c r="D43" s="3" t="s">
        <v>78</v>
      </c>
      <c r="E43" s="3">
        <v>8084.79</v>
      </c>
      <c r="F43" s="3">
        <v>6.18</v>
      </c>
      <c r="G43" s="3">
        <f t="shared" ref="G43" si="16">+ROUND(E43*F43,2)</f>
        <v>49964</v>
      </c>
      <c r="I43" s="1">
        <f t="shared" ref="I43" si="17">+H43-F43</f>
        <v>-6.18</v>
      </c>
    </row>
    <row r="44" spans="2:9" s="1" customFormat="1" ht="25.2" customHeight="1" x14ac:dyDescent="0.3">
      <c r="B44" s="10" t="s">
        <v>168</v>
      </c>
      <c r="C44" s="10" t="s">
        <v>169</v>
      </c>
      <c r="D44" s="11"/>
      <c r="E44" s="11"/>
      <c r="F44" s="11"/>
      <c r="G44" s="11">
        <f>+G45</f>
        <v>60729.31</v>
      </c>
    </row>
    <row r="45" spans="2:9" s="1" customFormat="1" ht="25.2" customHeight="1" x14ac:dyDescent="0.3">
      <c r="B45" s="12" t="s">
        <v>180</v>
      </c>
      <c r="C45" s="12" t="s">
        <v>181</v>
      </c>
      <c r="D45" s="13"/>
      <c r="E45" s="13"/>
      <c r="F45" s="13"/>
      <c r="G45" s="13">
        <f>SUM(G46)</f>
        <v>60729.31</v>
      </c>
    </row>
    <row r="46" spans="2:9" s="1" customFormat="1" ht="15" customHeight="1" x14ac:dyDescent="0.3">
      <c r="B46" s="4" t="s">
        <v>182</v>
      </c>
      <c r="C46" s="4" t="s">
        <v>183</v>
      </c>
      <c r="D46" s="3" t="s">
        <v>14</v>
      </c>
      <c r="E46" s="3">
        <v>1476.88</v>
      </c>
      <c r="F46" s="3">
        <v>41.12</v>
      </c>
      <c r="G46" s="3">
        <f t="shared" ref="G46" si="18">+ROUND(E46*F46,2)</f>
        <v>60729.31</v>
      </c>
      <c r="I46" s="1">
        <f t="shared" ref="I46" si="19">+H46-F46</f>
        <v>-41.12</v>
      </c>
    </row>
    <row r="47" spans="2:9" s="1" customFormat="1" ht="25.2" customHeight="1" x14ac:dyDescent="0.3">
      <c r="B47" s="10" t="s">
        <v>190</v>
      </c>
      <c r="C47" s="10" t="s">
        <v>191</v>
      </c>
      <c r="D47" s="11"/>
      <c r="E47" s="11"/>
      <c r="F47" s="11"/>
      <c r="G47" s="11">
        <f>+G48+G51+G55+G61+G64+G67</f>
        <v>4017574.0100000002</v>
      </c>
    </row>
    <row r="48" spans="2:9" s="1" customFormat="1" ht="25.2" customHeight="1" x14ac:dyDescent="0.3">
      <c r="B48" s="12" t="s">
        <v>199</v>
      </c>
      <c r="C48" s="12" t="s">
        <v>200</v>
      </c>
      <c r="D48" s="13"/>
      <c r="E48" s="13"/>
      <c r="F48" s="13"/>
      <c r="G48" s="13">
        <f>SUM(G49:G50)</f>
        <v>55195.92</v>
      </c>
    </row>
    <row r="49" spans="2:9" s="1" customFormat="1" ht="15" customHeight="1" x14ac:dyDescent="0.3">
      <c r="B49" s="4" t="s">
        <v>5558</v>
      </c>
      <c r="C49" s="4" t="s">
        <v>5830</v>
      </c>
      <c r="D49" s="3" t="s">
        <v>198</v>
      </c>
      <c r="E49" s="3">
        <v>2632.38</v>
      </c>
      <c r="F49" s="3">
        <v>6.55</v>
      </c>
      <c r="G49" s="3">
        <f t="shared" ref="G49:G50" si="20">+ROUND(E49*F49,2)</f>
        <v>17242.09</v>
      </c>
      <c r="I49" s="1">
        <f t="shared" ref="I49" si="21">+H49-F49</f>
        <v>-6.55</v>
      </c>
    </row>
    <row r="50" spans="2:9" s="1" customFormat="1" ht="15" customHeight="1" x14ac:dyDescent="0.3">
      <c r="B50" s="4" t="s">
        <v>5559</v>
      </c>
      <c r="C50" s="4" t="s">
        <v>5831</v>
      </c>
      <c r="D50" s="3" t="s">
        <v>14</v>
      </c>
      <c r="E50" s="3">
        <v>437.71</v>
      </c>
      <c r="F50" s="3">
        <v>86.71</v>
      </c>
      <c r="G50" s="3">
        <f t="shared" si="20"/>
        <v>37953.83</v>
      </c>
    </row>
    <row r="51" spans="2:9" s="1" customFormat="1" ht="25.2" customHeight="1" x14ac:dyDescent="0.3">
      <c r="B51" s="12" t="s">
        <v>207</v>
      </c>
      <c r="C51" s="12" t="s">
        <v>208</v>
      </c>
      <c r="D51" s="13"/>
      <c r="E51" s="13"/>
      <c r="F51" s="13"/>
      <c r="G51" s="13">
        <f>SUM(G52:G54)</f>
        <v>827759.58</v>
      </c>
    </row>
    <row r="52" spans="2:9" s="1" customFormat="1" ht="15" customHeight="1" x14ac:dyDescent="0.3">
      <c r="B52" s="4" t="s">
        <v>5561</v>
      </c>
      <c r="C52" s="4" t="s">
        <v>5832</v>
      </c>
      <c r="D52" s="3" t="s">
        <v>198</v>
      </c>
      <c r="E52" s="3">
        <v>98809.88</v>
      </c>
      <c r="F52" s="3">
        <v>6.55</v>
      </c>
      <c r="G52" s="3">
        <f t="shared" ref="G52:G54" si="22">+ROUND(E52*F52,2)</f>
        <v>647204.71</v>
      </c>
      <c r="I52" s="1">
        <f t="shared" ref="I52" si="23">+H52-F52</f>
        <v>-6.55</v>
      </c>
    </row>
    <row r="53" spans="2:9" s="1" customFormat="1" ht="15" customHeight="1" x14ac:dyDescent="0.3">
      <c r="B53" s="4" t="s">
        <v>5562</v>
      </c>
      <c r="C53" s="4" t="s">
        <v>5833</v>
      </c>
      <c r="D53" s="3" t="s">
        <v>14</v>
      </c>
      <c r="E53" s="3">
        <v>410.83</v>
      </c>
      <c r="F53" s="3">
        <v>70.430000000000007</v>
      </c>
      <c r="G53" s="3">
        <f t="shared" si="22"/>
        <v>28934.76</v>
      </c>
    </row>
    <row r="54" spans="2:9" s="1" customFormat="1" ht="15" customHeight="1" x14ac:dyDescent="0.3">
      <c r="B54" s="4" t="s">
        <v>5563</v>
      </c>
      <c r="C54" s="4" t="s">
        <v>5487</v>
      </c>
      <c r="D54" s="3" t="s">
        <v>78</v>
      </c>
      <c r="E54" s="3">
        <v>364.91</v>
      </c>
      <c r="F54" s="3">
        <v>415.5</v>
      </c>
      <c r="G54" s="3">
        <f t="shared" si="22"/>
        <v>151620.10999999999</v>
      </c>
    </row>
    <row r="55" spans="2:9" s="1" customFormat="1" ht="25.2" customHeight="1" x14ac:dyDescent="0.3">
      <c r="B55" s="12" t="s">
        <v>223</v>
      </c>
      <c r="C55" s="12" t="s">
        <v>224</v>
      </c>
      <c r="D55" s="13"/>
      <c r="E55" s="13"/>
      <c r="F55" s="13"/>
      <c r="G55" s="13">
        <f>SUM(G56:G60)/2</f>
        <v>2089601.79</v>
      </c>
    </row>
    <row r="56" spans="2:9" s="1" customFormat="1" ht="19.95" customHeight="1" x14ac:dyDescent="0.3">
      <c r="B56" s="6" t="s">
        <v>225</v>
      </c>
      <c r="C56" s="6" t="s">
        <v>226</v>
      </c>
      <c r="D56" s="5"/>
      <c r="E56" s="5"/>
      <c r="F56" s="5"/>
      <c r="G56" s="5">
        <f>SUM(G57:G58)</f>
        <v>1149167</v>
      </c>
    </row>
    <row r="57" spans="2:9" s="1" customFormat="1" ht="15" customHeight="1" x14ac:dyDescent="0.3">
      <c r="B57" s="4" t="s">
        <v>5692</v>
      </c>
      <c r="C57" s="4" t="s">
        <v>5836</v>
      </c>
      <c r="D57" s="3" t="s">
        <v>198</v>
      </c>
      <c r="E57" s="3">
        <v>121499.08</v>
      </c>
      <c r="F57" s="3">
        <v>6.55</v>
      </c>
      <c r="G57" s="3">
        <f t="shared" ref="G57:G58" si="24">+ROUND(E57*F57,2)</f>
        <v>795818.97</v>
      </c>
      <c r="I57" s="1">
        <f t="shared" ref="I57:I60" si="25">+H57-F57</f>
        <v>-6.55</v>
      </c>
    </row>
    <row r="58" spans="2:9" s="1" customFormat="1" ht="15" customHeight="1" x14ac:dyDescent="0.3">
      <c r="B58" s="4" t="s">
        <v>5694</v>
      </c>
      <c r="C58" s="4" t="s">
        <v>5489</v>
      </c>
      <c r="D58" s="3" t="s">
        <v>78</v>
      </c>
      <c r="E58" s="3">
        <v>762.94</v>
      </c>
      <c r="F58" s="3">
        <v>463.14</v>
      </c>
      <c r="G58" s="3">
        <f t="shared" si="24"/>
        <v>353348.03</v>
      </c>
      <c r="I58" s="1">
        <f t="shared" si="25"/>
        <v>-463.14</v>
      </c>
    </row>
    <row r="59" spans="2:9" s="1" customFormat="1" ht="19.95" customHeight="1" x14ac:dyDescent="0.3">
      <c r="B59" s="6" t="s">
        <v>239</v>
      </c>
      <c r="C59" s="6" t="s">
        <v>240</v>
      </c>
      <c r="D59" s="5"/>
      <c r="E59" s="5"/>
      <c r="F59" s="5"/>
      <c r="G59" s="5">
        <f>SUM(G60)</f>
        <v>940434.79</v>
      </c>
    </row>
    <row r="60" spans="2:9" s="1" customFormat="1" ht="15" customHeight="1" x14ac:dyDescent="0.3">
      <c r="B60" s="4" t="s">
        <v>5567</v>
      </c>
      <c r="C60" s="4" t="s">
        <v>5840</v>
      </c>
      <c r="D60" s="3" t="s">
        <v>198</v>
      </c>
      <c r="E60" s="3">
        <v>96553.88</v>
      </c>
      <c r="F60" s="3">
        <v>9.74</v>
      </c>
      <c r="G60" s="3">
        <f t="shared" ref="G60" si="26">+ROUND(E60*F60,2)</f>
        <v>940434.79</v>
      </c>
      <c r="I60" s="1">
        <f t="shared" si="25"/>
        <v>-9.74</v>
      </c>
    </row>
    <row r="61" spans="2:9" s="1" customFormat="1" ht="25.2" customHeight="1" x14ac:dyDescent="0.3">
      <c r="B61" s="12" t="s">
        <v>275</v>
      </c>
      <c r="C61" s="12" t="s">
        <v>276</v>
      </c>
      <c r="D61" s="13"/>
      <c r="E61" s="13"/>
      <c r="F61" s="13"/>
      <c r="G61" s="13">
        <f>SUM(G62:G63)</f>
        <v>326776.36000000004</v>
      </c>
    </row>
    <row r="62" spans="2:9" s="1" customFormat="1" ht="15" customHeight="1" x14ac:dyDescent="0.3">
      <c r="B62" s="4" t="s">
        <v>5572</v>
      </c>
      <c r="C62" s="4" t="s">
        <v>5844</v>
      </c>
      <c r="D62" s="3" t="s">
        <v>198</v>
      </c>
      <c r="E62" s="3">
        <v>29646.39</v>
      </c>
      <c r="F62" s="3">
        <v>9.74</v>
      </c>
      <c r="G62" s="3">
        <f t="shared" ref="G62:G63" si="27">+ROUND(E62*F62,2)</f>
        <v>288755.84000000003</v>
      </c>
      <c r="I62" s="1">
        <f t="shared" ref="I62" si="28">+H62-F62</f>
        <v>-9.74</v>
      </c>
    </row>
    <row r="63" spans="2:9" s="1" customFormat="1" ht="15" customHeight="1" x14ac:dyDescent="0.3">
      <c r="B63" s="4" t="s">
        <v>5574</v>
      </c>
      <c r="C63" s="4" t="s">
        <v>5845</v>
      </c>
      <c r="D63" s="3" t="s">
        <v>14</v>
      </c>
      <c r="E63" s="3">
        <v>582.69000000000005</v>
      </c>
      <c r="F63" s="3">
        <v>65.25</v>
      </c>
      <c r="G63" s="3">
        <f t="shared" si="27"/>
        <v>38020.519999999997</v>
      </c>
    </row>
    <row r="64" spans="2:9" s="1" customFormat="1" ht="25.2" customHeight="1" x14ac:dyDescent="0.3">
      <c r="B64" s="12" t="s">
        <v>291</v>
      </c>
      <c r="C64" s="12" t="s">
        <v>292</v>
      </c>
      <c r="D64" s="13"/>
      <c r="E64" s="13"/>
      <c r="F64" s="13"/>
      <c r="G64" s="13">
        <f>SUM(G65:G66)</f>
        <v>427878.95</v>
      </c>
    </row>
    <row r="65" spans="2:9" s="1" customFormat="1" ht="15" customHeight="1" x14ac:dyDescent="0.3">
      <c r="B65" s="4" t="s">
        <v>5573</v>
      </c>
      <c r="C65" s="4" t="s">
        <v>5850</v>
      </c>
      <c r="D65" s="3" t="s">
        <v>198</v>
      </c>
      <c r="E65" s="3">
        <v>53084.42</v>
      </c>
      <c r="F65" s="3">
        <v>6.55</v>
      </c>
      <c r="G65" s="3">
        <f t="shared" ref="G65:G66" si="29">+ROUND(E65*F65,2)</f>
        <v>347702.95</v>
      </c>
      <c r="I65" s="1">
        <f t="shared" ref="I65" si="30">+H65-F65</f>
        <v>-6.55</v>
      </c>
    </row>
    <row r="66" spans="2:9" s="1" customFormat="1" ht="15" customHeight="1" x14ac:dyDescent="0.3">
      <c r="B66" s="4" t="s">
        <v>5580</v>
      </c>
      <c r="C66" s="4" t="s">
        <v>5493</v>
      </c>
      <c r="D66" s="3" t="s">
        <v>78</v>
      </c>
      <c r="E66" s="3">
        <v>190.7</v>
      </c>
      <c r="F66" s="3">
        <v>420.43</v>
      </c>
      <c r="G66" s="3">
        <f t="shared" si="29"/>
        <v>80176</v>
      </c>
    </row>
    <row r="67" spans="2:9" s="1" customFormat="1" ht="25.2" customHeight="1" x14ac:dyDescent="0.3">
      <c r="B67" s="12" t="s">
        <v>305</v>
      </c>
      <c r="C67" s="12" t="s">
        <v>306</v>
      </c>
      <c r="D67" s="13"/>
      <c r="E67" s="13"/>
      <c r="F67" s="13"/>
      <c r="G67" s="13">
        <f>SUM(G68:G73)/2</f>
        <v>290361.40999999997</v>
      </c>
    </row>
    <row r="68" spans="2:9" s="1" customFormat="1" ht="19.95" customHeight="1" x14ac:dyDescent="0.3">
      <c r="B68" s="6" t="s">
        <v>307</v>
      </c>
      <c r="C68" s="6" t="s">
        <v>308</v>
      </c>
      <c r="D68" s="5"/>
      <c r="E68" s="5"/>
      <c r="F68" s="5"/>
      <c r="G68" s="5">
        <f>SUM(G69:G70)</f>
        <v>65948.320000000007</v>
      </c>
    </row>
    <row r="69" spans="2:9" s="1" customFormat="1" ht="15" customHeight="1" x14ac:dyDescent="0.3">
      <c r="B69" s="4" t="s">
        <v>5583</v>
      </c>
      <c r="C69" s="4" t="s">
        <v>5854</v>
      </c>
      <c r="D69" s="3" t="s">
        <v>14</v>
      </c>
      <c r="E69" s="3">
        <v>388.31</v>
      </c>
      <c r="F69" s="3">
        <v>81.78</v>
      </c>
      <c r="G69" s="3">
        <f t="shared" ref="G69:G70" si="31">+ROUND(E69*F69,2)</f>
        <v>31755.99</v>
      </c>
      <c r="I69" s="1">
        <f t="shared" ref="I69:I70" si="32">+H69-F69</f>
        <v>-81.78</v>
      </c>
    </row>
    <row r="70" spans="2:9" s="1" customFormat="1" ht="15" customHeight="1" x14ac:dyDescent="0.3">
      <c r="B70" s="4" t="s">
        <v>5585</v>
      </c>
      <c r="C70" s="4" t="s">
        <v>5494</v>
      </c>
      <c r="D70" s="3" t="s">
        <v>78</v>
      </c>
      <c r="E70" s="3">
        <v>79.53</v>
      </c>
      <c r="F70" s="3">
        <v>429.93</v>
      </c>
      <c r="G70" s="3">
        <f t="shared" si="31"/>
        <v>34192.33</v>
      </c>
      <c r="I70" s="1">
        <f t="shared" si="32"/>
        <v>-429.93</v>
      </c>
    </row>
    <row r="71" spans="2:9" s="1" customFormat="1" ht="19.95" customHeight="1" x14ac:dyDescent="0.3">
      <c r="B71" s="6" t="s">
        <v>315</v>
      </c>
      <c r="C71" s="6" t="s">
        <v>316</v>
      </c>
      <c r="D71" s="5"/>
      <c r="E71" s="5"/>
      <c r="F71" s="5"/>
      <c r="G71" s="5">
        <f>SUM(G72:G73)</f>
        <v>224413.09</v>
      </c>
    </row>
    <row r="72" spans="2:9" s="1" customFormat="1" ht="15" customHeight="1" x14ac:dyDescent="0.3">
      <c r="B72" s="4" t="s">
        <v>5587</v>
      </c>
      <c r="C72" s="4" t="s">
        <v>5859</v>
      </c>
      <c r="D72" s="3" t="s">
        <v>198</v>
      </c>
      <c r="E72" s="3">
        <v>27486.37</v>
      </c>
      <c r="F72" s="3">
        <v>6.55</v>
      </c>
      <c r="G72" s="3">
        <f t="shared" ref="G72:G73" si="33">+ROUND(E72*F72,2)</f>
        <v>180035.72</v>
      </c>
      <c r="I72" s="1">
        <f t="shared" ref="I72:I73" si="34">+H72-F72</f>
        <v>-6.55</v>
      </c>
    </row>
    <row r="73" spans="2:9" s="1" customFormat="1" ht="15" customHeight="1" x14ac:dyDescent="0.3">
      <c r="B73" s="4" t="s">
        <v>5590</v>
      </c>
      <c r="C73" s="4" t="s">
        <v>5495</v>
      </c>
      <c r="D73" s="3" t="s">
        <v>78</v>
      </c>
      <c r="E73" s="3">
        <v>103.22</v>
      </c>
      <c r="F73" s="3">
        <v>429.93</v>
      </c>
      <c r="G73" s="3">
        <f t="shared" si="33"/>
        <v>44377.37</v>
      </c>
      <c r="I73" s="1">
        <f t="shared" si="34"/>
        <v>-429.93</v>
      </c>
    </row>
    <row r="74" spans="2:9" s="1" customFormat="1" ht="25.2" customHeight="1" x14ac:dyDescent="0.3">
      <c r="B74" s="10" t="s">
        <v>610</v>
      </c>
      <c r="C74" s="10" t="s">
        <v>611</v>
      </c>
      <c r="D74" s="11"/>
      <c r="E74" s="11"/>
      <c r="F74" s="11"/>
      <c r="G74" s="11">
        <f>+G75</f>
        <v>75000</v>
      </c>
    </row>
    <row r="75" spans="2:9" s="1" customFormat="1" ht="25.2" customHeight="1" x14ac:dyDescent="0.3">
      <c r="B75" s="12" t="s">
        <v>616</v>
      </c>
      <c r="C75" s="12" t="s">
        <v>617</v>
      </c>
      <c r="D75" s="13"/>
      <c r="E75" s="13"/>
      <c r="F75" s="13"/>
      <c r="G75" s="13">
        <f>SUM(G76)</f>
        <v>75000</v>
      </c>
    </row>
    <row r="76" spans="2:9" s="1" customFormat="1" ht="15" customHeight="1" x14ac:dyDescent="0.3">
      <c r="B76" s="4" t="s">
        <v>624</v>
      </c>
      <c r="C76" s="4" t="s">
        <v>625</v>
      </c>
      <c r="D76" s="3" t="s">
        <v>28</v>
      </c>
      <c r="E76" s="3">
        <v>1500</v>
      </c>
      <c r="F76" s="3">
        <v>50</v>
      </c>
      <c r="G76" s="3">
        <f t="shared" ref="G76" si="35">+ROUND(E76*F76,2)</f>
        <v>75000</v>
      </c>
      <c r="I76" s="1">
        <f t="shared" ref="I76" si="36">+H76-F76</f>
        <v>-50</v>
      </c>
    </row>
    <row r="77" spans="2:9" s="1" customFormat="1" ht="30" customHeight="1" x14ac:dyDescent="0.3">
      <c r="B77" s="7" t="s">
        <v>646</v>
      </c>
      <c r="C77" s="7" t="s">
        <v>2</v>
      </c>
      <c r="D77" s="8"/>
      <c r="E77" s="15"/>
      <c r="F77" s="8"/>
      <c r="G77" s="8">
        <f>+G78+G84+G92</f>
        <v>545413.93999999994</v>
      </c>
    </row>
    <row r="78" spans="2:9" s="1" customFormat="1" ht="25.2" customHeight="1" x14ac:dyDescent="0.3">
      <c r="B78" s="10" t="s">
        <v>711</v>
      </c>
      <c r="C78" s="10" t="s">
        <v>712</v>
      </c>
      <c r="D78" s="11"/>
      <c r="E78" s="16"/>
      <c r="F78" s="11"/>
      <c r="G78" s="11">
        <f>+G79</f>
        <v>167767.71000000002</v>
      </c>
    </row>
    <row r="79" spans="2:9" s="1" customFormat="1" ht="25.2" customHeight="1" x14ac:dyDescent="0.3">
      <c r="B79" s="12" t="s">
        <v>719</v>
      </c>
      <c r="C79" s="12" t="s">
        <v>720</v>
      </c>
      <c r="D79" s="13"/>
      <c r="E79" s="17"/>
      <c r="F79" s="13"/>
      <c r="G79" s="13">
        <f>SUM(G80:G83)/2</f>
        <v>167767.71000000002</v>
      </c>
    </row>
    <row r="80" spans="2:9" s="1" customFormat="1" ht="19.95" customHeight="1" x14ac:dyDescent="0.3">
      <c r="B80" s="6" t="s">
        <v>725</v>
      </c>
      <c r="C80" s="6" t="s">
        <v>726</v>
      </c>
      <c r="D80" s="5"/>
      <c r="E80" s="19"/>
      <c r="F80" s="5"/>
      <c r="G80" s="5">
        <f>SUM(G81)</f>
        <v>38739.99</v>
      </c>
    </row>
    <row r="81" spans="2:9" s="1" customFormat="1" ht="15" customHeight="1" x14ac:dyDescent="0.3">
      <c r="B81" s="4" t="s">
        <v>727</v>
      </c>
      <c r="C81" s="4" t="s">
        <v>728</v>
      </c>
      <c r="D81" s="3" t="s">
        <v>14</v>
      </c>
      <c r="E81" s="18">
        <v>306.89999999999998</v>
      </c>
      <c r="F81" s="3">
        <v>126.23</v>
      </c>
      <c r="G81" s="3">
        <f t="shared" ref="G81:G83" si="37">+ROUND(E81*F81,2)</f>
        <v>38739.99</v>
      </c>
      <c r="I81" s="1">
        <f t="shared" si="1"/>
        <v>-126.23</v>
      </c>
    </row>
    <row r="82" spans="2:9" s="1" customFormat="1" ht="19.95" customHeight="1" x14ac:dyDescent="0.3">
      <c r="B82" s="6" t="s">
        <v>731</v>
      </c>
      <c r="C82" s="6" t="s">
        <v>732</v>
      </c>
      <c r="D82" s="5"/>
      <c r="E82" s="19"/>
      <c r="F82" s="5"/>
      <c r="G82" s="5">
        <f>SUM(G83)</f>
        <v>129027.72</v>
      </c>
    </row>
    <row r="83" spans="2:9" s="1" customFormat="1" ht="15" customHeight="1" x14ac:dyDescent="0.3">
      <c r="B83" s="4" t="s">
        <v>733</v>
      </c>
      <c r="C83" s="4" t="s">
        <v>734</v>
      </c>
      <c r="D83" s="3" t="s">
        <v>14</v>
      </c>
      <c r="E83" s="18">
        <v>1575.43</v>
      </c>
      <c r="F83" s="3">
        <v>81.900000000000006</v>
      </c>
      <c r="G83" s="3">
        <f t="shared" si="37"/>
        <v>129027.72</v>
      </c>
      <c r="I83" s="1">
        <f t="shared" si="1"/>
        <v>-81.900000000000006</v>
      </c>
    </row>
    <row r="84" spans="2:9" s="1" customFormat="1" ht="25.2" customHeight="1" x14ac:dyDescent="0.3">
      <c r="B84" s="10" t="s">
        <v>781</v>
      </c>
      <c r="C84" s="10" t="s">
        <v>6772</v>
      </c>
      <c r="D84" s="11"/>
      <c r="E84" s="16"/>
      <c r="F84" s="11"/>
      <c r="G84" s="11">
        <f>+G85+G90</f>
        <v>371438.12999999995</v>
      </c>
    </row>
    <row r="85" spans="2:9" s="1" customFormat="1" ht="25.2" customHeight="1" x14ac:dyDescent="0.3">
      <c r="B85" s="12" t="s">
        <v>783</v>
      </c>
      <c r="C85" s="12" t="s">
        <v>784</v>
      </c>
      <c r="D85" s="13"/>
      <c r="E85" s="17"/>
      <c r="F85" s="13"/>
      <c r="G85" s="13">
        <f>SUM(G86:G89)/2</f>
        <v>357359.33999999997</v>
      </c>
    </row>
    <row r="86" spans="2:9" s="1" customFormat="1" ht="19.95" customHeight="1" x14ac:dyDescent="0.3">
      <c r="B86" s="6" t="s">
        <v>785</v>
      </c>
      <c r="C86" s="6" t="s">
        <v>786</v>
      </c>
      <c r="D86" s="5"/>
      <c r="E86" s="19"/>
      <c r="F86" s="5"/>
      <c r="G86" s="5">
        <f>SUM(G87)</f>
        <v>29043.360000000001</v>
      </c>
    </row>
    <row r="87" spans="2:9" s="1" customFormat="1" ht="15" customHeight="1" x14ac:dyDescent="0.3">
      <c r="B87" s="4" t="s">
        <v>789</v>
      </c>
      <c r="C87" s="4" t="s">
        <v>790</v>
      </c>
      <c r="D87" s="3" t="s">
        <v>14</v>
      </c>
      <c r="E87" s="18">
        <v>378.81</v>
      </c>
      <c r="F87" s="3">
        <v>76.67</v>
      </c>
      <c r="G87" s="3">
        <f t="shared" ref="G87:G91" si="38">+ROUND(E87*F87,2)</f>
        <v>29043.360000000001</v>
      </c>
      <c r="I87" s="1">
        <f t="shared" si="1"/>
        <v>-76.67</v>
      </c>
    </row>
    <row r="88" spans="2:9" s="1" customFormat="1" ht="19.95" customHeight="1" x14ac:dyDescent="0.3">
      <c r="B88" s="6" t="s">
        <v>791</v>
      </c>
      <c r="C88" s="6" t="s">
        <v>792</v>
      </c>
      <c r="D88" s="5"/>
      <c r="E88" s="19"/>
      <c r="F88" s="5"/>
      <c r="G88" s="5">
        <f>SUM(G89)</f>
        <v>328315.98</v>
      </c>
    </row>
    <row r="89" spans="2:9" s="1" customFormat="1" ht="15" customHeight="1" x14ac:dyDescent="0.3">
      <c r="B89" s="4" t="s">
        <v>793</v>
      </c>
      <c r="C89" s="4" t="s">
        <v>794</v>
      </c>
      <c r="D89" s="3" t="s">
        <v>14</v>
      </c>
      <c r="E89" s="18">
        <v>3732.56</v>
      </c>
      <c r="F89" s="3">
        <v>87.96</v>
      </c>
      <c r="G89" s="3">
        <f t="shared" si="38"/>
        <v>328315.98</v>
      </c>
      <c r="I89" s="1">
        <f t="shared" si="1"/>
        <v>-87.96</v>
      </c>
    </row>
    <row r="90" spans="2:9" s="1" customFormat="1" ht="25.2" customHeight="1" x14ac:dyDescent="0.3">
      <c r="B90" s="12" t="s">
        <v>803</v>
      </c>
      <c r="C90" s="12" t="s">
        <v>804</v>
      </c>
      <c r="D90" s="13"/>
      <c r="E90" s="17"/>
      <c r="F90" s="13"/>
      <c r="G90" s="13">
        <f>SUM(G91)</f>
        <v>14078.79</v>
      </c>
    </row>
    <row r="91" spans="2:9" s="1" customFormat="1" ht="15" customHeight="1" x14ac:dyDescent="0.3">
      <c r="B91" s="4" t="s">
        <v>807</v>
      </c>
      <c r="C91" s="4" t="s">
        <v>808</v>
      </c>
      <c r="D91" s="3" t="s">
        <v>25</v>
      </c>
      <c r="E91" s="18">
        <v>250.78</v>
      </c>
      <c r="F91" s="3">
        <v>56.14</v>
      </c>
      <c r="G91" s="3">
        <f t="shared" si="38"/>
        <v>14078.79</v>
      </c>
      <c r="I91" s="1">
        <f t="shared" si="1"/>
        <v>-56.14</v>
      </c>
    </row>
    <row r="92" spans="2:9" s="1" customFormat="1" ht="25.2" customHeight="1" x14ac:dyDescent="0.3">
      <c r="B92" s="10" t="s">
        <v>831</v>
      </c>
      <c r="C92" s="10" t="s">
        <v>832</v>
      </c>
      <c r="D92" s="11"/>
      <c r="E92" s="16"/>
      <c r="F92" s="11"/>
      <c r="G92" s="11">
        <f>+G93</f>
        <v>6208.1</v>
      </c>
    </row>
    <row r="93" spans="2:9" s="1" customFormat="1" ht="25.2" customHeight="1" x14ac:dyDescent="0.3">
      <c r="B93" s="12" t="s">
        <v>833</v>
      </c>
      <c r="C93" s="12" t="s">
        <v>834</v>
      </c>
      <c r="D93" s="13"/>
      <c r="E93" s="17"/>
      <c r="F93" s="13"/>
      <c r="G93" s="13">
        <f>SUM(G94)</f>
        <v>6208.1</v>
      </c>
    </row>
    <row r="94" spans="2:9" s="1" customFormat="1" ht="15" customHeight="1" x14ac:dyDescent="0.3">
      <c r="B94" s="4" t="s">
        <v>877</v>
      </c>
      <c r="C94" s="4" t="s">
        <v>8613</v>
      </c>
      <c r="D94" s="3" t="s">
        <v>28</v>
      </c>
      <c r="E94" s="18">
        <v>2</v>
      </c>
      <c r="F94" s="3">
        <v>3104.05</v>
      </c>
      <c r="G94" s="3">
        <f t="shared" ref="G94" si="39">+ROUND(E94*F94,2)</f>
        <v>6208.1</v>
      </c>
      <c r="I94" s="1">
        <f t="shared" si="1"/>
        <v>-3104.05</v>
      </c>
    </row>
    <row r="95" spans="2:9" s="1" customFormat="1" ht="30" customHeight="1" x14ac:dyDescent="0.3">
      <c r="B95" s="7" t="s">
        <v>1262</v>
      </c>
      <c r="C95" s="7" t="s">
        <v>3</v>
      </c>
      <c r="D95" s="8"/>
      <c r="E95" s="15"/>
      <c r="F95" s="8"/>
      <c r="G95" s="8">
        <f>+G96+G105+G127+G145+G150+G157+G184+G196</f>
        <v>194520.09000000003</v>
      </c>
    </row>
    <row r="96" spans="2:9" s="1" customFormat="1" ht="25.2" customHeight="1" x14ac:dyDescent="0.3">
      <c r="B96" s="10" t="s">
        <v>1263</v>
      </c>
      <c r="C96" s="10" t="s">
        <v>1264</v>
      </c>
      <c r="D96" s="11"/>
      <c r="E96" s="16"/>
      <c r="F96" s="11"/>
      <c r="G96" s="11">
        <f>+G97+G103</f>
        <v>7295.78</v>
      </c>
    </row>
    <row r="97" spans="2:9" s="1" customFormat="1" ht="25.2" customHeight="1" x14ac:dyDescent="0.3">
      <c r="B97" s="12" t="s">
        <v>1265</v>
      </c>
      <c r="C97" s="12" t="s">
        <v>1266</v>
      </c>
      <c r="D97" s="13"/>
      <c r="E97" s="17"/>
      <c r="F97" s="13"/>
      <c r="G97" s="13">
        <f>SUM(G98:G102)</f>
        <v>6901.4</v>
      </c>
    </row>
    <row r="98" spans="2:9" s="1" customFormat="1" ht="15" customHeight="1" x14ac:dyDescent="0.3">
      <c r="B98" s="4" t="s">
        <v>1271</v>
      </c>
      <c r="C98" s="4" t="s">
        <v>8496</v>
      </c>
      <c r="D98" s="3" t="s">
        <v>28</v>
      </c>
      <c r="E98" s="18">
        <v>2</v>
      </c>
      <c r="F98" s="3">
        <v>662.73</v>
      </c>
      <c r="G98" s="3">
        <f t="shared" ref="G98:G102" si="40">+ROUND(E98*F98,2)</f>
        <v>1325.46</v>
      </c>
      <c r="I98" s="1">
        <f t="shared" ref="I98:I102" si="41">+H98-F98</f>
        <v>-662.73</v>
      </c>
    </row>
    <row r="99" spans="2:9" s="1" customFormat="1" ht="15" customHeight="1" x14ac:dyDescent="0.3">
      <c r="B99" s="4" t="s">
        <v>1273</v>
      </c>
      <c r="C99" s="4" t="s">
        <v>8497</v>
      </c>
      <c r="D99" s="3" t="s">
        <v>28</v>
      </c>
      <c r="E99" s="18">
        <v>1</v>
      </c>
      <c r="F99" s="3">
        <v>348.34</v>
      </c>
      <c r="G99" s="3">
        <f t="shared" si="40"/>
        <v>348.34</v>
      </c>
      <c r="I99" s="1">
        <f t="shared" si="41"/>
        <v>-348.34</v>
      </c>
    </row>
    <row r="100" spans="2:9" s="1" customFormat="1" ht="15" customHeight="1" x14ac:dyDescent="0.3">
      <c r="B100" s="4" t="s">
        <v>1279</v>
      </c>
      <c r="C100" s="4" t="s">
        <v>8498</v>
      </c>
      <c r="D100" s="3" t="s">
        <v>28</v>
      </c>
      <c r="E100" s="18">
        <v>1</v>
      </c>
      <c r="F100" s="3">
        <v>646.79999999999995</v>
      </c>
      <c r="G100" s="3">
        <f t="shared" si="40"/>
        <v>646.79999999999995</v>
      </c>
      <c r="I100" s="1">
        <f t="shared" si="41"/>
        <v>-646.79999999999995</v>
      </c>
    </row>
    <row r="101" spans="2:9" s="1" customFormat="1" ht="15" customHeight="1" x14ac:dyDescent="0.3">
      <c r="B101" s="4" t="s">
        <v>1281</v>
      </c>
      <c r="C101" s="4" t="s">
        <v>8499</v>
      </c>
      <c r="D101" s="3" t="s">
        <v>28</v>
      </c>
      <c r="E101" s="18">
        <v>6</v>
      </c>
      <c r="F101" s="3">
        <v>596.79999999999995</v>
      </c>
      <c r="G101" s="3">
        <f t="shared" si="40"/>
        <v>3580.8</v>
      </c>
      <c r="I101" s="1">
        <f t="shared" si="41"/>
        <v>-596.79999999999995</v>
      </c>
    </row>
    <row r="102" spans="2:9" s="1" customFormat="1" ht="15" customHeight="1" x14ac:dyDescent="0.3">
      <c r="B102" s="4" t="s">
        <v>1297</v>
      </c>
      <c r="C102" s="4" t="s">
        <v>8500</v>
      </c>
      <c r="D102" s="3" t="s">
        <v>28</v>
      </c>
      <c r="E102" s="18">
        <v>4</v>
      </c>
      <c r="F102" s="3">
        <v>250</v>
      </c>
      <c r="G102" s="3">
        <f t="shared" si="40"/>
        <v>1000</v>
      </c>
      <c r="I102" s="1">
        <f t="shared" si="41"/>
        <v>-250</v>
      </c>
    </row>
    <row r="103" spans="2:9" s="1" customFormat="1" ht="25.2" customHeight="1" x14ac:dyDescent="0.3">
      <c r="B103" s="12" t="s">
        <v>1323</v>
      </c>
      <c r="C103" s="12" t="s">
        <v>1324</v>
      </c>
      <c r="D103" s="13"/>
      <c r="E103" s="17"/>
      <c r="F103" s="13"/>
      <c r="G103" s="13">
        <f>SUM(G104)</f>
        <v>394.38</v>
      </c>
    </row>
    <row r="104" spans="2:9" s="1" customFormat="1" ht="15" customHeight="1" x14ac:dyDescent="0.3">
      <c r="B104" s="4" t="s">
        <v>1325</v>
      </c>
      <c r="C104" s="4" t="s">
        <v>8501</v>
      </c>
      <c r="D104" s="3" t="s">
        <v>28</v>
      </c>
      <c r="E104" s="18">
        <v>14</v>
      </c>
      <c r="F104" s="3">
        <v>28.17</v>
      </c>
      <c r="G104" s="3">
        <f t="shared" ref="G104" si="42">+ROUND(E104*F104,2)</f>
        <v>394.38</v>
      </c>
      <c r="I104" s="1">
        <f t="shared" ref="I104" si="43">+H104-F104</f>
        <v>-28.17</v>
      </c>
    </row>
    <row r="105" spans="2:9" s="1" customFormat="1" ht="25.2" customHeight="1" x14ac:dyDescent="0.3">
      <c r="B105" s="10" t="s">
        <v>1331</v>
      </c>
      <c r="C105" s="10" t="s">
        <v>1332</v>
      </c>
      <c r="D105" s="11"/>
      <c r="E105" s="16"/>
      <c r="F105" s="11"/>
      <c r="G105" s="11">
        <f>+G106+G125</f>
        <v>27998.080000000009</v>
      </c>
    </row>
    <row r="106" spans="2:9" s="1" customFormat="1" ht="25.2" customHeight="1" x14ac:dyDescent="0.3">
      <c r="B106" s="12" t="s">
        <v>1382</v>
      </c>
      <c r="C106" s="12" t="s">
        <v>1383</v>
      </c>
      <c r="D106" s="13"/>
      <c r="E106" s="17"/>
      <c r="F106" s="13"/>
      <c r="G106" s="13">
        <f>SUM(G107:G124)/2</f>
        <v>24867.610000000008</v>
      </c>
    </row>
    <row r="107" spans="2:9" s="1" customFormat="1" ht="19.95" customHeight="1" x14ac:dyDescent="0.3">
      <c r="B107" s="6" t="s">
        <v>1384</v>
      </c>
      <c r="C107" s="6" t="s">
        <v>1385</v>
      </c>
      <c r="D107" s="5"/>
      <c r="E107" s="19"/>
      <c r="F107" s="5"/>
      <c r="G107" s="5">
        <f>SUM(G108:G124)</f>
        <v>24867.61</v>
      </c>
    </row>
    <row r="108" spans="2:9" s="1" customFormat="1" ht="15" customHeight="1" x14ac:dyDescent="0.3">
      <c r="B108" s="4" t="s">
        <v>1394</v>
      </c>
      <c r="C108" s="4" t="s">
        <v>8502</v>
      </c>
      <c r="D108" s="3" t="s">
        <v>28</v>
      </c>
      <c r="E108" s="18">
        <v>31</v>
      </c>
      <c r="F108" s="3">
        <v>42.84</v>
      </c>
      <c r="G108" s="3">
        <f t="shared" ref="G108:G124" si="44">+ROUND(E108*F108,2)</f>
        <v>1328.04</v>
      </c>
      <c r="I108" s="1">
        <f t="shared" ref="I108:I124" si="45">+H108-F108</f>
        <v>-42.84</v>
      </c>
    </row>
    <row r="109" spans="2:9" s="1" customFormat="1" ht="15" customHeight="1" x14ac:dyDescent="0.3">
      <c r="B109" s="4" t="s">
        <v>1396</v>
      </c>
      <c r="C109" s="4" t="s">
        <v>8503</v>
      </c>
      <c r="D109" s="3" t="s">
        <v>28</v>
      </c>
      <c r="E109" s="18">
        <v>54</v>
      </c>
      <c r="F109" s="3">
        <v>80.290000000000006</v>
      </c>
      <c r="G109" s="3">
        <f t="shared" si="44"/>
        <v>4335.66</v>
      </c>
      <c r="I109" s="1">
        <f t="shared" si="45"/>
        <v>-80.290000000000006</v>
      </c>
    </row>
    <row r="110" spans="2:9" s="1" customFormat="1" ht="15" customHeight="1" x14ac:dyDescent="0.3">
      <c r="B110" s="4" t="s">
        <v>1398</v>
      </c>
      <c r="C110" s="4" t="s">
        <v>8504</v>
      </c>
      <c r="D110" s="3" t="s">
        <v>28</v>
      </c>
      <c r="E110" s="18">
        <v>20</v>
      </c>
      <c r="F110" s="3">
        <v>100.04</v>
      </c>
      <c r="G110" s="3">
        <f t="shared" si="44"/>
        <v>2000.8</v>
      </c>
      <c r="I110" s="1">
        <f t="shared" si="45"/>
        <v>-100.04</v>
      </c>
    </row>
    <row r="111" spans="2:9" s="1" customFormat="1" ht="15" customHeight="1" x14ac:dyDescent="0.3">
      <c r="B111" s="4" t="s">
        <v>1400</v>
      </c>
      <c r="C111" s="4" t="s">
        <v>8614</v>
      </c>
      <c r="D111" s="3" t="s">
        <v>28</v>
      </c>
      <c r="E111" s="18">
        <v>10</v>
      </c>
      <c r="F111" s="3">
        <v>120.04</v>
      </c>
      <c r="G111" s="3">
        <f t="shared" si="44"/>
        <v>1200.4000000000001</v>
      </c>
      <c r="I111" s="1">
        <f t="shared" si="45"/>
        <v>-120.04</v>
      </c>
    </row>
    <row r="112" spans="2:9" s="1" customFormat="1" ht="15" customHeight="1" x14ac:dyDescent="0.3">
      <c r="B112" s="4" t="s">
        <v>1406</v>
      </c>
      <c r="C112" s="4" t="s">
        <v>8469</v>
      </c>
      <c r="D112" s="3" t="s">
        <v>28</v>
      </c>
      <c r="E112" s="18">
        <v>437</v>
      </c>
      <c r="F112" s="3">
        <v>21.42</v>
      </c>
      <c r="G112" s="3">
        <f t="shared" si="44"/>
        <v>9360.5400000000009</v>
      </c>
      <c r="I112" s="1">
        <f t="shared" si="45"/>
        <v>-21.42</v>
      </c>
    </row>
    <row r="113" spans="2:9" s="1" customFormat="1" ht="15" customHeight="1" x14ac:dyDescent="0.3">
      <c r="B113" s="4" t="s">
        <v>1410</v>
      </c>
      <c r="C113" s="4" t="s">
        <v>8470</v>
      </c>
      <c r="D113" s="3" t="s">
        <v>28</v>
      </c>
      <c r="E113" s="18">
        <v>40</v>
      </c>
      <c r="F113" s="3">
        <v>37.869999999999997</v>
      </c>
      <c r="G113" s="3">
        <f t="shared" si="44"/>
        <v>1514.8</v>
      </c>
      <c r="I113" s="1">
        <f t="shared" si="45"/>
        <v>-37.869999999999997</v>
      </c>
    </row>
    <row r="114" spans="2:9" s="1" customFormat="1" ht="15" customHeight="1" x14ac:dyDescent="0.3">
      <c r="B114" s="4" t="s">
        <v>1412</v>
      </c>
      <c r="C114" s="4" t="s">
        <v>8505</v>
      </c>
      <c r="D114" s="3" t="s">
        <v>28</v>
      </c>
      <c r="E114" s="18">
        <v>59</v>
      </c>
      <c r="F114" s="3">
        <v>55.32</v>
      </c>
      <c r="G114" s="3">
        <f t="shared" si="44"/>
        <v>3263.88</v>
      </c>
      <c r="I114" s="1">
        <f t="shared" si="45"/>
        <v>-55.32</v>
      </c>
    </row>
    <row r="115" spans="2:9" s="1" customFormat="1" ht="15" customHeight="1" x14ac:dyDescent="0.3">
      <c r="B115" s="4" t="s">
        <v>1416</v>
      </c>
      <c r="C115" s="4" t="s">
        <v>8506</v>
      </c>
      <c r="D115" s="3" t="s">
        <v>28</v>
      </c>
      <c r="E115" s="18">
        <v>6</v>
      </c>
      <c r="F115" s="3">
        <v>105.65</v>
      </c>
      <c r="G115" s="3">
        <f t="shared" si="44"/>
        <v>633.9</v>
      </c>
      <c r="I115" s="1">
        <f t="shared" si="45"/>
        <v>-105.65</v>
      </c>
    </row>
    <row r="116" spans="2:9" s="1" customFormat="1" ht="15" customHeight="1" x14ac:dyDescent="0.3">
      <c r="B116" s="4" t="s">
        <v>1418</v>
      </c>
      <c r="C116" s="4" t="s">
        <v>8507</v>
      </c>
      <c r="D116" s="3" t="s">
        <v>28</v>
      </c>
      <c r="E116" s="18">
        <v>2</v>
      </c>
      <c r="F116" s="3">
        <v>132.24</v>
      </c>
      <c r="G116" s="3">
        <f t="shared" si="44"/>
        <v>264.48</v>
      </c>
      <c r="I116" s="1">
        <f t="shared" si="45"/>
        <v>-132.24</v>
      </c>
    </row>
    <row r="117" spans="2:9" s="1" customFormat="1" ht="15" customHeight="1" x14ac:dyDescent="0.3">
      <c r="B117" s="4" t="s">
        <v>1428</v>
      </c>
      <c r="C117" s="4" t="s">
        <v>8471</v>
      </c>
      <c r="D117" s="3" t="s">
        <v>28</v>
      </c>
      <c r="E117" s="18">
        <v>4</v>
      </c>
      <c r="F117" s="3">
        <v>24.25</v>
      </c>
      <c r="G117" s="3">
        <f t="shared" si="44"/>
        <v>97</v>
      </c>
      <c r="I117" s="1">
        <f t="shared" si="45"/>
        <v>-24.25</v>
      </c>
    </row>
    <row r="118" spans="2:9" s="1" customFormat="1" ht="15" customHeight="1" x14ac:dyDescent="0.3">
      <c r="B118" s="4" t="s">
        <v>1430</v>
      </c>
      <c r="C118" s="4" t="s">
        <v>8472</v>
      </c>
      <c r="D118" s="3" t="s">
        <v>28</v>
      </c>
      <c r="E118" s="18">
        <v>8</v>
      </c>
      <c r="F118" s="3">
        <v>30.43</v>
      </c>
      <c r="G118" s="3">
        <f t="shared" si="44"/>
        <v>243.44</v>
      </c>
      <c r="I118" s="1">
        <f t="shared" si="45"/>
        <v>-30.43</v>
      </c>
    </row>
    <row r="119" spans="2:9" s="1" customFormat="1" ht="15" customHeight="1" x14ac:dyDescent="0.3">
      <c r="B119" s="4" t="s">
        <v>1434</v>
      </c>
      <c r="C119" s="4" t="s">
        <v>8508</v>
      </c>
      <c r="D119" s="3" t="s">
        <v>28</v>
      </c>
      <c r="E119" s="18">
        <v>2</v>
      </c>
      <c r="F119" s="3">
        <v>45.43</v>
      </c>
      <c r="G119" s="3">
        <f t="shared" si="44"/>
        <v>90.86</v>
      </c>
      <c r="I119" s="1">
        <f t="shared" si="45"/>
        <v>-45.43</v>
      </c>
    </row>
    <row r="120" spans="2:9" s="1" customFormat="1" ht="15" customHeight="1" x14ac:dyDescent="0.3">
      <c r="B120" s="4" t="s">
        <v>1438</v>
      </c>
      <c r="C120" s="4" t="s">
        <v>8509</v>
      </c>
      <c r="D120" s="3" t="s">
        <v>28</v>
      </c>
      <c r="E120" s="18">
        <v>2</v>
      </c>
      <c r="F120" s="3">
        <v>37.83</v>
      </c>
      <c r="G120" s="3">
        <f t="shared" si="44"/>
        <v>75.66</v>
      </c>
      <c r="I120" s="1">
        <f t="shared" si="45"/>
        <v>-37.83</v>
      </c>
    </row>
    <row r="121" spans="2:9" s="1" customFormat="1" ht="15" customHeight="1" x14ac:dyDescent="0.3">
      <c r="B121" s="4" t="s">
        <v>1442</v>
      </c>
      <c r="C121" s="4" t="s">
        <v>8473</v>
      </c>
      <c r="D121" s="3" t="s">
        <v>28</v>
      </c>
      <c r="E121" s="18">
        <v>2</v>
      </c>
      <c r="F121" s="3">
        <v>28.43</v>
      </c>
      <c r="G121" s="3">
        <f t="shared" si="44"/>
        <v>56.86</v>
      </c>
      <c r="I121" s="1">
        <f t="shared" si="45"/>
        <v>-28.43</v>
      </c>
    </row>
    <row r="122" spans="2:9" s="1" customFormat="1" ht="15" customHeight="1" x14ac:dyDescent="0.3">
      <c r="B122" s="4" t="s">
        <v>1450</v>
      </c>
      <c r="C122" s="4" t="s">
        <v>8510</v>
      </c>
      <c r="D122" s="3" t="s">
        <v>28</v>
      </c>
      <c r="E122" s="18">
        <v>3</v>
      </c>
      <c r="F122" s="3">
        <v>49.48</v>
      </c>
      <c r="G122" s="3">
        <f t="shared" si="44"/>
        <v>148.44</v>
      </c>
      <c r="I122" s="1">
        <f t="shared" si="45"/>
        <v>-49.48</v>
      </c>
    </row>
    <row r="123" spans="2:9" s="1" customFormat="1" ht="15" customHeight="1" x14ac:dyDescent="0.3">
      <c r="B123" s="4" t="s">
        <v>1458</v>
      </c>
      <c r="C123" s="4" t="s">
        <v>8511</v>
      </c>
      <c r="D123" s="3" t="s">
        <v>28</v>
      </c>
      <c r="E123" s="18">
        <v>2</v>
      </c>
      <c r="F123" s="3">
        <v>68.709999999999994</v>
      </c>
      <c r="G123" s="3">
        <f t="shared" si="44"/>
        <v>137.41999999999999</v>
      </c>
      <c r="I123" s="1">
        <f t="shared" si="45"/>
        <v>-68.709999999999994</v>
      </c>
    </row>
    <row r="124" spans="2:9" s="1" customFormat="1" ht="15" customHeight="1" x14ac:dyDescent="0.3">
      <c r="B124" s="4" t="s">
        <v>1466</v>
      </c>
      <c r="C124" s="4" t="s">
        <v>8512</v>
      </c>
      <c r="D124" s="3" t="s">
        <v>28</v>
      </c>
      <c r="E124" s="18">
        <v>1</v>
      </c>
      <c r="F124" s="3">
        <v>115.43</v>
      </c>
      <c r="G124" s="3">
        <f t="shared" si="44"/>
        <v>115.43</v>
      </c>
      <c r="I124" s="1">
        <f t="shared" si="45"/>
        <v>-115.43</v>
      </c>
    </row>
    <row r="125" spans="2:9" s="1" customFormat="1" ht="25.2" customHeight="1" x14ac:dyDescent="0.3">
      <c r="B125" s="12" t="s">
        <v>1522</v>
      </c>
      <c r="C125" s="12" t="s">
        <v>1523</v>
      </c>
      <c r="D125" s="13"/>
      <c r="E125" s="17"/>
      <c r="F125" s="13"/>
      <c r="G125" s="13">
        <f>SUM(G126)</f>
        <v>3130.47</v>
      </c>
    </row>
    <row r="126" spans="2:9" s="1" customFormat="1" ht="15" customHeight="1" x14ac:dyDescent="0.3">
      <c r="B126" s="4" t="s">
        <v>1524</v>
      </c>
      <c r="C126" s="4" t="s">
        <v>1525</v>
      </c>
      <c r="D126" s="3" t="s">
        <v>25</v>
      </c>
      <c r="E126" s="18">
        <v>611.41999999999996</v>
      </c>
      <c r="F126" s="3">
        <v>5.12</v>
      </c>
      <c r="G126" s="3">
        <f t="shared" ref="G126" si="46">+ROUND(E126*F126,2)</f>
        <v>3130.47</v>
      </c>
      <c r="I126" s="1">
        <f t="shared" ref="I126" si="47">+H126-F126</f>
        <v>-5.12</v>
      </c>
    </row>
    <row r="127" spans="2:9" s="1" customFormat="1" ht="25.2" customHeight="1" x14ac:dyDescent="0.3">
      <c r="B127" s="10" t="s">
        <v>1526</v>
      </c>
      <c r="C127" s="10" t="s">
        <v>1527</v>
      </c>
      <c r="D127" s="11"/>
      <c r="E127" s="16"/>
      <c r="F127" s="11"/>
      <c r="G127" s="11">
        <f>+G128</f>
        <v>14280.410000000003</v>
      </c>
    </row>
    <row r="128" spans="2:9" s="1" customFormat="1" ht="25.2" customHeight="1" x14ac:dyDescent="0.3">
      <c r="B128" s="12" t="s">
        <v>1544</v>
      </c>
      <c r="C128" s="12" t="s">
        <v>1545</v>
      </c>
      <c r="D128" s="13"/>
      <c r="E128" s="17"/>
      <c r="F128" s="13"/>
      <c r="G128" s="13">
        <f>SUM(G129:G144)/2</f>
        <v>14280.410000000003</v>
      </c>
    </row>
    <row r="129" spans="2:9" s="1" customFormat="1" ht="19.95" customHeight="1" x14ac:dyDescent="0.3">
      <c r="B129" s="6" t="s">
        <v>1546</v>
      </c>
      <c r="C129" s="6" t="s">
        <v>1547</v>
      </c>
      <c r="D129" s="5"/>
      <c r="E129" s="19"/>
      <c r="F129" s="5"/>
      <c r="G129" s="5">
        <f>SUM(G130:G144)</f>
        <v>14280.410000000002</v>
      </c>
    </row>
    <row r="130" spans="2:9" s="1" customFormat="1" ht="15" customHeight="1" x14ac:dyDescent="0.3">
      <c r="B130" s="4" t="s">
        <v>1549</v>
      </c>
      <c r="C130" s="4" t="s">
        <v>8466</v>
      </c>
      <c r="D130" s="3" t="s">
        <v>28</v>
      </c>
      <c r="E130" s="18">
        <v>92</v>
      </c>
      <c r="F130" s="3">
        <v>16.12</v>
      </c>
      <c r="G130" s="3">
        <f t="shared" ref="G130:G144" si="48">+ROUND(E130*F130,2)</f>
        <v>1483.04</v>
      </c>
      <c r="I130" s="1">
        <f t="shared" ref="I130:I144" si="49">+H130-F130</f>
        <v>-16.12</v>
      </c>
    </row>
    <row r="131" spans="2:9" s="1" customFormat="1" ht="15" customHeight="1" x14ac:dyDescent="0.3">
      <c r="B131" s="4" t="s">
        <v>1550</v>
      </c>
      <c r="C131" s="4" t="s">
        <v>8467</v>
      </c>
      <c r="D131" s="3" t="s">
        <v>28</v>
      </c>
      <c r="E131" s="18">
        <v>81</v>
      </c>
      <c r="F131" s="3">
        <v>30.11</v>
      </c>
      <c r="G131" s="3">
        <f t="shared" si="48"/>
        <v>2438.91</v>
      </c>
      <c r="I131" s="1">
        <f t="shared" si="49"/>
        <v>-30.11</v>
      </c>
    </row>
    <row r="132" spans="2:9" s="1" customFormat="1" ht="15" customHeight="1" x14ac:dyDescent="0.3">
      <c r="B132" s="4" t="s">
        <v>1551</v>
      </c>
      <c r="C132" s="4" t="s">
        <v>8513</v>
      </c>
      <c r="D132" s="3" t="s">
        <v>28</v>
      </c>
      <c r="E132" s="18">
        <v>42</v>
      </c>
      <c r="F132" s="3">
        <v>35.04</v>
      </c>
      <c r="G132" s="3">
        <f t="shared" si="48"/>
        <v>1471.68</v>
      </c>
      <c r="I132" s="1">
        <f t="shared" si="49"/>
        <v>-35.04</v>
      </c>
    </row>
    <row r="133" spans="2:9" s="1" customFormat="1" ht="15" customHeight="1" x14ac:dyDescent="0.3">
      <c r="B133" s="4" t="s">
        <v>1553</v>
      </c>
      <c r="C133" s="4" t="s">
        <v>8503</v>
      </c>
      <c r="D133" s="3" t="s">
        <v>28</v>
      </c>
      <c r="E133" s="18">
        <v>18</v>
      </c>
      <c r="F133" s="3">
        <v>80.290000000000006</v>
      </c>
      <c r="G133" s="3">
        <f t="shared" si="48"/>
        <v>1445.22</v>
      </c>
      <c r="I133" s="1">
        <f t="shared" si="49"/>
        <v>-80.290000000000006</v>
      </c>
    </row>
    <row r="134" spans="2:9" s="1" customFormat="1" ht="15" customHeight="1" x14ac:dyDescent="0.3">
      <c r="B134" s="4" t="s">
        <v>1556</v>
      </c>
      <c r="C134" s="4" t="s">
        <v>8514</v>
      </c>
      <c r="D134" s="3" t="s">
        <v>28</v>
      </c>
      <c r="E134" s="18">
        <v>5</v>
      </c>
      <c r="F134" s="3">
        <v>97.95</v>
      </c>
      <c r="G134" s="3">
        <f t="shared" si="48"/>
        <v>489.75</v>
      </c>
      <c r="I134" s="1">
        <f t="shared" si="49"/>
        <v>-97.95</v>
      </c>
    </row>
    <row r="135" spans="2:9" s="1" customFormat="1" ht="15" customHeight="1" x14ac:dyDescent="0.3">
      <c r="B135" s="4" t="s">
        <v>1559</v>
      </c>
      <c r="C135" s="4" t="s">
        <v>8469</v>
      </c>
      <c r="D135" s="3" t="s">
        <v>28</v>
      </c>
      <c r="E135" s="18">
        <v>206</v>
      </c>
      <c r="F135" s="3">
        <v>21.42</v>
      </c>
      <c r="G135" s="3">
        <f t="shared" si="48"/>
        <v>4412.5200000000004</v>
      </c>
      <c r="I135" s="1">
        <f t="shared" si="49"/>
        <v>-21.42</v>
      </c>
    </row>
    <row r="136" spans="2:9" s="1" customFormat="1" ht="15" customHeight="1" x14ac:dyDescent="0.3">
      <c r="B136" s="4" t="s">
        <v>1560</v>
      </c>
      <c r="C136" s="4" t="s">
        <v>8515</v>
      </c>
      <c r="D136" s="3" t="s">
        <v>28</v>
      </c>
      <c r="E136" s="18">
        <v>5</v>
      </c>
      <c r="F136" s="3">
        <v>27.54</v>
      </c>
      <c r="G136" s="3">
        <f t="shared" si="48"/>
        <v>137.69999999999999</v>
      </c>
      <c r="I136" s="1">
        <f t="shared" si="49"/>
        <v>-27.54</v>
      </c>
    </row>
    <row r="137" spans="2:9" s="1" customFormat="1" ht="15" customHeight="1" x14ac:dyDescent="0.3">
      <c r="B137" s="4" t="s">
        <v>1561</v>
      </c>
      <c r="C137" s="4" t="s">
        <v>8470</v>
      </c>
      <c r="D137" s="3" t="s">
        <v>28</v>
      </c>
      <c r="E137" s="18">
        <v>9</v>
      </c>
      <c r="F137" s="3">
        <v>37.869999999999997</v>
      </c>
      <c r="G137" s="3">
        <f t="shared" si="48"/>
        <v>340.83</v>
      </c>
      <c r="I137" s="1">
        <f t="shared" si="49"/>
        <v>-37.869999999999997</v>
      </c>
    </row>
    <row r="138" spans="2:9" s="1" customFormat="1" ht="15" customHeight="1" x14ac:dyDescent="0.3">
      <c r="B138" s="4" t="s">
        <v>1563</v>
      </c>
      <c r="C138" s="4" t="s">
        <v>8506</v>
      </c>
      <c r="D138" s="3" t="s">
        <v>28</v>
      </c>
      <c r="E138" s="18">
        <v>7</v>
      </c>
      <c r="F138" s="3">
        <v>105.65</v>
      </c>
      <c r="G138" s="3">
        <f t="shared" si="48"/>
        <v>739.55</v>
      </c>
      <c r="I138" s="1">
        <f t="shared" si="49"/>
        <v>-105.65</v>
      </c>
    </row>
    <row r="139" spans="2:9" s="1" customFormat="1" ht="15" customHeight="1" x14ac:dyDescent="0.3">
      <c r="B139" s="4" t="s">
        <v>1564</v>
      </c>
      <c r="C139" s="4" t="s">
        <v>8507</v>
      </c>
      <c r="D139" s="3" t="s">
        <v>28</v>
      </c>
      <c r="E139" s="18">
        <v>1</v>
      </c>
      <c r="F139" s="3">
        <v>107.24</v>
      </c>
      <c r="G139" s="3">
        <f t="shared" si="48"/>
        <v>107.24</v>
      </c>
      <c r="I139" s="1">
        <f t="shared" si="49"/>
        <v>-107.24</v>
      </c>
    </row>
    <row r="140" spans="2:9" s="1" customFormat="1" ht="15" customHeight="1" x14ac:dyDescent="0.3">
      <c r="B140" s="4" t="s">
        <v>1567</v>
      </c>
      <c r="C140" s="4" t="s">
        <v>8516</v>
      </c>
      <c r="D140" s="3" t="s">
        <v>28</v>
      </c>
      <c r="E140" s="18">
        <v>9</v>
      </c>
      <c r="F140" s="3">
        <v>21.23</v>
      </c>
      <c r="G140" s="3">
        <f t="shared" si="48"/>
        <v>191.07</v>
      </c>
      <c r="I140" s="1">
        <f t="shared" si="49"/>
        <v>-21.23</v>
      </c>
    </row>
    <row r="141" spans="2:9" s="1" customFormat="1" ht="15" customHeight="1" x14ac:dyDescent="0.3">
      <c r="B141" s="4" t="s">
        <v>1569</v>
      </c>
      <c r="C141" s="4" t="s">
        <v>8472</v>
      </c>
      <c r="D141" s="3" t="s">
        <v>28</v>
      </c>
      <c r="E141" s="18">
        <v>18</v>
      </c>
      <c r="F141" s="3">
        <v>30.43</v>
      </c>
      <c r="G141" s="3">
        <f t="shared" si="48"/>
        <v>547.74</v>
      </c>
      <c r="I141" s="1">
        <f t="shared" si="49"/>
        <v>-30.43</v>
      </c>
    </row>
    <row r="142" spans="2:9" s="1" customFormat="1" ht="15" customHeight="1" x14ac:dyDescent="0.3">
      <c r="B142" s="4" t="s">
        <v>1570</v>
      </c>
      <c r="C142" s="4" t="s">
        <v>8509</v>
      </c>
      <c r="D142" s="3" t="s">
        <v>28</v>
      </c>
      <c r="E142" s="18">
        <v>2</v>
      </c>
      <c r="F142" s="3">
        <v>30.43</v>
      </c>
      <c r="G142" s="3">
        <f t="shared" si="48"/>
        <v>60.86</v>
      </c>
      <c r="I142" s="1">
        <f t="shared" si="49"/>
        <v>-30.43</v>
      </c>
    </row>
    <row r="143" spans="2:9" s="1" customFormat="1" ht="15" customHeight="1" x14ac:dyDescent="0.3">
      <c r="B143" s="4" t="s">
        <v>1572</v>
      </c>
      <c r="C143" s="4" t="s">
        <v>8473</v>
      </c>
      <c r="D143" s="3" t="s">
        <v>28</v>
      </c>
      <c r="E143" s="18">
        <v>7</v>
      </c>
      <c r="F143" s="3">
        <v>44.43</v>
      </c>
      <c r="G143" s="3">
        <f t="shared" si="48"/>
        <v>311.01</v>
      </c>
      <c r="I143" s="1">
        <f t="shared" si="49"/>
        <v>-44.43</v>
      </c>
    </row>
    <row r="144" spans="2:9" s="1" customFormat="1" ht="15" customHeight="1" x14ac:dyDescent="0.3">
      <c r="B144" s="4" t="s">
        <v>1574</v>
      </c>
      <c r="C144" s="4" t="s">
        <v>8517</v>
      </c>
      <c r="D144" s="3" t="s">
        <v>28</v>
      </c>
      <c r="E144" s="18">
        <v>3</v>
      </c>
      <c r="F144" s="3">
        <v>34.43</v>
      </c>
      <c r="G144" s="3">
        <f t="shared" si="48"/>
        <v>103.29</v>
      </c>
      <c r="I144" s="1">
        <f t="shared" si="49"/>
        <v>-34.43</v>
      </c>
    </row>
    <row r="145" spans="2:9" s="1" customFormat="1" ht="25.2" customHeight="1" x14ac:dyDescent="0.3">
      <c r="B145" s="10" t="s">
        <v>1622</v>
      </c>
      <c r="C145" s="10" t="s">
        <v>1623</v>
      </c>
      <c r="D145" s="11"/>
      <c r="E145" s="16"/>
      <c r="F145" s="11"/>
      <c r="G145" s="11">
        <f>+G146</f>
        <v>3220.27</v>
      </c>
    </row>
    <row r="146" spans="2:9" s="1" customFormat="1" ht="25.2" customHeight="1" x14ac:dyDescent="0.3">
      <c r="B146" s="12" t="s">
        <v>1746</v>
      </c>
      <c r="C146" s="12" t="s">
        <v>1747</v>
      </c>
      <c r="D146" s="13"/>
      <c r="E146" s="17"/>
      <c r="F146" s="13"/>
      <c r="G146" s="13">
        <f>SUM(G147:G149)</f>
        <v>3220.27</v>
      </c>
    </row>
    <row r="147" spans="2:9" s="1" customFormat="1" ht="15" customHeight="1" x14ac:dyDescent="0.3">
      <c r="B147" s="4" t="s">
        <v>1748</v>
      </c>
      <c r="C147" s="4" t="s">
        <v>8518</v>
      </c>
      <c r="D147" s="3" t="s">
        <v>28</v>
      </c>
      <c r="E147" s="18">
        <v>2</v>
      </c>
      <c r="F147" s="3">
        <v>341.47</v>
      </c>
      <c r="G147" s="3">
        <f t="shared" ref="G147:G149" si="50">+ROUND(E147*F147,2)</f>
        <v>682.94</v>
      </c>
      <c r="I147" s="1">
        <f t="shared" ref="I147:I149" si="51">+H147-F147</f>
        <v>-341.47</v>
      </c>
    </row>
    <row r="148" spans="2:9" s="1" customFormat="1" ht="15" customHeight="1" x14ac:dyDescent="0.3">
      <c r="B148" s="4" t="s">
        <v>1756</v>
      </c>
      <c r="C148" s="4" t="s">
        <v>8519</v>
      </c>
      <c r="D148" s="3" t="s">
        <v>28</v>
      </c>
      <c r="E148" s="18">
        <v>2</v>
      </c>
      <c r="F148" s="3">
        <v>1125</v>
      </c>
      <c r="G148" s="3">
        <f t="shared" si="50"/>
        <v>2250</v>
      </c>
      <c r="I148" s="1">
        <f t="shared" si="51"/>
        <v>-1125</v>
      </c>
    </row>
    <row r="149" spans="2:9" s="1" customFormat="1" ht="15" customHeight="1" x14ac:dyDescent="0.3">
      <c r="B149" s="4" t="s">
        <v>1758</v>
      </c>
      <c r="C149" s="4" t="s">
        <v>8520</v>
      </c>
      <c r="D149" s="3" t="s">
        <v>28</v>
      </c>
      <c r="E149" s="18">
        <v>1</v>
      </c>
      <c r="F149" s="3">
        <v>287.33</v>
      </c>
      <c r="G149" s="3">
        <f t="shared" si="50"/>
        <v>287.33</v>
      </c>
      <c r="I149" s="1">
        <f t="shared" si="51"/>
        <v>-287.33</v>
      </c>
    </row>
    <row r="150" spans="2:9" s="1" customFormat="1" ht="25.2" customHeight="1" x14ac:dyDescent="0.3">
      <c r="B150" s="10" t="s">
        <v>1793</v>
      </c>
      <c r="C150" s="10" t="s">
        <v>1794</v>
      </c>
      <c r="D150" s="11"/>
      <c r="E150" s="16"/>
      <c r="F150" s="11"/>
      <c r="G150" s="11">
        <f>+G151</f>
        <v>7417.8</v>
      </c>
    </row>
    <row r="151" spans="2:9" s="1" customFormat="1" ht="25.2" customHeight="1" x14ac:dyDescent="0.3">
      <c r="B151" s="12" t="s">
        <v>1795</v>
      </c>
      <c r="C151" s="12" t="s">
        <v>1796</v>
      </c>
      <c r="D151" s="13"/>
      <c r="E151" s="17"/>
      <c r="F151" s="13"/>
      <c r="G151" s="13">
        <f>SUM(G152:G153)</f>
        <v>7417.8</v>
      </c>
    </row>
    <row r="152" spans="2:9" s="1" customFormat="1" ht="15" customHeight="1" x14ac:dyDescent="0.3">
      <c r="B152" s="4" t="s">
        <v>1801</v>
      </c>
      <c r="C152" s="4" t="s">
        <v>8521</v>
      </c>
      <c r="D152" s="3" t="s">
        <v>78</v>
      </c>
      <c r="E152" s="18">
        <v>20.16</v>
      </c>
      <c r="F152" s="3">
        <v>54.11</v>
      </c>
      <c r="G152" s="3">
        <f t="shared" ref="G152" si="52">+ROUND(E152*F152,2)</f>
        <v>1090.8599999999999</v>
      </c>
      <c r="I152" s="1">
        <f t="shared" ref="I152" si="53">+H152-F152</f>
        <v>-54.11</v>
      </c>
    </row>
    <row r="153" spans="2:9" s="1" customFormat="1" ht="19.95" customHeight="1" x14ac:dyDescent="0.3">
      <c r="B153" s="6" t="s">
        <v>1819</v>
      </c>
      <c r="C153" s="6" t="s">
        <v>1820</v>
      </c>
      <c r="D153" s="5"/>
      <c r="E153" s="19"/>
      <c r="F153" s="5"/>
      <c r="G153" s="5">
        <f>SUM(G154:G156)</f>
        <v>6326.9400000000005</v>
      </c>
    </row>
    <row r="154" spans="2:9" s="1" customFormat="1" ht="15" customHeight="1" x14ac:dyDescent="0.3">
      <c r="B154" s="4" t="s">
        <v>1821</v>
      </c>
      <c r="C154" s="4" t="s">
        <v>8522</v>
      </c>
      <c r="D154" s="3" t="s">
        <v>14</v>
      </c>
      <c r="E154" s="18">
        <v>76.94</v>
      </c>
      <c r="F154" s="3">
        <v>53.2</v>
      </c>
      <c r="G154" s="3">
        <f t="shared" ref="G154:G156" si="54">+ROUND(E154*F154,2)</f>
        <v>4093.21</v>
      </c>
      <c r="I154" s="1">
        <f t="shared" ref="I154:I156" si="55">+H154-F154</f>
        <v>-53.2</v>
      </c>
    </row>
    <row r="155" spans="2:9" s="1" customFormat="1" ht="15" customHeight="1" x14ac:dyDescent="0.3">
      <c r="B155" s="4" t="s">
        <v>1825</v>
      </c>
      <c r="C155" s="4" t="s">
        <v>8523</v>
      </c>
      <c r="D155" s="3" t="s">
        <v>14</v>
      </c>
      <c r="E155" s="18">
        <v>87.35</v>
      </c>
      <c r="F155" s="3">
        <v>1.1499999999999999</v>
      </c>
      <c r="G155" s="3">
        <f t="shared" si="54"/>
        <v>100.45</v>
      </c>
      <c r="I155" s="1">
        <f t="shared" si="55"/>
        <v>-1.1499999999999999</v>
      </c>
    </row>
    <row r="156" spans="2:9" s="1" customFormat="1" ht="15" customHeight="1" x14ac:dyDescent="0.3">
      <c r="B156" s="4" t="s">
        <v>1829</v>
      </c>
      <c r="C156" s="4" t="s">
        <v>8524</v>
      </c>
      <c r="D156" s="3" t="s">
        <v>25</v>
      </c>
      <c r="E156" s="18">
        <v>67.19</v>
      </c>
      <c r="F156" s="3">
        <v>31.75</v>
      </c>
      <c r="G156" s="3">
        <f t="shared" si="54"/>
        <v>2133.2800000000002</v>
      </c>
      <c r="I156" s="1">
        <f t="shared" si="55"/>
        <v>-31.75</v>
      </c>
    </row>
    <row r="157" spans="2:9" s="1" customFormat="1" ht="25.2" customHeight="1" x14ac:dyDescent="0.3">
      <c r="B157" s="10" t="s">
        <v>1879</v>
      </c>
      <c r="C157" s="10" t="s">
        <v>1880</v>
      </c>
      <c r="D157" s="11"/>
      <c r="E157" s="16"/>
      <c r="F157" s="11"/>
      <c r="G157" s="11">
        <f>+G158+G161+G166</f>
        <v>120897.18000000002</v>
      </c>
    </row>
    <row r="158" spans="2:9" s="1" customFormat="1" ht="25.2" customHeight="1" x14ac:dyDescent="0.3">
      <c r="B158" s="12" t="s">
        <v>1891</v>
      </c>
      <c r="C158" s="12" t="s">
        <v>1892</v>
      </c>
      <c r="D158" s="13"/>
      <c r="E158" s="17"/>
      <c r="F158" s="13"/>
      <c r="G158" s="13">
        <f>SUM(G159:G160)</f>
        <v>31148.62</v>
      </c>
    </row>
    <row r="159" spans="2:9" s="1" customFormat="1" ht="15" customHeight="1" x14ac:dyDescent="0.3">
      <c r="B159" s="4" t="s">
        <v>1905</v>
      </c>
      <c r="C159" s="4" t="s">
        <v>8525</v>
      </c>
      <c r="D159" s="3" t="s">
        <v>25</v>
      </c>
      <c r="E159" s="18">
        <v>695</v>
      </c>
      <c r="F159" s="3">
        <v>41.24</v>
      </c>
      <c r="G159" s="3">
        <f t="shared" ref="G159:G160" si="56">+ROUND(E159*F159,2)</f>
        <v>28661.8</v>
      </c>
      <c r="I159" s="1">
        <f t="shared" ref="I159:I160" si="57">+H159-F159</f>
        <v>-41.24</v>
      </c>
    </row>
    <row r="160" spans="2:9" s="1" customFormat="1" ht="15" customHeight="1" x14ac:dyDescent="0.3">
      <c r="B160" s="4" t="s">
        <v>1907</v>
      </c>
      <c r="C160" s="4" t="s">
        <v>8526</v>
      </c>
      <c r="D160" s="3" t="s">
        <v>25</v>
      </c>
      <c r="E160" s="18">
        <v>65.099999999999994</v>
      </c>
      <c r="F160" s="3">
        <v>38.200000000000003</v>
      </c>
      <c r="G160" s="3">
        <f t="shared" si="56"/>
        <v>2486.8200000000002</v>
      </c>
      <c r="I160" s="1">
        <f t="shared" si="57"/>
        <v>-38.200000000000003</v>
      </c>
    </row>
    <row r="161" spans="2:9" s="1" customFormat="1" ht="25.2" customHeight="1" x14ac:dyDescent="0.3">
      <c r="B161" s="12" t="s">
        <v>1909</v>
      </c>
      <c r="C161" s="12" t="s">
        <v>1910</v>
      </c>
      <c r="D161" s="13"/>
      <c r="E161" s="17"/>
      <c r="F161" s="13"/>
      <c r="G161" s="13">
        <f>SUM(G162:G165)/2</f>
        <v>2099.9</v>
      </c>
    </row>
    <row r="162" spans="2:9" s="1" customFormat="1" ht="19.95" customHeight="1" x14ac:dyDescent="0.3">
      <c r="B162" s="6" t="s">
        <v>1911</v>
      </c>
      <c r="C162" s="6" t="s">
        <v>1912</v>
      </c>
      <c r="D162" s="5"/>
      <c r="E162" s="19"/>
      <c r="F162" s="5"/>
      <c r="G162" s="5">
        <f>SUM(G163)</f>
        <v>1215.5</v>
      </c>
    </row>
    <row r="163" spans="2:9" s="1" customFormat="1" ht="15" customHeight="1" x14ac:dyDescent="0.3">
      <c r="B163" s="4" t="s">
        <v>1925</v>
      </c>
      <c r="C163" s="4" t="s">
        <v>8527</v>
      </c>
      <c r="D163" s="3" t="s">
        <v>25</v>
      </c>
      <c r="E163" s="18">
        <v>27.37</v>
      </c>
      <c r="F163" s="3">
        <v>44.41</v>
      </c>
      <c r="G163" s="3">
        <f t="shared" ref="G163" si="58">+ROUND(E163*F163,2)</f>
        <v>1215.5</v>
      </c>
      <c r="I163" s="1">
        <f t="shared" ref="I163" si="59">+H163-F163</f>
        <v>-44.41</v>
      </c>
    </row>
    <row r="164" spans="2:9" s="1" customFormat="1" ht="19.95" customHeight="1" x14ac:dyDescent="0.3">
      <c r="B164" s="6" t="s">
        <v>1928</v>
      </c>
      <c r="C164" s="6" t="s">
        <v>1523</v>
      </c>
      <c r="D164" s="5"/>
      <c r="E164" s="19"/>
      <c r="F164" s="5"/>
      <c r="G164" s="5">
        <f>SUM(G165)</f>
        <v>884.4</v>
      </c>
    </row>
    <row r="165" spans="2:9" s="1" customFormat="1" ht="15" customHeight="1" x14ac:dyDescent="0.3">
      <c r="B165" s="4" t="s">
        <v>1929</v>
      </c>
      <c r="C165" s="4" t="s">
        <v>8528</v>
      </c>
      <c r="D165" s="3" t="s">
        <v>25</v>
      </c>
      <c r="E165" s="18">
        <v>749.49</v>
      </c>
      <c r="F165" s="3">
        <v>1.18</v>
      </c>
      <c r="G165" s="3">
        <f t="shared" ref="G165" si="60">+ROUND(E165*F165,2)</f>
        <v>884.4</v>
      </c>
      <c r="I165" s="1">
        <f t="shared" ref="I165" si="61">+H165-F165</f>
        <v>-1.18</v>
      </c>
    </row>
    <row r="166" spans="2:9" s="1" customFormat="1" ht="25.2" customHeight="1" x14ac:dyDescent="0.3">
      <c r="B166" s="12" t="s">
        <v>1931</v>
      </c>
      <c r="C166" s="12" t="s">
        <v>1932</v>
      </c>
      <c r="D166" s="13"/>
      <c r="E166" s="17"/>
      <c r="F166" s="13"/>
      <c r="G166" s="13">
        <f>SUM(G167:G183)/2</f>
        <v>87648.660000000018</v>
      </c>
    </row>
    <row r="167" spans="2:9" s="1" customFormat="1" ht="19.95" customHeight="1" x14ac:dyDescent="0.3">
      <c r="B167" s="6" t="s">
        <v>1933</v>
      </c>
      <c r="C167" s="6" t="s">
        <v>1629</v>
      </c>
      <c r="D167" s="5"/>
      <c r="E167" s="19"/>
      <c r="F167" s="5"/>
      <c r="G167" s="5">
        <f>SUM(G168:G179)</f>
        <v>87160.109999999986</v>
      </c>
    </row>
    <row r="168" spans="2:9" s="1" customFormat="1" ht="15" customHeight="1" x14ac:dyDescent="0.3">
      <c r="B168" s="4" t="s">
        <v>1934</v>
      </c>
      <c r="C168" s="4" t="s">
        <v>8454</v>
      </c>
      <c r="D168" s="3" t="s">
        <v>28</v>
      </c>
      <c r="E168" s="18">
        <v>1031</v>
      </c>
      <c r="F168" s="3">
        <v>36.69</v>
      </c>
      <c r="G168" s="3">
        <f t="shared" ref="G168:G179" si="62">+ROUND(E168*F168,2)</f>
        <v>37827.39</v>
      </c>
      <c r="I168" s="1">
        <f t="shared" ref="I168:I179" si="63">+H168-F168</f>
        <v>-36.69</v>
      </c>
    </row>
    <row r="169" spans="2:9" s="1" customFormat="1" ht="15" customHeight="1" x14ac:dyDescent="0.3">
      <c r="B169" s="4" t="s">
        <v>1938</v>
      </c>
      <c r="C169" s="4" t="s">
        <v>8455</v>
      </c>
      <c r="D169" s="3" t="s">
        <v>28</v>
      </c>
      <c r="E169" s="18">
        <v>34</v>
      </c>
      <c r="F169" s="3">
        <v>20.45</v>
      </c>
      <c r="G169" s="3">
        <f t="shared" si="62"/>
        <v>695.3</v>
      </c>
      <c r="I169" s="1">
        <f t="shared" si="63"/>
        <v>-20.45</v>
      </c>
    </row>
    <row r="170" spans="2:9" s="1" customFormat="1" ht="15" customHeight="1" x14ac:dyDescent="0.3">
      <c r="B170" s="4" t="s">
        <v>1940</v>
      </c>
      <c r="C170" s="4" t="s">
        <v>8456</v>
      </c>
      <c r="D170" s="3" t="s">
        <v>28</v>
      </c>
      <c r="E170" s="18">
        <v>104</v>
      </c>
      <c r="F170" s="3">
        <v>29.97</v>
      </c>
      <c r="G170" s="3">
        <f t="shared" si="62"/>
        <v>3116.88</v>
      </c>
      <c r="I170" s="1">
        <f t="shared" si="63"/>
        <v>-29.97</v>
      </c>
    </row>
    <row r="171" spans="2:9" s="1" customFormat="1" ht="15" customHeight="1" x14ac:dyDescent="0.3">
      <c r="B171" s="4" t="s">
        <v>1944</v>
      </c>
      <c r="C171" s="4" t="s">
        <v>8457</v>
      </c>
      <c r="D171" s="3" t="s">
        <v>28</v>
      </c>
      <c r="E171" s="18">
        <v>33</v>
      </c>
      <c r="F171" s="3">
        <v>15.49</v>
      </c>
      <c r="G171" s="3">
        <f t="shared" si="62"/>
        <v>511.17</v>
      </c>
      <c r="I171" s="1">
        <f t="shared" si="63"/>
        <v>-15.49</v>
      </c>
    </row>
    <row r="172" spans="2:9" s="1" customFormat="1" ht="15" customHeight="1" x14ac:dyDescent="0.3">
      <c r="B172" s="4" t="s">
        <v>1948</v>
      </c>
      <c r="C172" s="4" t="s">
        <v>8458</v>
      </c>
      <c r="D172" s="3" t="s">
        <v>28</v>
      </c>
      <c r="E172" s="18">
        <v>195</v>
      </c>
      <c r="F172" s="3">
        <v>33.590000000000003</v>
      </c>
      <c r="G172" s="3">
        <f t="shared" si="62"/>
        <v>6550.05</v>
      </c>
      <c r="I172" s="1">
        <f t="shared" si="63"/>
        <v>-33.590000000000003</v>
      </c>
    </row>
    <row r="173" spans="2:9" s="1" customFormat="1" ht="15" customHeight="1" x14ac:dyDescent="0.3">
      <c r="B173" s="4" t="s">
        <v>1957</v>
      </c>
      <c r="C173" s="4" t="s">
        <v>8459</v>
      </c>
      <c r="D173" s="3" t="s">
        <v>28</v>
      </c>
      <c r="E173" s="18">
        <v>30</v>
      </c>
      <c r="F173" s="3">
        <v>47.39</v>
      </c>
      <c r="G173" s="3">
        <f t="shared" si="62"/>
        <v>1421.7</v>
      </c>
      <c r="I173" s="1">
        <f t="shared" si="63"/>
        <v>-47.39</v>
      </c>
    </row>
    <row r="174" spans="2:9" s="1" customFormat="1" ht="15" customHeight="1" x14ac:dyDescent="0.3">
      <c r="B174" s="4" t="s">
        <v>1958</v>
      </c>
      <c r="C174" s="4" t="s">
        <v>8460</v>
      </c>
      <c r="D174" s="3" t="s">
        <v>28</v>
      </c>
      <c r="E174" s="18">
        <v>185</v>
      </c>
      <c r="F174" s="3">
        <v>34.81</v>
      </c>
      <c r="G174" s="3">
        <f t="shared" si="62"/>
        <v>6439.85</v>
      </c>
      <c r="I174" s="1">
        <f t="shared" si="63"/>
        <v>-34.81</v>
      </c>
    </row>
    <row r="175" spans="2:9" s="1" customFormat="1" ht="15" customHeight="1" x14ac:dyDescent="0.3">
      <c r="B175" s="4" t="s">
        <v>1963</v>
      </c>
      <c r="C175" s="4" t="s">
        <v>8461</v>
      </c>
      <c r="D175" s="3" t="s">
        <v>28</v>
      </c>
      <c r="E175" s="18">
        <v>39</v>
      </c>
      <c r="F175" s="3">
        <v>43.19</v>
      </c>
      <c r="G175" s="3">
        <f t="shared" si="62"/>
        <v>1684.41</v>
      </c>
      <c r="I175" s="1">
        <f t="shared" si="63"/>
        <v>-43.19</v>
      </c>
    </row>
    <row r="176" spans="2:9" s="1" customFormat="1" ht="15" customHeight="1" x14ac:dyDescent="0.3">
      <c r="B176" s="4" t="s">
        <v>1965</v>
      </c>
      <c r="C176" s="4" t="s">
        <v>8462</v>
      </c>
      <c r="D176" s="3" t="s">
        <v>28</v>
      </c>
      <c r="E176" s="18">
        <v>394</v>
      </c>
      <c r="F176" s="3">
        <v>40.68</v>
      </c>
      <c r="G176" s="3">
        <f t="shared" si="62"/>
        <v>16027.92</v>
      </c>
      <c r="I176" s="1">
        <f t="shared" si="63"/>
        <v>-40.68</v>
      </c>
    </row>
    <row r="177" spans="2:9" s="1" customFormat="1" ht="15" customHeight="1" x14ac:dyDescent="0.3">
      <c r="B177" s="4" t="s">
        <v>1971</v>
      </c>
      <c r="C177" s="4" t="s">
        <v>8463</v>
      </c>
      <c r="D177" s="3" t="s">
        <v>28</v>
      </c>
      <c r="E177" s="18">
        <v>56</v>
      </c>
      <c r="F177" s="3">
        <v>35.4</v>
      </c>
      <c r="G177" s="3">
        <f t="shared" si="62"/>
        <v>1982.4</v>
      </c>
      <c r="I177" s="1">
        <f t="shared" si="63"/>
        <v>-35.4</v>
      </c>
    </row>
    <row r="178" spans="2:9" s="1" customFormat="1" ht="15" customHeight="1" x14ac:dyDescent="0.3">
      <c r="B178" s="4" t="s">
        <v>1979</v>
      </c>
      <c r="C178" s="4" t="s">
        <v>8464</v>
      </c>
      <c r="D178" s="3" t="s">
        <v>28</v>
      </c>
      <c r="E178" s="18">
        <v>55</v>
      </c>
      <c r="F178" s="3">
        <v>135.04</v>
      </c>
      <c r="G178" s="3">
        <f t="shared" si="62"/>
        <v>7427.2</v>
      </c>
      <c r="I178" s="1">
        <f t="shared" si="63"/>
        <v>-135.04</v>
      </c>
    </row>
    <row r="179" spans="2:9" s="1" customFormat="1" ht="15" customHeight="1" x14ac:dyDescent="0.3">
      <c r="B179" s="4" t="s">
        <v>1987</v>
      </c>
      <c r="C179" s="4" t="s">
        <v>8465</v>
      </c>
      <c r="D179" s="3" t="s">
        <v>28</v>
      </c>
      <c r="E179" s="18">
        <v>16</v>
      </c>
      <c r="F179" s="3">
        <v>217.24</v>
      </c>
      <c r="G179" s="3">
        <f t="shared" si="62"/>
        <v>3475.84</v>
      </c>
      <c r="I179" s="1">
        <f t="shared" si="63"/>
        <v>-217.24</v>
      </c>
    </row>
    <row r="180" spans="2:9" s="1" customFormat="1" ht="19.95" customHeight="1" x14ac:dyDescent="0.3">
      <c r="B180" s="6" t="s">
        <v>2003</v>
      </c>
      <c r="C180" s="6" t="s">
        <v>2004</v>
      </c>
      <c r="D180" s="5"/>
      <c r="E180" s="19"/>
      <c r="F180" s="5"/>
      <c r="G180" s="5">
        <f>SUM(G181:G183)</f>
        <v>488.55</v>
      </c>
    </row>
    <row r="181" spans="2:9" s="1" customFormat="1" ht="15" customHeight="1" x14ac:dyDescent="0.3">
      <c r="B181" s="4" t="s">
        <v>2005</v>
      </c>
      <c r="C181" s="4" t="s">
        <v>8529</v>
      </c>
      <c r="D181" s="3" t="s">
        <v>28</v>
      </c>
      <c r="E181" s="18">
        <v>5</v>
      </c>
      <c r="F181" s="3">
        <v>34.19</v>
      </c>
      <c r="G181" s="3">
        <f t="shared" ref="G181:G183" si="64">+ROUND(E181*F181,2)</f>
        <v>170.95</v>
      </c>
      <c r="I181" s="1">
        <f t="shared" ref="I181:I183" si="65">+H181-F181</f>
        <v>-34.19</v>
      </c>
    </row>
    <row r="182" spans="2:9" s="1" customFormat="1" ht="15" customHeight="1" x14ac:dyDescent="0.3">
      <c r="B182" s="4" t="s">
        <v>2009</v>
      </c>
      <c r="C182" s="4" t="s">
        <v>8530</v>
      </c>
      <c r="D182" s="3" t="s">
        <v>28</v>
      </c>
      <c r="E182" s="18">
        <v>4</v>
      </c>
      <c r="F182" s="3">
        <v>49.98</v>
      </c>
      <c r="G182" s="3">
        <f t="shared" si="64"/>
        <v>199.92</v>
      </c>
      <c r="I182" s="1">
        <f t="shared" si="65"/>
        <v>-49.98</v>
      </c>
    </row>
    <row r="183" spans="2:9" s="1" customFormat="1" ht="15" customHeight="1" x14ac:dyDescent="0.3">
      <c r="B183" s="4" t="s">
        <v>2021</v>
      </c>
      <c r="C183" s="4" t="s">
        <v>8531</v>
      </c>
      <c r="D183" s="3" t="s">
        <v>28</v>
      </c>
      <c r="E183" s="18">
        <v>4</v>
      </c>
      <c r="F183" s="3">
        <v>29.42</v>
      </c>
      <c r="G183" s="3">
        <f t="shared" si="64"/>
        <v>117.68</v>
      </c>
      <c r="I183" s="1">
        <f t="shared" si="65"/>
        <v>-29.42</v>
      </c>
    </row>
    <row r="184" spans="2:9" s="1" customFormat="1" ht="25.2" customHeight="1" x14ac:dyDescent="0.3">
      <c r="B184" s="10" t="s">
        <v>2047</v>
      </c>
      <c r="C184" s="10" t="s">
        <v>2048</v>
      </c>
      <c r="D184" s="11"/>
      <c r="E184" s="16"/>
      <c r="F184" s="11"/>
      <c r="G184" s="11">
        <f>+G185+G194</f>
        <v>5592.87</v>
      </c>
    </row>
    <row r="185" spans="2:9" s="1" customFormat="1" ht="25.2" customHeight="1" x14ac:dyDescent="0.3">
      <c r="B185" s="12" t="s">
        <v>2064</v>
      </c>
      <c r="C185" s="12" t="s">
        <v>2065</v>
      </c>
      <c r="D185" s="13"/>
      <c r="E185" s="17"/>
      <c r="F185" s="13"/>
      <c r="G185" s="13">
        <f>SUM(G186:G193)</f>
        <v>5285.9</v>
      </c>
    </row>
    <row r="186" spans="2:9" s="1" customFormat="1" ht="15" customHeight="1" x14ac:dyDescent="0.3">
      <c r="B186" s="4" t="s">
        <v>2067</v>
      </c>
      <c r="C186" s="4" t="s">
        <v>8466</v>
      </c>
      <c r="D186" s="3" t="s">
        <v>28</v>
      </c>
      <c r="E186" s="18">
        <v>49</v>
      </c>
      <c r="F186" s="3">
        <v>21.53</v>
      </c>
      <c r="G186" s="3">
        <f t="shared" ref="G186:G193" si="66">+ROUND(E186*F186,2)</f>
        <v>1054.97</v>
      </c>
      <c r="I186" s="1">
        <f t="shared" ref="I186:I193" si="67">+H186-F186</f>
        <v>-21.53</v>
      </c>
    </row>
    <row r="187" spans="2:9" s="1" customFormat="1" ht="15" customHeight="1" x14ac:dyDescent="0.3">
      <c r="B187" s="4" t="s">
        <v>2068</v>
      </c>
      <c r="C187" s="4" t="s">
        <v>8467</v>
      </c>
      <c r="D187" s="3" t="s">
        <v>28</v>
      </c>
      <c r="E187" s="18">
        <v>40</v>
      </c>
      <c r="F187" s="3">
        <v>30.11</v>
      </c>
      <c r="G187" s="3">
        <f t="shared" si="66"/>
        <v>1204.4000000000001</v>
      </c>
      <c r="I187" s="1">
        <f t="shared" si="67"/>
        <v>-30.11</v>
      </c>
    </row>
    <row r="188" spans="2:9" s="1" customFormat="1" ht="15" customHeight="1" x14ac:dyDescent="0.3">
      <c r="B188" s="4" t="s">
        <v>2070</v>
      </c>
      <c r="C188" s="4" t="s">
        <v>8468</v>
      </c>
      <c r="D188" s="3" t="s">
        <v>28</v>
      </c>
      <c r="E188" s="18">
        <v>18</v>
      </c>
      <c r="F188" s="3">
        <v>80.290000000000006</v>
      </c>
      <c r="G188" s="3">
        <f t="shared" si="66"/>
        <v>1445.22</v>
      </c>
      <c r="I188" s="1">
        <f t="shared" si="67"/>
        <v>-80.290000000000006</v>
      </c>
    </row>
    <row r="189" spans="2:9" s="1" customFormat="1" ht="15" customHeight="1" x14ac:dyDescent="0.3">
      <c r="B189" s="4" t="s">
        <v>2075</v>
      </c>
      <c r="C189" s="4" t="s">
        <v>8469</v>
      </c>
      <c r="D189" s="3" t="s">
        <v>28</v>
      </c>
      <c r="E189" s="18">
        <v>41</v>
      </c>
      <c r="F189" s="3">
        <v>21.42</v>
      </c>
      <c r="G189" s="3">
        <f t="shared" si="66"/>
        <v>878.22</v>
      </c>
      <c r="I189" s="1">
        <f t="shared" si="67"/>
        <v>-21.42</v>
      </c>
    </row>
    <row r="190" spans="2:9" s="1" customFormat="1" ht="15" customHeight="1" x14ac:dyDescent="0.3">
      <c r="B190" s="4" t="s">
        <v>2077</v>
      </c>
      <c r="C190" s="4" t="s">
        <v>8470</v>
      </c>
      <c r="D190" s="3" t="s">
        <v>28</v>
      </c>
      <c r="E190" s="18">
        <v>9</v>
      </c>
      <c r="F190" s="3">
        <v>37.869999999999997</v>
      </c>
      <c r="G190" s="3">
        <f t="shared" si="66"/>
        <v>340.83</v>
      </c>
      <c r="I190" s="1">
        <f t="shared" si="67"/>
        <v>-37.869999999999997</v>
      </c>
    </row>
    <row r="191" spans="2:9" s="1" customFormat="1" ht="15" customHeight="1" x14ac:dyDescent="0.3">
      <c r="B191" s="4" t="s">
        <v>2082</v>
      </c>
      <c r="C191" s="4" t="s">
        <v>8471</v>
      </c>
      <c r="D191" s="3" t="s">
        <v>28</v>
      </c>
      <c r="E191" s="18">
        <v>5</v>
      </c>
      <c r="F191" s="3">
        <v>24.25</v>
      </c>
      <c r="G191" s="3">
        <f t="shared" si="66"/>
        <v>121.25</v>
      </c>
      <c r="I191" s="1">
        <f t="shared" si="67"/>
        <v>-24.25</v>
      </c>
    </row>
    <row r="192" spans="2:9" s="1" customFormat="1" ht="15" customHeight="1" x14ac:dyDescent="0.3">
      <c r="B192" s="4" t="s">
        <v>2083</v>
      </c>
      <c r="C192" s="4" t="s">
        <v>8472</v>
      </c>
      <c r="D192" s="3" t="s">
        <v>28</v>
      </c>
      <c r="E192" s="18">
        <v>5</v>
      </c>
      <c r="F192" s="3">
        <v>30.43</v>
      </c>
      <c r="G192" s="3">
        <f t="shared" si="66"/>
        <v>152.15</v>
      </c>
      <c r="I192" s="1">
        <f t="shared" si="67"/>
        <v>-30.43</v>
      </c>
    </row>
    <row r="193" spans="2:9" s="1" customFormat="1" ht="15" customHeight="1" x14ac:dyDescent="0.3">
      <c r="B193" s="4" t="s">
        <v>2084</v>
      </c>
      <c r="C193" s="4" t="s">
        <v>8473</v>
      </c>
      <c r="D193" s="3" t="s">
        <v>28</v>
      </c>
      <c r="E193" s="18">
        <v>2</v>
      </c>
      <c r="F193" s="3">
        <v>44.43</v>
      </c>
      <c r="G193" s="3">
        <f t="shared" si="66"/>
        <v>88.86</v>
      </c>
      <c r="I193" s="1">
        <f t="shared" si="67"/>
        <v>-44.43</v>
      </c>
    </row>
    <row r="194" spans="2:9" s="1" customFormat="1" ht="25.2" customHeight="1" x14ac:dyDescent="0.3">
      <c r="B194" s="12" t="s">
        <v>2107</v>
      </c>
      <c r="C194" s="12" t="s">
        <v>1523</v>
      </c>
      <c r="D194" s="13"/>
      <c r="E194" s="17"/>
      <c r="F194" s="13"/>
      <c r="G194" s="13">
        <f>SUM(G195)</f>
        <v>306.97000000000003</v>
      </c>
    </row>
    <row r="195" spans="2:9" s="1" customFormat="1" ht="15" customHeight="1" x14ac:dyDescent="0.3">
      <c r="B195" s="4" t="s">
        <v>2108</v>
      </c>
      <c r="C195" s="4" t="s">
        <v>8532</v>
      </c>
      <c r="D195" s="3" t="s">
        <v>25</v>
      </c>
      <c r="E195" s="18">
        <v>260.14</v>
      </c>
      <c r="F195" s="3">
        <v>1.18</v>
      </c>
      <c r="G195" s="3">
        <f t="shared" ref="G195" si="68">+ROUND(E195*F195,2)</f>
        <v>306.97000000000003</v>
      </c>
      <c r="I195" s="1">
        <f t="shared" ref="I195" si="69">+H195-F195</f>
        <v>-1.18</v>
      </c>
    </row>
    <row r="196" spans="2:9" s="1" customFormat="1" ht="25.2" customHeight="1" x14ac:dyDescent="0.3">
      <c r="B196" s="10" t="s">
        <v>2110</v>
      </c>
      <c r="C196" s="10" t="s">
        <v>2111</v>
      </c>
      <c r="D196" s="11"/>
      <c r="E196" s="16"/>
      <c r="F196" s="11"/>
      <c r="G196" s="11">
        <f>+G197+G199+G202+G204</f>
        <v>7817.6999999999989</v>
      </c>
    </row>
    <row r="197" spans="2:9" s="1" customFormat="1" ht="25.2" customHeight="1" x14ac:dyDescent="0.3">
      <c r="B197" s="12" t="s">
        <v>2112</v>
      </c>
      <c r="C197" s="12" t="s">
        <v>2113</v>
      </c>
      <c r="D197" s="13"/>
      <c r="E197" s="17"/>
      <c r="F197" s="13"/>
      <c r="G197" s="13">
        <f>SUM(G198)</f>
        <v>1582.77</v>
      </c>
    </row>
    <row r="198" spans="2:9" s="1" customFormat="1" ht="15" customHeight="1" x14ac:dyDescent="0.3">
      <c r="B198" s="4" t="s">
        <v>2114</v>
      </c>
      <c r="C198" s="4" t="s">
        <v>8474</v>
      </c>
      <c r="D198" s="3" t="s">
        <v>1337</v>
      </c>
      <c r="E198" s="18">
        <v>21</v>
      </c>
      <c r="F198" s="3">
        <v>75.37</v>
      </c>
      <c r="G198" s="3">
        <f t="shared" ref="G198" si="70">+ROUND(E198*F198,2)</f>
        <v>1582.77</v>
      </c>
      <c r="I198" s="1">
        <f t="shared" ref="I198" si="71">+H198-F198</f>
        <v>-75.37</v>
      </c>
    </row>
    <row r="199" spans="2:9" s="1" customFormat="1" ht="25.2" customHeight="1" x14ac:dyDescent="0.3">
      <c r="B199" s="12" t="s">
        <v>2116</v>
      </c>
      <c r="C199" s="12" t="s">
        <v>1892</v>
      </c>
      <c r="D199" s="13"/>
      <c r="E199" s="17"/>
      <c r="F199" s="13"/>
      <c r="G199" s="13">
        <f>SUM(G200:G201)</f>
        <v>5947.19</v>
      </c>
    </row>
    <row r="200" spans="2:9" s="1" customFormat="1" ht="15" customHeight="1" x14ac:dyDescent="0.3">
      <c r="B200" s="4" t="s">
        <v>2117</v>
      </c>
      <c r="C200" s="4" t="s">
        <v>8533</v>
      </c>
      <c r="D200" s="3" t="s">
        <v>25</v>
      </c>
      <c r="E200" s="18">
        <v>17.48</v>
      </c>
      <c r="F200" s="3">
        <v>34.92</v>
      </c>
      <c r="G200" s="3">
        <f t="shared" ref="G200:G201" si="72">+ROUND(E200*F200,2)</f>
        <v>610.4</v>
      </c>
      <c r="I200" s="1">
        <f t="shared" ref="I200:I201" si="73">+H200-F200</f>
        <v>-34.92</v>
      </c>
    </row>
    <row r="201" spans="2:9" s="1" customFormat="1" ht="15" customHeight="1" x14ac:dyDescent="0.3">
      <c r="B201" s="4" t="s">
        <v>2119</v>
      </c>
      <c r="C201" s="4" t="s">
        <v>8534</v>
      </c>
      <c r="D201" s="3" t="s">
        <v>25</v>
      </c>
      <c r="E201" s="18">
        <v>154.6</v>
      </c>
      <c r="F201" s="3">
        <v>34.520000000000003</v>
      </c>
      <c r="G201" s="3">
        <f t="shared" si="72"/>
        <v>5336.79</v>
      </c>
      <c r="I201" s="1">
        <f t="shared" si="73"/>
        <v>-34.520000000000003</v>
      </c>
    </row>
    <row r="202" spans="2:9" s="1" customFormat="1" ht="25.2" customHeight="1" x14ac:dyDescent="0.3">
      <c r="B202" s="12" t="s">
        <v>2121</v>
      </c>
      <c r="C202" s="12" t="s">
        <v>2122</v>
      </c>
      <c r="D202" s="13"/>
      <c r="E202" s="17"/>
      <c r="F202" s="13"/>
      <c r="G202" s="13">
        <f>SUM(G203:G203)</f>
        <v>208.86</v>
      </c>
    </row>
    <row r="203" spans="2:9" s="1" customFormat="1" ht="15" customHeight="1" x14ac:dyDescent="0.3">
      <c r="B203" s="4" t="s">
        <v>2128</v>
      </c>
      <c r="C203" s="4" t="s">
        <v>8460</v>
      </c>
      <c r="D203" s="3" t="s">
        <v>28</v>
      </c>
      <c r="E203" s="18">
        <v>6</v>
      </c>
      <c r="F203" s="3">
        <v>34.81</v>
      </c>
      <c r="G203" s="3">
        <f t="shared" ref="G203" si="74">+ROUND(E203*F203,2)</f>
        <v>208.86</v>
      </c>
      <c r="I203" s="1">
        <f t="shared" ref="I203" si="75">+H203-F203</f>
        <v>-34.81</v>
      </c>
    </row>
    <row r="204" spans="2:9" s="1" customFormat="1" ht="25.2" customHeight="1" x14ac:dyDescent="0.3">
      <c r="B204" s="12" t="s">
        <v>2131</v>
      </c>
      <c r="C204" s="12" t="s">
        <v>611</v>
      </c>
      <c r="D204" s="13"/>
      <c r="E204" s="17"/>
      <c r="F204" s="13"/>
      <c r="G204" s="13">
        <f>SUM(G205)</f>
        <v>78.88</v>
      </c>
    </row>
    <row r="205" spans="2:9" s="1" customFormat="1" ht="15" customHeight="1" x14ac:dyDescent="0.3">
      <c r="B205" s="4" t="s">
        <v>2134</v>
      </c>
      <c r="C205" s="4" t="s">
        <v>8535</v>
      </c>
      <c r="D205" s="3" t="s">
        <v>28</v>
      </c>
      <c r="E205" s="18">
        <v>4</v>
      </c>
      <c r="F205" s="3">
        <v>19.72</v>
      </c>
      <c r="G205" s="3">
        <f t="shared" ref="G205" si="76">+ROUND(E205*F205,2)</f>
        <v>78.88</v>
      </c>
      <c r="I205" s="1">
        <f t="shared" ref="I205" si="77">+H205-F205</f>
        <v>-19.72</v>
      </c>
    </row>
    <row r="206" spans="2:9" s="1" customFormat="1" ht="30" customHeight="1" x14ac:dyDescent="0.3">
      <c r="B206" s="7" t="s">
        <v>2156</v>
      </c>
      <c r="C206" s="7" t="s">
        <v>4</v>
      </c>
      <c r="D206" s="8"/>
      <c r="E206" s="15"/>
      <c r="F206" s="8"/>
      <c r="G206" s="8">
        <f>+G207</f>
        <v>204528.13</v>
      </c>
    </row>
    <row r="207" spans="2:9" s="1" customFormat="1" ht="25.2" customHeight="1" x14ac:dyDescent="0.3">
      <c r="B207" s="10" t="s">
        <v>2161</v>
      </c>
      <c r="C207" s="10" t="s">
        <v>2162</v>
      </c>
      <c r="D207" s="11"/>
      <c r="E207" s="16"/>
      <c r="F207" s="11"/>
      <c r="G207" s="11">
        <f>+G208+G210+G214</f>
        <v>204528.13</v>
      </c>
    </row>
    <row r="208" spans="2:9" s="1" customFormat="1" ht="25.2" customHeight="1" x14ac:dyDescent="0.3">
      <c r="B208" s="12" t="s">
        <v>2163</v>
      </c>
      <c r="C208" s="12" t="s">
        <v>2164</v>
      </c>
      <c r="D208" s="13"/>
      <c r="E208" s="17"/>
      <c r="F208" s="13"/>
      <c r="G208" s="13">
        <f>SUM(G209)</f>
        <v>48924.74</v>
      </c>
    </row>
    <row r="209" spans="2:9" s="1" customFormat="1" ht="15" customHeight="1" x14ac:dyDescent="0.3">
      <c r="B209" s="4" t="s">
        <v>2165</v>
      </c>
      <c r="C209" s="4" t="s">
        <v>2166</v>
      </c>
      <c r="D209" s="3" t="s">
        <v>1337</v>
      </c>
      <c r="E209" s="18">
        <v>1259</v>
      </c>
      <c r="F209" s="3">
        <v>38.86</v>
      </c>
      <c r="G209" s="3">
        <f t="shared" ref="G209" si="78">+ROUND(E209*F209,2)</f>
        <v>48924.74</v>
      </c>
      <c r="I209" s="1">
        <f t="shared" ref="I209" si="79">+H209-F209</f>
        <v>-38.86</v>
      </c>
    </row>
    <row r="210" spans="2:9" s="1" customFormat="1" ht="25.2" customHeight="1" x14ac:dyDescent="0.3">
      <c r="B210" s="12" t="s">
        <v>2205</v>
      </c>
      <c r="C210" s="12" t="s">
        <v>2206</v>
      </c>
      <c r="D210" s="13"/>
      <c r="E210" s="17"/>
      <c r="F210" s="13"/>
      <c r="G210" s="13">
        <f>SUM(G211:G213)</f>
        <v>80555.22</v>
      </c>
    </row>
    <row r="211" spans="2:9" s="1" customFormat="1" ht="15" customHeight="1" x14ac:dyDescent="0.3">
      <c r="B211" s="4" t="s">
        <v>2209</v>
      </c>
      <c r="C211" s="4" t="s">
        <v>2210</v>
      </c>
      <c r="D211" s="3" t="s">
        <v>28</v>
      </c>
      <c r="E211" s="18">
        <v>3206</v>
      </c>
      <c r="F211" s="3">
        <v>18.170000000000002</v>
      </c>
      <c r="G211" s="3">
        <f t="shared" ref="G211:G213" si="80">+ROUND(E211*F211,2)</f>
        <v>58253.02</v>
      </c>
      <c r="I211" s="1">
        <f t="shared" ref="I211:I213" si="81">+H211-F211</f>
        <v>-18.170000000000002</v>
      </c>
    </row>
    <row r="212" spans="2:9" s="1" customFormat="1" ht="15" customHeight="1" x14ac:dyDescent="0.3">
      <c r="B212" s="4" t="s">
        <v>2211</v>
      </c>
      <c r="C212" s="4" t="s">
        <v>2212</v>
      </c>
      <c r="D212" s="3" t="s">
        <v>28</v>
      </c>
      <c r="E212" s="18">
        <v>886</v>
      </c>
      <c r="F212" s="3">
        <v>24.17</v>
      </c>
      <c r="G212" s="3">
        <f t="shared" si="80"/>
        <v>21414.62</v>
      </c>
      <c r="I212" s="1">
        <f t="shared" si="81"/>
        <v>-24.17</v>
      </c>
    </row>
    <row r="213" spans="2:9" s="1" customFormat="1" ht="15" customHeight="1" x14ac:dyDescent="0.3">
      <c r="B213" s="4" t="s">
        <v>2213</v>
      </c>
      <c r="C213" s="4" t="s">
        <v>2214</v>
      </c>
      <c r="D213" s="3" t="s">
        <v>28</v>
      </c>
      <c r="E213" s="18">
        <v>18</v>
      </c>
      <c r="F213" s="3">
        <v>49.31</v>
      </c>
      <c r="G213" s="3">
        <f t="shared" si="80"/>
        <v>887.58</v>
      </c>
      <c r="I213" s="1">
        <f t="shared" si="81"/>
        <v>-49.31</v>
      </c>
    </row>
    <row r="214" spans="2:9" s="1" customFormat="1" ht="25.2" customHeight="1" x14ac:dyDescent="0.3">
      <c r="B214" s="12" t="s">
        <v>2219</v>
      </c>
      <c r="C214" s="12" t="s">
        <v>2220</v>
      </c>
      <c r="D214" s="13"/>
      <c r="E214" s="17"/>
      <c r="F214" s="13"/>
      <c r="G214" s="13">
        <f>SUM(G215:G217)</f>
        <v>75048.17</v>
      </c>
    </row>
    <row r="215" spans="2:9" s="1" customFormat="1" ht="15" customHeight="1" x14ac:dyDescent="0.3">
      <c r="B215" s="4" t="s">
        <v>2277</v>
      </c>
      <c r="C215" s="4" t="s">
        <v>8536</v>
      </c>
      <c r="D215" s="3" t="s">
        <v>25</v>
      </c>
      <c r="E215" s="18">
        <v>1691</v>
      </c>
      <c r="F215" s="3">
        <v>16.170000000000002</v>
      </c>
      <c r="G215" s="3">
        <f t="shared" ref="G215:G217" si="82">+ROUND(E215*F215,2)</f>
        <v>27343.47</v>
      </c>
      <c r="I215" s="1">
        <f t="shared" ref="I215:I217" si="83">+H215-F215</f>
        <v>-16.170000000000002</v>
      </c>
    </row>
    <row r="216" spans="2:9" s="1" customFormat="1" ht="15" customHeight="1" x14ac:dyDescent="0.3">
      <c r="B216" s="4" t="s">
        <v>2299</v>
      </c>
      <c r="C216" s="4" t="s">
        <v>8537</v>
      </c>
      <c r="D216" s="3" t="s">
        <v>28</v>
      </c>
      <c r="E216" s="18">
        <v>3118</v>
      </c>
      <c r="F216" s="3">
        <v>6.59</v>
      </c>
      <c r="G216" s="3">
        <f t="shared" si="82"/>
        <v>20547.62</v>
      </c>
      <c r="I216" s="1">
        <f t="shared" si="83"/>
        <v>-6.59</v>
      </c>
    </row>
    <row r="217" spans="2:9" s="1" customFormat="1" ht="15" customHeight="1" x14ac:dyDescent="0.3">
      <c r="B217" s="4" t="s">
        <v>2309</v>
      </c>
      <c r="C217" s="4" t="s">
        <v>8538</v>
      </c>
      <c r="D217" s="3" t="s">
        <v>28</v>
      </c>
      <c r="E217" s="18">
        <v>3268</v>
      </c>
      <c r="F217" s="3">
        <v>8.31</v>
      </c>
      <c r="G217" s="3">
        <f t="shared" si="82"/>
        <v>27157.08</v>
      </c>
      <c r="I217" s="1">
        <f t="shared" si="83"/>
        <v>-8.31</v>
      </c>
    </row>
    <row r="218" spans="2:9" s="1" customFormat="1" ht="30" customHeight="1" x14ac:dyDescent="0.3">
      <c r="B218" s="7" t="s">
        <v>3672</v>
      </c>
      <c r="C218" s="7" t="s">
        <v>5</v>
      </c>
      <c r="D218" s="8"/>
      <c r="E218" s="15"/>
      <c r="F218" s="8"/>
      <c r="G218" s="8">
        <f>+G219+G221+G230+G234</f>
        <v>170365.44</v>
      </c>
    </row>
    <row r="219" spans="2:9" s="1" customFormat="1" ht="25.2" customHeight="1" x14ac:dyDescent="0.3">
      <c r="B219" s="10" t="s">
        <v>3701</v>
      </c>
      <c r="C219" s="10" t="s">
        <v>3702</v>
      </c>
      <c r="D219" s="11"/>
      <c r="E219" s="16"/>
      <c r="F219" s="11"/>
      <c r="G219" s="11">
        <f>SUM(G220)</f>
        <v>33287.519999999997</v>
      </c>
    </row>
    <row r="220" spans="2:9" s="1" customFormat="1" ht="15" customHeight="1" x14ac:dyDescent="0.3">
      <c r="B220" s="4" t="s">
        <v>3748</v>
      </c>
      <c r="C220" s="4" t="s">
        <v>3749</v>
      </c>
      <c r="D220" s="3" t="s">
        <v>25</v>
      </c>
      <c r="E220" s="18">
        <v>100.43</v>
      </c>
      <c r="F220" s="3">
        <v>331.45</v>
      </c>
      <c r="G220" s="3">
        <f t="shared" ref="G220:G233" si="84">+ROUND(E220*F220,2)</f>
        <v>33287.519999999997</v>
      </c>
      <c r="I220" s="1">
        <f t="shared" ref="I220:I253" si="85">+H220-F220</f>
        <v>-331.45</v>
      </c>
    </row>
    <row r="221" spans="2:9" s="1" customFormat="1" ht="25.2" customHeight="1" x14ac:dyDescent="0.3">
      <c r="B221" s="10" t="s">
        <v>3754</v>
      </c>
      <c r="C221" s="10" t="s">
        <v>3755</v>
      </c>
      <c r="D221" s="11"/>
      <c r="E221" s="16"/>
      <c r="F221" s="11"/>
      <c r="G221" s="11">
        <f>SUM(G222:G229)</f>
        <v>6174.8200000000015</v>
      </c>
    </row>
    <row r="222" spans="2:9" s="1" customFormat="1" ht="15" customHeight="1" x14ac:dyDescent="0.3">
      <c r="B222" s="4" t="s">
        <v>3764</v>
      </c>
      <c r="C222" s="4" t="s">
        <v>3765</v>
      </c>
      <c r="D222" s="3" t="s">
        <v>1337</v>
      </c>
      <c r="E222" s="18">
        <v>92</v>
      </c>
      <c r="F222" s="3">
        <v>33.17</v>
      </c>
      <c r="G222" s="3">
        <f t="shared" si="84"/>
        <v>3051.64</v>
      </c>
      <c r="I222" s="1">
        <f t="shared" si="85"/>
        <v>-33.17</v>
      </c>
    </row>
    <row r="223" spans="2:9" s="1" customFormat="1" ht="15" customHeight="1" x14ac:dyDescent="0.3">
      <c r="B223" s="4" t="s">
        <v>3766</v>
      </c>
      <c r="C223" s="4" t="s">
        <v>3767</v>
      </c>
      <c r="D223" s="3" t="s">
        <v>1337</v>
      </c>
      <c r="E223" s="18">
        <v>60</v>
      </c>
      <c r="F223" s="3">
        <v>33.17</v>
      </c>
      <c r="G223" s="3">
        <f t="shared" si="84"/>
        <v>1990.2</v>
      </c>
      <c r="I223" s="1">
        <f t="shared" si="85"/>
        <v>-33.17</v>
      </c>
    </row>
    <row r="224" spans="2:9" s="1" customFormat="1" ht="15" customHeight="1" x14ac:dyDescent="0.3">
      <c r="B224" s="4" t="s">
        <v>3768</v>
      </c>
      <c r="C224" s="4" t="s">
        <v>3769</v>
      </c>
      <c r="D224" s="3" t="s">
        <v>1337</v>
      </c>
      <c r="E224" s="18">
        <v>4</v>
      </c>
      <c r="F224" s="3">
        <v>33.17</v>
      </c>
      <c r="G224" s="3">
        <f t="shared" si="84"/>
        <v>132.68</v>
      </c>
      <c r="I224" s="1">
        <f t="shared" si="85"/>
        <v>-33.17</v>
      </c>
    </row>
    <row r="225" spans="2:9" s="1" customFormat="1" ht="15" customHeight="1" x14ac:dyDescent="0.3">
      <c r="B225" s="4" t="s">
        <v>3770</v>
      </c>
      <c r="C225" s="4" t="s">
        <v>3771</v>
      </c>
      <c r="D225" s="3" t="s">
        <v>1337</v>
      </c>
      <c r="E225" s="18">
        <v>5</v>
      </c>
      <c r="F225" s="3">
        <v>38.47</v>
      </c>
      <c r="G225" s="3">
        <f t="shared" si="84"/>
        <v>192.35</v>
      </c>
      <c r="I225" s="1">
        <f t="shared" si="85"/>
        <v>-38.47</v>
      </c>
    </row>
    <row r="226" spans="2:9" s="1" customFormat="1" ht="15" customHeight="1" x14ac:dyDescent="0.3">
      <c r="B226" s="4" t="s">
        <v>3772</v>
      </c>
      <c r="C226" s="4" t="s">
        <v>3773</v>
      </c>
      <c r="D226" s="3" t="s">
        <v>1337</v>
      </c>
      <c r="E226" s="18">
        <v>4</v>
      </c>
      <c r="F226" s="3">
        <v>33.17</v>
      </c>
      <c r="G226" s="3">
        <f t="shared" si="84"/>
        <v>132.68</v>
      </c>
      <c r="I226" s="1">
        <f t="shared" si="85"/>
        <v>-33.17</v>
      </c>
    </row>
    <row r="227" spans="2:9" s="1" customFormat="1" ht="15" customHeight="1" x14ac:dyDescent="0.3">
      <c r="B227" s="4" t="s">
        <v>3774</v>
      </c>
      <c r="C227" s="4" t="s">
        <v>3775</v>
      </c>
      <c r="D227" s="3" t="s">
        <v>1337</v>
      </c>
      <c r="E227" s="18">
        <v>3</v>
      </c>
      <c r="F227" s="3">
        <v>35.67</v>
      </c>
      <c r="G227" s="3">
        <f t="shared" si="84"/>
        <v>107.01</v>
      </c>
      <c r="I227" s="1">
        <f t="shared" si="85"/>
        <v>-35.67</v>
      </c>
    </row>
    <row r="228" spans="2:9" s="1" customFormat="1" ht="15" customHeight="1" x14ac:dyDescent="0.3">
      <c r="B228" s="4" t="s">
        <v>3776</v>
      </c>
      <c r="C228" s="4" t="s">
        <v>3777</v>
      </c>
      <c r="D228" s="3" t="s">
        <v>1337</v>
      </c>
      <c r="E228" s="18">
        <v>2</v>
      </c>
      <c r="F228" s="3">
        <v>18.77</v>
      </c>
      <c r="G228" s="3">
        <f t="shared" si="84"/>
        <v>37.54</v>
      </c>
      <c r="I228" s="1">
        <f t="shared" si="85"/>
        <v>-18.77</v>
      </c>
    </row>
    <row r="229" spans="2:9" s="1" customFormat="1" ht="15" customHeight="1" x14ac:dyDescent="0.3">
      <c r="B229" s="4" t="s">
        <v>3784</v>
      </c>
      <c r="C229" s="4" t="s">
        <v>3785</v>
      </c>
      <c r="D229" s="3" t="s">
        <v>1337</v>
      </c>
      <c r="E229" s="18">
        <v>16</v>
      </c>
      <c r="F229" s="3">
        <v>33.17</v>
      </c>
      <c r="G229" s="3">
        <f t="shared" si="84"/>
        <v>530.72</v>
      </c>
      <c r="I229" s="1">
        <f t="shared" si="85"/>
        <v>-33.17</v>
      </c>
    </row>
    <row r="230" spans="2:9" s="1" customFormat="1" ht="25.2" customHeight="1" x14ac:dyDescent="0.3">
      <c r="B230" s="10" t="s">
        <v>3814</v>
      </c>
      <c r="C230" s="10" t="s">
        <v>3815</v>
      </c>
      <c r="D230" s="11"/>
      <c r="E230" s="16"/>
      <c r="F230" s="11"/>
      <c r="G230" s="11">
        <f>SUM(G231:G233)</f>
        <v>13032.039999999999</v>
      </c>
    </row>
    <row r="231" spans="2:9" s="1" customFormat="1" ht="15" customHeight="1" x14ac:dyDescent="0.3">
      <c r="B231" s="4" t="s">
        <v>3816</v>
      </c>
      <c r="C231" s="4" t="s">
        <v>3817</v>
      </c>
      <c r="D231" s="3" t="s">
        <v>28</v>
      </c>
      <c r="E231" s="18">
        <v>3</v>
      </c>
      <c r="F231" s="3">
        <v>3113.96</v>
      </c>
      <c r="G231" s="3">
        <f t="shared" si="84"/>
        <v>9341.8799999999992</v>
      </c>
      <c r="I231" s="1">
        <f t="shared" si="85"/>
        <v>-3113.96</v>
      </c>
    </row>
    <row r="232" spans="2:9" s="1" customFormat="1" ht="15" customHeight="1" x14ac:dyDescent="0.3">
      <c r="B232" s="4" t="s">
        <v>3818</v>
      </c>
      <c r="C232" s="4" t="s">
        <v>3819</v>
      </c>
      <c r="D232" s="3" t="s">
        <v>28</v>
      </c>
      <c r="E232" s="18">
        <v>2</v>
      </c>
      <c r="F232" s="3">
        <v>1586.66</v>
      </c>
      <c r="G232" s="3">
        <f t="shared" si="84"/>
        <v>3173.32</v>
      </c>
      <c r="I232" s="1">
        <f t="shared" si="85"/>
        <v>-1586.66</v>
      </c>
    </row>
    <row r="233" spans="2:9" s="1" customFormat="1" ht="15" customHeight="1" x14ac:dyDescent="0.3">
      <c r="B233" s="4" t="s">
        <v>3822</v>
      </c>
      <c r="C233" s="4" t="s">
        <v>3823</v>
      </c>
      <c r="D233" s="3" t="s">
        <v>28</v>
      </c>
      <c r="E233" s="18">
        <v>438</v>
      </c>
      <c r="F233" s="3">
        <v>1.18</v>
      </c>
      <c r="G233" s="3">
        <f t="shared" si="84"/>
        <v>516.84</v>
      </c>
      <c r="I233" s="1">
        <f t="shared" si="85"/>
        <v>-1.18</v>
      </c>
    </row>
    <row r="234" spans="2:9" s="1" customFormat="1" ht="25.2" customHeight="1" x14ac:dyDescent="0.3">
      <c r="B234" s="10" t="s">
        <v>3867</v>
      </c>
      <c r="C234" s="10" t="s">
        <v>3868</v>
      </c>
      <c r="D234" s="11"/>
      <c r="E234" s="16"/>
      <c r="F234" s="11"/>
      <c r="G234" s="11">
        <f>+G235+G244+G247</f>
        <v>117871.06</v>
      </c>
    </row>
    <row r="235" spans="2:9" s="1" customFormat="1" ht="25.2" customHeight="1" x14ac:dyDescent="0.3">
      <c r="B235" s="12" t="s">
        <v>3869</v>
      </c>
      <c r="C235" s="12" t="s">
        <v>3870</v>
      </c>
      <c r="D235" s="13"/>
      <c r="E235" s="17"/>
      <c r="F235" s="13"/>
      <c r="G235" s="13">
        <f>SUM(G236:G243)</f>
        <v>69303.22</v>
      </c>
    </row>
    <row r="236" spans="2:9" s="1" customFormat="1" ht="15" customHeight="1" x14ac:dyDescent="0.3">
      <c r="B236" s="4" t="s">
        <v>3875</v>
      </c>
      <c r="C236" s="4" t="s">
        <v>3876</v>
      </c>
      <c r="D236" s="3" t="s">
        <v>28</v>
      </c>
      <c r="E236" s="18">
        <v>125</v>
      </c>
      <c r="F236" s="3">
        <v>335.45</v>
      </c>
      <c r="G236" s="3">
        <f t="shared" ref="G236:G249" si="86">+ROUND(E236*F236,2)</f>
        <v>41931.25</v>
      </c>
      <c r="I236" s="1">
        <f t="shared" si="85"/>
        <v>-335.45</v>
      </c>
    </row>
    <row r="237" spans="2:9" s="1" customFormat="1" ht="15" customHeight="1" x14ac:dyDescent="0.3">
      <c r="B237" s="4" t="s">
        <v>3877</v>
      </c>
      <c r="C237" s="4" t="s">
        <v>3878</v>
      </c>
      <c r="D237" s="3" t="s">
        <v>28</v>
      </c>
      <c r="E237" s="18">
        <v>4</v>
      </c>
      <c r="F237" s="3">
        <v>68.64</v>
      </c>
      <c r="G237" s="3">
        <f t="shared" si="86"/>
        <v>274.56</v>
      </c>
      <c r="I237" s="1">
        <f t="shared" si="85"/>
        <v>-68.64</v>
      </c>
    </row>
    <row r="238" spans="2:9" s="1" customFormat="1" ht="15" customHeight="1" x14ac:dyDescent="0.3">
      <c r="B238" s="4" t="s">
        <v>3879</v>
      </c>
      <c r="C238" s="4" t="s">
        <v>3880</v>
      </c>
      <c r="D238" s="3" t="s">
        <v>28</v>
      </c>
      <c r="E238" s="18">
        <v>4</v>
      </c>
      <c r="F238" s="3">
        <v>289</v>
      </c>
      <c r="G238" s="3">
        <f t="shared" si="86"/>
        <v>1156</v>
      </c>
      <c r="I238" s="1">
        <f t="shared" si="85"/>
        <v>-289</v>
      </c>
    </row>
    <row r="239" spans="2:9" s="1" customFormat="1" ht="15" customHeight="1" x14ac:dyDescent="0.3">
      <c r="B239" s="4" t="s">
        <v>3881</v>
      </c>
      <c r="C239" s="4" t="s">
        <v>3882</v>
      </c>
      <c r="D239" s="3" t="s">
        <v>28</v>
      </c>
      <c r="E239" s="18">
        <v>5</v>
      </c>
      <c r="F239" s="3">
        <v>271.22000000000003</v>
      </c>
      <c r="G239" s="3">
        <f t="shared" si="86"/>
        <v>1356.1</v>
      </c>
      <c r="I239" s="1">
        <f t="shared" si="85"/>
        <v>-271.22000000000003</v>
      </c>
    </row>
    <row r="240" spans="2:9" s="1" customFormat="1" ht="15" customHeight="1" x14ac:dyDescent="0.3">
      <c r="B240" s="4" t="s">
        <v>3883</v>
      </c>
      <c r="C240" s="4" t="s">
        <v>3884</v>
      </c>
      <c r="D240" s="3" t="s">
        <v>28</v>
      </c>
      <c r="E240" s="18">
        <v>3</v>
      </c>
      <c r="F240" s="3">
        <v>289.14999999999998</v>
      </c>
      <c r="G240" s="3">
        <f t="shared" si="86"/>
        <v>867.45</v>
      </c>
      <c r="I240" s="1">
        <f t="shared" si="85"/>
        <v>-289.14999999999998</v>
      </c>
    </row>
    <row r="241" spans="2:9" s="1" customFormat="1" ht="15" customHeight="1" x14ac:dyDescent="0.3">
      <c r="B241" s="4" t="s">
        <v>3887</v>
      </c>
      <c r="C241" s="4" t="s">
        <v>3888</v>
      </c>
      <c r="D241" s="3" t="s">
        <v>28</v>
      </c>
      <c r="E241" s="18">
        <v>3</v>
      </c>
      <c r="F241" s="3">
        <v>315</v>
      </c>
      <c r="G241" s="3">
        <f t="shared" si="86"/>
        <v>945</v>
      </c>
      <c r="I241" s="1">
        <f t="shared" si="85"/>
        <v>-315</v>
      </c>
    </row>
    <row r="242" spans="2:9" s="1" customFormat="1" ht="15" customHeight="1" x14ac:dyDescent="0.3">
      <c r="B242" s="4" t="s">
        <v>3891</v>
      </c>
      <c r="C242" s="4" t="s">
        <v>3892</v>
      </c>
      <c r="D242" s="3" t="s">
        <v>28</v>
      </c>
      <c r="E242" s="18">
        <v>13</v>
      </c>
      <c r="F242" s="3">
        <v>270.22000000000003</v>
      </c>
      <c r="G242" s="3">
        <f t="shared" si="86"/>
        <v>3512.86</v>
      </c>
      <c r="I242" s="1">
        <f t="shared" si="85"/>
        <v>-270.22000000000003</v>
      </c>
    </row>
    <row r="243" spans="2:9" s="1" customFormat="1" ht="15" customHeight="1" x14ac:dyDescent="0.3">
      <c r="B243" s="4" t="s">
        <v>3897</v>
      </c>
      <c r="C243" s="4" t="s">
        <v>3898</v>
      </c>
      <c r="D243" s="3" t="s">
        <v>28</v>
      </c>
      <c r="E243" s="18">
        <v>45</v>
      </c>
      <c r="F243" s="3">
        <v>428</v>
      </c>
      <c r="G243" s="3">
        <f t="shared" si="86"/>
        <v>19260</v>
      </c>
      <c r="I243" s="1">
        <f t="shared" si="85"/>
        <v>-428</v>
      </c>
    </row>
    <row r="244" spans="2:9" s="1" customFormat="1" ht="25.2" customHeight="1" x14ac:dyDescent="0.3">
      <c r="B244" s="12" t="s">
        <v>3901</v>
      </c>
      <c r="C244" s="12" t="s">
        <v>3902</v>
      </c>
      <c r="D244" s="13"/>
      <c r="E244" s="17"/>
      <c r="F244" s="13"/>
      <c r="G244" s="13">
        <f>SUM(G245:G246)</f>
        <v>1953.8400000000001</v>
      </c>
    </row>
    <row r="245" spans="2:9" s="1" customFormat="1" ht="15" customHeight="1" x14ac:dyDescent="0.3">
      <c r="B245" s="4" t="s">
        <v>3913</v>
      </c>
      <c r="C245" s="4" t="s">
        <v>8539</v>
      </c>
      <c r="D245" s="3" t="s">
        <v>28</v>
      </c>
      <c r="E245" s="18">
        <v>18</v>
      </c>
      <c r="F245" s="3">
        <v>81.3</v>
      </c>
      <c r="G245" s="3">
        <f t="shared" si="86"/>
        <v>1463.4</v>
      </c>
      <c r="I245" s="1">
        <f t="shared" si="85"/>
        <v>-81.3</v>
      </c>
    </row>
    <row r="246" spans="2:9" s="1" customFormat="1" ht="15" customHeight="1" x14ac:dyDescent="0.3">
      <c r="B246" s="4" t="s">
        <v>3915</v>
      </c>
      <c r="C246" s="4" t="s">
        <v>3916</v>
      </c>
      <c r="D246" s="3" t="s">
        <v>28</v>
      </c>
      <c r="E246" s="18">
        <v>2</v>
      </c>
      <c r="F246" s="3">
        <v>245.22</v>
      </c>
      <c r="G246" s="3">
        <f t="shared" si="86"/>
        <v>490.44</v>
      </c>
      <c r="I246" s="1">
        <f t="shared" si="85"/>
        <v>-245.22</v>
      </c>
    </row>
    <row r="247" spans="2:9" s="1" customFormat="1" ht="25.2" customHeight="1" x14ac:dyDescent="0.3">
      <c r="B247" s="12" t="s">
        <v>3921</v>
      </c>
      <c r="C247" s="12" t="s">
        <v>3922</v>
      </c>
      <c r="D247" s="13"/>
      <c r="E247" s="17"/>
      <c r="F247" s="13"/>
      <c r="G247" s="13">
        <f>SUM(G248:G249)</f>
        <v>46614</v>
      </c>
    </row>
    <row r="248" spans="2:9" s="1" customFormat="1" ht="15" customHeight="1" x14ac:dyDescent="0.3">
      <c r="B248" s="4" t="s">
        <v>3923</v>
      </c>
      <c r="C248" s="4" t="s">
        <v>3924</v>
      </c>
      <c r="D248" s="3" t="s">
        <v>28</v>
      </c>
      <c r="E248" s="18">
        <v>32</v>
      </c>
      <c r="F248" s="3">
        <v>840</v>
      </c>
      <c r="G248" s="3">
        <f t="shared" si="86"/>
        <v>26880</v>
      </c>
      <c r="I248" s="1">
        <f t="shared" si="85"/>
        <v>-840</v>
      </c>
    </row>
    <row r="249" spans="2:9" s="1" customFormat="1" ht="15" customHeight="1" x14ac:dyDescent="0.3">
      <c r="B249" s="4" t="s">
        <v>3925</v>
      </c>
      <c r="C249" s="4" t="s">
        <v>3926</v>
      </c>
      <c r="D249" s="3" t="s">
        <v>28</v>
      </c>
      <c r="E249" s="18">
        <v>22</v>
      </c>
      <c r="F249" s="3">
        <v>897</v>
      </c>
      <c r="G249" s="3">
        <f t="shared" si="86"/>
        <v>19734</v>
      </c>
      <c r="I249" s="1">
        <f t="shared" si="85"/>
        <v>-897</v>
      </c>
    </row>
    <row r="250" spans="2:9" ht="45" customHeight="1" x14ac:dyDescent="0.3">
      <c r="B250" s="69"/>
      <c r="C250" s="70" t="s">
        <v>4274</v>
      </c>
      <c r="D250" s="71"/>
      <c r="E250" s="72"/>
      <c r="F250" s="102"/>
      <c r="G250" s="103">
        <f>+G251</f>
        <v>80748.37</v>
      </c>
      <c r="H250" s="1"/>
      <c r="I250" s="1"/>
    </row>
    <row r="251" spans="2:9" s="1" customFormat="1" ht="30" customHeight="1" x14ac:dyDescent="0.3">
      <c r="B251" s="7" t="s">
        <v>4275</v>
      </c>
      <c r="C251" s="7" t="s">
        <v>4274</v>
      </c>
      <c r="D251" s="8"/>
      <c r="E251" s="15"/>
      <c r="F251" s="8"/>
      <c r="G251" s="8">
        <f>+G252+G254</f>
        <v>80748.37</v>
      </c>
    </row>
    <row r="252" spans="2:9" s="1" customFormat="1" ht="25.2" customHeight="1" x14ac:dyDescent="0.3">
      <c r="B252" s="10" t="s">
        <v>4276</v>
      </c>
      <c r="C252" s="10" t="s">
        <v>4277</v>
      </c>
      <c r="D252" s="11"/>
      <c r="E252" s="16"/>
      <c r="F252" s="11"/>
      <c r="G252" s="11">
        <f>SUM(G253)</f>
        <v>78374.59</v>
      </c>
    </row>
    <row r="253" spans="2:9" s="1" customFormat="1" ht="15" customHeight="1" x14ac:dyDescent="0.3">
      <c r="B253" s="4" t="s">
        <v>4412</v>
      </c>
      <c r="C253" s="4" t="s">
        <v>4413</v>
      </c>
      <c r="D253" s="3" t="s">
        <v>28</v>
      </c>
      <c r="E253" s="18">
        <v>1</v>
      </c>
      <c r="F253" s="3">
        <v>78374.59</v>
      </c>
      <c r="G253" s="3">
        <f t="shared" ref="G253" si="87">+ROUND(E253*F253,2)</f>
        <v>78374.59</v>
      </c>
      <c r="I253" s="1">
        <f t="shared" si="85"/>
        <v>-78374.59</v>
      </c>
    </row>
    <row r="254" spans="2:9" s="1" customFormat="1" ht="25.2" customHeight="1" x14ac:dyDescent="0.3">
      <c r="B254" s="10" t="s">
        <v>4520</v>
      </c>
      <c r="C254" s="10" t="s">
        <v>4521</v>
      </c>
      <c r="D254" s="11"/>
      <c r="E254" s="16"/>
      <c r="F254" s="11"/>
      <c r="G254" s="11">
        <f>SUM(G255)</f>
        <v>2373.7800000000002</v>
      </c>
    </row>
    <row r="255" spans="2:9" s="1" customFormat="1" ht="15" customHeight="1" x14ac:dyDescent="0.3">
      <c r="B255" s="4" t="s">
        <v>4624</v>
      </c>
      <c r="C255" s="4" t="s">
        <v>4625</v>
      </c>
      <c r="D255" s="3" t="s">
        <v>28</v>
      </c>
      <c r="E255" s="18">
        <v>3</v>
      </c>
      <c r="F255" s="3">
        <v>791.26</v>
      </c>
      <c r="G255" s="3">
        <f t="shared" ref="G255" si="88">+ROUND(E255*F255,2)</f>
        <v>2373.7800000000002</v>
      </c>
      <c r="I255" s="1">
        <f t="shared" ref="I255" si="89">+H255-F255</f>
        <v>-791.26</v>
      </c>
    </row>
    <row r="256" spans="2:9" ht="25.2" customHeight="1" x14ac:dyDescent="0.3">
      <c r="B256" s="229" t="s">
        <v>5747</v>
      </c>
      <c r="C256" s="229"/>
      <c r="D256" s="229"/>
      <c r="E256" s="229"/>
      <c r="F256" s="229"/>
      <c r="G256" s="29">
        <f>+G250+G12</f>
        <v>6953945.7700000005</v>
      </c>
      <c r="I256" s="1"/>
    </row>
    <row r="258" spans="7:7" x14ac:dyDescent="0.3">
      <c r="G258" s="48">
        <v>6953945.7700000005</v>
      </c>
    </row>
    <row r="259" spans="7:7" x14ac:dyDescent="0.3">
      <c r="G259" s="48">
        <f>+G258-G256</f>
        <v>0</v>
      </c>
    </row>
  </sheetData>
  <autoFilter ref="B11:I256" xr:uid="{030CF9B9-6599-409B-B5A7-E6FA14971943}"/>
  <mergeCells count="6">
    <mergeCell ref="B256:F256"/>
    <mergeCell ref="B1:G1"/>
    <mergeCell ref="C5:G5"/>
    <mergeCell ref="C6:G6"/>
    <mergeCell ref="C7:G7"/>
    <mergeCell ref="B9:G9"/>
  </mergeCells>
  <conditionalFormatting sqref="E13:E249">
    <cfRule type="cellIs" dxfId="9" priority="1" operator="lessThan">
      <formula>0</formula>
    </cfRule>
  </conditionalFormatting>
  <conditionalFormatting sqref="E251:E255">
    <cfRule type="cellIs" dxfId="8" priority="83"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B94B-3365-4984-A432-79EA6B6E3887}">
  <sheetPr codeName="Hoja11">
    <tabColor theme="3" tint="0.39997558519241921"/>
    <pageSetUpPr fitToPage="1"/>
  </sheetPr>
  <dimension ref="B1:L588"/>
  <sheetViews>
    <sheetView view="pageBreakPreview" topLeftCell="A493" zoomScale="80" zoomScaleNormal="78" zoomScaleSheetLayoutView="80" workbookViewId="0">
      <selection activeCell="B517" sqref="B517:B520"/>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48" customWidth="1"/>
    <col min="8" max="8" width="17.109375" style="1" customWidth="1"/>
    <col min="9" max="10" width="11.5546875" style="1"/>
    <col min="11" max="12" width="11.5546875" style="98"/>
    <col min="13" max="16384" width="11.5546875" style="28"/>
  </cols>
  <sheetData>
    <row r="1" spans="2:12" s="25" customFormat="1" ht="19.95" customHeight="1" x14ac:dyDescent="0.3">
      <c r="B1" s="220" t="s">
        <v>5744</v>
      </c>
      <c r="C1" s="220"/>
      <c r="D1" s="220"/>
      <c r="E1" s="220"/>
      <c r="F1" s="220"/>
      <c r="G1" s="220"/>
      <c r="H1" s="1"/>
      <c r="I1" s="1"/>
      <c r="J1" s="1"/>
      <c r="K1" s="98"/>
      <c r="L1" s="98"/>
    </row>
    <row r="2" spans="2:12" s="25" customFormat="1" ht="19.95" customHeight="1" x14ac:dyDescent="0.3">
      <c r="C2" s="26"/>
      <c r="D2" s="26"/>
      <c r="E2" s="30"/>
      <c r="F2" s="100"/>
      <c r="G2" s="100"/>
      <c r="H2" s="1"/>
      <c r="I2" s="1"/>
      <c r="J2" s="1"/>
      <c r="K2" s="98"/>
      <c r="L2" s="98"/>
    </row>
    <row r="3" spans="2:12" s="25" customFormat="1" ht="19.95" customHeight="1" x14ac:dyDescent="0.3">
      <c r="C3" s="26"/>
      <c r="D3" s="26"/>
      <c r="E3" s="30"/>
      <c r="F3" s="100"/>
      <c r="G3" s="100"/>
      <c r="H3" s="1"/>
      <c r="I3" s="1"/>
      <c r="J3" s="1"/>
      <c r="K3" s="98"/>
      <c r="L3" s="98"/>
    </row>
    <row r="4" spans="2:12" s="25" customFormat="1" ht="19.95" customHeight="1" x14ac:dyDescent="0.3">
      <c r="C4" s="26"/>
      <c r="D4" s="26"/>
      <c r="E4" s="30"/>
      <c r="F4" s="100"/>
      <c r="G4" s="100"/>
      <c r="H4" s="1"/>
      <c r="I4" s="1"/>
      <c r="J4" s="1"/>
      <c r="K4" s="98"/>
      <c r="L4" s="98"/>
    </row>
    <row r="5" spans="2:12" s="25" customFormat="1" ht="18" customHeight="1" x14ac:dyDescent="0.3">
      <c r="B5" s="25" t="s">
        <v>5426</v>
      </c>
      <c r="C5" s="221" t="s">
        <v>5427</v>
      </c>
      <c r="D5" s="221"/>
      <c r="E5" s="221"/>
      <c r="F5" s="221"/>
      <c r="G5" s="221"/>
      <c r="H5" s="1"/>
      <c r="I5" s="1"/>
      <c r="J5" s="1"/>
      <c r="K5" s="98"/>
      <c r="L5" s="98"/>
    </row>
    <row r="6" spans="2:12" s="25" customFormat="1" ht="30" customHeight="1" x14ac:dyDescent="0.3">
      <c r="B6" s="25" t="s">
        <v>5428</v>
      </c>
      <c r="C6" s="222" t="s">
        <v>5438</v>
      </c>
      <c r="D6" s="222"/>
      <c r="E6" s="222"/>
      <c r="F6" s="222"/>
      <c r="G6" s="222"/>
      <c r="H6" s="1"/>
      <c r="I6" s="1"/>
      <c r="J6" s="1"/>
      <c r="K6" s="98"/>
      <c r="L6" s="98"/>
    </row>
    <row r="7" spans="2:12" s="25" customFormat="1" ht="18" customHeight="1" x14ac:dyDescent="0.3">
      <c r="B7" s="25" t="s">
        <v>5429</v>
      </c>
      <c r="C7" s="221" t="s">
        <v>7690</v>
      </c>
      <c r="D7" s="221"/>
      <c r="E7" s="221"/>
      <c r="F7" s="221"/>
      <c r="G7" s="221"/>
      <c r="H7" s="1"/>
      <c r="I7" s="1"/>
      <c r="J7" s="1"/>
      <c r="K7" s="98"/>
      <c r="L7" s="98"/>
    </row>
    <row r="8" spans="2:12" x14ac:dyDescent="0.3">
      <c r="B8" s="27"/>
      <c r="C8" s="27"/>
      <c r="D8" s="27"/>
      <c r="E8" s="31"/>
      <c r="F8" s="101"/>
      <c r="G8" s="101"/>
    </row>
    <row r="9" spans="2:12" ht="15" customHeight="1" x14ac:dyDescent="0.3">
      <c r="B9" s="215" t="s">
        <v>7691</v>
      </c>
      <c r="C9" s="215"/>
      <c r="D9" s="215"/>
      <c r="E9" s="215"/>
      <c r="F9" s="215"/>
      <c r="G9" s="215"/>
    </row>
    <row r="11" spans="2:12" ht="30" customHeight="1" x14ac:dyDescent="0.3">
      <c r="B11" s="61" t="s">
        <v>8436</v>
      </c>
      <c r="C11" s="61" t="s">
        <v>5434</v>
      </c>
      <c r="D11" s="61" t="s">
        <v>5435</v>
      </c>
      <c r="E11" s="62" t="s">
        <v>5436</v>
      </c>
      <c r="F11" s="99" t="s">
        <v>5437</v>
      </c>
      <c r="G11" s="99" t="s">
        <v>5431</v>
      </c>
    </row>
    <row r="12" spans="2:12" ht="45" customHeight="1" x14ac:dyDescent="0.3">
      <c r="B12" s="69"/>
      <c r="C12" s="70" t="s">
        <v>97</v>
      </c>
      <c r="D12" s="71"/>
      <c r="E12" s="72"/>
      <c r="F12" s="102"/>
      <c r="G12" s="103">
        <f>+G13+G124+G173+G218+G507+G521+G545+G548</f>
        <v>20834187.850000001</v>
      </c>
      <c r="H12" s="1">
        <v>20834187.850000001</v>
      </c>
      <c r="I12" s="1">
        <f>+H12-G12</f>
        <v>0</v>
      </c>
    </row>
    <row r="13" spans="2:12" s="1" customFormat="1" ht="30" customHeight="1" x14ac:dyDescent="0.3">
      <c r="B13" s="7" t="s">
        <v>7</v>
      </c>
      <c r="C13" s="7" t="s">
        <v>0</v>
      </c>
      <c r="D13" s="8"/>
      <c r="E13" s="15"/>
      <c r="F13" s="8"/>
      <c r="G13" s="8">
        <f>+G14+G59+G102+G105</f>
        <v>8675907.1099999994</v>
      </c>
      <c r="H13" s="1">
        <v>8675907.1099999994</v>
      </c>
      <c r="I13" s="1">
        <f>+H13-G13</f>
        <v>0</v>
      </c>
    </row>
    <row r="14" spans="2:12" s="1" customFormat="1" ht="25.2" customHeight="1" x14ac:dyDescent="0.3">
      <c r="B14" s="10" t="s">
        <v>8</v>
      </c>
      <c r="C14" s="10" t="s">
        <v>9</v>
      </c>
      <c r="D14" s="11"/>
      <c r="E14" s="16"/>
      <c r="F14" s="11"/>
      <c r="G14" s="11">
        <f>+G15+G26+G33+G48+G51+G53+G55+G57</f>
        <v>4287912.8600000003</v>
      </c>
    </row>
    <row r="15" spans="2:12" s="1" customFormat="1" ht="25.2" customHeight="1" x14ac:dyDescent="0.3">
      <c r="B15" s="12" t="s">
        <v>10</v>
      </c>
      <c r="C15" s="12" t="s">
        <v>11</v>
      </c>
      <c r="D15" s="13"/>
      <c r="E15" s="17"/>
      <c r="F15" s="13"/>
      <c r="G15" s="13">
        <f>SUM(G16:G25)/2</f>
        <v>224602.77</v>
      </c>
    </row>
    <row r="16" spans="2:12" s="1" customFormat="1" ht="19.95" customHeight="1" x14ac:dyDescent="0.3">
      <c r="B16" s="6" t="s">
        <v>7692</v>
      </c>
      <c r="C16" s="6" t="s">
        <v>7693</v>
      </c>
      <c r="D16" s="5"/>
      <c r="E16" s="19"/>
      <c r="F16" s="5"/>
      <c r="G16" s="5">
        <f>SUM(G17:G18)</f>
        <v>9234.81</v>
      </c>
    </row>
    <row r="17" spans="2:7" s="1" customFormat="1" ht="15" customHeight="1" x14ac:dyDescent="0.3">
      <c r="B17" s="4" t="s">
        <v>7694</v>
      </c>
      <c r="C17" s="4" t="s">
        <v>8486</v>
      </c>
      <c r="D17" s="3" t="s">
        <v>14</v>
      </c>
      <c r="E17" s="18">
        <v>55.99</v>
      </c>
      <c r="F17" s="3">
        <v>82.63</v>
      </c>
      <c r="G17" s="3">
        <f t="shared" ref="G17:G18" si="0">+ROUND(E17*F17,2)</f>
        <v>4626.45</v>
      </c>
    </row>
    <row r="18" spans="2:7" s="1" customFormat="1" ht="15" customHeight="1" x14ac:dyDescent="0.3">
      <c r="B18" s="4" t="s">
        <v>7695</v>
      </c>
      <c r="C18" s="4" t="s">
        <v>8487</v>
      </c>
      <c r="D18" s="3" t="s">
        <v>14</v>
      </c>
      <c r="E18" s="18">
        <v>102</v>
      </c>
      <c r="F18" s="3">
        <v>45.18</v>
      </c>
      <c r="G18" s="3">
        <f t="shared" si="0"/>
        <v>4608.3599999999997</v>
      </c>
    </row>
    <row r="19" spans="2:7" s="1" customFormat="1" ht="19.95" customHeight="1" x14ac:dyDescent="0.3">
      <c r="B19" s="6" t="s">
        <v>7696</v>
      </c>
      <c r="C19" s="6" t="s">
        <v>7697</v>
      </c>
      <c r="D19" s="5"/>
      <c r="E19" s="19"/>
      <c r="F19" s="5"/>
      <c r="G19" s="5">
        <f>SUM(G20:G22)</f>
        <v>80069.399999999994</v>
      </c>
    </row>
    <row r="20" spans="2:7" s="1" customFormat="1" ht="15" customHeight="1" x14ac:dyDescent="0.3">
      <c r="B20" s="4" t="s">
        <v>7698</v>
      </c>
      <c r="C20" s="4" t="s">
        <v>8615</v>
      </c>
      <c r="D20" s="3" t="s">
        <v>28</v>
      </c>
      <c r="E20" s="18">
        <v>60</v>
      </c>
      <c r="F20" s="3">
        <v>274.35000000000002</v>
      </c>
      <c r="G20" s="3">
        <f t="shared" ref="G20:G22" si="1">+ROUND(E20*F20,2)</f>
        <v>16461</v>
      </c>
    </row>
    <row r="21" spans="2:7" s="1" customFormat="1" ht="15" customHeight="1" x14ac:dyDescent="0.3">
      <c r="B21" s="4" t="s">
        <v>7699</v>
      </c>
      <c r="C21" s="4" t="s">
        <v>8616</v>
      </c>
      <c r="D21" s="3" t="s">
        <v>28</v>
      </c>
      <c r="E21" s="18">
        <v>20</v>
      </c>
      <c r="F21" s="3">
        <v>326.52</v>
      </c>
      <c r="G21" s="3">
        <f t="shared" si="1"/>
        <v>6530.4</v>
      </c>
    </row>
    <row r="22" spans="2:7" s="1" customFormat="1" ht="15" customHeight="1" x14ac:dyDescent="0.3">
      <c r="B22" s="4" t="s">
        <v>7700</v>
      </c>
      <c r="C22" s="4" t="s">
        <v>8617</v>
      </c>
      <c r="D22" s="3" t="s">
        <v>25</v>
      </c>
      <c r="E22" s="18">
        <v>126</v>
      </c>
      <c r="F22" s="3">
        <v>453</v>
      </c>
      <c r="G22" s="3">
        <f t="shared" si="1"/>
        <v>57078</v>
      </c>
    </row>
    <row r="23" spans="2:7" s="1" customFormat="1" ht="19.95" customHeight="1" x14ac:dyDescent="0.3">
      <c r="B23" s="6" t="s">
        <v>7701</v>
      </c>
      <c r="C23" s="6" t="s">
        <v>7702</v>
      </c>
      <c r="D23" s="5"/>
      <c r="E23" s="19"/>
      <c r="F23" s="5"/>
      <c r="G23" s="5">
        <f>SUM(G24:G25)</f>
        <v>135298.56</v>
      </c>
    </row>
    <row r="24" spans="2:7" s="1" customFormat="1" ht="15" customHeight="1" x14ac:dyDescent="0.3">
      <c r="B24" s="4" t="s">
        <v>7703</v>
      </c>
      <c r="C24" s="4" t="s">
        <v>7704</v>
      </c>
      <c r="D24" s="3" t="s">
        <v>198</v>
      </c>
      <c r="E24" s="18">
        <v>15601.45</v>
      </c>
      <c r="F24" s="3">
        <v>7.97</v>
      </c>
      <c r="G24" s="3">
        <f t="shared" ref="G24:G25" si="2">+ROUND(E24*F24,2)</f>
        <v>124343.56</v>
      </c>
    </row>
    <row r="25" spans="2:7" s="1" customFormat="1" ht="15" customHeight="1" x14ac:dyDescent="0.3">
      <c r="B25" s="4" t="s">
        <v>7705</v>
      </c>
      <c r="C25" s="4" t="s">
        <v>8386</v>
      </c>
      <c r="D25" s="3" t="s">
        <v>14</v>
      </c>
      <c r="E25" s="18">
        <v>100</v>
      </c>
      <c r="F25" s="3">
        <v>109.55</v>
      </c>
      <c r="G25" s="3">
        <f t="shared" si="2"/>
        <v>10955</v>
      </c>
    </row>
    <row r="26" spans="2:7" s="1" customFormat="1" ht="25.2" customHeight="1" x14ac:dyDescent="0.3">
      <c r="B26" s="12" t="s">
        <v>32</v>
      </c>
      <c r="C26" s="12" t="s">
        <v>33</v>
      </c>
      <c r="D26" s="13"/>
      <c r="E26" s="17"/>
      <c r="F26" s="13"/>
      <c r="G26" s="13">
        <f>SUM(G27:G32)/2</f>
        <v>108580</v>
      </c>
    </row>
    <row r="27" spans="2:7" s="1" customFormat="1" ht="19.95" customHeight="1" x14ac:dyDescent="0.3">
      <c r="B27" s="6" t="s">
        <v>43</v>
      </c>
      <c r="C27" s="6" t="s">
        <v>44</v>
      </c>
      <c r="D27" s="5"/>
      <c r="E27" s="19"/>
      <c r="F27" s="5"/>
      <c r="G27" s="5">
        <f>SUM(G28:G32)</f>
        <v>108580</v>
      </c>
    </row>
    <row r="28" spans="2:7" s="1" customFormat="1" ht="15" customHeight="1" x14ac:dyDescent="0.3">
      <c r="B28" s="4" t="s">
        <v>7706</v>
      </c>
      <c r="C28" s="4" t="s">
        <v>8387</v>
      </c>
      <c r="D28" s="3" t="s">
        <v>42</v>
      </c>
      <c r="E28" s="18">
        <v>1</v>
      </c>
      <c r="F28" s="3">
        <v>6660</v>
      </c>
      <c r="G28" s="3">
        <f t="shared" ref="G28:G32" si="3">+ROUND(E28*F28,2)</f>
        <v>6660</v>
      </c>
    </row>
    <row r="29" spans="2:7" s="1" customFormat="1" ht="15" customHeight="1" x14ac:dyDescent="0.3">
      <c r="B29" s="4" t="s">
        <v>7707</v>
      </c>
      <c r="C29" s="4" t="s">
        <v>8388</v>
      </c>
      <c r="D29" s="3" t="s">
        <v>42</v>
      </c>
      <c r="E29" s="18">
        <v>1</v>
      </c>
      <c r="F29" s="3">
        <v>25520</v>
      </c>
      <c r="G29" s="3">
        <f t="shared" si="3"/>
        <v>25520</v>
      </c>
    </row>
    <row r="30" spans="2:7" s="1" customFormat="1" ht="15" customHeight="1" x14ac:dyDescent="0.3">
      <c r="B30" s="4" t="s">
        <v>7708</v>
      </c>
      <c r="C30" s="4" t="s">
        <v>8488</v>
      </c>
      <c r="D30" s="3" t="s">
        <v>42</v>
      </c>
      <c r="E30" s="18">
        <v>1</v>
      </c>
      <c r="F30" s="3">
        <v>33600</v>
      </c>
      <c r="G30" s="3">
        <f t="shared" si="3"/>
        <v>33600</v>
      </c>
    </row>
    <row r="31" spans="2:7" s="1" customFormat="1" ht="15" customHeight="1" x14ac:dyDescent="0.3">
      <c r="B31" s="4" t="s">
        <v>7709</v>
      </c>
      <c r="C31" s="4" t="s">
        <v>8389</v>
      </c>
      <c r="D31" s="3" t="s">
        <v>42</v>
      </c>
      <c r="E31" s="18">
        <v>1</v>
      </c>
      <c r="F31" s="3">
        <v>29000</v>
      </c>
      <c r="G31" s="3">
        <f t="shared" si="3"/>
        <v>29000</v>
      </c>
    </row>
    <row r="32" spans="2:7" s="1" customFormat="1" ht="15" customHeight="1" x14ac:dyDescent="0.3">
      <c r="B32" s="4" t="s">
        <v>7710</v>
      </c>
      <c r="C32" s="4" t="s">
        <v>8390</v>
      </c>
      <c r="D32" s="3" t="s">
        <v>42</v>
      </c>
      <c r="E32" s="18">
        <v>1</v>
      </c>
      <c r="F32" s="3">
        <v>13800</v>
      </c>
      <c r="G32" s="3">
        <f t="shared" si="3"/>
        <v>13800</v>
      </c>
    </row>
    <row r="33" spans="2:7" s="1" customFormat="1" ht="25.2" customHeight="1" x14ac:dyDescent="0.3">
      <c r="B33" s="12" t="s">
        <v>5886</v>
      </c>
      <c r="C33" s="12" t="s">
        <v>1369</v>
      </c>
      <c r="D33" s="13"/>
      <c r="E33" s="17"/>
      <c r="F33" s="13"/>
      <c r="G33" s="13">
        <f>SUM(G34:G47)/2</f>
        <v>3748374.4699999997</v>
      </c>
    </row>
    <row r="34" spans="2:7" s="1" customFormat="1" ht="19.95" customHeight="1" x14ac:dyDescent="0.3">
      <c r="B34" s="6" t="s">
        <v>7712</v>
      </c>
      <c r="C34" s="6" t="s">
        <v>7711</v>
      </c>
      <c r="D34" s="5"/>
      <c r="E34" s="19"/>
      <c r="F34" s="5"/>
      <c r="G34" s="5">
        <f>SUM(G35:G39)</f>
        <v>392060.18</v>
      </c>
    </row>
    <row r="35" spans="2:7" s="1" customFormat="1" ht="15" customHeight="1" x14ac:dyDescent="0.3">
      <c r="B35" s="4" t="s">
        <v>7714</v>
      </c>
      <c r="C35" s="4" t="s">
        <v>9285</v>
      </c>
      <c r="D35" s="3" t="s">
        <v>78</v>
      </c>
      <c r="E35" s="18">
        <v>4032</v>
      </c>
      <c r="F35" s="3">
        <v>54.04</v>
      </c>
      <c r="G35" s="3">
        <f t="shared" ref="G35:G47" si="4">+ROUND(E35*F35,2)</f>
        <v>217889.28</v>
      </c>
    </row>
    <row r="36" spans="2:7" s="1" customFormat="1" ht="15" customHeight="1" x14ac:dyDescent="0.3">
      <c r="B36" s="4" t="s">
        <v>7715</v>
      </c>
      <c r="C36" s="4" t="s">
        <v>9286</v>
      </c>
      <c r="D36" s="3" t="s">
        <v>198</v>
      </c>
      <c r="E36" s="18">
        <v>81250</v>
      </c>
      <c r="F36" s="3">
        <v>0.14000000000000001</v>
      </c>
      <c r="G36" s="3">
        <f t="shared" ref="G36" si="5">+ROUND(E36*F36,2)</f>
        <v>11375</v>
      </c>
    </row>
    <row r="37" spans="2:7" s="1" customFormat="1" ht="15" customHeight="1" x14ac:dyDescent="0.3">
      <c r="B37" s="4" t="s">
        <v>7716</v>
      </c>
      <c r="C37" s="4" t="s">
        <v>8634</v>
      </c>
      <c r="D37" s="3" t="s">
        <v>5718</v>
      </c>
      <c r="E37" s="18">
        <v>800</v>
      </c>
      <c r="F37" s="3">
        <v>110.94</v>
      </c>
      <c r="G37" s="3">
        <f t="shared" si="4"/>
        <v>88752</v>
      </c>
    </row>
    <row r="38" spans="2:7" s="1" customFormat="1" ht="15" customHeight="1" x14ac:dyDescent="0.3">
      <c r="B38" s="4" t="s">
        <v>8475</v>
      </c>
      <c r="C38" s="4" t="s">
        <v>8635</v>
      </c>
      <c r="D38" s="3" t="s">
        <v>5718</v>
      </c>
      <c r="E38" s="18">
        <v>35</v>
      </c>
      <c r="F38" s="3">
        <v>986.18</v>
      </c>
      <c r="G38" s="3">
        <f t="shared" si="4"/>
        <v>34516.300000000003</v>
      </c>
    </row>
    <row r="39" spans="2:7" s="1" customFormat="1" ht="15" customHeight="1" x14ac:dyDescent="0.3">
      <c r="B39" s="4" t="s">
        <v>8618</v>
      </c>
      <c r="C39" s="4" t="s">
        <v>8636</v>
      </c>
      <c r="D39" s="3" t="s">
        <v>78</v>
      </c>
      <c r="E39" s="18">
        <v>532</v>
      </c>
      <c r="F39" s="3">
        <v>74.3</v>
      </c>
      <c r="G39" s="3">
        <f t="shared" si="4"/>
        <v>39527.599999999999</v>
      </c>
    </row>
    <row r="40" spans="2:7" s="1" customFormat="1" ht="19.95" customHeight="1" x14ac:dyDescent="0.3">
      <c r="B40" s="6" t="s">
        <v>7717</v>
      </c>
      <c r="C40" s="6" t="s">
        <v>7713</v>
      </c>
      <c r="D40" s="5"/>
      <c r="E40" s="19"/>
      <c r="F40" s="5"/>
      <c r="G40" s="5">
        <f>SUM(G41:G44)</f>
        <v>3245302.36</v>
      </c>
    </row>
    <row r="41" spans="2:7" s="1" customFormat="1" ht="15" customHeight="1" x14ac:dyDescent="0.3">
      <c r="B41" s="4" t="s">
        <v>7719</v>
      </c>
      <c r="C41" s="4" t="s">
        <v>8353</v>
      </c>
      <c r="D41" s="3" t="s">
        <v>8354</v>
      </c>
      <c r="E41" s="18">
        <v>16171.98</v>
      </c>
      <c r="F41" s="3">
        <v>148.22</v>
      </c>
      <c r="G41" s="3">
        <f t="shared" si="4"/>
        <v>2397010.88</v>
      </c>
    </row>
    <row r="42" spans="2:7" s="1" customFormat="1" ht="15" customHeight="1" x14ac:dyDescent="0.3">
      <c r="B42" s="4" t="s">
        <v>7720</v>
      </c>
      <c r="C42" s="4" t="s">
        <v>9287</v>
      </c>
      <c r="D42" s="3" t="s">
        <v>198</v>
      </c>
      <c r="E42" s="18">
        <v>1068540</v>
      </c>
      <c r="F42" s="3">
        <v>0.11</v>
      </c>
      <c r="G42" s="3">
        <f t="shared" si="4"/>
        <v>117539.4</v>
      </c>
    </row>
    <row r="43" spans="2:7" s="1" customFormat="1" ht="15" customHeight="1" x14ac:dyDescent="0.3">
      <c r="B43" s="4" t="s">
        <v>7721</v>
      </c>
      <c r="C43" s="4" t="s">
        <v>8637</v>
      </c>
      <c r="D43" s="3" t="s">
        <v>78</v>
      </c>
      <c r="E43" s="18">
        <v>1284</v>
      </c>
      <c r="F43" s="3">
        <v>47.94</v>
      </c>
      <c r="G43" s="3">
        <f t="shared" ref="G43" si="6">+ROUND(E43*F43,2)</f>
        <v>61554.96</v>
      </c>
    </row>
    <row r="44" spans="2:7" s="1" customFormat="1" ht="15" customHeight="1" x14ac:dyDescent="0.3">
      <c r="B44" s="4" t="s">
        <v>8492</v>
      </c>
      <c r="C44" s="4" t="s">
        <v>8632</v>
      </c>
      <c r="D44" s="3" t="s">
        <v>198</v>
      </c>
      <c r="E44" s="18">
        <v>3345985.62</v>
      </c>
      <c r="F44" s="3">
        <v>0.2</v>
      </c>
      <c r="G44" s="3">
        <f t="shared" si="4"/>
        <v>669197.12</v>
      </c>
    </row>
    <row r="45" spans="2:7" s="1" customFormat="1" ht="19.95" customHeight="1" x14ac:dyDescent="0.3">
      <c r="B45" s="6" t="s">
        <v>8495</v>
      </c>
      <c r="C45" s="6" t="s">
        <v>7718</v>
      </c>
      <c r="D45" s="5"/>
      <c r="E45" s="19"/>
      <c r="F45" s="5"/>
      <c r="G45" s="5">
        <f>SUM(G46:G47)</f>
        <v>111011.93</v>
      </c>
    </row>
    <row r="46" spans="2:7" s="1" customFormat="1" ht="15" customHeight="1" x14ac:dyDescent="0.3">
      <c r="B46" s="4" t="s">
        <v>8493</v>
      </c>
      <c r="C46" s="4" t="s">
        <v>8626</v>
      </c>
      <c r="D46" s="3" t="s">
        <v>78</v>
      </c>
      <c r="E46" s="18">
        <v>75.89</v>
      </c>
      <c r="F46" s="3">
        <v>111.16</v>
      </c>
      <c r="G46" s="3">
        <f t="shared" si="4"/>
        <v>8435.93</v>
      </c>
    </row>
    <row r="47" spans="2:7" s="1" customFormat="1" ht="15" customHeight="1" x14ac:dyDescent="0.3">
      <c r="B47" s="4" t="s">
        <v>8494</v>
      </c>
      <c r="C47" s="4" t="s">
        <v>7722</v>
      </c>
      <c r="D47" s="3" t="s">
        <v>28</v>
      </c>
      <c r="E47" s="18">
        <v>4800</v>
      </c>
      <c r="F47" s="3">
        <v>21.37</v>
      </c>
      <c r="G47" s="3">
        <f t="shared" si="4"/>
        <v>102576</v>
      </c>
    </row>
    <row r="48" spans="2:7" s="1" customFormat="1" ht="25.2" customHeight="1" x14ac:dyDescent="0.3">
      <c r="B48" s="12" t="s">
        <v>7723</v>
      </c>
      <c r="C48" s="12" t="s">
        <v>7724</v>
      </c>
      <c r="D48" s="13"/>
      <c r="E48" s="17"/>
      <c r="F48" s="13"/>
      <c r="G48" s="13">
        <f>SUM(G49:G50)</f>
        <v>7282.2</v>
      </c>
    </row>
    <row r="49" spans="2:7" s="1" customFormat="1" ht="15" customHeight="1" x14ac:dyDescent="0.3">
      <c r="B49" s="4" t="s">
        <v>7725</v>
      </c>
      <c r="C49" s="4" t="s">
        <v>8489</v>
      </c>
      <c r="D49" s="3" t="s">
        <v>25</v>
      </c>
      <c r="E49" s="18">
        <v>300</v>
      </c>
      <c r="F49" s="3">
        <v>19.82</v>
      </c>
      <c r="G49" s="3">
        <f t="shared" ref="G49:G50" si="7">+ROUND(E49*F49,2)</f>
        <v>5946</v>
      </c>
    </row>
    <row r="50" spans="2:7" s="1" customFormat="1" ht="15" customHeight="1" x14ac:dyDescent="0.3">
      <c r="B50" s="4" t="s">
        <v>7726</v>
      </c>
      <c r="C50" s="4" t="s">
        <v>7727</v>
      </c>
      <c r="D50" s="3" t="s">
        <v>25</v>
      </c>
      <c r="E50" s="18">
        <v>34</v>
      </c>
      <c r="F50" s="3">
        <v>39.299999999999997</v>
      </c>
      <c r="G50" s="3">
        <f t="shared" si="7"/>
        <v>1336.2</v>
      </c>
    </row>
    <row r="51" spans="2:7" s="1" customFormat="1" ht="25.2" customHeight="1" x14ac:dyDescent="0.3">
      <c r="B51" s="12" t="s">
        <v>7728</v>
      </c>
      <c r="C51" s="12" t="s">
        <v>8623</v>
      </c>
      <c r="D51" s="13"/>
      <c r="E51" s="17"/>
      <c r="F51" s="13"/>
      <c r="G51" s="13">
        <f>SUM(G52)</f>
        <v>10640</v>
      </c>
    </row>
    <row r="52" spans="2:7" s="1" customFormat="1" ht="15" customHeight="1" x14ac:dyDescent="0.3">
      <c r="B52" s="4" t="s">
        <v>7729</v>
      </c>
      <c r="C52" s="4" t="s">
        <v>8392</v>
      </c>
      <c r="D52" s="3" t="s">
        <v>42</v>
      </c>
      <c r="E52" s="18">
        <v>1</v>
      </c>
      <c r="F52" s="3">
        <v>10640</v>
      </c>
      <c r="G52" s="3">
        <f t="shared" ref="G52" si="8">+ROUND(E52*F52,2)</f>
        <v>10640</v>
      </c>
    </row>
    <row r="53" spans="2:7" s="1" customFormat="1" ht="25.2" customHeight="1" x14ac:dyDescent="0.3">
      <c r="B53" s="12" t="s">
        <v>7730</v>
      </c>
      <c r="C53" s="12" t="s">
        <v>7731</v>
      </c>
      <c r="D53" s="13"/>
      <c r="E53" s="17"/>
      <c r="F53" s="13"/>
      <c r="G53" s="13">
        <f>SUM(G54)</f>
        <v>996.92</v>
      </c>
    </row>
    <row r="54" spans="2:7" s="1" customFormat="1" ht="15" customHeight="1" x14ac:dyDescent="0.3">
      <c r="B54" s="4" t="s">
        <v>7732</v>
      </c>
      <c r="C54" s="4" t="s">
        <v>8447</v>
      </c>
      <c r="D54" s="3" t="s">
        <v>42</v>
      </c>
      <c r="E54" s="18">
        <v>1</v>
      </c>
      <c r="F54" s="3">
        <v>996.92</v>
      </c>
      <c r="G54" s="3">
        <f t="shared" ref="G54" si="9">+ROUND(E54*F54,2)</f>
        <v>996.92</v>
      </c>
    </row>
    <row r="55" spans="2:7" s="1" customFormat="1" ht="25.2" customHeight="1" x14ac:dyDescent="0.3">
      <c r="B55" s="12" t="s">
        <v>7733</v>
      </c>
      <c r="C55" s="12" t="s">
        <v>7734</v>
      </c>
      <c r="D55" s="13"/>
      <c r="E55" s="17"/>
      <c r="F55" s="13"/>
      <c r="G55" s="13">
        <f>SUM(G56)</f>
        <v>144282.6</v>
      </c>
    </row>
    <row r="56" spans="2:7" s="1" customFormat="1" ht="15" customHeight="1" x14ac:dyDescent="0.3">
      <c r="B56" s="4" t="s">
        <v>7735</v>
      </c>
      <c r="C56" s="4" t="s">
        <v>8393</v>
      </c>
      <c r="D56" s="3" t="s">
        <v>47</v>
      </c>
      <c r="E56" s="18">
        <v>18</v>
      </c>
      <c r="F56" s="3">
        <v>8015.7</v>
      </c>
      <c r="G56" s="3">
        <f t="shared" ref="G56" si="10">+ROUND(E56*F56,2)</f>
        <v>144282.6</v>
      </c>
    </row>
    <row r="57" spans="2:7" s="1" customFormat="1" ht="25.2" customHeight="1" x14ac:dyDescent="0.3">
      <c r="B57" s="12" t="s">
        <v>7736</v>
      </c>
      <c r="C57" s="12" t="s">
        <v>7737</v>
      </c>
      <c r="D57" s="13"/>
      <c r="E57" s="17"/>
      <c r="F57" s="13"/>
      <c r="G57" s="13">
        <f>SUM(G58)</f>
        <v>43153.9</v>
      </c>
    </row>
    <row r="58" spans="2:7" s="1" customFormat="1" ht="15" customHeight="1" x14ac:dyDescent="0.3">
      <c r="B58" s="4" t="s">
        <v>7738</v>
      </c>
      <c r="C58" s="4" t="s">
        <v>7739</v>
      </c>
      <c r="D58" s="3" t="s">
        <v>42</v>
      </c>
      <c r="E58" s="18">
        <v>1</v>
      </c>
      <c r="F58" s="3">
        <v>43153.9</v>
      </c>
      <c r="G58" s="3">
        <f t="shared" ref="G58" si="11">+ROUND(E58*F58,2)</f>
        <v>43153.9</v>
      </c>
    </row>
    <row r="59" spans="2:7" s="1" customFormat="1" ht="25.2" customHeight="1" x14ac:dyDescent="0.3">
      <c r="B59" s="10" t="s">
        <v>107</v>
      </c>
      <c r="C59" s="10" t="s">
        <v>108</v>
      </c>
      <c r="D59" s="11"/>
      <c r="E59" s="16"/>
      <c r="F59" s="11"/>
      <c r="G59" s="11">
        <f>+G60+G75+G78+G86+G88+G99</f>
        <v>4341633.5</v>
      </c>
    </row>
    <row r="60" spans="2:7" s="1" customFormat="1" ht="25.2" customHeight="1" x14ac:dyDescent="0.3">
      <c r="B60" s="12" t="s">
        <v>109</v>
      </c>
      <c r="C60" s="12" t="s">
        <v>110</v>
      </c>
      <c r="D60" s="13"/>
      <c r="E60" s="17"/>
      <c r="F60" s="13"/>
      <c r="G60" s="13">
        <f>SUM(G61:G74)</f>
        <v>3861692.64</v>
      </c>
    </row>
    <row r="61" spans="2:7" s="1" customFormat="1" ht="15" customHeight="1" x14ac:dyDescent="0.3">
      <c r="B61" s="4" t="s">
        <v>7740</v>
      </c>
      <c r="C61" s="4" t="s">
        <v>7741</v>
      </c>
      <c r="D61" s="3" t="s">
        <v>42</v>
      </c>
      <c r="E61" s="18">
        <v>1</v>
      </c>
      <c r="F61" s="3">
        <v>352036.86</v>
      </c>
      <c r="G61" s="3">
        <f t="shared" ref="G61:G73" si="12">+ROUND(E61*F61,2)</f>
        <v>352036.86</v>
      </c>
    </row>
    <row r="62" spans="2:7" s="1" customFormat="1" ht="15" customHeight="1" x14ac:dyDescent="0.3">
      <c r="B62" s="4" t="s">
        <v>7742</v>
      </c>
      <c r="C62" s="4" t="s">
        <v>7743</v>
      </c>
      <c r="D62" s="3" t="s">
        <v>42</v>
      </c>
      <c r="E62" s="18">
        <v>1</v>
      </c>
      <c r="F62" s="3">
        <v>211766.76</v>
      </c>
      <c r="G62" s="3">
        <f t="shared" si="12"/>
        <v>211766.76</v>
      </c>
    </row>
    <row r="63" spans="2:7" s="1" customFormat="1" ht="15" customHeight="1" x14ac:dyDescent="0.3">
      <c r="B63" s="4" t="s">
        <v>7744</v>
      </c>
      <c r="C63" s="4" t="s">
        <v>8394</v>
      </c>
      <c r="D63" s="3" t="s">
        <v>47</v>
      </c>
      <c r="E63" s="18">
        <v>24</v>
      </c>
      <c r="F63" s="3">
        <v>6884.65</v>
      </c>
      <c r="G63" s="3">
        <f t="shared" si="12"/>
        <v>165231.6</v>
      </c>
    </row>
    <row r="64" spans="2:7" s="1" customFormat="1" ht="15" customHeight="1" x14ac:dyDescent="0.3">
      <c r="B64" s="4" t="s">
        <v>7745</v>
      </c>
      <c r="C64" s="4" t="s">
        <v>7747</v>
      </c>
      <c r="D64" s="3" t="s">
        <v>28</v>
      </c>
      <c r="E64" s="18">
        <v>640</v>
      </c>
      <c r="F64" s="3">
        <v>97.92</v>
      </c>
      <c r="G64" s="3">
        <f t="shared" si="12"/>
        <v>62668.800000000003</v>
      </c>
    </row>
    <row r="65" spans="2:7" s="1" customFormat="1" ht="15" customHeight="1" x14ac:dyDescent="0.3">
      <c r="B65" s="4" t="s">
        <v>7746</v>
      </c>
      <c r="C65" s="4" t="s">
        <v>7749</v>
      </c>
      <c r="D65" s="3" t="s">
        <v>42</v>
      </c>
      <c r="E65" s="18">
        <v>1</v>
      </c>
      <c r="F65" s="3">
        <v>7988.86</v>
      </c>
      <c r="G65" s="3">
        <f t="shared" si="12"/>
        <v>7988.86</v>
      </c>
    </row>
    <row r="66" spans="2:7" s="1" customFormat="1" ht="15" customHeight="1" x14ac:dyDescent="0.3">
      <c r="B66" s="4" t="s">
        <v>7748</v>
      </c>
      <c r="C66" s="4" t="s">
        <v>7751</v>
      </c>
      <c r="D66" s="3" t="s">
        <v>42</v>
      </c>
      <c r="E66" s="18">
        <v>1</v>
      </c>
      <c r="F66" s="3">
        <v>20654.98</v>
      </c>
      <c r="G66" s="3">
        <f t="shared" si="12"/>
        <v>20654.98</v>
      </c>
    </row>
    <row r="67" spans="2:7" s="1" customFormat="1" ht="15" customHeight="1" x14ac:dyDescent="0.3">
      <c r="B67" s="4" t="s">
        <v>7750</v>
      </c>
      <c r="C67" s="4" t="s">
        <v>7753</v>
      </c>
      <c r="D67" s="3" t="s">
        <v>47</v>
      </c>
      <c r="E67" s="18">
        <v>24</v>
      </c>
      <c r="F67" s="3">
        <v>32712.799999999999</v>
      </c>
      <c r="G67" s="3">
        <f t="shared" si="12"/>
        <v>785107.2</v>
      </c>
    </row>
    <row r="68" spans="2:7" s="1" customFormat="1" ht="15" customHeight="1" x14ac:dyDescent="0.3">
      <c r="B68" s="4" t="s">
        <v>7752</v>
      </c>
      <c r="C68" s="4" t="s">
        <v>8540</v>
      </c>
      <c r="D68" s="3" t="s">
        <v>28</v>
      </c>
      <c r="E68" s="18">
        <v>60</v>
      </c>
      <c r="F68" s="3">
        <v>347.31</v>
      </c>
      <c r="G68" s="3">
        <f t="shared" si="12"/>
        <v>20838.599999999999</v>
      </c>
    </row>
    <row r="69" spans="2:7" s="1" customFormat="1" ht="15" customHeight="1" x14ac:dyDescent="0.3">
      <c r="B69" s="4" t="s">
        <v>7754</v>
      </c>
      <c r="C69" s="4" t="s">
        <v>8395</v>
      </c>
      <c r="D69" s="3" t="s">
        <v>25</v>
      </c>
      <c r="E69" s="18">
        <v>300</v>
      </c>
      <c r="F69" s="3">
        <v>197.62</v>
      </c>
      <c r="G69" s="3">
        <f t="shared" si="12"/>
        <v>59286</v>
      </c>
    </row>
    <row r="70" spans="2:7" s="1" customFormat="1" ht="15" customHeight="1" x14ac:dyDescent="0.3">
      <c r="B70" s="4" t="s">
        <v>7755</v>
      </c>
      <c r="C70" s="4" t="s">
        <v>7757</v>
      </c>
      <c r="D70" s="3" t="s">
        <v>47</v>
      </c>
      <c r="E70" s="18">
        <v>24</v>
      </c>
      <c r="F70" s="3">
        <v>40017.599999999999</v>
      </c>
      <c r="G70" s="3">
        <f t="shared" si="12"/>
        <v>960422.40000000002</v>
      </c>
    </row>
    <row r="71" spans="2:7" s="1" customFormat="1" ht="15" customHeight="1" x14ac:dyDescent="0.3">
      <c r="B71" s="4" t="s">
        <v>7756</v>
      </c>
      <c r="C71" s="4" t="s">
        <v>7759</v>
      </c>
      <c r="D71" s="3" t="s">
        <v>14</v>
      </c>
      <c r="E71" s="18">
        <v>216</v>
      </c>
      <c r="F71" s="3">
        <v>7.41</v>
      </c>
      <c r="G71" s="3">
        <f t="shared" si="12"/>
        <v>1600.56</v>
      </c>
    </row>
    <row r="72" spans="2:7" s="1" customFormat="1" ht="15" customHeight="1" x14ac:dyDescent="0.3">
      <c r="B72" s="4" t="s">
        <v>7758</v>
      </c>
      <c r="C72" s="4" t="s">
        <v>7761</v>
      </c>
      <c r="D72" s="3" t="s">
        <v>28</v>
      </c>
      <c r="E72" s="18">
        <v>3</v>
      </c>
      <c r="F72" s="3">
        <v>868.94</v>
      </c>
      <c r="G72" s="3">
        <f t="shared" si="12"/>
        <v>2606.8200000000002</v>
      </c>
    </row>
    <row r="73" spans="2:7" s="1" customFormat="1" ht="15" customHeight="1" x14ac:dyDescent="0.3">
      <c r="B73" s="4" t="s">
        <v>7760</v>
      </c>
      <c r="C73" s="4" t="s">
        <v>8396</v>
      </c>
      <c r="D73" s="3" t="s">
        <v>25</v>
      </c>
      <c r="E73" s="18">
        <v>120</v>
      </c>
      <c r="F73" s="3">
        <v>12.36</v>
      </c>
      <c r="G73" s="3">
        <f t="shared" si="12"/>
        <v>1483.2</v>
      </c>
    </row>
    <row r="74" spans="2:7" s="1" customFormat="1" ht="15" customHeight="1" x14ac:dyDescent="0.3">
      <c r="B74" s="4" t="s">
        <v>7762</v>
      </c>
      <c r="C74" s="4" t="s">
        <v>8541</v>
      </c>
      <c r="D74" s="3" t="s">
        <v>42</v>
      </c>
      <c r="E74" s="18">
        <v>1</v>
      </c>
      <c r="F74" s="3">
        <v>1210000</v>
      </c>
      <c r="G74" s="3">
        <f t="shared" ref="G74" si="13">+ROUND(E74*F74,2)</f>
        <v>1210000</v>
      </c>
    </row>
    <row r="75" spans="2:7" s="1" customFormat="1" ht="25.2" customHeight="1" x14ac:dyDescent="0.3">
      <c r="B75" s="12" t="s">
        <v>5896</v>
      </c>
      <c r="C75" s="12" t="s">
        <v>7763</v>
      </c>
      <c r="D75" s="13"/>
      <c r="E75" s="17"/>
      <c r="F75" s="13"/>
      <c r="G75" s="13">
        <f>SUM(G76:G77)</f>
        <v>62000</v>
      </c>
    </row>
    <row r="76" spans="2:7" s="1" customFormat="1" ht="15" customHeight="1" x14ac:dyDescent="0.3">
      <c r="B76" s="4" t="s">
        <v>5898</v>
      </c>
      <c r="C76" s="4" t="s">
        <v>7764</v>
      </c>
      <c r="D76" s="3" t="s">
        <v>42</v>
      </c>
      <c r="E76" s="18">
        <v>1</v>
      </c>
      <c r="F76" s="3">
        <v>32000</v>
      </c>
      <c r="G76" s="3">
        <f t="shared" ref="G76:G77" si="14">+ROUND(E76*F76,2)</f>
        <v>32000</v>
      </c>
    </row>
    <row r="77" spans="2:7" s="1" customFormat="1" ht="15" customHeight="1" x14ac:dyDescent="0.3">
      <c r="B77" s="4" t="s">
        <v>5900</v>
      </c>
      <c r="C77" s="4" t="s">
        <v>7765</v>
      </c>
      <c r="D77" s="3" t="s">
        <v>42</v>
      </c>
      <c r="E77" s="18">
        <v>1</v>
      </c>
      <c r="F77" s="3">
        <v>30000</v>
      </c>
      <c r="G77" s="3">
        <f t="shared" si="14"/>
        <v>30000</v>
      </c>
    </row>
    <row r="78" spans="2:7" s="1" customFormat="1" ht="25.2" customHeight="1" x14ac:dyDescent="0.3">
      <c r="B78" s="12" t="s">
        <v>7768</v>
      </c>
      <c r="C78" s="12" t="s">
        <v>7766</v>
      </c>
      <c r="D78" s="13"/>
      <c r="E78" s="17"/>
      <c r="F78" s="13"/>
      <c r="G78" s="13">
        <f>SUM(G79:G85)/2</f>
        <v>9122.76</v>
      </c>
    </row>
    <row r="79" spans="2:7" s="1" customFormat="1" ht="19.95" customHeight="1" x14ac:dyDescent="0.3">
      <c r="B79" s="6" t="s">
        <v>7770</v>
      </c>
      <c r="C79" s="6" t="s">
        <v>7767</v>
      </c>
      <c r="D79" s="5"/>
      <c r="E79" s="19"/>
      <c r="F79" s="5"/>
      <c r="G79" s="5">
        <f>SUM(G80:G85)</f>
        <v>9122.76</v>
      </c>
    </row>
    <row r="80" spans="2:7" s="1" customFormat="1" ht="15" customHeight="1" x14ac:dyDescent="0.3">
      <c r="B80" s="4" t="s">
        <v>8323</v>
      </c>
      <c r="C80" s="4" t="s">
        <v>8397</v>
      </c>
      <c r="D80" s="3" t="s">
        <v>42</v>
      </c>
      <c r="E80" s="18">
        <v>1</v>
      </c>
      <c r="F80" s="3">
        <v>3021.9</v>
      </c>
      <c r="G80" s="3">
        <f t="shared" ref="G80:G85" si="15">+ROUND(E80*F80,2)</f>
        <v>3021.9</v>
      </c>
    </row>
    <row r="81" spans="2:7" s="1" customFormat="1" ht="15" customHeight="1" x14ac:dyDescent="0.3">
      <c r="B81" s="4" t="s">
        <v>8324</v>
      </c>
      <c r="C81" s="4" t="s">
        <v>8398</v>
      </c>
      <c r="D81" s="3" t="s">
        <v>42</v>
      </c>
      <c r="E81" s="18">
        <v>0.99818799999999996</v>
      </c>
      <c r="F81" s="3">
        <v>1600.48</v>
      </c>
      <c r="G81" s="3">
        <f t="shared" si="15"/>
        <v>1597.58</v>
      </c>
    </row>
    <row r="82" spans="2:7" s="1" customFormat="1" ht="15" customHeight="1" x14ac:dyDescent="0.3">
      <c r="B82" s="4" t="s">
        <v>8325</v>
      </c>
      <c r="C82" s="4" t="s">
        <v>8399</v>
      </c>
      <c r="D82" s="3" t="s">
        <v>42</v>
      </c>
      <c r="E82" s="18">
        <v>2</v>
      </c>
      <c r="F82" s="3">
        <v>578.76</v>
      </c>
      <c r="G82" s="3">
        <f t="shared" si="15"/>
        <v>1157.52</v>
      </c>
    </row>
    <row r="83" spans="2:7" s="1" customFormat="1" ht="15" customHeight="1" x14ac:dyDescent="0.3">
      <c r="B83" s="4" t="s">
        <v>8326</v>
      </c>
      <c r="C83" s="4" t="s">
        <v>8400</v>
      </c>
      <c r="D83" s="3" t="s">
        <v>42</v>
      </c>
      <c r="E83" s="18">
        <v>2</v>
      </c>
      <c r="F83" s="3">
        <v>470.72</v>
      </c>
      <c r="G83" s="3">
        <f t="shared" si="15"/>
        <v>941.44</v>
      </c>
    </row>
    <row r="84" spans="2:7" s="1" customFormat="1" ht="15" customHeight="1" x14ac:dyDescent="0.3">
      <c r="B84" s="4" t="s">
        <v>8327</v>
      </c>
      <c r="C84" s="4" t="s">
        <v>8401</v>
      </c>
      <c r="D84" s="3" t="s">
        <v>42</v>
      </c>
      <c r="E84" s="18">
        <v>2</v>
      </c>
      <c r="F84" s="3">
        <v>578.76</v>
      </c>
      <c r="G84" s="3">
        <f t="shared" si="15"/>
        <v>1157.52</v>
      </c>
    </row>
    <row r="85" spans="2:7" s="1" customFormat="1" ht="15" customHeight="1" x14ac:dyDescent="0.3">
      <c r="B85" s="4" t="s">
        <v>8328</v>
      </c>
      <c r="C85" s="4" t="s">
        <v>8402</v>
      </c>
      <c r="D85" s="3" t="s">
        <v>42</v>
      </c>
      <c r="E85" s="18">
        <v>2</v>
      </c>
      <c r="F85" s="3">
        <v>623.4</v>
      </c>
      <c r="G85" s="3">
        <f t="shared" si="15"/>
        <v>1246.8</v>
      </c>
    </row>
    <row r="86" spans="2:7" s="1" customFormat="1" ht="25.2" customHeight="1" x14ac:dyDescent="0.3">
      <c r="B86" s="12" t="s">
        <v>7772</v>
      </c>
      <c r="C86" s="12" t="s">
        <v>7769</v>
      </c>
      <c r="D86" s="13"/>
      <c r="E86" s="17"/>
      <c r="F86" s="13"/>
      <c r="G86" s="13">
        <f>SUM(G87)</f>
        <v>73258.559999999998</v>
      </c>
    </row>
    <row r="87" spans="2:7" s="1" customFormat="1" ht="15" customHeight="1" x14ac:dyDescent="0.3">
      <c r="B87" s="4" t="s">
        <v>7774</v>
      </c>
      <c r="C87" s="4" t="s">
        <v>7771</v>
      </c>
      <c r="D87" s="3" t="s">
        <v>28</v>
      </c>
      <c r="E87" s="18">
        <v>4</v>
      </c>
      <c r="F87" s="3">
        <v>18314.64</v>
      </c>
      <c r="G87" s="3">
        <f t="shared" ref="G87" si="16">+ROUND(E87*F87,2)</f>
        <v>73258.559999999998</v>
      </c>
    </row>
    <row r="88" spans="2:7" s="1" customFormat="1" ht="25.2" customHeight="1" x14ac:dyDescent="0.3">
      <c r="B88" s="12" t="s">
        <v>7775</v>
      </c>
      <c r="C88" s="12" t="s">
        <v>7773</v>
      </c>
      <c r="D88" s="13"/>
      <c r="E88" s="17"/>
      <c r="F88" s="13"/>
      <c r="G88" s="13">
        <f>SUM(G89:G98)</f>
        <v>284529.54000000004</v>
      </c>
    </row>
    <row r="89" spans="2:7" s="1" customFormat="1" ht="15" customHeight="1" x14ac:dyDescent="0.3">
      <c r="B89" s="4" t="s">
        <v>7777</v>
      </c>
      <c r="C89" s="4" t="s">
        <v>8403</v>
      </c>
      <c r="D89" s="3" t="s">
        <v>28</v>
      </c>
      <c r="E89" s="18">
        <v>30</v>
      </c>
      <c r="F89" s="3">
        <v>195</v>
      </c>
      <c r="G89" s="3">
        <f t="shared" ref="G89:G98" si="17">+ROUND(E89*F89,2)</f>
        <v>5850</v>
      </c>
    </row>
    <row r="90" spans="2:7" s="1" customFormat="1" ht="15" customHeight="1" x14ac:dyDescent="0.3">
      <c r="B90" s="4" t="s">
        <v>7779</v>
      </c>
      <c r="C90" s="4" t="s">
        <v>8404</v>
      </c>
      <c r="D90" s="3" t="s">
        <v>28</v>
      </c>
      <c r="E90" s="18">
        <v>1</v>
      </c>
      <c r="F90" s="3">
        <v>2000</v>
      </c>
      <c r="G90" s="3">
        <f t="shared" si="17"/>
        <v>2000</v>
      </c>
    </row>
    <row r="91" spans="2:7" s="1" customFormat="1" ht="15" customHeight="1" x14ac:dyDescent="0.3">
      <c r="B91" s="4" t="s">
        <v>8329</v>
      </c>
      <c r="C91" s="4" t="s">
        <v>8405</v>
      </c>
      <c r="D91" s="3" t="s">
        <v>42</v>
      </c>
      <c r="E91" s="18">
        <v>1</v>
      </c>
      <c r="F91" s="3">
        <v>31200</v>
      </c>
      <c r="G91" s="3">
        <f t="shared" si="17"/>
        <v>31200</v>
      </c>
    </row>
    <row r="92" spans="2:7" s="1" customFormat="1" ht="15" customHeight="1" x14ac:dyDescent="0.3">
      <c r="B92" s="4" t="s">
        <v>8330</v>
      </c>
      <c r="C92" s="4" t="s">
        <v>8406</v>
      </c>
      <c r="D92" s="3" t="s">
        <v>42</v>
      </c>
      <c r="E92" s="18">
        <v>1</v>
      </c>
      <c r="F92" s="3">
        <v>39843.199999999997</v>
      </c>
      <c r="G92" s="3">
        <f t="shared" si="17"/>
        <v>39843.199999999997</v>
      </c>
    </row>
    <row r="93" spans="2:7" s="1" customFormat="1" ht="15" customHeight="1" x14ac:dyDescent="0.3">
      <c r="B93" s="4" t="s">
        <v>8331</v>
      </c>
      <c r="C93" s="4" t="s">
        <v>8407</v>
      </c>
      <c r="D93" s="3" t="s">
        <v>42</v>
      </c>
      <c r="E93" s="18">
        <v>1</v>
      </c>
      <c r="F93" s="3">
        <v>41196.9</v>
      </c>
      <c r="G93" s="3">
        <f t="shared" si="17"/>
        <v>41196.9</v>
      </c>
    </row>
    <row r="94" spans="2:7" s="1" customFormat="1" ht="15" customHeight="1" x14ac:dyDescent="0.3">
      <c r="B94" s="4" t="s">
        <v>8332</v>
      </c>
      <c r="C94" s="4" t="s">
        <v>8408</v>
      </c>
      <c r="D94" s="3" t="s">
        <v>42</v>
      </c>
      <c r="E94" s="18">
        <v>1</v>
      </c>
      <c r="F94" s="3">
        <v>12998</v>
      </c>
      <c r="G94" s="3">
        <f t="shared" si="17"/>
        <v>12998</v>
      </c>
    </row>
    <row r="95" spans="2:7" s="1" customFormat="1" ht="15" customHeight="1" x14ac:dyDescent="0.3">
      <c r="B95" s="4" t="s">
        <v>8333</v>
      </c>
      <c r="C95" s="4" t="s">
        <v>8409</v>
      </c>
      <c r="D95" s="3" t="s">
        <v>42</v>
      </c>
      <c r="E95" s="18">
        <v>1</v>
      </c>
      <c r="F95" s="3">
        <v>34080</v>
      </c>
      <c r="G95" s="3">
        <f t="shared" si="17"/>
        <v>34080</v>
      </c>
    </row>
    <row r="96" spans="2:7" s="1" customFormat="1" ht="15" customHeight="1" x14ac:dyDescent="0.3">
      <c r="B96" s="4" t="s">
        <v>8334</v>
      </c>
      <c r="C96" s="4" t="s">
        <v>8410</v>
      </c>
      <c r="D96" s="3" t="s">
        <v>42</v>
      </c>
      <c r="E96" s="18">
        <v>1</v>
      </c>
      <c r="F96" s="3">
        <v>52087.24</v>
      </c>
      <c r="G96" s="3">
        <f t="shared" si="17"/>
        <v>52087.24</v>
      </c>
    </row>
    <row r="97" spans="2:7" s="1" customFormat="1" ht="15" customHeight="1" x14ac:dyDescent="0.3">
      <c r="B97" s="4" t="s">
        <v>8335</v>
      </c>
      <c r="C97" s="4" t="s">
        <v>8411</v>
      </c>
      <c r="D97" s="3" t="s">
        <v>42</v>
      </c>
      <c r="E97" s="18">
        <v>1</v>
      </c>
      <c r="F97" s="3">
        <v>30314.2</v>
      </c>
      <c r="G97" s="3">
        <f t="shared" si="17"/>
        <v>30314.2</v>
      </c>
    </row>
    <row r="98" spans="2:7" s="1" customFormat="1" ht="15" customHeight="1" x14ac:dyDescent="0.3">
      <c r="B98" s="4" t="s">
        <v>8336</v>
      </c>
      <c r="C98" s="4" t="s">
        <v>8412</v>
      </c>
      <c r="D98" s="3" t="s">
        <v>42</v>
      </c>
      <c r="E98" s="18">
        <v>1</v>
      </c>
      <c r="F98" s="3">
        <v>34960</v>
      </c>
      <c r="G98" s="3">
        <f t="shared" si="17"/>
        <v>34960</v>
      </c>
    </row>
    <row r="99" spans="2:7" s="1" customFormat="1" ht="25.2" customHeight="1" x14ac:dyDescent="0.3">
      <c r="B99" s="12" t="s">
        <v>8337</v>
      </c>
      <c r="C99" s="12" t="s">
        <v>7776</v>
      </c>
      <c r="D99" s="13"/>
      <c r="E99" s="17"/>
      <c r="F99" s="13"/>
      <c r="G99" s="13">
        <f>SUM(G100:G101)</f>
        <v>51030</v>
      </c>
    </row>
    <row r="100" spans="2:7" s="1" customFormat="1" ht="15" customHeight="1" x14ac:dyDescent="0.3">
      <c r="B100" s="4" t="s">
        <v>8338</v>
      </c>
      <c r="C100" s="4" t="s">
        <v>7778</v>
      </c>
      <c r="D100" s="3" t="s">
        <v>42</v>
      </c>
      <c r="E100" s="18">
        <v>1</v>
      </c>
      <c r="F100" s="3">
        <v>30000</v>
      </c>
      <c r="G100" s="3">
        <f t="shared" ref="G100:G101" si="18">+ROUND(E100*F100,2)</f>
        <v>30000</v>
      </c>
    </row>
    <row r="101" spans="2:7" s="1" customFormat="1" ht="15" customHeight="1" x14ac:dyDescent="0.3">
      <c r="B101" s="4" t="s">
        <v>8339</v>
      </c>
      <c r="C101" s="4" t="s">
        <v>8413</v>
      </c>
      <c r="D101" s="3" t="s">
        <v>42</v>
      </c>
      <c r="E101" s="18">
        <v>1</v>
      </c>
      <c r="F101" s="3">
        <v>21030</v>
      </c>
      <c r="G101" s="3">
        <f t="shared" si="18"/>
        <v>21030</v>
      </c>
    </row>
    <row r="102" spans="2:7" s="1" customFormat="1" ht="25.2" customHeight="1" x14ac:dyDescent="0.3">
      <c r="B102" s="10" t="s">
        <v>5686</v>
      </c>
      <c r="C102" s="10" t="s">
        <v>5478</v>
      </c>
      <c r="D102" s="11"/>
      <c r="E102" s="16"/>
      <c r="F102" s="11"/>
      <c r="G102" s="11">
        <f>+G103</f>
        <v>1158.5999999999999</v>
      </c>
    </row>
    <row r="103" spans="2:7" s="1" customFormat="1" ht="25.2" customHeight="1" x14ac:dyDescent="0.3">
      <c r="B103" s="12" t="s">
        <v>7780</v>
      </c>
      <c r="C103" s="12" t="s">
        <v>7781</v>
      </c>
      <c r="D103" s="13"/>
      <c r="E103" s="17"/>
      <c r="F103" s="13"/>
      <c r="G103" s="13">
        <f>SUM(G104)</f>
        <v>1158.5999999999999</v>
      </c>
    </row>
    <row r="104" spans="2:7" s="1" customFormat="1" ht="15" customHeight="1" x14ac:dyDescent="0.3">
      <c r="B104" s="4" t="s">
        <v>7782</v>
      </c>
      <c r="C104" s="4" t="s">
        <v>7781</v>
      </c>
      <c r="D104" s="3" t="s">
        <v>42</v>
      </c>
      <c r="E104" s="18">
        <v>1</v>
      </c>
      <c r="F104" s="3">
        <v>1158.5999999999999</v>
      </c>
      <c r="G104" s="3">
        <f t="shared" ref="G104" si="19">+ROUND(E104*F104,2)</f>
        <v>1158.5999999999999</v>
      </c>
    </row>
    <row r="105" spans="2:7" s="1" customFormat="1" ht="25.2" customHeight="1" x14ac:dyDescent="0.3">
      <c r="B105" s="10" t="s">
        <v>7783</v>
      </c>
      <c r="C105" s="10" t="s">
        <v>7784</v>
      </c>
      <c r="D105" s="11"/>
      <c r="E105" s="16"/>
      <c r="F105" s="11"/>
      <c r="G105" s="11">
        <f>SUM(G106:G123)</f>
        <v>45202.15</v>
      </c>
    </row>
    <row r="106" spans="2:7" s="1" customFormat="1" ht="15" customHeight="1" x14ac:dyDescent="0.3">
      <c r="B106" s="4" t="s">
        <v>7785</v>
      </c>
      <c r="C106" s="4" t="s">
        <v>8542</v>
      </c>
      <c r="D106" s="3" t="s">
        <v>28</v>
      </c>
      <c r="E106" s="18">
        <v>12</v>
      </c>
      <c r="F106" s="3">
        <v>64.12</v>
      </c>
      <c r="G106" s="3">
        <f t="shared" ref="G106:G123" si="20">+ROUND(E106*F106,2)</f>
        <v>769.44</v>
      </c>
    </row>
    <row r="107" spans="2:7" s="1" customFormat="1" ht="15" customHeight="1" x14ac:dyDescent="0.3">
      <c r="B107" s="4" t="s">
        <v>7786</v>
      </c>
      <c r="C107" s="4" t="s">
        <v>8543</v>
      </c>
      <c r="D107" s="3" t="s">
        <v>14</v>
      </c>
      <c r="E107" s="18">
        <v>12</v>
      </c>
      <c r="F107" s="3">
        <v>48.05</v>
      </c>
      <c r="G107" s="3">
        <f t="shared" si="20"/>
        <v>576.6</v>
      </c>
    </row>
    <row r="108" spans="2:7" s="1" customFormat="1" ht="15" customHeight="1" x14ac:dyDescent="0.3">
      <c r="B108" s="4" t="s">
        <v>7787</v>
      </c>
      <c r="C108" s="4" t="s">
        <v>8544</v>
      </c>
      <c r="D108" s="3" t="s">
        <v>78</v>
      </c>
      <c r="E108" s="18">
        <v>13.2</v>
      </c>
      <c r="F108" s="3">
        <v>180.2</v>
      </c>
      <c r="G108" s="3">
        <f t="shared" si="20"/>
        <v>2378.64</v>
      </c>
    </row>
    <row r="109" spans="2:7" s="1" customFormat="1" ht="15" customHeight="1" x14ac:dyDescent="0.3">
      <c r="B109" s="4" t="s">
        <v>7788</v>
      </c>
      <c r="C109" s="4" t="s">
        <v>8545</v>
      </c>
      <c r="D109" s="3" t="s">
        <v>78</v>
      </c>
      <c r="E109" s="18">
        <v>13.2</v>
      </c>
      <c r="F109" s="3">
        <v>360.4</v>
      </c>
      <c r="G109" s="3">
        <f t="shared" si="20"/>
        <v>4757.28</v>
      </c>
    </row>
    <row r="110" spans="2:7" s="1" customFormat="1" ht="15" customHeight="1" x14ac:dyDescent="0.3">
      <c r="B110" s="4" t="s">
        <v>7789</v>
      </c>
      <c r="C110" s="4" t="s">
        <v>8414</v>
      </c>
      <c r="D110" s="3" t="s">
        <v>7790</v>
      </c>
      <c r="E110" s="18">
        <v>65</v>
      </c>
      <c r="F110" s="3">
        <v>148.58000000000001</v>
      </c>
      <c r="G110" s="3">
        <f t="shared" si="20"/>
        <v>9657.7000000000007</v>
      </c>
    </row>
    <row r="111" spans="2:7" s="1" customFormat="1" ht="15" customHeight="1" x14ac:dyDescent="0.3">
      <c r="B111" s="4" t="s">
        <v>7791</v>
      </c>
      <c r="C111" s="4" t="s">
        <v>7792</v>
      </c>
      <c r="D111" s="3" t="s">
        <v>78</v>
      </c>
      <c r="E111" s="18">
        <v>31.5</v>
      </c>
      <c r="F111" s="3">
        <v>113.51</v>
      </c>
      <c r="G111" s="3">
        <f t="shared" si="20"/>
        <v>3575.57</v>
      </c>
    </row>
    <row r="112" spans="2:7" s="1" customFormat="1" ht="15" customHeight="1" x14ac:dyDescent="0.3">
      <c r="B112" s="4" t="s">
        <v>7793</v>
      </c>
      <c r="C112" s="4" t="s">
        <v>8415</v>
      </c>
      <c r="D112" s="3" t="s">
        <v>78</v>
      </c>
      <c r="E112" s="18">
        <v>2.77</v>
      </c>
      <c r="F112" s="3">
        <v>227.01</v>
      </c>
      <c r="G112" s="3">
        <f t="shared" si="20"/>
        <v>628.82000000000005</v>
      </c>
    </row>
    <row r="113" spans="2:9" s="1" customFormat="1" ht="15" customHeight="1" x14ac:dyDescent="0.3">
      <c r="B113" s="4" t="s">
        <v>7794</v>
      </c>
      <c r="C113" s="4" t="s">
        <v>8416</v>
      </c>
      <c r="D113" s="3" t="s">
        <v>78</v>
      </c>
      <c r="E113" s="18">
        <v>3.03</v>
      </c>
      <c r="F113" s="3">
        <v>65.959999999999994</v>
      </c>
      <c r="G113" s="3">
        <f t="shared" si="20"/>
        <v>199.86</v>
      </c>
    </row>
    <row r="114" spans="2:9" s="1" customFormat="1" ht="15" customHeight="1" x14ac:dyDescent="0.3">
      <c r="B114" s="4" t="s">
        <v>7795</v>
      </c>
      <c r="C114" s="4" t="s">
        <v>8546</v>
      </c>
      <c r="D114" s="3" t="s">
        <v>14</v>
      </c>
      <c r="E114" s="18">
        <v>5.5</v>
      </c>
      <c r="F114" s="3">
        <v>73.41</v>
      </c>
      <c r="G114" s="3">
        <f t="shared" si="20"/>
        <v>403.76</v>
      </c>
    </row>
    <row r="115" spans="2:9" s="1" customFormat="1" ht="15" customHeight="1" x14ac:dyDescent="0.3">
      <c r="B115" s="4" t="s">
        <v>7796</v>
      </c>
      <c r="C115" s="4" t="s">
        <v>8547</v>
      </c>
      <c r="D115" s="3" t="s">
        <v>78</v>
      </c>
      <c r="E115" s="18">
        <v>2</v>
      </c>
      <c r="F115" s="3">
        <v>227.01</v>
      </c>
      <c r="G115" s="3">
        <f t="shared" si="20"/>
        <v>454.02</v>
      </c>
    </row>
    <row r="116" spans="2:9" s="1" customFormat="1" ht="15" customHeight="1" x14ac:dyDescent="0.3">
      <c r="B116" s="4" t="s">
        <v>7797</v>
      </c>
      <c r="C116" s="4" t="s">
        <v>8548</v>
      </c>
      <c r="D116" s="3" t="s">
        <v>14</v>
      </c>
      <c r="E116" s="18">
        <v>10</v>
      </c>
      <c r="F116" s="3">
        <v>32.07</v>
      </c>
      <c r="G116" s="3">
        <f t="shared" si="20"/>
        <v>320.7</v>
      </c>
    </row>
    <row r="117" spans="2:9" s="1" customFormat="1" ht="15" customHeight="1" x14ac:dyDescent="0.3">
      <c r="B117" s="4" t="s">
        <v>7798</v>
      </c>
      <c r="C117" s="4" t="s">
        <v>8549</v>
      </c>
      <c r="D117" s="3" t="s">
        <v>2749</v>
      </c>
      <c r="E117" s="18">
        <v>2</v>
      </c>
      <c r="F117" s="3">
        <v>448.87</v>
      </c>
      <c r="G117" s="3">
        <f t="shared" si="20"/>
        <v>897.74</v>
      </c>
    </row>
    <row r="118" spans="2:9" s="1" customFormat="1" ht="15" customHeight="1" x14ac:dyDescent="0.3">
      <c r="B118" s="4" t="s">
        <v>7799</v>
      </c>
      <c r="C118" s="4" t="s">
        <v>7800</v>
      </c>
      <c r="D118" s="3" t="s">
        <v>78</v>
      </c>
      <c r="E118" s="18">
        <v>15.6</v>
      </c>
      <c r="F118" s="3">
        <v>587.41</v>
      </c>
      <c r="G118" s="3">
        <f t="shared" si="20"/>
        <v>9163.6</v>
      </c>
    </row>
    <row r="119" spans="2:9" s="1" customFormat="1" ht="15" customHeight="1" x14ac:dyDescent="0.3">
      <c r="B119" s="4" t="s">
        <v>7801</v>
      </c>
      <c r="C119" s="4" t="s">
        <v>8417</v>
      </c>
      <c r="D119" s="3" t="s">
        <v>78</v>
      </c>
      <c r="E119" s="18">
        <v>21</v>
      </c>
      <c r="F119" s="3">
        <v>113.78</v>
      </c>
      <c r="G119" s="3">
        <f t="shared" si="20"/>
        <v>2389.38</v>
      </c>
    </row>
    <row r="120" spans="2:9" s="1" customFormat="1" ht="15" customHeight="1" x14ac:dyDescent="0.3">
      <c r="B120" s="4" t="s">
        <v>7802</v>
      </c>
      <c r="C120" s="4" t="s">
        <v>8418</v>
      </c>
      <c r="D120" s="3" t="s">
        <v>78</v>
      </c>
      <c r="E120" s="18">
        <v>3</v>
      </c>
      <c r="F120" s="3">
        <v>454.02</v>
      </c>
      <c r="G120" s="3">
        <f t="shared" si="20"/>
        <v>1362.06</v>
      </c>
    </row>
    <row r="121" spans="2:9" s="1" customFormat="1" ht="15" customHeight="1" x14ac:dyDescent="0.3">
      <c r="B121" s="4" t="s">
        <v>7803</v>
      </c>
      <c r="C121" s="4" t="s">
        <v>8419</v>
      </c>
      <c r="D121" s="3" t="s">
        <v>28</v>
      </c>
      <c r="E121" s="18">
        <v>10</v>
      </c>
      <c r="F121" s="3">
        <v>34.06</v>
      </c>
      <c r="G121" s="3">
        <f t="shared" si="20"/>
        <v>340.6</v>
      </c>
    </row>
    <row r="122" spans="2:9" s="1" customFormat="1" ht="15" customHeight="1" x14ac:dyDescent="0.3">
      <c r="B122" s="4" t="s">
        <v>7804</v>
      </c>
      <c r="C122" s="4" t="s">
        <v>8420</v>
      </c>
      <c r="D122" s="3" t="s">
        <v>14</v>
      </c>
      <c r="E122" s="18">
        <v>38</v>
      </c>
      <c r="F122" s="3">
        <v>56.77</v>
      </c>
      <c r="G122" s="3">
        <f t="shared" si="20"/>
        <v>2157.2600000000002</v>
      </c>
    </row>
    <row r="123" spans="2:9" s="1" customFormat="1" ht="15" customHeight="1" x14ac:dyDescent="0.3">
      <c r="B123" s="4" t="s">
        <v>7805</v>
      </c>
      <c r="C123" s="4" t="s">
        <v>8421</v>
      </c>
      <c r="D123" s="3" t="s">
        <v>78</v>
      </c>
      <c r="E123" s="18">
        <v>26.4</v>
      </c>
      <c r="F123" s="3">
        <v>195.8</v>
      </c>
      <c r="G123" s="3">
        <f t="shared" si="20"/>
        <v>5169.12</v>
      </c>
    </row>
    <row r="124" spans="2:9" s="1" customFormat="1" ht="30" customHeight="1" x14ac:dyDescent="0.3">
      <c r="B124" s="7" t="s">
        <v>127</v>
      </c>
      <c r="C124" s="7" t="s">
        <v>7092</v>
      </c>
      <c r="D124" s="8"/>
      <c r="E124" s="15"/>
      <c r="F124" s="8"/>
      <c r="G124" s="8">
        <f>+G125+G138+G141+G163</f>
        <v>2694983.4400000004</v>
      </c>
      <c r="H124" s="1">
        <v>2694983.4400000004</v>
      </c>
      <c r="I124" s="1">
        <f>+H124-G124</f>
        <v>0</v>
      </c>
    </row>
    <row r="125" spans="2:9" s="1" customFormat="1" ht="25.2" customHeight="1" x14ac:dyDescent="0.3">
      <c r="B125" s="10" t="s">
        <v>128</v>
      </c>
      <c r="C125" s="10" t="s">
        <v>129</v>
      </c>
      <c r="D125" s="11"/>
      <c r="E125" s="16"/>
      <c r="F125" s="11"/>
      <c r="G125" s="11">
        <f>+G126+G129+G136</f>
        <v>512844.37999999995</v>
      </c>
    </row>
    <row r="126" spans="2:9" s="1" customFormat="1" ht="25.2" customHeight="1" x14ac:dyDescent="0.3">
      <c r="B126" s="12" t="s">
        <v>130</v>
      </c>
      <c r="C126" s="12" t="s">
        <v>131</v>
      </c>
      <c r="D126" s="13"/>
      <c r="E126" s="17"/>
      <c r="F126" s="13"/>
      <c r="G126" s="13">
        <f>SUM(G127:G128)</f>
        <v>2507.66</v>
      </c>
    </row>
    <row r="127" spans="2:9" s="1" customFormat="1" ht="15" customHeight="1" x14ac:dyDescent="0.3">
      <c r="B127" s="4" t="s">
        <v>7806</v>
      </c>
      <c r="C127" s="4" t="s">
        <v>7807</v>
      </c>
      <c r="D127" s="3" t="s">
        <v>14</v>
      </c>
      <c r="E127" s="18">
        <v>800</v>
      </c>
      <c r="F127" s="3">
        <v>1.36</v>
      </c>
      <c r="G127" s="3">
        <f t="shared" ref="G127:G128" si="21">+ROUND(E127*F127,2)</f>
        <v>1088</v>
      </c>
    </row>
    <row r="128" spans="2:9" s="1" customFormat="1" ht="15" customHeight="1" x14ac:dyDescent="0.3">
      <c r="B128" s="4" t="s">
        <v>7808</v>
      </c>
      <c r="C128" s="4" t="s">
        <v>7809</v>
      </c>
      <c r="D128" s="3" t="s">
        <v>14</v>
      </c>
      <c r="E128" s="18">
        <v>1434</v>
      </c>
      <c r="F128" s="3">
        <v>0.99</v>
      </c>
      <c r="G128" s="3">
        <f t="shared" si="21"/>
        <v>1419.66</v>
      </c>
    </row>
    <row r="129" spans="2:7" s="1" customFormat="1" ht="25.2" customHeight="1" x14ac:dyDescent="0.3">
      <c r="B129" s="12" t="s">
        <v>148</v>
      </c>
      <c r="C129" s="12" t="s">
        <v>149</v>
      </c>
      <c r="D129" s="13"/>
      <c r="E129" s="17"/>
      <c r="F129" s="13"/>
      <c r="G129" s="13">
        <f>SUM(G130:G135)/2</f>
        <v>499008.6</v>
      </c>
    </row>
    <row r="130" spans="2:7" s="1" customFormat="1" ht="15" customHeight="1" x14ac:dyDescent="0.3">
      <c r="B130" s="6" t="s">
        <v>150</v>
      </c>
      <c r="C130" s="6" t="s">
        <v>151</v>
      </c>
      <c r="D130" s="5"/>
      <c r="E130" s="19"/>
      <c r="F130" s="5"/>
      <c r="G130" s="5">
        <f>SUM(G131:G133)</f>
        <v>495517.12</v>
      </c>
    </row>
    <row r="131" spans="2:7" s="1" customFormat="1" ht="15" customHeight="1" x14ac:dyDescent="0.3">
      <c r="B131" s="4" t="s">
        <v>8627</v>
      </c>
      <c r="C131" s="4" t="s">
        <v>8628</v>
      </c>
      <c r="D131" s="3" t="s">
        <v>78</v>
      </c>
      <c r="E131" s="18">
        <v>2944.86</v>
      </c>
      <c r="F131" s="3">
        <v>104.34</v>
      </c>
      <c r="G131" s="3">
        <f t="shared" ref="G131:G135" si="22">+ROUND(E131*F131,2)</f>
        <v>307266.69</v>
      </c>
    </row>
    <row r="132" spans="2:7" s="1" customFormat="1" ht="15" customHeight="1" x14ac:dyDescent="0.3">
      <c r="B132" s="4" t="s">
        <v>8629</v>
      </c>
      <c r="C132" s="4" t="s">
        <v>9288</v>
      </c>
      <c r="D132" s="3" t="s">
        <v>14</v>
      </c>
      <c r="E132" s="18">
        <v>3681.08</v>
      </c>
      <c r="F132" s="3">
        <v>19.96</v>
      </c>
      <c r="G132" s="3">
        <f t="shared" si="22"/>
        <v>73474.36</v>
      </c>
    </row>
    <row r="133" spans="2:7" s="1" customFormat="1" ht="15" customHeight="1" x14ac:dyDescent="0.3">
      <c r="B133" s="4" t="s">
        <v>8630</v>
      </c>
      <c r="C133" s="4" t="s">
        <v>8631</v>
      </c>
      <c r="D133" s="3" t="s">
        <v>14</v>
      </c>
      <c r="E133" s="18">
        <v>3681.08</v>
      </c>
      <c r="F133" s="3">
        <v>31.18</v>
      </c>
      <c r="G133" s="3">
        <f t="shared" si="22"/>
        <v>114776.07</v>
      </c>
    </row>
    <row r="134" spans="2:7" s="1" customFormat="1" ht="15" customHeight="1" x14ac:dyDescent="0.3">
      <c r="B134" s="6" t="s">
        <v>5552</v>
      </c>
      <c r="C134" s="6" t="s">
        <v>5550</v>
      </c>
      <c r="D134" s="5"/>
      <c r="E134" s="19"/>
      <c r="F134" s="5"/>
      <c r="G134" s="5">
        <f>SUM(G135)</f>
        <v>3491.48</v>
      </c>
    </row>
    <row r="135" spans="2:7" s="1" customFormat="1" ht="15" customHeight="1" x14ac:dyDescent="0.3">
      <c r="B135" s="4" t="s">
        <v>7810</v>
      </c>
      <c r="C135" s="4" t="s">
        <v>8624</v>
      </c>
      <c r="D135" s="3" t="s">
        <v>78</v>
      </c>
      <c r="E135" s="18">
        <v>19.100000000000001</v>
      </c>
      <c r="F135" s="3">
        <v>182.8</v>
      </c>
      <c r="G135" s="3">
        <f t="shared" si="22"/>
        <v>3491.48</v>
      </c>
    </row>
    <row r="136" spans="2:7" s="1" customFormat="1" ht="25.2" customHeight="1" x14ac:dyDescent="0.3">
      <c r="B136" s="12" t="s">
        <v>162</v>
      </c>
      <c r="C136" s="12" t="s">
        <v>163</v>
      </c>
      <c r="D136" s="13"/>
      <c r="E136" s="13"/>
      <c r="F136" s="13"/>
      <c r="G136" s="13">
        <f>SUM(G137:G137)</f>
        <v>11328.12</v>
      </c>
    </row>
    <row r="137" spans="2:7" s="1" customFormat="1" ht="15" customHeight="1" x14ac:dyDescent="0.3">
      <c r="B137" s="4" t="s">
        <v>8438</v>
      </c>
      <c r="C137" s="4" t="s">
        <v>8437</v>
      </c>
      <c r="D137" s="3" t="s">
        <v>78</v>
      </c>
      <c r="E137" s="3">
        <v>306</v>
      </c>
      <c r="F137" s="3">
        <v>37.020000000000003</v>
      </c>
      <c r="G137" s="3">
        <f t="shared" ref="G137" si="23">+ROUND(+IF(E137="",0,E137*F137),2)</f>
        <v>11328.12</v>
      </c>
    </row>
    <row r="138" spans="2:7" s="1" customFormat="1" ht="25.2" customHeight="1" x14ac:dyDescent="0.3">
      <c r="B138" s="10" t="s">
        <v>168</v>
      </c>
      <c r="C138" s="10" t="s">
        <v>169</v>
      </c>
      <c r="D138" s="11"/>
      <c r="E138" s="16"/>
      <c r="F138" s="11"/>
      <c r="G138" s="11">
        <f>+G139</f>
        <v>15497.3</v>
      </c>
    </row>
    <row r="139" spans="2:7" s="1" customFormat="1" ht="25.2" customHeight="1" x14ac:dyDescent="0.3">
      <c r="B139" s="12" t="s">
        <v>184</v>
      </c>
      <c r="C139" s="12" t="s">
        <v>185</v>
      </c>
      <c r="D139" s="13"/>
      <c r="E139" s="17"/>
      <c r="F139" s="13"/>
      <c r="G139" s="13">
        <f>SUM(G140)</f>
        <v>15497.3</v>
      </c>
    </row>
    <row r="140" spans="2:7" s="1" customFormat="1" ht="15" customHeight="1" x14ac:dyDescent="0.3">
      <c r="B140" s="4" t="s">
        <v>8479</v>
      </c>
      <c r="C140" s="4" t="s">
        <v>8638</v>
      </c>
      <c r="D140" s="3" t="s">
        <v>78</v>
      </c>
      <c r="E140" s="18">
        <v>43.36</v>
      </c>
      <c r="F140" s="3">
        <v>357.41</v>
      </c>
      <c r="G140" s="3">
        <f t="shared" ref="G140" si="24">+ROUND(E140*F140,2)</f>
        <v>15497.3</v>
      </c>
    </row>
    <row r="141" spans="2:7" s="1" customFormat="1" ht="25.2" customHeight="1" x14ac:dyDescent="0.3">
      <c r="B141" s="10" t="s">
        <v>190</v>
      </c>
      <c r="C141" s="10" t="s">
        <v>191</v>
      </c>
      <c r="D141" s="11"/>
      <c r="E141" s="16"/>
      <c r="F141" s="11"/>
      <c r="G141" s="11">
        <f>+G142+G145+G157</f>
        <v>1446082.5200000005</v>
      </c>
    </row>
    <row r="142" spans="2:7" s="1" customFormat="1" ht="25.2" customHeight="1" x14ac:dyDescent="0.3">
      <c r="B142" s="12" t="s">
        <v>207</v>
      </c>
      <c r="C142" s="12" t="s">
        <v>208</v>
      </c>
      <c r="D142" s="13"/>
      <c r="E142" s="17"/>
      <c r="F142" s="13"/>
      <c r="G142" s="13">
        <f>SUM(G143:G144)</f>
        <v>19959.25</v>
      </c>
    </row>
    <row r="143" spans="2:7" s="1" customFormat="1" ht="15" customHeight="1" x14ac:dyDescent="0.3">
      <c r="B143" s="4" t="s">
        <v>7811</v>
      </c>
      <c r="C143" s="4" t="s">
        <v>8448</v>
      </c>
      <c r="D143" s="3" t="s">
        <v>25</v>
      </c>
      <c r="E143" s="18">
        <v>488.24</v>
      </c>
      <c r="F143" s="3">
        <v>35.799999999999997</v>
      </c>
      <c r="G143" s="3">
        <f t="shared" ref="G143" si="25">+ROUND(E143*F143,2)</f>
        <v>17478.990000000002</v>
      </c>
    </row>
    <row r="144" spans="2:7" s="1" customFormat="1" ht="15" customHeight="1" x14ac:dyDescent="0.3">
      <c r="B144" s="4" t="s">
        <v>8619</v>
      </c>
      <c r="C144" s="4" t="s">
        <v>8620</v>
      </c>
      <c r="D144" s="3" t="s">
        <v>25</v>
      </c>
      <c r="E144" s="18">
        <v>488.24</v>
      </c>
      <c r="F144" s="3">
        <v>5.08</v>
      </c>
      <c r="G144" s="3">
        <f t="shared" ref="G144" si="26">+ROUND(E144*F144,2)</f>
        <v>2480.2600000000002</v>
      </c>
    </row>
    <row r="145" spans="2:7" s="1" customFormat="1" ht="25.2" customHeight="1" x14ac:dyDescent="0.3">
      <c r="B145" s="12" t="s">
        <v>223</v>
      </c>
      <c r="C145" s="12" t="s">
        <v>224</v>
      </c>
      <c r="D145" s="13"/>
      <c r="E145" s="17"/>
      <c r="F145" s="13"/>
      <c r="G145" s="13">
        <f>SUM(G146:G156)/2</f>
        <v>1124565.5700000003</v>
      </c>
    </row>
    <row r="146" spans="2:7" s="1" customFormat="1" ht="15" customHeight="1" x14ac:dyDescent="0.3">
      <c r="B146" s="6" t="s">
        <v>225</v>
      </c>
      <c r="C146" s="6" t="s">
        <v>226</v>
      </c>
      <c r="D146" s="5"/>
      <c r="E146" s="19"/>
      <c r="F146" s="5"/>
      <c r="G146" s="5">
        <f>SUM(G147:G149)</f>
        <v>764646.57000000007</v>
      </c>
    </row>
    <row r="147" spans="2:7" s="1" customFormat="1" ht="15" customHeight="1" x14ac:dyDescent="0.3">
      <c r="B147" s="4" t="s">
        <v>8476</v>
      </c>
      <c r="C147" s="4" t="s">
        <v>8480</v>
      </c>
      <c r="D147" s="3" t="s">
        <v>78</v>
      </c>
      <c r="E147" s="18">
        <v>1423.48</v>
      </c>
      <c r="F147" s="3">
        <v>109.38</v>
      </c>
      <c r="G147" s="3">
        <f t="shared" ref="G147:G149" si="27">+ROUND(E147*F147,2)</f>
        <v>155700.24</v>
      </c>
    </row>
    <row r="148" spans="2:7" s="1" customFormat="1" ht="15" customHeight="1" x14ac:dyDescent="0.3">
      <c r="B148" s="4" t="s">
        <v>8477</v>
      </c>
      <c r="C148" s="4" t="s">
        <v>8625</v>
      </c>
      <c r="D148" s="3" t="s">
        <v>14</v>
      </c>
      <c r="E148" s="18">
        <v>1550.9</v>
      </c>
      <c r="F148" s="3">
        <v>30.92</v>
      </c>
      <c r="G148" s="3">
        <f t="shared" ref="G148" si="28">+ROUND(E148*F148,2)</f>
        <v>47953.83</v>
      </c>
    </row>
    <row r="149" spans="2:7" s="1" customFormat="1" ht="15" customHeight="1" x14ac:dyDescent="0.3">
      <c r="B149" s="4" t="s">
        <v>8550</v>
      </c>
      <c r="C149" s="4" t="s">
        <v>8551</v>
      </c>
      <c r="D149" s="3" t="s">
        <v>14</v>
      </c>
      <c r="E149" s="18">
        <v>4045.23</v>
      </c>
      <c r="F149" s="3">
        <v>138.68</v>
      </c>
      <c r="G149" s="3">
        <f t="shared" si="27"/>
        <v>560992.5</v>
      </c>
    </row>
    <row r="150" spans="2:7" s="1" customFormat="1" ht="15" customHeight="1" x14ac:dyDescent="0.3">
      <c r="B150" s="6" t="s">
        <v>239</v>
      </c>
      <c r="C150" s="6" t="s">
        <v>240</v>
      </c>
      <c r="D150" s="5"/>
      <c r="E150" s="19"/>
      <c r="F150" s="5"/>
      <c r="G150" s="5">
        <f>SUM(G151)</f>
        <v>254829.51</v>
      </c>
    </row>
    <row r="151" spans="2:7" s="1" customFormat="1" ht="15" customHeight="1" x14ac:dyDescent="0.3">
      <c r="B151" s="4" t="s">
        <v>7812</v>
      </c>
      <c r="C151" s="4" t="s">
        <v>8422</v>
      </c>
      <c r="D151" s="3" t="s">
        <v>14</v>
      </c>
      <c r="E151" s="18">
        <v>1734.36</v>
      </c>
      <c r="F151" s="3">
        <v>146.93</v>
      </c>
      <c r="G151" s="3">
        <f t="shared" ref="G151" si="29">+ROUND(E151*F151,2)</f>
        <v>254829.51</v>
      </c>
    </row>
    <row r="152" spans="2:7" s="1" customFormat="1" ht="15" customHeight="1" x14ac:dyDescent="0.3">
      <c r="B152" s="6" t="s">
        <v>8439</v>
      </c>
      <c r="C152" s="6" t="s">
        <v>8440</v>
      </c>
      <c r="D152" s="5"/>
      <c r="E152" s="19"/>
      <c r="F152" s="5"/>
      <c r="G152" s="5">
        <f>SUM(G153:G156)</f>
        <v>105089.49</v>
      </c>
    </row>
    <row r="153" spans="2:7" s="1" customFormat="1" ht="15" customHeight="1" x14ac:dyDescent="0.3">
      <c r="B153" s="4" t="s">
        <v>8441</v>
      </c>
      <c r="C153" s="4" t="s">
        <v>8442</v>
      </c>
      <c r="D153" s="3" t="s">
        <v>198</v>
      </c>
      <c r="E153" s="18">
        <v>4227.0600000000004</v>
      </c>
      <c r="F153" s="3">
        <v>6.55</v>
      </c>
      <c r="G153" s="3">
        <f t="shared" ref="G153:G156" si="30">+ROUND(E153*F153,2)</f>
        <v>27687.24</v>
      </c>
    </row>
    <row r="154" spans="2:7" s="1" customFormat="1" ht="15" customHeight="1" x14ac:dyDescent="0.3">
      <c r="B154" s="4" t="s">
        <v>8443</v>
      </c>
      <c r="C154" s="4" t="s">
        <v>8444</v>
      </c>
      <c r="D154" s="3" t="s">
        <v>14</v>
      </c>
      <c r="E154" s="18">
        <v>260.95</v>
      </c>
      <c r="F154" s="3">
        <v>74.900000000000006</v>
      </c>
      <c r="G154" s="3">
        <f t="shared" si="30"/>
        <v>19545.16</v>
      </c>
    </row>
    <row r="155" spans="2:7" s="1" customFormat="1" ht="15" customHeight="1" x14ac:dyDescent="0.3">
      <c r="B155" s="4" t="s">
        <v>8445</v>
      </c>
      <c r="C155" s="4" t="s">
        <v>8446</v>
      </c>
      <c r="D155" s="3" t="s">
        <v>78</v>
      </c>
      <c r="E155" s="18">
        <v>29</v>
      </c>
      <c r="F155" s="3">
        <v>429.02</v>
      </c>
      <c r="G155" s="3">
        <f t="shared" ref="G155" si="31">+ROUND(E155*F155,2)</f>
        <v>12441.58</v>
      </c>
    </row>
    <row r="156" spans="2:7" s="1" customFormat="1" ht="15" customHeight="1" x14ac:dyDescent="0.3">
      <c r="B156" s="4" t="s">
        <v>8490</v>
      </c>
      <c r="C156" s="4" t="s">
        <v>8491</v>
      </c>
      <c r="D156" s="3" t="s">
        <v>78</v>
      </c>
      <c r="E156" s="18">
        <v>98.06</v>
      </c>
      <c r="F156" s="3">
        <v>463.14</v>
      </c>
      <c r="G156" s="3">
        <f t="shared" si="30"/>
        <v>45415.51</v>
      </c>
    </row>
    <row r="157" spans="2:7" s="1" customFormat="1" ht="25.2" customHeight="1" x14ac:dyDescent="0.3">
      <c r="B157" s="12" t="s">
        <v>305</v>
      </c>
      <c r="C157" s="12" t="s">
        <v>306</v>
      </c>
      <c r="D157" s="13"/>
      <c r="E157" s="17"/>
      <c r="F157" s="13"/>
      <c r="G157" s="13">
        <f>SUM(G158:G162)/2</f>
        <v>301557.70000000007</v>
      </c>
    </row>
    <row r="158" spans="2:7" s="1" customFormat="1" ht="15" customHeight="1" x14ac:dyDescent="0.3">
      <c r="B158" s="6" t="s">
        <v>315</v>
      </c>
      <c r="C158" s="6" t="s">
        <v>316</v>
      </c>
      <c r="D158" s="5"/>
      <c r="E158" s="19"/>
      <c r="F158" s="5"/>
      <c r="G158" s="5">
        <f>SUM(G159:G162)</f>
        <v>301557.7</v>
      </c>
    </row>
    <row r="159" spans="2:7" s="1" customFormat="1" ht="15" customHeight="1" x14ac:dyDescent="0.3">
      <c r="B159" s="4" t="s">
        <v>7813</v>
      </c>
      <c r="C159" s="4" t="s">
        <v>7814</v>
      </c>
      <c r="D159" s="3" t="s">
        <v>28</v>
      </c>
      <c r="E159" s="18">
        <v>80819</v>
      </c>
      <c r="F159" s="3">
        <v>1.27</v>
      </c>
      <c r="G159" s="3">
        <f t="shared" ref="G159:G162" si="32">+ROUND(E159*F159,2)</f>
        <v>102640.13</v>
      </c>
    </row>
    <row r="160" spans="2:7" s="1" customFormat="1" ht="15" customHeight="1" x14ac:dyDescent="0.3">
      <c r="B160" s="4" t="s">
        <v>7815</v>
      </c>
      <c r="C160" s="4" t="s">
        <v>8449</v>
      </c>
      <c r="D160" s="3" t="s">
        <v>25</v>
      </c>
      <c r="E160" s="18">
        <v>457.34</v>
      </c>
      <c r="F160" s="3">
        <v>32.6</v>
      </c>
      <c r="G160" s="3">
        <f t="shared" ref="G160" si="33">+ROUND(E160*F160,2)</f>
        <v>14909.28</v>
      </c>
    </row>
    <row r="161" spans="2:7" s="1" customFormat="1" ht="15" customHeight="1" x14ac:dyDescent="0.3">
      <c r="B161" s="4" t="s">
        <v>7816</v>
      </c>
      <c r="C161" s="4" t="s">
        <v>8633</v>
      </c>
      <c r="D161" s="3" t="s">
        <v>14</v>
      </c>
      <c r="E161" s="18">
        <v>17900</v>
      </c>
      <c r="F161" s="3">
        <v>10.15</v>
      </c>
      <c r="G161" s="3">
        <f t="shared" si="32"/>
        <v>181685</v>
      </c>
    </row>
    <row r="162" spans="2:7" s="1" customFormat="1" ht="15" customHeight="1" x14ac:dyDescent="0.3">
      <c r="B162" s="4" t="s">
        <v>8621</v>
      </c>
      <c r="C162" s="4" t="s">
        <v>8622</v>
      </c>
      <c r="D162" s="3" t="s">
        <v>25</v>
      </c>
      <c r="E162" s="18">
        <v>457.34</v>
      </c>
      <c r="F162" s="3">
        <v>5.08</v>
      </c>
      <c r="G162" s="3">
        <f t="shared" si="32"/>
        <v>2323.29</v>
      </c>
    </row>
    <row r="163" spans="2:7" s="1" customFormat="1" ht="25.2" customHeight="1" x14ac:dyDescent="0.3">
      <c r="B163" s="10" t="s">
        <v>610</v>
      </c>
      <c r="C163" s="10" t="s">
        <v>611</v>
      </c>
      <c r="D163" s="11"/>
      <c r="E163" s="16"/>
      <c r="F163" s="11"/>
      <c r="G163" s="11">
        <f>+G164+G166+G169+G171</f>
        <v>720559.24</v>
      </c>
    </row>
    <row r="164" spans="2:7" s="1" customFormat="1" ht="25.2" customHeight="1" x14ac:dyDescent="0.3">
      <c r="B164" s="12" t="s">
        <v>616</v>
      </c>
      <c r="C164" s="12" t="s">
        <v>617</v>
      </c>
      <c r="D164" s="13"/>
      <c r="E164" s="17"/>
      <c r="F164" s="13"/>
      <c r="G164" s="13">
        <f>SUM(G165)</f>
        <v>184212</v>
      </c>
    </row>
    <row r="165" spans="2:7" s="1" customFormat="1" ht="15" customHeight="1" x14ac:dyDescent="0.3">
      <c r="B165" s="4" t="s">
        <v>8340</v>
      </c>
      <c r="C165" s="4" t="s">
        <v>8341</v>
      </c>
      <c r="D165" s="3" t="s">
        <v>47</v>
      </c>
      <c r="E165" s="18">
        <v>24</v>
      </c>
      <c r="F165" s="3">
        <v>7675.5</v>
      </c>
      <c r="G165" s="3">
        <f t="shared" ref="G165" si="34">+ROUND(E165*F165,2)</f>
        <v>184212</v>
      </c>
    </row>
    <row r="166" spans="2:7" s="1" customFormat="1" ht="25.2" customHeight="1" x14ac:dyDescent="0.3">
      <c r="B166" s="12" t="s">
        <v>628</v>
      </c>
      <c r="C166" s="12" t="s">
        <v>6769</v>
      </c>
      <c r="D166" s="13"/>
      <c r="E166" s="17"/>
      <c r="F166" s="13"/>
      <c r="G166" s="13">
        <f>SUM(G167:G168)</f>
        <v>244452.64</v>
      </c>
    </row>
    <row r="167" spans="2:7" s="1" customFormat="1" ht="15" customHeight="1" x14ac:dyDescent="0.3">
      <c r="B167" s="4" t="s">
        <v>5987</v>
      </c>
      <c r="C167" s="4" t="s">
        <v>8481</v>
      </c>
      <c r="D167" s="3" t="s">
        <v>47</v>
      </c>
      <c r="E167" s="18">
        <v>12</v>
      </c>
      <c r="F167" s="3">
        <v>15736.74</v>
      </c>
      <c r="G167" s="3">
        <f t="shared" ref="G167" si="35">+ROUND(E167*F167,2)</f>
        <v>188840.88</v>
      </c>
    </row>
    <row r="168" spans="2:7" s="1" customFormat="1" ht="15" customHeight="1" x14ac:dyDescent="0.3">
      <c r="B168" s="4" t="s">
        <v>5988</v>
      </c>
      <c r="C168" s="4" t="s">
        <v>8391</v>
      </c>
      <c r="D168" s="3" t="s">
        <v>47</v>
      </c>
      <c r="E168" s="18">
        <v>12</v>
      </c>
      <c r="F168" s="3">
        <v>4634.3132999999998</v>
      </c>
      <c r="G168" s="3">
        <f t="shared" ref="G168" si="36">+ROUND(E168*F168,2)</f>
        <v>55611.76</v>
      </c>
    </row>
    <row r="169" spans="2:7" s="1" customFormat="1" ht="25.2" customHeight="1" x14ac:dyDescent="0.3">
      <c r="B169" s="12" t="s">
        <v>5992</v>
      </c>
      <c r="C169" s="12" t="s">
        <v>7817</v>
      </c>
      <c r="D169" s="13"/>
      <c r="E169" s="17"/>
      <c r="F169" s="13"/>
      <c r="G169" s="13">
        <f>SUM(G170)</f>
        <v>226469</v>
      </c>
    </row>
    <row r="170" spans="2:7" s="1" customFormat="1" ht="15" customHeight="1" x14ac:dyDescent="0.3">
      <c r="B170" s="4" t="s">
        <v>5994</v>
      </c>
      <c r="C170" s="4" t="s">
        <v>8423</v>
      </c>
      <c r="D170" s="3" t="s">
        <v>42</v>
      </c>
      <c r="E170" s="18">
        <v>1</v>
      </c>
      <c r="F170" s="3">
        <v>226469</v>
      </c>
      <c r="G170" s="3">
        <f t="shared" ref="G170" si="37">+ROUND(E170*F170,2)</f>
        <v>226469</v>
      </c>
    </row>
    <row r="171" spans="2:7" s="1" customFormat="1" ht="25.2" customHeight="1" x14ac:dyDescent="0.3">
      <c r="B171" s="12" t="s">
        <v>6000</v>
      </c>
      <c r="C171" s="12" t="s">
        <v>8478</v>
      </c>
      <c r="D171" s="13"/>
      <c r="E171" s="17"/>
      <c r="F171" s="13"/>
      <c r="G171" s="13">
        <f>SUM(G172)</f>
        <v>65425.599999999999</v>
      </c>
    </row>
    <row r="172" spans="2:7" s="1" customFormat="1" ht="15" customHeight="1" x14ac:dyDescent="0.3">
      <c r="B172" s="4" t="s">
        <v>6001</v>
      </c>
      <c r="C172" s="4" t="s">
        <v>8552</v>
      </c>
      <c r="D172" s="3" t="s">
        <v>47</v>
      </c>
      <c r="E172" s="18">
        <v>10</v>
      </c>
      <c r="F172" s="3">
        <v>6542.56</v>
      </c>
      <c r="G172" s="3">
        <f t="shared" ref="G172" si="38">+ROUND(E172*F172,2)</f>
        <v>65425.599999999999</v>
      </c>
    </row>
    <row r="173" spans="2:7" s="1" customFormat="1" ht="30" customHeight="1" x14ac:dyDescent="0.3">
      <c r="B173" s="7" t="s">
        <v>646</v>
      </c>
      <c r="C173" s="7" t="s">
        <v>2</v>
      </c>
      <c r="D173" s="8"/>
      <c r="E173" s="15"/>
      <c r="F173" s="8"/>
      <c r="G173" s="8">
        <f>+G174+G178+G182+G188+G191</f>
        <v>2617729.1899999995</v>
      </c>
    </row>
    <row r="174" spans="2:7" s="1" customFormat="1" ht="25.2" customHeight="1" x14ac:dyDescent="0.3">
      <c r="B174" s="10" t="s">
        <v>647</v>
      </c>
      <c r="C174" s="10" t="s">
        <v>648</v>
      </c>
      <c r="D174" s="11"/>
      <c r="E174" s="16"/>
      <c r="F174" s="11"/>
      <c r="G174" s="11">
        <f>+G175</f>
        <v>98736.75</v>
      </c>
    </row>
    <row r="175" spans="2:7" s="1" customFormat="1" ht="25.2" customHeight="1" x14ac:dyDescent="0.3">
      <c r="B175" s="12" t="s">
        <v>655</v>
      </c>
      <c r="C175" s="12" t="s">
        <v>656</v>
      </c>
      <c r="D175" s="13"/>
      <c r="E175" s="17"/>
      <c r="F175" s="13"/>
      <c r="G175" s="13">
        <f>SUM(G176:G177)</f>
        <v>98736.75</v>
      </c>
    </row>
    <row r="176" spans="2:7" s="1" customFormat="1" ht="15" customHeight="1" x14ac:dyDescent="0.3">
      <c r="B176" s="4" t="s">
        <v>7818</v>
      </c>
      <c r="C176" s="4" t="s">
        <v>7819</v>
      </c>
      <c r="D176" s="3" t="s">
        <v>14</v>
      </c>
      <c r="E176" s="18">
        <v>98.64</v>
      </c>
      <c r="F176" s="3">
        <v>842.1</v>
      </c>
      <c r="G176" s="3">
        <f t="shared" ref="G176:G177" si="39">+ROUND(E176*F176,2)</f>
        <v>83064.740000000005</v>
      </c>
    </row>
    <row r="177" spans="2:7" s="1" customFormat="1" ht="15" customHeight="1" x14ac:dyDescent="0.3">
      <c r="B177" s="4" t="s">
        <v>7820</v>
      </c>
      <c r="C177" s="4" t="s">
        <v>8424</v>
      </c>
      <c r="D177" s="3" t="s">
        <v>14</v>
      </c>
      <c r="E177" s="18">
        <v>86.84</v>
      </c>
      <c r="F177" s="3">
        <v>180.47</v>
      </c>
      <c r="G177" s="3">
        <f t="shared" si="39"/>
        <v>15672.01</v>
      </c>
    </row>
    <row r="178" spans="2:7" s="1" customFormat="1" ht="25.2" customHeight="1" x14ac:dyDescent="0.3">
      <c r="B178" s="10" t="s">
        <v>667</v>
      </c>
      <c r="C178" s="10" t="s">
        <v>668</v>
      </c>
      <c r="D178" s="11"/>
      <c r="E178" s="16"/>
      <c r="F178" s="11"/>
      <c r="G178" s="11">
        <f>SUM(G179:G181)</f>
        <v>687537.20000000007</v>
      </c>
    </row>
    <row r="179" spans="2:7" s="1" customFormat="1" ht="15" customHeight="1" x14ac:dyDescent="0.3">
      <c r="B179" s="4" t="s">
        <v>8342</v>
      </c>
      <c r="C179" s="4" t="s">
        <v>7821</v>
      </c>
      <c r="D179" s="3" t="s">
        <v>14</v>
      </c>
      <c r="E179" s="18">
        <v>6381.49</v>
      </c>
      <c r="F179" s="3">
        <v>5.98</v>
      </c>
      <c r="G179" s="3">
        <f t="shared" ref="G179:G181" si="40">+ROUND(E179*F179,2)</f>
        <v>38161.31</v>
      </c>
    </row>
    <row r="180" spans="2:7" s="1" customFormat="1" ht="15" customHeight="1" x14ac:dyDescent="0.3">
      <c r="B180" s="4" t="s">
        <v>8343</v>
      </c>
      <c r="C180" s="4" t="s">
        <v>7822</v>
      </c>
      <c r="D180" s="3" t="s">
        <v>14</v>
      </c>
      <c r="E180" s="18">
        <v>17253.34</v>
      </c>
      <c r="F180" s="3">
        <v>5.98</v>
      </c>
      <c r="G180" s="3">
        <f t="shared" ref="G180" si="41">+ROUND(E180*F180,2)</f>
        <v>103174.97</v>
      </c>
    </row>
    <row r="181" spans="2:7" s="1" customFormat="1" ht="15" customHeight="1" x14ac:dyDescent="0.3">
      <c r="B181" s="4" t="s">
        <v>8450</v>
      </c>
      <c r="C181" s="4" t="s">
        <v>8553</v>
      </c>
      <c r="D181" s="3" t="s">
        <v>14</v>
      </c>
      <c r="E181" s="18">
        <v>23634.83</v>
      </c>
      <c r="F181" s="3">
        <v>23.11</v>
      </c>
      <c r="G181" s="3">
        <f t="shared" si="40"/>
        <v>546200.92000000004</v>
      </c>
    </row>
    <row r="182" spans="2:7" s="1" customFormat="1" ht="25.2" customHeight="1" x14ac:dyDescent="0.3">
      <c r="B182" s="10" t="s">
        <v>697</v>
      </c>
      <c r="C182" s="10" t="s">
        <v>698</v>
      </c>
      <c r="D182" s="11"/>
      <c r="E182" s="16"/>
      <c r="F182" s="11"/>
      <c r="G182" s="11">
        <f>+G183+G186</f>
        <v>292231.78999999998</v>
      </c>
    </row>
    <row r="183" spans="2:7" s="1" customFormat="1" ht="25.2" customHeight="1" x14ac:dyDescent="0.3">
      <c r="B183" s="12" t="s">
        <v>699</v>
      </c>
      <c r="C183" s="12" t="s">
        <v>700</v>
      </c>
      <c r="D183" s="13"/>
      <c r="E183" s="17"/>
      <c r="F183" s="13"/>
      <c r="G183" s="13">
        <f>SUM(G184:G185)</f>
        <v>274904.08999999997</v>
      </c>
    </row>
    <row r="184" spans="2:7" s="1" customFormat="1" ht="15" customHeight="1" x14ac:dyDescent="0.3">
      <c r="B184" s="4" t="s">
        <v>7823</v>
      </c>
      <c r="C184" s="4" t="s">
        <v>8554</v>
      </c>
      <c r="D184" s="3" t="s">
        <v>14</v>
      </c>
      <c r="E184" s="18">
        <v>13128.18</v>
      </c>
      <c r="F184" s="3">
        <v>12.22</v>
      </c>
      <c r="G184" s="3">
        <f t="shared" ref="G184:G185" si="42">+ROUND(E184*F184,2)</f>
        <v>160426.35999999999</v>
      </c>
    </row>
    <row r="185" spans="2:7" s="1" customFormat="1" ht="15" customHeight="1" x14ac:dyDescent="0.3">
      <c r="B185" s="4" t="s">
        <v>7824</v>
      </c>
      <c r="C185" s="4" t="s">
        <v>7825</v>
      </c>
      <c r="D185" s="3" t="s">
        <v>14</v>
      </c>
      <c r="E185" s="18">
        <v>13128.18</v>
      </c>
      <c r="F185" s="3">
        <v>8.7200000000000006</v>
      </c>
      <c r="G185" s="3">
        <f t="shared" si="42"/>
        <v>114477.73</v>
      </c>
    </row>
    <row r="186" spans="2:7" s="1" customFormat="1" ht="25.2" customHeight="1" x14ac:dyDescent="0.3">
      <c r="B186" s="12" t="s">
        <v>705</v>
      </c>
      <c r="C186" s="12" t="s">
        <v>706</v>
      </c>
      <c r="D186" s="13"/>
      <c r="E186" s="17"/>
      <c r="F186" s="13"/>
      <c r="G186" s="13">
        <f>SUM(G187)</f>
        <v>17327.7</v>
      </c>
    </row>
    <row r="187" spans="2:7" s="1" customFormat="1" ht="15" customHeight="1" x14ac:dyDescent="0.3">
      <c r="B187" s="4" t="s">
        <v>6010</v>
      </c>
      <c r="C187" s="4" t="s">
        <v>8425</v>
      </c>
      <c r="D187" s="3" t="s">
        <v>28</v>
      </c>
      <c r="E187" s="18">
        <v>30</v>
      </c>
      <c r="F187" s="3">
        <v>577.59</v>
      </c>
      <c r="G187" s="3">
        <f t="shared" ref="G187" si="43">+ROUND(E187*F187,2)</f>
        <v>17327.7</v>
      </c>
    </row>
    <row r="188" spans="2:7" s="1" customFormat="1" ht="25.2" customHeight="1" x14ac:dyDescent="0.3">
      <c r="B188" s="10" t="s">
        <v>711</v>
      </c>
      <c r="C188" s="10" t="s">
        <v>712</v>
      </c>
      <c r="D188" s="11"/>
      <c r="E188" s="16"/>
      <c r="F188" s="11"/>
      <c r="G188" s="11">
        <f>+G189</f>
        <v>367829.69</v>
      </c>
    </row>
    <row r="189" spans="2:7" s="1" customFormat="1" ht="25.2" customHeight="1" x14ac:dyDescent="0.3">
      <c r="B189" s="12" t="s">
        <v>713</v>
      </c>
      <c r="C189" s="12" t="s">
        <v>714</v>
      </c>
      <c r="D189" s="13"/>
      <c r="E189" s="17"/>
      <c r="F189" s="13"/>
      <c r="G189" s="13">
        <f>SUM(G190)</f>
        <v>367829.69</v>
      </c>
    </row>
    <row r="190" spans="2:7" s="1" customFormat="1" ht="15" customHeight="1" x14ac:dyDescent="0.3">
      <c r="B190" s="4" t="s">
        <v>7826</v>
      </c>
      <c r="C190" s="4" t="s">
        <v>7827</v>
      </c>
      <c r="D190" s="3" t="s">
        <v>14</v>
      </c>
      <c r="E190" s="18">
        <v>13598.14</v>
      </c>
      <c r="F190" s="3">
        <v>27.05</v>
      </c>
      <c r="G190" s="3">
        <f t="shared" ref="G190" si="44">+ROUND(E190*F190,2)</f>
        <v>367829.69</v>
      </c>
    </row>
    <row r="191" spans="2:7" s="1" customFormat="1" ht="25.2" customHeight="1" x14ac:dyDescent="0.3">
      <c r="B191" s="10" t="s">
        <v>831</v>
      </c>
      <c r="C191" s="10" t="s">
        <v>832</v>
      </c>
      <c r="D191" s="11"/>
      <c r="E191" s="16"/>
      <c r="F191" s="11"/>
      <c r="G191" s="11">
        <f>+G192</f>
        <v>1171393.7599999998</v>
      </c>
    </row>
    <row r="192" spans="2:7" s="1" customFormat="1" ht="25.2" customHeight="1" x14ac:dyDescent="0.3">
      <c r="B192" s="12" t="s">
        <v>833</v>
      </c>
      <c r="C192" s="12" t="s">
        <v>834</v>
      </c>
      <c r="D192" s="13"/>
      <c r="E192" s="17"/>
      <c r="F192" s="13"/>
      <c r="G192" s="13">
        <f>SUM(G193:G217)</f>
        <v>1171393.7599999998</v>
      </c>
    </row>
    <row r="193" spans="2:7" s="1" customFormat="1" ht="15" customHeight="1" x14ac:dyDescent="0.3">
      <c r="B193" s="4" t="s">
        <v>7828</v>
      </c>
      <c r="C193" s="4" t="s">
        <v>8555</v>
      </c>
      <c r="D193" s="3" t="s">
        <v>28</v>
      </c>
      <c r="E193" s="18">
        <v>58</v>
      </c>
      <c r="F193" s="3">
        <v>1895.68</v>
      </c>
      <c r="G193" s="3">
        <f t="shared" ref="G193:G217" si="45">+ROUND(E193*F193,2)</f>
        <v>109949.44</v>
      </c>
    </row>
    <row r="194" spans="2:7" s="1" customFormat="1" ht="15" customHeight="1" x14ac:dyDescent="0.3">
      <c r="B194" s="4" t="s">
        <v>7829</v>
      </c>
      <c r="C194" s="4" t="s">
        <v>7830</v>
      </c>
      <c r="D194" s="3" t="s">
        <v>28</v>
      </c>
      <c r="E194" s="18">
        <v>48</v>
      </c>
      <c r="F194" s="3">
        <v>1883.08</v>
      </c>
      <c r="G194" s="3">
        <f t="shared" si="45"/>
        <v>90387.839999999997</v>
      </c>
    </row>
    <row r="195" spans="2:7" s="1" customFormat="1" ht="15" customHeight="1" x14ac:dyDescent="0.3">
      <c r="B195" s="4" t="s">
        <v>7831</v>
      </c>
      <c r="C195" s="4" t="s">
        <v>7832</v>
      </c>
      <c r="D195" s="3" t="s">
        <v>28</v>
      </c>
      <c r="E195" s="18">
        <v>28</v>
      </c>
      <c r="F195" s="3">
        <v>1968.93</v>
      </c>
      <c r="G195" s="3">
        <f t="shared" si="45"/>
        <v>55130.04</v>
      </c>
    </row>
    <row r="196" spans="2:7" s="1" customFormat="1" ht="15" customHeight="1" x14ac:dyDescent="0.3">
      <c r="B196" s="4" t="s">
        <v>7833</v>
      </c>
      <c r="C196" s="4" t="s">
        <v>7834</v>
      </c>
      <c r="D196" s="3" t="s">
        <v>28</v>
      </c>
      <c r="E196" s="18">
        <v>21</v>
      </c>
      <c r="F196" s="3">
        <v>2615.35</v>
      </c>
      <c r="G196" s="3">
        <f t="shared" si="45"/>
        <v>54922.35</v>
      </c>
    </row>
    <row r="197" spans="2:7" s="1" customFormat="1" ht="15" customHeight="1" x14ac:dyDescent="0.3">
      <c r="B197" s="4" t="s">
        <v>7835</v>
      </c>
      <c r="C197" s="4" t="s">
        <v>7836</v>
      </c>
      <c r="D197" s="3" t="s">
        <v>28</v>
      </c>
      <c r="E197" s="18">
        <v>15</v>
      </c>
      <c r="F197" s="3">
        <v>2067.69</v>
      </c>
      <c r="G197" s="3">
        <f t="shared" si="45"/>
        <v>31015.35</v>
      </c>
    </row>
    <row r="198" spans="2:7" s="1" customFormat="1" ht="15" customHeight="1" x14ac:dyDescent="0.3">
      <c r="B198" s="4" t="s">
        <v>7837</v>
      </c>
      <c r="C198" s="4" t="s">
        <v>7838</v>
      </c>
      <c r="D198" s="3" t="s">
        <v>28</v>
      </c>
      <c r="E198" s="18">
        <v>59</v>
      </c>
      <c r="F198" s="3">
        <v>1857.6</v>
      </c>
      <c r="G198" s="3">
        <f t="shared" si="45"/>
        <v>109598.39999999999</v>
      </c>
    </row>
    <row r="199" spans="2:7" s="1" customFormat="1" ht="15" customHeight="1" x14ac:dyDescent="0.3">
      <c r="B199" s="4" t="s">
        <v>7839</v>
      </c>
      <c r="C199" s="4" t="s">
        <v>7840</v>
      </c>
      <c r="D199" s="3" t="s">
        <v>28</v>
      </c>
      <c r="E199" s="18">
        <v>63</v>
      </c>
      <c r="F199" s="3">
        <v>1817.67</v>
      </c>
      <c r="G199" s="3">
        <f t="shared" si="45"/>
        <v>114513.21</v>
      </c>
    </row>
    <row r="200" spans="2:7" s="1" customFormat="1" ht="15" customHeight="1" x14ac:dyDescent="0.3">
      <c r="B200" s="4" t="s">
        <v>7841</v>
      </c>
      <c r="C200" s="4" t="s">
        <v>7842</v>
      </c>
      <c r="D200" s="3" t="s">
        <v>28</v>
      </c>
      <c r="E200" s="18">
        <v>46</v>
      </c>
      <c r="F200" s="3">
        <v>1874</v>
      </c>
      <c r="G200" s="3">
        <f t="shared" si="45"/>
        <v>86204</v>
      </c>
    </row>
    <row r="201" spans="2:7" s="1" customFormat="1" ht="15" customHeight="1" x14ac:dyDescent="0.3">
      <c r="B201" s="4" t="s">
        <v>7843</v>
      </c>
      <c r="C201" s="4" t="s">
        <v>8556</v>
      </c>
      <c r="D201" s="3" t="s">
        <v>28</v>
      </c>
      <c r="E201" s="18">
        <v>46</v>
      </c>
      <c r="F201" s="3">
        <v>1911.68</v>
      </c>
      <c r="G201" s="3">
        <f t="shared" si="45"/>
        <v>87937.279999999999</v>
      </c>
    </row>
    <row r="202" spans="2:7" s="1" customFormat="1" ht="15" customHeight="1" x14ac:dyDescent="0.3">
      <c r="B202" s="4" t="s">
        <v>7844</v>
      </c>
      <c r="C202" s="4" t="s">
        <v>8557</v>
      </c>
      <c r="D202" s="3" t="s">
        <v>28</v>
      </c>
      <c r="E202" s="18">
        <v>22</v>
      </c>
      <c r="F202" s="3">
        <v>1898.08</v>
      </c>
      <c r="G202" s="3">
        <f t="shared" si="45"/>
        <v>41757.760000000002</v>
      </c>
    </row>
    <row r="203" spans="2:7" s="1" customFormat="1" ht="15" customHeight="1" x14ac:dyDescent="0.3">
      <c r="B203" s="4" t="s">
        <v>7845</v>
      </c>
      <c r="C203" s="4" t="s">
        <v>8558</v>
      </c>
      <c r="D203" s="3" t="s">
        <v>28</v>
      </c>
      <c r="E203" s="18">
        <v>3</v>
      </c>
      <c r="F203" s="3">
        <v>930.25</v>
      </c>
      <c r="G203" s="3">
        <f t="shared" si="45"/>
        <v>2790.75</v>
      </c>
    </row>
    <row r="204" spans="2:7" s="1" customFormat="1" ht="15" customHeight="1" x14ac:dyDescent="0.3">
      <c r="B204" s="4" t="s">
        <v>7846</v>
      </c>
      <c r="C204" s="4" t="s">
        <v>8559</v>
      </c>
      <c r="D204" s="3" t="s">
        <v>28</v>
      </c>
      <c r="E204" s="18">
        <v>1</v>
      </c>
      <c r="F204" s="3">
        <v>1858.36</v>
      </c>
      <c r="G204" s="3">
        <f t="shared" si="45"/>
        <v>1858.36</v>
      </c>
    </row>
    <row r="205" spans="2:7" s="1" customFormat="1" ht="15" customHeight="1" x14ac:dyDescent="0.3">
      <c r="B205" s="4" t="s">
        <v>7847</v>
      </c>
      <c r="C205" s="4" t="s">
        <v>8560</v>
      </c>
      <c r="D205" s="3" t="s">
        <v>28</v>
      </c>
      <c r="E205" s="18">
        <v>31</v>
      </c>
      <c r="F205" s="3">
        <v>2058.59</v>
      </c>
      <c r="G205" s="3">
        <f t="shared" si="45"/>
        <v>63816.29</v>
      </c>
    </row>
    <row r="206" spans="2:7" s="1" customFormat="1" ht="15" customHeight="1" x14ac:dyDescent="0.3">
      <c r="B206" s="4" t="s">
        <v>7848</v>
      </c>
      <c r="C206" s="4" t="s">
        <v>8561</v>
      </c>
      <c r="D206" s="3" t="s">
        <v>28</v>
      </c>
      <c r="E206" s="18">
        <v>11</v>
      </c>
      <c r="F206" s="3">
        <v>2683.84</v>
      </c>
      <c r="G206" s="3">
        <f t="shared" si="45"/>
        <v>29522.240000000002</v>
      </c>
    </row>
    <row r="207" spans="2:7" s="1" customFormat="1" ht="15" customHeight="1" x14ac:dyDescent="0.3">
      <c r="B207" s="4" t="s">
        <v>7849</v>
      </c>
      <c r="C207" s="4" t="s">
        <v>8451</v>
      </c>
      <c r="D207" s="3" t="s">
        <v>28</v>
      </c>
      <c r="E207" s="18">
        <v>6</v>
      </c>
      <c r="F207" s="3">
        <v>3549.97</v>
      </c>
      <c r="G207" s="3">
        <f t="shared" si="45"/>
        <v>21299.82</v>
      </c>
    </row>
    <row r="208" spans="2:7" s="1" customFormat="1" ht="15" customHeight="1" x14ac:dyDescent="0.3">
      <c r="B208" s="4" t="s">
        <v>7850</v>
      </c>
      <c r="C208" s="4" t="s">
        <v>8562</v>
      </c>
      <c r="D208" s="3" t="s">
        <v>28</v>
      </c>
      <c r="E208" s="18">
        <v>10</v>
      </c>
      <c r="F208" s="3">
        <v>2898.52</v>
      </c>
      <c r="G208" s="3">
        <f t="shared" si="45"/>
        <v>28985.200000000001</v>
      </c>
    </row>
    <row r="209" spans="2:9" s="1" customFormat="1" ht="15" customHeight="1" x14ac:dyDescent="0.3">
      <c r="B209" s="4" t="s">
        <v>7851</v>
      </c>
      <c r="C209" s="4" t="s">
        <v>8563</v>
      </c>
      <c r="D209" s="3" t="s">
        <v>28</v>
      </c>
      <c r="E209" s="18">
        <v>24</v>
      </c>
      <c r="F209" s="3">
        <v>3372.87</v>
      </c>
      <c r="G209" s="3">
        <f t="shared" si="45"/>
        <v>80948.88</v>
      </c>
    </row>
    <row r="210" spans="2:9" s="1" customFormat="1" ht="15" customHeight="1" x14ac:dyDescent="0.3">
      <c r="B210" s="4" t="s">
        <v>7852</v>
      </c>
      <c r="C210" s="4" t="s">
        <v>8564</v>
      </c>
      <c r="D210" s="3" t="s">
        <v>28</v>
      </c>
      <c r="E210" s="18">
        <v>39</v>
      </c>
      <c r="F210" s="3">
        <v>1909.08</v>
      </c>
      <c r="G210" s="3">
        <f t="shared" si="45"/>
        <v>74454.12</v>
      </c>
    </row>
    <row r="211" spans="2:9" s="1" customFormat="1" ht="15" customHeight="1" x14ac:dyDescent="0.3">
      <c r="B211" s="4" t="s">
        <v>7853</v>
      </c>
      <c r="C211" s="4" t="s">
        <v>8565</v>
      </c>
      <c r="D211" s="3" t="s">
        <v>28</v>
      </c>
      <c r="E211" s="18">
        <v>22</v>
      </c>
      <c r="F211" s="3">
        <v>1544.22</v>
      </c>
      <c r="G211" s="3">
        <f t="shared" si="45"/>
        <v>33972.839999999997</v>
      </c>
    </row>
    <row r="212" spans="2:9" s="1" customFormat="1" ht="15" customHeight="1" x14ac:dyDescent="0.3">
      <c r="B212" s="4" t="s">
        <v>7854</v>
      </c>
      <c r="C212" s="4" t="s">
        <v>8566</v>
      </c>
      <c r="D212" s="3" t="s">
        <v>28</v>
      </c>
      <c r="E212" s="18">
        <v>2</v>
      </c>
      <c r="F212" s="3">
        <v>4206.3999999999996</v>
      </c>
      <c r="G212" s="3">
        <f t="shared" si="45"/>
        <v>8412.7999999999993</v>
      </c>
    </row>
    <row r="213" spans="2:9" s="1" customFormat="1" ht="15" customHeight="1" x14ac:dyDescent="0.3">
      <c r="B213" s="4" t="s">
        <v>7855</v>
      </c>
      <c r="C213" s="4" t="s">
        <v>8567</v>
      </c>
      <c r="D213" s="3" t="s">
        <v>28</v>
      </c>
      <c r="E213" s="18">
        <v>6</v>
      </c>
      <c r="F213" s="3">
        <v>1798.2</v>
      </c>
      <c r="G213" s="3">
        <f t="shared" si="45"/>
        <v>10789.2</v>
      </c>
    </row>
    <row r="214" spans="2:9" s="1" customFormat="1" ht="15" customHeight="1" x14ac:dyDescent="0.3">
      <c r="B214" s="4" t="s">
        <v>7856</v>
      </c>
      <c r="C214" s="4" t="s">
        <v>8452</v>
      </c>
      <c r="D214" s="3" t="s">
        <v>28</v>
      </c>
      <c r="E214" s="18">
        <v>3</v>
      </c>
      <c r="F214" s="3">
        <v>1655.47</v>
      </c>
      <c r="G214" s="3">
        <f t="shared" si="45"/>
        <v>4966.41</v>
      </c>
    </row>
    <row r="215" spans="2:9" s="1" customFormat="1" ht="15" customHeight="1" x14ac:dyDescent="0.3">
      <c r="B215" s="4" t="s">
        <v>7857</v>
      </c>
      <c r="C215" s="4" t="s">
        <v>8568</v>
      </c>
      <c r="D215" s="3" t="s">
        <v>28</v>
      </c>
      <c r="E215" s="18">
        <v>3</v>
      </c>
      <c r="F215" s="3">
        <v>4545.07</v>
      </c>
      <c r="G215" s="3">
        <f t="shared" si="45"/>
        <v>13635.21</v>
      </c>
    </row>
    <row r="216" spans="2:9" s="1" customFormat="1" ht="15" customHeight="1" x14ac:dyDescent="0.3">
      <c r="B216" s="4" t="s">
        <v>7858</v>
      </c>
      <c r="C216" s="4" t="s">
        <v>8569</v>
      </c>
      <c r="D216" s="3" t="s">
        <v>28</v>
      </c>
      <c r="E216" s="18">
        <v>1</v>
      </c>
      <c r="F216" s="3">
        <v>1543.55</v>
      </c>
      <c r="G216" s="3">
        <f t="shared" si="45"/>
        <v>1543.55</v>
      </c>
    </row>
    <row r="217" spans="2:9" s="1" customFormat="1" ht="15" customHeight="1" x14ac:dyDescent="0.3">
      <c r="B217" s="4" t="s">
        <v>7859</v>
      </c>
      <c r="C217" s="4" t="s">
        <v>8570</v>
      </c>
      <c r="D217" s="3" t="s">
        <v>28</v>
      </c>
      <c r="E217" s="18">
        <v>11</v>
      </c>
      <c r="F217" s="3">
        <v>1180.22</v>
      </c>
      <c r="G217" s="3">
        <f t="shared" si="45"/>
        <v>12982.42</v>
      </c>
    </row>
    <row r="218" spans="2:9" s="1" customFormat="1" ht="30" customHeight="1" x14ac:dyDescent="0.3">
      <c r="B218" s="7" t="s">
        <v>1262</v>
      </c>
      <c r="C218" s="7" t="s">
        <v>3</v>
      </c>
      <c r="D218" s="8"/>
      <c r="E218" s="15"/>
      <c r="F218" s="8"/>
      <c r="G218" s="8">
        <f>+G219+G282+G326+G411+G431+G463+G502</f>
        <v>3209857.05</v>
      </c>
      <c r="H218" s="1">
        <v>3209857.05</v>
      </c>
      <c r="I218" s="1">
        <f>+H218-G218</f>
        <v>0</v>
      </c>
    </row>
    <row r="219" spans="2:9" s="1" customFormat="1" ht="25.2" customHeight="1" x14ac:dyDescent="0.3">
      <c r="B219" s="10" t="s">
        <v>1331</v>
      </c>
      <c r="C219" s="10" t="s">
        <v>1332</v>
      </c>
      <c r="D219" s="11"/>
      <c r="E219" s="16"/>
      <c r="F219" s="11"/>
      <c r="G219" s="11">
        <f>+G220+G225+G235+G238+G260+G272+G280</f>
        <v>883465.35000000009</v>
      </c>
    </row>
    <row r="220" spans="2:9" s="1" customFormat="1" ht="25.2" customHeight="1" x14ac:dyDescent="0.3">
      <c r="B220" s="12" t="s">
        <v>1333</v>
      </c>
      <c r="C220" s="12" t="s">
        <v>1334</v>
      </c>
      <c r="D220" s="13"/>
      <c r="E220" s="17"/>
      <c r="F220" s="13"/>
      <c r="G220" s="13">
        <f>SUM(G221:G224)</f>
        <v>108585.4</v>
      </c>
    </row>
    <row r="221" spans="2:9" s="1" customFormat="1" ht="15" customHeight="1" x14ac:dyDescent="0.3">
      <c r="B221" s="4" t="s">
        <v>7860</v>
      </c>
      <c r="C221" s="4" t="s">
        <v>8355</v>
      </c>
      <c r="D221" s="3" t="s">
        <v>1337</v>
      </c>
      <c r="E221" s="18">
        <v>402</v>
      </c>
      <c r="F221" s="3">
        <v>164.53</v>
      </c>
      <c r="G221" s="3">
        <f t="shared" ref="G221:G234" si="46">+ROUND(E221*F221,2)</f>
        <v>66141.06</v>
      </c>
    </row>
    <row r="222" spans="2:9" s="1" customFormat="1" ht="15" customHeight="1" x14ac:dyDescent="0.3">
      <c r="B222" s="4" t="s">
        <v>7861</v>
      </c>
      <c r="C222" s="4" t="s">
        <v>8356</v>
      </c>
      <c r="D222" s="3" t="s">
        <v>1337</v>
      </c>
      <c r="E222" s="18">
        <v>18</v>
      </c>
      <c r="F222" s="3">
        <v>143.75</v>
      </c>
      <c r="G222" s="3">
        <f t="shared" si="46"/>
        <v>2587.5</v>
      </c>
    </row>
    <row r="223" spans="2:9" s="1" customFormat="1" ht="15" customHeight="1" x14ac:dyDescent="0.3">
      <c r="B223" s="4" t="s">
        <v>7862</v>
      </c>
      <c r="C223" s="4" t="s">
        <v>7863</v>
      </c>
      <c r="D223" s="3" t="s">
        <v>1337</v>
      </c>
      <c r="E223" s="18">
        <v>37</v>
      </c>
      <c r="F223" s="3">
        <v>204.66</v>
      </c>
      <c r="G223" s="3">
        <f t="shared" si="46"/>
        <v>7572.42</v>
      </c>
    </row>
    <row r="224" spans="2:9" s="1" customFormat="1" ht="15" customHeight="1" x14ac:dyDescent="0.3">
      <c r="B224" s="4" t="s">
        <v>7864</v>
      </c>
      <c r="C224" s="4" t="s">
        <v>7865</v>
      </c>
      <c r="D224" s="3" t="s">
        <v>1337</v>
      </c>
      <c r="E224" s="18">
        <v>133</v>
      </c>
      <c r="F224" s="3">
        <v>242.74</v>
      </c>
      <c r="G224" s="3">
        <f t="shared" si="46"/>
        <v>32284.42</v>
      </c>
    </row>
    <row r="225" spans="2:7" s="1" customFormat="1" ht="25.2" customHeight="1" x14ac:dyDescent="0.3">
      <c r="B225" s="12" t="s">
        <v>1344</v>
      </c>
      <c r="C225" s="12" t="s">
        <v>1345</v>
      </c>
      <c r="D225" s="13"/>
      <c r="E225" s="17"/>
      <c r="F225" s="13"/>
      <c r="G225" s="13">
        <f>SUM(G226:G234)</f>
        <v>546093.74</v>
      </c>
    </row>
    <row r="226" spans="2:7" s="1" customFormat="1" ht="15" customHeight="1" x14ac:dyDescent="0.3">
      <c r="B226" s="4" t="s">
        <v>7866</v>
      </c>
      <c r="C226" s="4" t="s">
        <v>7867</v>
      </c>
      <c r="D226" s="3" t="s">
        <v>25</v>
      </c>
      <c r="E226" s="18">
        <v>1490.11</v>
      </c>
      <c r="F226" s="3">
        <v>83.8</v>
      </c>
      <c r="G226" s="3">
        <f t="shared" si="46"/>
        <v>124871.22</v>
      </c>
    </row>
    <row r="227" spans="2:7" s="1" customFormat="1" ht="15" customHeight="1" x14ac:dyDescent="0.3">
      <c r="B227" s="4" t="s">
        <v>7868</v>
      </c>
      <c r="C227" s="4" t="s">
        <v>7869</v>
      </c>
      <c r="D227" s="3" t="s">
        <v>25</v>
      </c>
      <c r="E227" s="18">
        <v>433.47</v>
      </c>
      <c r="F227" s="3">
        <v>53.2</v>
      </c>
      <c r="G227" s="3">
        <f t="shared" si="46"/>
        <v>23060.6</v>
      </c>
    </row>
    <row r="228" spans="2:7" s="1" customFormat="1" ht="15" customHeight="1" x14ac:dyDescent="0.3">
      <c r="B228" s="4" t="s">
        <v>7870</v>
      </c>
      <c r="C228" s="4" t="s">
        <v>7871</v>
      </c>
      <c r="D228" s="3" t="s">
        <v>25</v>
      </c>
      <c r="E228" s="18">
        <v>128.02000000000001</v>
      </c>
      <c r="F228" s="3">
        <v>69.209999999999994</v>
      </c>
      <c r="G228" s="3">
        <f t="shared" si="46"/>
        <v>8860.26</v>
      </c>
    </row>
    <row r="229" spans="2:7" s="1" customFormat="1" ht="15" customHeight="1" x14ac:dyDescent="0.3">
      <c r="B229" s="4" t="s">
        <v>7872</v>
      </c>
      <c r="C229" s="4" t="s">
        <v>7873</v>
      </c>
      <c r="D229" s="3" t="s">
        <v>25</v>
      </c>
      <c r="E229" s="18">
        <v>1530.99</v>
      </c>
      <c r="F229" s="3">
        <v>102.76</v>
      </c>
      <c r="G229" s="3">
        <f t="shared" si="46"/>
        <v>157324.53</v>
      </c>
    </row>
    <row r="230" spans="2:7" s="1" customFormat="1" ht="15" customHeight="1" x14ac:dyDescent="0.3">
      <c r="B230" s="4" t="s">
        <v>7874</v>
      </c>
      <c r="C230" s="4" t="s">
        <v>7875</v>
      </c>
      <c r="D230" s="3" t="s">
        <v>25</v>
      </c>
      <c r="E230" s="18">
        <v>240.07</v>
      </c>
      <c r="F230" s="3">
        <v>118.51</v>
      </c>
      <c r="G230" s="3">
        <f t="shared" si="46"/>
        <v>28450.7</v>
      </c>
    </row>
    <row r="231" spans="2:7" s="1" customFormat="1" ht="15" customHeight="1" x14ac:dyDescent="0.3">
      <c r="B231" s="4" t="s">
        <v>7876</v>
      </c>
      <c r="C231" s="4" t="s">
        <v>7877</v>
      </c>
      <c r="D231" s="3" t="s">
        <v>25</v>
      </c>
      <c r="E231" s="18">
        <v>205.41</v>
      </c>
      <c r="F231" s="3">
        <v>231.43</v>
      </c>
      <c r="G231" s="3">
        <f t="shared" si="46"/>
        <v>47538.04</v>
      </c>
    </row>
    <row r="232" spans="2:7" s="1" customFormat="1" ht="15" customHeight="1" x14ac:dyDescent="0.3">
      <c r="B232" s="4" t="s">
        <v>7878</v>
      </c>
      <c r="C232" s="4" t="s">
        <v>7879</v>
      </c>
      <c r="D232" s="3" t="s">
        <v>25</v>
      </c>
      <c r="E232" s="18">
        <v>122.64</v>
      </c>
      <c r="F232" s="3">
        <v>359.23</v>
      </c>
      <c r="G232" s="3">
        <f t="shared" si="46"/>
        <v>44055.97</v>
      </c>
    </row>
    <row r="233" spans="2:7" s="1" customFormat="1" ht="15" customHeight="1" x14ac:dyDescent="0.3">
      <c r="B233" s="4" t="s">
        <v>7880</v>
      </c>
      <c r="C233" s="4" t="s">
        <v>7881</v>
      </c>
      <c r="D233" s="3" t="s">
        <v>25</v>
      </c>
      <c r="E233" s="18">
        <v>79.27</v>
      </c>
      <c r="F233" s="3">
        <v>560.65</v>
      </c>
      <c r="G233" s="3">
        <f t="shared" si="46"/>
        <v>44442.73</v>
      </c>
    </row>
    <row r="234" spans="2:7" s="1" customFormat="1" ht="15" customHeight="1" x14ac:dyDescent="0.3">
      <c r="B234" s="4" t="s">
        <v>7882</v>
      </c>
      <c r="C234" s="4" t="s">
        <v>7883</v>
      </c>
      <c r="D234" s="3" t="s">
        <v>25</v>
      </c>
      <c r="E234" s="18">
        <v>75.48</v>
      </c>
      <c r="F234" s="3">
        <v>894.14</v>
      </c>
      <c r="G234" s="3">
        <f t="shared" si="46"/>
        <v>67489.69</v>
      </c>
    </row>
    <row r="235" spans="2:7" s="1" customFormat="1" ht="25.2" customHeight="1" x14ac:dyDescent="0.3">
      <c r="B235" s="12" t="s">
        <v>1366</v>
      </c>
      <c r="C235" s="12" t="s">
        <v>1367</v>
      </c>
      <c r="D235" s="13"/>
      <c r="E235" s="17"/>
      <c r="F235" s="13"/>
      <c r="G235" s="13">
        <f>SUM(G236:G237)/2</f>
        <v>4399.18</v>
      </c>
    </row>
    <row r="236" spans="2:7" s="1" customFormat="1" ht="15" customHeight="1" x14ac:dyDescent="0.3">
      <c r="B236" s="6" t="s">
        <v>1376</v>
      </c>
      <c r="C236" s="6" t="s">
        <v>1377</v>
      </c>
      <c r="D236" s="5"/>
      <c r="E236" s="19"/>
      <c r="F236" s="5"/>
      <c r="G236" s="5">
        <f>SUM(G237)</f>
        <v>4399.18</v>
      </c>
    </row>
    <row r="237" spans="2:7" s="1" customFormat="1" ht="15" customHeight="1" x14ac:dyDescent="0.3">
      <c r="B237" s="4" t="s">
        <v>6267</v>
      </c>
      <c r="C237" s="4" t="s">
        <v>7884</v>
      </c>
      <c r="D237" s="3" t="s">
        <v>25</v>
      </c>
      <c r="E237" s="18">
        <v>42.5</v>
      </c>
      <c r="F237" s="3">
        <v>103.51</v>
      </c>
      <c r="G237" s="3">
        <f t="shared" ref="G237" si="47">+ROUND(E237*F237,2)</f>
        <v>4399.18</v>
      </c>
    </row>
    <row r="238" spans="2:7" s="1" customFormat="1" ht="25.2" customHeight="1" x14ac:dyDescent="0.3">
      <c r="B238" s="12" t="s">
        <v>1382</v>
      </c>
      <c r="C238" s="12" t="s">
        <v>1383</v>
      </c>
      <c r="D238" s="13"/>
      <c r="E238" s="17"/>
      <c r="F238" s="13"/>
      <c r="G238" s="13">
        <f>SUM(G239:G259)/2</f>
        <v>61449.46</v>
      </c>
    </row>
    <row r="239" spans="2:7" s="1" customFormat="1" ht="15" customHeight="1" x14ac:dyDescent="0.3">
      <c r="B239" s="6" t="s">
        <v>1384</v>
      </c>
      <c r="C239" s="6" t="s">
        <v>1385</v>
      </c>
      <c r="D239" s="5"/>
      <c r="E239" s="19"/>
      <c r="F239" s="5"/>
      <c r="G239" s="5">
        <f>SUM(G240:G252)</f>
        <v>32426.260000000002</v>
      </c>
    </row>
    <row r="240" spans="2:7" s="1" customFormat="1" ht="15" customHeight="1" x14ac:dyDescent="0.3">
      <c r="B240" s="4" t="s">
        <v>7885</v>
      </c>
      <c r="C240" s="4" t="s">
        <v>7886</v>
      </c>
      <c r="D240" s="3" t="s">
        <v>28</v>
      </c>
      <c r="E240" s="18">
        <v>40</v>
      </c>
      <c r="F240" s="3">
        <v>25.93</v>
      </c>
      <c r="G240" s="3">
        <f t="shared" ref="G240:G281" si="48">+ROUND(E240*F240,2)</f>
        <v>1037.2</v>
      </c>
    </row>
    <row r="241" spans="2:7" s="1" customFormat="1" ht="15" customHeight="1" x14ac:dyDescent="0.3">
      <c r="B241" s="4" t="s">
        <v>7887</v>
      </c>
      <c r="C241" s="4" t="s">
        <v>7888</v>
      </c>
      <c r="D241" s="3" t="s">
        <v>28</v>
      </c>
      <c r="E241" s="18">
        <v>50</v>
      </c>
      <c r="F241" s="3">
        <v>31.93</v>
      </c>
      <c r="G241" s="3">
        <f t="shared" si="48"/>
        <v>1596.5</v>
      </c>
    </row>
    <row r="242" spans="2:7" s="1" customFormat="1" ht="15" customHeight="1" x14ac:dyDescent="0.3">
      <c r="B242" s="4" t="s">
        <v>7889</v>
      </c>
      <c r="C242" s="4" t="s">
        <v>7890</v>
      </c>
      <c r="D242" s="3" t="s">
        <v>28</v>
      </c>
      <c r="E242" s="18">
        <v>50</v>
      </c>
      <c r="F242" s="3">
        <v>37.93</v>
      </c>
      <c r="G242" s="3">
        <f t="shared" si="48"/>
        <v>1896.5</v>
      </c>
    </row>
    <row r="243" spans="2:7" s="1" customFormat="1" ht="15" customHeight="1" x14ac:dyDescent="0.3">
      <c r="B243" s="4" t="s">
        <v>7891</v>
      </c>
      <c r="C243" s="4" t="s">
        <v>7892</v>
      </c>
      <c r="D243" s="3" t="s">
        <v>28</v>
      </c>
      <c r="E243" s="18">
        <v>55</v>
      </c>
      <c r="F243" s="3">
        <v>42.93</v>
      </c>
      <c r="G243" s="3">
        <f t="shared" si="48"/>
        <v>2361.15</v>
      </c>
    </row>
    <row r="244" spans="2:7" s="1" customFormat="1" ht="15" customHeight="1" x14ac:dyDescent="0.3">
      <c r="B244" s="4" t="s">
        <v>7893</v>
      </c>
      <c r="C244" s="4" t="s">
        <v>7894</v>
      </c>
      <c r="D244" s="3" t="s">
        <v>28</v>
      </c>
      <c r="E244" s="18">
        <v>25</v>
      </c>
      <c r="F244" s="3">
        <v>47.93</v>
      </c>
      <c r="G244" s="3">
        <f t="shared" si="48"/>
        <v>1198.25</v>
      </c>
    </row>
    <row r="245" spans="2:7" s="1" customFormat="1" ht="15" customHeight="1" x14ac:dyDescent="0.3">
      <c r="B245" s="4" t="s">
        <v>7895</v>
      </c>
      <c r="C245" s="4" t="s">
        <v>7896</v>
      </c>
      <c r="D245" s="3" t="s">
        <v>28</v>
      </c>
      <c r="E245" s="18">
        <v>35</v>
      </c>
      <c r="F245" s="3">
        <v>62.93</v>
      </c>
      <c r="G245" s="3">
        <f t="shared" si="48"/>
        <v>2202.5500000000002</v>
      </c>
    </row>
    <row r="246" spans="2:7" s="1" customFormat="1" ht="15" customHeight="1" x14ac:dyDescent="0.3">
      <c r="B246" s="4" t="s">
        <v>7897</v>
      </c>
      <c r="C246" s="4" t="s">
        <v>7898</v>
      </c>
      <c r="D246" s="3" t="s">
        <v>28</v>
      </c>
      <c r="E246" s="18">
        <v>22</v>
      </c>
      <c r="F246" s="3">
        <v>97.93</v>
      </c>
      <c r="G246" s="3">
        <f t="shared" si="48"/>
        <v>2154.46</v>
      </c>
    </row>
    <row r="247" spans="2:7" s="1" customFormat="1" ht="15" customHeight="1" x14ac:dyDescent="0.3">
      <c r="B247" s="4" t="s">
        <v>7899</v>
      </c>
      <c r="C247" s="4" t="s">
        <v>7900</v>
      </c>
      <c r="D247" s="3" t="s">
        <v>28</v>
      </c>
      <c r="E247" s="18">
        <v>15</v>
      </c>
      <c r="F247" s="3">
        <v>207.93</v>
      </c>
      <c r="G247" s="3">
        <f t="shared" si="48"/>
        <v>3118.95</v>
      </c>
    </row>
    <row r="248" spans="2:7" s="1" customFormat="1" ht="15" customHeight="1" x14ac:dyDescent="0.3">
      <c r="B248" s="4" t="s">
        <v>7901</v>
      </c>
      <c r="C248" s="4" t="s">
        <v>7902</v>
      </c>
      <c r="D248" s="3" t="s">
        <v>28</v>
      </c>
      <c r="E248" s="18">
        <v>15</v>
      </c>
      <c r="F248" s="3">
        <v>307.93</v>
      </c>
      <c r="G248" s="3">
        <f t="shared" si="48"/>
        <v>4618.95</v>
      </c>
    </row>
    <row r="249" spans="2:7" s="1" customFormat="1" ht="15" customHeight="1" x14ac:dyDescent="0.3">
      <c r="B249" s="4" t="s">
        <v>7903</v>
      </c>
      <c r="C249" s="4" t="s">
        <v>7904</v>
      </c>
      <c r="D249" s="3" t="s">
        <v>28</v>
      </c>
      <c r="E249" s="18">
        <v>375</v>
      </c>
      <c r="F249" s="3">
        <v>19.93</v>
      </c>
      <c r="G249" s="3">
        <f t="shared" si="48"/>
        <v>7473.75</v>
      </c>
    </row>
    <row r="250" spans="2:7" s="1" customFormat="1" ht="15" customHeight="1" x14ac:dyDescent="0.3">
      <c r="B250" s="4" t="s">
        <v>7905</v>
      </c>
      <c r="C250" s="4" t="s">
        <v>7906</v>
      </c>
      <c r="D250" s="3" t="s">
        <v>28</v>
      </c>
      <c r="E250" s="18">
        <v>10</v>
      </c>
      <c r="F250" s="3">
        <v>20.43</v>
      </c>
      <c r="G250" s="3">
        <f t="shared" si="48"/>
        <v>204.3</v>
      </c>
    </row>
    <row r="251" spans="2:7" s="1" customFormat="1" ht="15" customHeight="1" x14ac:dyDescent="0.3">
      <c r="B251" s="4" t="s">
        <v>7907</v>
      </c>
      <c r="C251" s="4" t="s">
        <v>7908</v>
      </c>
      <c r="D251" s="3" t="s">
        <v>28</v>
      </c>
      <c r="E251" s="18">
        <v>31</v>
      </c>
      <c r="F251" s="3">
        <v>26.83</v>
      </c>
      <c r="G251" s="3">
        <f t="shared" si="48"/>
        <v>831.73</v>
      </c>
    </row>
    <row r="252" spans="2:7" s="1" customFormat="1" ht="15" customHeight="1" x14ac:dyDescent="0.3">
      <c r="B252" s="4" t="s">
        <v>7909</v>
      </c>
      <c r="C252" s="4" t="s">
        <v>7910</v>
      </c>
      <c r="D252" s="3" t="s">
        <v>28</v>
      </c>
      <c r="E252" s="18">
        <v>129</v>
      </c>
      <c r="F252" s="3">
        <v>28.93</v>
      </c>
      <c r="G252" s="3">
        <f t="shared" si="48"/>
        <v>3731.97</v>
      </c>
    </row>
    <row r="253" spans="2:7" s="1" customFormat="1" ht="15" customHeight="1" x14ac:dyDescent="0.3">
      <c r="B253" s="6" t="s">
        <v>1472</v>
      </c>
      <c r="C253" s="6" t="s">
        <v>1473</v>
      </c>
      <c r="D253" s="5"/>
      <c r="E253" s="19"/>
      <c r="F253" s="5"/>
      <c r="G253" s="5">
        <f>SUM(G254:G259)</f>
        <v>29023.200000000001</v>
      </c>
    </row>
    <row r="254" spans="2:7" s="1" customFormat="1" ht="15" customHeight="1" x14ac:dyDescent="0.3">
      <c r="B254" s="4" t="s">
        <v>7911</v>
      </c>
      <c r="C254" s="4" t="s">
        <v>7912</v>
      </c>
      <c r="D254" s="3" t="s">
        <v>28</v>
      </c>
      <c r="E254" s="18">
        <v>180</v>
      </c>
      <c r="F254" s="3">
        <v>42.91</v>
      </c>
      <c r="G254" s="3">
        <f t="shared" si="48"/>
        <v>7723.8</v>
      </c>
    </row>
    <row r="255" spans="2:7" s="1" customFormat="1" ht="15" customHeight="1" x14ac:dyDescent="0.3">
      <c r="B255" s="4" t="s">
        <v>7913</v>
      </c>
      <c r="C255" s="4" t="s">
        <v>7914</v>
      </c>
      <c r="D255" s="3" t="s">
        <v>28</v>
      </c>
      <c r="E255" s="18">
        <v>90</v>
      </c>
      <c r="F255" s="3">
        <v>45.91</v>
      </c>
      <c r="G255" s="3">
        <f t="shared" si="48"/>
        <v>4131.8999999999996</v>
      </c>
    </row>
    <row r="256" spans="2:7" s="1" customFormat="1" ht="15" customHeight="1" x14ac:dyDescent="0.3">
      <c r="B256" s="4" t="s">
        <v>7915</v>
      </c>
      <c r="C256" s="4" t="s">
        <v>7916</v>
      </c>
      <c r="D256" s="3" t="s">
        <v>28</v>
      </c>
      <c r="E256" s="18">
        <v>20</v>
      </c>
      <c r="F256" s="3">
        <v>46.91</v>
      </c>
      <c r="G256" s="3">
        <f t="shared" si="48"/>
        <v>938.2</v>
      </c>
    </row>
    <row r="257" spans="2:7" s="1" customFormat="1" ht="15" customHeight="1" x14ac:dyDescent="0.3">
      <c r="B257" s="4" t="s">
        <v>7917</v>
      </c>
      <c r="C257" s="4" t="s">
        <v>7918</v>
      </c>
      <c r="D257" s="3" t="s">
        <v>28</v>
      </c>
      <c r="E257" s="18">
        <v>280</v>
      </c>
      <c r="F257" s="3">
        <v>48.91</v>
      </c>
      <c r="G257" s="3">
        <f t="shared" si="48"/>
        <v>13694.8</v>
      </c>
    </row>
    <row r="258" spans="2:7" s="1" customFormat="1" ht="15" customHeight="1" x14ac:dyDescent="0.3">
      <c r="B258" s="4" t="s">
        <v>7919</v>
      </c>
      <c r="C258" s="4" t="s">
        <v>7920</v>
      </c>
      <c r="D258" s="3" t="s">
        <v>28</v>
      </c>
      <c r="E258" s="18">
        <v>20</v>
      </c>
      <c r="F258" s="3">
        <v>49.91</v>
      </c>
      <c r="G258" s="3">
        <f t="shared" si="48"/>
        <v>998.2</v>
      </c>
    </row>
    <row r="259" spans="2:7" s="1" customFormat="1" ht="15" customHeight="1" x14ac:dyDescent="0.3">
      <c r="B259" s="4" t="s">
        <v>7921</v>
      </c>
      <c r="C259" s="4" t="s">
        <v>7922</v>
      </c>
      <c r="D259" s="3" t="s">
        <v>28</v>
      </c>
      <c r="E259" s="18">
        <v>30</v>
      </c>
      <c r="F259" s="3">
        <v>51.21</v>
      </c>
      <c r="G259" s="3">
        <f t="shared" si="48"/>
        <v>1536.3</v>
      </c>
    </row>
    <row r="260" spans="2:7" s="1" customFormat="1" ht="25.2" customHeight="1" x14ac:dyDescent="0.3">
      <c r="B260" s="12" t="s">
        <v>1496</v>
      </c>
      <c r="C260" s="12" t="s">
        <v>1497</v>
      </c>
      <c r="D260" s="13"/>
      <c r="E260" s="17"/>
      <c r="F260" s="13"/>
      <c r="G260" s="13">
        <f>SUM(G261:G271)</f>
        <v>70743.26999999999</v>
      </c>
    </row>
    <row r="261" spans="2:7" s="1" customFormat="1" ht="15" customHeight="1" x14ac:dyDescent="0.3">
      <c r="B261" s="4" t="s">
        <v>7923</v>
      </c>
      <c r="C261" s="4" t="s">
        <v>1614</v>
      </c>
      <c r="D261" s="3" t="s">
        <v>28</v>
      </c>
      <c r="E261" s="18">
        <v>10</v>
      </c>
      <c r="F261" s="3">
        <v>276.5</v>
      </c>
      <c r="G261" s="3">
        <f t="shared" si="48"/>
        <v>2765</v>
      </c>
    </row>
    <row r="262" spans="2:7" s="1" customFormat="1" ht="15" customHeight="1" x14ac:dyDescent="0.3">
      <c r="B262" s="4" t="s">
        <v>7924</v>
      </c>
      <c r="C262" s="4" t="s">
        <v>1612</v>
      </c>
      <c r="D262" s="3" t="s">
        <v>28</v>
      </c>
      <c r="E262" s="18">
        <v>30</v>
      </c>
      <c r="F262" s="3">
        <v>217.14</v>
      </c>
      <c r="G262" s="3">
        <f t="shared" si="48"/>
        <v>6514.2</v>
      </c>
    </row>
    <row r="263" spans="2:7" s="1" customFormat="1" ht="15" customHeight="1" x14ac:dyDescent="0.3">
      <c r="B263" s="4" t="s">
        <v>7925</v>
      </c>
      <c r="C263" s="4" t="s">
        <v>7926</v>
      </c>
      <c r="D263" s="3" t="s">
        <v>28</v>
      </c>
      <c r="E263" s="18">
        <v>106</v>
      </c>
      <c r="F263" s="3">
        <v>94.24</v>
      </c>
      <c r="G263" s="3">
        <f t="shared" si="48"/>
        <v>9989.44</v>
      </c>
    </row>
    <row r="264" spans="2:7" s="1" customFormat="1" ht="15" customHeight="1" x14ac:dyDescent="0.3">
      <c r="B264" s="4" t="s">
        <v>7927</v>
      </c>
      <c r="C264" s="4" t="s">
        <v>7928</v>
      </c>
      <c r="D264" s="3" t="s">
        <v>28</v>
      </c>
      <c r="E264" s="18">
        <v>52</v>
      </c>
      <c r="F264" s="3">
        <v>125.27</v>
      </c>
      <c r="G264" s="3">
        <f t="shared" si="48"/>
        <v>6514.04</v>
      </c>
    </row>
    <row r="265" spans="2:7" s="1" customFormat="1" ht="15" customHeight="1" x14ac:dyDescent="0.3">
      <c r="B265" s="4" t="s">
        <v>7929</v>
      </c>
      <c r="C265" s="4" t="s">
        <v>7930</v>
      </c>
      <c r="D265" s="3" t="s">
        <v>28</v>
      </c>
      <c r="E265" s="18">
        <v>4</v>
      </c>
      <c r="F265" s="3">
        <v>211.51</v>
      </c>
      <c r="G265" s="3">
        <f t="shared" si="48"/>
        <v>846.04</v>
      </c>
    </row>
    <row r="266" spans="2:7" s="1" customFormat="1" ht="15" customHeight="1" x14ac:dyDescent="0.3">
      <c r="B266" s="4" t="s">
        <v>7931</v>
      </c>
      <c r="C266" s="4" t="s">
        <v>7932</v>
      </c>
      <c r="D266" s="3" t="s">
        <v>28</v>
      </c>
      <c r="E266" s="18">
        <v>122</v>
      </c>
      <c r="F266" s="3">
        <v>205.11</v>
      </c>
      <c r="G266" s="3">
        <f t="shared" si="48"/>
        <v>25023.42</v>
      </c>
    </row>
    <row r="267" spans="2:7" s="1" customFormat="1" ht="15" customHeight="1" x14ac:dyDescent="0.3">
      <c r="B267" s="4" t="s">
        <v>7933</v>
      </c>
      <c r="C267" s="4" t="s">
        <v>7934</v>
      </c>
      <c r="D267" s="3" t="s">
        <v>28</v>
      </c>
      <c r="E267" s="18">
        <v>7</v>
      </c>
      <c r="F267" s="3">
        <v>266.58</v>
      </c>
      <c r="G267" s="3">
        <f t="shared" si="48"/>
        <v>1866.06</v>
      </c>
    </row>
    <row r="268" spans="2:7" s="1" customFormat="1" ht="15" customHeight="1" x14ac:dyDescent="0.3">
      <c r="B268" s="4" t="s">
        <v>7935</v>
      </c>
      <c r="C268" s="4" t="s">
        <v>7936</v>
      </c>
      <c r="D268" s="3" t="s">
        <v>28</v>
      </c>
      <c r="E268" s="18">
        <v>10</v>
      </c>
      <c r="F268" s="3">
        <v>582.23</v>
      </c>
      <c r="G268" s="3">
        <f t="shared" si="48"/>
        <v>5822.3</v>
      </c>
    </row>
    <row r="269" spans="2:7" s="1" customFormat="1" ht="15" customHeight="1" x14ac:dyDescent="0.3">
      <c r="B269" s="4" t="s">
        <v>7937</v>
      </c>
      <c r="C269" s="4" t="s">
        <v>7938</v>
      </c>
      <c r="D269" s="3" t="s">
        <v>28</v>
      </c>
      <c r="E269" s="18">
        <v>2</v>
      </c>
      <c r="F269" s="3">
        <v>1066.19</v>
      </c>
      <c r="G269" s="3">
        <f t="shared" si="48"/>
        <v>2132.38</v>
      </c>
    </row>
    <row r="270" spans="2:7" s="1" customFormat="1" ht="15" customHeight="1" x14ac:dyDescent="0.3">
      <c r="B270" s="4" t="s">
        <v>7939</v>
      </c>
      <c r="C270" s="4" t="s">
        <v>7940</v>
      </c>
      <c r="D270" s="3" t="s">
        <v>28</v>
      </c>
      <c r="E270" s="18">
        <v>2</v>
      </c>
      <c r="F270" s="3">
        <v>1478.19</v>
      </c>
      <c r="G270" s="3">
        <f t="shared" si="48"/>
        <v>2956.38</v>
      </c>
    </row>
    <row r="271" spans="2:7" s="1" customFormat="1" ht="15" customHeight="1" x14ac:dyDescent="0.3">
      <c r="B271" s="4" t="s">
        <v>7941</v>
      </c>
      <c r="C271" s="4" t="s">
        <v>7942</v>
      </c>
      <c r="D271" s="3" t="s">
        <v>28</v>
      </c>
      <c r="E271" s="18">
        <v>3</v>
      </c>
      <c r="F271" s="3">
        <v>2104.67</v>
      </c>
      <c r="G271" s="3">
        <f t="shared" si="48"/>
        <v>6314.01</v>
      </c>
    </row>
    <row r="272" spans="2:7" s="1" customFormat="1" ht="25.2" customHeight="1" x14ac:dyDescent="0.3">
      <c r="B272" s="12" t="s">
        <v>7943</v>
      </c>
      <c r="C272" s="12" t="s">
        <v>7944</v>
      </c>
      <c r="D272" s="13"/>
      <c r="E272" s="17"/>
      <c r="F272" s="13"/>
      <c r="G272" s="13">
        <f>SUM(G273:G279)</f>
        <v>36696.92</v>
      </c>
    </row>
    <row r="273" spans="2:7" s="1" customFormat="1" ht="15" customHeight="1" x14ac:dyDescent="0.3">
      <c r="B273" s="4" t="s">
        <v>7945</v>
      </c>
      <c r="C273" s="4" t="s">
        <v>7946</v>
      </c>
      <c r="D273" s="3" t="s">
        <v>25</v>
      </c>
      <c r="E273" s="18">
        <v>128.02000000000001</v>
      </c>
      <c r="F273" s="3">
        <v>19.829999999999998</v>
      </c>
      <c r="G273" s="3">
        <f t="shared" si="48"/>
        <v>2538.64</v>
      </c>
    </row>
    <row r="274" spans="2:7" s="1" customFormat="1" ht="15" customHeight="1" x14ac:dyDescent="0.3">
      <c r="B274" s="4" t="s">
        <v>7947</v>
      </c>
      <c r="C274" s="4" t="s">
        <v>7948</v>
      </c>
      <c r="D274" s="3" t="s">
        <v>25</v>
      </c>
      <c r="E274" s="18">
        <v>765.5</v>
      </c>
      <c r="F274" s="3">
        <v>20.83</v>
      </c>
      <c r="G274" s="3">
        <f t="shared" si="48"/>
        <v>15945.37</v>
      </c>
    </row>
    <row r="275" spans="2:7" s="1" customFormat="1" ht="15" customHeight="1" x14ac:dyDescent="0.3">
      <c r="B275" s="4" t="s">
        <v>7949</v>
      </c>
      <c r="C275" s="4" t="s">
        <v>7950</v>
      </c>
      <c r="D275" s="3" t="s">
        <v>25</v>
      </c>
      <c r="E275" s="18">
        <v>240.07</v>
      </c>
      <c r="F275" s="3">
        <v>22.72</v>
      </c>
      <c r="G275" s="3">
        <f t="shared" si="48"/>
        <v>5454.39</v>
      </c>
    </row>
    <row r="276" spans="2:7" s="1" customFormat="1" ht="15" customHeight="1" x14ac:dyDescent="0.3">
      <c r="B276" s="4" t="s">
        <v>7951</v>
      </c>
      <c r="C276" s="4" t="s">
        <v>7952</v>
      </c>
      <c r="D276" s="3" t="s">
        <v>25</v>
      </c>
      <c r="E276" s="18">
        <v>205.41</v>
      </c>
      <c r="F276" s="3">
        <v>24.72</v>
      </c>
      <c r="G276" s="3">
        <f t="shared" si="48"/>
        <v>5077.74</v>
      </c>
    </row>
    <row r="277" spans="2:7" s="1" customFormat="1" ht="15" customHeight="1" x14ac:dyDescent="0.3">
      <c r="B277" s="4" t="s">
        <v>7953</v>
      </c>
      <c r="C277" s="4" t="s">
        <v>7954</v>
      </c>
      <c r="D277" s="3" t="s">
        <v>25</v>
      </c>
      <c r="E277" s="18">
        <v>122.64</v>
      </c>
      <c r="F277" s="3">
        <v>25.22</v>
      </c>
      <c r="G277" s="3">
        <f t="shared" si="48"/>
        <v>3092.98</v>
      </c>
    </row>
    <row r="278" spans="2:7" s="1" customFormat="1" ht="15" customHeight="1" x14ac:dyDescent="0.3">
      <c r="B278" s="4" t="s">
        <v>7955</v>
      </c>
      <c r="C278" s="4" t="s">
        <v>7956</v>
      </c>
      <c r="D278" s="3" t="s">
        <v>25</v>
      </c>
      <c r="E278" s="18">
        <v>79.27</v>
      </c>
      <c r="F278" s="3">
        <v>26.72</v>
      </c>
      <c r="G278" s="3">
        <f t="shared" si="48"/>
        <v>2118.09</v>
      </c>
    </row>
    <row r="279" spans="2:7" s="1" customFormat="1" ht="15" customHeight="1" x14ac:dyDescent="0.3">
      <c r="B279" s="4" t="s">
        <v>7957</v>
      </c>
      <c r="C279" s="4" t="s">
        <v>7958</v>
      </c>
      <c r="D279" s="3" t="s">
        <v>25</v>
      </c>
      <c r="E279" s="18">
        <v>75.48</v>
      </c>
      <c r="F279" s="3">
        <v>32.72</v>
      </c>
      <c r="G279" s="3">
        <f t="shared" si="48"/>
        <v>2469.71</v>
      </c>
    </row>
    <row r="280" spans="2:7" s="1" customFormat="1" ht="25.2" customHeight="1" x14ac:dyDescent="0.3">
      <c r="B280" s="12" t="s">
        <v>7959</v>
      </c>
      <c r="C280" s="12" t="s">
        <v>7960</v>
      </c>
      <c r="D280" s="13"/>
      <c r="E280" s="17"/>
      <c r="F280" s="13"/>
      <c r="G280" s="13">
        <f>SUM(G281)</f>
        <v>55497.38</v>
      </c>
    </row>
    <row r="281" spans="2:7" s="1" customFormat="1" ht="15" customHeight="1" x14ac:dyDescent="0.3">
      <c r="B281" s="4" t="s">
        <v>7961</v>
      </c>
      <c r="C281" s="4" t="s">
        <v>7960</v>
      </c>
      <c r="D281" s="3" t="s">
        <v>25</v>
      </c>
      <c r="E281" s="18">
        <v>4305.46</v>
      </c>
      <c r="F281" s="3">
        <v>12.89</v>
      </c>
      <c r="G281" s="3">
        <f t="shared" si="48"/>
        <v>55497.38</v>
      </c>
    </row>
    <row r="282" spans="2:7" s="1" customFormat="1" ht="25.2" customHeight="1" x14ac:dyDescent="0.3">
      <c r="B282" s="10" t="s">
        <v>1526</v>
      </c>
      <c r="C282" s="10" t="s">
        <v>1527</v>
      </c>
      <c r="D282" s="11"/>
      <c r="E282" s="16"/>
      <c r="F282" s="11"/>
      <c r="G282" s="11">
        <f>+G283+G286+G294+G309+G318+G324</f>
        <v>506083.49</v>
      </c>
    </row>
    <row r="283" spans="2:7" s="1" customFormat="1" ht="25.2" customHeight="1" x14ac:dyDescent="0.3">
      <c r="B283" s="12" t="s">
        <v>1528</v>
      </c>
      <c r="C283" s="12" t="s">
        <v>1529</v>
      </c>
      <c r="D283" s="13"/>
      <c r="E283" s="17"/>
      <c r="F283" s="13"/>
      <c r="G283" s="13">
        <f>SUM(G284:G285)</f>
        <v>33089.599999999999</v>
      </c>
    </row>
    <row r="284" spans="2:7" s="1" customFormat="1" ht="15" customHeight="1" x14ac:dyDescent="0.3">
      <c r="B284" s="4" t="s">
        <v>7962</v>
      </c>
      <c r="C284" s="4" t="s">
        <v>7963</v>
      </c>
      <c r="D284" s="3" t="s">
        <v>1337</v>
      </c>
      <c r="E284" s="18">
        <v>195</v>
      </c>
      <c r="F284" s="3">
        <v>164.53</v>
      </c>
      <c r="G284" s="3">
        <f t="shared" ref="G284:G285" si="49">+ROUND(E284*F284,2)</f>
        <v>32083.35</v>
      </c>
    </row>
    <row r="285" spans="2:7" s="1" customFormat="1" ht="15" customHeight="1" x14ac:dyDescent="0.3">
      <c r="B285" s="4" t="s">
        <v>7964</v>
      </c>
      <c r="C285" s="4" t="s">
        <v>7965</v>
      </c>
      <c r="D285" s="3" t="s">
        <v>1337</v>
      </c>
      <c r="E285" s="18">
        <v>7</v>
      </c>
      <c r="F285" s="3">
        <v>143.75</v>
      </c>
      <c r="G285" s="3">
        <f t="shared" si="49"/>
        <v>1006.25</v>
      </c>
    </row>
    <row r="286" spans="2:7" s="1" customFormat="1" ht="25.2" customHeight="1" x14ac:dyDescent="0.3">
      <c r="B286" s="12" t="s">
        <v>1534</v>
      </c>
      <c r="C286" s="12" t="s">
        <v>8571</v>
      </c>
      <c r="D286" s="13"/>
      <c r="E286" s="17"/>
      <c r="F286" s="13"/>
      <c r="G286" s="13">
        <f>SUM(G287:G293)</f>
        <v>356313.35</v>
      </c>
    </row>
    <row r="287" spans="2:7" s="1" customFormat="1" ht="15" customHeight="1" x14ac:dyDescent="0.3">
      <c r="B287" s="4" t="s">
        <v>7966</v>
      </c>
      <c r="C287" s="4" t="s">
        <v>7967</v>
      </c>
      <c r="D287" s="3" t="s">
        <v>25</v>
      </c>
      <c r="E287" s="18">
        <v>2312.77</v>
      </c>
      <c r="F287" s="3">
        <v>86.41</v>
      </c>
      <c r="G287" s="3">
        <f t="shared" ref="G287:G293" si="50">+ROUND(E287*F287,2)</f>
        <v>199846.46</v>
      </c>
    </row>
    <row r="288" spans="2:7" s="1" customFormat="1" ht="15" customHeight="1" x14ac:dyDescent="0.3">
      <c r="B288" s="4" t="s">
        <v>7968</v>
      </c>
      <c r="C288" s="4" t="s">
        <v>7969</v>
      </c>
      <c r="D288" s="3" t="s">
        <v>25</v>
      </c>
      <c r="E288" s="18">
        <v>784.91</v>
      </c>
      <c r="F288" s="3">
        <v>53.2</v>
      </c>
      <c r="G288" s="3">
        <f t="shared" si="50"/>
        <v>41757.21</v>
      </c>
    </row>
    <row r="289" spans="2:7" s="1" customFormat="1" ht="15" customHeight="1" x14ac:dyDescent="0.3">
      <c r="B289" s="4" t="s">
        <v>7970</v>
      </c>
      <c r="C289" s="4" t="s">
        <v>7971</v>
      </c>
      <c r="D289" s="3" t="s">
        <v>25</v>
      </c>
      <c r="E289" s="18">
        <v>358.71</v>
      </c>
      <c r="F289" s="3">
        <v>69.209999999999994</v>
      </c>
      <c r="G289" s="3">
        <f t="shared" si="50"/>
        <v>24826.32</v>
      </c>
    </row>
    <row r="290" spans="2:7" s="1" customFormat="1" ht="15" customHeight="1" x14ac:dyDescent="0.3">
      <c r="B290" s="4" t="s">
        <v>7972</v>
      </c>
      <c r="C290" s="4" t="s">
        <v>7973</v>
      </c>
      <c r="D290" s="3" t="s">
        <v>25</v>
      </c>
      <c r="E290" s="18">
        <v>218.84</v>
      </c>
      <c r="F290" s="3">
        <v>118.51</v>
      </c>
      <c r="G290" s="3">
        <f t="shared" si="50"/>
        <v>25934.73</v>
      </c>
    </row>
    <row r="291" spans="2:7" s="1" customFormat="1" ht="15" customHeight="1" x14ac:dyDescent="0.3">
      <c r="B291" s="4" t="s">
        <v>7974</v>
      </c>
      <c r="C291" s="4" t="s">
        <v>7975</v>
      </c>
      <c r="D291" s="3" t="s">
        <v>25</v>
      </c>
      <c r="E291" s="18">
        <v>85.55</v>
      </c>
      <c r="F291" s="3">
        <v>231.43</v>
      </c>
      <c r="G291" s="3">
        <f t="shared" si="50"/>
        <v>19798.84</v>
      </c>
    </row>
    <row r="292" spans="2:7" s="1" customFormat="1" ht="15" customHeight="1" x14ac:dyDescent="0.3">
      <c r="B292" s="4" t="s">
        <v>7976</v>
      </c>
      <c r="C292" s="4" t="s">
        <v>7977</v>
      </c>
      <c r="D292" s="3" t="s">
        <v>25</v>
      </c>
      <c r="E292" s="18">
        <v>22.08</v>
      </c>
      <c r="F292" s="3">
        <v>359.23</v>
      </c>
      <c r="G292" s="3">
        <f t="shared" si="50"/>
        <v>7931.8</v>
      </c>
    </row>
    <row r="293" spans="2:7" s="1" customFormat="1" ht="15" customHeight="1" x14ac:dyDescent="0.3">
      <c r="B293" s="4" t="s">
        <v>7978</v>
      </c>
      <c r="C293" s="4" t="s">
        <v>7979</v>
      </c>
      <c r="D293" s="3" t="s">
        <v>25</v>
      </c>
      <c r="E293" s="18">
        <v>64.599999999999994</v>
      </c>
      <c r="F293" s="3">
        <v>560.65</v>
      </c>
      <c r="G293" s="3">
        <f t="shared" si="50"/>
        <v>36217.99</v>
      </c>
    </row>
    <row r="294" spans="2:7" s="1" customFormat="1" ht="25.2" customHeight="1" x14ac:dyDescent="0.3">
      <c r="B294" s="12" t="s">
        <v>1544</v>
      </c>
      <c r="C294" s="12" t="s">
        <v>1545</v>
      </c>
      <c r="D294" s="13"/>
      <c r="E294" s="17"/>
      <c r="F294" s="13"/>
      <c r="G294" s="13">
        <f>SUM(G295:G308)/2</f>
        <v>18882.949999999997</v>
      </c>
    </row>
    <row r="295" spans="2:7" s="1" customFormat="1" ht="15" customHeight="1" x14ac:dyDescent="0.3">
      <c r="B295" s="6" t="s">
        <v>1546</v>
      </c>
      <c r="C295" s="6" t="s">
        <v>1547</v>
      </c>
      <c r="D295" s="5"/>
      <c r="E295" s="19"/>
      <c r="F295" s="5"/>
      <c r="G295" s="5">
        <f>SUM(G296:G304)</f>
        <v>8683.65</v>
      </c>
    </row>
    <row r="296" spans="2:7" s="1" customFormat="1" ht="15" customHeight="1" x14ac:dyDescent="0.3">
      <c r="B296" s="4" t="s">
        <v>7980</v>
      </c>
      <c r="C296" s="4" t="s">
        <v>7886</v>
      </c>
      <c r="D296" s="3" t="s">
        <v>28</v>
      </c>
      <c r="E296" s="18">
        <v>25</v>
      </c>
      <c r="F296" s="3">
        <v>25.93</v>
      </c>
      <c r="G296" s="3">
        <f t="shared" ref="G296:G325" si="51">+ROUND(E296*F296,2)</f>
        <v>648.25</v>
      </c>
    </row>
    <row r="297" spans="2:7" s="1" customFormat="1" ht="15" customHeight="1" x14ac:dyDescent="0.3">
      <c r="B297" s="4" t="s">
        <v>7981</v>
      </c>
      <c r="C297" s="4" t="s">
        <v>7888</v>
      </c>
      <c r="D297" s="3" t="s">
        <v>28</v>
      </c>
      <c r="E297" s="18">
        <v>40</v>
      </c>
      <c r="F297" s="3">
        <v>31.93</v>
      </c>
      <c r="G297" s="3">
        <f t="shared" si="51"/>
        <v>1277.2</v>
      </c>
    </row>
    <row r="298" spans="2:7" s="1" customFormat="1" ht="15" customHeight="1" x14ac:dyDescent="0.3">
      <c r="B298" s="4" t="s">
        <v>7982</v>
      </c>
      <c r="C298" s="4" t="s">
        <v>7890</v>
      </c>
      <c r="D298" s="3" t="s">
        <v>28</v>
      </c>
      <c r="E298" s="18">
        <v>10</v>
      </c>
      <c r="F298" s="3">
        <v>37.93</v>
      </c>
      <c r="G298" s="3">
        <f t="shared" si="51"/>
        <v>379.3</v>
      </c>
    </row>
    <row r="299" spans="2:7" s="1" customFormat="1" ht="15" customHeight="1" x14ac:dyDescent="0.3">
      <c r="B299" s="4" t="s">
        <v>7983</v>
      </c>
      <c r="C299" s="4" t="s">
        <v>7892</v>
      </c>
      <c r="D299" s="3" t="s">
        <v>28</v>
      </c>
      <c r="E299" s="18">
        <v>8</v>
      </c>
      <c r="F299" s="3">
        <v>42.93</v>
      </c>
      <c r="G299" s="3">
        <f t="shared" si="51"/>
        <v>343.44</v>
      </c>
    </row>
    <row r="300" spans="2:7" s="1" customFormat="1" ht="15" customHeight="1" x14ac:dyDescent="0.3">
      <c r="B300" s="4" t="s">
        <v>7984</v>
      </c>
      <c r="C300" s="4" t="s">
        <v>7894</v>
      </c>
      <c r="D300" s="3" t="s">
        <v>28</v>
      </c>
      <c r="E300" s="18">
        <v>13</v>
      </c>
      <c r="F300" s="3">
        <v>47.93</v>
      </c>
      <c r="G300" s="3">
        <f t="shared" si="51"/>
        <v>623.09</v>
      </c>
    </row>
    <row r="301" spans="2:7" s="1" customFormat="1" ht="15" customHeight="1" x14ac:dyDescent="0.3">
      <c r="B301" s="4" t="s">
        <v>7985</v>
      </c>
      <c r="C301" s="4" t="s">
        <v>7896</v>
      </c>
      <c r="D301" s="3" t="s">
        <v>28</v>
      </c>
      <c r="E301" s="18">
        <v>5</v>
      </c>
      <c r="F301" s="3">
        <v>62.93</v>
      </c>
      <c r="G301" s="3">
        <f t="shared" si="51"/>
        <v>314.64999999999998</v>
      </c>
    </row>
    <row r="302" spans="2:7" s="1" customFormat="1" ht="15" customHeight="1" x14ac:dyDescent="0.3">
      <c r="B302" s="4" t="s">
        <v>7986</v>
      </c>
      <c r="C302" s="4" t="s">
        <v>7898</v>
      </c>
      <c r="D302" s="3" t="s">
        <v>28</v>
      </c>
      <c r="E302" s="18">
        <v>6</v>
      </c>
      <c r="F302" s="3">
        <v>97.93</v>
      </c>
      <c r="G302" s="3">
        <f t="shared" si="51"/>
        <v>587.58000000000004</v>
      </c>
    </row>
    <row r="303" spans="2:7" s="1" customFormat="1" ht="15" customHeight="1" x14ac:dyDescent="0.3">
      <c r="B303" s="4" t="s">
        <v>7987</v>
      </c>
      <c r="C303" s="4" t="s">
        <v>7900</v>
      </c>
      <c r="D303" s="3" t="s">
        <v>28</v>
      </c>
      <c r="E303" s="18">
        <v>3</v>
      </c>
      <c r="F303" s="3">
        <v>207.93</v>
      </c>
      <c r="G303" s="3">
        <f t="shared" si="51"/>
        <v>623.79</v>
      </c>
    </row>
    <row r="304" spans="2:7" s="1" customFormat="1" ht="15" customHeight="1" x14ac:dyDescent="0.3">
      <c r="B304" s="4" t="s">
        <v>7988</v>
      </c>
      <c r="C304" s="4" t="s">
        <v>7904</v>
      </c>
      <c r="D304" s="3" t="s">
        <v>28</v>
      </c>
      <c r="E304" s="18">
        <v>195</v>
      </c>
      <c r="F304" s="3">
        <v>19.93</v>
      </c>
      <c r="G304" s="3">
        <f t="shared" si="51"/>
        <v>3886.35</v>
      </c>
    </row>
    <row r="305" spans="2:7" s="1" customFormat="1" ht="15" customHeight="1" x14ac:dyDescent="0.3">
      <c r="B305" s="6" t="s">
        <v>1582</v>
      </c>
      <c r="C305" s="6" t="s">
        <v>1473</v>
      </c>
      <c r="D305" s="5"/>
      <c r="E305" s="19"/>
      <c r="F305" s="5"/>
      <c r="G305" s="5">
        <f>SUM(G306:G308)</f>
        <v>10199.299999999999</v>
      </c>
    </row>
    <row r="306" spans="2:7" s="1" customFormat="1" ht="15" customHeight="1" x14ac:dyDescent="0.3">
      <c r="B306" s="4" t="s">
        <v>7989</v>
      </c>
      <c r="C306" s="4" t="s">
        <v>7912</v>
      </c>
      <c r="D306" s="3" t="s">
        <v>28</v>
      </c>
      <c r="E306" s="18">
        <v>140</v>
      </c>
      <c r="F306" s="3">
        <v>42.91</v>
      </c>
      <c r="G306" s="3">
        <f t="shared" si="51"/>
        <v>6007.4</v>
      </c>
    </row>
    <row r="307" spans="2:7" s="1" customFormat="1" ht="15" customHeight="1" x14ac:dyDescent="0.3">
      <c r="B307" s="4" t="s">
        <v>7990</v>
      </c>
      <c r="C307" s="4" t="s">
        <v>7914</v>
      </c>
      <c r="D307" s="3" t="s">
        <v>28</v>
      </c>
      <c r="E307" s="18">
        <v>70</v>
      </c>
      <c r="F307" s="3">
        <v>45.91</v>
      </c>
      <c r="G307" s="3">
        <f t="shared" si="51"/>
        <v>3213.7</v>
      </c>
    </row>
    <row r="308" spans="2:7" s="1" customFormat="1" ht="15" customHeight="1" x14ac:dyDescent="0.3">
      <c r="B308" s="4" t="s">
        <v>7991</v>
      </c>
      <c r="C308" s="4" t="s">
        <v>7918</v>
      </c>
      <c r="D308" s="3" t="s">
        <v>28</v>
      </c>
      <c r="E308" s="18">
        <v>20</v>
      </c>
      <c r="F308" s="3">
        <v>48.91</v>
      </c>
      <c r="G308" s="3">
        <f t="shared" si="51"/>
        <v>978.2</v>
      </c>
    </row>
    <row r="309" spans="2:7" s="1" customFormat="1" ht="25.2" customHeight="1" x14ac:dyDescent="0.3">
      <c r="B309" s="12" t="s">
        <v>1598</v>
      </c>
      <c r="C309" s="12" t="s">
        <v>1497</v>
      </c>
      <c r="D309" s="13"/>
      <c r="E309" s="17"/>
      <c r="F309" s="13"/>
      <c r="G309" s="13">
        <f>SUM(G310:G317)</f>
        <v>34450.449999999997</v>
      </c>
    </row>
    <row r="310" spans="2:7" s="1" customFormat="1" ht="15" customHeight="1" x14ac:dyDescent="0.3">
      <c r="B310" s="4" t="s">
        <v>7992</v>
      </c>
      <c r="C310" s="4" t="s">
        <v>7926</v>
      </c>
      <c r="D310" s="3" t="s">
        <v>28</v>
      </c>
      <c r="E310" s="18">
        <v>185</v>
      </c>
      <c r="F310" s="3">
        <v>94.24</v>
      </c>
      <c r="G310" s="3">
        <f t="shared" si="51"/>
        <v>17434.400000000001</v>
      </c>
    </row>
    <row r="311" spans="2:7" s="1" customFormat="1" ht="15" customHeight="1" x14ac:dyDescent="0.3">
      <c r="B311" s="4" t="s">
        <v>7993</v>
      </c>
      <c r="C311" s="4" t="s">
        <v>7928</v>
      </c>
      <c r="D311" s="3" t="s">
        <v>28</v>
      </c>
      <c r="E311" s="18">
        <v>27</v>
      </c>
      <c r="F311" s="3">
        <v>125.27</v>
      </c>
      <c r="G311" s="3">
        <f t="shared" si="51"/>
        <v>3382.29</v>
      </c>
    </row>
    <row r="312" spans="2:7" s="1" customFormat="1" ht="15" customHeight="1" x14ac:dyDescent="0.3">
      <c r="B312" s="4" t="s">
        <v>7994</v>
      </c>
      <c r="C312" s="4" t="s">
        <v>7930</v>
      </c>
      <c r="D312" s="3" t="s">
        <v>28</v>
      </c>
      <c r="E312" s="18">
        <v>16</v>
      </c>
      <c r="F312" s="3">
        <v>211.51</v>
      </c>
      <c r="G312" s="3">
        <f t="shared" si="51"/>
        <v>3384.16</v>
      </c>
    </row>
    <row r="313" spans="2:7" s="1" customFormat="1" ht="15" customHeight="1" x14ac:dyDescent="0.3">
      <c r="B313" s="4" t="s">
        <v>7995</v>
      </c>
      <c r="C313" s="4" t="s">
        <v>7932</v>
      </c>
      <c r="D313" s="3" t="s">
        <v>28</v>
      </c>
      <c r="E313" s="18">
        <v>4</v>
      </c>
      <c r="F313" s="3">
        <v>205.11</v>
      </c>
      <c r="G313" s="3">
        <f t="shared" si="51"/>
        <v>820.44</v>
      </c>
    </row>
    <row r="314" spans="2:7" s="1" customFormat="1" ht="15" customHeight="1" x14ac:dyDescent="0.3">
      <c r="B314" s="4" t="s">
        <v>7996</v>
      </c>
      <c r="C314" s="4" t="s">
        <v>7934</v>
      </c>
      <c r="D314" s="3" t="s">
        <v>28</v>
      </c>
      <c r="E314" s="18">
        <v>6</v>
      </c>
      <c r="F314" s="3">
        <v>266.58</v>
      </c>
      <c r="G314" s="3">
        <f t="shared" si="51"/>
        <v>1599.48</v>
      </c>
    </row>
    <row r="315" spans="2:7" s="1" customFormat="1" ht="15" customHeight="1" x14ac:dyDescent="0.3">
      <c r="B315" s="4" t="s">
        <v>7997</v>
      </c>
      <c r="C315" s="4" t="s">
        <v>7936</v>
      </c>
      <c r="D315" s="3" t="s">
        <v>28</v>
      </c>
      <c r="E315" s="18">
        <v>4</v>
      </c>
      <c r="F315" s="3">
        <v>582.23</v>
      </c>
      <c r="G315" s="3">
        <f t="shared" si="51"/>
        <v>2328.92</v>
      </c>
    </row>
    <row r="316" spans="2:7" s="1" customFormat="1" ht="15" customHeight="1" x14ac:dyDescent="0.3">
      <c r="B316" s="4" t="s">
        <v>7998</v>
      </c>
      <c r="C316" s="4" t="s">
        <v>7938</v>
      </c>
      <c r="D316" s="3" t="s">
        <v>28</v>
      </c>
      <c r="E316" s="18">
        <v>1</v>
      </c>
      <c r="F316" s="3">
        <v>1066.19</v>
      </c>
      <c r="G316" s="3">
        <f t="shared" si="51"/>
        <v>1066.19</v>
      </c>
    </row>
    <row r="317" spans="2:7" s="1" customFormat="1" ht="15" customHeight="1" x14ac:dyDescent="0.3">
      <c r="B317" s="4" t="s">
        <v>7999</v>
      </c>
      <c r="C317" s="4" t="s">
        <v>7940</v>
      </c>
      <c r="D317" s="3" t="s">
        <v>28</v>
      </c>
      <c r="E317" s="18">
        <v>3</v>
      </c>
      <c r="F317" s="3">
        <v>1478.19</v>
      </c>
      <c r="G317" s="3">
        <f t="shared" si="51"/>
        <v>4434.57</v>
      </c>
    </row>
    <row r="318" spans="2:7" s="1" customFormat="1" ht="25.2" customHeight="1" x14ac:dyDescent="0.3">
      <c r="B318" s="12" t="s">
        <v>8000</v>
      </c>
      <c r="C318" s="12" t="s">
        <v>8001</v>
      </c>
      <c r="D318" s="13"/>
      <c r="E318" s="17"/>
      <c r="F318" s="13"/>
      <c r="G318" s="13">
        <f>SUM(G319:G323)</f>
        <v>13753.380000000001</v>
      </c>
    </row>
    <row r="319" spans="2:7" s="1" customFormat="1" ht="15" customHeight="1" x14ac:dyDescent="0.3">
      <c r="B319" s="4" t="s">
        <v>8002</v>
      </c>
      <c r="C319" s="4" t="s">
        <v>8357</v>
      </c>
      <c r="D319" s="3" t="s">
        <v>25</v>
      </c>
      <c r="E319" s="18">
        <v>251.1</v>
      </c>
      <c r="F319" s="3">
        <v>19.829999999999998</v>
      </c>
      <c r="G319" s="3">
        <f t="shared" si="51"/>
        <v>4979.3100000000004</v>
      </c>
    </row>
    <row r="320" spans="2:7" s="1" customFormat="1" ht="15" customHeight="1" x14ac:dyDescent="0.3">
      <c r="B320" s="4" t="s">
        <v>8003</v>
      </c>
      <c r="C320" s="4" t="s">
        <v>8358</v>
      </c>
      <c r="D320" s="3" t="s">
        <v>25</v>
      </c>
      <c r="E320" s="18">
        <v>218.84</v>
      </c>
      <c r="F320" s="3">
        <v>20.83</v>
      </c>
      <c r="G320" s="3">
        <f t="shared" si="51"/>
        <v>4558.4399999999996</v>
      </c>
    </row>
    <row r="321" spans="2:7" s="1" customFormat="1" ht="15" customHeight="1" x14ac:dyDescent="0.3">
      <c r="B321" s="4" t="s">
        <v>8004</v>
      </c>
      <c r="C321" s="4" t="s">
        <v>8359</v>
      </c>
      <c r="D321" s="3" t="s">
        <v>25</v>
      </c>
      <c r="E321" s="18">
        <v>85.55</v>
      </c>
      <c r="F321" s="3">
        <v>22.72</v>
      </c>
      <c r="G321" s="3">
        <f t="shared" si="51"/>
        <v>1943.7</v>
      </c>
    </row>
    <row r="322" spans="2:7" s="1" customFormat="1" ht="15" customHeight="1" x14ac:dyDescent="0.3">
      <c r="B322" s="4" t="s">
        <v>8005</v>
      </c>
      <c r="C322" s="4" t="s">
        <v>8360</v>
      </c>
      <c r="D322" s="3" t="s">
        <v>25</v>
      </c>
      <c r="E322" s="18">
        <v>22.08</v>
      </c>
      <c r="F322" s="3">
        <v>24.72</v>
      </c>
      <c r="G322" s="3">
        <f t="shared" si="51"/>
        <v>545.82000000000005</v>
      </c>
    </row>
    <row r="323" spans="2:7" s="1" customFormat="1" ht="15" customHeight="1" x14ac:dyDescent="0.3">
      <c r="B323" s="4" t="s">
        <v>8006</v>
      </c>
      <c r="C323" s="4" t="s">
        <v>8361</v>
      </c>
      <c r="D323" s="3" t="s">
        <v>25</v>
      </c>
      <c r="E323" s="18">
        <v>64.599999999999994</v>
      </c>
      <c r="F323" s="3">
        <v>26.72</v>
      </c>
      <c r="G323" s="3">
        <f t="shared" si="51"/>
        <v>1726.11</v>
      </c>
    </row>
    <row r="324" spans="2:7" s="1" customFormat="1" ht="25.2" customHeight="1" x14ac:dyDescent="0.3">
      <c r="B324" s="12" t="s">
        <v>8007</v>
      </c>
      <c r="C324" s="12" t="s">
        <v>8008</v>
      </c>
      <c r="D324" s="13"/>
      <c r="E324" s="17"/>
      <c r="F324" s="13"/>
      <c r="G324" s="13">
        <f>SUM(G325)</f>
        <v>49593.760000000002</v>
      </c>
    </row>
    <row r="325" spans="2:7" s="1" customFormat="1" ht="15" customHeight="1" x14ac:dyDescent="0.3">
      <c r="B325" s="4" t="s">
        <v>8009</v>
      </c>
      <c r="C325" s="4" t="s">
        <v>8010</v>
      </c>
      <c r="D325" s="3" t="s">
        <v>25</v>
      </c>
      <c r="E325" s="18">
        <v>3847.46</v>
      </c>
      <c r="F325" s="3">
        <v>12.89</v>
      </c>
      <c r="G325" s="3">
        <f t="shared" si="51"/>
        <v>49593.760000000002</v>
      </c>
    </row>
    <row r="326" spans="2:7" s="1" customFormat="1" ht="25.2" customHeight="1" x14ac:dyDescent="0.3">
      <c r="B326" s="10" t="s">
        <v>1622</v>
      </c>
      <c r="C326" s="10" t="s">
        <v>1623</v>
      </c>
      <c r="D326" s="11"/>
      <c r="E326" s="16"/>
      <c r="F326" s="11"/>
      <c r="G326" s="11">
        <f>+G327+G376+G383+G387+G389+G398+G401</f>
        <v>1347254.5999999999</v>
      </c>
    </row>
    <row r="327" spans="2:7" s="1" customFormat="1" ht="25.2" customHeight="1" x14ac:dyDescent="0.3">
      <c r="B327" s="12" t="s">
        <v>1628</v>
      </c>
      <c r="C327" s="12" t="s">
        <v>1629</v>
      </c>
      <c r="D327" s="13"/>
      <c r="E327" s="17"/>
      <c r="F327" s="13"/>
      <c r="G327" s="13">
        <f>SUM(G328:G375)</f>
        <v>139399.15999999997</v>
      </c>
    </row>
    <row r="328" spans="2:7" s="1" customFormat="1" ht="15" customHeight="1" x14ac:dyDescent="0.3">
      <c r="B328" s="4" t="s">
        <v>8011</v>
      </c>
      <c r="C328" s="4" t="s">
        <v>8572</v>
      </c>
      <c r="D328" s="3" t="s">
        <v>28</v>
      </c>
      <c r="E328" s="18">
        <v>2781</v>
      </c>
      <c r="F328" s="3">
        <v>7.75</v>
      </c>
      <c r="G328" s="3">
        <f t="shared" ref="G328:G391" si="52">+ROUND(E328*F328,2)</f>
        <v>21552.75</v>
      </c>
    </row>
    <row r="329" spans="2:7" s="1" customFormat="1" ht="15" customHeight="1" x14ac:dyDescent="0.3">
      <c r="B329" s="4" t="s">
        <v>8012</v>
      </c>
      <c r="C329" s="4" t="s">
        <v>8013</v>
      </c>
      <c r="D329" s="3" t="s">
        <v>28</v>
      </c>
      <c r="E329" s="18">
        <v>31</v>
      </c>
      <c r="F329" s="3">
        <v>11.25</v>
      </c>
      <c r="G329" s="3">
        <f t="shared" si="52"/>
        <v>348.75</v>
      </c>
    </row>
    <row r="330" spans="2:7" s="1" customFormat="1" ht="15" customHeight="1" x14ac:dyDescent="0.3">
      <c r="B330" s="4" t="s">
        <v>8014</v>
      </c>
      <c r="C330" s="4" t="s">
        <v>8015</v>
      </c>
      <c r="D330" s="3" t="s">
        <v>28</v>
      </c>
      <c r="E330" s="18">
        <v>17</v>
      </c>
      <c r="F330" s="3">
        <v>12.64</v>
      </c>
      <c r="G330" s="3">
        <f t="shared" si="52"/>
        <v>214.88</v>
      </c>
    </row>
    <row r="331" spans="2:7" s="1" customFormat="1" ht="15" customHeight="1" x14ac:dyDescent="0.3">
      <c r="B331" s="4" t="s">
        <v>8016</v>
      </c>
      <c r="C331" s="4" t="s">
        <v>8573</v>
      </c>
      <c r="D331" s="3" t="s">
        <v>28</v>
      </c>
      <c r="E331" s="18">
        <v>2</v>
      </c>
      <c r="F331" s="3">
        <v>14.84</v>
      </c>
      <c r="G331" s="3">
        <f t="shared" si="52"/>
        <v>29.68</v>
      </c>
    </row>
    <row r="332" spans="2:7" s="1" customFormat="1" ht="15" customHeight="1" x14ac:dyDescent="0.3">
      <c r="B332" s="4" t="s">
        <v>8017</v>
      </c>
      <c r="C332" s="4" t="s">
        <v>8018</v>
      </c>
      <c r="D332" s="3" t="s">
        <v>28</v>
      </c>
      <c r="E332" s="18">
        <v>84</v>
      </c>
      <c r="F332" s="3">
        <v>64.05</v>
      </c>
      <c r="G332" s="3">
        <f t="shared" si="52"/>
        <v>5380.2</v>
      </c>
    </row>
    <row r="333" spans="2:7" s="1" customFormat="1" ht="15" customHeight="1" x14ac:dyDescent="0.3">
      <c r="B333" s="4" t="s">
        <v>8019</v>
      </c>
      <c r="C333" s="4" t="s">
        <v>8020</v>
      </c>
      <c r="D333" s="3" t="s">
        <v>28</v>
      </c>
      <c r="E333" s="18">
        <v>37</v>
      </c>
      <c r="F333" s="3">
        <v>78.63</v>
      </c>
      <c r="G333" s="3">
        <f t="shared" si="52"/>
        <v>2909.31</v>
      </c>
    </row>
    <row r="334" spans="2:7" s="1" customFormat="1" ht="15" customHeight="1" x14ac:dyDescent="0.3">
      <c r="B334" s="4" t="s">
        <v>8021</v>
      </c>
      <c r="C334" s="4" t="s">
        <v>8022</v>
      </c>
      <c r="D334" s="3" t="s">
        <v>28</v>
      </c>
      <c r="E334" s="18">
        <v>35</v>
      </c>
      <c r="F334" s="3">
        <v>103.31</v>
      </c>
      <c r="G334" s="3">
        <f t="shared" si="52"/>
        <v>3615.85</v>
      </c>
    </row>
    <row r="335" spans="2:7" s="1" customFormat="1" ht="15" customHeight="1" x14ac:dyDescent="0.3">
      <c r="B335" s="4" t="s">
        <v>8023</v>
      </c>
      <c r="C335" s="4" t="s">
        <v>8024</v>
      </c>
      <c r="D335" s="3" t="s">
        <v>28</v>
      </c>
      <c r="E335" s="18">
        <v>16</v>
      </c>
      <c r="F335" s="3">
        <v>171.01</v>
      </c>
      <c r="G335" s="3">
        <f t="shared" si="52"/>
        <v>2736.16</v>
      </c>
    </row>
    <row r="336" spans="2:7" s="1" customFormat="1" ht="15" customHeight="1" x14ac:dyDescent="0.3">
      <c r="B336" s="4" t="s">
        <v>8025</v>
      </c>
      <c r="C336" s="4" t="s">
        <v>8026</v>
      </c>
      <c r="D336" s="3" t="s">
        <v>28</v>
      </c>
      <c r="E336" s="18">
        <v>328</v>
      </c>
      <c r="F336" s="3">
        <v>11.06</v>
      </c>
      <c r="G336" s="3">
        <f t="shared" si="52"/>
        <v>3627.68</v>
      </c>
    </row>
    <row r="337" spans="2:7" s="1" customFormat="1" ht="15" customHeight="1" x14ac:dyDescent="0.3">
      <c r="B337" s="4" t="s">
        <v>8027</v>
      </c>
      <c r="C337" s="4" t="s">
        <v>8028</v>
      </c>
      <c r="D337" s="3" t="s">
        <v>28</v>
      </c>
      <c r="E337" s="18">
        <v>197</v>
      </c>
      <c r="F337" s="3">
        <v>14.4</v>
      </c>
      <c r="G337" s="3">
        <f t="shared" si="52"/>
        <v>2836.8</v>
      </c>
    </row>
    <row r="338" spans="2:7" s="1" customFormat="1" ht="15" customHeight="1" x14ac:dyDescent="0.3">
      <c r="B338" s="4" t="s">
        <v>8029</v>
      </c>
      <c r="C338" s="4" t="s">
        <v>8030</v>
      </c>
      <c r="D338" s="3" t="s">
        <v>28</v>
      </c>
      <c r="E338" s="18">
        <v>133</v>
      </c>
      <c r="F338" s="3">
        <v>21.57</v>
      </c>
      <c r="G338" s="3">
        <f t="shared" si="52"/>
        <v>2868.81</v>
      </c>
    </row>
    <row r="339" spans="2:7" s="1" customFormat="1" ht="15" customHeight="1" x14ac:dyDescent="0.3">
      <c r="B339" s="4" t="s">
        <v>8031</v>
      </c>
      <c r="C339" s="4" t="s">
        <v>8032</v>
      </c>
      <c r="D339" s="3" t="s">
        <v>28</v>
      </c>
      <c r="E339" s="18">
        <v>82</v>
      </c>
      <c r="F339" s="3">
        <v>28.89</v>
      </c>
      <c r="G339" s="3">
        <f t="shared" si="52"/>
        <v>2368.98</v>
      </c>
    </row>
    <row r="340" spans="2:7" s="1" customFormat="1" ht="15" customHeight="1" x14ac:dyDescent="0.3">
      <c r="B340" s="4" t="s">
        <v>8033</v>
      </c>
      <c r="C340" s="4" t="s">
        <v>8034</v>
      </c>
      <c r="D340" s="3" t="s">
        <v>28</v>
      </c>
      <c r="E340" s="18">
        <v>6</v>
      </c>
      <c r="F340" s="3">
        <v>87.69</v>
      </c>
      <c r="G340" s="3">
        <f t="shared" si="52"/>
        <v>526.14</v>
      </c>
    </row>
    <row r="341" spans="2:7" s="1" customFormat="1" ht="15" customHeight="1" x14ac:dyDescent="0.3">
      <c r="B341" s="4" t="s">
        <v>8035</v>
      </c>
      <c r="C341" s="4" t="s">
        <v>8574</v>
      </c>
      <c r="D341" s="3" t="s">
        <v>28</v>
      </c>
      <c r="E341" s="18">
        <v>14</v>
      </c>
      <c r="F341" s="3">
        <v>108.6</v>
      </c>
      <c r="G341" s="3">
        <f t="shared" si="52"/>
        <v>1520.4</v>
      </c>
    </row>
    <row r="342" spans="2:7" s="1" customFormat="1" ht="15" customHeight="1" x14ac:dyDescent="0.3">
      <c r="B342" s="4" t="s">
        <v>8036</v>
      </c>
      <c r="C342" s="4" t="s">
        <v>8037</v>
      </c>
      <c r="D342" s="3" t="s">
        <v>28</v>
      </c>
      <c r="E342" s="18">
        <v>72</v>
      </c>
      <c r="F342" s="3">
        <v>141.25</v>
      </c>
      <c r="G342" s="3">
        <f t="shared" si="52"/>
        <v>10170</v>
      </c>
    </row>
    <row r="343" spans="2:7" s="1" customFormat="1" ht="15" customHeight="1" x14ac:dyDescent="0.3">
      <c r="B343" s="4" t="s">
        <v>8038</v>
      </c>
      <c r="C343" s="4" t="s">
        <v>8039</v>
      </c>
      <c r="D343" s="3" t="s">
        <v>28</v>
      </c>
      <c r="E343" s="18">
        <v>8</v>
      </c>
      <c r="F343" s="3">
        <v>241.44</v>
      </c>
      <c r="G343" s="3">
        <f t="shared" si="52"/>
        <v>1931.52</v>
      </c>
    </row>
    <row r="344" spans="2:7" s="1" customFormat="1" ht="15" customHeight="1" x14ac:dyDescent="0.3">
      <c r="B344" s="4" t="s">
        <v>8040</v>
      </c>
      <c r="C344" s="4" t="s">
        <v>8575</v>
      </c>
      <c r="D344" s="3" t="s">
        <v>28</v>
      </c>
      <c r="E344" s="18">
        <v>2</v>
      </c>
      <c r="F344" s="3">
        <v>24.64</v>
      </c>
      <c r="G344" s="3">
        <f t="shared" si="52"/>
        <v>49.28</v>
      </c>
    </row>
    <row r="345" spans="2:7" s="1" customFormat="1" ht="15" customHeight="1" x14ac:dyDescent="0.3">
      <c r="B345" s="4" t="s">
        <v>8041</v>
      </c>
      <c r="C345" s="4" t="s">
        <v>8576</v>
      </c>
      <c r="D345" s="3" t="s">
        <v>28</v>
      </c>
      <c r="E345" s="18">
        <v>16</v>
      </c>
      <c r="F345" s="3">
        <v>44.46</v>
      </c>
      <c r="G345" s="3">
        <f t="shared" si="52"/>
        <v>711.36</v>
      </c>
    </row>
    <row r="346" spans="2:7" s="1" customFormat="1" ht="15" customHeight="1" x14ac:dyDescent="0.3">
      <c r="B346" s="4" t="s">
        <v>8042</v>
      </c>
      <c r="C346" s="4" t="s">
        <v>8577</v>
      </c>
      <c r="D346" s="3" t="s">
        <v>28</v>
      </c>
      <c r="E346" s="18">
        <v>17</v>
      </c>
      <c r="F346" s="3">
        <v>92.48</v>
      </c>
      <c r="G346" s="3">
        <f t="shared" si="52"/>
        <v>1572.16</v>
      </c>
    </row>
    <row r="347" spans="2:7" s="1" customFormat="1" ht="15" customHeight="1" x14ac:dyDescent="0.3">
      <c r="B347" s="4" t="s">
        <v>8043</v>
      </c>
      <c r="C347" s="4" t="s">
        <v>8578</v>
      </c>
      <c r="D347" s="3" t="s">
        <v>28</v>
      </c>
      <c r="E347" s="18">
        <v>2</v>
      </c>
      <c r="F347" s="3">
        <v>136.41999999999999</v>
      </c>
      <c r="G347" s="3">
        <f t="shared" si="52"/>
        <v>272.83999999999997</v>
      </c>
    </row>
    <row r="348" spans="2:7" s="1" customFormat="1" ht="15" customHeight="1" x14ac:dyDescent="0.3">
      <c r="B348" s="4" t="s">
        <v>8044</v>
      </c>
      <c r="C348" s="4" t="s">
        <v>8579</v>
      </c>
      <c r="D348" s="3" t="s">
        <v>28</v>
      </c>
      <c r="E348" s="18">
        <v>30</v>
      </c>
      <c r="F348" s="3">
        <v>179.53</v>
      </c>
      <c r="G348" s="3">
        <f t="shared" si="52"/>
        <v>5385.9</v>
      </c>
    </row>
    <row r="349" spans="2:7" s="1" customFormat="1" ht="15" customHeight="1" x14ac:dyDescent="0.3">
      <c r="B349" s="4" t="s">
        <v>8045</v>
      </c>
      <c r="C349" s="4" t="s">
        <v>8046</v>
      </c>
      <c r="D349" s="3" t="s">
        <v>28</v>
      </c>
      <c r="E349" s="18">
        <v>3</v>
      </c>
      <c r="F349" s="3">
        <v>216.05</v>
      </c>
      <c r="G349" s="3">
        <f t="shared" si="52"/>
        <v>648.15</v>
      </c>
    </row>
    <row r="350" spans="2:7" s="1" customFormat="1" ht="15" customHeight="1" x14ac:dyDescent="0.3">
      <c r="B350" s="4" t="s">
        <v>8047</v>
      </c>
      <c r="C350" s="4" t="s">
        <v>8580</v>
      </c>
      <c r="D350" s="3" t="s">
        <v>28</v>
      </c>
      <c r="E350" s="18">
        <v>1140</v>
      </c>
      <c r="F350" s="3">
        <v>11.76</v>
      </c>
      <c r="G350" s="3">
        <f t="shared" si="52"/>
        <v>13406.4</v>
      </c>
    </row>
    <row r="351" spans="2:7" s="1" customFormat="1" ht="15" customHeight="1" x14ac:dyDescent="0.3">
      <c r="B351" s="4" t="s">
        <v>8048</v>
      </c>
      <c r="C351" s="4" t="s">
        <v>8049</v>
      </c>
      <c r="D351" s="3" t="s">
        <v>28</v>
      </c>
      <c r="E351" s="18">
        <v>395</v>
      </c>
      <c r="F351" s="3">
        <v>14.97</v>
      </c>
      <c r="G351" s="3">
        <f t="shared" si="52"/>
        <v>5913.15</v>
      </c>
    </row>
    <row r="352" spans="2:7" s="1" customFormat="1" ht="15" customHeight="1" x14ac:dyDescent="0.3">
      <c r="B352" s="4" t="s">
        <v>8050</v>
      </c>
      <c r="C352" s="4" t="s">
        <v>8051</v>
      </c>
      <c r="D352" s="3" t="s">
        <v>28</v>
      </c>
      <c r="E352" s="18">
        <v>198</v>
      </c>
      <c r="F352" s="3">
        <v>17.22</v>
      </c>
      <c r="G352" s="3">
        <f t="shared" si="52"/>
        <v>3409.56</v>
      </c>
    </row>
    <row r="353" spans="2:7" s="1" customFormat="1" ht="15" customHeight="1" x14ac:dyDescent="0.3">
      <c r="B353" s="4" t="s">
        <v>8052</v>
      </c>
      <c r="C353" s="4" t="s">
        <v>8053</v>
      </c>
      <c r="D353" s="3" t="s">
        <v>28</v>
      </c>
      <c r="E353" s="18">
        <v>72</v>
      </c>
      <c r="F353" s="3">
        <v>20.58</v>
      </c>
      <c r="G353" s="3">
        <f t="shared" si="52"/>
        <v>1481.76</v>
      </c>
    </row>
    <row r="354" spans="2:7" s="1" customFormat="1" ht="15" customHeight="1" x14ac:dyDescent="0.3">
      <c r="B354" s="4" t="s">
        <v>8054</v>
      </c>
      <c r="C354" s="4" t="s">
        <v>8055</v>
      </c>
      <c r="D354" s="3" t="s">
        <v>28</v>
      </c>
      <c r="E354" s="18">
        <v>85</v>
      </c>
      <c r="F354" s="3">
        <v>20.92</v>
      </c>
      <c r="G354" s="3">
        <f t="shared" si="52"/>
        <v>1778.2</v>
      </c>
    </row>
    <row r="355" spans="2:7" s="1" customFormat="1" ht="15" customHeight="1" x14ac:dyDescent="0.3">
      <c r="B355" s="4" t="s">
        <v>8056</v>
      </c>
      <c r="C355" s="4" t="s">
        <v>8057</v>
      </c>
      <c r="D355" s="3" t="s">
        <v>28</v>
      </c>
      <c r="E355" s="18">
        <v>41</v>
      </c>
      <c r="F355" s="3">
        <v>23.85</v>
      </c>
      <c r="G355" s="3">
        <f t="shared" si="52"/>
        <v>977.85</v>
      </c>
    </row>
    <row r="356" spans="2:7" s="1" customFormat="1" ht="15" customHeight="1" x14ac:dyDescent="0.3">
      <c r="B356" s="4" t="s">
        <v>8058</v>
      </c>
      <c r="C356" s="4" t="s">
        <v>8059</v>
      </c>
      <c r="D356" s="3" t="s">
        <v>28</v>
      </c>
      <c r="E356" s="18">
        <v>44</v>
      </c>
      <c r="F356" s="3">
        <v>24.22</v>
      </c>
      <c r="G356" s="3">
        <f t="shared" si="52"/>
        <v>1065.68</v>
      </c>
    </row>
    <row r="357" spans="2:7" s="1" customFormat="1" ht="15" customHeight="1" x14ac:dyDescent="0.3">
      <c r="B357" s="4" t="s">
        <v>8060</v>
      </c>
      <c r="C357" s="4" t="s">
        <v>8061</v>
      </c>
      <c r="D357" s="3" t="s">
        <v>28</v>
      </c>
      <c r="E357" s="18">
        <v>81</v>
      </c>
      <c r="F357" s="3">
        <v>57.77</v>
      </c>
      <c r="G357" s="3">
        <f t="shared" si="52"/>
        <v>4679.37</v>
      </c>
    </row>
    <row r="358" spans="2:7" s="1" customFormat="1" ht="15" customHeight="1" x14ac:dyDescent="0.3">
      <c r="B358" s="4" t="s">
        <v>8062</v>
      </c>
      <c r="C358" s="4" t="s">
        <v>8063</v>
      </c>
      <c r="D358" s="3" t="s">
        <v>28</v>
      </c>
      <c r="E358" s="18">
        <v>38</v>
      </c>
      <c r="F358" s="3">
        <v>57.53</v>
      </c>
      <c r="G358" s="3">
        <f t="shared" si="52"/>
        <v>2186.14</v>
      </c>
    </row>
    <row r="359" spans="2:7" s="1" customFormat="1" ht="15" customHeight="1" x14ac:dyDescent="0.3">
      <c r="B359" s="4" t="s">
        <v>8064</v>
      </c>
      <c r="C359" s="4" t="s">
        <v>8065</v>
      </c>
      <c r="D359" s="3" t="s">
        <v>28</v>
      </c>
      <c r="E359" s="18">
        <v>46</v>
      </c>
      <c r="F359" s="3">
        <v>57.53</v>
      </c>
      <c r="G359" s="3">
        <f t="shared" si="52"/>
        <v>2646.38</v>
      </c>
    </row>
    <row r="360" spans="2:7" s="1" customFormat="1" ht="15" customHeight="1" x14ac:dyDescent="0.3">
      <c r="B360" s="4" t="s">
        <v>8066</v>
      </c>
      <c r="C360" s="4" t="s">
        <v>8067</v>
      </c>
      <c r="D360" s="3" t="s">
        <v>28</v>
      </c>
      <c r="E360" s="18">
        <v>42</v>
      </c>
      <c r="F360" s="3">
        <v>76.5</v>
      </c>
      <c r="G360" s="3">
        <f t="shared" si="52"/>
        <v>3213</v>
      </c>
    </row>
    <row r="361" spans="2:7" s="1" customFormat="1" ht="15" customHeight="1" x14ac:dyDescent="0.3">
      <c r="B361" s="4" t="s">
        <v>8068</v>
      </c>
      <c r="C361" s="4" t="s">
        <v>8069</v>
      </c>
      <c r="D361" s="3" t="s">
        <v>28</v>
      </c>
      <c r="E361" s="18">
        <v>72</v>
      </c>
      <c r="F361" s="3">
        <v>63.3</v>
      </c>
      <c r="G361" s="3">
        <f t="shared" si="52"/>
        <v>4557.6000000000004</v>
      </c>
    </row>
    <row r="362" spans="2:7" s="1" customFormat="1" ht="15" customHeight="1" x14ac:dyDescent="0.3">
      <c r="B362" s="4" t="s">
        <v>8070</v>
      </c>
      <c r="C362" s="4" t="s">
        <v>8071</v>
      </c>
      <c r="D362" s="3" t="s">
        <v>28</v>
      </c>
      <c r="E362" s="18">
        <v>42</v>
      </c>
      <c r="F362" s="3">
        <v>75.53</v>
      </c>
      <c r="G362" s="3">
        <f t="shared" si="52"/>
        <v>3172.26</v>
      </c>
    </row>
    <row r="363" spans="2:7" s="1" customFormat="1" ht="15" customHeight="1" x14ac:dyDescent="0.3">
      <c r="B363" s="4" t="s">
        <v>8072</v>
      </c>
      <c r="C363" s="4" t="s">
        <v>8073</v>
      </c>
      <c r="D363" s="3" t="s">
        <v>28</v>
      </c>
      <c r="E363" s="18">
        <v>22</v>
      </c>
      <c r="F363" s="3">
        <v>64.73</v>
      </c>
      <c r="G363" s="3">
        <f t="shared" si="52"/>
        <v>1424.06</v>
      </c>
    </row>
    <row r="364" spans="2:7" s="1" customFormat="1" ht="15" customHeight="1" x14ac:dyDescent="0.3">
      <c r="B364" s="4" t="s">
        <v>8074</v>
      </c>
      <c r="C364" s="4" t="s">
        <v>8075</v>
      </c>
      <c r="D364" s="3" t="s">
        <v>28</v>
      </c>
      <c r="E364" s="18">
        <v>6</v>
      </c>
      <c r="F364" s="3">
        <v>87.79</v>
      </c>
      <c r="G364" s="3">
        <f t="shared" si="52"/>
        <v>526.74</v>
      </c>
    </row>
    <row r="365" spans="2:7" s="1" customFormat="1" ht="15" customHeight="1" x14ac:dyDescent="0.3">
      <c r="B365" s="4" t="s">
        <v>8076</v>
      </c>
      <c r="C365" s="4" t="s">
        <v>8077</v>
      </c>
      <c r="D365" s="3" t="s">
        <v>28</v>
      </c>
      <c r="E365" s="18">
        <v>32</v>
      </c>
      <c r="F365" s="3">
        <v>93.22</v>
      </c>
      <c r="G365" s="3">
        <f t="shared" si="52"/>
        <v>2983.04</v>
      </c>
    </row>
    <row r="366" spans="2:7" s="1" customFormat="1" ht="15" customHeight="1" x14ac:dyDescent="0.3">
      <c r="B366" s="4" t="s">
        <v>8078</v>
      </c>
      <c r="C366" s="4" t="s">
        <v>8079</v>
      </c>
      <c r="D366" s="3" t="s">
        <v>28</v>
      </c>
      <c r="E366" s="18">
        <v>21</v>
      </c>
      <c r="F366" s="3">
        <v>99.09</v>
      </c>
      <c r="G366" s="3">
        <f t="shared" si="52"/>
        <v>2080.89</v>
      </c>
    </row>
    <row r="367" spans="2:7" s="1" customFormat="1" ht="15" customHeight="1" x14ac:dyDescent="0.3">
      <c r="B367" s="4" t="s">
        <v>8080</v>
      </c>
      <c r="C367" s="4" t="s">
        <v>8081</v>
      </c>
      <c r="D367" s="3" t="s">
        <v>28</v>
      </c>
      <c r="E367" s="18">
        <v>21</v>
      </c>
      <c r="F367" s="3">
        <v>99.09</v>
      </c>
      <c r="G367" s="3">
        <f t="shared" si="52"/>
        <v>2080.89</v>
      </c>
    </row>
    <row r="368" spans="2:7" s="1" customFormat="1" ht="15" customHeight="1" x14ac:dyDescent="0.3">
      <c r="B368" s="4" t="s">
        <v>8082</v>
      </c>
      <c r="C368" s="4" t="s">
        <v>8083</v>
      </c>
      <c r="D368" s="3" t="s">
        <v>28</v>
      </c>
      <c r="E368" s="18">
        <v>14</v>
      </c>
      <c r="F368" s="3">
        <v>99.09</v>
      </c>
      <c r="G368" s="3">
        <f t="shared" si="52"/>
        <v>1387.26</v>
      </c>
    </row>
    <row r="369" spans="2:7" s="1" customFormat="1" ht="15" customHeight="1" x14ac:dyDescent="0.3">
      <c r="B369" s="4" t="s">
        <v>8084</v>
      </c>
      <c r="C369" s="4" t="s">
        <v>8085</v>
      </c>
      <c r="D369" s="3" t="s">
        <v>28</v>
      </c>
      <c r="E369" s="18">
        <v>4</v>
      </c>
      <c r="F369" s="3">
        <v>103</v>
      </c>
      <c r="G369" s="3">
        <f t="shared" si="52"/>
        <v>412</v>
      </c>
    </row>
    <row r="370" spans="2:7" s="1" customFormat="1" ht="15" customHeight="1" x14ac:dyDescent="0.3">
      <c r="B370" s="4" t="s">
        <v>8086</v>
      </c>
      <c r="C370" s="4" t="s">
        <v>8087</v>
      </c>
      <c r="D370" s="3" t="s">
        <v>28</v>
      </c>
      <c r="E370" s="18">
        <v>47</v>
      </c>
      <c r="F370" s="3">
        <v>99.9</v>
      </c>
      <c r="G370" s="3">
        <f t="shared" si="52"/>
        <v>4695.3</v>
      </c>
    </row>
    <row r="371" spans="2:7" s="1" customFormat="1" ht="15" customHeight="1" x14ac:dyDescent="0.3">
      <c r="B371" s="4" t="s">
        <v>8088</v>
      </c>
      <c r="C371" s="4" t="s">
        <v>8089</v>
      </c>
      <c r="D371" s="3" t="s">
        <v>28</v>
      </c>
      <c r="E371" s="18">
        <v>24</v>
      </c>
      <c r="F371" s="3">
        <v>106.36</v>
      </c>
      <c r="G371" s="3">
        <f t="shared" si="52"/>
        <v>2552.64</v>
      </c>
    </row>
    <row r="372" spans="2:7" s="1" customFormat="1" ht="15" customHeight="1" x14ac:dyDescent="0.3">
      <c r="B372" s="4" t="s">
        <v>8090</v>
      </c>
      <c r="C372" s="4" t="s">
        <v>8091</v>
      </c>
      <c r="D372" s="3" t="s">
        <v>28</v>
      </c>
      <c r="E372" s="18">
        <v>1</v>
      </c>
      <c r="F372" s="3">
        <v>107.41</v>
      </c>
      <c r="G372" s="3">
        <f t="shared" si="52"/>
        <v>107.41</v>
      </c>
    </row>
    <row r="373" spans="2:7" s="1" customFormat="1" ht="15" customHeight="1" x14ac:dyDescent="0.3">
      <c r="B373" s="4" t="s">
        <v>8092</v>
      </c>
      <c r="C373" s="4" t="s">
        <v>8093</v>
      </c>
      <c r="D373" s="3" t="s">
        <v>28</v>
      </c>
      <c r="E373" s="18">
        <v>2</v>
      </c>
      <c r="F373" s="3">
        <v>121.25</v>
      </c>
      <c r="G373" s="3">
        <f t="shared" si="52"/>
        <v>242.5</v>
      </c>
    </row>
    <row r="374" spans="2:7" s="1" customFormat="1" ht="15" customHeight="1" x14ac:dyDescent="0.3">
      <c r="B374" s="4" t="s">
        <v>8094</v>
      </c>
      <c r="C374" s="4" t="s">
        <v>8095</v>
      </c>
      <c r="D374" s="3" t="s">
        <v>28</v>
      </c>
      <c r="E374" s="18">
        <v>2</v>
      </c>
      <c r="F374" s="3">
        <v>137.6</v>
      </c>
      <c r="G374" s="3">
        <f t="shared" si="52"/>
        <v>275.2</v>
      </c>
    </row>
    <row r="375" spans="2:7" s="1" customFormat="1" ht="15" customHeight="1" x14ac:dyDescent="0.3">
      <c r="B375" s="4" t="s">
        <v>8096</v>
      </c>
      <c r="C375" s="4" t="s">
        <v>8097</v>
      </c>
      <c r="D375" s="3" t="s">
        <v>28</v>
      </c>
      <c r="E375" s="18">
        <v>6</v>
      </c>
      <c r="F375" s="3">
        <v>144.38</v>
      </c>
      <c r="G375" s="3">
        <f t="shared" si="52"/>
        <v>866.28</v>
      </c>
    </row>
    <row r="376" spans="2:7" s="1" customFormat="1" ht="25.2" customHeight="1" x14ac:dyDescent="0.3">
      <c r="B376" s="12" t="s">
        <v>1740</v>
      </c>
      <c r="C376" s="12" t="s">
        <v>1741</v>
      </c>
      <c r="D376" s="13"/>
      <c r="E376" s="17"/>
      <c r="F376" s="13"/>
      <c r="G376" s="13">
        <f>SUM(G377:G382)</f>
        <v>43038.54</v>
      </c>
    </row>
    <row r="377" spans="2:7" s="1" customFormat="1" ht="15" customHeight="1" x14ac:dyDescent="0.3">
      <c r="B377" s="4" t="s">
        <v>8098</v>
      </c>
      <c r="C377" s="4" t="s">
        <v>8099</v>
      </c>
      <c r="D377" s="3" t="s">
        <v>28</v>
      </c>
      <c r="E377" s="18">
        <v>3</v>
      </c>
      <c r="F377" s="3">
        <v>522.22</v>
      </c>
      <c r="G377" s="3">
        <f t="shared" si="52"/>
        <v>1566.66</v>
      </c>
    </row>
    <row r="378" spans="2:7" s="1" customFormat="1" ht="15" customHeight="1" x14ac:dyDescent="0.3">
      <c r="B378" s="4" t="s">
        <v>8100</v>
      </c>
      <c r="C378" s="4" t="s">
        <v>8101</v>
      </c>
      <c r="D378" s="3" t="s">
        <v>28</v>
      </c>
      <c r="E378" s="18">
        <v>1</v>
      </c>
      <c r="F378" s="3">
        <v>749.84</v>
      </c>
      <c r="G378" s="3">
        <f t="shared" si="52"/>
        <v>749.84</v>
      </c>
    </row>
    <row r="379" spans="2:7" s="1" customFormat="1" ht="15" customHeight="1" x14ac:dyDescent="0.3">
      <c r="B379" s="4" t="s">
        <v>8102</v>
      </c>
      <c r="C379" s="4" t="s">
        <v>8103</v>
      </c>
      <c r="D379" s="3" t="s">
        <v>28</v>
      </c>
      <c r="E379" s="18">
        <v>3</v>
      </c>
      <c r="F379" s="3">
        <v>934.25</v>
      </c>
      <c r="G379" s="3">
        <f t="shared" si="52"/>
        <v>2802.75</v>
      </c>
    </row>
    <row r="380" spans="2:7" s="1" customFormat="1" ht="15" customHeight="1" x14ac:dyDescent="0.3">
      <c r="B380" s="4" t="s">
        <v>8104</v>
      </c>
      <c r="C380" s="4" t="s">
        <v>8105</v>
      </c>
      <c r="D380" s="3" t="s">
        <v>28</v>
      </c>
      <c r="E380" s="18">
        <v>1</v>
      </c>
      <c r="F380" s="3">
        <v>1285.67</v>
      </c>
      <c r="G380" s="3">
        <f t="shared" si="52"/>
        <v>1285.67</v>
      </c>
    </row>
    <row r="381" spans="2:7" s="1" customFormat="1" ht="15" customHeight="1" x14ac:dyDescent="0.3">
      <c r="B381" s="4" t="s">
        <v>8106</v>
      </c>
      <c r="C381" s="4" t="s">
        <v>8107</v>
      </c>
      <c r="D381" s="3" t="s">
        <v>28</v>
      </c>
      <c r="E381" s="18">
        <v>21</v>
      </c>
      <c r="F381" s="3">
        <v>1619.63</v>
      </c>
      <c r="G381" s="3">
        <f t="shared" si="52"/>
        <v>34012.230000000003</v>
      </c>
    </row>
    <row r="382" spans="2:7" s="1" customFormat="1" ht="15" customHeight="1" x14ac:dyDescent="0.3">
      <c r="B382" s="4" t="s">
        <v>8108</v>
      </c>
      <c r="C382" s="4" t="s">
        <v>8109</v>
      </c>
      <c r="D382" s="3" t="s">
        <v>28</v>
      </c>
      <c r="E382" s="18">
        <v>1</v>
      </c>
      <c r="F382" s="3">
        <v>2621.39</v>
      </c>
      <c r="G382" s="3">
        <f t="shared" si="52"/>
        <v>2621.39</v>
      </c>
    </row>
    <row r="383" spans="2:7" s="1" customFormat="1" ht="25.2" customHeight="1" x14ac:dyDescent="0.3">
      <c r="B383" s="12" t="s">
        <v>1746</v>
      </c>
      <c r="C383" s="12" t="s">
        <v>1747</v>
      </c>
      <c r="D383" s="13"/>
      <c r="E383" s="17"/>
      <c r="F383" s="13"/>
      <c r="G383" s="13">
        <f>SUM(G384:G386)</f>
        <v>17007.3</v>
      </c>
    </row>
    <row r="384" spans="2:7" s="1" customFormat="1" ht="15" customHeight="1" x14ac:dyDescent="0.3">
      <c r="B384" s="4" t="s">
        <v>8110</v>
      </c>
      <c r="C384" s="4" t="s">
        <v>8111</v>
      </c>
      <c r="D384" s="3" t="s">
        <v>28</v>
      </c>
      <c r="E384" s="18">
        <v>1</v>
      </c>
      <c r="F384" s="3">
        <v>931.76</v>
      </c>
      <c r="G384" s="3">
        <f t="shared" si="52"/>
        <v>931.76</v>
      </c>
    </row>
    <row r="385" spans="2:7" s="1" customFormat="1" ht="15" customHeight="1" x14ac:dyDescent="0.3">
      <c r="B385" s="4" t="s">
        <v>8112</v>
      </c>
      <c r="C385" s="4" t="s">
        <v>8113</v>
      </c>
      <c r="D385" s="3" t="s">
        <v>28</v>
      </c>
      <c r="E385" s="18">
        <v>1</v>
      </c>
      <c r="F385" s="3">
        <v>1292.1400000000001</v>
      </c>
      <c r="G385" s="3">
        <f t="shared" si="52"/>
        <v>1292.1400000000001</v>
      </c>
    </row>
    <row r="386" spans="2:7" s="1" customFormat="1" ht="15" customHeight="1" x14ac:dyDescent="0.3">
      <c r="B386" s="4" t="s">
        <v>8114</v>
      </c>
      <c r="C386" s="4" t="s">
        <v>8115</v>
      </c>
      <c r="D386" s="3" t="s">
        <v>28</v>
      </c>
      <c r="E386" s="18">
        <v>18</v>
      </c>
      <c r="F386" s="3">
        <v>821.3</v>
      </c>
      <c r="G386" s="3">
        <f t="shared" si="52"/>
        <v>14783.4</v>
      </c>
    </row>
    <row r="387" spans="2:7" s="1" customFormat="1" ht="25.2" customHeight="1" x14ac:dyDescent="0.3">
      <c r="B387" s="12" t="s">
        <v>1760</v>
      </c>
      <c r="C387" s="12" t="s">
        <v>1616</v>
      </c>
      <c r="D387" s="13"/>
      <c r="E387" s="17"/>
      <c r="F387" s="13"/>
      <c r="G387" s="13">
        <f>SUM(G388)</f>
        <v>187081.43</v>
      </c>
    </row>
    <row r="388" spans="2:7" s="1" customFormat="1" ht="15" customHeight="1" x14ac:dyDescent="0.3">
      <c r="B388" s="4" t="s">
        <v>8116</v>
      </c>
      <c r="C388" s="4" t="s">
        <v>8581</v>
      </c>
      <c r="D388" s="3" t="s">
        <v>31</v>
      </c>
      <c r="E388" s="18">
        <v>1</v>
      </c>
      <c r="F388" s="3">
        <v>187081.43</v>
      </c>
      <c r="G388" s="3">
        <f t="shared" si="52"/>
        <v>187081.43</v>
      </c>
    </row>
    <row r="389" spans="2:7" s="1" customFormat="1" ht="25.2" customHeight="1" x14ac:dyDescent="0.3">
      <c r="B389" s="12" t="s">
        <v>1771</v>
      </c>
      <c r="C389" s="12" t="s">
        <v>1345</v>
      </c>
      <c r="D389" s="13"/>
      <c r="E389" s="17"/>
      <c r="F389" s="13"/>
      <c r="G389" s="13">
        <f>SUM(G390:G397)</f>
        <v>751762.91</v>
      </c>
    </row>
    <row r="390" spans="2:7" s="1" customFormat="1" ht="15" customHeight="1" x14ac:dyDescent="0.3">
      <c r="B390" s="4" t="s">
        <v>8117</v>
      </c>
      <c r="C390" s="4" t="s">
        <v>8582</v>
      </c>
      <c r="D390" s="3" t="s">
        <v>25</v>
      </c>
      <c r="E390" s="18">
        <v>3534.63</v>
      </c>
      <c r="F390" s="3">
        <v>79.540000000000006</v>
      </c>
      <c r="G390" s="3">
        <f t="shared" si="52"/>
        <v>281144.46999999997</v>
      </c>
    </row>
    <row r="391" spans="2:7" s="1" customFormat="1" ht="15" customHeight="1" x14ac:dyDescent="0.3">
      <c r="B391" s="4" t="s">
        <v>8118</v>
      </c>
      <c r="C391" s="4" t="s">
        <v>8583</v>
      </c>
      <c r="D391" s="3" t="s">
        <v>25</v>
      </c>
      <c r="E391" s="18">
        <v>410.53</v>
      </c>
      <c r="F391" s="3">
        <v>84.52</v>
      </c>
      <c r="G391" s="3">
        <f t="shared" si="52"/>
        <v>34698</v>
      </c>
    </row>
    <row r="392" spans="2:7" s="1" customFormat="1" ht="15" customHeight="1" x14ac:dyDescent="0.3">
      <c r="B392" s="4" t="s">
        <v>8119</v>
      </c>
      <c r="C392" s="4" t="s">
        <v>8584</v>
      </c>
      <c r="D392" s="3" t="s">
        <v>25</v>
      </c>
      <c r="E392" s="18">
        <v>394.34</v>
      </c>
      <c r="F392" s="3">
        <v>96.11</v>
      </c>
      <c r="G392" s="3">
        <f t="shared" ref="G392:G397" si="53">+ROUND(E392*F392,2)</f>
        <v>37900.019999999997</v>
      </c>
    </row>
    <row r="393" spans="2:7" s="1" customFormat="1" ht="15" customHeight="1" x14ac:dyDescent="0.3">
      <c r="B393" s="4" t="s">
        <v>8120</v>
      </c>
      <c r="C393" s="4" t="s">
        <v>8585</v>
      </c>
      <c r="D393" s="3" t="s">
        <v>25</v>
      </c>
      <c r="E393" s="18">
        <v>256.62</v>
      </c>
      <c r="F393" s="3">
        <v>115.78</v>
      </c>
      <c r="G393" s="3">
        <f t="shared" si="53"/>
        <v>29711.46</v>
      </c>
    </row>
    <row r="394" spans="2:7" s="1" customFormat="1" ht="15" customHeight="1" x14ac:dyDescent="0.3">
      <c r="B394" s="4" t="s">
        <v>8121</v>
      </c>
      <c r="C394" s="4" t="s">
        <v>8586</v>
      </c>
      <c r="D394" s="3" t="s">
        <v>25</v>
      </c>
      <c r="E394" s="18">
        <v>447.32</v>
      </c>
      <c r="F394" s="3">
        <v>175.16</v>
      </c>
      <c r="G394" s="3">
        <f t="shared" si="53"/>
        <v>78352.570000000007</v>
      </c>
    </row>
    <row r="395" spans="2:7" s="1" customFormat="1" ht="15" customHeight="1" x14ac:dyDescent="0.3">
      <c r="B395" s="4" t="s">
        <v>8122</v>
      </c>
      <c r="C395" s="4" t="s">
        <v>8587</v>
      </c>
      <c r="D395" s="3" t="s">
        <v>25</v>
      </c>
      <c r="E395" s="18">
        <v>260.61</v>
      </c>
      <c r="F395" s="3">
        <v>211.7</v>
      </c>
      <c r="G395" s="3">
        <f t="shared" si="53"/>
        <v>55171.14</v>
      </c>
    </row>
    <row r="396" spans="2:7" s="1" customFormat="1" ht="15" customHeight="1" x14ac:dyDescent="0.3">
      <c r="B396" s="4" t="s">
        <v>8123</v>
      </c>
      <c r="C396" s="4" t="s">
        <v>8588</v>
      </c>
      <c r="D396" s="3" t="s">
        <v>25</v>
      </c>
      <c r="E396" s="18">
        <v>773.76</v>
      </c>
      <c r="F396" s="3">
        <v>270.08999999999997</v>
      </c>
      <c r="G396" s="3">
        <f t="shared" si="53"/>
        <v>208984.84</v>
      </c>
    </row>
    <row r="397" spans="2:7" s="1" customFormat="1" ht="15" customHeight="1" x14ac:dyDescent="0.3">
      <c r="B397" s="4" t="s">
        <v>8124</v>
      </c>
      <c r="C397" s="4" t="s">
        <v>8589</v>
      </c>
      <c r="D397" s="3" t="s">
        <v>25</v>
      </c>
      <c r="E397" s="18">
        <v>81.739999999999995</v>
      </c>
      <c r="F397" s="3">
        <v>315.64</v>
      </c>
      <c r="G397" s="3">
        <f t="shared" si="53"/>
        <v>25800.41</v>
      </c>
    </row>
    <row r="398" spans="2:7" s="1" customFormat="1" ht="25.2" customHeight="1" x14ac:dyDescent="0.3">
      <c r="B398" s="12" t="s">
        <v>8125</v>
      </c>
      <c r="C398" s="12" t="s">
        <v>8126</v>
      </c>
      <c r="D398" s="13"/>
      <c r="E398" s="17"/>
      <c r="F398" s="13"/>
      <c r="G398" s="13">
        <f>SUM(G399:G400)</f>
        <v>108123.31</v>
      </c>
    </row>
    <row r="399" spans="2:7" s="1" customFormat="1" ht="15" customHeight="1" x14ac:dyDescent="0.3">
      <c r="B399" s="4" t="s">
        <v>8127</v>
      </c>
      <c r="C399" s="4" t="s">
        <v>8362</v>
      </c>
      <c r="D399" s="3" t="s">
        <v>28</v>
      </c>
      <c r="E399" s="18">
        <v>985</v>
      </c>
      <c r="F399" s="3">
        <v>95.63</v>
      </c>
      <c r="G399" s="3">
        <f t="shared" ref="G399:G410" si="54">+ROUND(E399*F399,2)</f>
        <v>94195.55</v>
      </c>
    </row>
    <row r="400" spans="2:7" s="1" customFormat="1" ht="15" customHeight="1" x14ac:dyDescent="0.3">
      <c r="B400" s="4" t="s">
        <v>8128</v>
      </c>
      <c r="C400" s="4" t="s">
        <v>8426</v>
      </c>
      <c r="D400" s="3" t="s">
        <v>28</v>
      </c>
      <c r="E400" s="18">
        <v>152</v>
      </c>
      <c r="F400" s="3">
        <v>91.63</v>
      </c>
      <c r="G400" s="3">
        <f t="shared" si="54"/>
        <v>13927.76</v>
      </c>
    </row>
    <row r="401" spans="2:7" s="1" customFormat="1" ht="25.2" customHeight="1" x14ac:dyDescent="0.3">
      <c r="B401" s="12" t="s">
        <v>8129</v>
      </c>
      <c r="C401" s="12" t="s">
        <v>8130</v>
      </c>
      <c r="D401" s="13"/>
      <c r="E401" s="17"/>
      <c r="F401" s="13"/>
      <c r="G401" s="13">
        <f>SUM(G402:G410)</f>
        <v>100841.95</v>
      </c>
    </row>
    <row r="402" spans="2:7" s="1" customFormat="1" ht="15" customHeight="1" x14ac:dyDescent="0.3">
      <c r="B402" s="4" t="s">
        <v>8131</v>
      </c>
      <c r="C402" s="4" t="s">
        <v>8132</v>
      </c>
      <c r="D402" s="3" t="s">
        <v>28</v>
      </c>
      <c r="E402" s="18">
        <v>600</v>
      </c>
      <c r="F402" s="3">
        <v>73.45</v>
      </c>
      <c r="G402" s="3">
        <f t="shared" si="54"/>
        <v>44070</v>
      </c>
    </row>
    <row r="403" spans="2:7" s="1" customFormat="1" ht="15" customHeight="1" x14ac:dyDescent="0.3">
      <c r="B403" s="4" t="s">
        <v>8133</v>
      </c>
      <c r="C403" s="4" t="s">
        <v>8134</v>
      </c>
      <c r="D403" s="3" t="s">
        <v>28</v>
      </c>
      <c r="E403" s="18">
        <v>115</v>
      </c>
      <c r="F403" s="3">
        <v>75.45</v>
      </c>
      <c r="G403" s="3">
        <f t="shared" si="54"/>
        <v>8676.75</v>
      </c>
    </row>
    <row r="404" spans="2:7" s="1" customFormat="1" ht="15" customHeight="1" x14ac:dyDescent="0.3">
      <c r="B404" s="4" t="s">
        <v>8135</v>
      </c>
      <c r="C404" s="4" t="s">
        <v>8136</v>
      </c>
      <c r="D404" s="3" t="s">
        <v>28</v>
      </c>
      <c r="E404" s="18">
        <v>70</v>
      </c>
      <c r="F404" s="3">
        <v>83.95</v>
      </c>
      <c r="G404" s="3">
        <f t="shared" si="54"/>
        <v>5876.5</v>
      </c>
    </row>
    <row r="405" spans="2:7" s="1" customFormat="1" ht="15" customHeight="1" x14ac:dyDescent="0.3">
      <c r="B405" s="4" t="s">
        <v>8137</v>
      </c>
      <c r="C405" s="4" t="s">
        <v>8138</v>
      </c>
      <c r="D405" s="3" t="s">
        <v>28</v>
      </c>
      <c r="E405" s="18">
        <v>70</v>
      </c>
      <c r="F405" s="3">
        <v>85.25</v>
      </c>
      <c r="G405" s="3">
        <f t="shared" si="54"/>
        <v>5967.5</v>
      </c>
    </row>
    <row r="406" spans="2:7" s="1" customFormat="1" ht="15" customHeight="1" x14ac:dyDescent="0.3">
      <c r="B406" s="4" t="s">
        <v>8139</v>
      </c>
      <c r="C406" s="4" t="s">
        <v>8140</v>
      </c>
      <c r="D406" s="3" t="s">
        <v>28</v>
      </c>
      <c r="E406" s="18">
        <v>90</v>
      </c>
      <c r="F406" s="3">
        <v>86.95</v>
      </c>
      <c r="G406" s="3">
        <f t="shared" si="54"/>
        <v>7825.5</v>
      </c>
    </row>
    <row r="407" spans="2:7" s="1" customFormat="1" ht="15" customHeight="1" x14ac:dyDescent="0.3">
      <c r="B407" s="4" t="s">
        <v>8141</v>
      </c>
      <c r="C407" s="4" t="s">
        <v>8142</v>
      </c>
      <c r="D407" s="3" t="s">
        <v>28</v>
      </c>
      <c r="E407" s="18">
        <v>70</v>
      </c>
      <c r="F407" s="3">
        <v>88.35</v>
      </c>
      <c r="G407" s="3">
        <f t="shared" si="54"/>
        <v>6184.5</v>
      </c>
    </row>
    <row r="408" spans="2:7" s="1" customFormat="1" ht="15" customHeight="1" x14ac:dyDescent="0.3">
      <c r="B408" s="4" t="s">
        <v>8143</v>
      </c>
      <c r="C408" s="4" t="s">
        <v>8144</v>
      </c>
      <c r="D408" s="3" t="s">
        <v>28</v>
      </c>
      <c r="E408" s="18">
        <v>170</v>
      </c>
      <c r="F408" s="3">
        <v>107.22</v>
      </c>
      <c r="G408" s="3">
        <f t="shared" si="54"/>
        <v>18227.400000000001</v>
      </c>
    </row>
    <row r="409" spans="2:7" s="1" customFormat="1" ht="15" customHeight="1" x14ac:dyDescent="0.3">
      <c r="B409" s="4" t="s">
        <v>8145</v>
      </c>
      <c r="C409" s="4" t="s">
        <v>8146</v>
      </c>
      <c r="D409" s="3" t="s">
        <v>28</v>
      </c>
      <c r="E409" s="18">
        <v>20</v>
      </c>
      <c r="F409" s="3">
        <v>114.95</v>
      </c>
      <c r="G409" s="3">
        <f t="shared" si="54"/>
        <v>2299</v>
      </c>
    </row>
    <row r="410" spans="2:7" s="1" customFormat="1" ht="15" customHeight="1" x14ac:dyDescent="0.3">
      <c r="B410" s="4" t="s">
        <v>8147</v>
      </c>
      <c r="C410" s="4" t="s">
        <v>8148</v>
      </c>
      <c r="D410" s="3" t="s">
        <v>28</v>
      </c>
      <c r="E410" s="18">
        <v>24</v>
      </c>
      <c r="F410" s="3">
        <v>71.45</v>
      </c>
      <c r="G410" s="3">
        <f t="shared" si="54"/>
        <v>1714.8</v>
      </c>
    </row>
    <row r="411" spans="2:7" s="1" customFormat="1" ht="25.2" customHeight="1" x14ac:dyDescent="0.3">
      <c r="B411" s="10" t="s">
        <v>1793</v>
      </c>
      <c r="C411" s="10" t="s">
        <v>1794</v>
      </c>
      <c r="D411" s="11"/>
      <c r="E411" s="16"/>
      <c r="F411" s="11"/>
      <c r="G411" s="11">
        <f>+G412+G418+G423+G427+G429</f>
        <v>88558.21</v>
      </c>
    </row>
    <row r="412" spans="2:7" s="1" customFormat="1" ht="25.2" customHeight="1" x14ac:dyDescent="0.3">
      <c r="B412" s="12" t="s">
        <v>1795</v>
      </c>
      <c r="C412" s="12" t="s">
        <v>1796</v>
      </c>
      <c r="D412" s="13"/>
      <c r="E412" s="17"/>
      <c r="F412" s="13"/>
      <c r="G412" s="13">
        <f>SUM(G413:G417)/2</f>
        <v>36175.160000000003</v>
      </c>
    </row>
    <row r="413" spans="2:7" s="1" customFormat="1" ht="15" customHeight="1" x14ac:dyDescent="0.3">
      <c r="B413" s="6" t="s">
        <v>1819</v>
      </c>
      <c r="C413" s="6" t="s">
        <v>1820</v>
      </c>
      <c r="D413" s="5"/>
      <c r="E413" s="19"/>
      <c r="F413" s="5"/>
      <c r="G413" s="5">
        <f>SUM(G414:G415)</f>
        <v>30329.58</v>
      </c>
    </row>
    <row r="414" spans="2:7" s="1" customFormat="1" ht="15" customHeight="1" x14ac:dyDescent="0.3">
      <c r="B414" s="4" t="s">
        <v>8590</v>
      </c>
      <c r="C414" s="4" t="s">
        <v>8363</v>
      </c>
      <c r="D414" s="3" t="s">
        <v>78</v>
      </c>
      <c r="E414" s="18">
        <v>37.33</v>
      </c>
      <c r="F414" s="3">
        <v>622.48</v>
      </c>
      <c r="G414" s="3">
        <f t="shared" ref="G414:G430" si="55">+ROUND(E414*F414,2)</f>
        <v>23237.18</v>
      </c>
    </row>
    <row r="415" spans="2:7" s="1" customFormat="1" ht="15" customHeight="1" x14ac:dyDescent="0.3">
      <c r="B415" s="4" t="s">
        <v>8591</v>
      </c>
      <c r="C415" s="4" t="s">
        <v>8364</v>
      </c>
      <c r="D415" s="3" t="s">
        <v>14</v>
      </c>
      <c r="E415" s="18">
        <v>143.6</v>
      </c>
      <c r="F415" s="3">
        <v>49.39</v>
      </c>
      <c r="G415" s="3">
        <f t="shared" si="55"/>
        <v>7092.4</v>
      </c>
    </row>
    <row r="416" spans="2:7" s="1" customFormat="1" ht="15" customHeight="1" x14ac:dyDescent="0.3">
      <c r="B416" s="6" t="s">
        <v>8149</v>
      </c>
      <c r="C416" s="6" t="s">
        <v>7718</v>
      </c>
      <c r="D416" s="5"/>
      <c r="E416" s="19"/>
      <c r="F416" s="5"/>
      <c r="G416" s="5">
        <f>SUM(G417)</f>
        <v>5845.58</v>
      </c>
    </row>
    <row r="417" spans="2:7" s="1" customFormat="1" ht="15" customHeight="1" x14ac:dyDescent="0.3">
      <c r="B417" s="4" t="s">
        <v>8150</v>
      </c>
      <c r="C417" s="4" t="s">
        <v>8151</v>
      </c>
      <c r="D417" s="3" t="s">
        <v>78</v>
      </c>
      <c r="E417" s="18">
        <v>131.44999999999999</v>
      </c>
      <c r="F417" s="3">
        <v>44.47</v>
      </c>
      <c r="G417" s="3">
        <f t="shared" si="55"/>
        <v>5845.58</v>
      </c>
    </row>
    <row r="418" spans="2:7" s="1" customFormat="1" ht="25.2" customHeight="1" x14ac:dyDescent="0.3">
      <c r="B418" s="12" t="s">
        <v>1831</v>
      </c>
      <c r="C418" s="12" t="s">
        <v>1832</v>
      </c>
      <c r="D418" s="13"/>
      <c r="E418" s="17"/>
      <c r="F418" s="13"/>
      <c r="G418" s="13">
        <f>SUM(G419:G422)</f>
        <v>38344.149999999994</v>
      </c>
    </row>
    <row r="419" spans="2:7" s="1" customFormat="1" ht="15" customHeight="1" x14ac:dyDescent="0.3">
      <c r="B419" s="4" t="s">
        <v>8152</v>
      </c>
      <c r="C419" s="4" t="s">
        <v>8592</v>
      </c>
      <c r="D419" s="3" t="s">
        <v>25</v>
      </c>
      <c r="E419" s="18">
        <v>624.83000000000004</v>
      </c>
      <c r="F419" s="3">
        <v>55.89</v>
      </c>
      <c r="G419" s="3">
        <f t="shared" si="55"/>
        <v>34921.75</v>
      </c>
    </row>
    <row r="420" spans="2:7" s="1" customFormat="1" ht="15" customHeight="1" x14ac:dyDescent="0.3">
      <c r="B420" s="4" t="s">
        <v>8153</v>
      </c>
      <c r="C420" s="4" t="s">
        <v>8154</v>
      </c>
      <c r="D420" s="3" t="s">
        <v>28</v>
      </c>
      <c r="E420" s="18">
        <v>42</v>
      </c>
      <c r="F420" s="3">
        <v>61.55</v>
      </c>
      <c r="G420" s="3">
        <f t="shared" si="55"/>
        <v>2585.1</v>
      </c>
    </row>
    <row r="421" spans="2:7" s="1" customFormat="1" ht="15" customHeight="1" x14ac:dyDescent="0.3">
      <c r="B421" s="4" t="s">
        <v>8155</v>
      </c>
      <c r="C421" s="4" t="s">
        <v>8156</v>
      </c>
      <c r="D421" s="3" t="s">
        <v>28</v>
      </c>
      <c r="E421" s="18">
        <v>2</v>
      </c>
      <c r="F421" s="3">
        <v>40.869999999999997</v>
      </c>
      <c r="G421" s="3">
        <f t="shared" si="55"/>
        <v>81.739999999999995</v>
      </c>
    </row>
    <row r="422" spans="2:7" s="1" customFormat="1" ht="15" customHeight="1" x14ac:dyDescent="0.3">
      <c r="B422" s="4" t="s">
        <v>8157</v>
      </c>
      <c r="C422" s="4" t="s">
        <v>8365</v>
      </c>
      <c r="D422" s="3" t="s">
        <v>28</v>
      </c>
      <c r="E422" s="18">
        <v>13</v>
      </c>
      <c r="F422" s="3">
        <v>58.12</v>
      </c>
      <c r="G422" s="3">
        <f t="shared" si="55"/>
        <v>755.56</v>
      </c>
    </row>
    <row r="423" spans="2:7" s="1" customFormat="1" ht="25.2" customHeight="1" x14ac:dyDescent="0.3">
      <c r="B423" s="12" t="s">
        <v>1865</v>
      </c>
      <c r="C423" s="12" t="s">
        <v>1866</v>
      </c>
      <c r="D423" s="13"/>
      <c r="E423" s="17"/>
      <c r="F423" s="13"/>
      <c r="G423" s="13">
        <f>SUM(G424:G426)</f>
        <v>5982.32</v>
      </c>
    </row>
    <row r="424" spans="2:7" s="1" customFormat="1" ht="15" customHeight="1" x14ac:dyDescent="0.3">
      <c r="B424" s="4" t="s">
        <v>8158</v>
      </c>
      <c r="C424" s="4" t="s">
        <v>8593</v>
      </c>
      <c r="D424" s="3" t="s">
        <v>28</v>
      </c>
      <c r="E424" s="18">
        <v>3</v>
      </c>
      <c r="F424" s="3">
        <v>260.88</v>
      </c>
      <c r="G424" s="3">
        <f t="shared" si="55"/>
        <v>782.64</v>
      </c>
    </row>
    <row r="425" spans="2:7" s="1" customFormat="1" ht="15" customHeight="1" x14ac:dyDescent="0.3">
      <c r="B425" s="4" t="s">
        <v>8159</v>
      </c>
      <c r="C425" s="4" t="s">
        <v>8594</v>
      </c>
      <c r="D425" s="3" t="s">
        <v>28</v>
      </c>
      <c r="E425" s="18">
        <v>1</v>
      </c>
      <c r="F425" s="3">
        <v>276.8</v>
      </c>
      <c r="G425" s="3">
        <f t="shared" si="55"/>
        <v>276.8</v>
      </c>
    </row>
    <row r="426" spans="2:7" s="1" customFormat="1" ht="15" customHeight="1" x14ac:dyDescent="0.3">
      <c r="B426" s="4" t="s">
        <v>8160</v>
      </c>
      <c r="C426" s="4" t="s">
        <v>8161</v>
      </c>
      <c r="D426" s="3" t="s">
        <v>28</v>
      </c>
      <c r="E426" s="18">
        <v>16</v>
      </c>
      <c r="F426" s="3">
        <v>307.68</v>
      </c>
      <c r="G426" s="3">
        <f t="shared" si="55"/>
        <v>4922.88</v>
      </c>
    </row>
    <row r="427" spans="2:7" s="1" customFormat="1" ht="25.2" customHeight="1" x14ac:dyDescent="0.3">
      <c r="B427" s="12" t="s">
        <v>1875</v>
      </c>
      <c r="C427" s="12" t="s">
        <v>1876</v>
      </c>
      <c r="D427" s="13"/>
      <c r="E427" s="17"/>
      <c r="F427" s="13"/>
      <c r="G427" s="13">
        <f>SUM(G428)</f>
        <v>7704.8</v>
      </c>
    </row>
    <row r="428" spans="2:7" s="1" customFormat="1" ht="15" customHeight="1" x14ac:dyDescent="0.3">
      <c r="B428" s="4" t="s">
        <v>8162</v>
      </c>
      <c r="C428" s="4" t="s">
        <v>8163</v>
      </c>
      <c r="D428" s="3" t="s">
        <v>25</v>
      </c>
      <c r="E428" s="18">
        <v>10</v>
      </c>
      <c r="F428" s="3">
        <v>770.48</v>
      </c>
      <c r="G428" s="3">
        <f t="shared" si="55"/>
        <v>7704.8</v>
      </c>
    </row>
    <row r="429" spans="2:7" s="1" customFormat="1" ht="25.2" customHeight="1" x14ac:dyDescent="0.3">
      <c r="B429" s="12" t="s">
        <v>8164</v>
      </c>
      <c r="C429" s="12" t="s">
        <v>8165</v>
      </c>
      <c r="D429" s="13"/>
      <c r="E429" s="17"/>
      <c r="F429" s="13"/>
      <c r="G429" s="13">
        <f>SUM(G430)</f>
        <v>351.78</v>
      </c>
    </row>
    <row r="430" spans="2:7" s="1" customFormat="1" ht="15" customHeight="1" x14ac:dyDescent="0.3">
      <c r="B430" s="4" t="s">
        <v>8166</v>
      </c>
      <c r="C430" s="4" t="s">
        <v>8595</v>
      </c>
      <c r="D430" s="3" t="s">
        <v>1337</v>
      </c>
      <c r="E430" s="18">
        <v>13</v>
      </c>
      <c r="F430" s="3">
        <v>27.06</v>
      </c>
      <c r="G430" s="3">
        <f t="shared" si="55"/>
        <v>351.78</v>
      </c>
    </row>
    <row r="431" spans="2:7" s="1" customFormat="1" ht="25.2" customHeight="1" x14ac:dyDescent="0.3">
      <c r="B431" s="10" t="s">
        <v>1879</v>
      </c>
      <c r="C431" s="10" t="s">
        <v>1880</v>
      </c>
      <c r="D431" s="11"/>
      <c r="E431" s="16"/>
      <c r="F431" s="11"/>
      <c r="G431" s="11">
        <f>+G432+G436+G438+G443+G458</f>
        <v>220032.83000000002</v>
      </c>
    </row>
    <row r="432" spans="2:7" s="1" customFormat="1" ht="25.2" customHeight="1" x14ac:dyDescent="0.3">
      <c r="B432" s="12" t="s">
        <v>1881</v>
      </c>
      <c r="C432" s="12" t="s">
        <v>1882</v>
      </c>
      <c r="D432" s="13"/>
      <c r="E432" s="17"/>
      <c r="F432" s="13"/>
      <c r="G432" s="13">
        <f>SUM(G433:G435)</f>
        <v>17728.29</v>
      </c>
    </row>
    <row r="433" spans="2:7" s="1" customFormat="1" ht="15" customHeight="1" x14ac:dyDescent="0.3">
      <c r="B433" s="4" t="s">
        <v>8167</v>
      </c>
      <c r="C433" s="4" t="s">
        <v>8596</v>
      </c>
      <c r="D433" s="3" t="s">
        <v>1337</v>
      </c>
      <c r="E433" s="18">
        <v>774</v>
      </c>
      <c r="F433" s="3">
        <v>10.59</v>
      </c>
      <c r="G433" s="3">
        <f t="shared" ref="G433:G437" si="56">+ROUND(E433*F433,2)</f>
        <v>8196.66</v>
      </c>
    </row>
    <row r="434" spans="2:7" s="1" customFormat="1" ht="15" customHeight="1" x14ac:dyDescent="0.3">
      <c r="B434" s="4" t="s">
        <v>8168</v>
      </c>
      <c r="C434" s="4" t="s">
        <v>8597</v>
      </c>
      <c r="D434" s="3" t="s">
        <v>1337</v>
      </c>
      <c r="E434" s="18">
        <v>39</v>
      </c>
      <c r="F434" s="3">
        <v>13.35</v>
      </c>
      <c r="G434" s="3">
        <f t="shared" si="56"/>
        <v>520.65</v>
      </c>
    </row>
    <row r="435" spans="2:7" s="1" customFormat="1" ht="15" customHeight="1" x14ac:dyDescent="0.3">
      <c r="B435" s="4" t="s">
        <v>8169</v>
      </c>
      <c r="C435" s="4" t="s">
        <v>8595</v>
      </c>
      <c r="D435" s="3" t="s">
        <v>1337</v>
      </c>
      <c r="E435" s="18">
        <v>333</v>
      </c>
      <c r="F435" s="3">
        <v>27.06</v>
      </c>
      <c r="G435" s="3">
        <f t="shared" si="56"/>
        <v>9010.98</v>
      </c>
    </row>
    <row r="436" spans="2:7" s="1" customFormat="1" ht="25.2" customHeight="1" x14ac:dyDescent="0.3">
      <c r="B436" s="12" t="s">
        <v>1891</v>
      </c>
      <c r="C436" s="12" t="s">
        <v>1892</v>
      </c>
      <c r="D436" s="13"/>
      <c r="E436" s="17"/>
      <c r="F436" s="13"/>
      <c r="G436" s="13">
        <f>SUM(G437)</f>
        <v>29688.46</v>
      </c>
    </row>
    <row r="437" spans="2:7" s="1" customFormat="1" ht="15" customHeight="1" x14ac:dyDescent="0.3">
      <c r="B437" s="4" t="s">
        <v>8170</v>
      </c>
      <c r="C437" s="4" t="s">
        <v>8366</v>
      </c>
      <c r="D437" s="3" t="s">
        <v>25</v>
      </c>
      <c r="E437" s="18">
        <v>2854.66</v>
      </c>
      <c r="F437" s="3">
        <v>10.4</v>
      </c>
      <c r="G437" s="3">
        <f t="shared" si="56"/>
        <v>29688.46</v>
      </c>
    </row>
    <row r="438" spans="2:7" s="1" customFormat="1" ht="25.2" customHeight="1" x14ac:dyDescent="0.3">
      <c r="B438" s="12" t="s">
        <v>1909</v>
      </c>
      <c r="C438" s="12" t="s">
        <v>1910</v>
      </c>
      <c r="D438" s="13"/>
      <c r="E438" s="17"/>
      <c r="F438" s="13"/>
      <c r="G438" s="13">
        <f>SUM(G439:G442)/2</f>
        <v>21883.84</v>
      </c>
    </row>
    <row r="439" spans="2:7" s="1" customFormat="1" ht="15" customHeight="1" x14ac:dyDescent="0.3">
      <c r="B439" s="6" t="s">
        <v>1911</v>
      </c>
      <c r="C439" s="6" t="s">
        <v>1912</v>
      </c>
      <c r="D439" s="5"/>
      <c r="E439" s="19"/>
      <c r="F439" s="5"/>
      <c r="G439" s="5">
        <f>SUM(G440:G442)</f>
        <v>21883.84</v>
      </c>
    </row>
    <row r="440" spans="2:7" s="1" customFormat="1" ht="15" customHeight="1" x14ac:dyDescent="0.3">
      <c r="B440" s="4" t="s">
        <v>8171</v>
      </c>
      <c r="C440" s="4" t="s">
        <v>8172</v>
      </c>
      <c r="D440" s="3" t="s">
        <v>78</v>
      </c>
      <c r="E440" s="18">
        <v>109.12</v>
      </c>
      <c r="F440" s="3">
        <v>61.4</v>
      </c>
      <c r="G440" s="3">
        <f t="shared" ref="G440:G442" si="57">+ROUND(E440*F440,2)</f>
        <v>6699.97</v>
      </c>
    </row>
    <row r="441" spans="2:7" s="1" customFormat="1" ht="15" customHeight="1" x14ac:dyDescent="0.3">
      <c r="B441" s="4" t="s">
        <v>8173</v>
      </c>
      <c r="C441" s="4" t="s">
        <v>8367</v>
      </c>
      <c r="D441" s="3" t="s">
        <v>78</v>
      </c>
      <c r="E441" s="18">
        <v>278.20999999999998</v>
      </c>
      <c r="F441" s="3">
        <v>47.87</v>
      </c>
      <c r="G441" s="3">
        <f t="shared" si="57"/>
        <v>13317.91</v>
      </c>
    </row>
    <row r="442" spans="2:7" s="1" customFormat="1" ht="15" customHeight="1" x14ac:dyDescent="0.3">
      <c r="B442" s="4" t="s">
        <v>8174</v>
      </c>
      <c r="C442" s="4" t="s">
        <v>8368</v>
      </c>
      <c r="D442" s="3" t="s">
        <v>78</v>
      </c>
      <c r="E442" s="18">
        <v>41.96</v>
      </c>
      <c r="F442" s="3">
        <v>44.47</v>
      </c>
      <c r="G442" s="3">
        <f t="shared" si="57"/>
        <v>1865.96</v>
      </c>
    </row>
    <row r="443" spans="2:7" s="1" customFormat="1" ht="25.2" customHeight="1" x14ac:dyDescent="0.3">
      <c r="B443" s="12" t="s">
        <v>1931</v>
      </c>
      <c r="C443" s="12" t="s">
        <v>1932</v>
      </c>
      <c r="D443" s="13"/>
      <c r="E443" s="17"/>
      <c r="F443" s="13"/>
      <c r="G443" s="13">
        <f>SUM(G444:G457)/2</f>
        <v>137939.71000000002</v>
      </c>
    </row>
    <row r="444" spans="2:7" s="1" customFormat="1" ht="15" customHeight="1" x14ac:dyDescent="0.3">
      <c r="B444" s="6" t="s">
        <v>1933</v>
      </c>
      <c r="C444" s="6" t="s">
        <v>1629</v>
      </c>
      <c r="D444" s="5"/>
      <c r="E444" s="19"/>
      <c r="F444" s="5"/>
      <c r="G444" s="5">
        <f>SUM(G445:G453)</f>
        <v>132173.55999999997</v>
      </c>
    </row>
    <row r="445" spans="2:7" s="1" customFormat="1" ht="15" customHeight="1" x14ac:dyDescent="0.3">
      <c r="B445" s="4" t="s">
        <v>8175</v>
      </c>
      <c r="C445" s="4" t="s">
        <v>8369</v>
      </c>
      <c r="D445" s="3" t="s">
        <v>25</v>
      </c>
      <c r="E445" s="18">
        <v>3418.44</v>
      </c>
      <c r="F445" s="3">
        <v>5.31</v>
      </c>
      <c r="G445" s="3">
        <f t="shared" ref="G445:G453" si="58">+ROUND(E445*F445,2)</f>
        <v>18151.919999999998</v>
      </c>
    </row>
    <row r="446" spans="2:7" s="1" customFormat="1" ht="15" customHeight="1" x14ac:dyDescent="0.3">
      <c r="B446" s="4" t="s">
        <v>8176</v>
      </c>
      <c r="C446" s="4" t="s">
        <v>7922</v>
      </c>
      <c r="D446" s="3" t="s">
        <v>28</v>
      </c>
      <c r="E446" s="18">
        <v>1200</v>
      </c>
      <c r="F446" s="3">
        <v>48.23</v>
      </c>
      <c r="G446" s="3">
        <f t="shared" si="58"/>
        <v>57876</v>
      </c>
    </row>
    <row r="447" spans="2:7" s="1" customFormat="1" ht="15" customHeight="1" x14ac:dyDescent="0.3">
      <c r="B447" s="4" t="s">
        <v>8177</v>
      </c>
      <c r="C447" s="4" t="s">
        <v>8178</v>
      </c>
      <c r="D447" s="3" t="s">
        <v>28</v>
      </c>
      <c r="E447" s="18">
        <v>50</v>
      </c>
      <c r="F447" s="3">
        <v>51.33</v>
      </c>
      <c r="G447" s="3">
        <f t="shared" si="58"/>
        <v>2566.5</v>
      </c>
    </row>
    <row r="448" spans="2:7" s="1" customFormat="1" ht="15" customHeight="1" x14ac:dyDescent="0.3">
      <c r="B448" s="4" t="s">
        <v>8179</v>
      </c>
      <c r="C448" s="4" t="s">
        <v>8180</v>
      </c>
      <c r="D448" s="3" t="s">
        <v>28</v>
      </c>
      <c r="E448" s="18">
        <v>520</v>
      </c>
      <c r="F448" s="3">
        <v>55.73</v>
      </c>
      <c r="G448" s="3">
        <f t="shared" si="58"/>
        <v>28979.599999999999</v>
      </c>
    </row>
    <row r="449" spans="2:7" s="1" customFormat="1" ht="15" customHeight="1" x14ac:dyDescent="0.3">
      <c r="B449" s="4" t="s">
        <v>8181</v>
      </c>
      <c r="C449" s="4" t="s">
        <v>8182</v>
      </c>
      <c r="D449" s="3" t="s">
        <v>28</v>
      </c>
      <c r="E449" s="18">
        <v>1</v>
      </c>
      <c r="F449" s="3">
        <v>38.93</v>
      </c>
      <c r="G449" s="3">
        <f t="shared" si="58"/>
        <v>38.93</v>
      </c>
    </row>
    <row r="450" spans="2:7" s="1" customFormat="1" ht="15" customHeight="1" x14ac:dyDescent="0.3">
      <c r="B450" s="4" t="s">
        <v>8183</v>
      </c>
      <c r="C450" s="4" t="s">
        <v>8184</v>
      </c>
      <c r="D450" s="3" t="s">
        <v>28</v>
      </c>
      <c r="E450" s="18">
        <v>2</v>
      </c>
      <c r="F450" s="3">
        <v>508.63</v>
      </c>
      <c r="G450" s="3">
        <f t="shared" si="58"/>
        <v>1017.26</v>
      </c>
    </row>
    <row r="451" spans="2:7" s="1" customFormat="1" ht="15" customHeight="1" x14ac:dyDescent="0.3">
      <c r="B451" s="4" t="s">
        <v>8185</v>
      </c>
      <c r="C451" s="4" t="s">
        <v>8186</v>
      </c>
      <c r="D451" s="3" t="s">
        <v>28</v>
      </c>
      <c r="E451" s="18">
        <v>1</v>
      </c>
      <c r="F451" s="3">
        <v>398.63</v>
      </c>
      <c r="G451" s="3">
        <f t="shared" si="58"/>
        <v>398.63</v>
      </c>
    </row>
    <row r="452" spans="2:7" s="1" customFormat="1" ht="15" customHeight="1" x14ac:dyDescent="0.3">
      <c r="B452" s="4" t="s">
        <v>8187</v>
      </c>
      <c r="C452" s="4" t="s">
        <v>8598</v>
      </c>
      <c r="D452" s="3" t="s">
        <v>28</v>
      </c>
      <c r="E452" s="18">
        <v>24</v>
      </c>
      <c r="F452" s="3">
        <v>598.63</v>
      </c>
      <c r="G452" s="3">
        <f t="shared" si="58"/>
        <v>14367.12</v>
      </c>
    </row>
    <row r="453" spans="2:7" s="1" customFormat="1" ht="15" customHeight="1" x14ac:dyDescent="0.3">
      <c r="B453" s="4" t="s">
        <v>8188</v>
      </c>
      <c r="C453" s="4" t="s">
        <v>8189</v>
      </c>
      <c r="D453" s="3" t="s">
        <v>28</v>
      </c>
      <c r="E453" s="18">
        <v>211</v>
      </c>
      <c r="F453" s="3">
        <v>41.6</v>
      </c>
      <c r="G453" s="3">
        <f t="shared" si="58"/>
        <v>8777.6</v>
      </c>
    </row>
    <row r="454" spans="2:7" s="1" customFormat="1" ht="15" customHeight="1" x14ac:dyDescent="0.3">
      <c r="B454" s="6" t="s">
        <v>2003</v>
      </c>
      <c r="C454" s="6" t="s">
        <v>2004</v>
      </c>
      <c r="D454" s="5"/>
      <c r="E454" s="19"/>
      <c r="F454" s="5"/>
      <c r="G454" s="5">
        <f>SUM(G455:G457)</f>
        <v>5766.15</v>
      </c>
    </row>
    <row r="455" spans="2:7" s="1" customFormat="1" ht="15" customHeight="1" x14ac:dyDescent="0.3">
      <c r="B455" s="4" t="s">
        <v>8190</v>
      </c>
      <c r="C455" s="4" t="s">
        <v>8191</v>
      </c>
      <c r="D455" s="3" t="s">
        <v>28</v>
      </c>
      <c r="E455" s="18">
        <v>14</v>
      </c>
      <c r="F455" s="3">
        <v>39.29</v>
      </c>
      <c r="G455" s="3">
        <f t="shared" ref="G455:G457" si="59">+ROUND(E455*F455,2)</f>
        <v>550.05999999999995</v>
      </c>
    </row>
    <row r="456" spans="2:7" s="1" customFormat="1" ht="15" customHeight="1" x14ac:dyDescent="0.3">
      <c r="B456" s="4" t="s">
        <v>8192</v>
      </c>
      <c r="C456" s="4" t="s">
        <v>8193</v>
      </c>
      <c r="D456" s="3" t="s">
        <v>28</v>
      </c>
      <c r="E456" s="18">
        <v>11</v>
      </c>
      <c r="F456" s="3">
        <v>41.29</v>
      </c>
      <c r="G456" s="3">
        <f t="shared" si="59"/>
        <v>454.19</v>
      </c>
    </row>
    <row r="457" spans="2:7" s="1" customFormat="1" ht="15" customHeight="1" x14ac:dyDescent="0.3">
      <c r="B457" s="4" t="s">
        <v>8194</v>
      </c>
      <c r="C457" s="4" t="s">
        <v>8195</v>
      </c>
      <c r="D457" s="3" t="s">
        <v>28</v>
      </c>
      <c r="E457" s="18">
        <v>110</v>
      </c>
      <c r="F457" s="3">
        <v>43.29</v>
      </c>
      <c r="G457" s="3">
        <f t="shared" si="59"/>
        <v>4761.8999999999996</v>
      </c>
    </row>
    <row r="458" spans="2:7" s="1" customFormat="1" ht="25.2" customHeight="1" x14ac:dyDescent="0.3">
      <c r="B458" s="12" t="s">
        <v>2023</v>
      </c>
      <c r="C458" s="12" t="s">
        <v>1866</v>
      </c>
      <c r="D458" s="13"/>
      <c r="E458" s="17"/>
      <c r="F458" s="13"/>
      <c r="G458" s="13">
        <f>SUM(G459:G462)/2</f>
        <v>12792.529999999999</v>
      </c>
    </row>
    <row r="459" spans="2:7" s="1" customFormat="1" ht="15" customHeight="1" x14ac:dyDescent="0.3">
      <c r="B459" s="6" t="s">
        <v>2024</v>
      </c>
      <c r="C459" s="6" t="s">
        <v>2025</v>
      </c>
      <c r="D459" s="5"/>
      <c r="E459" s="19"/>
      <c r="F459" s="5"/>
      <c r="G459" s="5">
        <f>SUM(G460:G462)</f>
        <v>12792.53</v>
      </c>
    </row>
    <row r="460" spans="2:7" s="1" customFormat="1" ht="15" customHeight="1" x14ac:dyDescent="0.3">
      <c r="B460" s="4" t="s">
        <v>8196</v>
      </c>
      <c r="C460" s="4" t="s">
        <v>8593</v>
      </c>
      <c r="D460" s="3" t="s">
        <v>28</v>
      </c>
      <c r="E460" s="18">
        <v>50</v>
      </c>
      <c r="F460" s="3">
        <v>185.41</v>
      </c>
      <c r="G460" s="3">
        <f t="shared" ref="G460:G462" si="60">+ROUND(E460*F460,2)</f>
        <v>9270.5</v>
      </c>
    </row>
    <row r="461" spans="2:7" s="1" customFormat="1" ht="15" customHeight="1" x14ac:dyDescent="0.3">
      <c r="B461" s="4" t="s">
        <v>8197</v>
      </c>
      <c r="C461" s="4" t="s">
        <v>8594</v>
      </c>
      <c r="D461" s="3" t="s">
        <v>28</v>
      </c>
      <c r="E461" s="18">
        <v>1</v>
      </c>
      <c r="F461" s="3">
        <v>225.17</v>
      </c>
      <c r="G461" s="3">
        <f t="shared" si="60"/>
        <v>225.17</v>
      </c>
    </row>
    <row r="462" spans="2:7" s="1" customFormat="1" ht="15" customHeight="1" x14ac:dyDescent="0.3">
      <c r="B462" s="4" t="s">
        <v>8198</v>
      </c>
      <c r="C462" s="4" t="s">
        <v>8161</v>
      </c>
      <c r="D462" s="3" t="s">
        <v>28</v>
      </c>
      <c r="E462" s="18">
        <v>14</v>
      </c>
      <c r="F462" s="3">
        <v>235.49</v>
      </c>
      <c r="G462" s="3">
        <f t="shared" si="60"/>
        <v>3296.86</v>
      </c>
    </row>
    <row r="463" spans="2:7" s="1" customFormat="1" ht="25.2" customHeight="1" x14ac:dyDescent="0.3">
      <c r="B463" s="10" t="s">
        <v>2047</v>
      </c>
      <c r="C463" s="10" t="s">
        <v>2048</v>
      </c>
      <c r="D463" s="11"/>
      <c r="E463" s="16"/>
      <c r="F463" s="11"/>
      <c r="G463" s="11">
        <f>+G464+G467+G475+G484+G491+G494+G500</f>
        <v>163461.84</v>
      </c>
    </row>
    <row r="464" spans="2:7" s="1" customFormat="1" ht="25.2" customHeight="1" x14ac:dyDescent="0.3">
      <c r="B464" s="12" t="s">
        <v>2049</v>
      </c>
      <c r="C464" s="12" t="s">
        <v>2050</v>
      </c>
      <c r="D464" s="13"/>
      <c r="E464" s="17"/>
      <c r="F464" s="13"/>
      <c r="G464" s="13">
        <f>SUM(G465:G466)</f>
        <v>8122.6</v>
      </c>
    </row>
    <row r="465" spans="2:7" s="1" customFormat="1" ht="15" customHeight="1" x14ac:dyDescent="0.3">
      <c r="B465" s="4" t="s">
        <v>8199</v>
      </c>
      <c r="C465" s="4" t="s">
        <v>8370</v>
      </c>
      <c r="D465" s="3" t="s">
        <v>1337</v>
      </c>
      <c r="E465" s="18">
        <v>45</v>
      </c>
      <c r="F465" s="3">
        <v>164.53</v>
      </c>
      <c r="G465" s="3">
        <f t="shared" ref="G465:G466" si="61">+ROUND(E465*F465,2)</f>
        <v>7403.85</v>
      </c>
    </row>
    <row r="466" spans="2:7" s="1" customFormat="1" ht="15" customHeight="1" x14ac:dyDescent="0.3">
      <c r="B466" s="4" t="s">
        <v>8200</v>
      </c>
      <c r="C466" s="4" t="s">
        <v>8371</v>
      </c>
      <c r="D466" s="3" t="s">
        <v>1337</v>
      </c>
      <c r="E466" s="18">
        <v>5</v>
      </c>
      <c r="F466" s="3">
        <v>143.75</v>
      </c>
      <c r="G466" s="3">
        <f t="shared" si="61"/>
        <v>718.75</v>
      </c>
    </row>
    <row r="467" spans="2:7" s="1" customFormat="1" ht="25.2" customHeight="1" x14ac:dyDescent="0.3">
      <c r="B467" s="12" t="s">
        <v>2055</v>
      </c>
      <c r="C467" s="12" t="s">
        <v>1345</v>
      </c>
      <c r="D467" s="13"/>
      <c r="E467" s="17"/>
      <c r="F467" s="13"/>
      <c r="G467" s="13">
        <f>SUM(G468:G474)</f>
        <v>113634.82</v>
      </c>
    </row>
    <row r="468" spans="2:7" s="1" customFormat="1" ht="15" customHeight="1" x14ac:dyDescent="0.3">
      <c r="B468" s="4" t="s">
        <v>8201</v>
      </c>
      <c r="C468" s="4" t="s">
        <v>8372</v>
      </c>
      <c r="D468" s="3" t="s">
        <v>25</v>
      </c>
      <c r="E468" s="18">
        <v>510</v>
      </c>
      <c r="F468" s="3">
        <v>86.41</v>
      </c>
      <c r="G468" s="3">
        <f t="shared" ref="G468:G501" si="62">+ROUND(E468*F468,2)</f>
        <v>44069.1</v>
      </c>
    </row>
    <row r="469" spans="2:7" s="1" customFormat="1" ht="15" customHeight="1" x14ac:dyDescent="0.3">
      <c r="B469" s="4" t="s">
        <v>8202</v>
      </c>
      <c r="C469" s="4" t="s">
        <v>8373</v>
      </c>
      <c r="D469" s="3" t="s">
        <v>25</v>
      </c>
      <c r="E469" s="18">
        <v>227</v>
      </c>
      <c r="F469" s="3">
        <v>53.2</v>
      </c>
      <c r="G469" s="3">
        <f t="shared" si="62"/>
        <v>12076.4</v>
      </c>
    </row>
    <row r="470" spans="2:7" s="1" customFormat="1" ht="15" customHeight="1" x14ac:dyDescent="0.3">
      <c r="B470" s="4" t="s">
        <v>8203</v>
      </c>
      <c r="C470" s="4" t="s">
        <v>8374</v>
      </c>
      <c r="D470" s="3" t="s">
        <v>25</v>
      </c>
      <c r="E470" s="18">
        <v>306</v>
      </c>
      <c r="F470" s="3">
        <v>69.209999999999994</v>
      </c>
      <c r="G470" s="3">
        <f t="shared" si="62"/>
        <v>21178.26</v>
      </c>
    </row>
    <row r="471" spans="2:7" s="1" customFormat="1" ht="15" customHeight="1" x14ac:dyDescent="0.3">
      <c r="B471" s="4" t="s">
        <v>8204</v>
      </c>
      <c r="C471" s="4" t="s">
        <v>8375</v>
      </c>
      <c r="D471" s="3" t="s">
        <v>25</v>
      </c>
      <c r="E471" s="18">
        <v>28.16</v>
      </c>
      <c r="F471" s="3">
        <v>118.51</v>
      </c>
      <c r="G471" s="3">
        <f t="shared" si="62"/>
        <v>3337.24</v>
      </c>
    </row>
    <row r="472" spans="2:7" s="1" customFormat="1" ht="15" customHeight="1" x14ac:dyDescent="0.3">
      <c r="B472" s="4" t="s">
        <v>8205</v>
      </c>
      <c r="C472" s="4" t="s">
        <v>8376</v>
      </c>
      <c r="D472" s="3" t="s">
        <v>25</v>
      </c>
      <c r="E472" s="18">
        <v>67.11</v>
      </c>
      <c r="F472" s="3">
        <v>231.43</v>
      </c>
      <c r="G472" s="3">
        <f t="shared" si="62"/>
        <v>15531.27</v>
      </c>
    </row>
    <row r="473" spans="2:7" s="1" customFormat="1" ht="15" customHeight="1" x14ac:dyDescent="0.3">
      <c r="B473" s="4" t="s">
        <v>8206</v>
      </c>
      <c r="C473" s="4" t="s">
        <v>8377</v>
      </c>
      <c r="D473" s="3" t="s">
        <v>25</v>
      </c>
      <c r="E473" s="18">
        <v>14.22</v>
      </c>
      <c r="F473" s="3">
        <v>359.23</v>
      </c>
      <c r="G473" s="3">
        <f t="shared" si="62"/>
        <v>5108.25</v>
      </c>
    </row>
    <row r="474" spans="2:7" s="1" customFormat="1" ht="15" customHeight="1" x14ac:dyDescent="0.3">
      <c r="B474" s="4" t="s">
        <v>8207</v>
      </c>
      <c r="C474" s="4" t="s">
        <v>8378</v>
      </c>
      <c r="D474" s="3" t="s">
        <v>25</v>
      </c>
      <c r="E474" s="18">
        <v>22</v>
      </c>
      <c r="F474" s="3">
        <v>560.65</v>
      </c>
      <c r="G474" s="3">
        <f t="shared" si="62"/>
        <v>12334.3</v>
      </c>
    </row>
    <row r="475" spans="2:7" s="1" customFormat="1" ht="25.2" customHeight="1" x14ac:dyDescent="0.3">
      <c r="B475" s="12" t="s">
        <v>2064</v>
      </c>
      <c r="C475" s="12" t="s">
        <v>2065</v>
      </c>
      <c r="D475" s="13"/>
      <c r="E475" s="17"/>
      <c r="F475" s="13"/>
      <c r="G475" s="13">
        <f>SUM(G476:G483)</f>
        <v>3535.3</v>
      </c>
    </row>
    <row r="476" spans="2:7" s="1" customFormat="1" ht="15" customHeight="1" x14ac:dyDescent="0.3">
      <c r="B476" s="4" t="s">
        <v>8208</v>
      </c>
      <c r="C476" s="4" t="s">
        <v>7886</v>
      </c>
      <c r="D476" s="3" t="s">
        <v>28</v>
      </c>
      <c r="E476" s="18">
        <v>15</v>
      </c>
      <c r="F476" s="3">
        <v>25.93</v>
      </c>
      <c r="G476" s="3">
        <f t="shared" si="62"/>
        <v>388.95</v>
      </c>
    </row>
    <row r="477" spans="2:7" s="1" customFormat="1" ht="15" customHeight="1" x14ac:dyDescent="0.3">
      <c r="B477" s="4" t="s">
        <v>8209</v>
      </c>
      <c r="C477" s="4" t="s">
        <v>7888</v>
      </c>
      <c r="D477" s="3" t="s">
        <v>28</v>
      </c>
      <c r="E477" s="18">
        <v>30</v>
      </c>
      <c r="F477" s="3">
        <v>31.93</v>
      </c>
      <c r="G477" s="3">
        <f t="shared" si="62"/>
        <v>957.9</v>
      </c>
    </row>
    <row r="478" spans="2:7" s="1" customFormat="1" ht="15" customHeight="1" x14ac:dyDescent="0.3">
      <c r="B478" s="4" t="s">
        <v>8210</v>
      </c>
      <c r="C478" s="4" t="s">
        <v>7890</v>
      </c>
      <c r="D478" s="3" t="s">
        <v>28</v>
      </c>
      <c r="E478" s="18">
        <v>5</v>
      </c>
      <c r="F478" s="3">
        <v>37.93</v>
      </c>
      <c r="G478" s="3">
        <f t="shared" si="62"/>
        <v>189.65</v>
      </c>
    </row>
    <row r="479" spans="2:7" s="1" customFormat="1" ht="15" customHeight="1" x14ac:dyDescent="0.3">
      <c r="B479" s="4" t="s">
        <v>8211</v>
      </c>
      <c r="C479" s="4" t="s">
        <v>7892</v>
      </c>
      <c r="D479" s="3" t="s">
        <v>28</v>
      </c>
      <c r="E479" s="18">
        <v>7</v>
      </c>
      <c r="F479" s="3">
        <v>42.93</v>
      </c>
      <c r="G479" s="3">
        <f t="shared" si="62"/>
        <v>300.51</v>
      </c>
    </row>
    <row r="480" spans="2:7" s="1" customFormat="1" ht="15" customHeight="1" x14ac:dyDescent="0.3">
      <c r="B480" s="4" t="s">
        <v>8212</v>
      </c>
      <c r="C480" s="4" t="s">
        <v>7894</v>
      </c>
      <c r="D480" s="3" t="s">
        <v>28</v>
      </c>
      <c r="E480" s="18">
        <v>2</v>
      </c>
      <c r="F480" s="3">
        <v>47.93</v>
      </c>
      <c r="G480" s="3">
        <f t="shared" si="62"/>
        <v>95.86</v>
      </c>
    </row>
    <row r="481" spans="2:7" s="1" customFormat="1" ht="15" customHeight="1" x14ac:dyDescent="0.3">
      <c r="B481" s="4" t="s">
        <v>8213</v>
      </c>
      <c r="C481" s="4" t="s">
        <v>7896</v>
      </c>
      <c r="D481" s="3" t="s">
        <v>28</v>
      </c>
      <c r="E481" s="18">
        <v>10</v>
      </c>
      <c r="F481" s="3">
        <v>62.93</v>
      </c>
      <c r="G481" s="3">
        <f t="shared" si="62"/>
        <v>629.29999999999995</v>
      </c>
    </row>
    <row r="482" spans="2:7" s="1" customFormat="1" ht="15" customHeight="1" x14ac:dyDescent="0.3">
      <c r="B482" s="4" t="s">
        <v>8214</v>
      </c>
      <c r="C482" s="4" t="s">
        <v>7898</v>
      </c>
      <c r="D482" s="3" t="s">
        <v>28</v>
      </c>
      <c r="E482" s="18">
        <v>2</v>
      </c>
      <c r="F482" s="3">
        <v>97.93</v>
      </c>
      <c r="G482" s="3">
        <f t="shared" si="62"/>
        <v>195.86</v>
      </c>
    </row>
    <row r="483" spans="2:7" s="1" customFormat="1" ht="15" customHeight="1" x14ac:dyDescent="0.3">
      <c r="B483" s="4" t="s">
        <v>8215</v>
      </c>
      <c r="C483" s="4" t="s">
        <v>7904</v>
      </c>
      <c r="D483" s="3" t="s">
        <v>28</v>
      </c>
      <c r="E483" s="18">
        <v>39</v>
      </c>
      <c r="F483" s="3">
        <v>19.93</v>
      </c>
      <c r="G483" s="3">
        <f t="shared" si="62"/>
        <v>777.27</v>
      </c>
    </row>
    <row r="484" spans="2:7" s="1" customFormat="1" ht="25.2" customHeight="1" x14ac:dyDescent="0.3">
      <c r="B484" s="12" t="s">
        <v>2089</v>
      </c>
      <c r="C484" s="12" t="s">
        <v>1747</v>
      </c>
      <c r="D484" s="13"/>
      <c r="E484" s="17"/>
      <c r="F484" s="13"/>
      <c r="G484" s="13">
        <f>SUM(G485:G490)</f>
        <v>10874.720000000001</v>
      </c>
    </row>
    <row r="485" spans="2:7" s="1" customFormat="1" ht="15" customHeight="1" x14ac:dyDescent="0.3">
      <c r="B485" s="4" t="s">
        <v>8216</v>
      </c>
      <c r="C485" s="4" t="s">
        <v>7926</v>
      </c>
      <c r="D485" s="3" t="s">
        <v>28</v>
      </c>
      <c r="E485" s="18">
        <v>43</v>
      </c>
      <c r="F485" s="3">
        <v>94.24</v>
      </c>
      <c r="G485" s="3">
        <f t="shared" si="62"/>
        <v>4052.32</v>
      </c>
    </row>
    <row r="486" spans="2:7" s="1" customFormat="1" ht="15" customHeight="1" x14ac:dyDescent="0.3">
      <c r="B486" s="4" t="s">
        <v>8217</v>
      </c>
      <c r="C486" s="4" t="s">
        <v>7928</v>
      </c>
      <c r="D486" s="3" t="s">
        <v>28</v>
      </c>
      <c r="E486" s="18">
        <v>16</v>
      </c>
      <c r="F486" s="3">
        <v>125.27</v>
      </c>
      <c r="G486" s="3">
        <f t="shared" si="62"/>
        <v>2004.32</v>
      </c>
    </row>
    <row r="487" spans="2:7" s="1" customFormat="1" ht="15" customHeight="1" x14ac:dyDescent="0.3">
      <c r="B487" s="4" t="s">
        <v>8218</v>
      </c>
      <c r="C487" s="4" t="s">
        <v>7930</v>
      </c>
      <c r="D487" s="3" t="s">
        <v>28</v>
      </c>
      <c r="E487" s="18">
        <v>11</v>
      </c>
      <c r="F487" s="3">
        <v>211.51</v>
      </c>
      <c r="G487" s="3">
        <f t="shared" si="62"/>
        <v>2326.61</v>
      </c>
    </row>
    <row r="488" spans="2:7" s="1" customFormat="1" ht="15" customHeight="1" x14ac:dyDescent="0.3">
      <c r="B488" s="4" t="s">
        <v>8219</v>
      </c>
      <c r="C488" s="4" t="s">
        <v>7934</v>
      </c>
      <c r="D488" s="3" t="s">
        <v>28</v>
      </c>
      <c r="E488" s="18">
        <v>1</v>
      </c>
      <c r="F488" s="3">
        <v>266.58</v>
      </c>
      <c r="G488" s="3">
        <f t="shared" si="62"/>
        <v>266.58</v>
      </c>
    </row>
    <row r="489" spans="2:7" s="1" customFormat="1" ht="15" customHeight="1" x14ac:dyDescent="0.3">
      <c r="B489" s="4" t="s">
        <v>8220</v>
      </c>
      <c r="C489" s="4" t="s">
        <v>7936</v>
      </c>
      <c r="D489" s="3" t="s">
        <v>28</v>
      </c>
      <c r="E489" s="18">
        <v>2</v>
      </c>
      <c r="F489" s="3">
        <v>582.23</v>
      </c>
      <c r="G489" s="3">
        <f t="shared" si="62"/>
        <v>1164.46</v>
      </c>
    </row>
    <row r="490" spans="2:7" s="1" customFormat="1" ht="15" customHeight="1" x14ac:dyDescent="0.3">
      <c r="B490" s="4" t="s">
        <v>8221</v>
      </c>
      <c r="C490" s="4" t="s">
        <v>7938</v>
      </c>
      <c r="D490" s="3" t="s">
        <v>28</v>
      </c>
      <c r="E490" s="18">
        <v>1</v>
      </c>
      <c r="F490" s="3">
        <v>1060.43</v>
      </c>
      <c r="G490" s="3">
        <f t="shared" si="62"/>
        <v>1060.43</v>
      </c>
    </row>
    <row r="491" spans="2:7" s="1" customFormat="1" ht="25.2" customHeight="1" x14ac:dyDescent="0.3">
      <c r="B491" s="12" t="s">
        <v>2097</v>
      </c>
      <c r="C491" s="12" t="s">
        <v>1473</v>
      </c>
      <c r="D491" s="13"/>
      <c r="E491" s="17"/>
      <c r="F491" s="13"/>
      <c r="G491" s="13">
        <f>SUM(G492:G493)</f>
        <v>5269.2000000000007</v>
      </c>
    </row>
    <row r="492" spans="2:7" s="1" customFormat="1" ht="15" customHeight="1" x14ac:dyDescent="0.3">
      <c r="B492" s="4" t="s">
        <v>8222</v>
      </c>
      <c r="C492" s="4" t="s">
        <v>7912</v>
      </c>
      <c r="D492" s="3" t="s">
        <v>28</v>
      </c>
      <c r="E492" s="18">
        <v>80</v>
      </c>
      <c r="F492" s="3">
        <v>42.91</v>
      </c>
      <c r="G492" s="3">
        <f t="shared" si="62"/>
        <v>3432.8</v>
      </c>
    </row>
    <row r="493" spans="2:7" s="1" customFormat="1" ht="15" customHeight="1" x14ac:dyDescent="0.3">
      <c r="B493" s="4" t="s">
        <v>8223</v>
      </c>
      <c r="C493" s="4" t="s">
        <v>7914</v>
      </c>
      <c r="D493" s="3" t="s">
        <v>28</v>
      </c>
      <c r="E493" s="18">
        <v>40</v>
      </c>
      <c r="F493" s="3">
        <v>45.91</v>
      </c>
      <c r="G493" s="3">
        <f t="shared" si="62"/>
        <v>1836.4</v>
      </c>
    </row>
    <row r="494" spans="2:7" s="1" customFormat="1" ht="25.2" customHeight="1" x14ac:dyDescent="0.3">
      <c r="B494" s="12" t="s">
        <v>8224</v>
      </c>
      <c r="C494" s="12" t="s">
        <v>7944</v>
      </c>
      <c r="D494" s="13"/>
      <c r="E494" s="17"/>
      <c r="F494" s="13"/>
      <c r="G494" s="13">
        <f>SUM(G495:G499)</f>
        <v>6886.02</v>
      </c>
    </row>
    <row r="495" spans="2:7" s="1" customFormat="1" ht="15" customHeight="1" x14ac:dyDescent="0.3">
      <c r="B495" s="4" t="s">
        <v>8225</v>
      </c>
      <c r="C495" s="4" t="s">
        <v>8379</v>
      </c>
      <c r="D495" s="3" t="s">
        <v>25</v>
      </c>
      <c r="E495" s="18">
        <v>183.6</v>
      </c>
      <c r="F495" s="3">
        <v>19.829999999999998</v>
      </c>
      <c r="G495" s="3">
        <f t="shared" si="62"/>
        <v>3640.79</v>
      </c>
    </row>
    <row r="496" spans="2:7" s="1" customFormat="1" ht="15" customHeight="1" x14ac:dyDescent="0.3">
      <c r="B496" s="4" t="s">
        <v>8226</v>
      </c>
      <c r="C496" s="4" t="s">
        <v>8380</v>
      </c>
      <c r="D496" s="3" t="s">
        <v>25</v>
      </c>
      <c r="E496" s="18">
        <v>28.16</v>
      </c>
      <c r="F496" s="3">
        <v>22.72</v>
      </c>
      <c r="G496" s="3">
        <f t="shared" si="62"/>
        <v>639.79999999999995</v>
      </c>
    </row>
    <row r="497" spans="2:7" s="1" customFormat="1" ht="15" customHeight="1" x14ac:dyDescent="0.3">
      <c r="B497" s="4" t="s">
        <v>8227</v>
      </c>
      <c r="C497" s="4" t="s">
        <v>8381</v>
      </c>
      <c r="D497" s="3" t="s">
        <v>25</v>
      </c>
      <c r="E497" s="18">
        <v>67.11</v>
      </c>
      <c r="F497" s="3">
        <v>24.72</v>
      </c>
      <c r="G497" s="3">
        <f t="shared" si="62"/>
        <v>1658.96</v>
      </c>
    </row>
    <row r="498" spans="2:7" s="1" customFormat="1" ht="15" customHeight="1" x14ac:dyDescent="0.3">
      <c r="B498" s="4" t="s">
        <v>8228</v>
      </c>
      <c r="C498" s="4" t="s">
        <v>8382</v>
      </c>
      <c r="D498" s="3" t="s">
        <v>25</v>
      </c>
      <c r="E498" s="18">
        <v>14.22</v>
      </c>
      <c r="F498" s="3">
        <v>25.22</v>
      </c>
      <c r="G498" s="3">
        <f t="shared" si="62"/>
        <v>358.63</v>
      </c>
    </row>
    <row r="499" spans="2:7" s="1" customFormat="1" ht="15" customHeight="1" x14ac:dyDescent="0.3">
      <c r="B499" s="4" t="s">
        <v>8229</v>
      </c>
      <c r="C499" s="4" t="s">
        <v>8383</v>
      </c>
      <c r="D499" s="3" t="s">
        <v>25</v>
      </c>
      <c r="E499" s="18">
        <v>22</v>
      </c>
      <c r="F499" s="3">
        <v>26.72</v>
      </c>
      <c r="G499" s="3">
        <f t="shared" si="62"/>
        <v>587.84</v>
      </c>
    </row>
    <row r="500" spans="2:7" s="1" customFormat="1" ht="25.2" customHeight="1" x14ac:dyDescent="0.3">
      <c r="B500" s="12" t="s">
        <v>8230</v>
      </c>
      <c r="C500" s="12" t="s">
        <v>8231</v>
      </c>
      <c r="D500" s="13"/>
      <c r="E500" s="17"/>
      <c r="F500" s="13"/>
      <c r="G500" s="13">
        <f>SUM(G501)</f>
        <v>15139.18</v>
      </c>
    </row>
    <row r="501" spans="2:7" s="1" customFormat="1" ht="15" customHeight="1" x14ac:dyDescent="0.3">
      <c r="B501" s="4" t="s">
        <v>8232</v>
      </c>
      <c r="C501" s="4" t="s">
        <v>8384</v>
      </c>
      <c r="D501" s="3" t="s">
        <v>25</v>
      </c>
      <c r="E501" s="18">
        <v>1174.49</v>
      </c>
      <c r="F501" s="3">
        <v>12.89</v>
      </c>
      <c r="G501" s="3">
        <f t="shared" si="62"/>
        <v>15139.18</v>
      </c>
    </row>
    <row r="502" spans="2:7" s="1" customFormat="1" ht="25.2" customHeight="1" x14ac:dyDescent="0.3">
      <c r="B502" s="10" t="s">
        <v>2110</v>
      </c>
      <c r="C502" s="10" t="s">
        <v>2111</v>
      </c>
      <c r="D502" s="11"/>
      <c r="E502" s="16"/>
      <c r="F502" s="11"/>
      <c r="G502" s="11">
        <f>+G503+G505</f>
        <v>1000.73</v>
      </c>
    </row>
    <row r="503" spans="2:7" s="1" customFormat="1" ht="25.2" customHeight="1" x14ac:dyDescent="0.3">
      <c r="B503" s="12" t="s">
        <v>8233</v>
      </c>
      <c r="C503" s="12" t="s">
        <v>8234</v>
      </c>
      <c r="D503" s="13"/>
      <c r="E503" s="17"/>
      <c r="F503" s="13"/>
      <c r="G503" s="13">
        <f>SUM(G504)</f>
        <v>291.2</v>
      </c>
    </row>
    <row r="504" spans="2:7" s="1" customFormat="1" ht="15" customHeight="1" x14ac:dyDescent="0.3">
      <c r="B504" s="4" t="s">
        <v>8235</v>
      </c>
      <c r="C504" s="4" t="s">
        <v>8385</v>
      </c>
      <c r="D504" s="3" t="s">
        <v>25</v>
      </c>
      <c r="E504" s="18">
        <v>28</v>
      </c>
      <c r="F504" s="3">
        <v>10.4</v>
      </c>
      <c r="G504" s="3">
        <f t="shared" ref="G504" si="63">+ROUND(E504*F504,2)</f>
        <v>291.2</v>
      </c>
    </row>
    <row r="505" spans="2:7" s="1" customFormat="1" ht="25.2" customHeight="1" x14ac:dyDescent="0.3">
      <c r="B505" s="12" t="s">
        <v>8236</v>
      </c>
      <c r="C505" s="12" t="s">
        <v>8237</v>
      </c>
      <c r="D505" s="13"/>
      <c r="E505" s="17"/>
      <c r="F505" s="13"/>
      <c r="G505" s="13">
        <f>SUM(G506)</f>
        <v>709.53</v>
      </c>
    </row>
    <row r="506" spans="2:7" s="1" customFormat="1" ht="15" customHeight="1" x14ac:dyDescent="0.3">
      <c r="B506" s="4" t="s">
        <v>8238</v>
      </c>
      <c r="C506" s="4" t="s">
        <v>8597</v>
      </c>
      <c r="D506" s="3" t="s">
        <v>1337</v>
      </c>
      <c r="E506" s="18">
        <v>67</v>
      </c>
      <c r="F506" s="3">
        <v>10.59</v>
      </c>
      <c r="G506" s="3">
        <f t="shared" ref="G506" si="64">+ROUND(E506*F506,2)</f>
        <v>709.53</v>
      </c>
    </row>
    <row r="507" spans="2:7" s="1" customFormat="1" ht="30" customHeight="1" x14ac:dyDescent="0.3">
      <c r="B507" s="7" t="s">
        <v>2156</v>
      </c>
      <c r="C507" s="7" t="s">
        <v>4</v>
      </c>
      <c r="D507" s="8"/>
      <c r="E507" s="15"/>
      <c r="F507" s="8"/>
      <c r="G507" s="8">
        <f>+G508</f>
        <v>3186681.44</v>
      </c>
    </row>
    <row r="508" spans="2:7" s="1" customFormat="1" ht="25.2" customHeight="1" x14ac:dyDescent="0.3">
      <c r="B508" s="10" t="s">
        <v>2610</v>
      </c>
      <c r="C508" s="10" t="s">
        <v>2611</v>
      </c>
      <c r="D508" s="11"/>
      <c r="E508" s="16"/>
      <c r="F508" s="11"/>
      <c r="G508" s="11">
        <f>+G509</f>
        <v>3186681.44</v>
      </c>
    </row>
    <row r="509" spans="2:7" s="1" customFormat="1" ht="25.2" customHeight="1" x14ac:dyDescent="0.3">
      <c r="B509" s="12" t="s">
        <v>3118</v>
      </c>
      <c r="C509" s="12" t="s">
        <v>3119</v>
      </c>
      <c r="D509" s="13"/>
      <c r="E509" s="17"/>
      <c r="F509" s="13"/>
      <c r="G509" s="13">
        <f>SUM(G510:G516)/2</f>
        <v>3186681.44</v>
      </c>
    </row>
    <row r="510" spans="2:7" s="1" customFormat="1" ht="15" customHeight="1" x14ac:dyDescent="0.3">
      <c r="B510" s="6" t="s">
        <v>3344</v>
      </c>
      <c r="C510" s="6" t="s">
        <v>3345</v>
      </c>
      <c r="D510" s="5"/>
      <c r="E510" s="19"/>
      <c r="F510" s="5"/>
      <c r="G510" s="5">
        <f>SUM(G511:G516)</f>
        <v>3186681.4400000004</v>
      </c>
    </row>
    <row r="511" spans="2:7" s="1" customFormat="1" ht="15" customHeight="1" x14ac:dyDescent="0.3">
      <c r="B511" s="4" t="s">
        <v>8239</v>
      </c>
      <c r="C511" s="4" t="s">
        <v>8427</v>
      </c>
      <c r="D511" s="3" t="s">
        <v>25</v>
      </c>
      <c r="E511" s="18">
        <v>31500</v>
      </c>
      <c r="F511" s="3">
        <v>3.24</v>
      </c>
      <c r="G511" s="3">
        <f t="shared" ref="G511:G515" si="65">+ROUND(E511*F511,2)</f>
        <v>102060</v>
      </c>
    </row>
    <row r="512" spans="2:7" s="1" customFormat="1" ht="15" customHeight="1" x14ac:dyDescent="0.3">
      <c r="B512" s="4" t="s">
        <v>8240</v>
      </c>
      <c r="C512" s="4" t="s">
        <v>9289</v>
      </c>
      <c r="D512" s="3" t="s">
        <v>198</v>
      </c>
      <c r="E512" s="18">
        <v>24059.43</v>
      </c>
      <c r="F512" s="3">
        <v>14.55</v>
      </c>
      <c r="G512" s="3">
        <f t="shared" si="65"/>
        <v>350064.71</v>
      </c>
    </row>
    <row r="513" spans="2:7" s="1" customFormat="1" ht="15" customHeight="1" x14ac:dyDescent="0.3">
      <c r="B513" s="4" t="s">
        <v>8241</v>
      </c>
      <c r="C513" s="4" t="s">
        <v>9290</v>
      </c>
      <c r="D513" s="3" t="s">
        <v>198</v>
      </c>
      <c r="E513" s="18">
        <v>10529.41</v>
      </c>
      <c r="F513" s="3">
        <v>23.06</v>
      </c>
      <c r="G513" s="3">
        <f t="shared" si="65"/>
        <v>242808.19</v>
      </c>
    </row>
    <row r="514" spans="2:7" s="1" customFormat="1" ht="15" customHeight="1" x14ac:dyDescent="0.3">
      <c r="B514" s="4" t="s">
        <v>8242</v>
      </c>
      <c r="C514" s="4" t="s">
        <v>8428</v>
      </c>
      <c r="D514" s="3" t="s">
        <v>28</v>
      </c>
      <c r="E514" s="18">
        <v>5000</v>
      </c>
      <c r="F514" s="3">
        <v>114.81</v>
      </c>
      <c r="G514" s="3">
        <f t="shared" si="65"/>
        <v>574050</v>
      </c>
    </row>
    <row r="515" spans="2:7" s="1" customFormat="1" ht="15" customHeight="1" x14ac:dyDescent="0.3">
      <c r="B515" s="4" t="s">
        <v>8243</v>
      </c>
      <c r="C515" s="4" t="s">
        <v>8429</v>
      </c>
      <c r="D515" s="3" t="s">
        <v>198</v>
      </c>
      <c r="E515" s="18">
        <v>34773.120000000003</v>
      </c>
      <c r="F515" s="3">
        <v>26.549997699999999</v>
      </c>
      <c r="G515" s="3">
        <f t="shared" si="65"/>
        <v>923226.26</v>
      </c>
    </row>
    <row r="516" spans="2:7" s="1" customFormat="1" ht="15" customHeight="1" x14ac:dyDescent="0.3">
      <c r="B516" s="73" t="s">
        <v>9490</v>
      </c>
      <c r="C516" s="73" t="s">
        <v>2699</v>
      </c>
      <c r="D516" s="74"/>
      <c r="E516" s="75"/>
      <c r="F516" s="74"/>
      <c r="G516" s="74">
        <f>SUM(G517:G520)</f>
        <v>994472.28</v>
      </c>
    </row>
    <row r="517" spans="2:7" s="1" customFormat="1" ht="15" customHeight="1" x14ac:dyDescent="0.3">
      <c r="B517" s="4" t="s">
        <v>9491</v>
      </c>
      <c r="C517" s="4" t="s">
        <v>9291</v>
      </c>
      <c r="D517" s="3" t="s">
        <v>198</v>
      </c>
      <c r="E517" s="18">
        <v>8758.69</v>
      </c>
      <c r="F517" s="3">
        <v>14.55</v>
      </c>
      <c r="G517" s="3">
        <f t="shared" ref="G517:G520" si="66">+ROUND(E517*F517,2)</f>
        <v>127438.94</v>
      </c>
    </row>
    <row r="518" spans="2:7" s="1" customFormat="1" ht="15" customHeight="1" x14ac:dyDescent="0.3">
      <c r="B518" s="4" t="s">
        <v>9492</v>
      </c>
      <c r="C518" s="4" t="s">
        <v>9292</v>
      </c>
      <c r="D518" s="3" t="s">
        <v>198</v>
      </c>
      <c r="E518" s="18">
        <v>4379.34</v>
      </c>
      <c r="F518" s="3">
        <v>23.06</v>
      </c>
      <c r="G518" s="3">
        <f t="shared" si="66"/>
        <v>100987.58</v>
      </c>
    </row>
    <row r="519" spans="2:7" s="1" customFormat="1" ht="15" customHeight="1" x14ac:dyDescent="0.3">
      <c r="B519" s="4" t="s">
        <v>9493</v>
      </c>
      <c r="C519" s="4" t="s">
        <v>8430</v>
      </c>
      <c r="D519" s="3" t="s">
        <v>28</v>
      </c>
      <c r="E519" s="18">
        <v>2000</v>
      </c>
      <c r="F519" s="3">
        <v>114.81</v>
      </c>
      <c r="G519" s="3">
        <f t="shared" si="66"/>
        <v>229620</v>
      </c>
    </row>
    <row r="520" spans="2:7" s="1" customFormat="1" ht="15" customHeight="1" x14ac:dyDescent="0.3">
      <c r="B520" s="4" t="s">
        <v>9494</v>
      </c>
      <c r="C520" s="4" t="s">
        <v>8431</v>
      </c>
      <c r="D520" s="3" t="s">
        <v>198</v>
      </c>
      <c r="E520" s="18">
        <v>13138.03</v>
      </c>
      <c r="F520" s="3">
        <v>40.83</v>
      </c>
      <c r="G520" s="3">
        <f t="shared" si="66"/>
        <v>536425.76</v>
      </c>
    </row>
    <row r="521" spans="2:7" s="1" customFormat="1" ht="30" customHeight="1" x14ac:dyDescent="0.3">
      <c r="B521" s="7" t="s">
        <v>3672</v>
      </c>
      <c r="C521" s="7" t="s">
        <v>5</v>
      </c>
      <c r="D521" s="8"/>
      <c r="E521" s="15"/>
      <c r="F521" s="8"/>
      <c r="G521" s="8">
        <f>+G522+G529+G532+G534+G537</f>
        <v>307729.61999999994</v>
      </c>
    </row>
    <row r="522" spans="2:7" s="1" customFormat="1" ht="25.2" customHeight="1" x14ac:dyDescent="0.3">
      <c r="B522" s="10" t="s">
        <v>3701</v>
      </c>
      <c r="C522" s="10" t="s">
        <v>3702</v>
      </c>
      <c r="D522" s="11"/>
      <c r="E522" s="16"/>
      <c r="F522" s="11"/>
      <c r="G522" s="11">
        <f>SUM(G523:G528)</f>
        <v>153694.29999999999</v>
      </c>
    </row>
    <row r="523" spans="2:7" s="1" customFormat="1" ht="15" customHeight="1" x14ac:dyDescent="0.3">
      <c r="B523" s="4" t="s">
        <v>8246</v>
      </c>
      <c r="C523" s="4" t="s">
        <v>8432</v>
      </c>
      <c r="D523" s="3" t="s">
        <v>25</v>
      </c>
      <c r="E523" s="18">
        <v>180</v>
      </c>
      <c r="F523" s="3">
        <v>130.07</v>
      </c>
      <c r="G523" s="3">
        <f t="shared" ref="G523:G536" si="67">+ROUND(E523*F523,2)</f>
        <v>23412.6</v>
      </c>
    </row>
    <row r="524" spans="2:7" s="1" customFormat="1" ht="15" customHeight="1" x14ac:dyDescent="0.3">
      <c r="B524" s="4" t="s">
        <v>8247</v>
      </c>
      <c r="C524" s="4" t="s">
        <v>8248</v>
      </c>
      <c r="D524" s="3" t="s">
        <v>28</v>
      </c>
      <c r="E524" s="18">
        <v>30</v>
      </c>
      <c r="F524" s="3">
        <v>243.59</v>
      </c>
      <c r="G524" s="3">
        <f t="shared" si="67"/>
        <v>7307.7</v>
      </c>
    </row>
    <row r="525" spans="2:7" s="1" customFormat="1" ht="15" customHeight="1" x14ac:dyDescent="0.3">
      <c r="B525" s="4" t="s">
        <v>8249</v>
      </c>
      <c r="C525" s="4" t="s">
        <v>8250</v>
      </c>
      <c r="D525" s="3" t="s">
        <v>28</v>
      </c>
      <c r="E525" s="18">
        <v>4500</v>
      </c>
      <c r="F525" s="3">
        <v>13.34</v>
      </c>
      <c r="G525" s="3">
        <f t="shared" si="67"/>
        <v>60030</v>
      </c>
    </row>
    <row r="526" spans="2:7" s="1" customFormat="1" ht="15" customHeight="1" x14ac:dyDescent="0.3">
      <c r="B526" s="4" t="s">
        <v>8251</v>
      </c>
      <c r="C526" s="4" t="s">
        <v>8252</v>
      </c>
      <c r="D526" s="3" t="s">
        <v>28</v>
      </c>
      <c r="E526" s="18">
        <v>4000</v>
      </c>
      <c r="F526" s="3">
        <v>13.54</v>
      </c>
      <c r="G526" s="3">
        <f t="shared" si="67"/>
        <v>54160</v>
      </c>
    </row>
    <row r="527" spans="2:7" s="1" customFormat="1" ht="15" customHeight="1" x14ac:dyDescent="0.3">
      <c r="B527" s="4" t="s">
        <v>8253</v>
      </c>
      <c r="C527" s="4" t="s">
        <v>8254</v>
      </c>
      <c r="D527" s="3" t="s">
        <v>28</v>
      </c>
      <c r="E527" s="18">
        <v>300</v>
      </c>
      <c r="F527" s="3">
        <v>14.24</v>
      </c>
      <c r="G527" s="3">
        <f t="shared" si="67"/>
        <v>4272</v>
      </c>
    </row>
    <row r="528" spans="2:7" s="1" customFormat="1" ht="15" customHeight="1" x14ac:dyDescent="0.3">
      <c r="B528" s="4" t="s">
        <v>8255</v>
      </c>
      <c r="C528" s="4" t="s">
        <v>8256</v>
      </c>
      <c r="D528" s="3" t="s">
        <v>28</v>
      </c>
      <c r="E528" s="18">
        <v>300</v>
      </c>
      <c r="F528" s="3">
        <v>15.04</v>
      </c>
      <c r="G528" s="3">
        <f t="shared" si="67"/>
        <v>4512</v>
      </c>
    </row>
    <row r="529" spans="2:7" s="1" customFormat="1" ht="25.2" customHeight="1" x14ac:dyDescent="0.3">
      <c r="B529" s="10" t="s">
        <v>3754</v>
      </c>
      <c r="C529" s="10" t="s">
        <v>3755</v>
      </c>
      <c r="D529" s="11"/>
      <c r="E529" s="16"/>
      <c r="F529" s="11"/>
      <c r="G529" s="11">
        <f>SUM(G530:G531)</f>
        <v>115234.19</v>
      </c>
    </row>
    <row r="530" spans="2:7" s="1" customFormat="1" ht="15" customHeight="1" x14ac:dyDescent="0.3">
      <c r="B530" s="4" t="s">
        <v>8257</v>
      </c>
      <c r="C530" s="4" t="s">
        <v>8258</v>
      </c>
      <c r="D530" s="3" t="s">
        <v>1337</v>
      </c>
      <c r="E530" s="18">
        <v>695</v>
      </c>
      <c r="F530" s="3">
        <v>111.01</v>
      </c>
      <c r="G530" s="3">
        <f t="shared" si="67"/>
        <v>77151.95</v>
      </c>
    </row>
    <row r="531" spans="2:7" s="1" customFormat="1" ht="15" customHeight="1" x14ac:dyDescent="0.3">
      <c r="B531" s="4" t="s">
        <v>8259</v>
      </c>
      <c r="C531" s="4" t="s">
        <v>8260</v>
      </c>
      <c r="D531" s="3" t="s">
        <v>1337</v>
      </c>
      <c r="E531" s="18">
        <v>224</v>
      </c>
      <c r="F531" s="3">
        <v>170.01</v>
      </c>
      <c r="G531" s="3">
        <f t="shared" si="67"/>
        <v>38082.239999999998</v>
      </c>
    </row>
    <row r="532" spans="2:7" s="1" customFormat="1" ht="25.2" customHeight="1" x14ac:dyDescent="0.3">
      <c r="B532" s="10" t="s">
        <v>3814</v>
      </c>
      <c r="C532" s="10" t="s">
        <v>3815</v>
      </c>
      <c r="D532" s="11"/>
      <c r="E532" s="16"/>
      <c r="F532" s="11"/>
      <c r="G532" s="11">
        <f>SUM(G533)</f>
        <v>19000</v>
      </c>
    </row>
    <row r="533" spans="2:7" s="1" customFormat="1" ht="15" customHeight="1" x14ac:dyDescent="0.3">
      <c r="B533" s="4" t="s">
        <v>8261</v>
      </c>
      <c r="C533" s="4" t="s">
        <v>8262</v>
      </c>
      <c r="D533" s="3" t="s">
        <v>28</v>
      </c>
      <c r="E533" s="18">
        <v>190</v>
      </c>
      <c r="F533" s="3">
        <v>100</v>
      </c>
      <c r="G533" s="3">
        <f t="shared" si="67"/>
        <v>19000</v>
      </c>
    </row>
    <row r="534" spans="2:7" s="1" customFormat="1" ht="25.2" customHeight="1" x14ac:dyDescent="0.3">
      <c r="B534" s="10" t="s">
        <v>3860</v>
      </c>
      <c r="C534" s="10" t="s">
        <v>2206</v>
      </c>
      <c r="D534" s="11"/>
      <c r="E534" s="16"/>
      <c r="F534" s="11"/>
      <c r="G534" s="11">
        <f>SUM(G535:G536)</f>
        <v>4798.8500000000004</v>
      </c>
    </row>
    <row r="535" spans="2:7" s="1" customFormat="1" ht="15" customHeight="1" x14ac:dyDescent="0.3">
      <c r="B535" s="4" t="s">
        <v>7499</v>
      </c>
      <c r="C535" s="4" t="s">
        <v>8263</v>
      </c>
      <c r="D535" s="3" t="s">
        <v>28</v>
      </c>
      <c r="E535" s="18">
        <v>100</v>
      </c>
      <c r="F535" s="3">
        <v>40.49</v>
      </c>
      <c r="G535" s="3">
        <f t="shared" si="67"/>
        <v>4049</v>
      </c>
    </row>
    <row r="536" spans="2:7" s="1" customFormat="1" ht="15" customHeight="1" x14ac:dyDescent="0.3">
      <c r="B536" s="4" t="s">
        <v>7500</v>
      </c>
      <c r="C536" s="4" t="s">
        <v>8433</v>
      </c>
      <c r="D536" s="3" t="s">
        <v>28</v>
      </c>
      <c r="E536" s="18">
        <v>15</v>
      </c>
      <c r="F536" s="3">
        <v>49.99</v>
      </c>
      <c r="G536" s="3">
        <f t="shared" si="67"/>
        <v>749.85</v>
      </c>
    </row>
    <row r="537" spans="2:7" s="1" customFormat="1" ht="25.2" customHeight="1" x14ac:dyDescent="0.3">
      <c r="B537" s="10" t="s">
        <v>3867</v>
      </c>
      <c r="C537" s="10" t="s">
        <v>3868</v>
      </c>
      <c r="D537" s="11"/>
      <c r="E537" s="16"/>
      <c r="F537" s="11"/>
      <c r="G537" s="11">
        <f>+G538</f>
        <v>15002.279999999997</v>
      </c>
    </row>
    <row r="538" spans="2:7" s="1" customFormat="1" ht="25.2" customHeight="1" x14ac:dyDescent="0.3">
      <c r="B538" s="12" t="s">
        <v>4071</v>
      </c>
      <c r="C538" s="12" t="s">
        <v>4072</v>
      </c>
      <c r="D538" s="13"/>
      <c r="E538" s="17"/>
      <c r="F538" s="13"/>
      <c r="G538" s="13">
        <f>SUM(G539:G544)</f>
        <v>15002.279999999997</v>
      </c>
    </row>
    <row r="539" spans="2:7" s="1" customFormat="1" ht="15" customHeight="1" x14ac:dyDescent="0.3">
      <c r="B539" s="4" t="s">
        <v>8264</v>
      </c>
      <c r="C539" s="4" t="s">
        <v>8599</v>
      </c>
      <c r="D539" s="3" t="s">
        <v>28</v>
      </c>
      <c r="E539" s="18">
        <v>14</v>
      </c>
      <c r="F539" s="3">
        <v>131.52000000000001</v>
      </c>
      <c r="G539" s="3">
        <f t="shared" ref="G539:G544" si="68">+ROUND(E539*F539,2)</f>
        <v>1841.28</v>
      </c>
    </row>
    <row r="540" spans="2:7" s="1" customFormat="1" ht="15" customHeight="1" x14ac:dyDescent="0.3">
      <c r="B540" s="4" t="s">
        <v>8265</v>
      </c>
      <c r="C540" s="4" t="s">
        <v>8266</v>
      </c>
      <c r="D540" s="3" t="s">
        <v>25</v>
      </c>
      <c r="E540" s="18">
        <v>250</v>
      </c>
      <c r="F540" s="3">
        <v>18.62</v>
      </c>
      <c r="G540" s="3">
        <f t="shared" si="68"/>
        <v>4655</v>
      </c>
    </row>
    <row r="541" spans="2:7" s="1" customFormat="1" ht="15" customHeight="1" x14ac:dyDescent="0.3">
      <c r="B541" s="4" t="s">
        <v>8267</v>
      </c>
      <c r="C541" s="4" t="s">
        <v>8268</v>
      </c>
      <c r="D541" s="3" t="s">
        <v>25</v>
      </c>
      <c r="E541" s="18">
        <v>250</v>
      </c>
      <c r="F541" s="3">
        <v>27.32</v>
      </c>
      <c r="G541" s="3">
        <f t="shared" si="68"/>
        <v>6830</v>
      </c>
    </row>
    <row r="542" spans="2:7" s="1" customFormat="1" ht="15" customHeight="1" x14ac:dyDescent="0.3">
      <c r="B542" s="4" t="s">
        <v>8269</v>
      </c>
      <c r="C542" s="4" t="s">
        <v>8270</v>
      </c>
      <c r="D542" s="3" t="s">
        <v>28</v>
      </c>
      <c r="E542" s="18">
        <v>70</v>
      </c>
      <c r="F542" s="3">
        <v>10.52</v>
      </c>
      <c r="G542" s="3">
        <f t="shared" si="68"/>
        <v>736.4</v>
      </c>
    </row>
    <row r="543" spans="2:7" s="1" customFormat="1" ht="15" customHeight="1" x14ac:dyDescent="0.3">
      <c r="B543" s="4" t="s">
        <v>8271</v>
      </c>
      <c r="C543" s="4" t="s">
        <v>8272</v>
      </c>
      <c r="D543" s="3" t="s">
        <v>28</v>
      </c>
      <c r="E543" s="18">
        <v>20</v>
      </c>
      <c r="F543" s="3">
        <v>20.04</v>
      </c>
      <c r="G543" s="3">
        <f t="shared" si="68"/>
        <v>400.8</v>
      </c>
    </row>
    <row r="544" spans="2:7" s="1" customFormat="1" ht="15" customHeight="1" x14ac:dyDescent="0.3">
      <c r="B544" s="4" t="s">
        <v>8273</v>
      </c>
      <c r="C544" s="4" t="s">
        <v>8274</v>
      </c>
      <c r="D544" s="3" t="s">
        <v>28</v>
      </c>
      <c r="E544" s="18">
        <v>20</v>
      </c>
      <c r="F544" s="3">
        <v>26.94</v>
      </c>
      <c r="G544" s="3">
        <f t="shared" si="68"/>
        <v>538.79999999999995</v>
      </c>
    </row>
    <row r="545" spans="2:9" s="1" customFormat="1" ht="30" customHeight="1" x14ac:dyDescent="0.3">
      <c r="B545" s="7" t="s">
        <v>4104</v>
      </c>
      <c r="C545" s="7" t="s">
        <v>4105</v>
      </c>
      <c r="D545" s="8"/>
      <c r="E545" s="15"/>
      <c r="F545" s="8"/>
      <c r="G545" s="8">
        <f>+G546</f>
        <v>80000</v>
      </c>
    </row>
    <row r="546" spans="2:9" s="1" customFormat="1" ht="25.2" customHeight="1" x14ac:dyDescent="0.3">
      <c r="B546" s="10" t="s">
        <v>4106</v>
      </c>
      <c r="C546" s="10" t="s">
        <v>4107</v>
      </c>
      <c r="D546" s="11"/>
      <c r="E546" s="16"/>
      <c r="F546" s="11"/>
      <c r="G546" s="11">
        <f>+SUM(G547)</f>
        <v>80000</v>
      </c>
    </row>
    <row r="547" spans="2:9" s="1" customFormat="1" ht="15" customHeight="1" x14ac:dyDescent="0.3">
      <c r="B547" s="4" t="s">
        <v>8275</v>
      </c>
      <c r="C547" s="4" t="s">
        <v>8639</v>
      </c>
      <c r="D547" s="3" t="s">
        <v>28</v>
      </c>
      <c r="E547" s="18">
        <v>4</v>
      </c>
      <c r="F547" s="3">
        <v>20000</v>
      </c>
      <c r="G547" s="3">
        <f t="shared" ref="G547" si="69">+ROUND(E547*F547,2)</f>
        <v>80000</v>
      </c>
    </row>
    <row r="548" spans="2:9" s="1" customFormat="1" ht="30" customHeight="1" x14ac:dyDescent="0.3">
      <c r="B548" s="7" t="s">
        <v>4196</v>
      </c>
      <c r="C548" s="7" t="s">
        <v>4197</v>
      </c>
      <c r="D548" s="8"/>
      <c r="E548" s="15"/>
      <c r="F548" s="8"/>
      <c r="G548" s="8">
        <f>+G549+G554+G557</f>
        <v>61300</v>
      </c>
    </row>
    <row r="549" spans="2:9" s="1" customFormat="1" ht="25.2" customHeight="1" x14ac:dyDescent="0.3">
      <c r="B549" s="10" t="s">
        <v>4198</v>
      </c>
      <c r="C549" s="10" t="s">
        <v>4199</v>
      </c>
      <c r="D549" s="11"/>
      <c r="E549" s="16"/>
      <c r="F549" s="11"/>
      <c r="G549" s="11">
        <f>+G550+G552</f>
        <v>14500</v>
      </c>
    </row>
    <row r="550" spans="2:9" s="1" customFormat="1" ht="25.2" customHeight="1" x14ac:dyDescent="0.3">
      <c r="B550" s="12" t="s">
        <v>4200</v>
      </c>
      <c r="C550" s="12" t="s">
        <v>4201</v>
      </c>
      <c r="D550" s="13"/>
      <c r="E550" s="17"/>
      <c r="F550" s="13"/>
      <c r="G550" s="13">
        <f>+SUM(G551)</f>
        <v>12000</v>
      </c>
    </row>
    <row r="551" spans="2:9" s="1" customFormat="1" ht="15" customHeight="1" x14ac:dyDescent="0.3">
      <c r="B551" s="4" t="s">
        <v>8277</v>
      </c>
      <c r="C551" s="4" t="s">
        <v>8278</v>
      </c>
      <c r="D551" s="3" t="s">
        <v>42</v>
      </c>
      <c r="E551" s="18">
        <v>1</v>
      </c>
      <c r="F551" s="3">
        <v>12000</v>
      </c>
      <c r="G551" s="3">
        <f t="shared" ref="G551" si="70">+ROUND(E551*F551,2)</f>
        <v>12000</v>
      </c>
    </row>
    <row r="552" spans="2:9" s="1" customFormat="1" ht="25.2" customHeight="1" x14ac:dyDescent="0.3">
      <c r="B552" s="12" t="s">
        <v>8279</v>
      </c>
      <c r="C552" s="12" t="s">
        <v>8280</v>
      </c>
      <c r="D552" s="13"/>
      <c r="E552" s="17"/>
      <c r="F552" s="13"/>
      <c r="G552" s="13">
        <f>+SUM(G553)</f>
        <v>2500</v>
      </c>
    </row>
    <row r="553" spans="2:9" s="1" customFormat="1" ht="15" customHeight="1" x14ac:dyDescent="0.3">
      <c r="B553" s="4" t="s">
        <v>8281</v>
      </c>
      <c r="C553" s="4" t="s">
        <v>8434</v>
      </c>
      <c r="D553" s="3" t="s">
        <v>42</v>
      </c>
      <c r="E553" s="18">
        <v>1</v>
      </c>
      <c r="F553" s="3">
        <v>2500</v>
      </c>
      <c r="G553" s="3">
        <f t="shared" ref="G553" si="71">+ROUND(E553*F553,2)</f>
        <v>2500</v>
      </c>
    </row>
    <row r="554" spans="2:9" s="1" customFormat="1" ht="25.2" customHeight="1" x14ac:dyDescent="0.3">
      <c r="B554" s="10" t="s">
        <v>6756</v>
      </c>
      <c r="C554" s="10" t="s">
        <v>5993</v>
      </c>
      <c r="D554" s="11"/>
      <c r="E554" s="16"/>
      <c r="F554" s="11"/>
      <c r="G554" s="11">
        <f>+G555</f>
        <v>9800</v>
      </c>
    </row>
    <row r="555" spans="2:9" s="1" customFormat="1" ht="25.2" customHeight="1" x14ac:dyDescent="0.3">
      <c r="B555" s="12" t="s">
        <v>6758</v>
      </c>
      <c r="C555" s="12" t="s">
        <v>7817</v>
      </c>
      <c r="D555" s="13"/>
      <c r="E555" s="17"/>
      <c r="F555" s="13"/>
      <c r="G555" s="13">
        <f>+SUM(G556)</f>
        <v>9800</v>
      </c>
    </row>
    <row r="556" spans="2:9" s="1" customFormat="1" ht="15" customHeight="1" x14ac:dyDescent="0.3">
      <c r="B556" s="4" t="s">
        <v>8283</v>
      </c>
      <c r="C556" s="4" t="s">
        <v>8435</v>
      </c>
      <c r="D556" s="3" t="s">
        <v>42</v>
      </c>
      <c r="E556" s="18">
        <v>1</v>
      </c>
      <c r="F556" s="3">
        <v>9800</v>
      </c>
      <c r="G556" s="3">
        <f t="shared" ref="G556:G558" si="72">+ROUND(E556*F556,2)</f>
        <v>9800</v>
      </c>
    </row>
    <row r="557" spans="2:9" s="1" customFormat="1" ht="25.2" customHeight="1" x14ac:dyDescent="0.3">
      <c r="B557" s="10" t="s">
        <v>8285</v>
      </c>
      <c r="C557" s="10" t="s">
        <v>8286</v>
      </c>
      <c r="D557" s="11"/>
      <c r="E557" s="16"/>
      <c r="F557" s="11"/>
      <c r="G557" s="11">
        <f>+SUM(G558)</f>
        <v>37000</v>
      </c>
    </row>
    <row r="558" spans="2:9" s="1" customFormat="1" ht="15" customHeight="1" x14ac:dyDescent="0.3">
      <c r="B558" s="4" t="s">
        <v>8287</v>
      </c>
      <c r="C558" s="4" t="s">
        <v>8286</v>
      </c>
      <c r="D558" s="3" t="s">
        <v>42</v>
      </c>
      <c r="E558" s="18">
        <v>1</v>
      </c>
      <c r="F558" s="3">
        <v>37000</v>
      </c>
      <c r="G558" s="3">
        <f t="shared" si="72"/>
        <v>37000</v>
      </c>
    </row>
    <row r="559" spans="2:9" ht="45" customHeight="1" x14ac:dyDescent="0.3">
      <c r="B559" s="69"/>
      <c r="C559" s="70" t="s">
        <v>4274</v>
      </c>
      <c r="D559" s="71"/>
      <c r="E559" s="72"/>
      <c r="F559" s="102"/>
      <c r="G559" s="103">
        <f>+G560</f>
        <v>2182180.7999999998</v>
      </c>
      <c r="H559" s="1">
        <v>2182180.7999999998</v>
      </c>
      <c r="I559" s="1">
        <f>+H559-G559</f>
        <v>0</v>
      </c>
    </row>
    <row r="560" spans="2:9" s="1" customFormat="1" ht="30" customHeight="1" x14ac:dyDescent="0.3">
      <c r="B560" s="7" t="s">
        <v>4275</v>
      </c>
      <c r="C560" s="139" t="s">
        <v>4274</v>
      </c>
      <c r="D560" s="140"/>
      <c r="E560" s="141"/>
      <c r="F560" s="140"/>
      <c r="G560" s="8">
        <f>+G561+G568+G574</f>
        <v>2182180.7999999998</v>
      </c>
    </row>
    <row r="561" spans="2:7" s="1" customFormat="1" ht="25.2" customHeight="1" x14ac:dyDescent="0.3">
      <c r="B561" s="10" t="s">
        <v>4276</v>
      </c>
      <c r="C561" s="10" t="s">
        <v>4277</v>
      </c>
      <c r="D561" s="11"/>
      <c r="E561" s="16"/>
      <c r="F561" s="11"/>
      <c r="G561" s="11">
        <f>SUM(G562:G567)</f>
        <v>917215.89</v>
      </c>
    </row>
    <row r="562" spans="2:7" s="1" customFormat="1" ht="15" customHeight="1" x14ac:dyDescent="0.3">
      <c r="B562" s="4" t="s">
        <v>8288</v>
      </c>
      <c r="C562" s="4" t="s">
        <v>8289</v>
      </c>
      <c r="D562" s="3" t="s">
        <v>28</v>
      </c>
      <c r="E562" s="18">
        <v>4</v>
      </c>
      <c r="F562" s="3">
        <v>110000</v>
      </c>
      <c r="G562" s="3">
        <f t="shared" ref="G562:G577" si="73">+ROUND(E562*F562,2)</f>
        <v>440000</v>
      </c>
    </row>
    <row r="563" spans="2:7" s="1" customFormat="1" ht="15" customHeight="1" x14ac:dyDescent="0.3">
      <c r="B563" s="4" t="s">
        <v>8290</v>
      </c>
      <c r="C563" s="4" t="s">
        <v>8291</v>
      </c>
      <c r="D563" s="3" t="s">
        <v>28</v>
      </c>
      <c r="E563" s="18">
        <v>1</v>
      </c>
      <c r="F563" s="3">
        <v>11695.89</v>
      </c>
      <c r="G563" s="3">
        <f t="shared" si="73"/>
        <v>11695.89</v>
      </c>
    </row>
    <row r="564" spans="2:7" s="1" customFormat="1" ht="15" customHeight="1" x14ac:dyDescent="0.3">
      <c r="B564" s="4" t="s">
        <v>8292</v>
      </c>
      <c r="C564" s="4" t="s">
        <v>8293</v>
      </c>
      <c r="D564" s="3" t="s">
        <v>28</v>
      </c>
      <c r="E564" s="18">
        <v>1</v>
      </c>
      <c r="F564" s="3">
        <v>300000</v>
      </c>
      <c r="G564" s="3">
        <f t="shared" si="73"/>
        <v>300000</v>
      </c>
    </row>
    <row r="565" spans="2:7" s="1" customFormat="1" ht="15" customHeight="1" x14ac:dyDescent="0.3">
      <c r="B565" s="4" t="s">
        <v>8294</v>
      </c>
      <c r="C565" s="4" t="s">
        <v>8295</v>
      </c>
      <c r="D565" s="3" t="s">
        <v>28</v>
      </c>
      <c r="E565" s="18">
        <v>1</v>
      </c>
      <c r="F565" s="3">
        <v>100000</v>
      </c>
      <c r="G565" s="3">
        <f t="shared" si="73"/>
        <v>100000</v>
      </c>
    </row>
    <row r="566" spans="2:7" s="1" customFormat="1" ht="15" customHeight="1" x14ac:dyDescent="0.3">
      <c r="B566" s="4" t="s">
        <v>8296</v>
      </c>
      <c r="C566" s="4" t="s">
        <v>8297</v>
      </c>
      <c r="D566" s="3" t="s">
        <v>28</v>
      </c>
      <c r="E566" s="18">
        <v>1</v>
      </c>
      <c r="F566" s="3">
        <v>45520</v>
      </c>
      <c r="G566" s="3">
        <f t="shared" si="73"/>
        <v>45520</v>
      </c>
    </row>
    <row r="567" spans="2:7" s="1" customFormat="1" ht="15" customHeight="1" x14ac:dyDescent="0.3">
      <c r="B567" s="4" t="s">
        <v>8298</v>
      </c>
      <c r="C567" s="4" t="s">
        <v>8299</v>
      </c>
      <c r="D567" s="3" t="s">
        <v>28</v>
      </c>
      <c r="E567" s="18">
        <v>4</v>
      </c>
      <c r="F567" s="3">
        <v>5000</v>
      </c>
      <c r="G567" s="3">
        <f t="shared" si="73"/>
        <v>20000</v>
      </c>
    </row>
    <row r="568" spans="2:7" s="1" customFormat="1" ht="25.2" customHeight="1" x14ac:dyDescent="0.3">
      <c r="B568" s="10" t="s">
        <v>4520</v>
      </c>
      <c r="C568" s="10" t="s">
        <v>4521</v>
      </c>
      <c r="D568" s="11"/>
      <c r="E568" s="16"/>
      <c r="F568" s="11"/>
      <c r="G568" s="11">
        <f>SUM(G569:G573)</f>
        <v>163749.75999999998</v>
      </c>
    </row>
    <row r="569" spans="2:7" s="1" customFormat="1" ht="15" customHeight="1" x14ac:dyDescent="0.3">
      <c r="B569" s="4" t="s">
        <v>8300</v>
      </c>
      <c r="C569" s="4" t="s">
        <v>8301</v>
      </c>
      <c r="D569" s="3" t="s">
        <v>28</v>
      </c>
      <c r="E569" s="18">
        <v>5</v>
      </c>
      <c r="F569" s="3">
        <v>500</v>
      </c>
      <c r="G569" s="3">
        <f t="shared" si="73"/>
        <v>2500</v>
      </c>
    </row>
    <row r="570" spans="2:7" s="1" customFormat="1" ht="15" customHeight="1" x14ac:dyDescent="0.3">
      <c r="B570" s="4" t="s">
        <v>8302</v>
      </c>
      <c r="C570" s="4" t="s">
        <v>8303</v>
      </c>
      <c r="D570" s="3" t="s">
        <v>28</v>
      </c>
      <c r="E570" s="18">
        <v>3</v>
      </c>
      <c r="F570" s="3">
        <v>500</v>
      </c>
      <c r="G570" s="3">
        <f t="shared" si="73"/>
        <v>1500</v>
      </c>
    </row>
    <row r="571" spans="2:7" s="1" customFormat="1" ht="15" customHeight="1" x14ac:dyDescent="0.3">
      <c r="B571" s="4" t="s">
        <v>8304</v>
      </c>
      <c r="C571" s="4" t="s">
        <v>8305</v>
      </c>
      <c r="D571" s="3" t="s">
        <v>28</v>
      </c>
      <c r="E571" s="18">
        <v>22</v>
      </c>
      <c r="F571" s="3">
        <v>1576.58</v>
      </c>
      <c r="G571" s="3">
        <f t="shared" si="73"/>
        <v>34684.76</v>
      </c>
    </row>
    <row r="572" spans="2:7" s="1" customFormat="1" ht="15" customHeight="1" x14ac:dyDescent="0.3">
      <c r="B572" s="4" t="s">
        <v>8306</v>
      </c>
      <c r="C572" s="4" t="s">
        <v>8307</v>
      </c>
      <c r="D572" s="3" t="s">
        <v>28</v>
      </c>
      <c r="E572" s="18">
        <v>47</v>
      </c>
      <c r="F572" s="3">
        <v>1576.58</v>
      </c>
      <c r="G572" s="3">
        <f t="shared" si="73"/>
        <v>74099.259999999995</v>
      </c>
    </row>
    <row r="573" spans="2:7" s="1" customFormat="1" ht="15" customHeight="1" x14ac:dyDescent="0.3">
      <c r="B573" s="4" t="s">
        <v>8308</v>
      </c>
      <c r="C573" s="4" t="s">
        <v>8309</v>
      </c>
      <c r="D573" s="3" t="s">
        <v>28</v>
      </c>
      <c r="E573" s="18">
        <v>6</v>
      </c>
      <c r="F573" s="3">
        <v>8494.2900000000009</v>
      </c>
      <c r="G573" s="3">
        <f t="shared" si="73"/>
        <v>50965.74</v>
      </c>
    </row>
    <row r="574" spans="2:7" s="1" customFormat="1" ht="25.2" customHeight="1" x14ac:dyDescent="0.3">
      <c r="B574" s="10" t="s">
        <v>4756</v>
      </c>
      <c r="C574" s="10" t="s">
        <v>4757</v>
      </c>
      <c r="D574" s="11"/>
      <c r="E574" s="16"/>
      <c r="F574" s="11"/>
      <c r="G574" s="11">
        <f>SUM(G575:G577)</f>
        <v>1101215.1499999999</v>
      </c>
    </row>
    <row r="575" spans="2:7" s="1" customFormat="1" ht="15" customHeight="1" x14ac:dyDescent="0.3">
      <c r="B575" s="4" t="s">
        <v>8310</v>
      </c>
      <c r="C575" s="4" t="s">
        <v>8311</v>
      </c>
      <c r="D575" s="3" t="s">
        <v>28</v>
      </c>
      <c r="E575" s="18">
        <v>2</v>
      </c>
      <c r="F575" s="3">
        <v>414487.5</v>
      </c>
      <c r="G575" s="3">
        <f t="shared" si="73"/>
        <v>828975</v>
      </c>
    </row>
    <row r="576" spans="2:7" s="1" customFormat="1" ht="15" customHeight="1" x14ac:dyDescent="0.3">
      <c r="B576" s="4" t="s">
        <v>8312</v>
      </c>
      <c r="C576" s="4" t="s">
        <v>8313</v>
      </c>
      <c r="D576" s="3" t="s">
        <v>28</v>
      </c>
      <c r="E576" s="18">
        <v>1</v>
      </c>
      <c r="F576" s="3">
        <v>20240.150000000001</v>
      </c>
      <c r="G576" s="3">
        <f t="shared" si="73"/>
        <v>20240.150000000001</v>
      </c>
    </row>
    <row r="577" spans="2:7" s="1" customFormat="1" ht="15" customHeight="1" x14ac:dyDescent="0.3">
      <c r="B577" s="4" t="s">
        <v>8314</v>
      </c>
      <c r="C577" s="4" t="s">
        <v>8315</v>
      </c>
      <c r="D577" s="3" t="s">
        <v>28</v>
      </c>
      <c r="E577" s="18">
        <v>2</v>
      </c>
      <c r="F577" s="3">
        <v>126000</v>
      </c>
      <c r="G577" s="3">
        <f t="shared" si="73"/>
        <v>252000</v>
      </c>
    </row>
    <row r="578" spans="2:7" ht="25.2" customHeight="1" x14ac:dyDescent="0.3">
      <c r="B578" s="229" t="s">
        <v>5748</v>
      </c>
      <c r="C578" s="229"/>
      <c r="D578" s="229"/>
      <c r="E578" s="229"/>
      <c r="F578" s="229"/>
      <c r="G578" s="29">
        <f>+G559+G12</f>
        <v>23016368.650000002</v>
      </c>
    </row>
    <row r="580" spans="2:7" x14ac:dyDescent="0.3">
      <c r="G580" s="98">
        <v>23016368.650000002</v>
      </c>
    </row>
    <row r="581" spans="2:7" x14ac:dyDescent="0.3">
      <c r="G581" s="98"/>
    </row>
    <row r="582" spans="2:7" x14ac:dyDescent="0.3">
      <c r="G582" s="98">
        <f>+G580-G578</f>
        <v>0</v>
      </c>
    </row>
    <row r="583" spans="2:7" x14ac:dyDescent="0.3">
      <c r="G583" s="98"/>
    </row>
    <row r="584" spans="2:7" x14ac:dyDescent="0.3">
      <c r="G584" s="98"/>
    </row>
    <row r="585" spans="2:7" x14ac:dyDescent="0.3">
      <c r="G585" s="98"/>
    </row>
    <row r="586" spans="2:7" x14ac:dyDescent="0.3">
      <c r="G586" s="98"/>
    </row>
    <row r="587" spans="2:7" x14ac:dyDescent="0.3">
      <c r="G587" s="98"/>
    </row>
    <row r="588" spans="2:7" x14ac:dyDescent="0.3">
      <c r="G588" s="98"/>
    </row>
  </sheetData>
  <autoFilter ref="B11:G578" xr:uid="{1ACE10DA-33EC-4EC1-BF17-DB67397F3D2F}"/>
  <mergeCells count="6">
    <mergeCell ref="B578:F578"/>
    <mergeCell ref="B1:G1"/>
    <mergeCell ref="C5:G5"/>
    <mergeCell ref="C6:G6"/>
    <mergeCell ref="C7:G7"/>
    <mergeCell ref="B9:G9"/>
  </mergeCells>
  <phoneticPr fontId="3" type="noConversion"/>
  <conditionalFormatting sqref="E13:E558">
    <cfRule type="cellIs" dxfId="7" priority="1" operator="lessThan">
      <formula>0</formula>
    </cfRule>
  </conditionalFormatting>
  <conditionalFormatting sqref="E560:E577">
    <cfRule type="cellIs" dxfId="6" priority="35"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56E0-1A8E-4AD2-A810-01F711228C45}">
  <sheetPr codeName="Hoja13">
    <tabColor theme="3" tint="0.39997558519241921"/>
    <pageSetUpPr fitToPage="1"/>
  </sheetPr>
  <dimension ref="B1:J285"/>
  <sheetViews>
    <sheetView view="pageBreakPreview" topLeftCell="A247" zoomScale="80" zoomScaleNormal="78" zoomScaleSheetLayoutView="80" workbookViewId="0">
      <selection activeCell="G280" sqref="G280"/>
    </sheetView>
  </sheetViews>
  <sheetFormatPr baseColWidth="10" defaultColWidth="11.5546875" defaultRowHeight="13.8" x14ac:dyDescent="0.3"/>
  <cols>
    <col min="1" max="1" width="11.5546875" style="28"/>
    <col min="2" max="2" width="20.6640625" style="28" customWidth="1"/>
    <col min="3" max="3" width="60.6640625" style="28" customWidth="1"/>
    <col min="4" max="5" width="15.6640625" style="28" customWidth="1"/>
    <col min="6" max="7" width="15.6640625" style="48" customWidth="1"/>
    <col min="8" max="9" width="11.5546875" style="48"/>
    <col min="10" max="16384" width="11.5546875" style="28"/>
  </cols>
  <sheetData>
    <row r="1" spans="2:9" s="25" customFormat="1" ht="19.95" customHeight="1" x14ac:dyDescent="0.3">
      <c r="B1" s="220" t="s">
        <v>5744</v>
      </c>
      <c r="C1" s="220"/>
      <c r="D1" s="220"/>
      <c r="E1" s="220"/>
      <c r="F1" s="220"/>
      <c r="G1" s="220"/>
      <c r="H1" s="98"/>
      <c r="I1" s="98"/>
    </row>
    <row r="2" spans="2:9" s="25" customFormat="1" ht="19.95" customHeight="1" x14ac:dyDescent="0.3">
      <c r="C2" s="26"/>
      <c r="D2" s="26"/>
      <c r="E2" s="26"/>
      <c r="F2" s="100"/>
      <c r="G2" s="100"/>
      <c r="H2" s="98"/>
      <c r="I2" s="98"/>
    </row>
    <row r="3" spans="2:9" s="25" customFormat="1" ht="19.95" customHeight="1" x14ac:dyDescent="0.3">
      <c r="C3" s="26"/>
      <c r="D3" s="26"/>
      <c r="E3" s="26"/>
      <c r="F3" s="100"/>
      <c r="G3" s="100"/>
      <c r="H3" s="98"/>
      <c r="I3" s="98"/>
    </row>
    <row r="4" spans="2:9" s="25" customFormat="1" ht="19.95" customHeight="1" x14ac:dyDescent="0.3">
      <c r="C4" s="26"/>
      <c r="D4" s="26"/>
      <c r="E4" s="26"/>
      <c r="F4" s="100"/>
      <c r="G4" s="100"/>
      <c r="H4" s="98"/>
      <c r="I4" s="98"/>
    </row>
    <row r="5" spans="2:9" s="25" customFormat="1" ht="18" customHeight="1" x14ac:dyDescent="0.3">
      <c r="B5" s="25" t="s">
        <v>5426</v>
      </c>
      <c r="C5" s="221" t="s">
        <v>5427</v>
      </c>
      <c r="D5" s="221"/>
      <c r="E5" s="221"/>
      <c r="F5" s="221"/>
      <c r="G5" s="221"/>
      <c r="H5" s="98"/>
      <c r="I5" s="98"/>
    </row>
    <row r="6" spans="2:9" s="25" customFormat="1" ht="30" customHeight="1" x14ac:dyDescent="0.3">
      <c r="B6" s="25" t="s">
        <v>5428</v>
      </c>
      <c r="C6" s="222" t="s">
        <v>5438</v>
      </c>
      <c r="D6" s="222"/>
      <c r="E6" s="222"/>
      <c r="F6" s="222"/>
      <c r="G6" s="222"/>
      <c r="H6" s="98"/>
      <c r="I6" s="98"/>
    </row>
    <row r="7" spans="2:9" s="25" customFormat="1" ht="18" customHeight="1" x14ac:dyDescent="0.3">
      <c r="B7" s="25" t="s">
        <v>5429</v>
      </c>
      <c r="C7" s="221" t="s">
        <v>5439</v>
      </c>
      <c r="D7" s="221"/>
      <c r="E7" s="221"/>
      <c r="F7" s="221"/>
      <c r="G7" s="221"/>
      <c r="H7" s="98"/>
      <c r="I7" s="98"/>
    </row>
    <row r="8" spans="2:9" x14ac:dyDescent="0.3">
      <c r="B8" s="27"/>
      <c r="C8" s="27"/>
      <c r="D8" s="27"/>
      <c r="E8" s="27"/>
      <c r="F8" s="101"/>
      <c r="G8" s="101"/>
    </row>
    <row r="9" spans="2:9" ht="15" customHeight="1" x14ac:dyDescent="0.3">
      <c r="B9" s="215" t="s">
        <v>8316</v>
      </c>
      <c r="C9" s="215"/>
      <c r="D9" s="215"/>
      <c r="E9" s="215"/>
      <c r="F9" s="215"/>
      <c r="G9" s="215"/>
    </row>
    <row r="11" spans="2:9" ht="30" customHeight="1" x14ac:dyDescent="0.3">
      <c r="B11" s="61" t="s">
        <v>5433</v>
      </c>
      <c r="C11" s="61" t="s">
        <v>5434</v>
      </c>
      <c r="D11" s="61" t="s">
        <v>5435</v>
      </c>
      <c r="E11" s="60" t="s">
        <v>5436</v>
      </c>
      <c r="F11" s="99" t="s">
        <v>5437</v>
      </c>
      <c r="G11" s="99" t="s">
        <v>5431</v>
      </c>
    </row>
    <row r="12" spans="2:9" ht="45" customHeight="1" x14ac:dyDescent="0.3">
      <c r="B12" s="69"/>
      <c r="C12" s="70" t="s">
        <v>97</v>
      </c>
      <c r="D12" s="71"/>
      <c r="E12" s="72"/>
      <c r="F12" s="102"/>
      <c r="G12" s="103">
        <f>G13+G54+G242+G248+G252+G255</f>
        <v>5793806.0700000003</v>
      </c>
    </row>
    <row r="13" spans="2:9" s="1" customFormat="1" ht="30" customHeight="1" x14ac:dyDescent="0.3">
      <c r="B13" s="7" t="s">
        <v>646</v>
      </c>
      <c r="C13" s="7" t="s">
        <v>2</v>
      </c>
      <c r="D13" s="8"/>
      <c r="E13" s="15"/>
      <c r="F13" s="8"/>
      <c r="G13" s="8">
        <f>+G14+G21+G27</f>
        <v>1657838.83</v>
      </c>
      <c r="H13" s="1" t="s">
        <v>5415</v>
      </c>
    </row>
    <row r="14" spans="2:9" s="1" customFormat="1" ht="25.2" customHeight="1" x14ac:dyDescent="0.3">
      <c r="B14" s="10" t="s">
        <v>711</v>
      </c>
      <c r="C14" s="10" t="s">
        <v>712</v>
      </c>
      <c r="D14" s="11"/>
      <c r="E14" s="16"/>
      <c r="F14" s="11"/>
      <c r="G14" s="11">
        <f>+G15+G17</f>
        <v>688972.92</v>
      </c>
    </row>
    <row r="15" spans="2:9" s="1" customFormat="1" ht="25.2" customHeight="1" x14ac:dyDescent="0.3">
      <c r="B15" s="12" t="s">
        <v>713</v>
      </c>
      <c r="C15" s="12" t="s">
        <v>714</v>
      </c>
      <c r="D15" s="13"/>
      <c r="E15" s="17"/>
      <c r="F15" s="13"/>
      <c r="G15" s="13">
        <f>SUM(G16)</f>
        <v>550860.65</v>
      </c>
    </row>
    <row r="16" spans="2:9" s="1" customFormat="1" ht="15" customHeight="1" x14ac:dyDescent="0.3">
      <c r="B16" s="4" t="s">
        <v>715</v>
      </c>
      <c r="C16" s="4" t="s">
        <v>716</v>
      </c>
      <c r="D16" s="3" t="s">
        <v>14</v>
      </c>
      <c r="E16" s="18">
        <v>13598.14</v>
      </c>
      <c r="F16" s="3">
        <v>40.51</v>
      </c>
      <c r="G16" s="3">
        <f>+ROUND(+IF(E16="",0,E16*F16),2)</f>
        <v>550860.65</v>
      </c>
    </row>
    <row r="17" spans="2:7" s="1" customFormat="1" ht="25.2" customHeight="1" x14ac:dyDescent="0.3">
      <c r="B17" s="12" t="s">
        <v>719</v>
      </c>
      <c r="C17" s="12" t="s">
        <v>720</v>
      </c>
      <c r="D17" s="13"/>
      <c r="E17" s="17"/>
      <c r="F17" s="13"/>
      <c r="G17" s="13">
        <f>SUM(G18:G20)/2</f>
        <v>138112.26999999999</v>
      </c>
    </row>
    <row r="18" spans="2:7" s="1" customFormat="1" ht="19.95" customHeight="1" x14ac:dyDescent="0.3">
      <c r="B18" s="6" t="s">
        <v>735</v>
      </c>
      <c r="C18" s="6" t="s">
        <v>736</v>
      </c>
      <c r="D18" s="5"/>
      <c r="E18" s="19"/>
      <c r="F18" s="5"/>
      <c r="G18" s="5">
        <f>SUM(G19:G20)</f>
        <v>138112.26999999999</v>
      </c>
    </row>
    <row r="19" spans="2:7" s="1" customFormat="1" ht="15" customHeight="1" x14ac:dyDescent="0.3">
      <c r="B19" s="4" t="s">
        <v>737</v>
      </c>
      <c r="C19" s="4" t="s">
        <v>738</v>
      </c>
      <c r="D19" s="3" t="s">
        <v>14</v>
      </c>
      <c r="E19" s="18">
        <v>1582.12</v>
      </c>
      <c r="F19" s="3">
        <v>72.7</v>
      </c>
      <c r="G19" s="3">
        <f t="shared" ref="G19:G20" si="0">+ROUND(+IF(E19="",0,E19*F19),2)</f>
        <v>115020.12</v>
      </c>
    </row>
    <row r="20" spans="2:7" s="1" customFormat="1" ht="15" customHeight="1" x14ac:dyDescent="0.3">
      <c r="B20" s="4" t="s">
        <v>739</v>
      </c>
      <c r="C20" s="4" t="s">
        <v>740</v>
      </c>
      <c r="D20" s="3" t="s">
        <v>14</v>
      </c>
      <c r="E20" s="18">
        <v>300.20999999999998</v>
      </c>
      <c r="F20" s="3">
        <v>76.92</v>
      </c>
      <c r="G20" s="3">
        <f t="shared" si="0"/>
        <v>23092.15</v>
      </c>
    </row>
    <row r="21" spans="2:7" s="1" customFormat="1" ht="25.2" customHeight="1" x14ac:dyDescent="0.3">
      <c r="B21" s="10" t="s">
        <v>781</v>
      </c>
      <c r="C21" s="10" t="s">
        <v>782</v>
      </c>
      <c r="D21" s="11"/>
      <c r="E21" s="16"/>
      <c r="F21" s="11"/>
      <c r="G21" s="11">
        <f>+G22+G25</f>
        <v>260619.6</v>
      </c>
    </row>
    <row r="22" spans="2:7" s="1" customFormat="1" ht="25.2" customHeight="1" x14ac:dyDescent="0.3">
      <c r="B22" s="12" t="s">
        <v>783</v>
      </c>
      <c r="C22" s="12" t="s">
        <v>784</v>
      </c>
      <c r="D22" s="13"/>
      <c r="E22" s="17"/>
      <c r="F22" s="13"/>
      <c r="G22" s="13">
        <f>SUM(G23:G24)/2</f>
        <v>247997.84</v>
      </c>
    </row>
    <row r="23" spans="2:7" s="1" customFormat="1" ht="19.95" customHeight="1" x14ac:dyDescent="0.3">
      <c r="B23" s="6" t="s">
        <v>795</v>
      </c>
      <c r="C23" s="6" t="s">
        <v>796</v>
      </c>
      <c r="D23" s="5"/>
      <c r="E23" s="19"/>
      <c r="F23" s="5"/>
      <c r="G23" s="5">
        <f>SUM(G24)</f>
        <v>247997.84</v>
      </c>
    </row>
    <row r="24" spans="2:7" s="1" customFormat="1" ht="15" customHeight="1" x14ac:dyDescent="0.3">
      <c r="B24" s="4" t="s">
        <v>797</v>
      </c>
      <c r="C24" s="4" t="s">
        <v>798</v>
      </c>
      <c r="D24" s="3" t="s">
        <v>14</v>
      </c>
      <c r="E24" s="18">
        <v>4111.37</v>
      </c>
      <c r="F24" s="3">
        <v>60.32</v>
      </c>
      <c r="G24" s="3">
        <f t="shared" ref="G24:G26" si="1">+ROUND(+IF(E24="",0,E24*F24),2)</f>
        <v>247997.84</v>
      </c>
    </row>
    <row r="25" spans="2:7" s="1" customFormat="1" ht="25.2" customHeight="1" x14ac:dyDescent="0.3">
      <c r="B25" s="12" t="s">
        <v>803</v>
      </c>
      <c r="C25" s="12" t="s">
        <v>804</v>
      </c>
      <c r="D25" s="13"/>
      <c r="E25" s="17"/>
      <c r="F25" s="13"/>
      <c r="G25" s="13">
        <f>SUM(G26)</f>
        <v>12621.76</v>
      </c>
    </row>
    <row r="26" spans="2:7" s="1" customFormat="1" ht="15" customHeight="1" x14ac:dyDescent="0.3">
      <c r="B26" s="4" t="s">
        <v>809</v>
      </c>
      <c r="C26" s="4" t="s">
        <v>810</v>
      </c>
      <c r="D26" s="3" t="s">
        <v>25</v>
      </c>
      <c r="E26" s="18">
        <v>250.78</v>
      </c>
      <c r="F26" s="3">
        <v>50.33</v>
      </c>
      <c r="G26" s="3">
        <f t="shared" si="1"/>
        <v>12621.76</v>
      </c>
    </row>
    <row r="27" spans="2:7" s="1" customFormat="1" ht="25.2" customHeight="1" x14ac:dyDescent="0.3">
      <c r="B27" s="10" t="s">
        <v>831</v>
      </c>
      <c r="C27" s="10" t="s">
        <v>832</v>
      </c>
      <c r="D27" s="11"/>
      <c r="E27" s="16"/>
      <c r="F27" s="11"/>
      <c r="G27" s="11">
        <f>+G28</f>
        <v>708246.30999999994</v>
      </c>
    </row>
    <row r="28" spans="2:7" s="1" customFormat="1" ht="25.2" customHeight="1" x14ac:dyDescent="0.3">
      <c r="B28" s="12" t="s">
        <v>833</v>
      </c>
      <c r="C28" s="12" t="s">
        <v>834</v>
      </c>
      <c r="D28" s="13"/>
      <c r="E28" s="17"/>
      <c r="F28" s="13"/>
      <c r="G28" s="13">
        <f>SUM(G29:G53)</f>
        <v>708246.30999999994</v>
      </c>
    </row>
    <row r="29" spans="2:7" s="1" customFormat="1" ht="15" customHeight="1" x14ac:dyDescent="0.3">
      <c r="B29" s="4" t="s">
        <v>835</v>
      </c>
      <c r="C29" s="4" t="s">
        <v>836</v>
      </c>
      <c r="D29" s="3" t="s">
        <v>28</v>
      </c>
      <c r="E29" s="18">
        <v>58</v>
      </c>
      <c r="F29" s="3">
        <v>686.05</v>
      </c>
      <c r="G29" s="3">
        <f t="shared" ref="G29:G53" si="2">+ROUND(+IF(E29="",0,E29*F29),2)</f>
        <v>39790.9</v>
      </c>
    </row>
    <row r="30" spans="2:7" s="1" customFormat="1" ht="15" customHeight="1" x14ac:dyDescent="0.3">
      <c r="B30" s="4" t="s">
        <v>837</v>
      </c>
      <c r="C30" s="4" t="s">
        <v>838</v>
      </c>
      <c r="D30" s="3" t="s">
        <v>28</v>
      </c>
      <c r="E30" s="18">
        <v>48</v>
      </c>
      <c r="F30" s="3">
        <v>986.04</v>
      </c>
      <c r="G30" s="3">
        <f t="shared" si="2"/>
        <v>47329.919999999998</v>
      </c>
    </row>
    <row r="31" spans="2:7" s="1" customFormat="1" ht="15" customHeight="1" x14ac:dyDescent="0.3">
      <c r="B31" s="4" t="s">
        <v>839</v>
      </c>
      <c r="C31" s="4" t="s">
        <v>840</v>
      </c>
      <c r="D31" s="3" t="s">
        <v>28</v>
      </c>
      <c r="E31" s="18">
        <v>28</v>
      </c>
      <c r="F31" s="3">
        <v>986.04</v>
      </c>
      <c r="G31" s="3">
        <f t="shared" si="2"/>
        <v>27609.119999999999</v>
      </c>
    </row>
    <row r="32" spans="2:7" s="1" customFormat="1" ht="15" customHeight="1" x14ac:dyDescent="0.3">
      <c r="B32" s="4" t="s">
        <v>841</v>
      </c>
      <c r="C32" s="4" t="s">
        <v>842</v>
      </c>
      <c r="D32" s="3" t="s">
        <v>28</v>
      </c>
      <c r="E32" s="18">
        <v>21</v>
      </c>
      <c r="F32" s="3">
        <v>1136.05</v>
      </c>
      <c r="G32" s="3">
        <f t="shared" si="2"/>
        <v>23857.05</v>
      </c>
    </row>
    <row r="33" spans="2:7" s="1" customFormat="1" ht="15" customHeight="1" x14ac:dyDescent="0.3">
      <c r="B33" s="4" t="s">
        <v>843</v>
      </c>
      <c r="C33" s="4" t="s">
        <v>844</v>
      </c>
      <c r="D33" s="3" t="s">
        <v>28</v>
      </c>
      <c r="E33" s="18">
        <v>15</v>
      </c>
      <c r="F33" s="3">
        <v>1136.05</v>
      </c>
      <c r="G33" s="3">
        <f t="shared" si="2"/>
        <v>17040.75</v>
      </c>
    </row>
    <row r="34" spans="2:7" s="1" customFormat="1" ht="15" customHeight="1" x14ac:dyDescent="0.3">
      <c r="B34" s="4" t="s">
        <v>845</v>
      </c>
      <c r="C34" s="4" t="s">
        <v>846</v>
      </c>
      <c r="D34" s="3" t="s">
        <v>28</v>
      </c>
      <c r="E34" s="18">
        <v>59</v>
      </c>
      <c r="F34" s="3">
        <v>956.05</v>
      </c>
      <c r="G34" s="3">
        <f t="shared" si="2"/>
        <v>56406.95</v>
      </c>
    </row>
    <row r="35" spans="2:7" s="1" customFormat="1" ht="15" customHeight="1" x14ac:dyDescent="0.3">
      <c r="B35" s="4" t="s">
        <v>847</v>
      </c>
      <c r="C35" s="4" t="s">
        <v>848</v>
      </c>
      <c r="D35" s="3" t="s">
        <v>28</v>
      </c>
      <c r="E35" s="18">
        <v>63</v>
      </c>
      <c r="F35" s="3">
        <v>1198.3900000000001</v>
      </c>
      <c r="G35" s="3">
        <f t="shared" si="2"/>
        <v>75498.570000000007</v>
      </c>
    </row>
    <row r="36" spans="2:7" s="1" customFormat="1" ht="15" customHeight="1" x14ac:dyDescent="0.3">
      <c r="B36" s="4" t="s">
        <v>849</v>
      </c>
      <c r="C36" s="4" t="s">
        <v>850</v>
      </c>
      <c r="D36" s="3" t="s">
        <v>28</v>
      </c>
      <c r="E36" s="18">
        <v>46</v>
      </c>
      <c r="F36" s="3">
        <v>956.05</v>
      </c>
      <c r="G36" s="3">
        <f t="shared" si="2"/>
        <v>43978.3</v>
      </c>
    </row>
    <row r="37" spans="2:7" s="1" customFormat="1" ht="15" customHeight="1" x14ac:dyDescent="0.3">
      <c r="B37" s="4" t="s">
        <v>853</v>
      </c>
      <c r="C37" s="4" t="s">
        <v>854</v>
      </c>
      <c r="D37" s="3" t="s">
        <v>28</v>
      </c>
      <c r="E37" s="18">
        <v>46</v>
      </c>
      <c r="F37" s="3">
        <v>956.05</v>
      </c>
      <c r="G37" s="3">
        <f t="shared" si="2"/>
        <v>43978.3</v>
      </c>
    </row>
    <row r="38" spans="2:7" s="1" customFormat="1" ht="15" customHeight="1" x14ac:dyDescent="0.3">
      <c r="B38" s="4" t="s">
        <v>855</v>
      </c>
      <c r="C38" s="4" t="s">
        <v>856</v>
      </c>
      <c r="D38" s="3" t="s">
        <v>28</v>
      </c>
      <c r="E38" s="18">
        <v>22</v>
      </c>
      <c r="F38" s="3">
        <v>956.05</v>
      </c>
      <c r="G38" s="3">
        <f t="shared" si="2"/>
        <v>21033.1</v>
      </c>
    </row>
    <row r="39" spans="2:7" s="1" customFormat="1" ht="15" customHeight="1" x14ac:dyDescent="0.3">
      <c r="B39" s="4" t="s">
        <v>857</v>
      </c>
      <c r="C39" s="4" t="s">
        <v>858</v>
      </c>
      <c r="D39" s="3" t="s">
        <v>28</v>
      </c>
      <c r="E39" s="18">
        <v>3</v>
      </c>
      <c r="F39" s="3">
        <v>756.05</v>
      </c>
      <c r="G39" s="3">
        <f t="shared" si="2"/>
        <v>2268.15</v>
      </c>
    </row>
    <row r="40" spans="2:7" s="1" customFormat="1" ht="15" customHeight="1" x14ac:dyDescent="0.3">
      <c r="B40" s="4" t="s">
        <v>859</v>
      </c>
      <c r="C40" s="4" t="s">
        <v>860</v>
      </c>
      <c r="D40" s="3" t="s">
        <v>28</v>
      </c>
      <c r="E40" s="18">
        <v>1</v>
      </c>
      <c r="F40" s="3">
        <v>2536.04</v>
      </c>
      <c r="G40" s="3">
        <f t="shared" si="2"/>
        <v>2536.04</v>
      </c>
    </row>
    <row r="41" spans="2:7" s="1" customFormat="1" ht="15" customHeight="1" x14ac:dyDescent="0.3">
      <c r="B41" s="4" t="s">
        <v>861</v>
      </c>
      <c r="C41" s="4" t="s">
        <v>862</v>
      </c>
      <c r="D41" s="3" t="s">
        <v>28</v>
      </c>
      <c r="E41" s="18">
        <v>31</v>
      </c>
      <c r="F41" s="3">
        <v>2136.0500000000002</v>
      </c>
      <c r="G41" s="3">
        <f t="shared" si="2"/>
        <v>66217.55</v>
      </c>
    </row>
    <row r="42" spans="2:7" s="1" customFormat="1" ht="15" customHeight="1" x14ac:dyDescent="0.3">
      <c r="B42" s="4" t="s">
        <v>863</v>
      </c>
      <c r="C42" s="4" t="s">
        <v>864</v>
      </c>
      <c r="D42" s="3" t="s">
        <v>28</v>
      </c>
      <c r="E42" s="18">
        <v>11</v>
      </c>
      <c r="F42" s="3">
        <v>2236.04</v>
      </c>
      <c r="G42" s="3">
        <f t="shared" si="2"/>
        <v>24596.44</v>
      </c>
    </row>
    <row r="43" spans="2:7" s="1" customFormat="1" ht="15" customHeight="1" x14ac:dyDescent="0.3">
      <c r="B43" s="4" t="s">
        <v>865</v>
      </c>
      <c r="C43" s="4" t="s">
        <v>866</v>
      </c>
      <c r="D43" s="3" t="s">
        <v>28</v>
      </c>
      <c r="E43" s="18">
        <v>6</v>
      </c>
      <c r="F43" s="3">
        <v>3836.05</v>
      </c>
      <c r="G43" s="3">
        <f t="shared" si="2"/>
        <v>23016.3</v>
      </c>
    </row>
    <row r="44" spans="2:7" s="1" customFormat="1" ht="15" customHeight="1" x14ac:dyDescent="0.3">
      <c r="B44" s="4" t="s">
        <v>867</v>
      </c>
      <c r="C44" s="4" t="s">
        <v>868</v>
      </c>
      <c r="D44" s="3" t="s">
        <v>28</v>
      </c>
      <c r="E44" s="18">
        <v>10</v>
      </c>
      <c r="F44" s="3">
        <v>3936.06</v>
      </c>
      <c r="G44" s="3">
        <f t="shared" si="2"/>
        <v>39360.6</v>
      </c>
    </row>
    <row r="45" spans="2:7" s="1" customFormat="1" ht="15" customHeight="1" x14ac:dyDescent="0.3">
      <c r="B45" s="4" t="s">
        <v>869</v>
      </c>
      <c r="C45" s="4" t="s">
        <v>870</v>
      </c>
      <c r="D45" s="3" t="s">
        <v>28</v>
      </c>
      <c r="E45" s="18">
        <v>24</v>
      </c>
      <c r="F45" s="3">
        <v>2136.0500000000002</v>
      </c>
      <c r="G45" s="3">
        <f t="shared" si="2"/>
        <v>51265.2</v>
      </c>
    </row>
    <row r="46" spans="2:7" s="1" customFormat="1" ht="15" customHeight="1" x14ac:dyDescent="0.3">
      <c r="B46" s="4" t="s">
        <v>871</v>
      </c>
      <c r="C46" s="4" t="s">
        <v>872</v>
      </c>
      <c r="D46" s="3" t="s">
        <v>28</v>
      </c>
      <c r="E46" s="18">
        <v>39</v>
      </c>
      <c r="F46" s="3">
        <v>956.05</v>
      </c>
      <c r="G46" s="3">
        <f t="shared" si="2"/>
        <v>37285.949999999997</v>
      </c>
    </row>
    <row r="47" spans="2:7" s="1" customFormat="1" ht="15" customHeight="1" x14ac:dyDescent="0.3">
      <c r="B47" s="4" t="s">
        <v>873</v>
      </c>
      <c r="C47" s="4" t="s">
        <v>874</v>
      </c>
      <c r="D47" s="3" t="s">
        <v>28</v>
      </c>
      <c r="E47" s="18">
        <v>22</v>
      </c>
      <c r="F47" s="3">
        <v>986.04</v>
      </c>
      <c r="G47" s="3">
        <f t="shared" si="2"/>
        <v>21692.880000000001</v>
      </c>
    </row>
    <row r="48" spans="2:7" s="1" customFormat="1" ht="15" customHeight="1" x14ac:dyDescent="0.3">
      <c r="B48" s="4" t="s">
        <v>881</v>
      </c>
      <c r="C48" s="4" t="s">
        <v>882</v>
      </c>
      <c r="D48" s="3" t="s">
        <v>28</v>
      </c>
      <c r="E48" s="18">
        <v>2</v>
      </c>
      <c r="F48" s="3">
        <v>2708.75</v>
      </c>
      <c r="G48" s="3">
        <f t="shared" si="2"/>
        <v>5417.5</v>
      </c>
    </row>
    <row r="49" spans="2:7" s="1" customFormat="1" ht="15" customHeight="1" x14ac:dyDescent="0.3">
      <c r="B49" s="4" t="s">
        <v>883</v>
      </c>
      <c r="C49" s="4" t="s">
        <v>884</v>
      </c>
      <c r="D49" s="3" t="s">
        <v>28</v>
      </c>
      <c r="E49" s="18">
        <v>6</v>
      </c>
      <c r="F49" s="3">
        <v>1409.57</v>
      </c>
      <c r="G49" s="3">
        <f t="shared" si="2"/>
        <v>8457.42</v>
      </c>
    </row>
    <row r="50" spans="2:7" s="1" customFormat="1" ht="15" customHeight="1" x14ac:dyDescent="0.3">
      <c r="B50" s="4" t="s">
        <v>885</v>
      </c>
      <c r="C50" s="4" t="s">
        <v>886</v>
      </c>
      <c r="D50" s="3" t="s">
        <v>28</v>
      </c>
      <c r="E50" s="18">
        <v>3</v>
      </c>
      <c r="F50" s="3">
        <v>1164.1300000000001</v>
      </c>
      <c r="G50" s="3">
        <f t="shared" si="2"/>
        <v>3492.39</v>
      </c>
    </row>
    <row r="51" spans="2:7" s="1" customFormat="1" ht="15" customHeight="1" x14ac:dyDescent="0.3">
      <c r="B51" s="4" t="s">
        <v>887</v>
      </c>
      <c r="C51" s="4" t="s">
        <v>888</v>
      </c>
      <c r="D51" s="3" t="s">
        <v>28</v>
      </c>
      <c r="E51" s="18">
        <v>3</v>
      </c>
      <c r="F51" s="3">
        <v>5186.75</v>
      </c>
      <c r="G51" s="3">
        <f t="shared" si="2"/>
        <v>15560.25</v>
      </c>
    </row>
    <row r="52" spans="2:7" s="1" customFormat="1" ht="15" customHeight="1" x14ac:dyDescent="0.3">
      <c r="B52" s="4" t="s">
        <v>889</v>
      </c>
      <c r="C52" s="4" t="s">
        <v>890</v>
      </c>
      <c r="D52" s="3" t="s">
        <v>28</v>
      </c>
      <c r="E52" s="18">
        <v>1</v>
      </c>
      <c r="F52" s="3">
        <v>810.13</v>
      </c>
      <c r="G52" s="3">
        <f t="shared" si="2"/>
        <v>810.13</v>
      </c>
    </row>
    <row r="53" spans="2:7" s="1" customFormat="1" ht="15" customHeight="1" x14ac:dyDescent="0.3">
      <c r="B53" s="4" t="s">
        <v>891</v>
      </c>
      <c r="C53" s="4" t="s">
        <v>892</v>
      </c>
      <c r="D53" s="3" t="s">
        <v>28</v>
      </c>
      <c r="E53" s="18">
        <v>11</v>
      </c>
      <c r="F53" s="3">
        <v>886.05</v>
      </c>
      <c r="G53" s="3">
        <f t="shared" si="2"/>
        <v>9746.5499999999993</v>
      </c>
    </row>
    <row r="54" spans="2:7" s="1" customFormat="1" ht="30" customHeight="1" x14ac:dyDescent="0.3">
      <c r="B54" s="7" t="s">
        <v>1262</v>
      </c>
      <c r="C54" s="7" t="s">
        <v>3</v>
      </c>
      <c r="D54" s="8"/>
      <c r="E54" s="15"/>
      <c r="F54" s="8"/>
      <c r="G54" s="8">
        <f>+G55+G92+G119+G184+G200+G220</f>
        <v>1918613.6199999999</v>
      </c>
    </row>
    <row r="55" spans="2:7" s="1" customFormat="1" ht="25.2" customHeight="1" x14ac:dyDescent="0.3">
      <c r="B55" s="10" t="s">
        <v>1331</v>
      </c>
      <c r="C55" s="10" t="s">
        <v>1332</v>
      </c>
      <c r="D55" s="11"/>
      <c r="E55" s="16"/>
      <c r="F55" s="11"/>
      <c r="G55" s="11">
        <f>+G56+G61+G72+G76+G82</f>
        <v>622396.52000000014</v>
      </c>
    </row>
    <row r="56" spans="2:7" s="1" customFormat="1" ht="25.2" customHeight="1" x14ac:dyDescent="0.3">
      <c r="B56" s="12" t="s">
        <v>1333</v>
      </c>
      <c r="C56" s="12" t="s">
        <v>1334</v>
      </c>
      <c r="D56" s="13"/>
      <c r="E56" s="17"/>
      <c r="F56" s="13"/>
      <c r="G56" s="13">
        <f>SUM(G57:G60)</f>
        <v>140818.04999999999</v>
      </c>
    </row>
    <row r="57" spans="2:7" s="1" customFormat="1" ht="15" customHeight="1" x14ac:dyDescent="0.3">
      <c r="B57" s="4" t="s">
        <v>1335</v>
      </c>
      <c r="C57" s="4" t="s">
        <v>1336</v>
      </c>
      <c r="D57" s="3" t="s">
        <v>1337</v>
      </c>
      <c r="E57" s="18">
        <v>384</v>
      </c>
      <c r="F57" s="3">
        <v>219.48</v>
      </c>
      <c r="G57" s="3">
        <f t="shared" ref="G57:G60" si="3">+ROUND(+IF(E57="",0,E57*F57),2)</f>
        <v>84280.320000000007</v>
      </c>
    </row>
    <row r="58" spans="2:7" s="1" customFormat="1" ht="15" customHeight="1" x14ac:dyDescent="0.3">
      <c r="B58" s="4" t="s">
        <v>1338</v>
      </c>
      <c r="C58" s="4" t="s">
        <v>1339</v>
      </c>
      <c r="D58" s="3" t="s">
        <v>1337</v>
      </c>
      <c r="E58" s="18">
        <v>11</v>
      </c>
      <c r="F58" s="3">
        <v>170.28</v>
      </c>
      <c r="G58" s="3">
        <f t="shared" si="3"/>
        <v>1873.08</v>
      </c>
    </row>
    <row r="59" spans="2:7" s="1" customFormat="1" ht="15" customHeight="1" x14ac:dyDescent="0.3">
      <c r="B59" s="4" t="s">
        <v>1340</v>
      </c>
      <c r="C59" s="4" t="s">
        <v>1341</v>
      </c>
      <c r="D59" s="3" t="s">
        <v>1337</v>
      </c>
      <c r="E59" s="18">
        <v>35</v>
      </c>
      <c r="F59" s="3">
        <v>399.87</v>
      </c>
      <c r="G59" s="3">
        <f t="shared" si="3"/>
        <v>13995.45</v>
      </c>
    </row>
    <row r="60" spans="2:7" s="1" customFormat="1" ht="15" customHeight="1" x14ac:dyDescent="0.3">
      <c r="B60" s="4" t="s">
        <v>1342</v>
      </c>
      <c r="C60" s="4" t="s">
        <v>1343</v>
      </c>
      <c r="D60" s="3" t="s">
        <v>1337</v>
      </c>
      <c r="E60" s="18">
        <v>130</v>
      </c>
      <c r="F60" s="3">
        <v>312.83999999999997</v>
      </c>
      <c r="G60" s="3">
        <f t="shared" si="3"/>
        <v>40669.199999999997</v>
      </c>
    </row>
    <row r="61" spans="2:7" s="1" customFormat="1" ht="25.2" customHeight="1" x14ac:dyDescent="0.3">
      <c r="B61" s="12" t="s">
        <v>1344</v>
      </c>
      <c r="C61" s="12" t="s">
        <v>1345</v>
      </c>
      <c r="D61" s="13"/>
      <c r="E61" s="17"/>
      <c r="F61" s="13"/>
      <c r="G61" s="13">
        <f>SUM(G62:G71)</f>
        <v>404735.98000000004</v>
      </c>
    </row>
    <row r="62" spans="2:7" s="1" customFormat="1" ht="15" customHeight="1" x14ac:dyDescent="0.3">
      <c r="B62" s="4" t="s">
        <v>1346</v>
      </c>
      <c r="C62" s="4" t="s">
        <v>1347</v>
      </c>
      <c r="D62" s="3" t="s">
        <v>25</v>
      </c>
      <c r="E62" s="18">
        <v>1075.17</v>
      </c>
      <c r="F62" s="3">
        <v>64.67</v>
      </c>
      <c r="G62" s="3">
        <f t="shared" ref="G62:G71" si="4">+ROUND(+IF(E62="",0,E62*F62),2)</f>
        <v>69531.240000000005</v>
      </c>
    </row>
    <row r="63" spans="2:7" s="1" customFormat="1" ht="15" customHeight="1" x14ac:dyDescent="0.3">
      <c r="B63" s="4" t="s">
        <v>1348</v>
      </c>
      <c r="C63" s="4" t="s">
        <v>1349</v>
      </c>
      <c r="D63" s="3" t="s">
        <v>25</v>
      </c>
      <c r="E63" s="18">
        <v>332.17</v>
      </c>
      <c r="F63" s="3">
        <v>70.069999999999993</v>
      </c>
      <c r="G63" s="3">
        <f t="shared" si="4"/>
        <v>23275.15</v>
      </c>
    </row>
    <row r="64" spans="2:7" s="1" customFormat="1" ht="15" customHeight="1" x14ac:dyDescent="0.3">
      <c r="B64" s="4" t="s">
        <v>1350</v>
      </c>
      <c r="C64" s="4" t="s">
        <v>1351</v>
      </c>
      <c r="D64" s="3" t="s">
        <v>25</v>
      </c>
      <c r="E64" s="18">
        <v>64.22</v>
      </c>
      <c r="F64" s="3">
        <v>94.91</v>
      </c>
      <c r="G64" s="3">
        <f t="shared" si="4"/>
        <v>6095.12</v>
      </c>
    </row>
    <row r="65" spans="2:7" s="1" customFormat="1" ht="15" customHeight="1" x14ac:dyDescent="0.3">
      <c r="B65" s="4" t="s">
        <v>1352</v>
      </c>
      <c r="C65" s="4" t="s">
        <v>1353</v>
      </c>
      <c r="D65" s="3" t="s">
        <v>25</v>
      </c>
      <c r="E65" s="18">
        <v>1334.36</v>
      </c>
      <c r="F65" s="3">
        <v>110.41</v>
      </c>
      <c r="G65" s="3">
        <f t="shared" si="4"/>
        <v>147326.69</v>
      </c>
    </row>
    <row r="66" spans="2:7" s="1" customFormat="1" ht="15" customHeight="1" x14ac:dyDescent="0.3">
      <c r="B66" s="4" t="s">
        <v>1354</v>
      </c>
      <c r="C66" s="4" t="s">
        <v>1355</v>
      </c>
      <c r="D66" s="3" t="s">
        <v>25</v>
      </c>
      <c r="E66" s="18">
        <v>291.39</v>
      </c>
      <c r="F66" s="3">
        <v>140.6</v>
      </c>
      <c r="G66" s="3">
        <f t="shared" si="4"/>
        <v>40969.43</v>
      </c>
    </row>
    <row r="67" spans="2:7" s="1" customFormat="1" ht="15" customHeight="1" x14ac:dyDescent="0.3">
      <c r="B67" s="4" t="s">
        <v>1356</v>
      </c>
      <c r="C67" s="4" t="s">
        <v>1357</v>
      </c>
      <c r="D67" s="3" t="s">
        <v>25</v>
      </c>
      <c r="E67" s="18">
        <v>222.25</v>
      </c>
      <c r="F67" s="3">
        <v>207.97</v>
      </c>
      <c r="G67" s="3">
        <f t="shared" si="4"/>
        <v>46221.33</v>
      </c>
    </row>
    <row r="68" spans="2:7" s="1" customFormat="1" ht="15" customHeight="1" x14ac:dyDescent="0.3">
      <c r="B68" s="4" t="s">
        <v>1358</v>
      </c>
      <c r="C68" s="4" t="s">
        <v>1359</v>
      </c>
      <c r="D68" s="3" t="s">
        <v>25</v>
      </c>
      <c r="E68" s="18">
        <v>115.9</v>
      </c>
      <c r="F68" s="3">
        <v>156.03</v>
      </c>
      <c r="G68" s="3">
        <f t="shared" si="4"/>
        <v>18083.88</v>
      </c>
    </row>
    <row r="69" spans="2:7" s="1" customFormat="1" ht="15" customHeight="1" x14ac:dyDescent="0.3">
      <c r="B69" s="4" t="s">
        <v>1360</v>
      </c>
      <c r="C69" s="4" t="s">
        <v>1361</v>
      </c>
      <c r="D69" s="3" t="s">
        <v>25</v>
      </c>
      <c r="E69" s="18">
        <v>74.44</v>
      </c>
      <c r="F69" s="3">
        <v>253.67</v>
      </c>
      <c r="G69" s="3">
        <f t="shared" si="4"/>
        <v>18883.189999999999</v>
      </c>
    </row>
    <row r="70" spans="2:7" s="1" customFormat="1" ht="15" customHeight="1" x14ac:dyDescent="0.3">
      <c r="B70" s="4" t="s">
        <v>1362</v>
      </c>
      <c r="C70" s="4" t="s">
        <v>1363</v>
      </c>
      <c r="D70" s="3" t="s">
        <v>25</v>
      </c>
      <c r="E70" s="18">
        <v>92.36</v>
      </c>
      <c r="F70" s="3">
        <v>271.67</v>
      </c>
      <c r="G70" s="3">
        <f t="shared" si="4"/>
        <v>25091.439999999999</v>
      </c>
    </row>
    <row r="71" spans="2:7" s="1" customFormat="1" ht="15" customHeight="1" x14ac:dyDescent="0.3">
      <c r="B71" s="4" t="s">
        <v>1364</v>
      </c>
      <c r="C71" s="4" t="s">
        <v>1365</v>
      </c>
      <c r="D71" s="3" t="s">
        <v>25</v>
      </c>
      <c r="E71" s="18">
        <v>34.08</v>
      </c>
      <c r="F71" s="3">
        <v>271.67</v>
      </c>
      <c r="G71" s="3">
        <f t="shared" si="4"/>
        <v>9258.51</v>
      </c>
    </row>
    <row r="72" spans="2:7" s="1" customFormat="1" ht="25.2" customHeight="1" x14ac:dyDescent="0.3">
      <c r="B72" s="12" t="s">
        <v>1366</v>
      </c>
      <c r="C72" s="12" t="s">
        <v>1367</v>
      </c>
      <c r="D72" s="13"/>
      <c r="E72" s="17"/>
      <c r="F72" s="13"/>
      <c r="G72" s="13">
        <f>SUM(G73:G75)/2</f>
        <v>4832.66</v>
      </c>
    </row>
    <row r="73" spans="2:7" s="1" customFormat="1" ht="19.95" customHeight="1" x14ac:dyDescent="0.3">
      <c r="B73" s="6" t="s">
        <v>1376</v>
      </c>
      <c r="C73" s="6" t="s">
        <v>1377</v>
      </c>
      <c r="D73" s="5"/>
      <c r="E73" s="19"/>
      <c r="F73" s="5"/>
      <c r="G73" s="5">
        <f>SUM(G74:G75)</f>
        <v>4832.66</v>
      </c>
    </row>
    <row r="74" spans="2:7" s="1" customFormat="1" ht="15" customHeight="1" x14ac:dyDescent="0.3">
      <c r="B74" s="4" t="s">
        <v>1378</v>
      </c>
      <c r="C74" s="4" t="s">
        <v>1379</v>
      </c>
      <c r="D74" s="3" t="s">
        <v>25</v>
      </c>
      <c r="E74" s="18">
        <v>42.5</v>
      </c>
      <c r="F74" s="3">
        <v>70.08</v>
      </c>
      <c r="G74" s="3">
        <f t="shared" ref="G74:G75" si="5">+ROUND(+IF(E74="",0,E74*F74),2)</f>
        <v>2978.4</v>
      </c>
    </row>
    <row r="75" spans="2:7" s="1" customFormat="1" ht="15" customHeight="1" x14ac:dyDescent="0.3">
      <c r="B75" s="4" t="s">
        <v>1380</v>
      </c>
      <c r="C75" s="4" t="s">
        <v>1381</v>
      </c>
      <c r="D75" s="3" t="s">
        <v>25</v>
      </c>
      <c r="E75" s="18">
        <v>14.92</v>
      </c>
      <c r="F75" s="3">
        <v>124.28</v>
      </c>
      <c r="G75" s="3">
        <f t="shared" si="5"/>
        <v>1854.26</v>
      </c>
    </row>
    <row r="76" spans="2:7" s="1" customFormat="1" ht="25.2" customHeight="1" x14ac:dyDescent="0.3">
      <c r="B76" s="12" t="s">
        <v>1382</v>
      </c>
      <c r="C76" s="12" t="s">
        <v>1383</v>
      </c>
      <c r="D76" s="13"/>
      <c r="E76" s="17"/>
      <c r="F76" s="13"/>
      <c r="G76" s="13">
        <f>SUM(G77:G81)/2</f>
        <v>7108.16</v>
      </c>
    </row>
    <row r="77" spans="2:7" s="1" customFormat="1" ht="19.95" customHeight="1" x14ac:dyDescent="0.3">
      <c r="B77" s="6" t="s">
        <v>1384</v>
      </c>
      <c r="C77" s="6" t="s">
        <v>1385</v>
      </c>
      <c r="D77" s="5"/>
      <c r="E77" s="19"/>
      <c r="F77" s="5"/>
      <c r="G77" s="5">
        <f>SUM(G78:G79)</f>
        <v>3188.2</v>
      </c>
    </row>
    <row r="78" spans="2:7" s="1" customFormat="1" ht="15" customHeight="1" x14ac:dyDescent="0.3">
      <c r="B78" s="4" t="s">
        <v>1404</v>
      </c>
      <c r="C78" s="4" t="s">
        <v>1405</v>
      </c>
      <c r="D78" s="3" t="s">
        <v>28</v>
      </c>
      <c r="E78" s="18">
        <v>7</v>
      </c>
      <c r="F78" s="3">
        <v>150.04</v>
      </c>
      <c r="G78" s="3">
        <f t="shared" ref="G78:G91" si="6">+ROUND(+IF(E78="",0,E78*F78),2)</f>
        <v>1050.28</v>
      </c>
    </row>
    <row r="79" spans="2:7" s="1" customFormat="1" ht="15" customHeight="1" x14ac:dyDescent="0.3">
      <c r="B79" s="4" t="s">
        <v>1424</v>
      </c>
      <c r="C79" s="4" t="s">
        <v>1425</v>
      </c>
      <c r="D79" s="3" t="s">
        <v>28</v>
      </c>
      <c r="E79" s="18">
        <v>8</v>
      </c>
      <c r="F79" s="3">
        <v>267.24</v>
      </c>
      <c r="G79" s="3">
        <f t="shared" si="6"/>
        <v>2137.92</v>
      </c>
    </row>
    <row r="80" spans="2:7" s="1" customFormat="1" ht="19.95" customHeight="1" x14ac:dyDescent="0.3">
      <c r="B80" s="6" t="s">
        <v>1472</v>
      </c>
      <c r="C80" s="6" t="s">
        <v>1473</v>
      </c>
      <c r="D80" s="5"/>
      <c r="E80" s="19"/>
      <c r="F80" s="5"/>
      <c r="G80" s="5">
        <f>SUM(G81)</f>
        <v>3919.96</v>
      </c>
    </row>
    <row r="81" spans="2:7" s="1" customFormat="1" ht="15" customHeight="1" x14ac:dyDescent="0.3">
      <c r="B81" s="4" t="s">
        <v>1480</v>
      </c>
      <c r="C81" s="4" t="s">
        <v>1481</v>
      </c>
      <c r="D81" s="3" t="s">
        <v>28</v>
      </c>
      <c r="E81" s="18">
        <v>151</v>
      </c>
      <c r="F81" s="3">
        <v>25.96</v>
      </c>
      <c r="G81" s="3">
        <f t="shared" si="6"/>
        <v>3919.96</v>
      </c>
    </row>
    <row r="82" spans="2:7" s="1" customFormat="1" ht="25.2" customHeight="1" x14ac:dyDescent="0.3">
      <c r="B82" s="12" t="s">
        <v>1496</v>
      </c>
      <c r="C82" s="12" t="s">
        <v>1497</v>
      </c>
      <c r="D82" s="13"/>
      <c r="E82" s="17"/>
      <c r="F82" s="13"/>
      <c r="G82" s="13">
        <f>SUM(G83:G91)</f>
        <v>64901.67</v>
      </c>
    </row>
    <row r="83" spans="2:7" s="1" customFormat="1" ht="15" customHeight="1" x14ac:dyDescent="0.3">
      <c r="B83" s="4" t="s">
        <v>1498</v>
      </c>
      <c r="C83" s="4" t="s">
        <v>1499</v>
      </c>
      <c r="D83" s="3" t="s">
        <v>28</v>
      </c>
      <c r="E83" s="18">
        <v>105</v>
      </c>
      <c r="F83" s="3">
        <v>143.49</v>
      </c>
      <c r="G83" s="3">
        <f t="shared" si="6"/>
        <v>15066.45</v>
      </c>
    </row>
    <row r="84" spans="2:7" s="1" customFormat="1" ht="15" customHeight="1" x14ac:dyDescent="0.3">
      <c r="B84" s="4" t="s">
        <v>1500</v>
      </c>
      <c r="C84" s="4" t="s">
        <v>1501</v>
      </c>
      <c r="D84" s="3" t="s">
        <v>28</v>
      </c>
      <c r="E84" s="18">
        <v>53</v>
      </c>
      <c r="F84" s="3">
        <v>168.63</v>
      </c>
      <c r="G84" s="3">
        <f t="shared" si="6"/>
        <v>8937.39</v>
      </c>
    </row>
    <row r="85" spans="2:7" s="1" customFormat="1" ht="15" customHeight="1" x14ac:dyDescent="0.3">
      <c r="B85" s="4" t="s">
        <v>1502</v>
      </c>
      <c r="C85" s="4" t="s">
        <v>1503</v>
      </c>
      <c r="D85" s="3" t="s">
        <v>28</v>
      </c>
      <c r="E85" s="18">
        <v>2</v>
      </c>
      <c r="F85" s="3">
        <v>179.6</v>
      </c>
      <c r="G85" s="3">
        <f t="shared" si="6"/>
        <v>359.2</v>
      </c>
    </row>
    <row r="86" spans="2:7" s="1" customFormat="1" ht="15" customHeight="1" x14ac:dyDescent="0.3">
      <c r="B86" s="4" t="s">
        <v>1504</v>
      </c>
      <c r="C86" s="4" t="s">
        <v>1505</v>
      </c>
      <c r="D86" s="3" t="s">
        <v>28</v>
      </c>
      <c r="E86" s="18">
        <v>137</v>
      </c>
      <c r="F86" s="3">
        <v>195.99</v>
      </c>
      <c r="G86" s="3">
        <f t="shared" si="6"/>
        <v>26850.63</v>
      </c>
    </row>
    <row r="87" spans="2:7" s="1" customFormat="1" ht="15" customHeight="1" x14ac:dyDescent="0.3">
      <c r="B87" s="4" t="s">
        <v>1506</v>
      </c>
      <c r="C87" s="4" t="s">
        <v>1507</v>
      </c>
      <c r="D87" s="3" t="s">
        <v>28</v>
      </c>
      <c r="E87" s="18">
        <v>9</v>
      </c>
      <c r="F87" s="3">
        <v>219.87</v>
      </c>
      <c r="G87" s="3">
        <f t="shared" si="6"/>
        <v>1978.83</v>
      </c>
    </row>
    <row r="88" spans="2:7" s="1" customFormat="1" ht="15" customHeight="1" x14ac:dyDescent="0.3">
      <c r="B88" s="4" t="s">
        <v>1508</v>
      </c>
      <c r="C88" s="4" t="s">
        <v>1509</v>
      </c>
      <c r="D88" s="3" t="s">
        <v>28</v>
      </c>
      <c r="E88" s="18">
        <v>11</v>
      </c>
      <c r="F88" s="3">
        <v>417.17</v>
      </c>
      <c r="G88" s="3">
        <f t="shared" si="6"/>
        <v>4588.87</v>
      </c>
    </row>
    <row r="89" spans="2:7" s="1" customFormat="1" ht="15" customHeight="1" x14ac:dyDescent="0.3">
      <c r="B89" s="4" t="s">
        <v>1510</v>
      </c>
      <c r="C89" s="4" t="s">
        <v>1511</v>
      </c>
      <c r="D89" s="3" t="s">
        <v>28</v>
      </c>
      <c r="E89" s="18">
        <v>3</v>
      </c>
      <c r="F89" s="3">
        <v>325.52999999999997</v>
      </c>
      <c r="G89" s="3">
        <f t="shared" si="6"/>
        <v>976.59</v>
      </c>
    </row>
    <row r="90" spans="2:7" s="1" customFormat="1" ht="15" customHeight="1" x14ac:dyDescent="0.3">
      <c r="B90" s="4" t="s">
        <v>1512</v>
      </c>
      <c r="C90" s="4" t="s">
        <v>1513</v>
      </c>
      <c r="D90" s="3" t="s">
        <v>28</v>
      </c>
      <c r="E90" s="18">
        <v>3</v>
      </c>
      <c r="F90" s="3">
        <v>561.53</v>
      </c>
      <c r="G90" s="3">
        <f t="shared" si="6"/>
        <v>1684.59</v>
      </c>
    </row>
    <row r="91" spans="2:7" s="1" customFormat="1" ht="15" customHeight="1" x14ac:dyDescent="0.3">
      <c r="B91" s="4" t="s">
        <v>1514</v>
      </c>
      <c r="C91" s="4" t="s">
        <v>1515</v>
      </c>
      <c r="D91" s="3" t="s">
        <v>28</v>
      </c>
      <c r="E91" s="18">
        <v>4</v>
      </c>
      <c r="F91" s="3">
        <v>1114.78</v>
      </c>
      <c r="G91" s="3">
        <f t="shared" si="6"/>
        <v>4459.12</v>
      </c>
    </row>
    <row r="92" spans="2:7" s="1" customFormat="1" ht="25.2" customHeight="1" x14ac:dyDescent="0.3">
      <c r="B92" s="10" t="s">
        <v>1526</v>
      </c>
      <c r="C92" s="10" t="s">
        <v>1527</v>
      </c>
      <c r="D92" s="11"/>
      <c r="E92" s="16"/>
      <c r="F92" s="11"/>
      <c r="G92" s="11">
        <f>+G93+G96+G105+G112</f>
        <v>291377.02999999997</v>
      </c>
    </row>
    <row r="93" spans="2:7" s="1" customFormat="1" ht="25.2" customHeight="1" x14ac:dyDescent="0.3">
      <c r="B93" s="12" t="s">
        <v>1528</v>
      </c>
      <c r="C93" s="12" t="s">
        <v>1529</v>
      </c>
      <c r="D93" s="13"/>
      <c r="E93" s="17"/>
      <c r="F93" s="13"/>
      <c r="G93" s="13">
        <f>SUM(G94:G95)</f>
        <v>23238.92</v>
      </c>
    </row>
    <row r="94" spans="2:7" s="1" customFormat="1" ht="15" customHeight="1" x14ac:dyDescent="0.3">
      <c r="B94" s="4" t="s">
        <v>1530</v>
      </c>
      <c r="C94" s="4" t="s">
        <v>1531</v>
      </c>
      <c r="D94" s="3" t="s">
        <v>1337</v>
      </c>
      <c r="E94" s="18">
        <v>200</v>
      </c>
      <c r="F94" s="3">
        <v>110.96</v>
      </c>
      <c r="G94" s="3">
        <f t="shared" ref="G94:G104" si="7">+ROUND(+IF(E94="",0,E94*F94),2)</f>
        <v>22192</v>
      </c>
    </row>
    <row r="95" spans="2:7" s="1" customFormat="1" ht="15" customHeight="1" x14ac:dyDescent="0.3">
      <c r="B95" s="4" t="s">
        <v>1532</v>
      </c>
      <c r="C95" s="4" t="s">
        <v>1533</v>
      </c>
      <c r="D95" s="3" t="s">
        <v>1337</v>
      </c>
      <c r="E95" s="18">
        <v>7</v>
      </c>
      <c r="F95" s="3">
        <v>149.56</v>
      </c>
      <c r="G95" s="3">
        <f t="shared" si="7"/>
        <v>1046.92</v>
      </c>
    </row>
    <row r="96" spans="2:7" s="1" customFormat="1" ht="25.2" customHeight="1" x14ac:dyDescent="0.3">
      <c r="B96" s="12" t="s">
        <v>1534</v>
      </c>
      <c r="C96" s="12" t="s">
        <v>1535</v>
      </c>
      <c r="D96" s="13"/>
      <c r="E96" s="17"/>
      <c r="F96" s="13"/>
      <c r="G96" s="13">
        <f>SUM(G97:G104)</f>
        <v>212367.97999999998</v>
      </c>
    </row>
    <row r="97" spans="2:7" s="1" customFormat="1" ht="15" customHeight="1" x14ac:dyDescent="0.3">
      <c r="B97" s="4" t="s">
        <v>1536</v>
      </c>
      <c r="C97" s="4" t="s">
        <v>1347</v>
      </c>
      <c r="D97" s="3" t="s">
        <v>25</v>
      </c>
      <c r="E97" s="18">
        <v>2140.46</v>
      </c>
      <c r="F97" s="3">
        <v>44.67</v>
      </c>
      <c r="G97" s="3">
        <f t="shared" si="7"/>
        <v>95614.35</v>
      </c>
    </row>
    <row r="98" spans="2:7" s="1" customFormat="1" ht="15" customHeight="1" x14ac:dyDescent="0.3">
      <c r="B98" s="4" t="s">
        <v>1537</v>
      </c>
      <c r="C98" s="4" t="s">
        <v>1349</v>
      </c>
      <c r="D98" s="3" t="s">
        <v>25</v>
      </c>
      <c r="E98" s="18">
        <v>950.97</v>
      </c>
      <c r="F98" s="3">
        <v>47.67</v>
      </c>
      <c r="G98" s="3">
        <f t="shared" si="7"/>
        <v>45332.74</v>
      </c>
    </row>
    <row r="99" spans="2:7" s="1" customFormat="1" ht="15" customHeight="1" x14ac:dyDescent="0.3">
      <c r="B99" s="4" t="s">
        <v>1538</v>
      </c>
      <c r="C99" s="4" t="s">
        <v>1351</v>
      </c>
      <c r="D99" s="3" t="s">
        <v>25</v>
      </c>
      <c r="E99" s="18">
        <v>311.69</v>
      </c>
      <c r="F99" s="3">
        <v>86.55</v>
      </c>
      <c r="G99" s="3">
        <f t="shared" si="7"/>
        <v>26976.77</v>
      </c>
    </row>
    <row r="100" spans="2:7" s="1" customFormat="1" ht="15" customHeight="1" x14ac:dyDescent="0.3">
      <c r="B100" s="4" t="s">
        <v>1539</v>
      </c>
      <c r="C100" s="4" t="s">
        <v>1355</v>
      </c>
      <c r="D100" s="3" t="s">
        <v>25</v>
      </c>
      <c r="E100" s="18">
        <v>220.37</v>
      </c>
      <c r="F100" s="3">
        <v>86.85</v>
      </c>
      <c r="G100" s="3">
        <f t="shared" si="7"/>
        <v>19139.13</v>
      </c>
    </row>
    <row r="101" spans="2:7" s="1" customFormat="1" ht="15" customHeight="1" x14ac:dyDescent="0.3">
      <c r="B101" s="4" t="s">
        <v>1540</v>
      </c>
      <c r="C101" s="4" t="s">
        <v>1357</v>
      </c>
      <c r="D101" s="3" t="s">
        <v>25</v>
      </c>
      <c r="E101" s="18">
        <v>76.91</v>
      </c>
      <c r="F101" s="3">
        <v>124.28</v>
      </c>
      <c r="G101" s="3">
        <f t="shared" si="7"/>
        <v>9558.3700000000008</v>
      </c>
    </row>
    <row r="102" spans="2:7" s="1" customFormat="1" ht="15" customHeight="1" x14ac:dyDescent="0.3">
      <c r="B102" s="4" t="s">
        <v>1541</v>
      </c>
      <c r="C102" s="4" t="s">
        <v>1359</v>
      </c>
      <c r="D102" s="3" t="s">
        <v>25</v>
      </c>
      <c r="E102" s="18">
        <v>18.29</v>
      </c>
      <c r="F102" s="3">
        <v>139.66999999999999</v>
      </c>
      <c r="G102" s="3">
        <f t="shared" si="7"/>
        <v>2554.56</v>
      </c>
    </row>
    <row r="103" spans="2:7" s="1" customFormat="1" ht="15" customHeight="1" x14ac:dyDescent="0.3">
      <c r="B103" s="4" t="s">
        <v>1542</v>
      </c>
      <c r="C103" s="4" t="s">
        <v>1361</v>
      </c>
      <c r="D103" s="3" t="s">
        <v>25</v>
      </c>
      <c r="E103" s="18">
        <v>81.099999999999994</v>
      </c>
      <c r="F103" s="3">
        <v>149.66999999999999</v>
      </c>
      <c r="G103" s="3">
        <f t="shared" si="7"/>
        <v>12138.24</v>
      </c>
    </row>
    <row r="104" spans="2:7" s="1" customFormat="1" ht="15" customHeight="1" x14ac:dyDescent="0.3">
      <c r="B104" s="4" t="s">
        <v>1543</v>
      </c>
      <c r="C104" s="4" t="s">
        <v>1363</v>
      </c>
      <c r="D104" s="3" t="s">
        <v>25</v>
      </c>
      <c r="E104" s="18">
        <v>6.6</v>
      </c>
      <c r="F104" s="3">
        <v>159.66999999999999</v>
      </c>
      <c r="G104" s="3">
        <f t="shared" si="7"/>
        <v>1053.82</v>
      </c>
    </row>
    <row r="105" spans="2:7" s="1" customFormat="1" ht="25.2" customHeight="1" x14ac:dyDescent="0.3">
      <c r="B105" s="12" t="s">
        <v>1544</v>
      </c>
      <c r="C105" s="12" t="s">
        <v>1545</v>
      </c>
      <c r="D105" s="13"/>
      <c r="E105" s="17"/>
      <c r="F105" s="13"/>
      <c r="G105" s="13">
        <f>SUM(G106:G111)/2</f>
        <v>3221.12</v>
      </c>
    </row>
    <row r="106" spans="2:7" s="1" customFormat="1" ht="19.95" customHeight="1" x14ac:dyDescent="0.3">
      <c r="B106" s="6" t="s">
        <v>1546</v>
      </c>
      <c r="C106" s="6" t="s">
        <v>1547</v>
      </c>
      <c r="D106" s="5"/>
      <c r="E106" s="19"/>
      <c r="F106" s="5"/>
      <c r="G106" s="5">
        <f>SUM(G107:G109)</f>
        <v>1248.1599999999999</v>
      </c>
    </row>
    <row r="107" spans="2:7" s="1" customFormat="1" ht="15" customHeight="1" x14ac:dyDescent="0.3">
      <c r="B107" s="4" t="s">
        <v>1558</v>
      </c>
      <c r="C107" s="4" t="s">
        <v>1403</v>
      </c>
      <c r="D107" s="3" t="s">
        <v>28</v>
      </c>
      <c r="E107" s="18">
        <v>3</v>
      </c>
      <c r="F107" s="3">
        <v>135.04</v>
      </c>
      <c r="G107" s="3">
        <f t="shared" ref="G107:G118" si="8">+ROUND(+IF(E107="",0,E107*F107),2)</f>
        <v>405.12</v>
      </c>
    </row>
    <row r="108" spans="2:7" s="1" customFormat="1" ht="15" customHeight="1" x14ac:dyDescent="0.3">
      <c r="B108" s="4" t="s">
        <v>1579</v>
      </c>
      <c r="C108" s="4" t="s">
        <v>1580</v>
      </c>
      <c r="D108" s="3" t="s">
        <v>28</v>
      </c>
      <c r="E108" s="18">
        <v>2</v>
      </c>
      <c r="F108" s="3">
        <v>52.43</v>
      </c>
      <c r="G108" s="3">
        <f t="shared" si="8"/>
        <v>104.86</v>
      </c>
    </row>
    <row r="109" spans="2:7" s="1" customFormat="1" ht="15" customHeight="1" x14ac:dyDescent="0.3">
      <c r="B109" s="4" t="s">
        <v>1581</v>
      </c>
      <c r="C109" s="4" t="s">
        <v>1471</v>
      </c>
      <c r="D109" s="3" t="s">
        <v>28</v>
      </c>
      <c r="E109" s="18">
        <v>3</v>
      </c>
      <c r="F109" s="3">
        <v>246.06</v>
      </c>
      <c r="G109" s="3">
        <f t="shared" si="8"/>
        <v>738.18</v>
      </c>
    </row>
    <row r="110" spans="2:7" s="1" customFormat="1" ht="19.95" customHeight="1" x14ac:dyDescent="0.3">
      <c r="B110" s="6" t="s">
        <v>1582</v>
      </c>
      <c r="C110" s="6" t="s">
        <v>1473</v>
      </c>
      <c r="D110" s="5"/>
      <c r="E110" s="19"/>
      <c r="F110" s="5"/>
      <c r="G110" s="5">
        <f>SUM(G111)</f>
        <v>1972.96</v>
      </c>
    </row>
    <row r="111" spans="2:7" s="1" customFormat="1" ht="15" customHeight="1" x14ac:dyDescent="0.3">
      <c r="B111" s="4" t="s">
        <v>1586</v>
      </c>
      <c r="C111" s="4" t="s">
        <v>1481</v>
      </c>
      <c r="D111" s="3" t="s">
        <v>28</v>
      </c>
      <c r="E111" s="18">
        <v>76</v>
      </c>
      <c r="F111" s="3">
        <v>25.96</v>
      </c>
      <c r="G111" s="3">
        <f t="shared" si="8"/>
        <v>1972.96</v>
      </c>
    </row>
    <row r="112" spans="2:7" s="1" customFormat="1" ht="25.2" customHeight="1" x14ac:dyDescent="0.3">
      <c r="B112" s="12" t="s">
        <v>1598</v>
      </c>
      <c r="C112" s="12" t="s">
        <v>1497</v>
      </c>
      <c r="D112" s="13"/>
      <c r="E112" s="17"/>
      <c r="F112" s="13"/>
      <c r="G112" s="13">
        <f>SUM(G113:G118)</f>
        <v>52549.01</v>
      </c>
    </row>
    <row r="113" spans="2:7" s="1" customFormat="1" ht="15" customHeight="1" x14ac:dyDescent="0.3">
      <c r="B113" s="4" t="s">
        <v>1599</v>
      </c>
      <c r="C113" s="4" t="s">
        <v>1600</v>
      </c>
      <c r="D113" s="3" t="s">
        <v>28</v>
      </c>
      <c r="E113" s="18">
        <v>189</v>
      </c>
      <c r="F113" s="3">
        <v>226.69</v>
      </c>
      <c r="G113" s="3">
        <f t="shared" si="8"/>
        <v>42844.41</v>
      </c>
    </row>
    <row r="114" spans="2:7" s="1" customFormat="1" ht="15" customHeight="1" x14ac:dyDescent="0.3">
      <c r="B114" s="4" t="s">
        <v>1601</v>
      </c>
      <c r="C114" s="4" t="s">
        <v>1602</v>
      </c>
      <c r="D114" s="3" t="s">
        <v>28</v>
      </c>
      <c r="E114" s="18">
        <v>22</v>
      </c>
      <c r="F114" s="3">
        <v>101.16</v>
      </c>
      <c r="G114" s="3">
        <f t="shared" si="8"/>
        <v>2225.52</v>
      </c>
    </row>
    <row r="115" spans="2:7" s="1" customFormat="1" ht="15" customHeight="1" x14ac:dyDescent="0.3">
      <c r="B115" s="4" t="s">
        <v>1603</v>
      </c>
      <c r="C115" s="4" t="s">
        <v>1604</v>
      </c>
      <c r="D115" s="3" t="s">
        <v>28</v>
      </c>
      <c r="E115" s="18">
        <v>7</v>
      </c>
      <c r="F115" s="3">
        <v>112.14</v>
      </c>
      <c r="G115" s="3">
        <f t="shared" si="8"/>
        <v>784.98</v>
      </c>
    </row>
    <row r="116" spans="2:7" s="1" customFormat="1" ht="15" customHeight="1" x14ac:dyDescent="0.3">
      <c r="B116" s="4" t="s">
        <v>1605</v>
      </c>
      <c r="C116" s="4" t="s">
        <v>1606</v>
      </c>
      <c r="D116" s="3" t="s">
        <v>28</v>
      </c>
      <c r="E116" s="18">
        <v>3</v>
      </c>
      <c r="F116" s="3">
        <v>217.14</v>
      </c>
      <c r="G116" s="3">
        <f t="shared" si="8"/>
        <v>651.41999999999996</v>
      </c>
    </row>
    <row r="117" spans="2:7" s="1" customFormat="1" ht="15" customHeight="1" x14ac:dyDescent="0.3">
      <c r="B117" s="4" t="s">
        <v>1607</v>
      </c>
      <c r="C117" s="4" t="s">
        <v>1608</v>
      </c>
      <c r="D117" s="3" t="s">
        <v>28</v>
      </c>
      <c r="E117" s="18">
        <v>4</v>
      </c>
      <c r="F117" s="3">
        <v>484.14</v>
      </c>
      <c r="G117" s="3">
        <f t="shared" si="8"/>
        <v>1936.56</v>
      </c>
    </row>
    <row r="118" spans="2:7" s="1" customFormat="1" ht="15" customHeight="1" x14ac:dyDescent="0.3">
      <c r="B118" s="4" t="s">
        <v>1609</v>
      </c>
      <c r="C118" s="4" t="s">
        <v>1610</v>
      </c>
      <c r="D118" s="3" t="s">
        <v>28</v>
      </c>
      <c r="E118" s="18">
        <v>4</v>
      </c>
      <c r="F118" s="3">
        <v>1026.53</v>
      </c>
      <c r="G118" s="3">
        <f t="shared" si="8"/>
        <v>4106.12</v>
      </c>
    </row>
    <row r="119" spans="2:7" s="1" customFormat="1" ht="25.2" customHeight="1" x14ac:dyDescent="0.3">
      <c r="B119" s="10" t="s">
        <v>1622</v>
      </c>
      <c r="C119" s="10" t="s">
        <v>1623</v>
      </c>
      <c r="D119" s="11"/>
      <c r="E119" s="16"/>
      <c r="F119" s="11"/>
      <c r="G119" s="11">
        <f>+G120+G172+G174</f>
        <v>776254.87999999989</v>
      </c>
    </row>
    <row r="120" spans="2:7" s="1" customFormat="1" ht="25.2" customHeight="1" x14ac:dyDescent="0.3">
      <c r="B120" s="12" t="s">
        <v>1628</v>
      </c>
      <c r="C120" s="12" t="s">
        <v>1629</v>
      </c>
      <c r="D120" s="13"/>
      <c r="E120" s="17"/>
      <c r="F120" s="13"/>
      <c r="G120" s="13">
        <f>SUM(G121:G171)</f>
        <v>289360.56999999995</v>
      </c>
    </row>
    <row r="121" spans="2:7" s="1" customFormat="1" ht="15" customHeight="1" x14ac:dyDescent="0.3">
      <c r="B121" s="4" t="s">
        <v>1630</v>
      </c>
      <c r="C121" s="4" t="s">
        <v>1631</v>
      </c>
      <c r="D121" s="3" t="s">
        <v>28</v>
      </c>
      <c r="E121" s="18">
        <v>113</v>
      </c>
      <c r="F121" s="3">
        <v>84.45</v>
      </c>
      <c r="G121" s="3">
        <f t="shared" ref="G121:G183" si="9">+ROUND(+IF(E121="",0,E121*F121),2)</f>
        <v>9542.85</v>
      </c>
    </row>
    <row r="122" spans="2:7" s="1" customFormat="1" ht="15" customHeight="1" x14ac:dyDescent="0.3">
      <c r="B122" s="4" t="s">
        <v>1632</v>
      </c>
      <c r="C122" s="4" t="s">
        <v>1633</v>
      </c>
      <c r="D122" s="3" t="s">
        <v>28</v>
      </c>
      <c r="E122" s="18">
        <v>15</v>
      </c>
      <c r="F122" s="3">
        <v>82.32</v>
      </c>
      <c r="G122" s="3">
        <f t="shared" si="9"/>
        <v>1234.8</v>
      </c>
    </row>
    <row r="123" spans="2:7" s="1" customFormat="1" ht="15" customHeight="1" x14ac:dyDescent="0.3">
      <c r="B123" s="4" t="s">
        <v>1634</v>
      </c>
      <c r="C123" s="4" t="s">
        <v>1635</v>
      </c>
      <c r="D123" s="3" t="s">
        <v>28</v>
      </c>
      <c r="E123" s="18">
        <v>10</v>
      </c>
      <c r="F123" s="3">
        <v>94.95</v>
      </c>
      <c r="G123" s="3">
        <f t="shared" si="9"/>
        <v>949.5</v>
      </c>
    </row>
    <row r="124" spans="2:7" s="1" customFormat="1" ht="15" customHeight="1" x14ac:dyDescent="0.3">
      <c r="B124" s="4" t="s">
        <v>1636</v>
      </c>
      <c r="C124" s="4" t="s">
        <v>1637</v>
      </c>
      <c r="D124" s="3" t="s">
        <v>28</v>
      </c>
      <c r="E124" s="18">
        <v>10</v>
      </c>
      <c r="F124" s="3">
        <v>140.87</v>
      </c>
      <c r="G124" s="3">
        <f t="shared" si="9"/>
        <v>1408.7</v>
      </c>
    </row>
    <row r="125" spans="2:7" s="1" customFormat="1" ht="15" customHeight="1" x14ac:dyDescent="0.3">
      <c r="B125" s="4" t="s">
        <v>1638</v>
      </c>
      <c r="C125" s="4" t="s">
        <v>1639</v>
      </c>
      <c r="D125" s="3" t="s">
        <v>28</v>
      </c>
      <c r="E125" s="18">
        <v>66</v>
      </c>
      <c r="F125" s="3">
        <v>155.72999999999999</v>
      </c>
      <c r="G125" s="3">
        <f t="shared" si="9"/>
        <v>10278.18</v>
      </c>
    </row>
    <row r="126" spans="2:7" s="1" customFormat="1" ht="15" customHeight="1" x14ac:dyDescent="0.3">
      <c r="B126" s="4" t="s">
        <v>1640</v>
      </c>
      <c r="C126" s="4" t="s">
        <v>1641</v>
      </c>
      <c r="D126" s="3" t="s">
        <v>28</v>
      </c>
      <c r="E126" s="18">
        <v>35</v>
      </c>
      <c r="F126" s="3">
        <v>168.41</v>
      </c>
      <c r="G126" s="3">
        <f t="shared" si="9"/>
        <v>5894.35</v>
      </c>
    </row>
    <row r="127" spans="2:7" s="1" customFormat="1" ht="15" customHeight="1" x14ac:dyDescent="0.3">
      <c r="B127" s="4" t="s">
        <v>1642</v>
      </c>
      <c r="C127" s="4" t="s">
        <v>1643</v>
      </c>
      <c r="D127" s="3" t="s">
        <v>28</v>
      </c>
      <c r="E127" s="18">
        <v>18</v>
      </c>
      <c r="F127" s="3">
        <v>179.72</v>
      </c>
      <c r="G127" s="3">
        <f t="shared" si="9"/>
        <v>3234.96</v>
      </c>
    </row>
    <row r="128" spans="2:7" s="1" customFormat="1" ht="15" customHeight="1" x14ac:dyDescent="0.3">
      <c r="B128" s="4" t="s">
        <v>1644</v>
      </c>
      <c r="C128" s="4" t="s">
        <v>1645</v>
      </c>
      <c r="D128" s="3" t="s">
        <v>28</v>
      </c>
      <c r="E128" s="18">
        <v>64</v>
      </c>
      <c r="F128" s="3">
        <v>278.60000000000002</v>
      </c>
      <c r="G128" s="3">
        <f t="shared" si="9"/>
        <v>17830.400000000001</v>
      </c>
    </row>
    <row r="129" spans="2:7" s="1" customFormat="1" ht="15" customHeight="1" x14ac:dyDescent="0.3">
      <c r="B129" s="4" t="s">
        <v>1646</v>
      </c>
      <c r="C129" s="4" t="s">
        <v>1647</v>
      </c>
      <c r="D129" s="3" t="s">
        <v>28</v>
      </c>
      <c r="E129" s="18">
        <v>73</v>
      </c>
      <c r="F129" s="3">
        <v>545.41999999999996</v>
      </c>
      <c r="G129" s="3">
        <f t="shared" si="9"/>
        <v>39815.660000000003</v>
      </c>
    </row>
    <row r="130" spans="2:7" s="1" customFormat="1" ht="15" customHeight="1" x14ac:dyDescent="0.3">
      <c r="B130" s="4" t="s">
        <v>1650</v>
      </c>
      <c r="C130" s="4" t="s">
        <v>1651</v>
      </c>
      <c r="D130" s="3" t="s">
        <v>28</v>
      </c>
      <c r="E130" s="18">
        <v>60</v>
      </c>
      <c r="F130" s="3">
        <v>106.05</v>
      </c>
      <c r="G130" s="3">
        <f t="shared" si="9"/>
        <v>6363</v>
      </c>
    </row>
    <row r="131" spans="2:7" s="1" customFormat="1" ht="15" customHeight="1" x14ac:dyDescent="0.3">
      <c r="B131" s="4" t="s">
        <v>1652</v>
      </c>
      <c r="C131" s="4" t="s">
        <v>1653</v>
      </c>
      <c r="D131" s="3" t="s">
        <v>28</v>
      </c>
      <c r="E131" s="18">
        <v>25</v>
      </c>
      <c r="F131" s="3">
        <v>109.12</v>
      </c>
      <c r="G131" s="3">
        <f t="shared" si="9"/>
        <v>2728</v>
      </c>
    </row>
    <row r="132" spans="2:7" s="1" customFormat="1" ht="15" customHeight="1" x14ac:dyDescent="0.3">
      <c r="B132" s="4" t="s">
        <v>1654</v>
      </c>
      <c r="C132" s="4" t="s">
        <v>1655</v>
      </c>
      <c r="D132" s="3" t="s">
        <v>28</v>
      </c>
      <c r="E132" s="18">
        <v>30</v>
      </c>
      <c r="F132" s="3">
        <v>124.86</v>
      </c>
      <c r="G132" s="3">
        <f t="shared" si="9"/>
        <v>3745.8</v>
      </c>
    </row>
    <row r="133" spans="2:7" s="1" customFormat="1" ht="15" customHeight="1" x14ac:dyDescent="0.3">
      <c r="B133" s="4" t="s">
        <v>1656</v>
      </c>
      <c r="C133" s="4" t="s">
        <v>1657</v>
      </c>
      <c r="D133" s="3" t="s">
        <v>28</v>
      </c>
      <c r="E133" s="18">
        <v>40</v>
      </c>
      <c r="F133" s="3">
        <v>189.14</v>
      </c>
      <c r="G133" s="3">
        <f t="shared" si="9"/>
        <v>7565.6</v>
      </c>
    </row>
    <row r="134" spans="2:7" s="1" customFormat="1" ht="15" customHeight="1" x14ac:dyDescent="0.3">
      <c r="B134" s="4" t="s">
        <v>1658</v>
      </c>
      <c r="C134" s="4" t="s">
        <v>1659</v>
      </c>
      <c r="D134" s="3" t="s">
        <v>28</v>
      </c>
      <c r="E134" s="18">
        <v>45</v>
      </c>
      <c r="F134" s="3">
        <v>217.9</v>
      </c>
      <c r="G134" s="3">
        <f t="shared" si="9"/>
        <v>9805.5</v>
      </c>
    </row>
    <row r="135" spans="2:7" s="1" customFormat="1" ht="15" customHeight="1" x14ac:dyDescent="0.3">
      <c r="B135" s="4" t="s">
        <v>1660</v>
      </c>
      <c r="C135" s="4" t="s">
        <v>1661</v>
      </c>
      <c r="D135" s="3" t="s">
        <v>28</v>
      </c>
      <c r="E135" s="18">
        <v>61</v>
      </c>
      <c r="F135" s="3">
        <v>240.12</v>
      </c>
      <c r="G135" s="3">
        <f t="shared" si="9"/>
        <v>14647.32</v>
      </c>
    </row>
    <row r="136" spans="2:7" s="1" customFormat="1" ht="15" customHeight="1" x14ac:dyDescent="0.3">
      <c r="B136" s="4" t="s">
        <v>1662</v>
      </c>
      <c r="C136" s="4" t="s">
        <v>1663</v>
      </c>
      <c r="D136" s="3" t="s">
        <v>28</v>
      </c>
      <c r="E136" s="18">
        <v>25</v>
      </c>
      <c r="F136" s="3">
        <v>257.72000000000003</v>
      </c>
      <c r="G136" s="3">
        <f t="shared" si="9"/>
        <v>6443</v>
      </c>
    </row>
    <row r="137" spans="2:7" s="1" customFormat="1" ht="15" customHeight="1" x14ac:dyDescent="0.3">
      <c r="B137" s="4" t="s">
        <v>1664</v>
      </c>
      <c r="C137" s="4" t="s">
        <v>1665</v>
      </c>
      <c r="D137" s="3" t="s">
        <v>28</v>
      </c>
      <c r="E137" s="18">
        <v>20</v>
      </c>
      <c r="F137" s="3">
        <v>252.73</v>
      </c>
      <c r="G137" s="3">
        <f t="shared" si="9"/>
        <v>5054.6000000000004</v>
      </c>
    </row>
    <row r="138" spans="2:7" s="1" customFormat="1" ht="15" customHeight="1" x14ac:dyDescent="0.3">
      <c r="B138" s="4" t="s">
        <v>1666</v>
      </c>
      <c r="C138" s="4" t="s">
        <v>1667</v>
      </c>
      <c r="D138" s="3" t="s">
        <v>28</v>
      </c>
      <c r="E138" s="18">
        <v>31</v>
      </c>
      <c r="F138" s="3">
        <v>967.93</v>
      </c>
      <c r="G138" s="3">
        <f t="shared" si="9"/>
        <v>30005.83</v>
      </c>
    </row>
    <row r="139" spans="2:7" s="1" customFormat="1" ht="15" customHeight="1" x14ac:dyDescent="0.3">
      <c r="B139" s="4" t="s">
        <v>1670</v>
      </c>
      <c r="C139" s="4" t="s">
        <v>1671</v>
      </c>
      <c r="D139" s="3" t="s">
        <v>28</v>
      </c>
      <c r="E139" s="18">
        <v>10</v>
      </c>
      <c r="F139" s="3">
        <v>129.18</v>
      </c>
      <c r="G139" s="3">
        <f t="shared" si="9"/>
        <v>1291.8</v>
      </c>
    </row>
    <row r="140" spans="2:7" s="1" customFormat="1" ht="15" customHeight="1" x14ac:dyDescent="0.3">
      <c r="B140" s="4" t="s">
        <v>1672</v>
      </c>
      <c r="C140" s="4" t="s">
        <v>1673</v>
      </c>
      <c r="D140" s="3" t="s">
        <v>28</v>
      </c>
      <c r="E140" s="18">
        <v>5</v>
      </c>
      <c r="F140" s="3">
        <v>150.75</v>
      </c>
      <c r="G140" s="3">
        <f t="shared" si="9"/>
        <v>753.75</v>
      </c>
    </row>
    <row r="141" spans="2:7" s="1" customFormat="1" ht="15" customHeight="1" x14ac:dyDescent="0.3">
      <c r="B141" s="4" t="s">
        <v>1674</v>
      </c>
      <c r="C141" s="4" t="s">
        <v>1675</v>
      </c>
      <c r="D141" s="3" t="s">
        <v>28</v>
      </c>
      <c r="E141" s="18">
        <v>15</v>
      </c>
      <c r="F141" s="3">
        <v>235.39</v>
      </c>
      <c r="G141" s="3">
        <f t="shared" si="9"/>
        <v>3530.85</v>
      </c>
    </row>
    <row r="142" spans="2:7" s="1" customFormat="1" ht="15" customHeight="1" x14ac:dyDescent="0.3">
      <c r="B142" s="4" t="s">
        <v>1676</v>
      </c>
      <c r="C142" s="4" t="s">
        <v>1677</v>
      </c>
      <c r="D142" s="3" t="s">
        <v>28</v>
      </c>
      <c r="E142" s="18">
        <v>25</v>
      </c>
      <c r="F142" s="3">
        <v>259.16000000000003</v>
      </c>
      <c r="G142" s="3">
        <f t="shared" si="9"/>
        <v>6479</v>
      </c>
    </row>
    <row r="143" spans="2:7" s="1" customFormat="1" ht="15" customHeight="1" x14ac:dyDescent="0.3">
      <c r="B143" s="4" t="s">
        <v>1678</v>
      </c>
      <c r="C143" s="4" t="s">
        <v>1679</v>
      </c>
      <c r="D143" s="3" t="s">
        <v>28</v>
      </c>
      <c r="E143" s="18">
        <v>30</v>
      </c>
      <c r="F143" s="3">
        <v>290.07</v>
      </c>
      <c r="G143" s="3">
        <f t="shared" si="9"/>
        <v>8702.1</v>
      </c>
    </row>
    <row r="144" spans="2:7" s="1" customFormat="1" ht="15" customHeight="1" x14ac:dyDescent="0.3">
      <c r="B144" s="4" t="s">
        <v>1680</v>
      </c>
      <c r="C144" s="4" t="s">
        <v>1681</v>
      </c>
      <c r="D144" s="3" t="s">
        <v>28</v>
      </c>
      <c r="E144" s="18">
        <v>6</v>
      </c>
      <c r="F144" s="3">
        <v>314.72000000000003</v>
      </c>
      <c r="G144" s="3">
        <f t="shared" si="9"/>
        <v>1888.32</v>
      </c>
    </row>
    <row r="145" spans="2:7" s="1" customFormat="1" ht="15" customHeight="1" x14ac:dyDescent="0.3">
      <c r="B145" s="4" t="s">
        <v>1682</v>
      </c>
      <c r="C145" s="4" t="s">
        <v>1683</v>
      </c>
      <c r="D145" s="3" t="s">
        <v>28</v>
      </c>
      <c r="E145" s="18">
        <v>10</v>
      </c>
      <c r="F145" s="3">
        <v>575.71</v>
      </c>
      <c r="G145" s="3">
        <f t="shared" si="9"/>
        <v>5757.1</v>
      </c>
    </row>
    <row r="146" spans="2:7" s="1" customFormat="1" ht="15" customHeight="1" x14ac:dyDescent="0.3">
      <c r="B146" s="4" t="s">
        <v>1684</v>
      </c>
      <c r="C146" s="4" t="s">
        <v>1685</v>
      </c>
      <c r="D146" s="3" t="s">
        <v>28</v>
      </c>
      <c r="E146" s="18">
        <v>20</v>
      </c>
      <c r="F146" s="3">
        <v>119.47</v>
      </c>
      <c r="G146" s="3">
        <f t="shared" si="9"/>
        <v>2389.4</v>
      </c>
    </row>
    <row r="147" spans="2:7" s="1" customFormat="1" ht="15" customHeight="1" x14ac:dyDescent="0.3">
      <c r="B147" s="4" t="s">
        <v>1686</v>
      </c>
      <c r="C147" s="4" t="s">
        <v>1687</v>
      </c>
      <c r="D147" s="3" t="s">
        <v>28</v>
      </c>
      <c r="E147" s="18">
        <v>40</v>
      </c>
      <c r="F147" s="3">
        <v>123.35</v>
      </c>
      <c r="G147" s="3">
        <f t="shared" si="9"/>
        <v>4934</v>
      </c>
    </row>
    <row r="148" spans="2:7" s="1" customFormat="1" ht="15" customHeight="1" x14ac:dyDescent="0.3">
      <c r="B148" s="4" t="s">
        <v>1688</v>
      </c>
      <c r="C148" s="4" t="s">
        <v>1689</v>
      </c>
      <c r="D148" s="3" t="s">
        <v>28</v>
      </c>
      <c r="E148" s="18">
        <v>55</v>
      </c>
      <c r="F148" s="3">
        <v>123.3</v>
      </c>
      <c r="G148" s="3">
        <f t="shared" si="9"/>
        <v>6781.5</v>
      </c>
    </row>
    <row r="149" spans="2:7" s="1" customFormat="1" ht="15" customHeight="1" x14ac:dyDescent="0.3">
      <c r="B149" s="4" t="s">
        <v>1690</v>
      </c>
      <c r="C149" s="4" t="s">
        <v>1691</v>
      </c>
      <c r="D149" s="3" t="s">
        <v>28</v>
      </c>
      <c r="E149" s="18">
        <v>27</v>
      </c>
      <c r="F149" s="3">
        <v>134.51</v>
      </c>
      <c r="G149" s="3">
        <f t="shared" si="9"/>
        <v>3631.77</v>
      </c>
    </row>
    <row r="150" spans="2:7" s="1" customFormat="1" ht="15" customHeight="1" x14ac:dyDescent="0.3">
      <c r="B150" s="4" t="s">
        <v>1692</v>
      </c>
      <c r="C150" s="4" t="s">
        <v>1693</v>
      </c>
      <c r="D150" s="3" t="s">
        <v>28</v>
      </c>
      <c r="E150" s="18">
        <v>48</v>
      </c>
      <c r="F150" s="3">
        <v>121.29</v>
      </c>
      <c r="G150" s="3">
        <f t="shared" si="9"/>
        <v>5821.92</v>
      </c>
    </row>
    <row r="151" spans="2:7" s="1" customFormat="1" ht="15" customHeight="1" x14ac:dyDescent="0.3">
      <c r="B151" s="4" t="s">
        <v>1694</v>
      </c>
      <c r="C151" s="4" t="s">
        <v>1695</v>
      </c>
      <c r="D151" s="3" t="s">
        <v>28</v>
      </c>
      <c r="E151" s="18">
        <v>14</v>
      </c>
      <c r="F151" s="3">
        <v>138.81</v>
      </c>
      <c r="G151" s="3">
        <f t="shared" si="9"/>
        <v>1943.34</v>
      </c>
    </row>
    <row r="152" spans="2:7" s="1" customFormat="1" ht="15" customHeight="1" x14ac:dyDescent="0.3">
      <c r="B152" s="4" t="s">
        <v>1696</v>
      </c>
      <c r="C152" s="4" t="s">
        <v>1697</v>
      </c>
      <c r="D152" s="3" t="s">
        <v>28</v>
      </c>
      <c r="E152" s="18">
        <v>20</v>
      </c>
      <c r="F152" s="3">
        <v>159.53</v>
      </c>
      <c r="G152" s="3">
        <f t="shared" si="9"/>
        <v>3190.6</v>
      </c>
    </row>
    <row r="153" spans="2:7" s="1" customFormat="1" ht="15" customHeight="1" x14ac:dyDescent="0.3">
      <c r="B153" s="4" t="s">
        <v>1698</v>
      </c>
      <c r="C153" s="4" t="s">
        <v>1699</v>
      </c>
      <c r="D153" s="3" t="s">
        <v>28</v>
      </c>
      <c r="E153" s="18">
        <v>26</v>
      </c>
      <c r="F153" s="3">
        <v>139.55000000000001</v>
      </c>
      <c r="G153" s="3">
        <f t="shared" si="9"/>
        <v>3628.3</v>
      </c>
    </row>
    <row r="154" spans="2:7" s="1" customFormat="1" ht="15" customHeight="1" x14ac:dyDescent="0.3">
      <c r="B154" s="4" t="s">
        <v>1700</v>
      </c>
      <c r="C154" s="4" t="s">
        <v>1701</v>
      </c>
      <c r="D154" s="3" t="s">
        <v>28</v>
      </c>
      <c r="E154" s="18">
        <v>26</v>
      </c>
      <c r="F154" s="3">
        <v>158.44</v>
      </c>
      <c r="G154" s="3">
        <f t="shared" si="9"/>
        <v>4119.4399999999996</v>
      </c>
    </row>
    <row r="155" spans="2:7" s="1" customFormat="1" ht="15" customHeight="1" x14ac:dyDescent="0.3">
      <c r="B155" s="4" t="s">
        <v>1702</v>
      </c>
      <c r="C155" s="4" t="s">
        <v>1703</v>
      </c>
      <c r="D155" s="3" t="s">
        <v>28</v>
      </c>
      <c r="E155" s="18">
        <v>18</v>
      </c>
      <c r="F155" s="3">
        <v>161.08000000000001</v>
      </c>
      <c r="G155" s="3">
        <f t="shared" si="9"/>
        <v>2899.44</v>
      </c>
    </row>
    <row r="156" spans="2:7" s="1" customFormat="1" ht="15" customHeight="1" x14ac:dyDescent="0.3">
      <c r="B156" s="4" t="s">
        <v>1704</v>
      </c>
      <c r="C156" s="4" t="s">
        <v>1705</v>
      </c>
      <c r="D156" s="3" t="s">
        <v>28</v>
      </c>
      <c r="E156" s="18">
        <v>8</v>
      </c>
      <c r="F156" s="3">
        <v>181.09</v>
      </c>
      <c r="G156" s="3">
        <f t="shared" si="9"/>
        <v>1448.72</v>
      </c>
    </row>
    <row r="157" spans="2:7" s="1" customFormat="1" ht="15" customHeight="1" x14ac:dyDescent="0.3">
      <c r="B157" s="4" t="s">
        <v>1706</v>
      </c>
      <c r="C157" s="4" t="s">
        <v>1707</v>
      </c>
      <c r="D157" s="3" t="s">
        <v>28</v>
      </c>
      <c r="E157" s="18">
        <v>23</v>
      </c>
      <c r="F157" s="3">
        <v>187.34</v>
      </c>
      <c r="G157" s="3">
        <f t="shared" si="9"/>
        <v>4308.82</v>
      </c>
    </row>
    <row r="158" spans="2:7" s="1" customFormat="1" ht="15" customHeight="1" x14ac:dyDescent="0.3">
      <c r="B158" s="4" t="s">
        <v>1708</v>
      </c>
      <c r="C158" s="4" t="s">
        <v>1709</v>
      </c>
      <c r="D158" s="3" t="s">
        <v>28</v>
      </c>
      <c r="E158" s="18">
        <v>24</v>
      </c>
      <c r="F158" s="3">
        <v>173.3</v>
      </c>
      <c r="G158" s="3">
        <f t="shared" si="9"/>
        <v>4159.2</v>
      </c>
    </row>
    <row r="159" spans="2:7" s="1" customFormat="1" ht="15" customHeight="1" x14ac:dyDescent="0.3">
      <c r="B159" s="4" t="s">
        <v>1710</v>
      </c>
      <c r="C159" s="4" t="s">
        <v>1711</v>
      </c>
      <c r="D159" s="3" t="s">
        <v>28</v>
      </c>
      <c r="E159" s="18">
        <v>12</v>
      </c>
      <c r="F159" s="3">
        <v>173.81</v>
      </c>
      <c r="G159" s="3">
        <f t="shared" si="9"/>
        <v>2085.7199999999998</v>
      </c>
    </row>
    <row r="160" spans="2:7" s="1" customFormat="1" ht="15" customHeight="1" x14ac:dyDescent="0.3">
      <c r="B160" s="4" t="s">
        <v>1712</v>
      </c>
      <c r="C160" s="4" t="s">
        <v>1713</v>
      </c>
      <c r="D160" s="3" t="s">
        <v>28</v>
      </c>
      <c r="E160" s="18">
        <v>22</v>
      </c>
      <c r="F160" s="3">
        <v>181.79</v>
      </c>
      <c r="G160" s="3">
        <f t="shared" si="9"/>
        <v>3999.38</v>
      </c>
    </row>
    <row r="161" spans="2:7" s="1" customFormat="1" ht="15" customHeight="1" x14ac:dyDescent="0.3">
      <c r="B161" s="4" t="s">
        <v>1714</v>
      </c>
      <c r="C161" s="4" t="s">
        <v>1715</v>
      </c>
      <c r="D161" s="3" t="s">
        <v>28</v>
      </c>
      <c r="E161" s="18">
        <v>18</v>
      </c>
      <c r="F161" s="3">
        <v>200.59</v>
      </c>
      <c r="G161" s="3">
        <f t="shared" si="9"/>
        <v>3610.62</v>
      </c>
    </row>
    <row r="162" spans="2:7" s="1" customFormat="1" ht="15" customHeight="1" x14ac:dyDescent="0.3">
      <c r="B162" s="4" t="s">
        <v>1716</v>
      </c>
      <c r="C162" s="4" t="s">
        <v>1717</v>
      </c>
      <c r="D162" s="3" t="s">
        <v>28</v>
      </c>
      <c r="E162" s="18">
        <v>9</v>
      </c>
      <c r="F162" s="3">
        <v>199.56</v>
      </c>
      <c r="G162" s="3">
        <f t="shared" si="9"/>
        <v>1796.04</v>
      </c>
    </row>
    <row r="163" spans="2:7" s="1" customFormat="1" ht="15" customHeight="1" x14ac:dyDescent="0.3">
      <c r="B163" s="4" t="s">
        <v>1718</v>
      </c>
      <c r="C163" s="4" t="s">
        <v>1719</v>
      </c>
      <c r="D163" s="3" t="s">
        <v>28</v>
      </c>
      <c r="E163" s="18">
        <v>32</v>
      </c>
      <c r="F163" s="3">
        <v>204.3</v>
      </c>
      <c r="G163" s="3">
        <f t="shared" si="9"/>
        <v>6537.6</v>
      </c>
    </row>
    <row r="164" spans="2:7" s="1" customFormat="1" ht="15" customHeight="1" x14ac:dyDescent="0.3">
      <c r="B164" s="4" t="s">
        <v>1720</v>
      </c>
      <c r="C164" s="4" t="s">
        <v>1721</v>
      </c>
      <c r="D164" s="3" t="s">
        <v>28</v>
      </c>
      <c r="E164" s="18">
        <v>5</v>
      </c>
      <c r="F164" s="3">
        <v>216.53</v>
      </c>
      <c r="G164" s="3">
        <f t="shared" si="9"/>
        <v>1082.6500000000001</v>
      </c>
    </row>
    <row r="165" spans="2:7" s="1" customFormat="1" ht="15" customHeight="1" x14ac:dyDescent="0.3">
      <c r="B165" s="4" t="s">
        <v>1722</v>
      </c>
      <c r="C165" s="4" t="s">
        <v>1723</v>
      </c>
      <c r="D165" s="3" t="s">
        <v>28</v>
      </c>
      <c r="E165" s="18">
        <v>12</v>
      </c>
      <c r="F165" s="3">
        <v>226.86</v>
      </c>
      <c r="G165" s="3">
        <f t="shared" si="9"/>
        <v>2722.32</v>
      </c>
    </row>
    <row r="166" spans="2:7" s="1" customFormat="1" ht="15" customHeight="1" x14ac:dyDescent="0.3">
      <c r="B166" s="4" t="s">
        <v>1724</v>
      </c>
      <c r="C166" s="4" t="s">
        <v>1725</v>
      </c>
      <c r="D166" s="3" t="s">
        <v>28</v>
      </c>
      <c r="E166" s="18">
        <v>10</v>
      </c>
      <c r="F166" s="3">
        <v>221.68</v>
      </c>
      <c r="G166" s="3">
        <f t="shared" si="9"/>
        <v>2216.8000000000002</v>
      </c>
    </row>
    <row r="167" spans="2:7" s="1" customFormat="1" ht="15" customHeight="1" x14ac:dyDescent="0.3">
      <c r="B167" s="4" t="s">
        <v>1726</v>
      </c>
      <c r="C167" s="4" t="s">
        <v>1727</v>
      </c>
      <c r="D167" s="3" t="s">
        <v>28</v>
      </c>
      <c r="E167" s="18">
        <v>6</v>
      </c>
      <c r="F167" s="3">
        <v>225.57</v>
      </c>
      <c r="G167" s="3">
        <f t="shared" si="9"/>
        <v>1353.42</v>
      </c>
    </row>
    <row r="168" spans="2:7" s="1" customFormat="1" ht="15" customHeight="1" x14ac:dyDescent="0.3">
      <c r="B168" s="4" t="s">
        <v>1728</v>
      </c>
      <c r="C168" s="4" t="s">
        <v>1729</v>
      </c>
      <c r="D168" s="3" t="s">
        <v>28</v>
      </c>
      <c r="E168" s="18">
        <v>13</v>
      </c>
      <c r="F168" s="3">
        <v>259.58999999999997</v>
      </c>
      <c r="G168" s="3">
        <f t="shared" si="9"/>
        <v>3374.67</v>
      </c>
    </row>
    <row r="169" spans="2:7" s="1" customFormat="1" ht="15" customHeight="1" x14ac:dyDescent="0.3">
      <c r="B169" s="4" t="s">
        <v>1730</v>
      </c>
      <c r="C169" s="4" t="s">
        <v>1731</v>
      </c>
      <c r="D169" s="3" t="s">
        <v>28</v>
      </c>
      <c r="E169" s="18">
        <v>9</v>
      </c>
      <c r="F169" s="3">
        <v>270.06</v>
      </c>
      <c r="G169" s="3">
        <f t="shared" si="9"/>
        <v>2430.54</v>
      </c>
    </row>
    <row r="170" spans="2:7" s="1" customFormat="1" ht="15" customHeight="1" x14ac:dyDescent="0.3">
      <c r="B170" s="4" t="s">
        <v>1732</v>
      </c>
      <c r="C170" s="4" t="s">
        <v>1733</v>
      </c>
      <c r="D170" s="3" t="s">
        <v>28</v>
      </c>
      <c r="E170" s="18">
        <v>1</v>
      </c>
      <c r="F170" s="3">
        <v>261.49</v>
      </c>
      <c r="G170" s="3">
        <f t="shared" si="9"/>
        <v>261.49</v>
      </c>
    </row>
    <row r="171" spans="2:7" s="1" customFormat="1" ht="15" customHeight="1" x14ac:dyDescent="0.3">
      <c r="B171" s="4" t="s">
        <v>1734</v>
      </c>
      <c r="C171" s="4" t="s">
        <v>1735</v>
      </c>
      <c r="D171" s="3" t="s">
        <v>28</v>
      </c>
      <c r="E171" s="18">
        <v>10</v>
      </c>
      <c r="F171" s="3">
        <v>368.19</v>
      </c>
      <c r="G171" s="3">
        <f t="shared" si="9"/>
        <v>3681.9</v>
      </c>
    </row>
    <row r="172" spans="2:7" s="1" customFormat="1" ht="25.2" customHeight="1" x14ac:dyDescent="0.3">
      <c r="B172" s="12" t="s">
        <v>1760</v>
      </c>
      <c r="C172" s="12" t="s">
        <v>1616</v>
      </c>
      <c r="D172" s="13"/>
      <c r="E172" s="17"/>
      <c r="F172" s="13"/>
      <c r="G172" s="13">
        <f>SUM(G173)</f>
        <v>63230.25</v>
      </c>
    </row>
    <row r="173" spans="2:7" s="1" customFormat="1" ht="15" customHeight="1" x14ac:dyDescent="0.3">
      <c r="B173" s="4" t="s">
        <v>1761</v>
      </c>
      <c r="C173" s="4" t="s">
        <v>1762</v>
      </c>
      <c r="D173" s="3" t="s">
        <v>31</v>
      </c>
      <c r="E173" s="18">
        <v>1</v>
      </c>
      <c r="F173" s="3">
        <v>63230.25</v>
      </c>
      <c r="G173" s="3">
        <f t="shared" si="9"/>
        <v>63230.25</v>
      </c>
    </row>
    <row r="174" spans="2:7" s="1" customFormat="1" ht="25.2" customHeight="1" x14ac:dyDescent="0.3">
      <c r="B174" s="12" t="s">
        <v>1771</v>
      </c>
      <c r="C174" s="12" t="s">
        <v>1345</v>
      </c>
      <c r="D174" s="13"/>
      <c r="E174" s="17"/>
      <c r="F174" s="13"/>
      <c r="G174" s="13">
        <f>SUM(G175:G183)</f>
        <v>423664.06</v>
      </c>
    </row>
    <row r="175" spans="2:7" s="1" customFormat="1" ht="15" customHeight="1" x14ac:dyDescent="0.3">
      <c r="B175" s="4" t="s">
        <v>1772</v>
      </c>
      <c r="C175" s="4" t="s">
        <v>1773</v>
      </c>
      <c r="D175" s="3" t="s">
        <v>25</v>
      </c>
      <c r="E175" s="18">
        <v>2065.4499999999998</v>
      </c>
      <c r="F175" s="3">
        <v>73.39</v>
      </c>
      <c r="G175" s="3">
        <f t="shared" si="9"/>
        <v>151583.38</v>
      </c>
    </row>
    <row r="176" spans="2:7" s="1" customFormat="1" ht="15" customHeight="1" x14ac:dyDescent="0.3">
      <c r="B176" s="4" t="s">
        <v>1774</v>
      </c>
      <c r="C176" s="4" t="s">
        <v>1775</v>
      </c>
      <c r="D176" s="3" t="s">
        <v>25</v>
      </c>
      <c r="E176" s="18">
        <v>413.05</v>
      </c>
      <c r="F176" s="3">
        <v>202.22</v>
      </c>
      <c r="G176" s="3">
        <f t="shared" si="9"/>
        <v>83526.97</v>
      </c>
    </row>
    <row r="177" spans="2:7" s="1" customFormat="1" ht="15" customHeight="1" x14ac:dyDescent="0.3">
      <c r="B177" s="4" t="s">
        <v>1776</v>
      </c>
      <c r="C177" s="4" t="s">
        <v>1777</v>
      </c>
      <c r="D177" s="3" t="s">
        <v>25</v>
      </c>
      <c r="E177" s="18">
        <v>257.06</v>
      </c>
      <c r="F177" s="3">
        <v>73.39</v>
      </c>
      <c r="G177" s="3">
        <f t="shared" si="9"/>
        <v>18865.63</v>
      </c>
    </row>
    <row r="178" spans="2:7" s="1" customFormat="1" ht="15" customHeight="1" x14ac:dyDescent="0.3">
      <c r="B178" s="4" t="s">
        <v>1778</v>
      </c>
      <c r="C178" s="4" t="s">
        <v>1779</v>
      </c>
      <c r="D178" s="3" t="s">
        <v>25</v>
      </c>
      <c r="E178" s="18">
        <v>270.75</v>
      </c>
      <c r="F178" s="3">
        <v>74.22</v>
      </c>
      <c r="G178" s="3">
        <f t="shared" si="9"/>
        <v>20095.07</v>
      </c>
    </row>
    <row r="179" spans="2:7" s="1" customFormat="1" ht="15" customHeight="1" x14ac:dyDescent="0.3">
      <c r="B179" s="4" t="s">
        <v>1780</v>
      </c>
      <c r="C179" s="4" t="s">
        <v>1781</v>
      </c>
      <c r="D179" s="3" t="s">
        <v>25</v>
      </c>
      <c r="E179" s="18">
        <v>405.62</v>
      </c>
      <c r="F179" s="3">
        <v>107.82</v>
      </c>
      <c r="G179" s="3">
        <f t="shared" si="9"/>
        <v>43733.95</v>
      </c>
    </row>
    <row r="180" spans="2:7" s="1" customFormat="1" ht="15" customHeight="1" x14ac:dyDescent="0.3">
      <c r="B180" s="4" t="s">
        <v>1782</v>
      </c>
      <c r="C180" s="4" t="s">
        <v>1783</v>
      </c>
      <c r="D180" s="3" t="s">
        <v>25</v>
      </c>
      <c r="E180" s="18">
        <v>272.89</v>
      </c>
      <c r="F180" s="3">
        <v>116.09</v>
      </c>
      <c r="G180" s="3">
        <f t="shared" si="9"/>
        <v>31679.8</v>
      </c>
    </row>
    <row r="181" spans="2:7" s="1" customFormat="1" ht="15" customHeight="1" x14ac:dyDescent="0.3">
      <c r="B181" s="4" t="s">
        <v>1784</v>
      </c>
      <c r="C181" s="4" t="s">
        <v>1785</v>
      </c>
      <c r="D181" s="3" t="s">
        <v>25</v>
      </c>
      <c r="E181" s="18">
        <v>102.56</v>
      </c>
      <c r="F181" s="3">
        <v>118.14</v>
      </c>
      <c r="G181" s="3">
        <f t="shared" si="9"/>
        <v>12116.44</v>
      </c>
    </row>
    <row r="182" spans="2:7" s="1" customFormat="1" ht="15" customHeight="1" x14ac:dyDescent="0.3">
      <c r="B182" s="4" t="s">
        <v>1786</v>
      </c>
      <c r="C182" s="4" t="s">
        <v>1787</v>
      </c>
      <c r="D182" s="3" t="s">
        <v>25</v>
      </c>
      <c r="E182" s="18">
        <v>321.2</v>
      </c>
      <c r="F182" s="3">
        <v>92.05</v>
      </c>
      <c r="G182" s="3">
        <f t="shared" si="9"/>
        <v>29566.46</v>
      </c>
    </row>
    <row r="183" spans="2:7" s="1" customFormat="1" ht="15" customHeight="1" x14ac:dyDescent="0.3">
      <c r="B183" s="4" t="s">
        <v>1788</v>
      </c>
      <c r="C183" s="4" t="s">
        <v>1789</v>
      </c>
      <c r="D183" s="3" t="s">
        <v>25</v>
      </c>
      <c r="E183" s="18">
        <v>375.16</v>
      </c>
      <c r="F183" s="3">
        <v>86.62</v>
      </c>
      <c r="G183" s="3">
        <f t="shared" si="9"/>
        <v>32496.36</v>
      </c>
    </row>
    <row r="184" spans="2:7" s="1" customFormat="1" ht="25.2" customHeight="1" x14ac:dyDescent="0.3">
      <c r="B184" s="10" t="s">
        <v>1793</v>
      </c>
      <c r="C184" s="10" t="s">
        <v>1794</v>
      </c>
      <c r="D184" s="11"/>
      <c r="E184" s="16"/>
      <c r="F184" s="11"/>
      <c r="G184" s="11">
        <f>+G185+G188+G194+G198</f>
        <v>28607.020000000004</v>
      </c>
    </row>
    <row r="185" spans="2:7" s="1" customFormat="1" ht="25.2" customHeight="1" x14ac:dyDescent="0.3">
      <c r="B185" s="12" t="s">
        <v>1795</v>
      </c>
      <c r="C185" s="12" t="s">
        <v>1796</v>
      </c>
      <c r="D185" s="13"/>
      <c r="E185" s="17"/>
      <c r="F185" s="13"/>
      <c r="G185" s="13">
        <f>SUM(G186:G187)/2</f>
        <v>16997.97</v>
      </c>
    </row>
    <row r="186" spans="2:7" s="1" customFormat="1" ht="19.95" customHeight="1" x14ac:dyDescent="0.3">
      <c r="B186" s="6" t="s">
        <v>1819</v>
      </c>
      <c r="C186" s="6" t="s">
        <v>1820</v>
      </c>
      <c r="D186" s="5"/>
      <c r="E186" s="19"/>
      <c r="F186" s="5"/>
      <c r="G186" s="5">
        <f>SUM(G187)</f>
        <v>16997.97</v>
      </c>
    </row>
    <row r="187" spans="2:7" s="1" customFormat="1" ht="15" customHeight="1" x14ac:dyDescent="0.3">
      <c r="B187" s="4" t="s">
        <v>1823</v>
      </c>
      <c r="C187" s="4" t="s">
        <v>1824</v>
      </c>
      <c r="D187" s="3" t="s">
        <v>78</v>
      </c>
      <c r="E187" s="18">
        <v>33</v>
      </c>
      <c r="F187" s="3">
        <v>515.09</v>
      </c>
      <c r="G187" s="3">
        <f t="shared" ref="G187:G199" si="10">+ROUND(+IF(E187="",0,E187*F187),2)</f>
        <v>16997.97</v>
      </c>
    </row>
    <row r="188" spans="2:7" s="1" customFormat="1" ht="25.2" customHeight="1" x14ac:dyDescent="0.3">
      <c r="B188" s="12" t="s">
        <v>1831</v>
      </c>
      <c r="C188" s="12" t="s">
        <v>1832</v>
      </c>
      <c r="D188" s="13"/>
      <c r="E188" s="17"/>
      <c r="F188" s="13"/>
      <c r="G188" s="13">
        <f>SUM(G189:G193)</f>
        <v>5440.38</v>
      </c>
    </row>
    <row r="189" spans="2:7" s="1" customFormat="1" ht="15" customHeight="1" x14ac:dyDescent="0.3">
      <c r="B189" s="4" t="s">
        <v>1835</v>
      </c>
      <c r="C189" s="4" t="s">
        <v>1836</v>
      </c>
      <c r="D189" s="3" t="s">
        <v>28</v>
      </c>
      <c r="E189" s="18">
        <v>4</v>
      </c>
      <c r="F189" s="3">
        <v>72.64</v>
      </c>
      <c r="G189" s="3">
        <f t="shared" si="10"/>
        <v>290.56</v>
      </c>
    </row>
    <row r="190" spans="2:7" s="1" customFormat="1" ht="15" customHeight="1" x14ac:dyDescent="0.3">
      <c r="B190" s="4" t="s">
        <v>1837</v>
      </c>
      <c r="C190" s="4" t="s">
        <v>1838</v>
      </c>
      <c r="D190" s="3" t="s">
        <v>28</v>
      </c>
      <c r="E190" s="18">
        <v>32</v>
      </c>
      <c r="F190" s="3">
        <v>85.84</v>
      </c>
      <c r="G190" s="3">
        <f t="shared" si="10"/>
        <v>2746.88</v>
      </c>
    </row>
    <row r="191" spans="2:7" s="1" customFormat="1" ht="15" customHeight="1" x14ac:dyDescent="0.3">
      <c r="B191" s="4" t="s">
        <v>1839</v>
      </c>
      <c r="C191" s="4" t="s">
        <v>1840</v>
      </c>
      <c r="D191" s="3" t="s">
        <v>28</v>
      </c>
      <c r="E191" s="18">
        <v>42</v>
      </c>
      <c r="F191" s="3">
        <v>20.45</v>
      </c>
      <c r="G191" s="3">
        <f t="shared" si="10"/>
        <v>858.9</v>
      </c>
    </row>
    <row r="192" spans="2:7" s="1" customFormat="1" ht="15" customHeight="1" x14ac:dyDescent="0.3">
      <c r="B192" s="4" t="s">
        <v>1843</v>
      </c>
      <c r="C192" s="4" t="s">
        <v>1844</v>
      </c>
      <c r="D192" s="3" t="s">
        <v>28</v>
      </c>
      <c r="E192" s="18">
        <v>24</v>
      </c>
      <c r="F192" s="3">
        <v>40.64</v>
      </c>
      <c r="G192" s="3">
        <f t="shared" si="10"/>
        <v>975.36</v>
      </c>
    </row>
    <row r="193" spans="2:7" s="1" customFormat="1" ht="15" customHeight="1" x14ac:dyDescent="0.3">
      <c r="B193" s="4" t="s">
        <v>1845</v>
      </c>
      <c r="C193" s="4" t="s">
        <v>1846</v>
      </c>
      <c r="D193" s="3" t="s">
        <v>28</v>
      </c>
      <c r="E193" s="18">
        <v>12</v>
      </c>
      <c r="F193" s="3">
        <v>47.39</v>
      </c>
      <c r="G193" s="3">
        <f t="shared" si="10"/>
        <v>568.67999999999995</v>
      </c>
    </row>
    <row r="194" spans="2:7" s="1" customFormat="1" ht="25.2" customHeight="1" x14ac:dyDescent="0.3">
      <c r="B194" s="12" t="s">
        <v>1865</v>
      </c>
      <c r="C194" s="12" t="s">
        <v>1866</v>
      </c>
      <c r="D194" s="13"/>
      <c r="E194" s="17"/>
      <c r="F194" s="13"/>
      <c r="G194" s="13">
        <f>SUM(G195:G197)</f>
        <v>3911.81</v>
      </c>
    </row>
    <row r="195" spans="2:7" s="1" customFormat="1" ht="15" customHeight="1" x14ac:dyDescent="0.3">
      <c r="B195" s="4" t="s">
        <v>1867</v>
      </c>
      <c r="C195" s="4" t="s">
        <v>1868</v>
      </c>
      <c r="D195" s="3" t="s">
        <v>28</v>
      </c>
      <c r="E195" s="18">
        <v>4</v>
      </c>
      <c r="F195" s="3">
        <v>187.85</v>
      </c>
      <c r="G195" s="3">
        <f t="shared" si="10"/>
        <v>751.4</v>
      </c>
    </row>
    <row r="196" spans="2:7" s="1" customFormat="1" ht="15" customHeight="1" x14ac:dyDescent="0.3">
      <c r="B196" s="4" t="s">
        <v>1869</v>
      </c>
      <c r="C196" s="4" t="s">
        <v>1870</v>
      </c>
      <c r="D196" s="3" t="s">
        <v>28</v>
      </c>
      <c r="E196" s="18">
        <v>5</v>
      </c>
      <c r="F196" s="3">
        <v>204.05</v>
      </c>
      <c r="G196" s="3">
        <f t="shared" si="10"/>
        <v>1020.25</v>
      </c>
    </row>
    <row r="197" spans="2:7" s="1" customFormat="1" ht="15" customHeight="1" x14ac:dyDescent="0.3">
      <c r="B197" s="4" t="s">
        <v>1871</v>
      </c>
      <c r="C197" s="4" t="s">
        <v>1872</v>
      </c>
      <c r="D197" s="3" t="s">
        <v>28</v>
      </c>
      <c r="E197" s="18">
        <v>8</v>
      </c>
      <c r="F197" s="3">
        <v>267.52</v>
      </c>
      <c r="G197" s="3">
        <f t="shared" si="10"/>
        <v>2140.16</v>
      </c>
    </row>
    <row r="198" spans="2:7" s="1" customFormat="1" ht="25.2" customHeight="1" x14ac:dyDescent="0.3">
      <c r="B198" s="12" t="s">
        <v>1875</v>
      </c>
      <c r="C198" s="12" t="s">
        <v>1876</v>
      </c>
      <c r="D198" s="13"/>
      <c r="E198" s="17"/>
      <c r="F198" s="13"/>
      <c r="G198" s="13">
        <f>SUM(G199)</f>
        <v>2256.86</v>
      </c>
    </row>
    <row r="199" spans="2:7" s="1" customFormat="1" ht="15" customHeight="1" x14ac:dyDescent="0.3">
      <c r="B199" s="4" t="s">
        <v>1877</v>
      </c>
      <c r="C199" s="4" t="s">
        <v>1878</v>
      </c>
      <c r="D199" s="3" t="s">
        <v>28</v>
      </c>
      <c r="E199" s="18">
        <v>2</v>
      </c>
      <c r="F199" s="3">
        <v>1128.43</v>
      </c>
      <c r="G199" s="3">
        <f t="shared" si="10"/>
        <v>2256.86</v>
      </c>
    </row>
    <row r="200" spans="2:7" s="1" customFormat="1" ht="25.2" customHeight="1" x14ac:dyDescent="0.3">
      <c r="B200" s="10" t="s">
        <v>1879</v>
      </c>
      <c r="C200" s="10" t="s">
        <v>1880</v>
      </c>
      <c r="D200" s="11"/>
      <c r="E200" s="16"/>
      <c r="F200" s="11"/>
      <c r="G200" s="11">
        <f>+G201+G214</f>
        <v>91058.62999999999</v>
      </c>
    </row>
    <row r="201" spans="2:7" s="1" customFormat="1" ht="25.2" customHeight="1" x14ac:dyDescent="0.3">
      <c r="B201" s="12" t="s">
        <v>1931</v>
      </c>
      <c r="C201" s="12" t="s">
        <v>1932</v>
      </c>
      <c r="D201" s="13"/>
      <c r="E201" s="17"/>
      <c r="F201" s="13"/>
      <c r="G201" s="13">
        <f>SUM(G202:G213)/2</f>
        <v>32361.089999999997</v>
      </c>
    </row>
    <row r="202" spans="2:7" s="1" customFormat="1" ht="19.95" customHeight="1" x14ac:dyDescent="0.3">
      <c r="B202" s="6" t="s">
        <v>1933</v>
      </c>
      <c r="C202" s="6" t="s">
        <v>1629</v>
      </c>
      <c r="D202" s="5"/>
      <c r="E202" s="19"/>
      <c r="F202" s="5"/>
      <c r="G202" s="5">
        <f>SUM(G203:G210)</f>
        <v>32198.690000000002</v>
      </c>
    </row>
    <row r="203" spans="2:7" s="1" customFormat="1" ht="15" customHeight="1" x14ac:dyDescent="0.3">
      <c r="B203" s="4" t="s">
        <v>1946</v>
      </c>
      <c r="C203" s="4" t="s">
        <v>1947</v>
      </c>
      <c r="D203" s="3" t="s">
        <v>28</v>
      </c>
      <c r="E203" s="18">
        <v>133</v>
      </c>
      <c r="F203" s="3">
        <v>40.729999999999997</v>
      </c>
      <c r="G203" s="3">
        <f t="shared" ref="G203:G210" si="11">+ROUND(+IF(E203="",0,E203*F203),2)</f>
        <v>5417.09</v>
      </c>
    </row>
    <row r="204" spans="2:7" s="1" customFormat="1" ht="15" customHeight="1" x14ac:dyDescent="0.3">
      <c r="B204" s="4" t="s">
        <v>1950</v>
      </c>
      <c r="C204" s="4" t="s">
        <v>1951</v>
      </c>
      <c r="D204" s="3" t="s">
        <v>28</v>
      </c>
      <c r="E204" s="18">
        <v>6</v>
      </c>
      <c r="F204" s="3">
        <v>40.78</v>
      </c>
      <c r="G204" s="3">
        <f t="shared" si="11"/>
        <v>244.68</v>
      </c>
    </row>
    <row r="205" spans="2:7" s="1" customFormat="1" ht="15" customHeight="1" x14ac:dyDescent="0.3">
      <c r="B205" s="4" t="s">
        <v>1962</v>
      </c>
      <c r="C205" s="4" t="s">
        <v>1848</v>
      </c>
      <c r="D205" s="3" t="s">
        <v>28</v>
      </c>
      <c r="E205" s="18">
        <v>246</v>
      </c>
      <c r="F205" s="3">
        <v>13.77</v>
      </c>
      <c r="G205" s="3">
        <f t="shared" si="11"/>
        <v>3387.42</v>
      </c>
    </row>
    <row r="206" spans="2:7" s="1" customFormat="1" ht="15" customHeight="1" x14ac:dyDescent="0.3">
      <c r="B206" s="4" t="s">
        <v>1989</v>
      </c>
      <c r="C206" s="4" t="s">
        <v>1990</v>
      </c>
      <c r="D206" s="3" t="s">
        <v>28</v>
      </c>
      <c r="E206" s="18">
        <v>24</v>
      </c>
      <c r="F206" s="3">
        <v>22.6</v>
      </c>
      <c r="G206" s="3">
        <f t="shared" si="11"/>
        <v>542.4</v>
      </c>
    </row>
    <row r="207" spans="2:7" s="1" customFormat="1" ht="15" customHeight="1" x14ac:dyDescent="0.3">
      <c r="B207" s="4" t="s">
        <v>1993</v>
      </c>
      <c r="C207" s="4" t="s">
        <v>1994</v>
      </c>
      <c r="D207" s="3" t="s">
        <v>28</v>
      </c>
      <c r="E207" s="18">
        <v>12</v>
      </c>
      <c r="F207" s="3">
        <v>246.06</v>
      </c>
      <c r="G207" s="3">
        <f t="shared" si="11"/>
        <v>2952.72</v>
      </c>
    </row>
    <row r="208" spans="2:7" s="1" customFormat="1" ht="15" customHeight="1" x14ac:dyDescent="0.3">
      <c r="B208" s="4" t="s">
        <v>1997</v>
      </c>
      <c r="C208" s="4" t="s">
        <v>1998</v>
      </c>
      <c r="D208" s="3" t="s">
        <v>28</v>
      </c>
      <c r="E208" s="18">
        <v>968</v>
      </c>
      <c r="F208" s="3">
        <v>9.06</v>
      </c>
      <c r="G208" s="3">
        <f t="shared" si="11"/>
        <v>8770.08</v>
      </c>
    </row>
    <row r="209" spans="2:7" s="1" customFormat="1" ht="15" customHeight="1" x14ac:dyDescent="0.3">
      <c r="B209" s="4" t="s">
        <v>1999</v>
      </c>
      <c r="C209" s="4" t="s">
        <v>2000</v>
      </c>
      <c r="D209" s="3" t="s">
        <v>28</v>
      </c>
      <c r="E209" s="18">
        <v>48</v>
      </c>
      <c r="F209" s="3">
        <v>11.06</v>
      </c>
      <c r="G209" s="3">
        <f t="shared" si="11"/>
        <v>530.88</v>
      </c>
    </row>
    <row r="210" spans="2:7" s="1" customFormat="1" ht="15" customHeight="1" x14ac:dyDescent="0.3">
      <c r="B210" s="4" t="s">
        <v>2001</v>
      </c>
      <c r="C210" s="4" t="s">
        <v>2002</v>
      </c>
      <c r="D210" s="3" t="s">
        <v>28</v>
      </c>
      <c r="E210" s="18">
        <v>462</v>
      </c>
      <c r="F210" s="3">
        <v>22.41</v>
      </c>
      <c r="G210" s="3">
        <f t="shared" si="11"/>
        <v>10353.42</v>
      </c>
    </row>
    <row r="211" spans="2:7" s="1" customFormat="1" ht="19.95" customHeight="1" x14ac:dyDescent="0.3">
      <c r="B211" s="6" t="s">
        <v>2003</v>
      </c>
      <c r="C211" s="6" t="s">
        <v>2004</v>
      </c>
      <c r="D211" s="5"/>
      <c r="E211" s="19"/>
      <c r="F211" s="5"/>
      <c r="G211" s="5">
        <f>SUM(G212:G213)</f>
        <v>162.4</v>
      </c>
    </row>
    <row r="212" spans="2:7" s="1" customFormat="1" ht="15" customHeight="1" x14ac:dyDescent="0.3">
      <c r="B212" s="4" t="s">
        <v>2015</v>
      </c>
      <c r="C212" s="4" t="s">
        <v>2016</v>
      </c>
      <c r="D212" s="3" t="s">
        <v>28</v>
      </c>
      <c r="E212" s="18">
        <v>2</v>
      </c>
      <c r="F212" s="3">
        <v>58.19</v>
      </c>
      <c r="G212" s="3">
        <f t="shared" ref="G212:G213" si="12">+ROUND(+IF(E212="",0,E212*F212),2)</f>
        <v>116.38</v>
      </c>
    </row>
    <row r="213" spans="2:7" s="1" customFormat="1" ht="15" customHeight="1" x14ac:dyDescent="0.3">
      <c r="B213" s="4" t="s">
        <v>2019</v>
      </c>
      <c r="C213" s="4" t="s">
        <v>2020</v>
      </c>
      <c r="D213" s="3" t="s">
        <v>28</v>
      </c>
      <c r="E213" s="18">
        <v>2</v>
      </c>
      <c r="F213" s="3">
        <v>23.01</v>
      </c>
      <c r="G213" s="3">
        <f t="shared" si="12"/>
        <v>46.02</v>
      </c>
    </row>
    <row r="214" spans="2:7" s="1" customFormat="1" ht="25.2" customHeight="1" x14ac:dyDescent="0.3">
      <c r="B214" s="12" t="s">
        <v>2023</v>
      </c>
      <c r="C214" s="12" t="s">
        <v>1866</v>
      </c>
      <c r="D214" s="13"/>
      <c r="E214" s="17"/>
      <c r="F214" s="13"/>
      <c r="G214" s="13">
        <f>SUM(G215:G219)/2</f>
        <v>58697.539999999994</v>
      </c>
    </row>
    <row r="215" spans="2:7" s="1" customFormat="1" ht="19.95" customHeight="1" x14ac:dyDescent="0.3">
      <c r="B215" s="6" t="s">
        <v>2024</v>
      </c>
      <c r="C215" s="6" t="s">
        <v>2025</v>
      </c>
      <c r="D215" s="5"/>
      <c r="E215" s="19"/>
      <c r="F215" s="5"/>
      <c r="G215" s="5">
        <f>SUM(G216:G219)</f>
        <v>58697.539999999994</v>
      </c>
    </row>
    <row r="216" spans="2:7" s="1" customFormat="1" ht="15" customHeight="1" x14ac:dyDescent="0.3">
      <c r="B216" s="4" t="s">
        <v>2026</v>
      </c>
      <c r="C216" s="4" t="s">
        <v>2027</v>
      </c>
      <c r="D216" s="3" t="s">
        <v>28</v>
      </c>
      <c r="E216" s="18">
        <v>66</v>
      </c>
      <c r="F216" s="3">
        <v>189.56</v>
      </c>
      <c r="G216" s="3">
        <f t="shared" ref="G216:G219" si="13">+ROUND(+IF(E216="",0,E216*F216),2)</f>
        <v>12510.96</v>
      </c>
    </row>
    <row r="217" spans="2:7" s="1" customFormat="1" ht="15" customHeight="1" x14ac:dyDescent="0.3">
      <c r="B217" s="4" t="s">
        <v>2028</v>
      </c>
      <c r="C217" s="4" t="s">
        <v>2029</v>
      </c>
      <c r="D217" s="3" t="s">
        <v>28</v>
      </c>
      <c r="E217" s="18">
        <v>2</v>
      </c>
      <c r="F217" s="3">
        <v>206.33</v>
      </c>
      <c r="G217" s="3">
        <f t="shared" si="13"/>
        <v>412.66</v>
      </c>
    </row>
    <row r="218" spans="2:7" s="1" customFormat="1" ht="15" customHeight="1" x14ac:dyDescent="0.3">
      <c r="B218" s="4" t="s">
        <v>2030</v>
      </c>
      <c r="C218" s="4" t="s">
        <v>2031</v>
      </c>
      <c r="D218" s="3" t="s">
        <v>28</v>
      </c>
      <c r="E218" s="18">
        <v>2</v>
      </c>
      <c r="F218" s="3">
        <v>267.52</v>
      </c>
      <c r="G218" s="3">
        <f t="shared" si="13"/>
        <v>535.04</v>
      </c>
    </row>
    <row r="219" spans="2:7" s="1" customFormat="1" ht="15" customHeight="1" x14ac:dyDescent="0.3">
      <c r="B219" s="4" t="s">
        <v>2032</v>
      </c>
      <c r="C219" s="4" t="s">
        <v>1874</v>
      </c>
      <c r="D219" s="3" t="s">
        <v>28</v>
      </c>
      <c r="E219" s="18">
        <v>8</v>
      </c>
      <c r="F219" s="3">
        <v>5654.86</v>
      </c>
      <c r="G219" s="3">
        <f t="shared" si="13"/>
        <v>45238.879999999997</v>
      </c>
    </row>
    <row r="220" spans="2:7" s="1" customFormat="1" ht="25.2" customHeight="1" x14ac:dyDescent="0.3">
      <c r="B220" s="10" t="s">
        <v>2047</v>
      </c>
      <c r="C220" s="10" t="s">
        <v>2048</v>
      </c>
      <c r="D220" s="11"/>
      <c r="E220" s="16"/>
      <c r="F220" s="11"/>
      <c r="G220" s="11">
        <f>+G221+G224+G233+G235</f>
        <v>108919.54000000001</v>
      </c>
    </row>
    <row r="221" spans="2:7" s="1" customFormat="1" ht="25.2" customHeight="1" x14ac:dyDescent="0.3">
      <c r="B221" s="12" t="s">
        <v>2049</v>
      </c>
      <c r="C221" s="12" t="s">
        <v>2050</v>
      </c>
      <c r="D221" s="13"/>
      <c r="E221" s="17"/>
      <c r="F221" s="13"/>
      <c r="G221" s="13">
        <f>SUM(G222:G223)</f>
        <v>14088.91</v>
      </c>
    </row>
    <row r="222" spans="2:7" s="1" customFormat="1" ht="15" customHeight="1" x14ac:dyDescent="0.3">
      <c r="B222" s="4" t="s">
        <v>2051</v>
      </c>
      <c r="C222" s="4" t="s">
        <v>2052</v>
      </c>
      <c r="D222" s="3" t="s">
        <v>1337</v>
      </c>
      <c r="E222" s="18">
        <v>40</v>
      </c>
      <c r="F222" s="3">
        <v>270.60000000000002</v>
      </c>
      <c r="G222" s="3">
        <f t="shared" ref="G222:G223" si="14">+ROUND(+IF(E222="",0,E222*F222),2)</f>
        <v>10824</v>
      </c>
    </row>
    <row r="223" spans="2:7" s="1" customFormat="1" ht="15" customHeight="1" x14ac:dyDescent="0.3">
      <c r="B223" s="4" t="s">
        <v>2053</v>
      </c>
      <c r="C223" s="4" t="s">
        <v>2054</v>
      </c>
      <c r="D223" s="3" t="s">
        <v>1337</v>
      </c>
      <c r="E223" s="18">
        <v>11</v>
      </c>
      <c r="F223" s="3">
        <v>296.81</v>
      </c>
      <c r="G223" s="3">
        <f t="shared" si="14"/>
        <v>3264.91</v>
      </c>
    </row>
    <row r="224" spans="2:7" s="1" customFormat="1" ht="25.2" customHeight="1" x14ac:dyDescent="0.3">
      <c r="B224" s="12" t="s">
        <v>2055</v>
      </c>
      <c r="C224" s="12" t="s">
        <v>1345</v>
      </c>
      <c r="D224" s="13"/>
      <c r="E224" s="17"/>
      <c r="F224" s="13"/>
      <c r="G224" s="13">
        <f>SUM(G225:G232)</f>
        <v>68960</v>
      </c>
    </row>
    <row r="225" spans="2:7" s="1" customFormat="1" ht="15" customHeight="1" x14ac:dyDescent="0.3">
      <c r="B225" s="4" t="s">
        <v>2056</v>
      </c>
      <c r="C225" s="4" t="s">
        <v>1347</v>
      </c>
      <c r="D225" s="3" t="s">
        <v>25</v>
      </c>
      <c r="E225" s="18">
        <v>382.61</v>
      </c>
      <c r="F225" s="3">
        <v>61.42</v>
      </c>
      <c r="G225" s="3">
        <f t="shared" ref="G225:G232" si="15">+ROUND(+IF(E225="",0,E225*F225),2)</f>
        <v>23499.91</v>
      </c>
    </row>
    <row r="226" spans="2:7" s="1" customFormat="1" ht="15" customHeight="1" x14ac:dyDescent="0.3">
      <c r="B226" s="4" t="s">
        <v>2057</v>
      </c>
      <c r="C226" s="4" t="s">
        <v>1349</v>
      </c>
      <c r="D226" s="3" t="s">
        <v>25</v>
      </c>
      <c r="E226" s="18">
        <v>140.29</v>
      </c>
      <c r="F226" s="3">
        <v>47.67</v>
      </c>
      <c r="G226" s="3">
        <f t="shared" si="15"/>
        <v>6687.62</v>
      </c>
    </row>
    <row r="227" spans="2:7" s="1" customFormat="1" ht="15" customHeight="1" x14ac:dyDescent="0.3">
      <c r="B227" s="4" t="s">
        <v>2058</v>
      </c>
      <c r="C227" s="4" t="s">
        <v>1351</v>
      </c>
      <c r="D227" s="3" t="s">
        <v>25</v>
      </c>
      <c r="E227" s="18">
        <v>259.62</v>
      </c>
      <c r="F227" s="3">
        <v>86.55</v>
      </c>
      <c r="G227" s="3">
        <f t="shared" si="15"/>
        <v>22470.11</v>
      </c>
    </row>
    <row r="228" spans="2:7" s="1" customFormat="1" ht="15" customHeight="1" x14ac:dyDescent="0.3">
      <c r="B228" s="4" t="s">
        <v>2059</v>
      </c>
      <c r="C228" s="4" t="s">
        <v>1355</v>
      </c>
      <c r="D228" s="3" t="s">
        <v>25</v>
      </c>
      <c r="E228" s="18">
        <v>24.02</v>
      </c>
      <c r="F228" s="3">
        <v>86.85</v>
      </c>
      <c r="G228" s="3">
        <f t="shared" si="15"/>
        <v>2086.14</v>
      </c>
    </row>
    <row r="229" spans="2:7" s="1" customFormat="1" ht="15" customHeight="1" x14ac:dyDescent="0.3">
      <c r="B229" s="4" t="s">
        <v>2060</v>
      </c>
      <c r="C229" s="4" t="s">
        <v>1357</v>
      </c>
      <c r="D229" s="3" t="s">
        <v>25</v>
      </c>
      <c r="E229" s="18">
        <v>55.62</v>
      </c>
      <c r="F229" s="3">
        <v>124.28</v>
      </c>
      <c r="G229" s="3">
        <f t="shared" si="15"/>
        <v>6912.45</v>
      </c>
    </row>
    <row r="230" spans="2:7" s="1" customFormat="1" ht="15" customHeight="1" x14ac:dyDescent="0.3">
      <c r="B230" s="4" t="s">
        <v>2061</v>
      </c>
      <c r="C230" s="4" t="s">
        <v>1359</v>
      </c>
      <c r="D230" s="3" t="s">
        <v>25</v>
      </c>
      <c r="E230" s="18">
        <v>14.39</v>
      </c>
      <c r="F230" s="3">
        <v>95.43</v>
      </c>
      <c r="G230" s="3">
        <f t="shared" si="15"/>
        <v>1373.24</v>
      </c>
    </row>
    <row r="231" spans="2:7" s="1" customFormat="1" ht="15" customHeight="1" x14ac:dyDescent="0.3">
      <c r="B231" s="4" t="s">
        <v>2062</v>
      </c>
      <c r="C231" s="4" t="s">
        <v>1361</v>
      </c>
      <c r="D231" s="3" t="s">
        <v>25</v>
      </c>
      <c r="E231" s="18">
        <v>10.5</v>
      </c>
      <c r="F231" s="3">
        <v>149.66999999999999</v>
      </c>
      <c r="G231" s="3">
        <f t="shared" si="15"/>
        <v>1571.54</v>
      </c>
    </row>
    <row r="232" spans="2:7" s="1" customFormat="1" ht="15" customHeight="1" x14ac:dyDescent="0.3">
      <c r="B232" s="4" t="s">
        <v>2063</v>
      </c>
      <c r="C232" s="4" t="s">
        <v>1363</v>
      </c>
      <c r="D232" s="3" t="s">
        <v>25</v>
      </c>
      <c r="E232" s="18">
        <v>27.3</v>
      </c>
      <c r="F232" s="3">
        <v>159.66999999999999</v>
      </c>
      <c r="G232" s="3">
        <f t="shared" si="15"/>
        <v>4358.99</v>
      </c>
    </row>
    <row r="233" spans="2:7" s="1" customFormat="1" ht="25.2" customHeight="1" x14ac:dyDescent="0.3">
      <c r="B233" s="12" t="s">
        <v>2064</v>
      </c>
      <c r="C233" s="12" t="s">
        <v>2065</v>
      </c>
      <c r="D233" s="13"/>
      <c r="E233" s="17"/>
      <c r="F233" s="13"/>
      <c r="G233" s="13">
        <f>SUM(G234)</f>
        <v>9446.07</v>
      </c>
    </row>
    <row r="234" spans="2:7" s="1" customFormat="1" ht="15" customHeight="1" x14ac:dyDescent="0.3">
      <c r="B234" s="4" t="s">
        <v>2066</v>
      </c>
      <c r="C234" s="4" t="s">
        <v>1387</v>
      </c>
      <c r="D234" s="3" t="s">
        <v>28</v>
      </c>
      <c r="E234" s="18">
        <v>499</v>
      </c>
      <c r="F234" s="3">
        <v>18.93</v>
      </c>
      <c r="G234" s="3">
        <f t="shared" ref="G234" si="16">+ROUND(+IF(E234="",0,E234*F234),2)</f>
        <v>9446.07</v>
      </c>
    </row>
    <row r="235" spans="2:7" s="1" customFormat="1" ht="25.2" customHeight="1" x14ac:dyDescent="0.3">
      <c r="B235" s="12" t="s">
        <v>2089</v>
      </c>
      <c r="C235" s="12" t="s">
        <v>1747</v>
      </c>
      <c r="D235" s="13"/>
      <c r="E235" s="17"/>
      <c r="F235" s="13"/>
      <c r="G235" s="13">
        <f>SUM(G236:G241)</f>
        <v>16424.559999999998</v>
      </c>
    </row>
    <row r="236" spans="2:7" s="1" customFormat="1" ht="15" customHeight="1" x14ac:dyDescent="0.3">
      <c r="B236" s="4" t="s">
        <v>2090</v>
      </c>
      <c r="C236" s="4" t="s">
        <v>1600</v>
      </c>
      <c r="D236" s="3" t="s">
        <v>28</v>
      </c>
      <c r="E236" s="18">
        <v>38</v>
      </c>
      <c r="F236" s="3">
        <v>96.6</v>
      </c>
      <c r="G236" s="3">
        <f t="shared" ref="G236:G241" si="17">+ROUND(+IF(E236="",0,E236*F236),2)</f>
        <v>3670.8</v>
      </c>
    </row>
    <row r="237" spans="2:7" s="1" customFormat="1" ht="15" customHeight="1" x14ac:dyDescent="0.3">
      <c r="B237" s="4" t="s">
        <v>2091</v>
      </c>
      <c r="C237" s="4" t="s">
        <v>1602</v>
      </c>
      <c r="D237" s="3" t="s">
        <v>28</v>
      </c>
      <c r="E237" s="18">
        <v>10</v>
      </c>
      <c r="F237" s="3">
        <v>101.16</v>
      </c>
      <c r="G237" s="3">
        <f t="shared" si="17"/>
        <v>1011.6</v>
      </c>
    </row>
    <row r="238" spans="2:7" s="1" customFormat="1" ht="15" customHeight="1" x14ac:dyDescent="0.3">
      <c r="B238" s="4" t="s">
        <v>2092</v>
      </c>
      <c r="C238" s="4" t="s">
        <v>1604</v>
      </c>
      <c r="D238" s="3" t="s">
        <v>28</v>
      </c>
      <c r="E238" s="18">
        <v>10</v>
      </c>
      <c r="F238" s="3">
        <v>484.14</v>
      </c>
      <c r="G238" s="3">
        <f t="shared" si="17"/>
        <v>4841.3999999999996</v>
      </c>
    </row>
    <row r="239" spans="2:7" s="1" customFormat="1" ht="15" customHeight="1" x14ac:dyDescent="0.3">
      <c r="B239" s="4" t="s">
        <v>2093</v>
      </c>
      <c r="C239" s="4" t="s">
        <v>1606</v>
      </c>
      <c r="D239" s="3" t="s">
        <v>28</v>
      </c>
      <c r="E239" s="18">
        <v>2</v>
      </c>
      <c r="F239" s="3">
        <v>1026.53</v>
      </c>
      <c r="G239" s="3">
        <f t="shared" si="17"/>
        <v>2053.06</v>
      </c>
    </row>
    <row r="240" spans="2:7" s="1" customFormat="1" ht="15" customHeight="1" x14ac:dyDescent="0.3">
      <c r="B240" s="4" t="s">
        <v>2094</v>
      </c>
      <c r="C240" s="4" t="s">
        <v>1608</v>
      </c>
      <c r="D240" s="3" t="s">
        <v>28</v>
      </c>
      <c r="E240" s="18">
        <v>3</v>
      </c>
      <c r="F240" s="3">
        <v>1507.39</v>
      </c>
      <c r="G240" s="3">
        <f t="shared" si="17"/>
        <v>4522.17</v>
      </c>
    </row>
    <row r="241" spans="2:7" s="1" customFormat="1" ht="15" customHeight="1" x14ac:dyDescent="0.3">
      <c r="B241" s="4" t="s">
        <v>2095</v>
      </c>
      <c r="C241" s="4" t="s">
        <v>2096</v>
      </c>
      <c r="D241" s="3" t="s">
        <v>28</v>
      </c>
      <c r="E241" s="18">
        <v>1</v>
      </c>
      <c r="F241" s="3">
        <v>325.52999999999997</v>
      </c>
      <c r="G241" s="3">
        <f t="shared" si="17"/>
        <v>325.52999999999997</v>
      </c>
    </row>
    <row r="242" spans="2:7" s="1" customFormat="1" ht="30" customHeight="1" x14ac:dyDescent="0.3">
      <c r="B242" s="7" t="s">
        <v>2156</v>
      </c>
      <c r="C242" s="7" t="s">
        <v>4</v>
      </c>
      <c r="D242" s="8"/>
      <c r="E242" s="15"/>
      <c r="F242" s="8"/>
      <c r="G242" s="8">
        <f>+G243</f>
        <v>1919233.13</v>
      </c>
    </row>
    <row r="243" spans="2:7" s="1" customFormat="1" ht="25.2" customHeight="1" x14ac:dyDescent="0.3">
      <c r="B243" s="10" t="s">
        <v>2610</v>
      </c>
      <c r="C243" s="10" t="s">
        <v>2611</v>
      </c>
      <c r="D243" s="11"/>
      <c r="E243" s="16"/>
      <c r="F243" s="11"/>
      <c r="G243" s="11">
        <f>+G244</f>
        <v>1919233.13</v>
      </c>
    </row>
    <row r="244" spans="2:7" s="1" customFormat="1" ht="25.2" customHeight="1" x14ac:dyDescent="0.3">
      <c r="B244" s="12" t="s">
        <v>3118</v>
      </c>
      <c r="C244" s="12" t="s">
        <v>3119</v>
      </c>
      <c r="D244" s="13"/>
      <c r="E244" s="17"/>
      <c r="F244" s="13"/>
      <c r="G244" s="13">
        <f>SUM(G245:G247)/2</f>
        <v>1919233.13</v>
      </c>
    </row>
    <row r="245" spans="2:7" s="1" customFormat="1" ht="19.95" customHeight="1" x14ac:dyDescent="0.3">
      <c r="B245" s="6" t="s">
        <v>3344</v>
      </c>
      <c r="C245" s="6" t="s">
        <v>3345</v>
      </c>
      <c r="D245" s="5"/>
      <c r="E245" s="19"/>
      <c r="F245" s="5"/>
      <c r="G245" s="5">
        <f>SUM(G246:G247)</f>
        <v>1919233.13</v>
      </c>
    </row>
    <row r="246" spans="2:7" s="1" customFormat="1" ht="15" customHeight="1" x14ac:dyDescent="0.3">
      <c r="B246" s="4" t="s">
        <v>3346</v>
      </c>
      <c r="C246" s="4" t="s">
        <v>2699</v>
      </c>
      <c r="D246" s="3" t="s">
        <v>198</v>
      </c>
      <c r="E246" s="18">
        <v>13138.03</v>
      </c>
      <c r="F246" s="3">
        <v>43.09</v>
      </c>
      <c r="G246" s="3">
        <f t="shared" ref="G246:G247" si="18">+ROUND(+IF(E246="",0,E246*F246),2)</f>
        <v>566117.71</v>
      </c>
    </row>
    <row r="247" spans="2:7" s="1" customFormat="1" ht="15" customHeight="1" x14ac:dyDescent="0.3">
      <c r="B247" s="4" t="s">
        <v>3347</v>
      </c>
      <c r="C247" s="4" t="s">
        <v>3348</v>
      </c>
      <c r="D247" s="3" t="s">
        <v>198</v>
      </c>
      <c r="E247" s="18">
        <v>34588.839999999997</v>
      </c>
      <c r="F247" s="3">
        <v>39.119999999999997</v>
      </c>
      <c r="G247" s="3">
        <f t="shared" si="18"/>
        <v>1353115.42</v>
      </c>
    </row>
    <row r="248" spans="2:7" s="1" customFormat="1" ht="30" customHeight="1" x14ac:dyDescent="0.3">
      <c r="B248" s="7" t="s">
        <v>3672</v>
      </c>
      <c r="C248" s="7" t="s">
        <v>5</v>
      </c>
      <c r="D248" s="8"/>
      <c r="E248" s="15"/>
      <c r="F248" s="8"/>
      <c r="G248" s="8">
        <f>+G249</f>
        <v>53211.69</v>
      </c>
    </row>
    <row r="249" spans="2:7" s="1" customFormat="1" ht="25.2" customHeight="1" x14ac:dyDescent="0.3">
      <c r="B249" s="10" t="s">
        <v>3754</v>
      </c>
      <c r="C249" s="10" t="s">
        <v>3755</v>
      </c>
      <c r="D249" s="11"/>
      <c r="E249" s="16"/>
      <c r="F249" s="11"/>
      <c r="G249" s="11">
        <f>SUM(G250:G251)</f>
        <v>53211.69</v>
      </c>
    </row>
    <row r="250" spans="2:7" s="1" customFormat="1" ht="15" customHeight="1" x14ac:dyDescent="0.3">
      <c r="B250" s="4" t="s">
        <v>3756</v>
      </c>
      <c r="C250" s="4" t="s">
        <v>3757</v>
      </c>
      <c r="D250" s="3" t="s">
        <v>1337</v>
      </c>
      <c r="E250" s="18">
        <v>169</v>
      </c>
      <c r="F250" s="3">
        <v>101.41</v>
      </c>
      <c r="G250" s="3">
        <f t="shared" ref="G250:G251" si="19">+ROUND(+IF(E250="",0,E250*F250),2)</f>
        <v>17138.29</v>
      </c>
    </row>
    <row r="251" spans="2:7" s="1" customFormat="1" ht="15" customHeight="1" x14ac:dyDescent="0.3">
      <c r="B251" s="4" t="s">
        <v>3758</v>
      </c>
      <c r="C251" s="4" t="s">
        <v>3759</v>
      </c>
      <c r="D251" s="3" t="s">
        <v>1337</v>
      </c>
      <c r="E251" s="18">
        <v>220</v>
      </c>
      <c r="F251" s="3">
        <v>163.97</v>
      </c>
      <c r="G251" s="3">
        <f t="shared" si="19"/>
        <v>36073.4</v>
      </c>
    </row>
    <row r="252" spans="2:7" s="1" customFormat="1" ht="30" customHeight="1" x14ac:dyDescent="0.3">
      <c r="B252" s="7" t="s">
        <v>4104</v>
      </c>
      <c r="C252" s="7" t="s">
        <v>4105</v>
      </c>
      <c r="D252" s="8"/>
      <c r="E252" s="15"/>
      <c r="F252" s="8"/>
      <c r="G252" s="8">
        <f>+G253</f>
        <v>240000</v>
      </c>
    </row>
    <row r="253" spans="2:7" s="1" customFormat="1" ht="25.2" customHeight="1" x14ac:dyDescent="0.3">
      <c r="B253" s="10" t="s">
        <v>4106</v>
      </c>
      <c r="C253" s="10" t="s">
        <v>8317</v>
      </c>
      <c r="D253" s="11"/>
      <c r="E253" s="16"/>
      <c r="F253" s="11"/>
      <c r="G253" s="11">
        <f>SUM(G254)</f>
        <v>240000</v>
      </c>
    </row>
    <row r="254" spans="2:7" s="1" customFormat="1" ht="15" customHeight="1" x14ac:dyDescent="0.3">
      <c r="B254" s="4" t="s">
        <v>4192</v>
      </c>
      <c r="C254" s="4" t="s">
        <v>4193</v>
      </c>
      <c r="D254" s="3" t="s">
        <v>28</v>
      </c>
      <c r="E254" s="18">
        <v>2</v>
      </c>
      <c r="F254" s="3">
        <v>120000</v>
      </c>
      <c r="G254" s="3">
        <f t="shared" ref="G254" si="20">+ROUND(+IF(E254="",0,E254*F254),2)</f>
        <v>240000</v>
      </c>
    </row>
    <row r="255" spans="2:7" s="1" customFormat="1" ht="30" customHeight="1" x14ac:dyDescent="0.3">
      <c r="B255" s="7" t="s">
        <v>4196</v>
      </c>
      <c r="C255" s="7" t="s">
        <v>4197</v>
      </c>
      <c r="D255" s="8"/>
      <c r="E255" s="15"/>
      <c r="F255" s="8"/>
      <c r="G255" s="8">
        <f>+G256</f>
        <v>4908.8</v>
      </c>
    </row>
    <row r="256" spans="2:7" s="1" customFormat="1" ht="25.2" customHeight="1" x14ac:dyDescent="0.3">
      <c r="B256" s="10" t="s">
        <v>4198</v>
      </c>
      <c r="C256" s="10" t="s">
        <v>8318</v>
      </c>
      <c r="D256" s="11"/>
      <c r="E256" s="16"/>
      <c r="F256" s="11"/>
      <c r="G256" s="11">
        <f>+G257</f>
        <v>4908.8</v>
      </c>
    </row>
    <row r="257" spans="2:8" s="1" customFormat="1" ht="25.2" customHeight="1" x14ac:dyDescent="0.3">
      <c r="B257" s="12" t="s">
        <v>4200</v>
      </c>
      <c r="C257" s="12" t="s">
        <v>8319</v>
      </c>
      <c r="D257" s="13"/>
      <c r="E257" s="17"/>
      <c r="F257" s="13"/>
      <c r="G257" s="13">
        <f>SUM(G258:G259)</f>
        <v>4908.8</v>
      </c>
    </row>
    <row r="258" spans="2:8" s="1" customFormat="1" ht="15" customHeight="1" x14ac:dyDescent="0.3">
      <c r="B258" s="4" t="s">
        <v>4204</v>
      </c>
      <c r="C258" s="4" t="s">
        <v>4205</v>
      </c>
      <c r="D258" s="3" t="s">
        <v>42</v>
      </c>
      <c r="E258" s="18">
        <v>2</v>
      </c>
      <c r="F258" s="3">
        <v>1569.4</v>
      </c>
      <c r="G258" s="3">
        <f t="shared" ref="G258:G259" si="21">+ROUND(+IF(E258="",0,E258*F258),2)</f>
        <v>3138.8</v>
      </c>
    </row>
    <row r="259" spans="2:8" s="1" customFormat="1" ht="15" customHeight="1" x14ac:dyDescent="0.3">
      <c r="B259" s="4" t="s">
        <v>4216</v>
      </c>
      <c r="C259" s="4" t="s">
        <v>4217</v>
      </c>
      <c r="D259" s="3" t="s">
        <v>42</v>
      </c>
      <c r="E259" s="18">
        <v>1</v>
      </c>
      <c r="F259" s="3">
        <v>1770</v>
      </c>
      <c r="G259" s="3">
        <f t="shared" si="21"/>
        <v>1770</v>
      </c>
    </row>
    <row r="260" spans="2:8" ht="45" customHeight="1" x14ac:dyDescent="0.3">
      <c r="B260" s="69"/>
      <c r="C260" s="70" t="s">
        <v>4274</v>
      </c>
      <c r="D260" s="71"/>
      <c r="E260" s="72"/>
      <c r="F260" s="102"/>
      <c r="G260" s="103">
        <f>+G261</f>
        <v>1802708.98</v>
      </c>
    </row>
    <row r="261" spans="2:8" s="1" customFormat="1" ht="30" customHeight="1" x14ac:dyDescent="0.3">
      <c r="B261" s="7" t="s">
        <v>4275</v>
      </c>
      <c r="C261" s="7" t="s">
        <v>4274</v>
      </c>
      <c r="D261" s="8"/>
      <c r="E261" s="15"/>
      <c r="F261" s="8"/>
      <c r="G261" s="8">
        <f>+G262+G267+G274+G279</f>
        <v>1802708.98</v>
      </c>
    </row>
    <row r="262" spans="2:8" s="1" customFormat="1" ht="25.2" customHeight="1" x14ac:dyDescent="0.3">
      <c r="B262" s="10" t="s">
        <v>4276</v>
      </c>
      <c r="C262" s="10" t="s">
        <v>4277</v>
      </c>
      <c r="D262" s="11"/>
      <c r="E262" s="16"/>
      <c r="F262" s="11"/>
      <c r="G262" s="11">
        <f>SUM(G263:G266)</f>
        <v>488188.24</v>
      </c>
      <c r="H262" s="1" t="s">
        <v>5415</v>
      </c>
    </row>
    <row r="263" spans="2:8" s="1" customFormat="1" ht="15" customHeight="1" x14ac:dyDescent="0.3">
      <c r="B263" s="4" t="s">
        <v>4354</v>
      </c>
      <c r="C263" s="4" t="s">
        <v>4355</v>
      </c>
      <c r="D263" s="3" t="s">
        <v>28</v>
      </c>
      <c r="E263" s="18">
        <v>1</v>
      </c>
      <c r="F263" s="3">
        <v>45520</v>
      </c>
      <c r="G263" s="3">
        <f t="shared" ref="G263:G280" si="22">+ROUND(+IF(E263="",0,E263*F263),2)</f>
        <v>45520</v>
      </c>
    </row>
    <row r="264" spans="2:8" s="1" customFormat="1" ht="15" customHeight="1" x14ac:dyDescent="0.3">
      <c r="B264" s="4" t="s">
        <v>4374</v>
      </c>
      <c r="C264" s="4" t="s">
        <v>4375</v>
      </c>
      <c r="D264" s="3" t="s">
        <v>28</v>
      </c>
      <c r="E264" s="18">
        <v>1</v>
      </c>
      <c r="F264" s="3">
        <v>325500</v>
      </c>
      <c r="G264" s="3">
        <f t="shared" si="22"/>
        <v>325500</v>
      </c>
    </row>
    <row r="265" spans="2:8" s="1" customFormat="1" ht="15" customHeight="1" x14ac:dyDescent="0.3">
      <c r="B265" s="4" t="s">
        <v>4394</v>
      </c>
      <c r="C265" s="4" t="s">
        <v>4395</v>
      </c>
      <c r="D265" s="3" t="s">
        <v>28</v>
      </c>
      <c r="E265" s="18">
        <v>4</v>
      </c>
      <c r="F265" s="3">
        <v>6166.67</v>
      </c>
      <c r="G265" s="3">
        <f t="shared" si="22"/>
        <v>24666.68</v>
      </c>
    </row>
    <row r="266" spans="2:8" s="1" customFormat="1" ht="15" customHeight="1" x14ac:dyDescent="0.3">
      <c r="B266" s="4" t="s">
        <v>4406</v>
      </c>
      <c r="C266" s="4" t="s">
        <v>4407</v>
      </c>
      <c r="D266" s="3" t="s">
        <v>28</v>
      </c>
      <c r="E266" s="18">
        <v>1</v>
      </c>
      <c r="F266" s="3">
        <v>92501.56</v>
      </c>
      <c r="G266" s="3">
        <f t="shared" si="22"/>
        <v>92501.56</v>
      </c>
    </row>
    <row r="267" spans="2:8" s="1" customFormat="1" ht="25.2" customHeight="1" x14ac:dyDescent="0.3">
      <c r="B267" s="10" t="s">
        <v>4520</v>
      </c>
      <c r="C267" s="10" t="s">
        <v>4521</v>
      </c>
      <c r="D267" s="11"/>
      <c r="E267" s="16"/>
      <c r="F267" s="11"/>
      <c r="G267" s="11">
        <f>SUM(G268:G273)</f>
        <v>171416.53</v>
      </c>
    </row>
    <row r="268" spans="2:8" s="1" customFormat="1" ht="15" customHeight="1" x14ac:dyDescent="0.3">
      <c r="B268" s="4" t="s">
        <v>4542</v>
      </c>
      <c r="C268" s="4" t="s">
        <v>4543</v>
      </c>
      <c r="D268" s="3" t="s">
        <v>28</v>
      </c>
      <c r="E268" s="18">
        <v>5</v>
      </c>
      <c r="F268" s="3">
        <v>500</v>
      </c>
      <c r="G268" s="3">
        <f>+ROUND(+IF(E268="",0,E268*F268),2)</f>
        <v>2500</v>
      </c>
    </row>
    <row r="269" spans="2:8" s="1" customFormat="1" ht="15" customHeight="1" x14ac:dyDescent="0.3">
      <c r="B269" s="4" t="s">
        <v>4544</v>
      </c>
      <c r="C269" s="4" t="s">
        <v>4545</v>
      </c>
      <c r="D269" s="3" t="s">
        <v>28</v>
      </c>
      <c r="E269" s="18">
        <v>47</v>
      </c>
      <c r="F269" s="3">
        <v>1576.58</v>
      </c>
      <c r="G269" s="3">
        <f t="shared" si="22"/>
        <v>74099.259999999995</v>
      </c>
    </row>
    <row r="270" spans="2:8" s="1" customFormat="1" ht="15" customHeight="1" x14ac:dyDescent="0.3">
      <c r="B270" s="4" t="s">
        <v>4546</v>
      </c>
      <c r="C270" s="4" t="s">
        <v>4547</v>
      </c>
      <c r="D270" s="3" t="s">
        <v>28</v>
      </c>
      <c r="E270" s="18">
        <v>22</v>
      </c>
      <c r="F270" s="3">
        <v>1453.73</v>
      </c>
      <c r="G270" s="3">
        <f t="shared" si="22"/>
        <v>31982.06</v>
      </c>
    </row>
    <row r="271" spans="2:8" s="1" customFormat="1" ht="15" customHeight="1" x14ac:dyDescent="0.3">
      <c r="B271" s="4" t="s">
        <v>4632</v>
      </c>
      <c r="C271" s="4" t="s">
        <v>4633</v>
      </c>
      <c r="D271" s="3" t="s">
        <v>28</v>
      </c>
      <c r="E271" s="18">
        <v>6</v>
      </c>
      <c r="F271" s="3">
        <v>8494.2900000000009</v>
      </c>
      <c r="G271" s="3">
        <f t="shared" si="22"/>
        <v>50965.74</v>
      </c>
    </row>
    <row r="272" spans="2:8" s="1" customFormat="1" ht="15" customHeight="1" x14ac:dyDescent="0.3">
      <c r="B272" s="4" t="s">
        <v>4682</v>
      </c>
      <c r="C272" s="4" t="s">
        <v>4683</v>
      </c>
      <c r="D272" s="3" t="s">
        <v>28</v>
      </c>
      <c r="E272" s="18">
        <v>3</v>
      </c>
      <c r="F272" s="3">
        <v>3656.49</v>
      </c>
      <c r="G272" s="3">
        <f t="shared" si="22"/>
        <v>10969.47</v>
      </c>
    </row>
    <row r="273" spans="2:10" s="1" customFormat="1" ht="15" customHeight="1" x14ac:dyDescent="0.3">
      <c r="B273" s="4" t="s">
        <v>4694</v>
      </c>
      <c r="C273" s="4" t="s">
        <v>4695</v>
      </c>
      <c r="D273" s="3" t="s">
        <v>28</v>
      </c>
      <c r="E273" s="18">
        <v>3</v>
      </c>
      <c r="F273" s="3">
        <v>300</v>
      </c>
      <c r="G273" s="3">
        <f t="shared" si="22"/>
        <v>900</v>
      </c>
    </row>
    <row r="274" spans="2:10" s="1" customFormat="1" ht="25.2" customHeight="1" x14ac:dyDescent="0.3">
      <c r="B274" s="10" t="s">
        <v>4756</v>
      </c>
      <c r="C274" s="10" t="s">
        <v>4757</v>
      </c>
      <c r="D274" s="11"/>
      <c r="E274" s="16"/>
      <c r="F274" s="11"/>
      <c r="G274" s="11">
        <f>SUM(G275:G278)</f>
        <v>1101655.45</v>
      </c>
    </row>
    <row r="275" spans="2:10" s="1" customFormat="1" ht="15" customHeight="1" x14ac:dyDescent="0.3">
      <c r="B275" s="4" t="s">
        <v>4768</v>
      </c>
      <c r="C275" s="4" t="s">
        <v>8453</v>
      </c>
      <c r="D275" s="3" t="s">
        <v>28</v>
      </c>
      <c r="E275" s="18">
        <v>2</v>
      </c>
      <c r="F275" s="3">
        <v>414487.5</v>
      </c>
      <c r="G275" s="3">
        <f t="shared" si="22"/>
        <v>828975</v>
      </c>
    </row>
    <row r="276" spans="2:10" s="1" customFormat="1" ht="15" customHeight="1" x14ac:dyDescent="0.3">
      <c r="B276" s="4" t="s">
        <v>4816</v>
      </c>
      <c r="C276" s="4" t="s">
        <v>4817</v>
      </c>
      <c r="D276" s="3" t="s">
        <v>28</v>
      </c>
      <c r="E276" s="18">
        <v>1</v>
      </c>
      <c r="F276" s="3">
        <v>20240.150000000001</v>
      </c>
      <c r="G276" s="3">
        <f t="shared" si="22"/>
        <v>20240.150000000001</v>
      </c>
    </row>
    <row r="277" spans="2:10" s="1" customFormat="1" ht="15" customHeight="1" x14ac:dyDescent="0.3">
      <c r="B277" s="4" t="s">
        <v>4820</v>
      </c>
      <c r="C277" s="4" t="s">
        <v>4821</v>
      </c>
      <c r="D277" s="3" t="s">
        <v>28</v>
      </c>
      <c r="E277" s="18">
        <v>2</v>
      </c>
      <c r="F277" s="3">
        <v>126000</v>
      </c>
      <c r="G277" s="3">
        <f t="shared" si="22"/>
        <v>252000</v>
      </c>
    </row>
    <row r="278" spans="2:10" s="1" customFormat="1" ht="15" customHeight="1" x14ac:dyDescent="0.3">
      <c r="B278" s="4" t="s">
        <v>4860</v>
      </c>
      <c r="C278" s="4" t="s">
        <v>4861</v>
      </c>
      <c r="D278" s="3" t="s">
        <v>28</v>
      </c>
      <c r="E278" s="18">
        <v>1</v>
      </c>
      <c r="F278" s="3">
        <v>440.3</v>
      </c>
      <c r="G278" s="3">
        <f t="shared" si="22"/>
        <v>440.3</v>
      </c>
    </row>
    <row r="279" spans="2:10" s="1" customFormat="1" ht="25.2" customHeight="1" x14ac:dyDescent="0.3">
      <c r="B279" s="10" t="s">
        <v>5295</v>
      </c>
      <c r="C279" s="10" t="s">
        <v>5296</v>
      </c>
      <c r="D279" s="11"/>
      <c r="E279" s="16"/>
      <c r="F279" s="11"/>
      <c r="G279" s="11">
        <f>SUM(G280)</f>
        <v>41448.76</v>
      </c>
    </row>
    <row r="280" spans="2:10" s="1" customFormat="1" ht="15" customHeight="1" x14ac:dyDescent="0.3">
      <c r="B280" s="4" t="s">
        <v>5364</v>
      </c>
      <c r="C280" s="4" t="s">
        <v>5408</v>
      </c>
      <c r="D280" s="3" t="s">
        <v>28</v>
      </c>
      <c r="E280" s="18">
        <v>2</v>
      </c>
      <c r="F280" s="3">
        <v>20724.38</v>
      </c>
      <c r="G280" s="3">
        <f t="shared" si="22"/>
        <v>41448.76</v>
      </c>
    </row>
    <row r="281" spans="2:10" ht="25.2" customHeight="1" x14ac:dyDescent="0.3">
      <c r="B281" s="224" t="s">
        <v>8320</v>
      </c>
      <c r="C281" s="225"/>
      <c r="D281" s="225"/>
      <c r="E281" s="225"/>
      <c r="F281" s="226"/>
      <c r="G281" s="29">
        <f>+G260+G12</f>
        <v>7596515.0500000007</v>
      </c>
      <c r="J281" s="1"/>
    </row>
    <row r="284" spans="2:10" x14ac:dyDescent="0.3">
      <c r="G284" s="48">
        <v>7596515.0500000007</v>
      </c>
    </row>
    <row r="285" spans="2:10" x14ac:dyDescent="0.3">
      <c r="G285" s="48">
        <f>+G284-G281</f>
        <v>0</v>
      </c>
    </row>
  </sheetData>
  <mergeCells count="6">
    <mergeCell ref="B281:F281"/>
    <mergeCell ref="B1:G1"/>
    <mergeCell ref="C5:G5"/>
    <mergeCell ref="C6:G6"/>
    <mergeCell ref="C7:G7"/>
    <mergeCell ref="B9:G9"/>
  </mergeCells>
  <conditionalFormatting sqref="E13:E259">
    <cfRule type="cellIs" dxfId="5" priority="9" operator="lessThan">
      <formula>0</formula>
    </cfRule>
  </conditionalFormatting>
  <conditionalFormatting sqref="E261:E280">
    <cfRule type="cellIs" dxfId="4" priority="5"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0E4E-E245-4D15-9996-2E2171C54F27}">
  <sheetPr filterMode="1">
    <tabColor theme="3" tint="0.39997558519241921"/>
    <pageSetUpPr fitToPage="1"/>
  </sheetPr>
  <dimension ref="A1:U2852"/>
  <sheetViews>
    <sheetView view="pageBreakPreview" topLeftCell="B10" zoomScale="85" zoomScaleNormal="78" zoomScaleSheetLayoutView="85" workbookViewId="0">
      <selection activeCell="J15" sqref="A1:U2852"/>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9" width="11.6640625" style="28" customWidth="1"/>
    <col min="10" max="16" width="15.6640625" style="28" customWidth="1"/>
    <col min="17" max="17" width="11.5546875" style="28"/>
    <col min="18" max="21" width="14.6640625" style="48" customWidth="1"/>
    <col min="22" max="16384" width="11.5546875" style="28"/>
  </cols>
  <sheetData>
    <row r="1" spans="1:21" s="25" customFormat="1" ht="19.95" customHeight="1" x14ac:dyDescent="0.3">
      <c r="B1" s="220" t="s">
        <v>5744</v>
      </c>
      <c r="C1" s="220"/>
      <c r="D1" s="220"/>
      <c r="E1" s="220"/>
      <c r="F1" s="220"/>
      <c r="G1" s="220"/>
      <c r="H1" s="220"/>
      <c r="I1" s="220"/>
      <c r="J1" s="220"/>
      <c r="K1" s="220"/>
      <c r="L1" s="220"/>
      <c r="M1" s="220"/>
      <c r="N1" s="220"/>
      <c r="O1" s="220"/>
      <c r="P1" s="220"/>
      <c r="R1" s="98"/>
      <c r="S1" s="98"/>
      <c r="T1" s="98"/>
      <c r="U1" s="98"/>
    </row>
    <row r="2" spans="1:21" s="25" customFormat="1" ht="19.95" customHeight="1" x14ac:dyDescent="0.3">
      <c r="C2" s="26"/>
      <c r="D2" s="26"/>
      <c r="E2" s="26"/>
      <c r="F2" s="26"/>
      <c r="G2" s="26"/>
      <c r="H2" s="26"/>
      <c r="I2" s="26"/>
      <c r="J2" s="26"/>
      <c r="K2" s="26"/>
      <c r="L2" s="26"/>
      <c r="M2" s="26"/>
      <c r="N2" s="26"/>
      <c r="O2" s="26"/>
      <c r="P2" s="26"/>
      <c r="R2" s="98"/>
      <c r="S2" s="98"/>
      <c r="T2" s="98"/>
      <c r="U2" s="98"/>
    </row>
    <row r="3" spans="1:21" s="25" customFormat="1" ht="19.95" customHeight="1" x14ac:dyDescent="0.3">
      <c r="C3" s="26"/>
      <c r="D3" s="26"/>
      <c r="E3" s="26"/>
      <c r="F3" s="26"/>
      <c r="G3" s="26"/>
      <c r="H3" s="26"/>
      <c r="I3" s="26"/>
      <c r="J3" s="26"/>
      <c r="K3" s="26"/>
      <c r="L3" s="26"/>
      <c r="M3" s="26"/>
      <c r="N3" s="26"/>
      <c r="O3" s="26"/>
      <c r="P3" s="26"/>
      <c r="R3" s="98"/>
      <c r="S3" s="98"/>
      <c r="T3" s="98"/>
      <c r="U3" s="98"/>
    </row>
    <row r="4" spans="1:21" s="25" customFormat="1" ht="19.95" customHeight="1" x14ac:dyDescent="0.3">
      <c r="C4" s="26"/>
      <c r="D4" s="26"/>
      <c r="E4" s="26"/>
      <c r="F4" s="26"/>
      <c r="G4" s="26"/>
      <c r="H4" s="26"/>
      <c r="I4" s="26"/>
      <c r="J4" s="26"/>
      <c r="K4" s="26"/>
      <c r="L4" s="26"/>
      <c r="M4" s="26"/>
      <c r="N4" s="26"/>
      <c r="O4" s="26"/>
      <c r="P4" s="26"/>
      <c r="R4" s="98"/>
      <c r="S4" s="98"/>
      <c r="T4" s="98"/>
      <c r="U4" s="98"/>
    </row>
    <row r="5" spans="1:21" s="25" customFormat="1" ht="19.95" customHeight="1" x14ac:dyDescent="0.3">
      <c r="B5" s="25" t="s">
        <v>5426</v>
      </c>
      <c r="C5" s="221" t="s">
        <v>5427</v>
      </c>
      <c r="D5" s="221"/>
      <c r="E5" s="221"/>
      <c r="F5" s="221"/>
      <c r="G5" s="221"/>
      <c r="H5" s="221"/>
      <c r="I5" s="221"/>
      <c r="J5" s="221"/>
      <c r="K5" s="221"/>
      <c r="L5" s="221"/>
      <c r="M5" s="221"/>
      <c r="N5" s="221"/>
      <c r="O5" s="221"/>
      <c r="P5" s="221"/>
      <c r="R5" s="98"/>
      <c r="S5" s="98"/>
      <c r="T5" s="98"/>
      <c r="U5" s="98"/>
    </row>
    <row r="6" spans="1:21" s="25" customFormat="1" ht="19.95" customHeight="1" x14ac:dyDescent="0.3">
      <c r="B6" s="25" t="s">
        <v>5428</v>
      </c>
      <c r="C6" s="222" t="s">
        <v>5438</v>
      </c>
      <c r="D6" s="222"/>
      <c r="E6" s="222"/>
      <c r="F6" s="222"/>
      <c r="G6" s="222"/>
      <c r="H6" s="222"/>
      <c r="I6" s="222"/>
      <c r="J6" s="222"/>
      <c r="K6" s="222"/>
      <c r="L6" s="222"/>
      <c r="M6" s="222"/>
      <c r="N6" s="222"/>
      <c r="O6" s="222"/>
      <c r="P6" s="222"/>
      <c r="R6" s="98"/>
      <c r="S6" s="98"/>
      <c r="T6" s="98"/>
      <c r="U6" s="98"/>
    </row>
    <row r="7" spans="1:21" s="25" customFormat="1" ht="19.95" customHeight="1" x14ac:dyDescent="0.3">
      <c r="B7" s="25" t="s">
        <v>5429</v>
      </c>
      <c r="C7" s="221" t="s">
        <v>5439</v>
      </c>
      <c r="D7" s="221"/>
      <c r="E7" s="221"/>
      <c r="F7" s="221"/>
      <c r="G7" s="221"/>
      <c r="H7" s="221"/>
      <c r="I7" s="221"/>
      <c r="J7" s="221"/>
      <c r="K7" s="221"/>
      <c r="L7" s="221"/>
      <c r="M7" s="221"/>
      <c r="N7" s="221"/>
      <c r="O7" s="221"/>
      <c r="P7" s="221"/>
      <c r="R7" s="98"/>
      <c r="S7" s="98"/>
      <c r="T7" s="98"/>
      <c r="U7" s="98"/>
    </row>
    <row r="8" spans="1:21" x14ac:dyDescent="0.3">
      <c r="B8" s="27"/>
      <c r="D8" s="27"/>
      <c r="E8" s="27"/>
      <c r="F8" s="27"/>
      <c r="G8" s="27"/>
      <c r="H8" s="27"/>
      <c r="I8" s="27"/>
      <c r="J8" s="27"/>
      <c r="K8" s="27"/>
      <c r="L8" s="27"/>
      <c r="M8" s="27"/>
      <c r="N8" s="27"/>
      <c r="O8" s="27"/>
      <c r="P8" s="27"/>
    </row>
    <row r="9" spans="1:21" ht="15" customHeight="1" x14ac:dyDescent="0.3">
      <c r="B9" s="215" t="s">
        <v>8344</v>
      </c>
      <c r="C9" s="215"/>
      <c r="D9" s="215"/>
      <c r="E9" s="215"/>
      <c r="F9" s="215"/>
      <c r="G9" s="215"/>
      <c r="H9" s="215"/>
      <c r="I9" s="215"/>
      <c r="J9" s="215"/>
      <c r="K9" s="215"/>
      <c r="L9" s="215"/>
      <c r="M9" s="215"/>
      <c r="N9" s="215"/>
      <c r="O9" s="215"/>
      <c r="P9" s="215"/>
    </row>
    <row r="11" spans="1:21" ht="34.950000000000003" customHeight="1" x14ac:dyDescent="0.3">
      <c r="B11" s="61" t="s">
        <v>5433</v>
      </c>
      <c r="C11" s="61" t="s">
        <v>5434</v>
      </c>
      <c r="D11" s="61" t="s">
        <v>5435</v>
      </c>
      <c r="E11" s="60" t="s">
        <v>8351</v>
      </c>
      <c r="F11" s="60" t="s">
        <v>7539</v>
      </c>
      <c r="G11" s="60" t="s">
        <v>7540</v>
      </c>
      <c r="H11" s="60" t="s">
        <v>8322</v>
      </c>
      <c r="I11" s="60" t="s">
        <v>8321</v>
      </c>
      <c r="J11" s="60" t="s">
        <v>8352</v>
      </c>
      <c r="K11" s="60" t="s">
        <v>8345</v>
      </c>
      <c r="L11" s="60" t="s">
        <v>8346</v>
      </c>
      <c r="M11" s="60" t="s">
        <v>8347</v>
      </c>
      <c r="N11" s="60" t="s">
        <v>8348</v>
      </c>
      <c r="O11" s="60" t="s">
        <v>8349</v>
      </c>
      <c r="P11" s="60" t="s">
        <v>8350</v>
      </c>
      <c r="R11" s="99" t="s">
        <v>7539</v>
      </c>
      <c r="S11" s="99" t="s">
        <v>7540</v>
      </c>
      <c r="T11" s="99" t="s">
        <v>8322</v>
      </c>
      <c r="U11" s="99" t="s">
        <v>8321</v>
      </c>
    </row>
    <row r="12" spans="1:21" s="1" customFormat="1" ht="40.200000000000003" customHeight="1" x14ac:dyDescent="0.3">
      <c r="A12" s="1" t="s">
        <v>5881</v>
      </c>
      <c r="B12" s="20"/>
      <c r="C12" s="96" t="s">
        <v>97</v>
      </c>
      <c r="D12" s="22"/>
      <c r="E12" s="23"/>
      <c r="F12" s="23"/>
      <c r="G12" s="23"/>
      <c r="H12" s="23"/>
      <c r="I12" s="23"/>
      <c r="J12" s="23"/>
      <c r="K12" s="22"/>
      <c r="L12" s="22">
        <f>+L13+L67+L330+L640+L1144+L1971+L2190+L2237</f>
        <v>43394153.010000005</v>
      </c>
      <c r="M12" s="22"/>
      <c r="N12" s="22">
        <f>+N13+N67+N330+N640+N1144+N1971+N2190+N2237</f>
        <v>43707242</v>
      </c>
      <c r="O12" s="22"/>
      <c r="P12" s="22">
        <f>+P13+P67+P330+P640+P1144+P1971+P2190+P2237</f>
        <v>313088.98999999987</v>
      </c>
      <c r="R12" s="22">
        <f t="shared" ref="R12:U12" si="0">+R13+R67+R330+R640+R1144+R1971+R2190+R2237</f>
        <v>1107396.0899999999</v>
      </c>
      <c r="S12" s="22">
        <f t="shared" si="0"/>
        <v>-34492271.839999996</v>
      </c>
      <c r="T12" s="22">
        <f t="shared" si="0"/>
        <v>1541866.5099999998</v>
      </c>
      <c r="U12" s="22">
        <f t="shared" si="0"/>
        <v>-5793806.0700000003</v>
      </c>
    </row>
    <row r="13" spans="1:21" s="1" customFormat="1" ht="30" customHeight="1" x14ac:dyDescent="0.3">
      <c r="B13" s="7" t="s">
        <v>7</v>
      </c>
      <c r="C13" s="7" t="s">
        <v>0</v>
      </c>
      <c r="D13" s="8"/>
      <c r="E13" s="15"/>
      <c r="F13" s="15"/>
      <c r="G13" s="15"/>
      <c r="H13" s="15"/>
      <c r="I13" s="15"/>
      <c r="J13" s="15"/>
      <c r="K13" s="8"/>
      <c r="L13" s="8">
        <f>+L14+L57</f>
        <v>2154984.6800000002</v>
      </c>
      <c r="M13" s="8"/>
      <c r="N13" s="8">
        <f>+N14+N57</f>
        <v>2173474.3200000003</v>
      </c>
      <c r="O13" s="8"/>
      <c r="P13" s="8">
        <f>+P14+P57</f>
        <v>18489.639999999989</v>
      </c>
      <c r="Q13" s="1" t="s">
        <v>5415</v>
      </c>
      <c r="R13" s="8">
        <f t="shared" ref="R13:U13" si="1">+R14+R57</f>
        <v>1047034.8999999999</v>
      </c>
      <c r="S13" s="8">
        <f t="shared" si="1"/>
        <v>0</v>
      </c>
      <c r="T13" s="8">
        <f t="shared" si="1"/>
        <v>167938.47</v>
      </c>
      <c r="U13" s="8">
        <f t="shared" si="1"/>
        <v>0</v>
      </c>
    </row>
    <row r="14" spans="1:21" s="1" customFormat="1" ht="25.2" customHeight="1" x14ac:dyDescent="0.3">
      <c r="B14" s="10" t="s">
        <v>8</v>
      </c>
      <c r="C14" s="10" t="s">
        <v>9</v>
      </c>
      <c r="D14" s="11"/>
      <c r="E14" s="16"/>
      <c r="F14" s="16"/>
      <c r="G14" s="16"/>
      <c r="H14" s="16"/>
      <c r="I14" s="16"/>
      <c r="J14" s="16"/>
      <c r="K14" s="11"/>
      <c r="L14" s="11">
        <f>+L15+L24+L34+L37+L44+L50+L52+L54</f>
        <v>1756827.29</v>
      </c>
      <c r="M14" s="11"/>
      <c r="N14" s="11">
        <f>+N15+N24+N34+N37+N44+N50+N52+N54</f>
        <v>1775307.87</v>
      </c>
      <c r="O14" s="11"/>
      <c r="P14" s="11">
        <f>+P15+P24+P34+P37+P44+P50+P52+P54</f>
        <v>18480.579999999987</v>
      </c>
      <c r="R14" s="11">
        <f t="shared" ref="R14:U14" si="2">+R15+R24+R34+R37+R44+R50+R52+R54</f>
        <v>1047034.8999999999</v>
      </c>
      <c r="S14" s="11">
        <f t="shared" si="2"/>
        <v>0</v>
      </c>
      <c r="T14" s="11">
        <f t="shared" si="2"/>
        <v>167938.47</v>
      </c>
      <c r="U14" s="11">
        <f t="shared" si="2"/>
        <v>0</v>
      </c>
    </row>
    <row r="15" spans="1:21" s="1" customFormat="1" ht="25.2" customHeight="1" x14ac:dyDescent="0.3">
      <c r="B15" s="12" t="s">
        <v>10</v>
      </c>
      <c r="C15" s="12" t="s">
        <v>11</v>
      </c>
      <c r="D15" s="13"/>
      <c r="E15" s="17"/>
      <c r="F15" s="17"/>
      <c r="G15" s="17"/>
      <c r="H15" s="17"/>
      <c r="I15" s="17"/>
      <c r="J15" s="17"/>
      <c r="K15" s="13"/>
      <c r="L15" s="13">
        <f>SUM(L16:L23)</f>
        <v>986522.77</v>
      </c>
      <c r="M15" s="13"/>
      <c r="N15" s="13">
        <f>SUM(N16:N23)</f>
        <v>997901.37</v>
      </c>
      <c r="O15" s="13"/>
      <c r="P15" s="13">
        <f>SUM(P16:P23)</f>
        <v>11378.59999999998</v>
      </c>
      <c r="R15" s="13">
        <f t="shared" ref="R15:U15" si="3">SUM(R16:R23)</f>
        <v>755277.07</v>
      </c>
      <c r="S15" s="13">
        <f t="shared" si="3"/>
        <v>0</v>
      </c>
      <c r="T15" s="13">
        <f t="shared" si="3"/>
        <v>161934.12</v>
      </c>
      <c r="U15" s="13">
        <f t="shared" si="3"/>
        <v>0</v>
      </c>
    </row>
    <row r="16" spans="1:21" s="1" customFormat="1" ht="15" customHeight="1" x14ac:dyDescent="0.3">
      <c r="B16" s="4" t="s">
        <v>12</v>
      </c>
      <c r="C16" s="4" t="s">
        <v>13</v>
      </c>
      <c r="D16" s="3" t="s">
        <v>14</v>
      </c>
      <c r="E16" s="18">
        <v>18</v>
      </c>
      <c r="F16" s="18">
        <f>+VLOOKUP(B16,'MM-4'!$B$12:$G$46,4,FALSE)</f>
        <v>800</v>
      </c>
      <c r="G16" s="18"/>
      <c r="H16" s="18">
        <f>VLOOKUP(B16,'MM-5'!$B$12:$G$255,4,FALSE)</f>
        <v>200</v>
      </c>
      <c r="I16" s="18"/>
      <c r="J16" s="97">
        <f t="shared" ref="J16:J23" si="4">SUM(E16:I16)</f>
        <v>1018</v>
      </c>
      <c r="K16" s="3">
        <v>157.37</v>
      </c>
      <c r="L16" s="3">
        <f>+ROUND(+IF(J16="",0,J16*K16),2)</f>
        <v>160202.66</v>
      </c>
      <c r="M16" s="3">
        <v>158.91999999999999</v>
      </c>
      <c r="N16" s="3">
        <f>+ROUND(+IF(J16="",0,J16*M16),2)</f>
        <v>161780.56</v>
      </c>
      <c r="O16" s="3">
        <f>+M16-K16</f>
        <v>1.5499999999999829</v>
      </c>
      <c r="P16" s="3">
        <f>+N16-L16</f>
        <v>1577.8999999999942</v>
      </c>
      <c r="R16" s="3">
        <f t="shared" ref="R16:U23" si="5">+ROUND($K16*F16,2)</f>
        <v>125896</v>
      </c>
      <c r="S16" s="3">
        <f t="shared" si="5"/>
        <v>0</v>
      </c>
      <c r="T16" s="3">
        <f t="shared" si="5"/>
        <v>31474</v>
      </c>
      <c r="U16" s="3">
        <f t="shared" si="5"/>
        <v>0</v>
      </c>
    </row>
    <row r="17" spans="2:21" s="1" customFormat="1" ht="15" customHeight="1" x14ac:dyDescent="0.3">
      <c r="B17" s="4" t="s">
        <v>15</v>
      </c>
      <c r="C17" s="4" t="s">
        <v>16</v>
      </c>
      <c r="D17" s="3" t="s">
        <v>14</v>
      </c>
      <c r="E17" s="18">
        <v>70</v>
      </c>
      <c r="F17" s="18">
        <f>+VLOOKUP(B17,'MM-4'!$B$12:$G$46,4,FALSE)</f>
        <v>4148.09</v>
      </c>
      <c r="G17" s="18"/>
      <c r="H17" s="18">
        <f>VLOOKUP(B17,'MM-5'!$B$12:$G$255,4,FALSE)</f>
        <v>150</v>
      </c>
      <c r="I17" s="18"/>
      <c r="J17" s="97">
        <f t="shared" si="4"/>
        <v>4368.09</v>
      </c>
      <c r="K17" s="3">
        <v>109.44</v>
      </c>
      <c r="L17" s="3">
        <f t="shared" ref="L17:L23" si="6">+ROUND(+IF(J17="",0,J17*K17),2)</f>
        <v>478043.77</v>
      </c>
      <c r="M17" s="3">
        <v>110.99</v>
      </c>
      <c r="N17" s="3">
        <f t="shared" ref="N17:N23" si="7">+ROUND(+IF(J17="",0,J17*M17),2)</f>
        <v>484814.31</v>
      </c>
      <c r="O17" s="3">
        <f t="shared" ref="O17:P23" si="8">+M17-K17</f>
        <v>1.5499999999999972</v>
      </c>
      <c r="P17" s="3">
        <f t="shared" si="8"/>
        <v>6770.539999999979</v>
      </c>
      <c r="R17" s="3">
        <f t="shared" si="5"/>
        <v>453966.97</v>
      </c>
      <c r="S17" s="3">
        <f t="shared" si="5"/>
        <v>0</v>
      </c>
      <c r="T17" s="3">
        <f t="shared" si="5"/>
        <v>16416</v>
      </c>
      <c r="U17" s="3">
        <f t="shared" si="5"/>
        <v>0</v>
      </c>
    </row>
    <row r="18" spans="2:21" s="1" customFormat="1" ht="15" customHeight="1" x14ac:dyDescent="0.3">
      <c r="B18" s="4" t="s">
        <v>17</v>
      </c>
      <c r="C18" s="4" t="s">
        <v>18</v>
      </c>
      <c r="D18" s="3" t="s">
        <v>14</v>
      </c>
      <c r="E18" s="18">
        <v>10</v>
      </c>
      <c r="F18" s="18">
        <f>+VLOOKUP(B18,'MM-4'!$B$12:$G$46,4,FALSE)</f>
        <v>41.06</v>
      </c>
      <c r="G18" s="18"/>
      <c r="H18" s="18">
        <f>VLOOKUP(B18,'MM-5'!$B$12:$G$255,4,FALSE)</f>
        <v>41.47</v>
      </c>
      <c r="I18" s="18"/>
      <c r="J18" s="97">
        <f t="shared" si="4"/>
        <v>92.53</v>
      </c>
      <c r="K18" s="3">
        <v>147.84</v>
      </c>
      <c r="L18" s="3">
        <f t="shared" si="6"/>
        <v>13679.64</v>
      </c>
      <c r="M18" s="3">
        <v>149.38999999999999</v>
      </c>
      <c r="N18" s="3">
        <f t="shared" si="7"/>
        <v>13823.06</v>
      </c>
      <c r="O18" s="3">
        <f t="shared" si="8"/>
        <v>1.5499999999999829</v>
      </c>
      <c r="P18" s="3">
        <f t="shared" si="8"/>
        <v>143.42000000000007</v>
      </c>
      <c r="R18" s="3">
        <f t="shared" si="5"/>
        <v>6070.31</v>
      </c>
      <c r="S18" s="3">
        <f t="shared" si="5"/>
        <v>0</v>
      </c>
      <c r="T18" s="3">
        <f t="shared" si="5"/>
        <v>6130.92</v>
      </c>
      <c r="U18" s="3">
        <f t="shared" si="5"/>
        <v>0</v>
      </c>
    </row>
    <row r="19" spans="2:21" s="1" customFormat="1" ht="15" customHeight="1" x14ac:dyDescent="0.3">
      <c r="B19" s="4" t="s">
        <v>19</v>
      </c>
      <c r="C19" s="4" t="s">
        <v>20</v>
      </c>
      <c r="D19" s="3" t="s">
        <v>14</v>
      </c>
      <c r="E19" s="18">
        <v>40</v>
      </c>
      <c r="F19" s="18">
        <f>+VLOOKUP(B19,'MM-4'!$B$12:$G$46,4,FALSE)</f>
        <v>680</v>
      </c>
      <c r="G19" s="18"/>
      <c r="H19" s="18">
        <f>VLOOKUP(B19,'MM-5'!$B$12:$G$255,4,FALSE)</f>
        <v>700</v>
      </c>
      <c r="I19" s="18"/>
      <c r="J19" s="97">
        <f t="shared" si="4"/>
        <v>1420</v>
      </c>
      <c r="K19" s="3">
        <v>130.85</v>
      </c>
      <c r="L19" s="3">
        <f t="shared" si="6"/>
        <v>185807</v>
      </c>
      <c r="M19" s="3">
        <v>132.4</v>
      </c>
      <c r="N19" s="3">
        <f t="shared" si="7"/>
        <v>188008</v>
      </c>
      <c r="O19" s="3">
        <f t="shared" si="8"/>
        <v>1.5500000000000114</v>
      </c>
      <c r="P19" s="3">
        <f t="shared" si="8"/>
        <v>2201</v>
      </c>
      <c r="R19" s="3">
        <f t="shared" si="5"/>
        <v>88978</v>
      </c>
      <c r="S19" s="3">
        <f t="shared" si="5"/>
        <v>0</v>
      </c>
      <c r="T19" s="3">
        <f t="shared" si="5"/>
        <v>91595</v>
      </c>
      <c r="U19" s="3">
        <f t="shared" si="5"/>
        <v>0</v>
      </c>
    </row>
    <row r="20" spans="2:21" s="1" customFormat="1" ht="15" customHeight="1" x14ac:dyDescent="0.3">
      <c r="B20" s="4" t="s">
        <v>21</v>
      </c>
      <c r="C20" s="4" t="s">
        <v>22</v>
      </c>
      <c r="D20" s="3" t="s">
        <v>14</v>
      </c>
      <c r="E20" s="18">
        <v>18</v>
      </c>
      <c r="F20" s="18">
        <f>+VLOOKUP(B20,'MM-4'!$B$12:$G$46,4,FALSE)</f>
        <v>96</v>
      </c>
      <c r="G20" s="18"/>
      <c r="H20" s="18">
        <f>VLOOKUP(B20,'MM-5'!$B$12:$G$255,4,FALSE)</f>
        <v>20</v>
      </c>
      <c r="I20" s="18"/>
      <c r="J20" s="97">
        <f t="shared" si="4"/>
        <v>134</v>
      </c>
      <c r="K20" s="3">
        <v>282.01</v>
      </c>
      <c r="L20" s="3">
        <f t="shared" si="6"/>
        <v>37789.339999999997</v>
      </c>
      <c r="M20" s="3">
        <v>284.68</v>
      </c>
      <c r="N20" s="3">
        <f t="shared" si="7"/>
        <v>38147.120000000003</v>
      </c>
      <c r="O20" s="3">
        <f t="shared" si="8"/>
        <v>2.6700000000000159</v>
      </c>
      <c r="P20" s="3">
        <f t="shared" si="8"/>
        <v>357.78000000000611</v>
      </c>
      <c r="R20" s="3">
        <f t="shared" si="5"/>
        <v>27072.959999999999</v>
      </c>
      <c r="S20" s="3">
        <f t="shared" si="5"/>
        <v>0</v>
      </c>
      <c r="T20" s="3">
        <f t="shared" si="5"/>
        <v>5640.2</v>
      </c>
      <c r="U20" s="3">
        <f t="shared" si="5"/>
        <v>0</v>
      </c>
    </row>
    <row r="21" spans="2:21" s="1" customFormat="1" ht="15" customHeight="1" x14ac:dyDescent="0.3">
      <c r="B21" s="4" t="s">
        <v>23</v>
      </c>
      <c r="C21" s="4" t="s">
        <v>24</v>
      </c>
      <c r="D21" s="3" t="s">
        <v>25</v>
      </c>
      <c r="E21" s="18">
        <v>234</v>
      </c>
      <c r="F21" s="18">
        <f>+VLOOKUP(B21,'MM-4'!$B$12:$G$46,4,FALSE)</f>
        <v>998.18</v>
      </c>
      <c r="G21" s="18"/>
      <c r="H21" s="18">
        <f>VLOOKUP(B21,'MM-5'!$B$12:$G$255,4,FALSE)</f>
        <v>200</v>
      </c>
      <c r="I21" s="18"/>
      <c r="J21" s="97">
        <f t="shared" si="4"/>
        <v>1432.1799999999998</v>
      </c>
      <c r="K21" s="3">
        <v>53.39</v>
      </c>
      <c r="L21" s="3">
        <f t="shared" si="6"/>
        <v>76464.09</v>
      </c>
      <c r="M21" s="3">
        <v>53.61</v>
      </c>
      <c r="N21" s="3">
        <f t="shared" si="7"/>
        <v>76779.17</v>
      </c>
      <c r="O21" s="3">
        <f t="shared" si="8"/>
        <v>0.21999999999999886</v>
      </c>
      <c r="P21" s="3">
        <f t="shared" si="8"/>
        <v>315.08000000000175</v>
      </c>
      <c r="R21" s="3">
        <f t="shared" si="5"/>
        <v>53292.83</v>
      </c>
      <c r="S21" s="3">
        <f t="shared" si="5"/>
        <v>0</v>
      </c>
      <c r="T21" s="3">
        <f t="shared" si="5"/>
        <v>10678</v>
      </c>
      <c r="U21" s="3">
        <f t="shared" si="5"/>
        <v>0</v>
      </c>
    </row>
    <row r="22" spans="2:21" s="1" customFormat="1" ht="15" customHeight="1" x14ac:dyDescent="0.3">
      <c r="B22" s="4" t="s">
        <v>26</v>
      </c>
      <c r="C22" s="4" t="s">
        <v>27</v>
      </c>
      <c r="D22" s="3" t="s">
        <v>28</v>
      </c>
      <c r="E22" s="18">
        <v>2</v>
      </c>
      <c r="F22" s="18"/>
      <c r="G22" s="18"/>
      <c r="H22" s="18"/>
      <c r="I22" s="18"/>
      <c r="J22" s="97">
        <f t="shared" si="4"/>
        <v>2</v>
      </c>
      <c r="K22" s="3">
        <v>2517.15</v>
      </c>
      <c r="L22" s="3">
        <f t="shared" si="6"/>
        <v>5034.3</v>
      </c>
      <c r="M22" s="3">
        <v>2523.54</v>
      </c>
      <c r="N22" s="3">
        <f t="shared" si="7"/>
        <v>5047.08</v>
      </c>
      <c r="O22" s="3">
        <f t="shared" si="8"/>
        <v>6.3899999999998727</v>
      </c>
      <c r="P22" s="3">
        <f t="shared" si="8"/>
        <v>12.779999999999745</v>
      </c>
      <c r="R22" s="3">
        <f t="shared" si="5"/>
        <v>0</v>
      </c>
      <c r="S22" s="3">
        <f t="shared" si="5"/>
        <v>0</v>
      </c>
      <c r="T22" s="3">
        <f t="shared" si="5"/>
        <v>0</v>
      </c>
      <c r="U22" s="3">
        <f t="shared" si="5"/>
        <v>0</v>
      </c>
    </row>
    <row r="23" spans="2:21" s="1" customFormat="1" ht="15" customHeight="1" x14ac:dyDescent="0.3">
      <c r="B23" s="4" t="s">
        <v>29</v>
      </c>
      <c r="C23" s="4" t="s">
        <v>30</v>
      </c>
      <c r="D23" s="3" t="s">
        <v>31</v>
      </c>
      <c r="E23" s="18">
        <v>1</v>
      </c>
      <c r="F23" s="18"/>
      <c r="G23" s="18"/>
      <c r="H23" s="18"/>
      <c r="I23" s="18"/>
      <c r="J23" s="97">
        <f t="shared" si="4"/>
        <v>1</v>
      </c>
      <c r="K23" s="3">
        <v>29501.97</v>
      </c>
      <c r="L23" s="3">
        <f t="shared" si="6"/>
        <v>29501.97</v>
      </c>
      <c r="M23" s="3">
        <v>29502.07</v>
      </c>
      <c r="N23" s="3">
        <f t="shared" si="7"/>
        <v>29502.07</v>
      </c>
      <c r="O23" s="3">
        <f t="shared" si="8"/>
        <v>9.9999999998544808E-2</v>
      </c>
      <c r="P23" s="3">
        <f t="shared" si="8"/>
        <v>9.9999999998544808E-2</v>
      </c>
      <c r="R23" s="3">
        <f t="shared" si="5"/>
        <v>0</v>
      </c>
      <c r="S23" s="3">
        <f t="shared" si="5"/>
        <v>0</v>
      </c>
      <c r="T23" s="3">
        <f t="shared" si="5"/>
        <v>0</v>
      </c>
      <c r="U23" s="3">
        <f t="shared" si="5"/>
        <v>0</v>
      </c>
    </row>
    <row r="24" spans="2:21" s="1" customFormat="1" ht="25.2" customHeight="1" x14ac:dyDescent="0.3">
      <c r="B24" s="12" t="s">
        <v>32</v>
      </c>
      <c r="C24" s="12" t="s">
        <v>33</v>
      </c>
      <c r="D24" s="13"/>
      <c r="E24" s="17"/>
      <c r="F24" s="17"/>
      <c r="G24" s="17"/>
      <c r="H24" s="17"/>
      <c r="I24" s="17"/>
      <c r="J24" s="17"/>
      <c r="K24" s="13"/>
      <c r="L24" s="13">
        <f>SUM(L25:L33)/2</f>
        <v>125356.37999999999</v>
      </c>
      <c r="M24" s="13"/>
      <c r="N24" s="13">
        <f>SUM(N25:N33)/2</f>
        <v>125542.62</v>
      </c>
      <c r="O24" s="13"/>
      <c r="P24" s="13">
        <f>SUM(P25:P33)/2</f>
        <v>186.24000000000524</v>
      </c>
      <c r="R24" s="13">
        <f t="shared" ref="R24:U24" si="9">SUM(R25:R33)/2</f>
        <v>0</v>
      </c>
      <c r="S24" s="13">
        <f t="shared" si="9"/>
        <v>0</v>
      </c>
      <c r="T24" s="13">
        <f t="shared" si="9"/>
        <v>0</v>
      </c>
      <c r="U24" s="13">
        <f t="shared" si="9"/>
        <v>0</v>
      </c>
    </row>
    <row r="25" spans="2:21" s="1" customFormat="1" ht="19.95" hidden="1" customHeight="1" x14ac:dyDescent="0.3">
      <c r="B25" s="6" t="s">
        <v>34</v>
      </c>
      <c r="C25" s="6" t="s">
        <v>35</v>
      </c>
      <c r="D25" s="5"/>
      <c r="E25" s="19"/>
      <c r="F25" s="19"/>
      <c r="G25" s="19"/>
      <c r="H25" s="19"/>
      <c r="I25" s="19"/>
      <c r="J25" s="19"/>
      <c r="K25" s="5"/>
      <c r="L25" s="5">
        <f>SUM(L26)</f>
        <v>7199.99</v>
      </c>
      <c r="M25" s="5"/>
      <c r="N25" s="5">
        <f>SUM(N26)</f>
        <v>7199.99</v>
      </c>
      <c r="O25" s="5"/>
      <c r="P25" s="5">
        <f>SUM(P26)</f>
        <v>0</v>
      </c>
      <c r="R25" s="5">
        <f t="shared" ref="R25:U25" si="10">SUM(R26)</f>
        <v>0</v>
      </c>
      <c r="S25" s="5">
        <f t="shared" si="10"/>
        <v>0</v>
      </c>
      <c r="T25" s="5">
        <f t="shared" si="10"/>
        <v>0</v>
      </c>
      <c r="U25" s="5">
        <f t="shared" si="10"/>
        <v>0</v>
      </c>
    </row>
    <row r="26" spans="2:21" s="1" customFormat="1" ht="15" hidden="1" customHeight="1" x14ac:dyDescent="0.3">
      <c r="B26" s="4" t="s">
        <v>36</v>
      </c>
      <c r="C26" s="4" t="s">
        <v>37</v>
      </c>
      <c r="D26" s="3" t="s">
        <v>31</v>
      </c>
      <c r="E26" s="18">
        <v>1</v>
      </c>
      <c r="F26" s="18"/>
      <c r="G26" s="18"/>
      <c r="H26" s="18"/>
      <c r="I26" s="18"/>
      <c r="J26" s="97">
        <f>SUM(E26:I26)</f>
        <v>1</v>
      </c>
      <c r="K26" s="3">
        <v>7199.99</v>
      </c>
      <c r="L26" s="3">
        <f t="shared" ref="L26" si="11">+ROUND(+IF(J26="",0,J26*K26),2)</f>
        <v>7199.99</v>
      </c>
      <c r="M26" s="3">
        <v>7199.99</v>
      </c>
      <c r="N26" s="3">
        <f>+ROUND(+IF(J26="",0,J26*M26),2)</f>
        <v>7199.99</v>
      </c>
      <c r="O26" s="3">
        <f>+M26-K26</f>
        <v>0</v>
      </c>
      <c r="P26" s="3">
        <f>+N26-L26</f>
        <v>0</v>
      </c>
      <c r="R26" s="3">
        <f>+ROUND($K26*F26,2)</f>
        <v>0</v>
      </c>
      <c r="S26" s="3">
        <f>+ROUND($K26*G26,2)</f>
        <v>0</v>
      </c>
      <c r="T26" s="3">
        <f>+ROUND($K26*H26,2)</f>
        <v>0</v>
      </c>
      <c r="U26" s="3">
        <f>+ROUND($K26*I26,2)</f>
        <v>0</v>
      </c>
    </row>
    <row r="27" spans="2:21" s="1" customFormat="1" ht="19.95" hidden="1" customHeight="1" x14ac:dyDescent="0.3">
      <c r="B27" s="6" t="s">
        <v>38</v>
      </c>
      <c r="C27" s="6" t="s">
        <v>39</v>
      </c>
      <c r="D27" s="5"/>
      <c r="E27" s="19"/>
      <c r="F27" s="19"/>
      <c r="G27" s="19"/>
      <c r="H27" s="19"/>
      <c r="I27" s="19"/>
      <c r="J27" s="19"/>
      <c r="K27" s="5"/>
      <c r="L27" s="5">
        <f>SUM(L28)</f>
        <v>7199.99</v>
      </c>
      <c r="M27" s="5"/>
      <c r="N27" s="5">
        <f>SUM(N28)</f>
        <v>7199.99</v>
      </c>
      <c r="O27" s="5"/>
      <c r="P27" s="5">
        <f>SUM(P28)</f>
        <v>0</v>
      </c>
      <c r="R27" s="5">
        <f t="shared" ref="R27:U27" si="12">SUM(R28)</f>
        <v>0</v>
      </c>
      <c r="S27" s="5">
        <f t="shared" si="12"/>
        <v>0</v>
      </c>
      <c r="T27" s="5">
        <f t="shared" si="12"/>
        <v>0</v>
      </c>
      <c r="U27" s="5">
        <f t="shared" si="12"/>
        <v>0</v>
      </c>
    </row>
    <row r="28" spans="2:21" s="1" customFormat="1" ht="15" hidden="1" customHeight="1" x14ac:dyDescent="0.3">
      <c r="B28" s="4" t="s">
        <v>40</v>
      </c>
      <c r="C28" s="4" t="s">
        <v>41</v>
      </c>
      <c r="D28" s="3" t="s">
        <v>42</v>
      </c>
      <c r="E28" s="18">
        <v>1</v>
      </c>
      <c r="F28" s="18"/>
      <c r="G28" s="18"/>
      <c r="H28" s="18"/>
      <c r="I28" s="18"/>
      <c r="J28" s="97">
        <f>SUM(E28:I28)</f>
        <v>1</v>
      </c>
      <c r="K28" s="3">
        <v>7199.99</v>
      </c>
      <c r="L28" s="3">
        <f t="shared" ref="L28" si="13">+ROUND(+IF(J28="",0,J28*K28),2)</f>
        <v>7199.99</v>
      </c>
      <c r="M28" s="3">
        <v>7199.99</v>
      </c>
      <c r="N28" s="3">
        <f>+ROUND(+IF(J28="",0,J28*M28),2)</f>
        <v>7199.99</v>
      </c>
      <c r="O28" s="3">
        <f>+M28-K28</f>
        <v>0</v>
      </c>
      <c r="P28" s="3">
        <f>+N28-L28</f>
        <v>0</v>
      </c>
      <c r="R28" s="3">
        <f>+ROUND($K28*F28,2)</f>
        <v>0</v>
      </c>
      <c r="S28" s="3">
        <f>+ROUND($K28*G28,2)</f>
        <v>0</v>
      </c>
      <c r="T28" s="3">
        <f>+ROUND($K28*H28,2)</f>
        <v>0</v>
      </c>
      <c r="U28" s="3">
        <f>+ROUND($K28*I28,2)</f>
        <v>0</v>
      </c>
    </row>
    <row r="29" spans="2:21" s="1" customFormat="1" ht="19.95" customHeight="1" x14ac:dyDescent="0.3">
      <c r="B29" s="6" t="s">
        <v>43</v>
      </c>
      <c r="C29" s="6" t="s">
        <v>44</v>
      </c>
      <c r="D29" s="5"/>
      <c r="E29" s="19"/>
      <c r="F29" s="19"/>
      <c r="G29" s="19"/>
      <c r="H29" s="19"/>
      <c r="I29" s="19"/>
      <c r="J29" s="19"/>
      <c r="K29" s="5"/>
      <c r="L29" s="5">
        <f>SUM(L30)</f>
        <v>108902.39999999999</v>
      </c>
      <c r="M29" s="5"/>
      <c r="N29" s="5">
        <f>SUM(N30)</f>
        <v>109088.64</v>
      </c>
      <c r="O29" s="5"/>
      <c r="P29" s="5">
        <f>SUM(P30)</f>
        <v>186.24000000000524</v>
      </c>
      <c r="R29" s="5">
        <f t="shared" ref="R29:U29" si="14">SUM(R30)</f>
        <v>0</v>
      </c>
      <c r="S29" s="5">
        <f t="shared" si="14"/>
        <v>0</v>
      </c>
      <c r="T29" s="5">
        <f t="shared" si="14"/>
        <v>0</v>
      </c>
      <c r="U29" s="5">
        <f t="shared" si="14"/>
        <v>0</v>
      </c>
    </row>
    <row r="30" spans="2:21" s="1" customFormat="1" ht="15" customHeight="1" x14ac:dyDescent="0.3">
      <c r="B30" s="4" t="s">
        <v>45</v>
      </c>
      <c r="C30" s="4" t="s">
        <v>46</v>
      </c>
      <c r="D30" s="3" t="s">
        <v>47</v>
      </c>
      <c r="E30" s="18">
        <v>24</v>
      </c>
      <c r="F30" s="18"/>
      <c r="G30" s="18"/>
      <c r="H30" s="18"/>
      <c r="I30" s="18"/>
      <c r="J30" s="97">
        <f>SUM(E30:I30)</f>
        <v>24</v>
      </c>
      <c r="K30" s="3">
        <v>4537.6000000000004</v>
      </c>
      <c r="L30" s="3">
        <f t="shared" ref="L30" si="15">+ROUND(+IF(J30="",0,J30*K30),2)</f>
        <v>108902.39999999999</v>
      </c>
      <c r="M30" s="3">
        <v>4545.3599999999997</v>
      </c>
      <c r="N30" s="3">
        <f>+ROUND(+IF(J30="",0,J30*M30),2)</f>
        <v>109088.64</v>
      </c>
      <c r="O30" s="3">
        <f>+M30-K30</f>
        <v>7.7599999999993088</v>
      </c>
      <c r="P30" s="3">
        <f>+N30-L30</f>
        <v>186.24000000000524</v>
      </c>
      <c r="R30" s="3">
        <f>+ROUND($K30*F30,2)</f>
        <v>0</v>
      </c>
      <c r="S30" s="3">
        <f>+ROUND($K30*G30,2)</f>
        <v>0</v>
      </c>
      <c r="T30" s="3">
        <f>+ROUND($K30*H30,2)</f>
        <v>0</v>
      </c>
      <c r="U30" s="3">
        <f>+ROUND($K30*I30,2)</f>
        <v>0</v>
      </c>
    </row>
    <row r="31" spans="2:21" s="1" customFormat="1" ht="19.95" hidden="1" customHeight="1" x14ac:dyDescent="0.3">
      <c r="B31" s="6" t="s">
        <v>48</v>
      </c>
      <c r="C31" s="6" t="s">
        <v>49</v>
      </c>
      <c r="D31" s="5"/>
      <c r="E31" s="19"/>
      <c r="F31" s="19"/>
      <c r="G31" s="19"/>
      <c r="H31" s="19"/>
      <c r="I31" s="19"/>
      <c r="J31" s="19"/>
      <c r="K31" s="5"/>
      <c r="L31" s="5">
        <f>SUM(L32:L33)</f>
        <v>2054</v>
      </c>
      <c r="M31" s="5"/>
      <c r="N31" s="5">
        <f>SUM(N32:N33)</f>
        <v>2054</v>
      </c>
      <c r="O31" s="5"/>
      <c r="P31" s="5">
        <f>SUM(P32:P33)</f>
        <v>0</v>
      </c>
      <c r="R31" s="5">
        <f t="shared" ref="R31:U31" si="16">SUM(R32:R33)</f>
        <v>0</v>
      </c>
      <c r="S31" s="5">
        <f t="shared" si="16"/>
        <v>0</v>
      </c>
      <c r="T31" s="5">
        <f t="shared" si="16"/>
        <v>0</v>
      </c>
      <c r="U31" s="5">
        <f t="shared" si="16"/>
        <v>0</v>
      </c>
    </row>
    <row r="32" spans="2:21" s="1" customFormat="1" ht="15" hidden="1" customHeight="1" x14ac:dyDescent="0.3">
      <c r="B32" s="4" t="s">
        <v>50</v>
      </c>
      <c r="C32" s="4" t="s">
        <v>51</v>
      </c>
      <c r="D32" s="3" t="s">
        <v>42</v>
      </c>
      <c r="E32" s="18">
        <v>1</v>
      </c>
      <c r="F32" s="18"/>
      <c r="G32" s="18"/>
      <c r="H32" s="18"/>
      <c r="I32" s="18"/>
      <c r="J32" s="97">
        <f>SUM(E32:I32)</f>
        <v>1</v>
      </c>
      <c r="K32" s="3">
        <v>520</v>
      </c>
      <c r="L32" s="3">
        <f t="shared" ref="L32:L33" si="17">+ROUND(+IF(J32="",0,J32*K32),2)</f>
        <v>520</v>
      </c>
      <c r="M32" s="3">
        <v>520</v>
      </c>
      <c r="N32" s="3">
        <f t="shared" ref="N32:N33" si="18">+ROUND(+IF(J32="",0,J32*M32),2)</f>
        <v>520</v>
      </c>
      <c r="O32" s="3">
        <f t="shared" ref="O32:P33" si="19">+M32-K32</f>
        <v>0</v>
      </c>
      <c r="P32" s="3">
        <f t="shared" si="19"/>
        <v>0</v>
      </c>
      <c r="R32" s="3">
        <f t="shared" ref="R32:U33" si="20">+ROUND($K32*F32,2)</f>
        <v>0</v>
      </c>
      <c r="S32" s="3">
        <f t="shared" si="20"/>
        <v>0</v>
      </c>
      <c r="T32" s="3">
        <f t="shared" si="20"/>
        <v>0</v>
      </c>
      <c r="U32" s="3">
        <f t="shared" si="20"/>
        <v>0</v>
      </c>
    </row>
    <row r="33" spans="2:21" s="1" customFormat="1" ht="15" hidden="1" customHeight="1" x14ac:dyDescent="0.3">
      <c r="B33" s="4" t="s">
        <v>52</v>
      </c>
      <c r="C33" s="4" t="s">
        <v>53</v>
      </c>
      <c r="D33" s="3" t="s">
        <v>42</v>
      </c>
      <c r="E33" s="18">
        <v>1</v>
      </c>
      <c r="F33" s="18"/>
      <c r="G33" s="18"/>
      <c r="H33" s="18"/>
      <c r="I33" s="18"/>
      <c r="J33" s="97">
        <f>SUM(E33:I33)</f>
        <v>1</v>
      </c>
      <c r="K33" s="3">
        <v>1534</v>
      </c>
      <c r="L33" s="3">
        <f t="shared" si="17"/>
        <v>1534</v>
      </c>
      <c r="M33" s="3">
        <v>1534</v>
      </c>
      <c r="N33" s="3">
        <f t="shared" si="18"/>
        <v>1534</v>
      </c>
      <c r="O33" s="3">
        <f t="shared" si="19"/>
        <v>0</v>
      </c>
      <c r="P33" s="3">
        <f t="shared" si="19"/>
        <v>0</v>
      </c>
      <c r="R33" s="3">
        <f t="shared" si="20"/>
        <v>0</v>
      </c>
      <c r="S33" s="3">
        <f t="shared" si="20"/>
        <v>0</v>
      </c>
      <c r="T33" s="3">
        <f t="shared" si="20"/>
        <v>0</v>
      </c>
      <c r="U33" s="3">
        <f t="shared" si="20"/>
        <v>0</v>
      </c>
    </row>
    <row r="34" spans="2:21" s="1" customFormat="1" ht="25.2" customHeight="1" x14ac:dyDescent="0.3">
      <c r="B34" s="12" t="s">
        <v>54</v>
      </c>
      <c r="C34" s="12" t="s">
        <v>55</v>
      </c>
      <c r="D34" s="13"/>
      <c r="E34" s="17"/>
      <c r="F34" s="17"/>
      <c r="G34" s="17"/>
      <c r="H34" s="17"/>
      <c r="I34" s="17"/>
      <c r="J34" s="17"/>
      <c r="K34" s="13"/>
      <c r="L34" s="13">
        <f>SUM(L35:L36)</f>
        <v>1407.3600000000001</v>
      </c>
      <c r="M34" s="13"/>
      <c r="N34" s="13">
        <f>SUM(N35:N36)</f>
        <v>1420.8</v>
      </c>
      <c r="O34" s="13"/>
      <c r="P34" s="13">
        <f>SUM(P35:P36)</f>
        <v>13.439999999999884</v>
      </c>
      <c r="R34" s="13">
        <f t="shared" ref="R34:U34" si="21">SUM(R35:R36)</f>
        <v>1109.0899999999999</v>
      </c>
      <c r="S34" s="13">
        <f t="shared" si="21"/>
        <v>0</v>
      </c>
      <c r="T34" s="13">
        <f t="shared" si="21"/>
        <v>0</v>
      </c>
      <c r="U34" s="13">
        <f t="shared" si="21"/>
        <v>0</v>
      </c>
    </row>
    <row r="35" spans="2:21" s="1" customFormat="1" ht="15" customHeight="1" x14ac:dyDescent="0.3">
      <c r="B35" s="4" t="s">
        <v>56</v>
      </c>
      <c r="C35" s="4" t="s">
        <v>57</v>
      </c>
      <c r="D35" s="3" t="s">
        <v>28</v>
      </c>
      <c r="E35" s="18">
        <v>7</v>
      </c>
      <c r="F35" s="18">
        <f>+VLOOKUP(B35,'MM-4'!$B$12:$G$46,4,FALSE)</f>
        <v>5</v>
      </c>
      <c r="G35" s="18"/>
      <c r="H35" s="18"/>
      <c r="I35" s="18"/>
      <c r="J35" s="97">
        <f>SUM(E35:I35)</f>
        <v>12</v>
      </c>
      <c r="K35" s="3">
        <v>17.72</v>
      </c>
      <c r="L35" s="3">
        <f t="shared" ref="L35:L36" si="22">+ROUND(+IF(J35="",0,J35*K35),2)</f>
        <v>212.64</v>
      </c>
      <c r="M35" s="3">
        <v>18.12</v>
      </c>
      <c r="N35" s="3">
        <f t="shared" ref="N35:N36" si="23">+ROUND(+IF(J35="",0,J35*M35),2)</f>
        <v>217.44</v>
      </c>
      <c r="O35" s="3">
        <f t="shared" ref="O35:P36" si="24">+M35-K35</f>
        <v>0.40000000000000213</v>
      </c>
      <c r="P35" s="3">
        <f t="shared" si="24"/>
        <v>4.8000000000000114</v>
      </c>
      <c r="R35" s="3">
        <f t="shared" ref="R35:U36" si="25">+ROUND($K35*F35,2)</f>
        <v>88.6</v>
      </c>
      <c r="S35" s="3">
        <f t="shared" si="25"/>
        <v>0</v>
      </c>
      <c r="T35" s="3">
        <f t="shared" si="25"/>
        <v>0</v>
      </c>
      <c r="U35" s="3">
        <f t="shared" si="25"/>
        <v>0</v>
      </c>
    </row>
    <row r="36" spans="2:21" s="1" customFormat="1" ht="15" customHeight="1" x14ac:dyDescent="0.3">
      <c r="B36" s="4" t="s">
        <v>58</v>
      </c>
      <c r="C36" s="4" t="s">
        <v>59</v>
      </c>
      <c r="D36" s="3" t="s">
        <v>28</v>
      </c>
      <c r="E36" s="18">
        <v>7</v>
      </c>
      <c r="F36" s="18">
        <f>+VLOOKUP(B36,'MM-4'!$B$12:$G$46,4,FALSE)</f>
        <v>41</v>
      </c>
      <c r="G36" s="18"/>
      <c r="H36" s="18"/>
      <c r="I36" s="18"/>
      <c r="J36" s="97">
        <f>SUM(E36:I36)</f>
        <v>48</v>
      </c>
      <c r="K36" s="3">
        <v>24.89</v>
      </c>
      <c r="L36" s="3">
        <f t="shared" si="22"/>
        <v>1194.72</v>
      </c>
      <c r="M36" s="3">
        <v>25.07</v>
      </c>
      <c r="N36" s="3">
        <f t="shared" si="23"/>
        <v>1203.3599999999999</v>
      </c>
      <c r="O36" s="3">
        <f t="shared" si="24"/>
        <v>0.17999999999999972</v>
      </c>
      <c r="P36" s="3">
        <f t="shared" si="24"/>
        <v>8.6399999999998727</v>
      </c>
      <c r="R36" s="3">
        <f t="shared" si="25"/>
        <v>1020.49</v>
      </c>
      <c r="S36" s="3">
        <f t="shared" si="25"/>
        <v>0</v>
      </c>
      <c r="T36" s="3">
        <f t="shared" si="25"/>
        <v>0</v>
      </c>
      <c r="U36" s="3">
        <f t="shared" si="25"/>
        <v>0</v>
      </c>
    </row>
    <row r="37" spans="2:21" s="1" customFormat="1" ht="25.2" customHeight="1" x14ac:dyDescent="0.3">
      <c r="B37" s="12" t="s">
        <v>60</v>
      </c>
      <c r="C37" s="12" t="s">
        <v>61</v>
      </c>
      <c r="D37" s="13"/>
      <c r="E37" s="17"/>
      <c r="F37" s="17"/>
      <c r="G37" s="17"/>
      <c r="H37" s="17"/>
      <c r="I37" s="17"/>
      <c r="J37" s="17"/>
      <c r="K37" s="13"/>
      <c r="L37" s="13">
        <f>SUM(L38:L43)</f>
        <v>32701.270000000004</v>
      </c>
      <c r="M37" s="13"/>
      <c r="N37" s="13">
        <f>SUM(N38:N43)</f>
        <v>33909.480000000003</v>
      </c>
      <c r="O37" s="13"/>
      <c r="P37" s="13">
        <f>SUM(P38:P43)</f>
        <v>1208.2100000000005</v>
      </c>
      <c r="R37" s="13">
        <f t="shared" ref="R37:U37" si="26">SUM(R38:R43)</f>
        <v>10412.530000000001</v>
      </c>
      <c r="S37" s="13">
        <f t="shared" si="26"/>
        <v>0</v>
      </c>
      <c r="T37" s="13">
        <f t="shared" si="26"/>
        <v>0</v>
      </c>
      <c r="U37" s="13">
        <f t="shared" si="26"/>
        <v>0</v>
      </c>
    </row>
    <row r="38" spans="2:21" s="1" customFormat="1" ht="15" customHeight="1" x14ac:dyDescent="0.3">
      <c r="B38" s="4" t="s">
        <v>62</v>
      </c>
      <c r="C38" s="4" t="s">
        <v>63</v>
      </c>
      <c r="D38" s="3" t="s">
        <v>28</v>
      </c>
      <c r="E38" s="18">
        <v>113</v>
      </c>
      <c r="F38" s="18">
        <f>+VLOOKUP(B38,'MM-4'!$B$12:$G$46,4,FALSE)</f>
        <v>39</v>
      </c>
      <c r="G38" s="18"/>
      <c r="H38" s="18"/>
      <c r="I38" s="18"/>
      <c r="J38" s="97">
        <f t="shared" ref="J38:J43" si="27">SUM(E38:I38)</f>
        <v>152</v>
      </c>
      <c r="K38" s="3">
        <v>23.64</v>
      </c>
      <c r="L38" s="3">
        <f t="shared" ref="L38:L43" si="28">+ROUND(+IF(J38="",0,J38*K38),2)</f>
        <v>3593.28</v>
      </c>
      <c r="M38" s="3">
        <v>24.53</v>
      </c>
      <c r="N38" s="3">
        <f t="shared" ref="N38:N43" si="29">+ROUND(+IF(J38="",0,J38*M38),2)</f>
        <v>3728.56</v>
      </c>
      <c r="O38" s="3">
        <f t="shared" ref="O38:P43" si="30">+M38-K38</f>
        <v>0.89000000000000057</v>
      </c>
      <c r="P38" s="3">
        <f t="shared" si="30"/>
        <v>135.27999999999975</v>
      </c>
      <c r="R38" s="3">
        <f t="shared" ref="R38:U43" si="31">+ROUND($K38*F38,2)</f>
        <v>921.96</v>
      </c>
      <c r="S38" s="3">
        <f t="shared" si="31"/>
        <v>0</v>
      </c>
      <c r="T38" s="3">
        <f t="shared" si="31"/>
        <v>0</v>
      </c>
      <c r="U38" s="3">
        <f t="shared" si="31"/>
        <v>0</v>
      </c>
    </row>
    <row r="39" spans="2:21" s="1" customFormat="1" ht="15" customHeight="1" x14ac:dyDescent="0.3">
      <c r="B39" s="4" t="s">
        <v>64</v>
      </c>
      <c r="C39" s="4" t="s">
        <v>65</v>
      </c>
      <c r="D39" s="3" t="s">
        <v>28</v>
      </c>
      <c r="E39" s="18">
        <v>123</v>
      </c>
      <c r="F39" s="18">
        <f>+VLOOKUP(B39,'MM-4'!$B$12:$G$46,4,FALSE)</f>
        <v>39</v>
      </c>
      <c r="G39" s="18"/>
      <c r="H39" s="18"/>
      <c r="I39" s="18"/>
      <c r="J39" s="97">
        <f t="shared" si="27"/>
        <v>162</v>
      </c>
      <c r="K39" s="3">
        <v>23.64</v>
      </c>
      <c r="L39" s="3">
        <f t="shared" si="28"/>
        <v>3829.68</v>
      </c>
      <c r="M39" s="3">
        <v>24.53</v>
      </c>
      <c r="N39" s="3">
        <f t="shared" si="29"/>
        <v>3973.86</v>
      </c>
      <c r="O39" s="3">
        <f t="shared" si="30"/>
        <v>0.89000000000000057</v>
      </c>
      <c r="P39" s="3">
        <f t="shared" si="30"/>
        <v>144.18000000000029</v>
      </c>
      <c r="R39" s="3">
        <f t="shared" si="31"/>
        <v>921.96</v>
      </c>
      <c r="S39" s="3">
        <f t="shared" si="31"/>
        <v>0</v>
      </c>
      <c r="T39" s="3">
        <f t="shared" si="31"/>
        <v>0</v>
      </c>
      <c r="U39" s="3">
        <f t="shared" si="31"/>
        <v>0</v>
      </c>
    </row>
    <row r="40" spans="2:21" s="1" customFormat="1" ht="15" customHeight="1" x14ac:dyDescent="0.3">
      <c r="B40" s="4" t="s">
        <v>66</v>
      </c>
      <c r="C40" s="4" t="s">
        <v>67</v>
      </c>
      <c r="D40" s="3" t="s">
        <v>28</v>
      </c>
      <c r="E40" s="18">
        <v>35</v>
      </c>
      <c r="F40" s="18">
        <f>+VLOOKUP(B40,'MM-4'!$B$12:$G$46,4,FALSE)</f>
        <v>3</v>
      </c>
      <c r="G40" s="18"/>
      <c r="H40" s="18"/>
      <c r="I40" s="18"/>
      <c r="J40" s="97">
        <f t="shared" si="27"/>
        <v>38</v>
      </c>
      <c r="K40" s="3">
        <v>25.21</v>
      </c>
      <c r="L40" s="3">
        <f t="shared" si="28"/>
        <v>957.98</v>
      </c>
      <c r="M40" s="3">
        <v>26.17</v>
      </c>
      <c r="N40" s="3">
        <f t="shared" si="29"/>
        <v>994.46</v>
      </c>
      <c r="O40" s="3">
        <f t="shared" si="30"/>
        <v>0.96000000000000085</v>
      </c>
      <c r="P40" s="3">
        <f t="shared" si="30"/>
        <v>36.480000000000018</v>
      </c>
      <c r="R40" s="3">
        <f t="shared" si="31"/>
        <v>75.63</v>
      </c>
      <c r="S40" s="3">
        <f t="shared" si="31"/>
        <v>0</v>
      </c>
      <c r="T40" s="3">
        <f t="shared" si="31"/>
        <v>0</v>
      </c>
      <c r="U40" s="3">
        <f t="shared" si="31"/>
        <v>0</v>
      </c>
    </row>
    <row r="41" spans="2:21" s="1" customFormat="1" ht="15" customHeight="1" x14ac:dyDescent="0.3">
      <c r="B41" s="4" t="s">
        <v>68</v>
      </c>
      <c r="C41" s="4" t="s">
        <v>69</v>
      </c>
      <c r="D41" s="3" t="s">
        <v>28</v>
      </c>
      <c r="E41" s="18">
        <v>77</v>
      </c>
      <c r="F41" s="18">
        <f>+VLOOKUP(B41,'MM-4'!$B$12:$G$46,4,FALSE)</f>
        <v>80</v>
      </c>
      <c r="G41" s="18"/>
      <c r="H41" s="18"/>
      <c r="I41" s="18"/>
      <c r="J41" s="97">
        <f t="shared" si="27"/>
        <v>157</v>
      </c>
      <c r="K41" s="3">
        <v>47.28</v>
      </c>
      <c r="L41" s="3">
        <f t="shared" si="28"/>
        <v>7422.96</v>
      </c>
      <c r="M41" s="3">
        <v>49.07</v>
      </c>
      <c r="N41" s="3">
        <f t="shared" si="29"/>
        <v>7703.99</v>
      </c>
      <c r="O41" s="3">
        <f t="shared" si="30"/>
        <v>1.7899999999999991</v>
      </c>
      <c r="P41" s="3">
        <f t="shared" si="30"/>
        <v>281.02999999999975</v>
      </c>
      <c r="R41" s="3">
        <f t="shared" si="31"/>
        <v>3782.4</v>
      </c>
      <c r="S41" s="3">
        <f t="shared" si="31"/>
        <v>0</v>
      </c>
      <c r="T41" s="3">
        <f t="shared" si="31"/>
        <v>0</v>
      </c>
      <c r="U41" s="3">
        <f t="shared" si="31"/>
        <v>0</v>
      </c>
    </row>
    <row r="42" spans="2:21" s="1" customFormat="1" ht="15" customHeight="1" x14ac:dyDescent="0.3">
      <c r="B42" s="4" t="s">
        <v>70</v>
      </c>
      <c r="C42" s="4" t="s">
        <v>71</v>
      </c>
      <c r="D42" s="3" t="s">
        <v>14</v>
      </c>
      <c r="E42" s="18">
        <v>2540.9699999999998</v>
      </c>
      <c r="F42" s="18">
        <f>+VLOOKUP(B42,'MM-4'!$B$12:$G$46,4,FALSE)</f>
        <v>728.8</v>
      </c>
      <c r="G42" s="18"/>
      <c r="H42" s="18"/>
      <c r="I42" s="18"/>
      <c r="J42" s="97">
        <f t="shared" si="27"/>
        <v>3269.7699999999995</v>
      </c>
      <c r="K42" s="3">
        <v>4.7300000000000004</v>
      </c>
      <c r="L42" s="3">
        <f t="shared" si="28"/>
        <v>15466.01</v>
      </c>
      <c r="M42" s="3">
        <v>4.9000000000000004</v>
      </c>
      <c r="N42" s="3">
        <f t="shared" si="29"/>
        <v>16021.87</v>
      </c>
      <c r="O42" s="3">
        <f t="shared" si="30"/>
        <v>0.16999999999999993</v>
      </c>
      <c r="P42" s="3">
        <f t="shared" si="30"/>
        <v>555.86000000000058</v>
      </c>
      <c r="R42" s="3">
        <f t="shared" si="31"/>
        <v>3447.22</v>
      </c>
      <c r="S42" s="3">
        <f t="shared" si="31"/>
        <v>0</v>
      </c>
      <c r="T42" s="3">
        <f t="shared" si="31"/>
        <v>0</v>
      </c>
      <c r="U42" s="3">
        <f t="shared" si="31"/>
        <v>0</v>
      </c>
    </row>
    <row r="43" spans="2:21" s="1" customFormat="1" ht="15" customHeight="1" x14ac:dyDescent="0.3">
      <c r="B43" s="4" t="s">
        <v>72</v>
      </c>
      <c r="C43" s="4" t="s">
        <v>73</v>
      </c>
      <c r="D43" s="3" t="s">
        <v>14</v>
      </c>
      <c r="E43" s="18">
        <v>50</v>
      </c>
      <c r="F43" s="18">
        <f>+VLOOKUP(B43,'MM-4'!$B$12:$G$46,4,FALSE)</f>
        <v>376</v>
      </c>
      <c r="G43" s="18"/>
      <c r="H43" s="18"/>
      <c r="I43" s="18"/>
      <c r="J43" s="97">
        <f t="shared" si="27"/>
        <v>426</v>
      </c>
      <c r="K43" s="3">
        <v>3.36</v>
      </c>
      <c r="L43" s="3">
        <f t="shared" si="28"/>
        <v>1431.36</v>
      </c>
      <c r="M43" s="3">
        <v>3.49</v>
      </c>
      <c r="N43" s="3">
        <f t="shared" si="29"/>
        <v>1486.74</v>
      </c>
      <c r="O43" s="3">
        <f t="shared" si="30"/>
        <v>0.13000000000000034</v>
      </c>
      <c r="P43" s="3">
        <f t="shared" si="30"/>
        <v>55.380000000000109</v>
      </c>
      <c r="R43" s="3">
        <f t="shared" si="31"/>
        <v>1263.3599999999999</v>
      </c>
      <c r="S43" s="3">
        <f t="shared" si="31"/>
        <v>0</v>
      </c>
      <c r="T43" s="3">
        <f t="shared" si="31"/>
        <v>0</v>
      </c>
      <c r="U43" s="3">
        <f t="shared" si="31"/>
        <v>0</v>
      </c>
    </row>
    <row r="44" spans="2:21" s="1" customFormat="1" ht="25.2" customHeight="1" x14ac:dyDescent="0.3">
      <c r="B44" s="12" t="s">
        <v>74</v>
      </c>
      <c r="C44" s="12" t="s">
        <v>75</v>
      </c>
      <c r="D44" s="13"/>
      <c r="E44" s="17"/>
      <c r="F44" s="17"/>
      <c r="G44" s="17"/>
      <c r="H44" s="17"/>
      <c r="I44" s="17"/>
      <c r="J44" s="17"/>
      <c r="K44" s="13"/>
      <c r="L44" s="13">
        <f>SUM(L45:L49)</f>
        <v>547957.79</v>
      </c>
      <c r="M44" s="13"/>
      <c r="N44" s="13">
        <f>SUM(N45:N49)</f>
        <v>551952.22</v>
      </c>
      <c r="O44" s="13"/>
      <c r="P44" s="13">
        <f>SUM(P45:P49)</f>
        <v>3994.4300000000021</v>
      </c>
      <c r="R44" s="13">
        <f t="shared" ref="R44:U44" si="32">SUM(R45:R49)</f>
        <v>280236.21000000002</v>
      </c>
      <c r="S44" s="13">
        <f t="shared" si="32"/>
        <v>0</v>
      </c>
      <c r="T44" s="13">
        <f t="shared" si="32"/>
        <v>6004.35</v>
      </c>
      <c r="U44" s="13">
        <f t="shared" si="32"/>
        <v>0</v>
      </c>
    </row>
    <row r="45" spans="2:21" s="1" customFormat="1" ht="15" customHeight="1" x14ac:dyDescent="0.3">
      <c r="B45" s="4" t="s">
        <v>76</v>
      </c>
      <c r="C45" s="4" t="s">
        <v>77</v>
      </c>
      <c r="D45" s="3" t="s">
        <v>78</v>
      </c>
      <c r="E45" s="18">
        <v>596.35</v>
      </c>
      <c r="F45" s="18">
        <f>+VLOOKUP(B45,'MM-4'!$B$12:$G$46,4,FALSE)</f>
        <v>403</v>
      </c>
      <c r="G45" s="18"/>
      <c r="H45" s="18">
        <f>VLOOKUP(B45,'MM-5'!$B$12:$G$255,4,FALSE)</f>
        <v>10.130000000000001</v>
      </c>
      <c r="I45" s="18"/>
      <c r="J45" s="97">
        <f>SUM(E45:I45)</f>
        <v>1009.48</v>
      </c>
      <c r="K45" s="3">
        <v>19.989999999999998</v>
      </c>
      <c r="L45" s="3">
        <f t="shared" ref="L45:L49" si="33">+ROUND(+IF(J45="",0,J45*K45),2)</f>
        <v>20179.509999999998</v>
      </c>
      <c r="M45" s="3">
        <v>20.149999999999999</v>
      </c>
      <c r="N45" s="3">
        <f t="shared" ref="N45:N49" si="34">+ROUND(+IF(J45="",0,J45*M45),2)</f>
        <v>20341.02</v>
      </c>
      <c r="O45" s="3">
        <f t="shared" ref="O45:P49" si="35">+M45-K45</f>
        <v>0.16000000000000014</v>
      </c>
      <c r="P45" s="3">
        <f t="shared" si="35"/>
        <v>161.51000000000204</v>
      </c>
      <c r="R45" s="3">
        <f t="shared" ref="R45:U49" si="36">+ROUND($K45*F45,2)</f>
        <v>8055.97</v>
      </c>
      <c r="S45" s="3">
        <f t="shared" si="36"/>
        <v>0</v>
      </c>
      <c r="T45" s="3">
        <f t="shared" si="36"/>
        <v>202.5</v>
      </c>
      <c r="U45" s="3">
        <f t="shared" si="36"/>
        <v>0</v>
      </c>
    </row>
    <row r="46" spans="2:21" s="1" customFormat="1" ht="15" customHeight="1" x14ac:dyDescent="0.3">
      <c r="B46" s="4" t="s">
        <v>79</v>
      </c>
      <c r="C46" s="4" t="s">
        <v>80</v>
      </c>
      <c r="D46" s="3" t="s">
        <v>78</v>
      </c>
      <c r="E46" s="18">
        <v>127.38</v>
      </c>
      <c r="F46" s="18">
        <f>+VLOOKUP(B46,'MM-4'!$B$12:$G$46,4,FALSE)</f>
        <v>75.069999999999993</v>
      </c>
      <c r="G46" s="18"/>
      <c r="H46" s="18"/>
      <c r="I46" s="18"/>
      <c r="J46" s="97">
        <f>SUM(E46:I46)</f>
        <v>202.45</v>
      </c>
      <c r="K46" s="3">
        <v>63.64</v>
      </c>
      <c r="L46" s="3">
        <f t="shared" si="33"/>
        <v>12883.92</v>
      </c>
      <c r="M46" s="3">
        <v>66.03</v>
      </c>
      <c r="N46" s="3">
        <f t="shared" si="34"/>
        <v>13367.77</v>
      </c>
      <c r="O46" s="3">
        <f t="shared" si="35"/>
        <v>2.3900000000000006</v>
      </c>
      <c r="P46" s="3">
        <f t="shared" si="35"/>
        <v>483.85000000000036</v>
      </c>
      <c r="R46" s="3">
        <f t="shared" si="36"/>
        <v>4777.45</v>
      </c>
      <c r="S46" s="3">
        <f t="shared" si="36"/>
        <v>0</v>
      </c>
      <c r="T46" s="3">
        <f t="shared" si="36"/>
        <v>0</v>
      </c>
      <c r="U46" s="3">
        <f t="shared" si="36"/>
        <v>0</v>
      </c>
    </row>
    <row r="47" spans="2:21" s="1" customFormat="1" ht="15" customHeight="1" x14ac:dyDescent="0.3">
      <c r="B47" s="4" t="s">
        <v>81</v>
      </c>
      <c r="C47" s="4" t="s">
        <v>82</v>
      </c>
      <c r="D47" s="3" t="s">
        <v>78</v>
      </c>
      <c r="E47" s="18">
        <v>434.35</v>
      </c>
      <c r="F47" s="18">
        <f>+VLOOKUP(B47,'MM-4'!$B$12:$G$46,4,FALSE)</f>
        <v>345.65</v>
      </c>
      <c r="G47" s="18"/>
      <c r="H47" s="18"/>
      <c r="I47" s="18"/>
      <c r="J47" s="97">
        <f>SUM(E47:I47)</f>
        <v>780</v>
      </c>
      <c r="K47" s="3">
        <v>173.49</v>
      </c>
      <c r="L47" s="3">
        <f t="shared" si="33"/>
        <v>135322.20000000001</v>
      </c>
      <c r="M47" s="3">
        <v>176.59</v>
      </c>
      <c r="N47" s="3">
        <f t="shared" si="34"/>
        <v>137740.20000000001</v>
      </c>
      <c r="O47" s="3">
        <f t="shared" si="35"/>
        <v>3.0999999999999943</v>
      </c>
      <c r="P47" s="3">
        <f t="shared" si="35"/>
        <v>2418</v>
      </c>
      <c r="R47" s="3">
        <f t="shared" si="36"/>
        <v>59966.82</v>
      </c>
      <c r="S47" s="3">
        <f t="shared" si="36"/>
        <v>0</v>
      </c>
      <c r="T47" s="3">
        <f t="shared" si="36"/>
        <v>0</v>
      </c>
      <c r="U47" s="3">
        <f t="shared" si="36"/>
        <v>0</v>
      </c>
    </row>
    <row r="48" spans="2:21" s="1" customFormat="1" ht="15" customHeight="1" x14ac:dyDescent="0.3">
      <c r="B48" s="4" t="s">
        <v>83</v>
      </c>
      <c r="C48" s="4" t="s">
        <v>84</v>
      </c>
      <c r="D48" s="3" t="s">
        <v>14</v>
      </c>
      <c r="E48" s="18">
        <v>474.2</v>
      </c>
      <c r="F48" s="18">
        <f>+VLOOKUP(B48,'MM-4'!$B$12:$G$46,4,FALSE)</f>
        <v>1250</v>
      </c>
      <c r="G48" s="18"/>
      <c r="H48" s="18"/>
      <c r="I48" s="18"/>
      <c r="J48" s="97">
        <f>SUM(E48:I48)</f>
        <v>1724.2</v>
      </c>
      <c r="K48" s="3">
        <v>16.77</v>
      </c>
      <c r="L48" s="3">
        <f t="shared" si="33"/>
        <v>28914.83</v>
      </c>
      <c r="M48" s="3">
        <v>17.309999999999999</v>
      </c>
      <c r="N48" s="3">
        <f t="shared" si="34"/>
        <v>29845.9</v>
      </c>
      <c r="O48" s="3">
        <f t="shared" si="35"/>
        <v>0.53999999999999915</v>
      </c>
      <c r="P48" s="3">
        <f t="shared" si="35"/>
        <v>931.06999999999971</v>
      </c>
      <c r="R48" s="3">
        <f t="shared" si="36"/>
        <v>20962.5</v>
      </c>
      <c r="S48" s="3">
        <f t="shared" si="36"/>
        <v>0</v>
      </c>
      <c r="T48" s="3">
        <f t="shared" si="36"/>
        <v>0</v>
      </c>
      <c r="U48" s="3">
        <f t="shared" si="36"/>
        <v>0</v>
      </c>
    </row>
    <row r="49" spans="2:21" s="1" customFormat="1" ht="15" hidden="1" customHeight="1" x14ac:dyDescent="0.3">
      <c r="B49" s="4" t="s">
        <v>85</v>
      </c>
      <c r="C49" s="4" t="s">
        <v>86</v>
      </c>
      <c r="D49" s="3" t="s">
        <v>78</v>
      </c>
      <c r="E49" s="18">
        <v>1668.76</v>
      </c>
      <c r="F49" s="18">
        <f>+VLOOKUP(B49,'MM-4'!$B$12:$G$46,4,FALSE)</f>
        <v>1964.74</v>
      </c>
      <c r="G49" s="18"/>
      <c r="H49" s="18">
        <f>VLOOKUP(B49,'MM-5'!$B$12:$G$255,4,FALSE)</f>
        <v>61.13</v>
      </c>
      <c r="I49" s="18"/>
      <c r="J49" s="97">
        <f>SUM(E49:I49)</f>
        <v>3694.63</v>
      </c>
      <c r="K49" s="3">
        <v>94.91</v>
      </c>
      <c r="L49" s="3">
        <f t="shared" si="33"/>
        <v>350657.33</v>
      </c>
      <c r="M49" s="3">
        <v>94.91</v>
      </c>
      <c r="N49" s="3">
        <f t="shared" si="34"/>
        <v>350657.33</v>
      </c>
      <c r="O49" s="3">
        <f t="shared" si="35"/>
        <v>0</v>
      </c>
      <c r="P49" s="3">
        <f t="shared" si="35"/>
        <v>0</v>
      </c>
      <c r="R49" s="3">
        <f t="shared" si="36"/>
        <v>186473.47</v>
      </c>
      <c r="S49" s="3">
        <f t="shared" si="36"/>
        <v>0</v>
      </c>
      <c r="T49" s="3">
        <f t="shared" si="36"/>
        <v>5801.85</v>
      </c>
      <c r="U49" s="3">
        <f t="shared" si="36"/>
        <v>0</v>
      </c>
    </row>
    <row r="50" spans="2:21" s="1" customFormat="1" ht="25.2" hidden="1" customHeight="1" x14ac:dyDescent="0.3">
      <c r="B50" s="12" t="s">
        <v>87</v>
      </c>
      <c r="C50" s="12" t="s">
        <v>88</v>
      </c>
      <c r="D50" s="13"/>
      <c r="E50" s="17"/>
      <c r="F50" s="17"/>
      <c r="G50" s="17"/>
      <c r="H50" s="17"/>
      <c r="I50" s="17"/>
      <c r="J50" s="17"/>
      <c r="K50" s="13"/>
      <c r="L50" s="13">
        <f>SUM(L51)</f>
        <v>2400</v>
      </c>
      <c r="M50" s="13"/>
      <c r="N50" s="13">
        <f>SUM(N51)</f>
        <v>2400</v>
      </c>
      <c r="O50" s="13"/>
      <c r="P50" s="13">
        <f>SUM(P51)</f>
        <v>0</v>
      </c>
      <c r="R50" s="13">
        <f t="shared" ref="R50:U50" si="37">SUM(R51)</f>
        <v>0</v>
      </c>
      <c r="S50" s="13">
        <f t="shared" si="37"/>
        <v>0</v>
      </c>
      <c r="T50" s="13">
        <f t="shared" si="37"/>
        <v>0</v>
      </c>
      <c r="U50" s="13">
        <f t="shared" si="37"/>
        <v>0</v>
      </c>
    </row>
    <row r="51" spans="2:21" s="1" customFormat="1" ht="15" hidden="1" customHeight="1" x14ac:dyDescent="0.3">
      <c r="B51" s="4" t="s">
        <v>89</v>
      </c>
      <c r="C51" s="4" t="s">
        <v>90</v>
      </c>
      <c r="D51" s="3" t="s">
        <v>42</v>
      </c>
      <c r="E51" s="18">
        <v>1</v>
      </c>
      <c r="F51" s="18"/>
      <c r="G51" s="18"/>
      <c r="H51" s="18"/>
      <c r="I51" s="18"/>
      <c r="J51" s="97">
        <f>SUM(E51:I51)</f>
        <v>1</v>
      </c>
      <c r="K51" s="3">
        <v>2400</v>
      </c>
      <c r="L51" s="3">
        <f t="shared" ref="L51" si="38">+ROUND(+IF(J51="",0,J51*K51),2)</f>
        <v>2400</v>
      </c>
      <c r="M51" s="3">
        <v>2400</v>
      </c>
      <c r="N51" s="3">
        <f t="shared" ref="N51" si="39">+ROUND(+IF(J51="",0,J51*M51),2)</f>
        <v>2400</v>
      </c>
      <c r="O51" s="3">
        <f>+M51-K51</f>
        <v>0</v>
      </c>
      <c r="P51" s="3">
        <f>+N51-L51</f>
        <v>0</v>
      </c>
      <c r="R51" s="3">
        <f>+ROUND($K51*F51,2)</f>
        <v>0</v>
      </c>
      <c r="S51" s="3">
        <f>+ROUND($K51*G51,2)</f>
        <v>0</v>
      </c>
      <c r="T51" s="3">
        <f>+ROUND($K51*H51,2)</f>
        <v>0</v>
      </c>
      <c r="U51" s="3">
        <f>+ROUND($K51*I51,2)</f>
        <v>0</v>
      </c>
    </row>
    <row r="52" spans="2:21" s="1" customFormat="1" ht="25.2" customHeight="1" x14ac:dyDescent="0.3">
      <c r="B52" s="12" t="s">
        <v>91</v>
      </c>
      <c r="C52" s="12" t="s">
        <v>92</v>
      </c>
      <c r="D52" s="13"/>
      <c r="E52" s="17"/>
      <c r="F52" s="17"/>
      <c r="G52" s="17"/>
      <c r="H52" s="17"/>
      <c r="I52" s="17"/>
      <c r="J52" s="17"/>
      <c r="K52" s="13"/>
      <c r="L52" s="13">
        <f>SUM(L53)</f>
        <v>53.06</v>
      </c>
      <c r="M52" s="13"/>
      <c r="N52" s="13">
        <f>SUM(N53)</f>
        <v>55.27</v>
      </c>
      <c r="O52" s="13"/>
      <c r="P52" s="13">
        <f>SUM(P53)</f>
        <v>2.2100000000000009</v>
      </c>
      <c r="R52" s="13">
        <f t="shared" ref="R52:U52" si="40">SUM(R53)</f>
        <v>0</v>
      </c>
      <c r="S52" s="13">
        <f t="shared" si="40"/>
        <v>0</v>
      </c>
      <c r="T52" s="13">
        <f t="shared" si="40"/>
        <v>0</v>
      </c>
      <c r="U52" s="13">
        <f t="shared" si="40"/>
        <v>0</v>
      </c>
    </row>
    <row r="53" spans="2:21" s="1" customFormat="1" ht="15" customHeight="1" x14ac:dyDescent="0.3">
      <c r="B53" s="4" t="s">
        <v>93</v>
      </c>
      <c r="C53" s="4" t="s">
        <v>94</v>
      </c>
      <c r="D53" s="3" t="s">
        <v>42</v>
      </c>
      <c r="E53" s="18">
        <v>1</v>
      </c>
      <c r="F53" s="18"/>
      <c r="G53" s="18"/>
      <c r="H53" s="18"/>
      <c r="I53" s="18"/>
      <c r="J53" s="97">
        <f>SUM(E53:I53)</f>
        <v>1</v>
      </c>
      <c r="K53" s="3">
        <v>53.06</v>
      </c>
      <c r="L53" s="3">
        <f t="shared" ref="L53" si="41">+ROUND(+IF(J53="",0,J53*K53),2)</f>
        <v>53.06</v>
      </c>
      <c r="M53" s="3">
        <v>55.27</v>
      </c>
      <c r="N53" s="3">
        <f t="shared" ref="N53" si="42">+ROUND(+IF(J53="",0,J53*M53),2)</f>
        <v>55.27</v>
      </c>
      <c r="O53" s="3">
        <f>+M53-K53</f>
        <v>2.2100000000000009</v>
      </c>
      <c r="P53" s="3">
        <f>+N53-L53</f>
        <v>2.2100000000000009</v>
      </c>
      <c r="R53" s="3">
        <f>+ROUND($K53*F53,2)</f>
        <v>0</v>
      </c>
      <c r="S53" s="3">
        <f>+ROUND($K53*G53,2)</f>
        <v>0</v>
      </c>
      <c r="T53" s="3">
        <f>+ROUND($K53*H53,2)</f>
        <v>0</v>
      </c>
      <c r="U53" s="3">
        <f>+ROUND($K53*I53,2)</f>
        <v>0</v>
      </c>
    </row>
    <row r="54" spans="2:21" s="1" customFormat="1" ht="25.2" customHeight="1" x14ac:dyDescent="0.3">
      <c r="B54" s="12" t="s">
        <v>95</v>
      </c>
      <c r="C54" s="12" t="s">
        <v>96</v>
      </c>
      <c r="D54" s="13"/>
      <c r="E54" s="17"/>
      <c r="F54" s="17"/>
      <c r="G54" s="17"/>
      <c r="H54" s="17"/>
      <c r="I54" s="17"/>
      <c r="J54" s="17"/>
      <c r="K54" s="13"/>
      <c r="L54" s="13">
        <f>SUM(L55:L56)</f>
        <v>60428.66</v>
      </c>
      <c r="M54" s="13"/>
      <c r="N54" s="13">
        <f>SUM(N55:N56)</f>
        <v>62126.11</v>
      </c>
      <c r="O54" s="13"/>
      <c r="P54" s="13">
        <f>SUM(P55:P56)</f>
        <v>1697.4499999999971</v>
      </c>
      <c r="R54" s="13">
        <f t="shared" ref="R54:U54" si="43">SUM(R55:R56)</f>
        <v>0</v>
      </c>
      <c r="S54" s="13">
        <f t="shared" si="43"/>
        <v>0</v>
      </c>
      <c r="T54" s="13">
        <f t="shared" si="43"/>
        <v>0</v>
      </c>
      <c r="U54" s="13">
        <f t="shared" si="43"/>
        <v>0</v>
      </c>
    </row>
    <row r="55" spans="2:21" s="1" customFormat="1" ht="15" customHeight="1" x14ac:dyDescent="0.3">
      <c r="B55" s="4" t="s">
        <v>103</v>
      </c>
      <c r="C55" s="4" t="s">
        <v>104</v>
      </c>
      <c r="D55" s="3" t="s">
        <v>14</v>
      </c>
      <c r="E55" s="18">
        <v>6451.57</v>
      </c>
      <c r="F55" s="18"/>
      <c r="G55" s="18"/>
      <c r="H55" s="18"/>
      <c r="I55" s="18"/>
      <c r="J55" s="97">
        <f>SUM(E55:I55)</f>
        <v>6451.57</v>
      </c>
      <c r="K55" s="3">
        <v>3.3</v>
      </c>
      <c r="L55" s="3">
        <f t="shared" ref="L55:L56" si="44">+ROUND(+IF(J55="",0,J55*K55),2)</f>
        <v>21290.18</v>
      </c>
      <c r="M55" s="3">
        <v>3.37</v>
      </c>
      <c r="N55" s="3">
        <f t="shared" ref="N55:N56" si="45">+ROUND(+IF(J55="",0,J55*M55),2)</f>
        <v>21741.79</v>
      </c>
      <c r="O55" s="3">
        <f t="shared" ref="O55:P56" si="46">+M55-K55</f>
        <v>7.0000000000000284E-2</v>
      </c>
      <c r="P55" s="3">
        <f t="shared" si="46"/>
        <v>451.61000000000058</v>
      </c>
      <c r="R55" s="3">
        <f t="shared" ref="R55:U56" si="47">+ROUND($K55*F55,2)</f>
        <v>0</v>
      </c>
      <c r="S55" s="3">
        <f t="shared" si="47"/>
        <v>0</v>
      </c>
      <c r="T55" s="3">
        <f t="shared" si="47"/>
        <v>0</v>
      </c>
      <c r="U55" s="3">
        <f t="shared" si="47"/>
        <v>0</v>
      </c>
    </row>
    <row r="56" spans="2:21" s="1" customFormat="1" ht="15" customHeight="1" x14ac:dyDescent="0.3">
      <c r="B56" s="4" t="s">
        <v>105</v>
      </c>
      <c r="C56" s="4" t="s">
        <v>106</v>
      </c>
      <c r="D56" s="3" t="s">
        <v>47</v>
      </c>
      <c r="E56" s="18">
        <v>12</v>
      </c>
      <c r="F56" s="18"/>
      <c r="G56" s="18"/>
      <c r="H56" s="18"/>
      <c r="I56" s="18"/>
      <c r="J56" s="97">
        <f>SUM(E56:I56)</f>
        <v>12</v>
      </c>
      <c r="K56" s="3">
        <v>3261.54</v>
      </c>
      <c r="L56" s="3">
        <f t="shared" si="44"/>
        <v>39138.480000000003</v>
      </c>
      <c r="M56" s="3">
        <v>3365.36</v>
      </c>
      <c r="N56" s="3">
        <f t="shared" si="45"/>
        <v>40384.32</v>
      </c>
      <c r="O56" s="3">
        <f t="shared" si="46"/>
        <v>103.82000000000016</v>
      </c>
      <c r="P56" s="3">
        <f t="shared" si="46"/>
        <v>1245.8399999999965</v>
      </c>
      <c r="R56" s="3">
        <f t="shared" si="47"/>
        <v>0</v>
      </c>
      <c r="S56" s="3">
        <f t="shared" si="47"/>
        <v>0</v>
      </c>
      <c r="T56" s="3">
        <f t="shared" si="47"/>
        <v>0</v>
      </c>
      <c r="U56" s="3">
        <f t="shared" si="47"/>
        <v>0</v>
      </c>
    </row>
    <row r="57" spans="2:21" s="1" customFormat="1" ht="25.2" customHeight="1" x14ac:dyDescent="0.3">
      <c r="B57" s="10" t="s">
        <v>107</v>
      </c>
      <c r="C57" s="10" t="s">
        <v>108</v>
      </c>
      <c r="D57" s="11"/>
      <c r="E57" s="16"/>
      <c r="F57" s="16"/>
      <c r="G57" s="16"/>
      <c r="H57" s="16"/>
      <c r="I57" s="16"/>
      <c r="J57" s="16"/>
      <c r="K57" s="11"/>
      <c r="L57" s="11">
        <f>+L58+L64</f>
        <v>398157.39</v>
      </c>
      <c r="M57" s="11"/>
      <c r="N57" s="11">
        <f>+N58+N64</f>
        <v>398166.45</v>
      </c>
      <c r="O57" s="11"/>
      <c r="P57" s="11">
        <f>+P58+P64</f>
        <v>9.0599999999999454</v>
      </c>
      <c r="R57" s="11">
        <f t="shared" ref="R57:U57" si="48">+R58+R64</f>
        <v>0</v>
      </c>
      <c r="S57" s="11">
        <f t="shared" si="48"/>
        <v>0</v>
      </c>
      <c r="T57" s="11">
        <f t="shared" si="48"/>
        <v>0</v>
      </c>
      <c r="U57" s="11">
        <f t="shared" si="48"/>
        <v>0</v>
      </c>
    </row>
    <row r="58" spans="2:21" s="1" customFormat="1" ht="25.2" customHeight="1" x14ac:dyDescent="0.3">
      <c r="B58" s="12" t="s">
        <v>109</v>
      </c>
      <c r="C58" s="12" t="s">
        <v>110</v>
      </c>
      <c r="D58" s="13"/>
      <c r="E58" s="17"/>
      <c r="F58" s="17"/>
      <c r="G58" s="17"/>
      <c r="H58" s="17"/>
      <c r="I58" s="17"/>
      <c r="J58" s="17"/>
      <c r="K58" s="13"/>
      <c r="L58" s="13">
        <f>SUM(L59:L63)</f>
        <v>395694.3</v>
      </c>
      <c r="M58" s="13"/>
      <c r="N58" s="13">
        <f>SUM(N59:N63)</f>
        <v>395703.36</v>
      </c>
      <c r="O58" s="13"/>
      <c r="P58" s="13">
        <f>SUM(P59:P63)</f>
        <v>9.0599999999999454</v>
      </c>
      <c r="R58" s="13">
        <f t="shared" ref="R58:U58" si="49">SUM(R59:R63)</f>
        <v>0</v>
      </c>
      <c r="S58" s="13">
        <f t="shared" si="49"/>
        <v>0</v>
      </c>
      <c r="T58" s="13">
        <f t="shared" si="49"/>
        <v>0</v>
      </c>
      <c r="U58" s="13">
        <f t="shared" si="49"/>
        <v>0</v>
      </c>
    </row>
    <row r="59" spans="2:21" s="1" customFormat="1" ht="15" hidden="1" customHeight="1" x14ac:dyDescent="0.3">
      <c r="B59" s="4" t="s">
        <v>111</v>
      </c>
      <c r="C59" s="4" t="s">
        <v>112</v>
      </c>
      <c r="D59" s="3" t="s">
        <v>42</v>
      </c>
      <c r="E59" s="18">
        <v>1</v>
      </c>
      <c r="F59" s="18"/>
      <c r="G59" s="18"/>
      <c r="H59" s="18"/>
      <c r="I59" s="18"/>
      <c r="J59" s="97">
        <f>SUM(E59:I59)</f>
        <v>1</v>
      </c>
      <c r="K59" s="3">
        <v>3000.01</v>
      </c>
      <c r="L59" s="3">
        <f t="shared" ref="L59:L63" si="50">+ROUND(+IF(J59="",0,J59*K59),2)</f>
        <v>3000.01</v>
      </c>
      <c r="M59" s="3">
        <v>3000.01</v>
      </c>
      <c r="N59" s="3">
        <f t="shared" ref="N59:N63" si="51">+ROUND(+IF(J59="",0,J59*M59),2)</f>
        <v>3000.01</v>
      </c>
      <c r="O59" s="3">
        <f t="shared" ref="O59:P63" si="52">+M59-K59</f>
        <v>0</v>
      </c>
      <c r="P59" s="3">
        <f t="shared" si="52"/>
        <v>0</v>
      </c>
      <c r="R59" s="3">
        <f t="shared" ref="R59:U63" si="53">+ROUND($K59*F59,2)</f>
        <v>0</v>
      </c>
      <c r="S59" s="3">
        <f t="shared" si="53"/>
        <v>0</v>
      </c>
      <c r="T59" s="3">
        <f t="shared" si="53"/>
        <v>0</v>
      </c>
      <c r="U59" s="3">
        <f t="shared" si="53"/>
        <v>0</v>
      </c>
    </row>
    <row r="60" spans="2:21" s="1" customFormat="1" ht="15" hidden="1" customHeight="1" x14ac:dyDescent="0.3">
      <c r="B60" s="4" t="s">
        <v>113</v>
      </c>
      <c r="C60" s="4" t="s">
        <v>114</v>
      </c>
      <c r="D60" s="3" t="s">
        <v>28</v>
      </c>
      <c r="E60" s="18">
        <v>300</v>
      </c>
      <c r="F60" s="18"/>
      <c r="G60" s="18"/>
      <c r="H60" s="18"/>
      <c r="I60" s="18"/>
      <c r="J60" s="97">
        <f>SUM(E60:I60)</f>
        <v>300</v>
      </c>
      <c r="K60" s="3">
        <v>1063.8499999999999</v>
      </c>
      <c r="L60" s="3">
        <f t="shared" si="50"/>
        <v>319155</v>
      </c>
      <c r="M60" s="3">
        <v>1063.8499999999999</v>
      </c>
      <c r="N60" s="3">
        <f t="shared" si="51"/>
        <v>319155</v>
      </c>
      <c r="O60" s="3">
        <f t="shared" si="52"/>
        <v>0</v>
      </c>
      <c r="P60" s="3">
        <f t="shared" si="52"/>
        <v>0</v>
      </c>
      <c r="R60" s="3">
        <f t="shared" si="53"/>
        <v>0</v>
      </c>
      <c r="S60" s="3">
        <f t="shared" si="53"/>
        <v>0</v>
      </c>
      <c r="T60" s="3">
        <f t="shared" si="53"/>
        <v>0</v>
      </c>
      <c r="U60" s="3">
        <f t="shared" si="53"/>
        <v>0</v>
      </c>
    </row>
    <row r="61" spans="2:21" s="1" customFormat="1" ht="15" hidden="1" customHeight="1" x14ac:dyDescent="0.3">
      <c r="B61" s="4" t="s">
        <v>115</v>
      </c>
      <c r="C61" s="4" t="s">
        <v>116</v>
      </c>
      <c r="D61" s="3" t="s">
        <v>42</v>
      </c>
      <c r="E61" s="18">
        <v>1</v>
      </c>
      <c r="F61" s="18"/>
      <c r="G61" s="18"/>
      <c r="H61" s="18"/>
      <c r="I61" s="18"/>
      <c r="J61" s="97">
        <f>SUM(E61:I61)</f>
        <v>1</v>
      </c>
      <c r="K61" s="3">
        <v>70980</v>
      </c>
      <c r="L61" s="3">
        <f t="shared" si="50"/>
        <v>70980</v>
      </c>
      <c r="M61" s="3">
        <v>70980</v>
      </c>
      <c r="N61" s="3">
        <f t="shared" si="51"/>
        <v>70980</v>
      </c>
      <c r="O61" s="3">
        <f t="shared" si="52"/>
        <v>0</v>
      </c>
      <c r="P61" s="3">
        <f t="shared" si="52"/>
        <v>0</v>
      </c>
      <c r="R61" s="3">
        <f t="shared" si="53"/>
        <v>0</v>
      </c>
      <c r="S61" s="3">
        <f t="shared" si="53"/>
        <v>0</v>
      </c>
      <c r="T61" s="3">
        <f t="shared" si="53"/>
        <v>0</v>
      </c>
      <c r="U61" s="3">
        <f t="shared" si="53"/>
        <v>0</v>
      </c>
    </row>
    <row r="62" spans="2:21" s="1" customFormat="1" ht="15" customHeight="1" x14ac:dyDescent="0.3">
      <c r="B62" s="4" t="s">
        <v>117</v>
      </c>
      <c r="C62" s="4" t="s">
        <v>118</v>
      </c>
      <c r="D62" s="3" t="s">
        <v>42</v>
      </c>
      <c r="E62" s="18">
        <v>1</v>
      </c>
      <c r="F62" s="18"/>
      <c r="G62" s="18"/>
      <c r="H62" s="18"/>
      <c r="I62" s="18"/>
      <c r="J62" s="97">
        <f>SUM(E62:I62)</f>
        <v>1</v>
      </c>
      <c r="K62" s="3">
        <v>1575.38</v>
      </c>
      <c r="L62" s="3">
        <f t="shared" si="50"/>
        <v>1575.38</v>
      </c>
      <c r="M62" s="3">
        <v>1584.44</v>
      </c>
      <c r="N62" s="3">
        <f t="shared" si="51"/>
        <v>1584.44</v>
      </c>
      <c r="O62" s="3">
        <f t="shared" si="52"/>
        <v>9.0599999999999454</v>
      </c>
      <c r="P62" s="3">
        <f t="shared" si="52"/>
        <v>9.0599999999999454</v>
      </c>
      <c r="R62" s="3">
        <f t="shared" si="53"/>
        <v>0</v>
      </c>
      <c r="S62" s="3">
        <f t="shared" si="53"/>
        <v>0</v>
      </c>
      <c r="T62" s="3">
        <f t="shared" si="53"/>
        <v>0</v>
      </c>
      <c r="U62" s="3">
        <f t="shared" si="53"/>
        <v>0</v>
      </c>
    </row>
    <row r="63" spans="2:21" s="1" customFormat="1" ht="15" hidden="1" customHeight="1" x14ac:dyDescent="0.3">
      <c r="B63" s="4" t="s">
        <v>119</v>
      </c>
      <c r="C63" s="4" t="s">
        <v>120</v>
      </c>
      <c r="D63" s="3" t="s">
        <v>42</v>
      </c>
      <c r="E63" s="18">
        <v>1</v>
      </c>
      <c r="F63" s="18"/>
      <c r="G63" s="18"/>
      <c r="H63" s="18"/>
      <c r="I63" s="18"/>
      <c r="J63" s="97">
        <f>SUM(E63:I63)</f>
        <v>1</v>
      </c>
      <c r="K63" s="3">
        <v>983.91</v>
      </c>
      <c r="L63" s="3">
        <f t="shared" si="50"/>
        <v>983.91</v>
      </c>
      <c r="M63" s="3">
        <v>983.91</v>
      </c>
      <c r="N63" s="3">
        <f t="shared" si="51"/>
        <v>983.91</v>
      </c>
      <c r="O63" s="3">
        <f t="shared" si="52"/>
        <v>0</v>
      </c>
      <c r="P63" s="3">
        <f t="shared" si="52"/>
        <v>0</v>
      </c>
      <c r="R63" s="3">
        <f t="shared" si="53"/>
        <v>0</v>
      </c>
      <c r="S63" s="3">
        <f t="shared" si="53"/>
        <v>0</v>
      </c>
      <c r="T63" s="3">
        <f t="shared" si="53"/>
        <v>0</v>
      </c>
      <c r="U63" s="3">
        <f t="shared" si="53"/>
        <v>0</v>
      </c>
    </row>
    <row r="64" spans="2:21" s="1" customFormat="1" ht="25.2" hidden="1" customHeight="1" x14ac:dyDescent="0.3">
      <c r="B64" s="12" t="s">
        <v>121</v>
      </c>
      <c r="C64" s="12" t="s">
        <v>122</v>
      </c>
      <c r="D64" s="13"/>
      <c r="E64" s="17"/>
      <c r="F64" s="17"/>
      <c r="G64" s="17"/>
      <c r="H64" s="17"/>
      <c r="I64" s="17"/>
      <c r="J64" s="17"/>
      <c r="K64" s="13"/>
      <c r="L64" s="13">
        <f>SUM(L65:L66)</f>
        <v>2463.09</v>
      </c>
      <c r="M64" s="13"/>
      <c r="N64" s="13">
        <f>SUM(N65:N66)</f>
        <v>2463.09</v>
      </c>
      <c r="O64" s="13"/>
      <c r="P64" s="13">
        <f>SUM(P65:P66)</f>
        <v>0</v>
      </c>
      <c r="R64" s="13">
        <f t="shared" ref="R64:U64" si="54">SUM(R65:R66)</f>
        <v>0</v>
      </c>
      <c r="S64" s="13">
        <f t="shared" si="54"/>
        <v>0</v>
      </c>
      <c r="T64" s="13">
        <f t="shared" si="54"/>
        <v>0</v>
      </c>
      <c r="U64" s="13">
        <f t="shared" si="54"/>
        <v>0</v>
      </c>
    </row>
    <row r="65" spans="2:21" s="1" customFormat="1" ht="15" hidden="1" customHeight="1" x14ac:dyDescent="0.3">
      <c r="B65" s="4" t="s">
        <v>123</v>
      </c>
      <c r="C65" s="4" t="s">
        <v>124</v>
      </c>
      <c r="D65" s="3" t="s">
        <v>42</v>
      </c>
      <c r="E65" s="18">
        <v>1</v>
      </c>
      <c r="F65" s="18"/>
      <c r="G65" s="18"/>
      <c r="H65" s="18"/>
      <c r="I65" s="18"/>
      <c r="J65" s="97">
        <f>SUM(E65:I65)</f>
        <v>1</v>
      </c>
      <c r="K65" s="3">
        <v>696.4</v>
      </c>
      <c r="L65" s="3">
        <f t="shared" ref="L65:L66" si="55">+ROUND(+IF(J65="",0,J65*K65),2)</f>
        <v>696.4</v>
      </c>
      <c r="M65" s="3">
        <v>696.4</v>
      </c>
      <c r="N65" s="3">
        <f t="shared" ref="N65:N66" si="56">+ROUND(+IF(J65="",0,J65*M65),2)</f>
        <v>696.4</v>
      </c>
      <c r="O65" s="3">
        <f t="shared" ref="O65:P66" si="57">+M65-K65</f>
        <v>0</v>
      </c>
      <c r="P65" s="3">
        <f t="shared" si="57"/>
        <v>0</v>
      </c>
      <c r="R65" s="3">
        <f t="shared" ref="R65:U66" si="58">+ROUND($K65*F65,2)</f>
        <v>0</v>
      </c>
      <c r="S65" s="3">
        <f t="shared" si="58"/>
        <v>0</v>
      </c>
      <c r="T65" s="3">
        <f t="shared" si="58"/>
        <v>0</v>
      </c>
      <c r="U65" s="3">
        <f t="shared" si="58"/>
        <v>0</v>
      </c>
    </row>
    <row r="66" spans="2:21" s="1" customFormat="1" ht="15" hidden="1" customHeight="1" x14ac:dyDescent="0.3">
      <c r="B66" s="4" t="s">
        <v>125</v>
      </c>
      <c r="C66" s="4" t="s">
        <v>126</v>
      </c>
      <c r="D66" s="3" t="s">
        <v>42</v>
      </c>
      <c r="E66" s="18">
        <v>1</v>
      </c>
      <c r="F66" s="18"/>
      <c r="G66" s="18"/>
      <c r="H66" s="18"/>
      <c r="I66" s="18"/>
      <c r="J66" s="97">
        <f>SUM(E66:I66)</f>
        <v>1</v>
      </c>
      <c r="K66" s="3">
        <v>1766.69</v>
      </c>
      <c r="L66" s="3">
        <f t="shared" si="55"/>
        <v>1766.69</v>
      </c>
      <c r="M66" s="3">
        <v>1766.69</v>
      </c>
      <c r="N66" s="3">
        <f t="shared" si="56"/>
        <v>1766.69</v>
      </c>
      <c r="O66" s="3">
        <f t="shared" si="57"/>
        <v>0</v>
      </c>
      <c r="P66" s="3">
        <f t="shared" si="57"/>
        <v>0</v>
      </c>
      <c r="R66" s="3">
        <f t="shared" si="58"/>
        <v>0</v>
      </c>
      <c r="S66" s="3">
        <f t="shared" si="58"/>
        <v>0</v>
      </c>
      <c r="T66" s="3">
        <f t="shared" si="58"/>
        <v>0</v>
      </c>
      <c r="U66" s="3">
        <f t="shared" si="58"/>
        <v>0</v>
      </c>
    </row>
    <row r="67" spans="2:21" s="1" customFormat="1" ht="30" customHeight="1" x14ac:dyDescent="0.3">
      <c r="B67" s="7" t="s">
        <v>127</v>
      </c>
      <c r="C67" s="7" t="s">
        <v>1</v>
      </c>
      <c r="D67" s="8"/>
      <c r="E67" s="15"/>
      <c r="F67" s="15"/>
      <c r="G67" s="15"/>
      <c r="H67" s="15"/>
      <c r="I67" s="15"/>
      <c r="J67" s="15"/>
      <c r="K67" s="8"/>
      <c r="L67" s="8">
        <f>+L68+L88+L99+L196+L312</f>
        <v>2864334.15</v>
      </c>
      <c r="M67" s="8"/>
      <c r="N67" s="8">
        <f>+N68+N88+N99+N196+N312</f>
        <v>2905014.75</v>
      </c>
      <c r="O67" s="8"/>
      <c r="P67" s="8">
        <f>+P68+P88+P99+P196+P312</f>
        <v>40680.6</v>
      </c>
      <c r="Q67" s="1" t="s">
        <v>5415</v>
      </c>
      <c r="R67" s="8">
        <f t="shared" ref="R67:U67" si="59">+R68+R88+R99+R196+R312</f>
        <v>12460</v>
      </c>
      <c r="S67" s="8">
        <f t="shared" si="59"/>
        <v>-30117584.719999999</v>
      </c>
      <c r="T67" s="8">
        <f t="shared" si="59"/>
        <v>259100.44</v>
      </c>
      <c r="U67" s="8">
        <f t="shared" si="59"/>
        <v>0</v>
      </c>
    </row>
    <row r="68" spans="2:21" s="1" customFormat="1" ht="25.2" customHeight="1" x14ac:dyDescent="0.3">
      <c r="B68" s="10" t="s">
        <v>128</v>
      </c>
      <c r="C68" s="10" t="s">
        <v>129</v>
      </c>
      <c r="D68" s="11"/>
      <c r="E68" s="16"/>
      <c r="F68" s="16"/>
      <c r="G68" s="16"/>
      <c r="H68" s="16"/>
      <c r="I68" s="16"/>
      <c r="J68" s="16"/>
      <c r="K68" s="11"/>
      <c r="L68" s="11">
        <f>+L69+L71+L76+L78+L83+L85</f>
        <v>1143378.31</v>
      </c>
      <c r="M68" s="11"/>
      <c r="N68" s="11">
        <f>+N69+N71+N76+N78+N83+N85</f>
        <v>1163580.6900000002</v>
      </c>
      <c r="O68" s="11"/>
      <c r="P68" s="11">
        <f>+P69+P71+P76+P78+P83+P85</f>
        <v>20202.379999999972</v>
      </c>
      <c r="R68" s="11">
        <f t="shared" ref="R68:U68" si="60">+R69+R71+R76+R78+R83+R85</f>
        <v>0</v>
      </c>
      <c r="S68" s="11">
        <f t="shared" si="60"/>
        <v>-2501427.9300000002</v>
      </c>
      <c r="T68" s="11">
        <f t="shared" si="60"/>
        <v>123371.13</v>
      </c>
      <c r="U68" s="11">
        <f t="shared" si="60"/>
        <v>0</v>
      </c>
    </row>
    <row r="69" spans="2:21" s="1" customFormat="1" ht="25.2" hidden="1" customHeight="1" x14ac:dyDescent="0.3">
      <c r="B69" s="12" t="s">
        <v>130</v>
      </c>
      <c r="C69" s="12" t="s">
        <v>131</v>
      </c>
      <c r="D69" s="13"/>
      <c r="E69" s="17"/>
      <c r="F69" s="17"/>
      <c r="G69" s="17"/>
      <c r="H69" s="17"/>
      <c r="I69" s="17"/>
      <c r="J69" s="17"/>
      <c r="K69" s="13"/>
      <c r="L69" s="13">
        <f>SUM(L70)</f>
        <v>0</v>
      </c>
      <c r="M69" s="13"/>
      <c r="N69" s="13">
        <f>SUM(N70)</f>
        <v>0</v>
      </c>
      <c r="O69" s="13"/>
      <c r="P69" s="13">
        <f>SUM(P70)</f>
        <v>0</v>
      </c>
      <c r="R69" s="13">
        <f t="shared" ref="R69:U69" si="61">SUM(R70)</f>
        <v>0</v>
      </c>
      <c r="S69" s="13">
        <f t="shared" si="61"/>
        <v>-8357.41</v>
      </c>
      <c r="T69" s="13">
        <f t="shared" si="61"/>
        <v>0</v>
      </c>
      <c r="U69" s="13">
        <f t="shared" si="61"/>
        <v>0</v>
      </c>
    </row>
    <row r="70" spans="2:21" s="1" customFormat="1" ht="15" hidden="1" customHeight="1" x14ac:dyDescent="0.3">
      <c r="B70" s="4" t="s">
        <v>132</v>
      </c>
      <c r="C70" s="4" t="s">
        <v>133</v>
      </c>
      <c r="D70" s="3" t="s">
        <v>14</v>
      </c>
      <c r="E70" s="18">
        <v>4037.395</v>
      </c>
      <c r="F70" s="18"/>
      <c r="G70" s="18">
        <f>-VLOOKUP(B70,'DD-4'!$B$12:$G$163,4,FALSE)</f>
        <v>-4037.395</v>
      </c>
      <c r="H70" s="18"/>
      <c r="I70" s="18"/>
      <c r="J70" s="97">
        <f>SUM(E70:I70)</f>
        <v>0</v>
      </c>
      <c r="K70" s="3">
        <v>2.0699999999999998</v>
      </c>
      <c r="L70" s="3">
        <f t="shared" ref="L70" si="62">+ROUND(+IF(J70="",0,J70*K70),2)</f>
        <v>0</v>
      </c>
      <c r="M70" s="3">
        <v>2.0699999999999998</v>
      </c>
      <c r="N70" s="3">
        <f t="shared" ref="N70" si="63">+ROUND(+IF(J70="",0,J70*M70),2)</f>
        <v>0</v>
      </c>
      <c r="O70" s="3">
        <f>+M70-K70</f>
        <v>0</v>
      </c>
      <c r="P70" s="3">
        <f>+N70-L70</f>
        <v>0</v>
      </c>
      <c r="R70" s="3">
        <f>+ROUND($K70*F70,2)</f>
        <v>0</v>
      </c>
      <c r="S70" s="3">
        <f>+ROUND($K70*G70,2)</f>
        <v>-8357.41</v>
      </c>
      <c r="T70" s="3">
        <f>+ROUND($K70*H70,2)</f>
        <v>0</v>
      </c>
      <c r="U70" s="3">
        <f>+ROUND($K70*I70,2)</f>
        <v>0</v>
      </c>
    </row>
    <row r="71" spans="2:21" s="1" customFormat="1" ht="25.2" customHeight="1" x14ac:dyDescent="0.3">
      <c r="B71" s="12" t="s">
        <v>134</v>
      </c>
      <c r="C71" s="12" t="s">
        <v>135</v>
      </c>
      <c r="D71" s="13"/>
      <c r="E71" s="17"/>
      <c r="F71" s="17"/>
      <c r="G71" s="17"/>
      <c r="H71" s="17"/>
      <c r="I71" s="17"/>
      <c r="J71" s="17"/>
      <c r="K71" s="13"/>
      <c r="L71" s="13">
        <f>SUM(L72:L75)/2</f>
        <v>246586.18</v>
      </c>
      <c r="M71" s="13"/>
      <c r="N71" s="13">
        <f>SUM(N72:N75)/2</f>
        <v>248192.08</v>
      </c>
      <c r="O71" s="13"/>
      <c r="P71" s="13">
        <f>SUM(P72:P75)/2</f>
        <v>1605.8999999999942</v>
      </c>
      <c r="R71" s="13">
        <f t="shared" ref="R71:U71" si="64">SUM(R72:R75)/2</f>
        <v>0</v>
      </c>
      <c r="S71" s="13">
        <f t="shared" si="64"/>
        <v>-55594.93</v>
      </c>
      <c r="T71" s="13">
        <f t="shared" si="64"/>
        <v>0</v>
      </c>
      <c r="U71" s="13">
        <f t="shared" si="64"/>
        <v>0</v>
      </c>
    </row>
    <row r="72" spans="2:21" s="1" customFormat="1" ht="19.95" hidden="1" customHeight="1" x14ac:dyDescent="0.3">
      <c r="B72" s="6" t="s">
        <v>136</v>
      </c>
      <c r="C72" s="6" t="s">
        <v>137</v>
      </c>
      <c r="D72" s="5"/>
      <c r="E72" s="19"/>
      <c r="F72" s="19"/>
      <c r="G72" s="19"/>
      <c r="H72" s="19"/>
      <c r="I72" s="19"/>
      <c r="J72" s="19"/>
      <c r="K72" s="5"/>
      <c r="L72" s="5">
        <f>SUM(L73)</f>
        <v>0</v>
      </c>
      <c r="M72" s="5"/>
      <c r="N72" s="5">
        <f>SUM(N73)</f>
        <v>0</v>
      </c>
      <c r="O72" s="5"/>
      <c r="P72" s="5">
        <f>SUM(P73)</f>
        <v>0</v>
      </c>
      <c r="R72" s="5">
        <f t="shared" ref="R72:U72" si="65">SUM(R73)</f>
        <v>0</v>
      </c>
      <c r="S72" s="5">
        <f t="shared" si="65"/>
        <v>-55594.93</v>
      </c>
      <c r="T72" s="5">
        <f t="shared" si="65"/>
        <v>0</v>
      </c>
      <c r="U72" s="5">
        <f t="shared" si="65"/>
        <v>0</v>
      </c>
    </row>
    <row r="73" spans="2:21" s="1" customFormat="1" ht="15" hidden="1" customHeight="1" x14ac:dyDescent="0.3">
      <c r="B73" s="4" t="s">
        <v>138</v>
      </c>
      <c r="C73" s="4" t="s">
        <v>139</v>
      </c>
      <c r="D73" s="3" t="s">
        <v>78</v>
      </c>
      <c r="E73" s="18">
        <v>1810.32</v>
      </c>
      <c r="F73" s="18"/>
      <c r="G73" s="18">
        <f>-VLOOKUP(B73,'DD-4'!$B$12:$G$163,4,FALSE)</f>
        <v>-1810.32</v>
      </c>
      <c r="H73" s="18"/>
      <c r="I73" s="18"/>
      <c r="J73" s="97">
        <f>SUM(E73:I73)</f>
        <v>0</v>
      </c>
      <c r="K73" s="3">
        <v>30.71</v>
      </c>
      <c r="L73" s="3">
        <f t="shared" ref="L73" si="66">+ROUND(+IF(J73="",0,J73*K73),2)</f>
        <v>0</v>
      </c>
      <c r="M73" s="3">
        <v>30.91</v>
      </c>
      <c r="N73" s="3">
        <f t="shared" ref="N73" si="67">+ROUND(+IF(J73="",0,J73*M73),2)</f>
        <v>0</v>
      </c>
      <c r="O73" s="3">
        <f>+M73-K73</f>
        <v>0.19999999999999929</v>
      </c>
      <c r="P73" s="3">
        <f>+N73-L73</f>
        <v>0</v>
      </c>
      <c r="R73" s="3">
        <f>+ROUND($K73*F73,2)</f>
        <v>0</v>
      </c>
      <c r="S73" s="3">
        <f>+ROUND($K73*G73,2)</f>
        <v>-55594.93</v>
      </c>
      <c r="T73" s="3">
        <f>+ROUND($K73*H73,2)</f>
        <v>0</v>
      </c>
      <c r="U73" s="3">
        <f>+ROUND($K73*I73,2)</f>
        <v>0</v>
      </c>
    </row>
    <row r="74" spans="2:21" s="1" customFormat="1" ht="19.95" customHeight="1" x14ac:dyDescent="0.3">
      <c r="B74" s="6" t="s">
        <v>140</v>
      </c>
      <c r="C74" s="6" t="s">
        <v>141</v>
      </c>
      <c r="D74" s="5"/>
      <c r="E74" s="19"/>
      <c r="F74" s="19"/>
      <c r="G74" s="19"/>
      <c r="H74" s="19"/>
      <c r="I74" s="19"/>
      <c r="J74" s="19"/>
      <c r="K74" s="5"/>
      <c r="L74" s="5">
        <f>SUM(L75)</f>
        <v>246586.18</v>
      </c>
      <c r="M74" s="5"/>
      <c r="N74" s="5">
        <f>SUM(N75)</f>
        <v>248192.08</v>
      </c>
      <c r="O74" s="5"/>
      <c r="P74" s="5">
        <f>SUM(P75)</f>
        <v>1605.8999999999942</v>
      </c>
      <c r="R74" s="5">
        <f t="shared" ref="R74:U74" si="68">SUM(R75)</f>
        <v>0</v>
      </c>
      <c r="S74" s="5">
        <f t="shared" si="68"/>
        <v>0</v>
      </c>
      <c r="T74" s="5">
        <f t="shared" si="68"/>
        <v>0</v>
      </c>
      <c r="U74" s="5">
        <f t="shared" si="68"/>
        <v>0</v>
      </c>
    </row>
    <row r="75" spans="2:21" s="1" customFormat="1" ht="15" customHeight="1" x14ac:dyDescent="0.3">
      <c r="B75" s="4" t="s">
        <v>142</v>
      </c>
      <c r="C75" s="4" t="s">
        <v>143</v>
      </c>
      <c r="D75" s="3" t="s">
        <v>78</v>
      </c>
      <c r="E75" s="18">
        <v>8029.5074999999997</v>
      </c>
      <c r="F75" s="18"/>
      <c r="G75" s="18"/>
      <c r="H75" s="18"/>
      <c r="I75" s="18"/>
      <c r="J75" s="97">
        <f>SUM(E75:I75)</f>
        <v>8029.5074999999997</v>
      </c>
      <c r="K75" s="3">
        <v>30.71</v>
      </c>
      <c r="L75" s="3">
        <f t="shared" ref="L75" si="69">+ROUND(+IF(J75="",0,J75*K75),2)</f>
        <v>246586.18</v>
      </c>
      <c r="M75" s="3">
        <v>30.91</v>
      </c>
      <c r="N75" s="3">
        <f t="shared" ref="N75" si="70">+ROUND(+IF(J75="",0,J75*M75),2)</f>
        <v>248192.08</v>
      </c>
      <c r="O75" s="3">
        <f>+M75-K75</f>
        <v>0.19999999999999929</v>
      </c>
      <c r="P75" s="3">
        <f>+N75-L75</f>
        <v>1605.8999999999942</v>
      </c>
      <c r="R75" s="3">
        <f>+ROUND($K75*F75,2)</f>
        <v>0</v>
      </c>
      <c r="S75" s="3">
        <f>+ROUND($K75*G75,2)</f>
        <v>0</v>
      </c>
      <c r="T75" s="3">
        <f>+ROUND($K75*H75,2)</f>
        <v>0</v>
      </c>
      <c r="U75" s="3">
        <f>+ROUND($K75*I75,2)</f>
        <v>0</v>
      </c>
    </row>
    <row r="76" spans="2:21" s="1" customFormat="1" ht="25.2" hidden="1" customHeight="1" x14ac:dyDescent="0.3">
      <c r="B76" s="12" t="s">
        <v>144</v>
      </c>
      <c r="C76" s="12" t="s">
        <v>145</v>
      </c>
      <c r="D76" s="13"/>
      <c r="E76" s="17"/>
      <c r="F76" s="17"/>
      <c r="G76" s="17"/>
      <c r="H76" s="17"/>
      <c r="I76" s="17"/>
      <c r="J76" s="17"/>
      <c r="K76" s="13"/>
      <c r="L76" s="13">
        <f>SUM(L77)</f>
        <v>0</v>
      </c>
      <c r="M76" s="13"/>
      <c r="N76" s="13">
        <f>SUM(N77)</f>
        <v>0</v>
      </c>
      <c r="O76" s="13"/>
      <c r="P76" s="13">
        <f>SUM(P77)</f>
        <v>0</v>
      </c>
      <c r="R76" s="13">
        <f t="shared" ref="R76:U76" si="71">SUM(R77)</f>
        <v>0</v>
      </c>
      <c r="S76" s="13">
        <f t="shared" si="71"/>
        <v>-231795.72</v>
      </c>
      <c r="T76" s="13">
        <f t="shared" si="71"/>
        <v>0</v>
      </c>
      <c r="U76" s="13">
        <f t="shared" si="71"/>
        <v>0</v>
      </c>
    </row>
    <row r="77" spans="2:21" s="1" customFormat="1" ht="15" hidden="1" customHeight="1" x14ac:dyDescent="0.3">
      <c r="B77" s="4" t="s">
        <v>146</v>
      </c>
      <c r="C77" s="4" t="s">
        <v>147</v>
      </c>
      <c r="D77" s="3" t="s">
        <v>78</v>
      </c>
      <c r="E77" s="18">
        <v>23249.32</v>
      </c>
      <c r="F77" s="18"/>
      <c r="G77" s="18">
        <f>-VLOOKUP(B77,'DD-4'!$B$12:$G$163,4,FALSE)</f>
        <v>-23249.32</v>
      </c>
      <c r="H77" s="18"/>
      <c r="I77" s="18"/>
      <c r="J77" s="97">
        <f>SUM(E77:I77)</f>
        <v>0</v>
      </c>
      <c r="K77" s="3">
        <v>9.9700000000000006</v>
      </c>
      <c r="L77" s="3">
        <f t="shared" ref="L77" si="72">+ROUND(+IF(J77="",0,J77*K77),2)</f>
        <v>0</v>
      </c>
      <c r="M77" s="3">
        <v>10.01</v>
      </c>
      <c r="N77" s="3">
        <f t="shared" ref="N77" si="73">+ROUND(+IF(J77="",0,J77*M77),2)</f>
        <v>0</v>
      </c>
      <c r="O77" s="3">
        <f>+M77-K77</f>
        <v>3.9999999999999147E-2</v>
      </c>
      <c r="P77" s="3">
        <f>+N77-L77</f>
        <v>0</v>
      </c>
      <c r="R77" s="3">
        <f>+ROUND($K77*F77,2)</f>
        <v>0</v>
      </c>
      <c r="S77" s="3">
        <f>+ROUND($K77*G77,2)</f>
        <v>-231795.72</v>
      </c>
      <c r="T77" s="3">
        <f>+ROUND($K77*H77,2)</f>
        <v>0</v>
      </c>
      <c r="U77" s="3">
        <f>+ROUND($K77*I77,2)</f>
        <v>0</v>
      </c>
    </row>
    <row r="78" spans="2:21" s="1" customFormat="1" ht="25.2" customHeight="1" x14ac:dyDescent="0.3">
      <c r="B78" s="12" t="s">
        <v>148</v>
      </c>
      <c r="C78" s="12" t="s">
        <v>149</v>
      </c>
      <c r="D78" s="13"/>
      <c r="E78" s="17"/>
      <c r="F78" s="17"/>
      <c r="G78" s="17"/>
      <c r="H78" s="17"/>
      <c r="I78" s="17"/>
      <c r="J78" s="17"/>
      <c r="K78" s="13"/>
      <c r="L78" s="13">
        <f>SUM(L79:L82)/2</f>
        <v>655135.30000000016</v>
      </c>
      <c r="M78" s="13"/>
      <c r="N78" s="13">
        <f>SUM(N79:N82)/2</f>
        <v>664862.96000000008</v>
      </c>
      <c r="O78" s="13"/>
      <c r="P78" s="13">
        <f>SUM(P79:P82)/2</f>
        <v>9727.6599999999635</v>
      </c>
      <c r="R78" s="13">
        <f t="shared" ref="R78:U78" si="74">SUM(R79:R82)/2</f>
        <v>0</v>
      </c>
      <c r="S78" s="13">
        <f t="shared" si="74"/>
        <v>0</v>
      </c>
      <c r="T78" s="13">
        <f t="shared" si="74"/>
        <v>123371.13</v>
      </c>
      <c r="U78" s="13">
        <f t="shared" si="74"/>
        <v>0</v>
      </c>
    </row>
    <row r="79" spans="2:21" s="1" customFormat="1" ht="15" customHeight="1" x14ac:dyDescent="0.3">
      <c r="B79" s="6" t="s">
        <v>150</v>
      </c>
      <c r="C79" s="6" t="s">
        <v>151</v>
      </c>
      <c r="D79" s="5"/>
      <c r="E79" s="19"/>
      <c r="F79" s="19"/>
      <c r="G79" s="19"/>
      <c r="H79" s="19"/>
      <c r="I79" s="19"/>
      <c r="J79" s="19"/>
      <c r="K79" s="5"/>
      <c r="L79" s="5">
        <f>SUM(L80:L82)</f>
        <v>655135.30000000005</v>
      </c>
      <c r="M79" s="5"/>
      <c r="N79" s="5">
        <f>SUM(N80:N82)</f>
        <v>664862.96</v>
      </c>
      <c r="O79" s="5"/>
      <c r="P79" s="5">
        <f>SUM(P80:P82)</f>
        <v>9727.6599999999635</v>
      </c>
      <c r="R79" s="5">
        <f t="shared" ref="R79:U79" si="75">SUM(R80:R82)</f>
        <v>0</v>
      </c>
      <c r="S79" s="5">
        <f t="shared" si="75"/>
        <v>0</v>
      </c>
      <c r="T79" s="5">
        <f t="shared" si="75"/>
        <v>123371.13</v>
      </c>
      <c r="U79" s="5">
        <f t="shared" si="75"/>
        <v>0</v>
      </c>
    </row>
    <row r="80" spans="2:21" s="1" customFormat="1" ht="15" customHeight="1" x14ac:dyDescent="0.3">
      <c r="B80" s="4" t="s">
        <v>152</v>
      </c>
      <c r="C80" s="4" t="s">
        <v>153</v>
      </c>
      <c r="D80" s="3" t="s">
        <v>78</v>
      </c>
      <c r="E80" s="18">
        <v>5019.8311999999996</v>
      </c>
      <c r="F80" s="18"/>
      <c r="G80" s="18"/>
      <c r="H80" s="18"/>
      <c r="I80" s="18"/>
      <c r="J80" s="97">
        <f>SUM(E80:I80)</f>
        <v>5019.8311999999996</v>
      </c>
      <c r="K80" s="3">
        <v>89.45</v>
      </c>
      <c r="L80" s="3">
        <f t="shared" ref="L80:L82" si="76">+ROUND(+IF(J80="",0,J80*K80),2)</f>
        <v>449023.9</v>
      </c>
      <c r="M80" s="3">
        <v>91.21</v>
      </c>
      <c r="N80" s="3">
        <f t="shared" ref="N80:N82" si="77">+ROUND(+IF(J80="",0,J80*M80),2)</f>
        <v>457858.8</v>
      </c>
      <c r="O80" s="3">
        <f t="shared" ref="O80:P82" si="78">+M80-K80</f>
        <v>1.7599999999999909</v>
      </c>
      <c r="P80" s="3">
        <f t="shared" si="78"/>
        <v>8834.8999999999651</v>
      </c>
      <c r="R80" s="3">
        <f t="shared" ref="R80:U82" si="79">+ROUND($K80*F80,2)</f>
        <v>0</v>
      </c>
      <c r="S80" s="3">
        <f t="shared" si="79"/>
        <v>0</v>
      </c>
      <c r="T80" s="3">
        <f t="shared" si="79"/>
        <v>0</v>
      </c>
      <c r="U80" s="3">
        <f t="shared" si="79"/>
        <v>0</v>
      </c>
    </row>
    <row r="81" spans="2:21" s="1" customFormat="1" ht="15" customHeight="1" x14ac:dyDescent="0.3">
      <c r="B81" s="4" t="s">
        <v>154</v>
      </c>
      <c r="C81" s="4" t="s">
        <v>155</v>
      </c>
      <c r="D81" s="3" t="s">
        <v>78</v>
      </c>
      <c r="E81" s="18">
        <v>752.03869999999995</v>
      </c>
      <c r="F81" s="18"/>
      <c r="G81" s="18"/>
      <c r="H81" s="18">
        <f>VLOOKUP(B81,'MM-5'!$B$12:$G$255,4,FALSE)</f>
        <v>1560.08</v>
      </c>
      <c r="I81" s="18"/>
      <c r="J81" s="97">
        <f>SUM(E81:I81)</f>
        <v>2312.1187</v>
      </c>
      <c r="K81" s="3">
        <v>79.08</v>
      </c>
      <c r="L81" s="3">
        <f t="shared" si="76"/>
        <v>182842.35</v>
      </c>
      <c r="M81" s="3">
        <v>79.31</v>
      </c>
      <c r="N81" s="3">
        <f t="shared" si="77"/>
        <v>183374.13</v>
      </c>
      <c r="O81" s="3">
        <f t="shared" si="78"/>
        <v>0.23000000000000398</v>
      </c>
      <c r="P81" s="3">
        <f t="shared" si="78"/>
        <v>531.77999999999884</v>
      </c>
      <c r="R81" s="3">
        <f t="shared" si="79"/>
        <v>0</v>
      </c>
      <c r="S81" s="3">
        <f t="shared" si="79"/>
        <v>0</v>
      </c>
      <c r="T81" s="3">
        <f t="shared" si="79"/>
        <v>123371.13</v>
      </c>
      <c r="U81" s="3">
        <f t="shared" si="79"/>
        <v>0</v>
      </c>
    </row>
    <row r="82" spans="2:21" s="1" customFormat="1" ht="15" customHeight="1" x14ac:dyDescent="0.3">
      <c r="B82" s="4" t="s">
        <v>156</v>
      </c>
      <c r="C82" s="4" t="s">
        <v>157</v>
      </c>
      <c r="D82" s="3" t="s">
        <v>78</v>
      </c>
      <c r="E82" s="18">
        <v>205.10400000000001</v>
      </c>
      <c r="F82" s="18"/>
      <c r="G82" s="18"/>
      <c r="H82" s="18"/>
      <c r="I82" s="18"/>
      <c r="J82" s="97">
        <f>SUM(E82:I82)</f>
        <v>205.10400000000001</v>
      </c>
      <c r="K82" s="3">
        <v>113.45</v>
      </c>
      <c r="L82" s="3">
        <f t="shared" si="76"/>
        <v>23269.05</v>
      </c>
      <c r="M82" s="3">
        <v>115.21</v>
      </c>
      <c r="N82" s="3">
        <f t="shared" si="77"/>
        <v>23630.03</v>
      </c>
      <c r="O82" s="3">
        <f t="shared" si="78"/>
        <v>1.7599999999999909</v>
      </c>
      <c r="P82" s="3">
        <f t="shared" si="78"/>
        <v>360.97999999999956</v>
      </c>
      <c r="R82" s="3">
        <f t="shared" si="79"/>
        <v>0</v>
      </c>
      <c r="S82" s="3">
        <f t="shared" si="79"/>
        <v>0</v>
      </c>
      <c r="T82" s="3">
        <f t="shared" si="79"/>
        <v>0</v>
      </c>
      <c r="U82" s="3">
        <f t="shared" si="79"/>
        <v>0</v>
      </c>
    </row>
    <row r="83" spans="2:21" s="1" customFormat="1" ht="25.2" customHeight="1" x14ac:dyDescent="0.3">
      <c r="B83" s="12" t="s">
        <v>158</v>
      </c>
      <c r="C83" s="12" t="s">
        <v>159</v>
      </c>
      <c r="D83" s="13"/>
      <c r="E83" s="17"/>
      <c r="F83" s="17"/>
      <c r="G83" s="17"/>
      <c r="H83" s="17"/>
      <c r="I83" s="17"/>
      <c r="J83" s="17"/>
      <c r="K83" s="13"/>
      <c r="L83" s="13">
        <f>SUM(L84)</f>
        <v>51333.09</v>
      </c>
      <c r="M83" s="13"/>
      <c r="N83" s="13">
        <f>SUM(N84)</f>
        <v>52954.93</v>
      </c>
      <c r="O83" s="13"/>
      <c r="P83" s="13">
        <f>SUM(P84)</f>
        <v>1621.8400000000038</v>
      </c>
      <c r="R83" s="13">
        <f t="shared" ref="R83:U83" si="80">SUM(R84)</f>
        <v>0</v>
      </c>
      <c r="S83" s="13">
        <f t="shared" si="80"/>
        <v>0</v>
      </c>
      <c r="T83" s="13">
        <f t="shared" si="80"/>
        <v>0</v>
      </c>
      <c r="U83" s="13">
        <f t="shared" si="80"/>
        <v>0</v>
      </c>
    </row>
    <row r="84" spans="2:21" s="1" customFormat="1" ht="15" customHeight="1" x14ac:dyDescent="0.3">
      <c r="B84" s="4" t="s">
        <v>160</v>
      </c>
      <c r="C84" s="4" t="s">
        <v>161</v>
      </c>
      <c r="D84" s="3" t="s">
        <v>14</v>
      </c>
      <c r="E84" s="18">
        <v>3771.7184999999999</v>
      </c>
      <c r="F84" s="18"/>
      <c r="G84" s="18"/>
      <c r="H84" s="18"/>
      <c r="I84" s="18"/>
      <c r="J84" s="97">
        <f>SUM(E84:I84)</f>
        <v>3771.7184999999999</v>
      </c>
      <c r="K84" s="3">
        <v>13.61</v>
      </c>
      <c r="L84" s="3">
        <f t="shared" ref="L84" si="81">+ROUND(+IF(J84="",0,J84*K84),2)</f>
        <v>51333.09</v>
      </c>
      <c r="M84" s="3">
        <v>14.04</v>
      </c>
      <c r="N84" s="3">
        <f t="shared" ref="N84" si="82">+ROUND(+IF(J84="",0,J84*M84),2)</f>
        <v>52954.93</v>
      </c>
      <c r="O84" s="3">
        <f>+M84-K84</f>
        <v>0.42999999999999972</v>
      </c>
      <c r="P84" s="3">
        <f>+N84-L84</f>
        <v>1621.8400000000038</v>
      </c>
      <c r="R84" s="3">
        <f>+ROUND($K84*F84,2)</f>
        <v>0</v>
      </c>
      <c r="S84" s="3">
        <f>+ROUND($K84*G84,2)</f>
        <v>0</v>
      </c>
      <c r="T84" s="3">
        <f>+ROUND($K84*H84,2)</f>
        <v>0</v>
      </c>
      <c r="U84" s="3">
        <f>+ROUND($K84*I84,2)</f>
        <v>0</v>
      </c>
    </row>
    <row r="85" spans="2:21" s="1" customFormat="1" ht="25.2" customHeight="1" x14ac:dyDescent="0.3">
      <c r="B85" s="12" t="s">
        <v>162</v>
      </c>
      <c r="C85" s="12" t="s">
        <v>163</v>
      </c>
      <c r="D85" s="13"/>
      <c r="E85" s="17"/>
      <c r="F85" s="17"/>
      <c r="G85" s="17"/>
      <c r="H85" s="17"/>
      <c r="I85" s="17"/>
      <c r="J85" s="17"/>
      <c r="K85" s="13"/>
      <c r="L85" s="13">
        <f>SUM(L86:L87)</f>
        <v>190323.74</v>
      </c>
      <c r="M85" s="13"/>
      <c r="N85" s="13">
        <f>SUM(N86:N87)</f>
        <v>197570.72</v>
      </c>
      <c r="O85" s="13"/>
      <c r="P85" s="13">
        <f>SUM(P86:P87)</f>
        <v>7246.9800000000105</v>
      </c>
      <c r="R85" s="13">
        <f t="shared" ref="R85:U85" si="83">SUM(R86:R87)</f>
        <v>0</v>
      </c>
      <c r="S85" s="13">
        <f t="shared" si="83"/>
        <v>-2205679.87</v>
      </c>
      <c r="T85" s="13">
        <f t="shared" si="83"/>
        <v>0</v>
      </c>
      <c r="U85" s="13">
        <f t="shared" si="83"/>
        <v>0</v>
      </c>
    </row>
    <row r="86" spans="2:21" s="1" customFormat="1" ht="15" customHeight="1" x14ac:dyDescent="0.3">
      <c r="B86" s="4" t="s">
        <v>164</v>
      </c>
      <c r="C86" s="4" t="s">
        <v>165</v>
      </c>
      <c r="D86" s="3" t="s">
        <v>78</v>
      </c>
      <c r="E86" s="18">
        <v>9058.7214999999997</v>
      </c>
      <c r="F86" s="18"/>
      <c r="G86" s="18"/>
      <c r="H86" s="18"/>
      <c r="I86" s="18"/>
      <c r="J86" s="97">
        <f>SUM(E86:I86)</f>
        <v>9058.7214999999997</v>
      </c>
      <c r="K86" s="3">
        <v>21.01</v>
      </c>
      <c r="L86" s="3">
        <f t="shared" ref="L86:L87" si="84">+ROUND(+IF(J86="",0,J86*K86),2)</f>
        <v>190323.74</v>
      </c>
      <c r="M86" s="3">
        <v>21.81</v>
      </c>
      <c r="N86" s="3">
        <f t="shared" ref="N86:N87" si="85">+ROUND(+IF(J86="",0,J86*M86),2)</f>
        <v>197570.72</v>
      </c>
      <c r="O86" s="3">
        <f t="shared" ref="O86:P87" si="86">+M86-K86</f>
        <v>0.79999999999999716</v>
      </c>
      <c r="P86" s="3">
        <f t="shared" si="86"/>
        <v>7246.9800000000105</v>
      </c>
      <c r="R86" s="3">
        <f t="shared" ref="R86:U87" si="87">+ROUND($K86*F86,2)</f>
        <v>0</v>
      </c>
      <c r="S86" s="3">
        <f t="shared" si="87"/>
        <v>0</v>
      </c>
      <c r="T86" s="3">
        <f t="shared" si="87"/>
        <v>0</v>
      </c>
      <c r="U86" s="3">
        <f t="shared" si="87"/>
        <v>0</v>
      </c>
    </row>
    <row r="87" spans="2:21" s="1" customFormat="1" ht="15" hidden="1" customHeight="1" x14ac:dyDescent="0.3">
      <c r="B87" s="4" t="s">
        <v>166</v>
      </c>
      <c r="C87" s="4" t="s">
        <v>167</v>
      </c>
      <c r="D87" s="3" t="s">
        <v>78</v>
      </c>
      <c r="E87" s="18">
        <v>34345.684699999998</v>
      </c>
      <c r="F87" s="18"/>
      <c r="G87" s="18">
        <f>-VLOOKUP(B87,'DD-4'!$B$12:$G$163,4,FALSE)</f>
        <v>-34345.684699999998</v>
      </c>
      <c r="H87" s="18"/>
      <c r="I87" s="18"/>
      <c r="J87" s="97">
        <f>SUM(E87:I87)</f>
        <v>0</v>
      </c>
      <c r="K87" s="3">
        <v>64.22</v>
      </c>
      <c r="L87" s="3">
        <f t="shared" si="84"/>
        <v>0</v>
      </c>
      <c r="M87" s="3">
        <v>64.400000000000006</v>
      </c>
      <c r="N87" s="3">
        <f t="shared" si="85"/>
        <v>0</v>
      </c>
      <c r="O87" s="3">
        <f t="shared" si="86"/>
        <v>0.18000000000000682</v>
      </c>
      <c r="P87" s="3">
        <f t="shared" si="86"/>
        <v>0</v>
      </c>
      <c r="R87" s="3">
        <f t="shared" si="87"/>
        <v>0</v>
      </c>
      <c r="S87" s="3">
        <f t="shared" si="87"/>
        <v>-2205679.87</v>
      </c>
      <c r="T87" s="3">
        <f t="shared" si="87"/>
        <v>0</v>
      </c>
      <c r="U87" s="3">
        <f t="shared" si="87"/>
        <v>0</v>
      </c>
    </row>
    <row r="88" spans="2:21" s="1" customFormat="1" ht="25.2" customHeight="1" x14ac:dyDescent="0.3">
      <c r="B88" s="10" t="s">
        <v>168</v>
      </c>
      <c r="C88" s="10" t="s">
        <v>169</v>
      </c>
      <c r="D88" s="11"/>
      <c r="E88" s="16"/>
      <c r="F88" s="16"/>
      <c r="G88" s="16"/>
      <c r="H88" s="16"/>
      <c r="I88" s="16"/>
      <c r="J88" s="16"/>
      <c r="K88" s="11"/>
      <c r="L88" s="11">
        <f>+L89+L92+L94+L96</f>
        <v>170656.79</v>
      </c>
      <c r="M88" s="11"/>
      <c r="N88" s="11">
        <f>+N89+N92+N94+N96</f>
        <v>173437.43</v>
      </c>
      <c r="O88" s="11"/>
      <c r="P88" s="11">
        <f>+P89+P92+P94+P96</f>
        <v>2780.6399999999849</v>
      </c>
      <c r="R88" s="11">
        <f t="shared" ref="R88:U88" si="88">+R89+R92+R94+R96</f>
        <v>0</v>
      </c>
      <c r="S88" s="11">
        <f t="shared" si="88"/>
        <v>-310463.75</v>
      </c>
      <c r="T88" s="11">
        <f t="shared" si="88"/>
        <v>60729.31</v>
      </c>
      <c r="U88" s="11">
        <f t="shared" si="88"/>
        <v>0</v>
      </c>
    </row>
    <row r="89" spans="2:21" s="1" customFormat="1" ht="25.2" hidden="1" customHeight="1" x14ac:dyDescent="0.3">
      <c r="B89" s="12" t="s">
        <v>170</v>
      </c>
      <c r="C89" s="12" t="s">
        <v>171</v>
      </c>
      <c r="D89" s="13"/>
      <c r="E89" s="17"/>
      <c r="F89" s="17"/>
      <c r="G89" s="17"/>
      <c r="H89" s="17"/>
      <c r="I89" s="17"/>
      <c r="J89" s="17"/>
      <c r="K89" s="13"/>
      <c r="L89" s="13">
        <f>SUM(L90:L91)</f>
        <v>0</v>
      </c>
      <c r="M89" s="13"/>
      <c r="N89" s="13">
        <f>SUM(N90:N91)</f>
        <v>0</v>
      </c>
      <c r="O89" s="13"/>
      <c r="P89" s="13">
        <f>SUM(P90:P91)</f>
        <v>0</v>
      </c>
      <c r="R89" s="13">
        <f t="shared" ref="R89:U89" si="89">SUM(R90:R91)</f>
        <v>0</v>
      </c>
      <c r="S89" s="13">
        <f t="shared" si="89"/>
        <v>-140292.37</v>
      </c>
      <c r="T89" s="13">
        <f t="shared" si="89"/>
        <v>0</v>
      </c>
      <c r="U89" s="13">
        <f t="shared" si="89"/>
        <v>0</v>
      </c>
    </row>
    <row r="90" spans="2:21" s="1" customFormat="1" ht="15" hidden="1" customHeight="1" x14ac:dyDescent="0.3">
      <c r="B90" s="4" t="s">
        <v>172</v>
      </c>
      <c r="C90" s="4" t="s">
        <v>173</v>
      </c>
      <c r="D90" s="3" t="s">
        <v>78</v>
      </c>
      <c r="E90" s="18">
        <v>195.70574999999999</v>
      </c>
      <c r="F90" s="18"/>
      <c r="G90" s="18">
        <f>-VLOOKUP(B90,'DD-4'!$B$12:$G$163,4,FALSE)</f>
        <v>-195.70574999999999</v>
      </c>
      <c r="H90" s="18"/>
      <c r="I90" s="18"/>
      <c r="J90" s="97">
        <f>SUM(E90:I90)</f>
        <v>0</v>
      </c>
      <c r="K90" s="3">
        <v>456.34</v>
      </c>
      <c r="L90" s="3">
        <f t="shared" ref="L90:L91" si="90">+ROUND(+IF(J90="",0,J90*K90),2)</f>
        <v>0</v>
      </c>
      <c r="M90" s="3">
        <v>456.82</v>
      </c>
      <c r="N90" s="3">
        <f t="shared" ref="N90:N91" si="91">+ROUND(+IF(J90="",0,J90*M90),2)</f>
        <v>0</v>
      </c>
      <c r="O90" s="3">
        <f t="shared" ref="O90:P91" si="92">+M90-K90</f>
        <v>0.48000000000001819</v>
      </c>
      <c r="P90" s="3">
        <f t="shared" si="92"/>
        <v>0</v>
      </c>
      <c r="R90" s="3">
        <f t="shared" ref="R90:U91" si="93">+ROUND($K90*F90,2)</f>
        <v>0</v>
      </c>
      <c r="S90" s="3">
        <f t="shared" si="93"/>
        <v>-89308.36</v>
      </c>
      <c r="T90" s="3">
        <f t="shared" si="93"/>
        <v>0</v>
      </c>
      <c r="U90" s="3">
        <f t="shared" si="93"/>
        <v>0</v>
      </c>
    </row>
    <row r="91" spans="2:21" s="1" customFormat="1" ht="15" hidden="1" customHeight="1" x14ac:dyDescent="0.3">
      <c r="B91" s="4" t="s">
        <v>174</v>
      </c>
      <c r="C91" s="4" t="s">
        <v>175</v>
      </c>
      <c r="D91" s="3" t="s">
        <v>14</v>
      </c>
      <c r="E91" s="18">
        <v>785.33590000000004</v>
      </c>
      <c r="F91" s="18"/>
      <c r="G91" s="18">
        <f>-VLOOKUP(B91,'DD-4'!$B$12:$G$163,4,FALSE)</f>
        <v>-785.33590000000004</v>
      </c>
      <c r="H91" s="18"/>
      <c r="I91" s="18"/>
      <c r="J91" s="97">
        <f>SUM(E91:I91)</f>
        <v>0</v>
      </c>
      <c r="K91" s="3">
        <v>64.92</v>
      </c>
      <c r="L91" s="3">
        <f t="shared" si="90"/>
        <v>0</v>
      </c>
      <c r="M91" s="3">
        <v>66.680000000000007</v>
      </c>
      <c r="N91" s="3">
        <f t="shared" si="91"/>
        <v>0</v>
      </c>
      <c r="O91" s="3">
        <f t="shared" si="92"/>
        <v>1.7600000000000051</v>
      </c>
      <c r="P91" s="3">
        <f t="shared" si="92"/>
        <v>0</v>
      </c>
      <c r="R91" s="3">
        <f t="shared" si="93"/>
        <v>0</v>
      </c>
      <c r="S91" s="3">
        <f t="shared" si="93"/>
        <v>-50984.01</v>
      </c>
      <c r="T91" s="3">
        <f t="shared" si="93"/>
        <v>0</v>
      </c>
      <c r="U91" s="3">
        <f t="shared" si="93"/>
        <v>0</v>
      </c>
    </row>
    <row r="92" spans="2:21" s="1" customFormat="1" ht="25.2" hidden="1" customHeight="1" x14ac:dyDescent="0.3">
      <c r="B92" s="12" t="s">
        <v>176</v>
      </c>
      <c r="C92" s="12" t="s">
        <v>177</v>
      </c>
      <c r="D92" s="13"/>
      <c r="E92" s="17"/>
      <c r="F92" s="17"/>
      <c r="G92" s="17"/>
      <c r="H92" s="17"/>
      <c r="I92" s="17"/>
      <c r="J92" s="17"/>
      <c r="K92" s="13"/>
      <c r="L92" s="13">
        <f>SUM(L93)</f>
        <v>0</v>
      </c>
      <c r="M92" s="13"/>
      <c r="N92" s="13">
        <f>SUM(N93)</f>
        <v>0</v>
      </c>
      <c r="O92" s="13"/>
      <c r="P92" s="13">
        <f>SUM(P93)</f>
        <v>0</v>
      </c>
      <c r="R92" s="13">
        <f t="shared" ref="R92:U92" si="94">SUM(R93)</f>
        <v>0</v>
      </c>
      <c r="S92" s="13">
        <f t="shared" si="94"/>
        <v>-131152</v>
      </c>
      <c r="T92" s="13">
        <f t="shared" si="94"/>
        <v>0</v>
      </c>
      <c r="U92" s="13">
        <f t="shared" si="94"/>
        <v>0</v>
      </c>
    </row>
    <row r="93" spans="2:21" s="1" customFormat="1" ht="15" hidden="1" customHeight="1" x14ac:dyDescent="0.3">
      <c r="B93" s="4" t="s">
        <v>178</v>
      </c>
      <c r="C93" s="4" t="s">
        <v>179</v>
      </c>
      <c r="D93" s="3" t="s">
        <v>78</v>
      </c>
      <c r="E93" s="18">
        <v>400</v>
      </c>
      <c r="F93" s="18"/>
      <c r="G93" s="18">
        <f>-VLOOKUP(B93,'DD-4'!$B$12:$G$163,4,FALSE)</f>
        <v>-400</v>
      </c>
      <c r="H93" s="18"/>
      <c r="I93" s="18"/>
      <c r="J93" s="97">
        <f>SUM(E93:I93)</f>
        <v>0</v>
      </c>
      <c r="K93" s="3">
        <v>327.88</v>
      </c>
      <c r="L93" s="3">
        <f t="shared" ref="L93" si="95">+ROUND(+IF(J93="",0,J93*K93),2)</f>
        <v>0</v>
      </c>
      <c r="M93" s="3">
        <v>328.43</v>
      </c>
      <c r="N93" s="3">
        <f t="shared" ref="N93" si="96">+ROUND(+IF(J93="",0,J93*M93),2)</f>
        <v>0</v>
      </c>
      <c r="O93" s="3">
        <f>+M93-K93</f>
        <v>0.55000000000001137</v>
      </c>
      <c r="P93" s="3">
        <f>+N93-L93</f>
        <v>0</v>
      </c>
      <c r="R93" s="3">
        <f>+ROUND($K93*F93,2)</f>
        <v>0</v>
      </c>
      <c r="S93" s="3">
        <f>+ROUND($K93*G93,2)</f>
        <v>-131152</v>
      </c>
      <c r="T93" s="3">
        <f>+ROUND($K93*H93,2)</f>
        <v>0</v>
      </c>
      <c r="U93" s="3">
        <f>+ROUND($K93*I93,2)</f>
        <v>0</v>
      </c>
    </row>
    <row r="94" spans="2:21" s="1" customFormat="1" ht="25.2" customHeight="1" x14ac:dyDescent="0.3">
      <c r="B94" s="12" t="s">
        <v>180</v>
      </c>
      <c r="C94" s="12" t="s">
        <v>181</v>
      </c>
      <c r="D94" s="13"/>
      <c r="E94" s="17"/>
      <c r="F94" s="17"/>
      <c r="G94" s="17"/>
      <c r="H94" s="17"/>
      <c r="I94" s="17"/>
      <c r="J94" s="17"/>
      <c r="K94" s="13"/>
      <c r="L94" s="13">
        <f>SUM(L95)</f>
        <v>170656.79</v>
      </c>
      <c r="M94" s="13"/>
      <c r="N94" s="13">
        <f>SUM(N95)</f>
        <v>173437.43</v>
      </c>
      <c r="O94" s="13"/>
      <c r="P94" s="13">
        <f>SUM(P95)</f>
        <v>2780.6399999999849</v>
      </c>
      <c r="R94" s="13">
        <f t="shared" ref="R94:U94" si="97">SUM(R95)</f>
        <v>0</v>
      </c>
      <c r="S94" s="13">
        <f t="shared" si="97"/>
        <v>0</v>
      </c>
      <c r="T94" s="13">
        <f t="shared" si="97"/>
        <v>60729.31</v>
      </c>
      <c r="U94" s="13">
        <f t="shared" si="97"/>
        <v>0</v>
      </c>
    </row>
    <row r="95" spans="2:21" s="1" customFormat="1" ht="15" customHeight="1" x14ac:dyDescent="0.3">
      <c r="B95" s="4" t="s">
        <v>182</v>
      </c>
      <c r="C95" s="4" t="s">
        <v>183</v>
      </c>
      <c r="D95" s="3" t="s">
        <v>14</v>
      </c>
      <c r="E95" s="18">
        <v>2673.3337000000001</v>
      </c>
      <c r="F95" s="18"/>
      <c r="G95" s="18"/>
      <c r="H95" s="18">
        <f>VLOOKUP(B95,'MM-5'!$B$12:$G$255,4,FALSE)</f>
        <v>1476.88</v>
      </c>
      <c r="I95" s="18"/>
      <c r="J95" s="97">
        <f>SUM(E95:I95)</f>
        <v>4150.2137000000002</v>
      </c>
      <c r="K95" s="3">
        <v>41.12</v>
      </c>
      <c r="L95" s="3">
        <f t="shared" ref="L95" si="98">+ROUND(+IF(J95="",0,J95*K95),2)</f>
        <v>170656.79</v>
      </c>
      <c r="M95" s="3">
        <v>41.79</v>
      </c>
      <c r="N95" s="3">
        <f t="shared" ref="N95" si="99">+ROUND(+IF(J95="",0,J95*M95),2)</f>
        <v>173437.43</v>
      </c>
      <c r="O95" s="3">
        <f>+M95-K95</f>
        <v>0.67000000000000171</v>
      </c>
      <c r="P95" s="3">
        <f>+N95-L95</f>
        <v>2780.6399999999849</v>
      </c>
      <c r="R95" s="3">
        <f>+ROUND($K95*F95,2)</f>
        <v>0</v>
      </c>
      <c r="S95" s="3">
        <f>+ROUND($K95*G95,2)</f>
        <v>0</v>
      </c>
      <c r="T95" s="3">
        <f>+ROUND($K95*H95,2)</f>
        <v>60729.31</v>
      </c>
      <c r="U95" s="3">
        <f>+ROUND($K95*I95,2)</f>
        <v>0</v>
      </c>
    </row>
    <row r="96" spans="2:21" s="1" customFormat="1" ht="25.2" hidden="1" customHeight="1" x14ac:dyDescent="0.3">
      <c r="B96" s="12" t="s">
        <v>184</v>
      </c>
      <c r="C96" s="12" t="s">
        <v>185</v>
      </c>
      <c r="D96" s="13"/>
      <c r="E96" s="17"/>
      <c r="F96" s="17"/>
      <c r="G96" s="17"/>
      <c r="H96" s="17"/>
      <c r="I96" s="17"/>
      <c r="J96" s="17"/>
      <c r="K96" s="13"/>
      <c r="L96" s="13">
        <f>SUM(L97:L98)</f>
        <v>0</v>
      </c>
      <c r="M96" s="13"/>
      <c r="N96" s="13">
        <f>SUM(N97:N98)</f>
        <v>0</v>
      </c>
      <c r="O96" s="13"/>
      <c r="P96" s="13">
        <f>SUM(P97:P98)</f>
        <v>0</v>
      </c>
      <c r="R96" s="13">
        <f t="shared" ref="R96:U96" si="100">SUM(R97:R98)</f>
        <v>0</v>
      </c>
      <c r="S96" s="13">
        <f t="shared" si="100"/>
        <v>-39019.379999999997</v>
      </c>
      <c r="T96" s="13">
        <f t="shared" si="100"/>
        <v>0</v>
      </c>
      <c r="U96" s="13">
        <f t="shared" si="100"/>
        <v>0</v>
      </c>
    </row>
    <row r="97" spans="2:21" s="1" customFormat="1" ht="15" hidden="1" customHeight="1" x14ac:dyDescent="0.3">
      <c r="B97" s="4" t="s">
        <v>186</v>
      </c>
      <c r="C97" s="4" t="s">
        <v>187</v>
      </c>
      <c r="D97" s="3" t="s">
        <v>78</v>
      </c>
      <c r="E97" s="18">
        <v>86.474999999999994</v>
      </c>
      <c r="F97" s="18"/>
      <c r="G97" s="18">
        <f>-VLOOKUP(B97,'DD-4'!$B$12:$G$163,4,FALSE)</f>
        <v>-86.474999999999994</v>
      </c>
      <c r="H97" s="18"/>
      <c r="I97" s="18"/>
      <c r="J97" s="97">
        <f>SUM(E97:I97)</f>
        <v>0</v>
      </c>
      <c r="K97" s="3">
        <v>418.22</v>
      </c>
      <c r="L97" s="3">
        <f t="shared" ref="L97:L98" si="101">+ROUND(+IF(J97="",0,J97*K97),2)</f>
        <v>0</v>
      </c>
      <c r="M97" s="3">
        <v>418.86</v>
      </c>
      <c r="N97" s="3">
        <f t="shared" ref="N97:N98" si="102">+ROUND(+IF(J97="",0,J97*M97),2)</f>
        <v>0</v>
      </c>
      <c r="O97" s="3">
        <f t="shared" ref="O97:P98" si="103">+M97-K97</f>
        <v>0.63999999999998636</v>
      </c>
      <c r="P97" s="3">
        <f t="shared" si="103"/>
        <v>0</v>
      </c>
      <c r="R97" s="3">
        <f t="shared" ref="R97:U98" si="104">+ROUND($K97*F97,2)</f>
        <v>0</v>
      </c>
      <c r="S97" s="3">
        <f t="shared" si="104"/>
        <v>-36165.57</v>
      </c>
      <c r="T97" s="3">
        <f t="shared" si="104"/>
        <v>0</v>
      </c>
      <c r="U97" s="3">
        <f t="shared" si="104"/>
        <v>0</v>
      </c>
    </row>
    <row r="98" spans="2:21" s="1" customFormat="1" ht="15" hidden="1" customHeight="1" x14ac:dyDescent="0.3">
      <c r="B98" s="4" t="s">
        <v>188</v>
      </c>
      <c r="C98" s="4" t="s">
        <v>189</v>
      </c>
      <c r="D98" s="3" t="s">
        <v>14</v>
      </c>
      <c r="E98" s="18">
        <v>68.75</v>
      </c>
      <c r="F98" s="18"/>
      <c r="G98" s="18">
        <f>-VLOOKUP(B98,'DD-4'!$B$12:$G$163,4,FALSE)</f>
        <v>-68.75</v>
      </c>
      <c r="H98" s="18"/>
      <c r="I98" s="18"/>
      <c r="J98" s="97">
        <f>SUM(E98:I98)</f>
        <v>0</v>
      </c>
      <c r="K98" s="3">
        <v>41.51</v>
      </c>
      <c r="L98" s="3">
        <f t="shared" si="101"/>
        <v>0</v>
      </c>
      <c r="M98" s="3">
        <v>42.28</v>
      </c>
      <c r="N98" s="3">
        <f t="shared" si="102"/>
        <v>0</v>
      </c>
      <c r="O98" s="3">
        <f t="shared" si="103"/>
        <v>0.77000000000000313</v>
      </c>
      <c r="P98" s="3">
        <f t="shared" si="103"/>
        <v>0</v>
      </c>
      <c r="R98" s="3">
        <f t="shared" si="104"/>
        <v>0</v>
      </c>
      <c r="S98" s="3">
        <f t="shared" si="104"/>
        <v>-2853.81</v>
      </c>
      <c r="T98" s="3">
        <f t="shared" si="104"/>
        <v>0</v>
      </c>
      <c r="U98" s="3">
        <f t="shared" si="104"/>
        <v>0</v>
      </c>
    </row>
    <row r="99" spans="2:21" s="1" customFormat="1" ht="25.2" hidden="1" customHeight="1" x14ac:dyDescent="0.3">
      <c r="B99" s="10" t="s">
        <v>190</v>
      </c>
      <c r="C99" s="10" t="s">
        <v>191</v>
      </c>
      <c r="D99" s="11"/>
      <c r="E99" s="16"/>
      <c r="F99" s="16"/>
      <c r="G99" s="16"/>
      <c r="H99" s="16"/>
      <c r="I99" s="16"/>
      <c r="J99" s="16"/>
      <c r="K99" s="11"/>
      <c r="L99" s="11">
        <f>+L100+L103+L107+L111+L115+L141+L149+L156+L178+L182+L192</f>
        <v>0</v>
      </c>
      <c r="M99" s="11"/>
      <c r="N99" s="11">
        <f>+N100+N103+N107+N111+N115+N141+N149+N156+N178+N182+N192</f>
        <v>0</v>
      </c>
      <c r="O99" s="11"/>
      <c r="P99" s="11">
        <f>+P100+P103+P107+P111+P115+P141+P149+P156+P178+P182+P192</f>
        <v>0</v>
      </c>
      <c r="R99" s="11">
        <f t="shared" ref="R99:U99" si="105">+R100+R103+R107+R111+R115+R141+R149+R156+R178+R182+R192</f>
        <v>0</v>
      </c>
      <c r="S99" s="11">
        <f t="shared" si="105"/>
        <v>-27305693.039999999</v>
      </c>
      <c r="T99" s="11">
        <f t="shared" si="105"/>
        <v>0</v>
      </c>
      <c r="U99" s="11">
        <f t="shared" si="105"/>
        <v>0</v>
      </c>
    </row>
    <row r="100" spans="2:21" s="1" customFormat="1" ht="25.2" hidden="1" customHeight="1" x14ac:dyDescent="0.3">
      <c r="B100" s="12" t="s">
        <v>192</v>
      </c>
      <c r="C100" s="12" t="s">
        <v>193</v>
      </c>
      <c r="D100" s="13"/>
      <c r="E100" s="17"/>
      <c r="F100" s="17"/>
      <c r="G100" s="17"/>
      <c r="H100" s="17"/>
      <c r="I100" s="17"/>
      <c r="J100" s="17"/>
      <c r="K100" s="13"/>
      <c r="L100" s="13">
        <f>SUM(L101:L102)</f>
        <v>0</v>
      </c>
      <c r="M100" s="13"/>
      <c r="N100" s="13">
        <f>SUM(N101:N102)</f>
        <v>0</v>
      </c>
      <c r="O100" s="13"/>
      <c r="P100" s="13">
        <f>SUM(P101:P102)</f>
        <v>0</v>
      </c>
      <c r="R100" s="13">
        <f t="shared" ref="R100:U100" si="106">SUM(R101:R102)</f>
        <v>0</v>
      </c>
      <c r="S100" s="13">
        <f t="shared" si="106"/>
        <v>-617879.96</v>
      </c>
      <c r="T100" s="13">
        <f t="shared" si="106"/>
        <v>0</v>
      </c>
      <c r="U100" s="13">
        <f t="shared" si="106"/>
        <v>0</v>
      </c>
    </row>
    <row r="101" spans="2:21" s="1" customFormat="1" ht="15" hidden="1" customHeight="1" x14ac:dyDescent="0.3">
      <c r="B101" s="4" t="s">
        <v>194</v>
      </c>
      <c r="C101" s="4" t="s">
        <v>195</v>
      </c>
      <c r="D101" s="3" t="s">
        <v>78</v>
      </c>
      <c r="E101" s="18">
        <v>685.44740000000002</v>
      </c>
      <c r="F101" s="18"/>
      <c r="G101" s="18">
        <f>-VLOOKUP(B101,'DD-4'!$B$12:$G$163,4,FALSE)</f>
        <v>-685.44740000000002</v>
      </c>
      <c r="H101" s="18"/>
      <c r="I101" s="18"/>
      <c r="J101" s="97">
        <f>SUM(E101:I101)</f>
        <v>0</v>
      </c>
      <c r="K101" s="3">
        <v>479.29</v>
      </c>
      <c r="L101" s="3">
        <f t="shared" ref="L101:L102" si="107">+ROUND(+IF(J101="",0,J101*K101),2)</f>
        <v>0</v>
      </c>
      <c r="M101" s="3">
        <v>479.8</v>
      </c>
      <c r="N101" s="3">
        <f t="shared" ref="N101:N102" si="108">+ROUND(+IF(J101="",0,J101*M101),2)</f>
        <v>0</v>
      </c>
      <c r="O101" s="3">
        <f t="shared" ref="O101:P102" si="109">+M101-K101</f>
        <v>0.50999999999999091</v>
      </c>
      <c r="P101" s="3">
        <f t="shared" si="109"/>
        <v>0</v>
      </c>
      <c r="R101" s="3">
        <f t="shared" ref="R101:U102" si="110">+ROUND($K101*F101,2)</f>
        <v>0</v>
      </c>
      <c r="S101" s="3">
        <f t="shared" si="110"/>
        <v>-328528.08</v>
      </c>
      <c r="T101" s="3">
        <f t="shared" si="110"/>
        <v>0</v>
      </c>
      <c r="U101" s="3">
        <f t="shared" si="110"/>
        <v>0</v>
      </c>
    </row>
    <row r="102" spans="2:21" s="1" customFormat="1" ht="15" hidden="1" customHeight="1" x14ac:dyDescent="0.3">
      <c r="B102" s="4" t="s">
        <v>196</v>
      </c>
      <c r="C102" s="4" t="s">
        <v>197</v>
      </c>
      <c r="D102" s="3" t="s">
        <v>198</v>
      </c>
      <c r="E102" s="18">
        <v>43577.09</v>
      </c>
      <c r="F102" s="18"/>
      <c r="G102" s="18">
        <f>-VLOOKUP(B102,'DD-4'!$B$12:$G$163,4,FALSE)</f>
        <v>-43577.09</v>
      </c>
      <c r="H102" s="18"/>
      <c r="I102" s="18"/>
      <c r="J102" s="97">
        <f>SUM(E102:I102)</f>
        <v>0</v>
      </c>
      <c r="K102" s="3">
        <v>6.64</v>
      </c>
      <c r="L102" s="3">
        <f t="shared" si="107"/>
        <v>0</v>
      </c>
      <c r="M102" s="3">
        <v>6.69</v>
      </c>
      <c r="N102" s="3">
        <f t="shared" si="108"/>
        <v>0</v>
      </c>
      <c r="O102" s="3">
        <f t="shared" si="109"/>
        <v>5.0000000000000711E-2</v>
      </c>
      <c r="P102" s="3">
        <f t="shared" si="109"/>
        <v>0</v>
      </c>
      <c r="R102" s="3">
        <f t="shared" si="110"/>
        <v>0</v>
      </c>
      <c r="S102" s="3">
        <f t="shared" si="110"/>
        <v>-289351.88</v>
      </c>
      <c r="T102" s="3">
        <f t="shared" si="110"/>
        <v>0</v>
      </c>
      <c r="U102" s="3">
        <f t="shared" si="110"/>
        <v>0</v>
      </c>
    </row>
    <row r="103" spans="2:21" s="1" customFormat="1" ht="25.2" hidden="1" customHeight="1" x14ac:dyDescent="0.3">
      <c r="B103" s="12" t="s">
        <v>199</v>
      </c>
      <c r="C103" s="12" t="s">
        <v>200</v>
      </c>
      <c r="D103" s="13"/>
      <c r="E103" s="17"/>
      <c r="F103" s="17"/>
      <c r="G103" s="17"/>
      <c r="H103" s="17"/>
      <c r="I103" s="17"/>
      <c r="J103" s="17"/>
      <c r="K103" s="13"/>
      <c r="L103" s="13">
        <f>SUM(L104:L106)</f>
        <v>0</v>
      </c>
      <c r="M103" s="13"/>
      <c r="N103" s="13">
        <f>SUM(N104:N106)</f>
        <v>0</v>
      </c>
      <c r="O103" s="13"/>
      <c r="P103" s="13">
        <f>SUM(P104:P106)</f>
        <v>0</v>
      </c>
      <c r="R103" s="13">
        <f t="shared" ref="R103:U103" si="111">SUM(R104:R106)</f>
        <v>0</v>
      </c>
      <c r="S103" s="13">
        <f t="shared" si="111"/>
        <v>-407294.51</v>
      </c>
      <c r="T103" s="13">
        <f t="shared" si="111"/>
        <v>0</v>
      </c>
      <c r="U103" s="13">
        <f t="shared" si="111"/>
        <v>0</v>
      </c>
    </row>
    <row r="104" spans="2:21" s="1" customFormat="1" ht="15" hidden="1" customHeight="1" x14ac:dyDescent="0.3">
      <c r="B104" s="4" t="s">
        <v>201</v>
      </c>
      <c r="C104" s="4" t="s">
        <v>202</v>
      </c>
      <c r="D104" s="3" t="s">
        <v>78</v>
      </c>
      <c r="E104" s="18">
        <v>280.61610000000002</v>
      </c>
      <c r="F104" s="18"/>
      <c r="G104" s="18">
        <f>-VLOOKUP(B104,'DD-4'!$B$12:$G$163,4,FALSE)</f>
        <v>-280.61610000000002</v>
      </c>
      <c r="H104" s="18"/>
      <c r="I104" s="18"/>
      <c r="J104" s="97">
        <f>SUM(E104:I104)</f>
        <v>0</v>
      </c>
      <c r="K104" s="3">
        <v>478.59</v>
      </c>
      <c r="L104" s="3">
        <f t="shared" ref="L104:L106" si="112">+ROUND(+IF(J104="",0,J104*K104),2)</f>
        <v>0</v>
      </c>
      <c r="M104" s="3">
        <v>479.07</v>
      </c>
      <c r="N104" s="3">
        <f t="shared" ref="N104:N106" si="113">+ROUND(+IF(J104="",0,J104*M104),2)</f>
        <v>0</v>
      </c>
      <c r="O104" s="3">
        <f t="shared" ref="O104:P106" si="114">+M104-K104</f>
        <v>0.48000000000001819</v>
      </c>
      <c r="P104" s="3">
        <f t="shared" si="114"/>
        <v>0</v>
      </c>
      <c r="R104" s="3">
        <f t="shared" ref="R104:U106" si="115">+ROUND($K104*F104,2)</f>
        <v>0</v>
      </c>
      <c r="S104" s="3">
        <f t="shared" si="115"/>
        <v>-134300.06</v>
      </c>
      <c r="T104" s="3">
        <f t="shared" si="115"/>
        <v>0</v>
      </c>
      <c r="U104" s="3">
        <f t="shared" si="115"/>
        <v>0</v>
      </c>
    </row>
    <row r="105" spans="2:21" s="1" customFormat="1" ht="15" hidden="1" customHeight="1" x14ac:dyDescent="0.3">
      <c r="B105" s="4" t="s">
        <v>203</v>
      </c>
      <c r="C105" s="4" t="s">
        <v>204</v>
      </c>
      <c r="D105" s="3" t="s">
        <v>14</v>
      </c>
      <c r="E105" s="18">
        <v>956.202</v>
      </c>
      <c r="F105" s="18"/>
      <c r="G105" s="18">
        <f>-VLOOKUP(B105,'DD-4'!$B$12:$G$163,4,FALSE)</f>
        <v>-956.202</v>
      </c>
      <c r="H105" s="18"/>
      <c r="I105" s="18"/>
      <c r="J105" s="97">
        <f>SUM(E105:I105)</f>
        <v>0</v>
      </c>
      <c r="K105" s="3">
        <v>65.510000000000005</v>
      </c>
      <c r="L105" s="3">
        <f t="shared" si="112"/>
        <v>0</v>
      </c>
      <c r="M105" s="3">
        <v>67.569999999999993</v>
      </c>
      <c r="N105" s="3">
        <f t="shared" si="113"/>
        <v>0</v>
      </c>
      <c r="O105" s="3">
        <f t="shared" si="114"/>
        <v>2.0599999999999881</v>
      </c>
      <c r="P105" s="3">
        <f t="shared" si="114"/>
        <v>0</v>
      </c>
      <c r="R105" s="3">
        <f t="shared" si="115"/>
        <v>0</v>
      </c>
      <c r="S105" s="3">
        <f t="shared" si="115"/>
        <v>-62640.79</v>
      </c>
      <c r="T105" s="3">
        <f t="shared" si="115"/>
        <v>0</v>
      </c>
      <c r="U105" s="3">
        <f t="shared" si="115"/>
        <v>0</v>
      </c>
    </row>
    <row r="106" spans="2:21" s="1" customFormat="1" ht="15" hidden="1" customHeight="1" x14ac:dyDescent="0.3">
      <c r="B106" s="4" t="s">
        <v>205</v>
      </c>
      <c r="C106" s="4" t="s">
        <v>206</v>
      </c>
      <c r="D106" s="3" t="s">
        <v>198</v>
      </c>
      <c r="E106" s="18">
        <v>31679.768100000001</v>
      </c>
      <c r="F106" s="18"/>
      <c r="G106" s="18">
        <f>-VLOOKUP(B106,'DD-4'!$B$12:$G$163,4,FALSE)</f>
        <v>-31679.768100000001</v>
      </c>
      <c r="H106" s="18"/>
      <c r="I106" s="18"/>
      <c r="J106" s="97">
        <f>SUM(E106:I106)</f>
        <v>0</v>
      </c>
      <c r="K106" s="3">
        <v>6.64</v>
      </c>
      <c r="L106" s="3">
        <f t="shared" si="112"/>
        <v>0</v>
      </c>
      <c r="M106" s="3">
        <v>6.69</v>
      </c>
      <c r="N106" s="3">
        <f t="shared" si="113"/>
        <v>0</v>
      </c>
      <c r="O106" s="3">
        <f t="shared" si="114"/>
        <v>5.0000000000000711E-2</v>
      </c>
      <c r="P106" s="3">
        <f t="shared" si="114"/>
        <v>0</v>
      </c>
      <c r="R106" s="3">
        <f t="shared" si="115"/>
        <v>0</v>
      </c>
      <c r="S106" s="3">
        <f t="shared" si="115"/>
        <v>-210353.66</v>
      </c>
      <c r="T106" s="3">
        <f t="shared" si="115"/>
        <v>0</v>
      </c>
      <c r="U106" s="3">
        <f t="shared" si="115"/>
        <v>0</v>
      </c>
    </row>
    <row r="107" spans="2:21" s="1" customFormat="1" ht="25.2" hidden="1" customHeight="1" x14ac:dyDescent="0.3">
      <c r="B107" s="12" t="s">
        <v>207</v>
      </c>
      <c r="C107" s="12" t="s">
        <v>208</v>
      </c>
      <c r="D107" s="13"/>
      <c r="E107" s="17"/>
      <c r="F107" s="17"/>
      <c r="G107" s="17"/>
      <c r="H107" s="17"/>
      <c r="I107" s="17"/>
      <c r="J107" s="17"/>
      <c r="K107" s="13"/>
      <c r="L107" s="13">
        <f>SUM(L108:L110)</f>
        <v>0</v>
      </c>
      <c r="M107" s="13"/>
      <c r="N107" s="13">
        <f>SUM(N108:N110)</f>
        <v>0</v>
      </c>
      <c r="O107" s="13"/>
      <c r="P107" s="13">
        <f>SUM(P108:P110)</f>
        <v>0</v>
      </c>
      <c r="R107" s="13">
        <f t="shared" ref="R107:U107" si="116">SUM(R108:R110)</f>
        <v>0</v>
      </c>
      <c r="S107" s="13">
        <f t="shared" si="116"/>
        <v>-628699.85</v>
      </c>
      <c r="T107" s="13">
        <f t="shared" si="116"/>
        <v>0</v>
      </c>
      <c r="U107" s="13">
        <f t="shared" si="116"/>
        <v>0</v>
      </c>
    </row>
    <row r="108" spans="2:21" s="1" customFormat="1" ht="15" hidden="1" customHeight="1" x14ac:dyDescent="0.3">
      <c r="B108" s="4" t="s">
        <v>209</v>
      </c>
      <c r="C108" s="4" t="s">
        <v>210</v>
      </c>
      <c r="D108" s="3" t="s">
        <v>78</v>
      </c>
      <c r="E108" s="18">
        <v>580.67915000000005</v>
      </c>
      <c r="F108" s="18"/>
      <c r="G108" s="18">
        <f>-VLOOKUP(B108,'DD-4'!$B$12:$G$163,4,FALSE)</f>
        <v>-580.67915000000005</v>
      </c>
      <c r="H108" s="18"/>
      <c r="I108" s="18"/>
      <c r="J108" s="97">
        <f>SUM(E108:I108)</f>
        <v>0</v>
      </c>
      <c r="K108" s="3">
        <v>478.59</v>
      </c>
      <c r="L108" s="3">
        <f t="shared" ref="L108:L110" si="117">+ROUND(+IF(J108="",0,J108*K108),2)</f>
        <v>0</v>
      </c>
      <c r="M108" s="3">
        <v>479.07</v>
      </c>
      <c r="N108" s="3">
        <f t="shared" ref="N108:N110" si="118">+ROUND(+IF(J108="",0,J108*M108),2)</f>
        <v>0</v>
      </c>
      <c r="O108" s="3">
        <f t="shared" ref="O108:P110" si="119">+M108-K108</f>
        <v>0.48000000000001819</v>
      </c>
      <c r="P108" s="3">
        <f t="shared" si="119"/>
        <v>0</v>
      </c>
      <c r="R108" s="3">
        <f t="shared" ref="R108:U110" si="120">+ROUND($K108*F108,2)</f>
        <v>0</v>
      </c>
      <c r="S108" s="3">
        <f t="shared" si="120"/>
        <v>-277907.23</v>
      </c>
      <c r="T108" s="3">
        <f t="shared" si="120"/>
        <v>0</v>
      </c>
      <c r="U108" s="3">
        <f t="shared" si="120"/>
        <v>0</v>
      </c>
    </row>
    <row r="109" spans="2:21" s="1" customFormat="1" ht="15" hidden="1" customHeight="1" x14ac:dyDescent="0.3">
      <c r="B109" s="4" t="s">
        <v>211</v>
      </c>
      <c r="C109" s="4" t="s">
        <v>212</v>
      </c>
      <c r="D109" s="3" t="s">
        <v>14</v>
      </c>
      <c r="E109" s="18">
        <v>321.96100000000001</v>
      </c>
      <c r="F109" s="18"/>
      <c r="G109" s="18">
        <f>-VLOOKUP(B109,'DD-4'!$B$12:$G$163,4,FALSE)</f>
        <v>-321.96100000000001</v>
      </c>
      <c r="H109" s="18"/>
      <c r="I109" s="18"/>
      <c r="J109" s="97">
        <f>SUM(E109:I109)</f>
        <v>0</v>
      </c>
      <c r="K109" s="3">
        <v>42.24</v>
      </c>
      <c r="L109" s="3">
        <f t="shared" si="117"/>
        <v>0</v>
      </c>
      <c r="M109" s="3">
        <v>43.36</v>
      </c>
      <c r="N109" s="3">
        <f t="shared" si="118"/>
        <v>0</v>
      </c>
      <c r="O109" s="3">
        <f t="shared" si="119"/>
        <v>1.1199999999999974</v>
      </c>
      <c r="P109" s="3">
        <f t="shared" si="119"/>
        <v>0</v>
      </c>
      <c r="R109" s="3">
        <f t="shared" si="120"/>
        <v>0</v>
      </c>
      <c r="S109" s="3">
        <f t="shared" si="120"/>
        <v>-13599.63</v>
      </c>
      <c r="T109" s="3">
        <f t="shared" si="120"/>
        <v>0</v>
      </c>
      <c r="U109" s="3">
        <f t="shared" si="120"/>
        <v>0</v>
      </c>
    </row>
    <row r="110" spans="2:21" s="1" customFormat="1" ht="15" hidden="1" customHeight="1" x14ac:dyDescent="0.3">
      <c r="B110" s="4" t="s">
        <v>213</v>
      </c>
      <c r="C110" s="4" t="s">
        <v>214</v>
      </c>
      <c r="D110" s="3" t="s">
        <v>198</v>
      </c>
      <c r="E110" s="18">
        <v>50782.076999999997</v>
      </c>
      <c r="F110" s="18"/>
      <c r="G110" s="18">
        <f>-VLOOKUP(B110,'DD-4'!$B$12:$G$163,4,FALSE)</f>
        <v>-50782.076999999997</v>
      </c>
      <c r="H110" s="18"/>
      <c r="I110" s="18"/>
      <c r="J110" s="97">
        <f>SUM(E110:I110)</f>
        <v>0</v>
      </c>
      <c r="K110" s="3">
        <v>6.64</v>
      </c>
      <c r="L110" s="3">
        <f t="shared" si="117"/>
        <v>0</v>
      </c>
      <c r="M110" s="3">
        <v>6.69</v>
      </c>
      <c r="N110" s="3">
        <f t="shared" si="118"/>
        <v>0</v>
      </c>
      <c r="O110" s="3">
        <f t="shared" si="119"/>
        <v>5.0000000000000711E-2</v>
      </c>
      <c r="P110" s="3">
        <f t="shared" si="119"/>
        <v>0</v>
      </c>
      <c r="R110" s="3">
        <f t="shared" si="120"/>
        <v>0</v>
      </c>
      <c r="S110" s="3">
        <f t="shared" si="120"/>
        <v>-337192.99</v>
      </c>
      <c r="T110" s="3">
        <f t="shared" si="120"/>
        <v>0</v>
      </c>
      <c r="U110" s="3">
        <f t="shared" si="120"/>
        <v>0</v>
      </c>
    </row>
    <row r="111" spans="2:21" s="1" customFormat="1" ht="25.2" hidden="1" customHeight="1" x14ac:dyDescent="0.3">
      <c r="B111" s="12" t="s">
        <v>215</v>
      </c>
      <c r="C111" s="12" t="s">
        <v>216</v>
      </c>
      <c r="D111" s="13"/>
      <c r="E111" s="17"/>
      <c r="F111" s="17"/>
      <c r="G111" s="17"/>
      <c r="H111" s="17"/>
      <c r="I111" s="17"/>
      <c r="J111" s="17"/>
      <c r="K111" s="13"/>
      <c r="L111" s="13">
        <f>SUM(L112:L114)</f>
        <v>0</v>
      </c>
      <c r="M111" s="13"/>
      <c r="N111" s="13">
        <f>SUM(N112:N114)</f>
        <v>0</v>
      </c>
      <c r="O111" s="13"/>
      <c r="P111" s="13">
        <f>SUM(P112:P114)</f>
        <v>0</v>
      </c>
      <c r="R111" s="13">
        <f t="shared" ref="R111:U111" si="121">SUM(R112:R114)</f>
        <v>0</v>
      </c>
      <c r="S111" s="13">
        <f t="shared" si="121"/>
        <v>-369424</v>
      </c>
      <c r="T111" s="13">
        <f t="shared" si="121"/>
        <v>0</v>
      </c>
      <c r="U111" s="13">
        <f t="shared" si="121"/>
        <v>0</v>
      </c>
    </row>
    <row r="112" spans="2:21" s="1" customFormat="1" ht="15" hidden="1" customHeight="1" x14ac:dyDescent="0.3">
      <c r="B112" s="4" t="s">
        <v>217</v>
      </c>
      <c r="C112" s="4" t="s">
        <v>218</v>
      </c>
      <c r="D112" s="3" t="s">
        <v>78</v>
      </c>
      <c r="E112" s="18">
        <v>275.24158</v>
      </c>
      <c r="F112" s="18"/>
      <c r="G112" s="18">
        <f>-VLOOKUP(B112,'DD-4'!$B$12:$G$163,4,FALSE)</f>
        <v>-275.24158</v>
      </c>
      <c r="H112" s="18"/>
      <c r="I112" s="18"/>
      <c r="J112" s="97">
        <f>SUM(E112:I112)</f>
        <v>0</v>
      </c>
      <c r="K112" s="3">
        <v>456.34</v>
      </c>
      <c r="L112" s="3">
        <f t="shared" ref="L112:L114" si="122">+ROUND(+IF(J112="",0,J112*K112),2)</f>
        <v>0</v>
      </c>
      <c r="M112" s="3">
        <v>456.82</v>
      </c>
      <c r="N112" s="3">
        <f t="shared" ref="N112:N114" si="123">+ROUND(+IF(J112="",0,J112*M112),2)</f>
        <v>0</v>
      </c>
      <c r="O112" s="3">
        <f t="shared" ref="O112:P114" si="124">+M112-K112</f>
        <v>0.48000000000001819</v>
      </c>
      <c r="P112" s="3">
        <f t="shared" si="124"/>
        <v>0</v>
      </c>
      <c r="R112" s="3">
        <f t="shared" ref="R112:U114" si="125">+ROUND($K112*F112,2)</f>
        <v>0</v>
      </c>
      <c r="S112" s="3">
        <f t="shared" si="125"/>
        <v>-125603.74</v>
      </c>
      <c r="T112" s="3">
        <f t="shared" si="125"/>
        <v>0</v>
      </c>
      <c r="U112" s="3">
        <f t="shared" si="125"/>
        <v>0</v>
      </c>
    </row>
    <row r="113" spans="2:21" s="1" customFormat="1" ht="15" hidden="1" customHeight="1" x14ac:dyDescent="0.3">
      <c r="B113" s="4" t="s">
        <v>219</v>
      </c>
      <c r="C113" s="4" t="s">
        <v>220</v>
      </c>
      <c r="D113" s="3" t="s">
        <v>14</v>
      </c>
      <c r="E113" s="18">
        <v>3230.1621</v>
      </c>
      <c r="F113" s="18"/>
      <c r="G113" s="18">
        <f>-VLOOKUP(B113,'DD-4'!$B$12:$G$163,4,FALSE)</f>
        <v>-3230.1621</v>
      </c>
      <c r="H113" s="18"/>
      <c r="I113" s="18"/>
      <c r="J113" s="97">
        <f>SUM(E113:I113)</f>
        <v>0</v>
      </c>
      <c r="K113" s="3">
        <v>47.37</v>
      </c>
      <c r="L113" s="3">
        <f t="shared" si="122"/>
        <v>0</v>
      </c>
      <c r="M113" s="3">
        <v>48.8</v>
      </c>
      <c r="N113" s="3">
        <f t="shared" si="123"/>
        <v>0</v>
      </c>
      <c r="O113" s="3">
        <f t="shared" si="124"/>
        <v>1.4299999999999997</v>
      </c>
      <c r="P113" s="3">
        <f t="shared" si="124"/>
        <v>0</v>
      </c>
      <c r="R113" s="3">
        <f t="shared" si="125"/>
        <v>0</v>
      </c>
      <c r="S113" s="3">
        <f t="shared" si="125"/>
        <v>-153012.78</v>
      </c>
      <c r="T113" s="3">
        <f t="shared" si="125"/>
        <v>0</v>
      </c>
      <c r="U113" s="3">
        <f t="shared" si="125"/>
        <v>0</v>
      </c>
    </row>
    <row r="114" spans="2:21" s="1" customFormat="1" ht="15" hidden="1" customHeight="1" x14ac:dyDescent="0.3">
      <c r="B114" s="4" t="s">
        <v>221</v>
      </c>
      <c r="C114" s="4" t="s">
        <v>222</v>
      </c>
      <c r="D114" s="3" t="s">
        <v>198</v>
      </c>
      <c r="E114" s="18">
        <v>13675.825989999999</v>
      </c>
      <c r="F114" s="18"/>
      <c r="G114" s="18">
        <f>-VLOOKUP(B114,'DD-4'!$B$12:$G$163,4,FALSE)</f>
        <v>-13675.825989999999</v>
      </c>
      <c r="H114" s="18"/>
      <c r="I114" s="18"/>
      <c r="J114" s="97">
        <f>SUM(E114:I114)</f>
        <v>0</v>
      </c>
      <c r="K114" s="3">
        <v>6.64</v>
      </c>
      <c r="L114" s="3">
        <f t="shared" si="122"/>
        <v>0</v>
      </c>
      <c r="M114" s="3">
        <v>6.69</v>
      </c>
      <c r="N114" s="3">
        <f t="shared" si="123"/>
        <v>0</v>
      </c>
      <c r="O114" s="3">
        <f t="shared" si="124"/>
        <v>5.0000000000000711E-2</v>
      </c>
      <c r="P114" s="3">
        <f t="shared" si="124"/>
        <v>0</v>
      </c>
      <c r="R114" s="3">
        <f t="shared" si="125"/>
        <v>0</v>
      </c>
      <c r="S114" s="3">
        <f t="shared" si="125"/>
        <v>-90807.48</v>
      </c>
      <c r="T114" s="3">
        <f t="shared" si="125"/>
        <v>0</v>
      </c>
      <c r="U114" s="3">
        <f t="shared" si="125"/>
        <v>0</v>
      </c>
    </row>
    <row r="115" spans="2:21" s="1" customFormat="1" ht="25.2" hidden="1" customHeight="1" x14ac:dyDescent="0.3">
      <c r="B115" s="12" t="s">
        <v>223</v>
      </c>
      <c r="C115" s="12" t="s">
        <v>224</v>
      </c>
      <c r="D115" s="13"/>
      <c r="E115" s="17"/>
      <c r="F115" s="17"/>
      <c r="G115" s="17"/>
      <c r="H115" s="17"/>
      <c r="I115" s="17"/>
      <c r="J115" s="17"/>
      <c r="K115" s="13"/>
      <c r="L115" s="13">
        <f>SUM(L116:L140)/2</f>
        <v>0</v>
      </c>
      <c r="M115" s="13"/>
      <c r="N115" s="13">
        <f>SUM(N116:N140)/2</f>
        <v>0</v>
      </c>
      <c r="O115" s="13"/>
      <c r="P115" s="13">
        <f>SUM(P116:P140)/2</f>
        <v>0</v>
      </c>
      <c r="R115" s="13">
        <f t="shared" ref="R115:U115" si="126">SUM(R116:R140)/2</f>
        <v>0</v>
      </c>
      <c r="S115" s="13">
        <f t="shared" si="126"/>
        <v>-16321232.66</v>
      </c>
      <c r="T115" s="13">
        <f t="shared" si="126"/>
        <v>0</v>
      </c>
      <c r="U115" s="13">
        <f t="shared" si="126"/>
        <v>0</v>
      </c>
    </row>
    <row r="116" spans="2:21" s="1" customFormat="1" ht="19.95" hidden="1" customHeight="1" x14ac:dyDescent="0.3">
      <c r="B116" s="6" t="s">
        <v>225</v>
      </c>
      <c r="C116" s="6" t="s">
        <v>226</v>
      </c>
      <c r="D116" s="5"/>
      <c r="E116" s="19"/>
      <c r="F116" s="19"/>
      <c r="G116" s="19"/>
      <c r="H116" s="19"/>
      <c r="I116" s="19"/>
      <c r="J116" s="19"/>
      <c r="K116" s="5"/>
      <c r="L116" s="5">
        <f>SUM(L117:L122)</f>
        <v>0</v>
      </c>
      <c r="M116" s="5"/>
      <c r="N116" s="5">
        <f>SUM(N117:N122)</f>
        <v>0</v>
      </c>
      <c r="O116" s="5"/>
      <c r="P116" s="5">
        <f>SUM(P117:P122)</f>
        <v>0</v>
      </c>
      <c r="R116" s="5">
        <f t="shared" ref="R116:U116" si="127">SUM(R117:R122)</f>
        <v>0</v>
      </c>
      <c r="S116" s="5">
        <f t="shared" si="127"/>
        <v>-360453.21000000008</v>
      </c>
      <c r="T116" s="5">
        <f t="shared" si="127"/>
        <v>0</v>
      </c>
      <c r="U116" s="5">
        <f t="shared" si="127"/>
        <v>0</v>
      </c>
    </row>
    <row r="117" spans="2:21" s="1" customFormat="1" ht="15" hidden="1" customHeight="1" x14ac:dyDescent="0.3">
      <c r="B117" s="4" t="s">
        <v>227</v>
      </c>
      <c r="C117" s="4" t="s">
        <v>228</v>
      </c>
      <c r="D117" s="3" t="s">
        <v>78</v>
      </c>
      <c r="E117" s="18">
        <v>445.97980000000001</v>
      </c>
      <c r="F117" s="18"/>
      <c r="G117" s="18">
        <f>-VLOOKUP(B117,'DD-4'!$B$12:$G$163,4,FALSE)</f>
        <v>-445.97980000000001</v>
      </c>
      <c r="H117" s="18"/>
      <c r="I117" s="18"/>
      <c r="J117" s="97">
        <f t="shared" ref="J117:J122" si="128">SUM(E117:I117)</f>
        <v>0</v>
      </c>
      <c r="K117" s="3">
        <v>478.59</v>
      </c>
      <c r="L117" s="3">
        <f t="shared" ref="L117:L122" si="129">+ROUND(+IF(J117="",0,J117*K117),2)</f>
        <v>0</v>
      </c>
      <c r="M117" s="3">
        <v>479.07</v>
      </c>
      <c r="N117" s="3">
        <f t="shared" ref="N117:N122" si="130">+ROUND(+IF(J117="",0,J117*M117),2)</f>
        <v>0</v>
      </c>
      <c r="O117" s="3">
        <f t="shared" ref="O117:P122" si="131">+M117-K117</f>
        <v>0.48000000000001819</v>
      </c>
      <c r="P117" s="3">
        <f t="shared" si="131"/>
        <v>0</v>
      </c>
      <c r="R117" s="3">
        <f t="shared" ref="R117:U122" si="132">+ROUND($K117*F117,2)</f>
        <v>0</v>
      </c>
      <c r="S117" s="3">
        <f t="shared" si="132"/>
        <v>-213441.47</v>
      </c>
      <c r="T117" s="3">
        <f t="shared" si="132"/>
        <v>0</v>
      </c>
      <c r="U117" s="3">
        <f t="shared" si="132"/>
        <v>0</v>
      </c>
    </row>
    <row r="118" spans="2:21" s="1" customFormat="1" ht="15" hidden="1" customHeight="1" x14ac:dyDescent="0.3">
      <c r="B118" s="4" t="s">
        <v>229</v>
      </c>
      <c r="C118" s="4" t="s">
        <v>230</v>
      </c>
      <c r="D118" s="3" t="s">
        <v>14</v>
      </c>
      <c r="E118" s="18">
        <v>569.95569999999998</v>
      </c>
      <c r="F118" s="18"/>
      <c r="G118" s="18">
        <f>-VLOOKUP(B118,'DD-4'!$B$12:$G$163,4,FALSE)</f>
        <v>-569.95569999999998</v>
      </c>
      <c r="H118" s="18"/>
      <c r="I118" s="18"/>
      <c r="J118" s="97">
        <f t="shared" si="128"/>
        <v>0</v>
      </c>
      <c r="K118" s="3">
        <v>41.31</v>
      </c>
      <c r="L118" s="3">
        <f t="shared" si="129"/>
        <v>0</v>
      </c>
      <c r="M118" s="3">
        <v>42.05</v>
      </c>
      <c r="N118" s="3">
        <f t="shared" si="130"/>
        <v>0</v>
      </c>
      <c r="O118" s="3">
        <f t="shared" si="131"/>
        <v>0.73999999999999488</v>
      </c>
      <c r="P118" s="3">
        <f t="shared" si="131"/>
        <v>0</v>
      </c>
      <c r="R118" s="3">
        <f t="shared" si="132"/>
        <v>0</v>
      </c>
      <c r="S118" s="3">
        <f t="shared" si="132"/>
        <v>-23544.87</v>
      </c>
      <c r="T118" s="3">
        <f t="shared" si="132"/>
        <v>0</v>
      </c>
      <c r="U118" s="3">
        <f t="shared" si="132"/>
        <v>0</v>
      </c>
    </row>
    <row r="119" spans="2:21" s="1" customFormat="1" ht="15" hidden="1" customHeight="1" x14ac:dyDescent="0.3">
      <c r="B119" s="4" t="s">
        <v>231</v>
      </c>
      <c r="C119" s="4" t="s">
        <v>232</v>
      </c>
      <c r="D119" s="3" t="s">
        <v>198</v>
      </c>
      <c r="E119" s="18">
        <v>15145.084000000001</v>
      </c>
      <c r="F119" s="18"/>
      <c r="G119" s="18">
        <f>-VLOOKUP(B119,'DD-4'!$B$12:$G$163,4,FALSE)</f>
        <v>-15145.084000000001</v>
      </c>
      <c r="H119" s="18"/>
      <c r="I119" s="18"/>
      <c r="J119" s="97">
        <f t="shared" si="128"/>
        <v>0</v>
      </c>
      <c r="K119" s="3">
        <v>6.64</v>
      </c>
      <c r="L119" s="3">
        <f t="shared" si="129"/>
        <v>0</v>
      </c>
      <c r="M119" s="3">
        <v>6.69</v>
      </c>
      <c r="N119" s="3">
        <f t="shared" si="130"/>
        <v>0</v>
      </c>
      <c r="O119" s="3">
        <f t="shared" si="131"/>
        <v>5.0000000000000711E-2</v>
      </c>
      <c r="P119" s="3">
        <f t="shared" si="131"/>
        <v>0</v>
      </c>
      <c r="R119" s="3">
        <f t="shared" si="132"/>
        <v>0</v>
      </c>
      <c r="S119" s="3">
        <f t="shared" si="132"/>
        <v>-100563.36</v>
      </c>
      <c r="T119" s="3">
        <f t="shared" si="132"/>
        <v>0</v>
      </c>
      <c r="U119" s="3">
        <f t="shared" si="132"/>
        <v>0</v>
      </c>
    </row>
    <row r="120" spans="2:21" s="1" customFormat="1" ht="15" hidden="1" customHeight="1" x14ac:dyDescent="0.3">
      <c r="B120" s="4" t="s">
        <v>233</v>
      </c>
      <c r="C120" s="4" t="s">
        <v>234</v>
      </c>
      <c r="D120" s="3" t="s">
        <v>78</v>
      </c>
      <c r="E120" s="18">
        <v>163.38</v>
      </c>
      <c r="F120" s="18"/>
      <c r="G120" s="18">
        <f>-VLOOKUP(B120,'DD-4'!$B$12:$G$163,4,FALSE)</f>
        <v>-163.38</v>
      </c>
      <c r="H120" s="18"/>
      <c r="I120" s="18"/>
      <c r="J120" s="97">
        <f t="shared" si="128"/>
        <v>0</v>
      </c>
      <c r="K120" s="3">
        <v>130.41</v>
      </c>
      <c r="L120" s="3">
        <f t="shared" si="129"/>
        <v>0</v>
      </c>
      <c r="M120" s="3">
        <v>132.66999999999999</v>
      </c>
      <c r="N120" s="3">
        <f t="shared" si="130"/>
        <v>0</v>
      </c>
      <c r="O120" s="3">
        <f t="shared" si="131"/>
        <v>2.2599999999999909</v>
      </c>
      <c r="P120" s="3">
        <f t="shared" si="131"/>
        <v>0</v>
      </c>
      <c r="R120" s="3">
        <f t="shared" si="132"/>
        <v>0</v>
      </c>
      <c r="S120" s="3">
        <f t="shared" si="132"/>
        <v>-21306.39</v>
      </c>
      <c r="T120" s="3">
        <f t="shared" si="132"/>
        <v>0</v>
      </c>
      <c r="U120" s="3">
        <f t="shared" si="132"/>
        <v>0</v>
      </c>
    </row>
    <row r="121" spans="2:21" s="1" customFormat="1" ht="15" hidden="1" customHeight="1" x14ac:dyDescent="0.3">
      <c r="B121" s="4" t="s">
        <v>235</v>
      </c>
      <c r="C121" s="4" t="s">
        <v>236</v>
      </c>
      <c r="D121" s="3" t="s">
        <v>25</v>
      </c>
      <c r="E121" s="18">
        <v>42</v>
      </c>
      <c r="F121" s="18"/>
      <c r="G121" s="18">
        <f>-VLOOKUP(B121,'DD-4'!$B$12:$G$163,4,FALSE)</f>
        <v>-42</v>
      </c>
      <c r="H121" s="18"/>
      <c r="I121" s="18"/>
      <c r="J121" s="97">
        <f t="shared" si="128"/>
        <v>0</v>
      </c>
      <c r="K121" s="3">
        <v>26.77</v>
      </c>
      <c r="L121" s="3">
        <f t="shared" si="129"/>
        <v>0</v>
      </c>
      <c r="M121" s="3">
        <v>27.29</v>
      </c>
      <c r="N121" s="3">
        <f t="shared" si="130"/>
        <v>0</v>
      </c>
      <c r="O121" s="3">
        <f t="shared" si="131"/>
        <v>0.51999999999999957</v>
      </c>
      <c r="P121" s="3">
        <f t="shared" si="131"/>
        <v>0</v>
      </c>
      <c r="R121" s="3">
        <f t="shared" si="132"/>
        <v>0</v>
      </c>
      <c r="S121" s="3">
        <f t="shared" si="132"/>
        <v>-1124.3399999999999</v>
      </c>
      <c r="T121" s="3">
        <f t="shared" si="132"/>
        <v>0</v>
      </c>
      <c r="U121" s="3">
        <f t="shared" si="132"/>
        <v>0</v>
      </c>
    </row>
    <row r="122" spans="2:21" s="1" customFormat="1" ht="15" hidden="1" customHeight="1" x14ac:dyDescent="0.3">
      <c r="B122" s="4" t="s">
        <v>237</v>
      </c>
      <c r="C122" s="4" t="s">
        <v>238</v>
      </c>
      <c r="D122" s="3" t="s">
        <v>14</v>
      </c>
      <c r="E122" s="18">
        <v>16.873000000000001</v>
      </c>
      <c r="F122" s="18"/>
      <c r="G122" s="18">
        <f>-VLOOKUP(B122,'DD-4'!$B$12:$G$163,4,FALSE)</f>
        <v>-16.873000000000001</v>
      </c>
      <c r="H122" s="18"/>
      <c r="I122" s="18"/>
      <c r="J122" s="97">
        <f t="shared" si="128"/>
        <v>0</v>
      </c>
      <c r="K122" s="3">
        <v>28.02</v>
      </c>
      <c r="L122" s="3">
        <f t="shared" si="129"/>
        <v>0</v>
      </c>
      <c r="M122" s="3">
        <v>28.45</v>
      </c>
      <c r="N122" s="3">
        <f t="shared" si="130"/>
        <v>0</v>
      </c>
      <c r="O122" s="3">
        <f t="shared" si="131"/>
        <v>0.42999999999999972</v>
      </c>
      <c r="P122" s="3">
        <f t="shared" si="131"/>
        <v>0</v>
      </c>
      <c r="R122" s="3">
        <f t="shared" si="132"/>
        <v>0</v>
      </c>
      <c r="S122" s="3">
        <f t="shared" si="132"/>
        <v>-472.78</v>
      </c>
      <c r="T122" s="3">
        <f t="shared" si="132"/>
        <v>0</v>
      </c>
      <c r="U122" s="3">
        <f t="shared" si="132"/>
        <v>0</v>
      </c>
    </row>
    <row r="123" spans="2:21" s="1" customFormat="1" ht="19.95" hidden="1" customHeight="1" x14ac:dyDescent="0.3">
      <c r="B123" s="6" t="s">
        <v>239</v>
      </c>
      <c r="C123" s="6" t="s">
        <v>240</v>
      </c>
      <c r="D123" s="5"/>
      <c r="E123" s="19"/>
      <c r="F123" s="19"/>
      <c r="G123" s="19"/>
      <c r="H123" s="19"/>
      <c r="I123" s="19"/>
      <c r="J123" s="19"/>
      <c r="K123" s="5"/>
      <c r="L123" s="5">
        <f>SUM(L124:L126)</f>
        <v>0</v>
      </c>
      <c r="M123" s="5"/>
      <c r="N123" s="5">
        <f>SUM(N124:N126)</f>
        <v>0</v>
      </c>
      <c r="O123" s="5"/>
      <c r="P123" s="5">
        <f>SUM(P124:P126)</f>
        <v>0</v>
      </c>
      <c r="R123" s="5">
        <f t="shared" ref="R123:U123" si="133">SUM(R124:R126)</f>
        <v>0</v>
      </c>
      <c r="S123" s="5">
        <f t="shared" si="133"/>
        <v>-1613873.8199999998</v>
      </c>
      <c r="T123" s="5">
        <f t="shared" si="133"/>
        <v>0</v>
      </c>
      <c r="U123" s="5">
        <f t="shared" si="133"/>
        <v>0</v>
      </c>
    </row>
    <row r="124" spans="2:21" s="1" customFormat="1" ht="15" hidden="1" customHeight="1" x14ac:dyDescent="0.3">
      <c r="B124" s="4" t="s">
        <v>241</v>
      </c>
      <c r="C124" s="4" t="s">
        <v>242</v>
      </c>
      <c r="D124" s="3" t="s">
        <v>78</v>
      </c>
      <c r="E124" s="18">
        <v>1187.2692999999999</v>
      </c>
      <c r="F124" s="18"/>
      <c r="G124" s="18">
        <f>-VLOOKUP(B124,'DD-4'!$B$12:$G$163,4,FALSE)</f>
        <v>-1187.2692999999999</v>
      </c>
      <c r="H124" s="18"/>
      <c r="I124" s="18"/>
      <c r="J124" s="97">
        <f>SUM(E124:I124)</f>
        <v>0</v>
      </c>
      <c r="K124" s="3">
        <v>478.59</v>
      </c>
      <c r="L124" s="3">
        <f t="shared" ref="L124:L126" si="134">+ROUND(+IF(J124="",0,J124*K124),2)</f>
        <v>0</v>
      </c>
      <c r="M124" s="3">
        <v>479.07</v>
      </c>
      <c r="N124" s="3">
        <f t="shared" ref="N124:N126" si="135">+ROUND(+IF(J124="",0,J124*M124),2)</f>
        <v>0</v>
      </c>
      <c r="O124" s="3">
        <f t="shared" ref="O124:P126" si="136">+M124-K124</f>
        <v>0.48000000000001819</v>
      </c>
      <c r="P124" s="3">
        <f t="shared" si="136"/>
        <v>0</v>
      </c>
      <c r="R124" s="3">
        <f t="shared" ref="R124:U126" si="137">+ROUND($K124*F124,2)</f>
        <v>0</v>
      </c>
      <c r="S124" s="3">
        <f t="shared" si="137"/>
        <v>-568215.21</v>
      </c>
      <c r="T124" s="3">
        <f t="shared" si="137"/>
        <v>0</v>
      </c>
      <c r="U124" s="3">
        <f t="shared" si="137"/>
        <v>0</v>
      </c>
    </row>
    <row r="125" spans="2:21" s="1" customFormat="1" ht="15" hidden="1" customHeight="1" x14ac:dyDescent="0.3">
      <c r="B125" s="4" t="s">
        <v>243</v>
      </c>
      <c r="C125" s="4" t="s">
        <v>244</v>
      </c>
      <c r="D125" s="3" t="s">
        <v>14</v>
      </c>
      <c r="E125" s="18">
        <v>8581.9233000000004</v>
      </c>
      <c r="F125" s="18"/>
      <c r="G125" s="18">
        <f>-VLOOKUP(B125,'DD-4'!$B$12:$G$163,4,FALSE)</f>
        <v>-8581.9233000000004</v>
      </c>
      <c r="H125" s="18"/>
      <c r="I125" s="18"/>
      <c r="J125" s="97">
        <f>SUM(E125:I125)</f>
        <v>0</v>
      </c>
      <c r="K125" s="3">
        <v>41.31</v>
      </c>
      <c r="L125" s="3">
        <f t="shared" si="134"/>
        <v>0</v>
      </c>
      <c r="M125" s="3">
        <v>42.05</v>
      </c>
      <c r="N125" s="3">
        <f t="shared" si="135"/>
        <v>0</v>
      </c>
      <c r="O125" s="3">
        <f t="shared" si="136"/>
        <v>0.73999999999999488</v>
      </c>
      <c r="P125" s="3">
        <f t="shared" si="136"/>
        <v>0</v>
      </c>
      <c r="R125" s="3">
        <f t="shared" si="137"/>
        <v>0</v>
      </c>
      <c r="S125" s="3">
        <f t="shared" si="137"/>
        <v>-354519.25</v>
      </c>
      <c r="T125" s="3">
        <f t="shared" si="137"/>
        <v>0</v>
      </c>
      <c r="U125" s="3">
        <f t="shared" si="137"/>
        <v>0</v>
      </c>
    </row>
    <row r="126" spans="2:21" s="1" customFormat="1" ht="15" hidden="1" customHeight="1" x14ac:dyDescent="0.3">
      <c r="B126" s="4" t="s">
        <v>245</v>
      </c>
      <c r="C126" s="4" t="s">
        <v>246</v>
      </c>
      <c r="D126" s="3" t="s">
        <v>198</v>
      </c>
      <c r="E126" s="18">
        <v>104087.253</v>
      </c>
      <c r="F126" s="18"/>
      <c r="G126" s="18">
        <f>-VLOOKUP(B126,'DD-4'!$B$12:$G$163,4,FALSE)</f>
        <v>-104087.253</v>
      </c>
      <c r="H126" s="18"/>
      <c r="I126" s="18"/>
      <c r="J126" s="97">
        <f>SUM(E126:I126)</f>
        <v>0</v>
      </c>
      <c r="K126" s="3">
        <v>6.64</v>
      </c>
      <c r="L126" s="3">
        <f t="shared" si="134"/>
        <v>0</v>
      </c>
      <c r="M126" s="3">
        <v>6.69</v>
      </c>
      <c r="N126" s="3">
        <f t="shared" si="135"/>
        <v>0</v>
      </c>
      <c r="O126" s="3">
        <f t="shared" si="136"/>
        <v>5.0000000000000711E-2</v>
      </c>
      <c r="P126" s="3">
        <f t="shared" si="136"/>
        <v>0</v>
      </c>
      <c r="R126" s="3">
        <f t="shared" si="137"/>
        <v>0</v>
      </c>
      <c r="S126" s="3">
        <f t="shared" si="137"/>
        <v>-691139.36</v>
      </c>
      <c r="T126" s="3">
        <f t="shared" si="137"/>
        <v>0</v>
      </c>
      <c r="U126" s="3">
        <f t="shared" si="137"/>
        <v>0</v>
      </c>
    </row>
    <row r="127" spans="2:21" s="1" customFormat="1" ht="19.95" hidden="1" customHeight="1" x14ac:dyDescent="0.3">
      <c r="B127" s="6" t="s">
        <v>247</v>
      </c>
      <c r="C127" s="6" t="s">
        <v>248</v>
      </c>
      <c r="D127" s="5"/>
      <c r="E127" s="19"/>
      <c r="F127" s="19"/>
      <c r="G127" s="19"/>
      <c r="H127" s="19"/>
      <c r="I127" s="19"/>
      <c r="J127" s="19"/>
      <c r="K127" s="5"/>
      <c r="L127" s="5">
        <f>SUM(L128:L130)</f>
        <v>0</v>
      </c>
      <c r="M127" s="5"/>
      <c r="N127" s="5">
        <f>SUM(N128:N130)</f>
        <v>0</v>
      </c>
      <c r="O127" s="5"/>
      <c r="P127" s="5">
        <f>SUM(P128:P130)</f>
        <v>0</v>
      </c>
      <c r="R127" s="5">
        <f t="shared" ref="R127:U127" si="138">SUM(R128:R130)</f>
        <v>0</v>
      </c>
      <c r="S127" s="5">
        <f t="shared" si="138"/>
        <v>-169667.84999999998</v>
      </c>
      <c r="T127" s="5">
        <f t="shared" si="138"/>
        <v>0</v>
      </c>
      <c r="U127" s="5">
        <f t="shared" si="138"/>
        <v>0</v>
      </c>
    </row>
    <row r="128" spans="2:21" s="1" customFormat="1" ht="15" hidden="1" customHeight="1" x14ac:dyDescent="0.3">
      <c r="B128" s="4" t="s">
        <v>249</v>
      </c>
      <c r="C128" s="4" t="s">
        <v>250</v>
      </c>
      <c r="D128" s="3" t="s">
        <v>78</v>
      </c>
      <c r="E128" s="18">
        <v>103.29</v>
      </c>
      <c r="F128" s="18"/>
      <c r="G128" s="18">
        <f>-VLOOKUP(B128,'DD-4'!$B$12:$G$163,4,FALSE)</f>
        <v>-103.29</v>
      </c>
      <c r="H128" s="18"/>
      <c r="I128" s="18"/>
      <c r="J128" s="97">
        <f>SUM(E128:I128)</f>
        <v>0</v>
      </c>
      <c r="K128" s="3">
        <v>478.59</v>
      </c>
      <c r="L128" s="3">
        <f t="shared" ref="L128:L130" si="139">+ROUND(+IF(J128="",0,J128*K128),2)</f>
        <v>0</v>
      </c>
      <c r="M128" s="3">
        <v>479.07</v>
      </c>
      <c r="N128" s="3">
        <f t="shared" ref="N128:N130" si="140">+ROUND(+IF(J128="",0,J128*M128),2)</f>
        <v>0</v>
      </c>
      <c r="O128" s="3">
        <f t="shared" ref="O128:P130" si="141">+M128-K128</f>
        <v>0.48000000000001819</v>
      </c>
      <c r="P128" s="3">
        <f t="shared" si="141"/>
        <v>0</v>
      </c>
      <c r="R128" s="3">
        <f t="shared" ref="R128:U130" si="142">+ROUND($K128*F128,2)</f>
        <v>0</v>
      </c>
      <c r="S128" s="3">
        <f t="shared" si="142"/>
        <v>-49433.56</v>
      </c>
      <c r="T128" s="3">
        <f t="shared" si="142"/>
        <v>0</v>
      </c>
      <c r="U128" s="3">
        <f t="shared" si="142"/>
        <v>0</v>
      </c>
    </row>
    <row r="129" spans="2:21" s="1" customFormat="1" ht="15" hidden="1" customHeight="1" x14ac:dyDescent="0.3">
      <c r="B129" s="4" t="s">
        <v>251</v>
      </c>
      <c r="C129" s="4" t="s">
        <v>252</v>
      </c>
      <c r="D129" s="3" t="s">
        <v>14</v>
      </c>
      <c r="E129" s="18">
        <v>954.8</v>
      </c>
      <c r="F129" s="18"/>
      <c r="G129" s="18">
        <f>-VLOOKUP(B129,'DD-4'!$B$12:$G$163,4,FALSE)</f>
        <v>-954.8</v>
      </c>
      <c r="H129" s="18"/>
      <c r="I129" s="18"/>
      <c r="J129" s="97">
        <f>SUM(E129:I129)</f>
        <v>0</v>
      </c>
      <c r="K129" s="3">
        <v>55.44</v>
      </c>
      <c r="L129" s="3">
        <f t="shared" si="139"/>
        <v>0</v>
      </c>
      <c r="M129" s="3">
        <v>56.88</v>
      </c>
      <c r="N129" s="3">
        <f t="shared" si="140"/>
        <v>0</v>
      </c>
      <c r="O129" s="3">
        <f t="shared" si="141"/>
        <v>1.4400000000000048</v>
      </c>
      <c r="P129" s="3">
        <f t="shared" si="141"/>
        <v>0</v>
      </c>
      <c r="R129" s="3">
        <f t="shared" si="142"/>
        <v>0</v>
      </c>
      <c r="S129" s="3">
        <f t="shared" si="142"/>
        <v>-52934.11</v>
      </c>
      <c r="T129" s="3">
        <f t="shared" si="142"/>
        <v>0</v>
      </c>
      <c r="U129" s="3">
        <f t="shared" si="142"/>
        <v>0</v>
      </c>
    </row>
    <row r="130" spans="2:21" s="1" customFormat="1" ht="15" hidden="1" customHeight="1" x14ac:dyDescent="0.3">
      <c r="B130" s="4" t="s">
        <v>253</v>
      </c>
      <c r="C130" s="4" t="s">
        <v>254</v>
      </c>
      <c r="D130" s="3" t="s">
        <v>198</v>
      </c>
      <c r="E130" s="18">
        <v>10135.57</v>
      </c>
      <c r="F130" s="18"/>
      <c r="G130" s="18">
        <f>-VLOOKUP(B130,'DD-4'!$B$12:$G$163,4,FALSE)</f>
        <v>-10135.57</v>
      </c>
      <c r="H130" s="18"/>
      <c r="I130" s="18"/>
      <c r="J130" s="97">
        <f>SUM(E130:I130)</f>
        <v>0</v>
      </c>
      <c r="K130" s="3">
        <v>6.64</v>
      </c>
      <c r="L130" s="3">
        <f t="shared" si="139"/>
        <v>0</v>
      </c>
      <c r="M130" s="3">
        <v>6.69</v>
      </c>
      <c r="N130" s="3">
        <f t="shared" si="140"/>
        <v>0</v>
      </c>
      <c r="O130" s="3">
        <f t="shared" si="141"/>
        <v>5.0000000000000711E-2</v>
      </c>
      <c r="P130" s="3">
        <f t="shared" si="141"/>
        <v>0</v>
      </c>
      <c r="R130" s="3">
        <f t="shared" si="142"/>
        <v>0</v>
      </c>
      <c r="S130" s="3">
        <f t="shared" si="142"/>
        <v>-67300.179999999993</v>
      </c>
      <c r="T130" s="3">
        <f t="shared" si="142"/>
        <v>0</v>
      </c>
      <c r="U130" s="3">
        <f t="shared" si="142"/>
        <v>0</v>
      </c>
    </row>
    <row r="131" spans="2:21" s="1" customFormat="1" ht="19.95" hidden="1" customHeight="1" x14ac:dyDescent="0.3">
      <c r="B131" s="6" t="s">
        <v>255</v>
      </c>
      <c r="C131" s="6" t="s">
        <v>256</v>
      </c>
      <c r="D131" s="5"/>
      <c r="E131" s="19"/>
      <c r="F131" s="19"/>
      <c r="G131" s="19"/>
      <c r="H131" s="19"/>
      <c r="I131" s="19"/>
      <c r="J131" s="19"/>
      <c r="K131" s="5"/>
      <c r="L131" s="5">
        <f>SUM(L132:L140)</f>
        <v>0</v>
      </c>
      <c r="M131" s="5"/>
      <c r="N131" s="5">
        <f>SUM(N132:N140)</f>
        <v>0</v>
      </c>
      <c r="O131" s="5"/>
      <c r="P131" s="5">
        <f>SUM(P132:P140)</f>
        <v>0</v>
      </c>
      <c r="R131" s="5">
        <f t="shared" ref="R131:U131" si="143">SUM(R132:R140)</f>
        <v>0</v>
      </c>
      <c r="S131" s="5">
        <f t="shared" si="143"/>
        <v>-14177237.779999999</v>
      </c>
      <c r="T131" s="5">
        <f t="shared" si="143"/>
        <v>0</v>
      </c>
      <c r="U131" s="5">
        <f t="shared" si="143"/>
        <v>0</v>
      </c>
    </row>
    <row r="132" spans="2:21" s="1" customFormat="1" ht="15" hidden="1" customHeight="1" x14ac:dyDescent="0.3">
      <c r="B132" s="4" t="s">
        <v>257</v>
      </c>
      <c r="C132" s="4" t="s">
        <v>258</v>
      </c>
      <c r="D132" s="3" t="s">
        <v>78</v>
      </c>
      <c r="E132" s="18">
        <v>1905.3</v>
      </c>
      <c r="F132" s="18"/>
      <c r="G132" s="18">
        <f>-VLOOKUP(B132,'DD-4'!$B$12:$G$163,4,FALSE)</f>
        <v>-1905.3</v>
      </c>
      <c r="H132" s="18"/>
      <c r="I132" s="18"/>
      <c r="J132" s="97">
        <f t="shared" ref="J132:J140" si="144">SUM(E132:I132)</f>
        <v>0</v>
      </c>
      <c r="K132" s="3">
        <v>537.89</v>
      </c>
      <c r="L132" s="3">
        <f t="shared" ref="L132:L140" si="145">+ROUND(+IF(J132="",0,J132*K132),2)</f>
        <v>0</v>
      </c>
      <c r="M132" s="3">
        <v>538.37</v>
      </c>
      <c r="N132" s="3">
        <f t="shared" ref="N132:N140" si="146">+ROUND(+IF(J132="",0,J132*M132),2)</f>
        <v>0</v>
      </c>
      <c r="O132" s="3">
        <f t="shared" ref="O132:P140" si="147">+M132-K132</f>
        <v>0.48000000000001819</v>
      </c>
      <c r="P132" s="3">
        <f t="shared" si="147"/>
        <v>0</v>
      </c>
      <c r="R132" s="3">
        <f t="shared" ref="R132:R140" si="148">+ROUND($K132*F132,2)</f>
        <v>0</v>
      </c>
      <c r="S132" s="3">
        <f t="shared" ref="S132:S140" si="149">+ROUND($K132*G132,2)</f>
        <v>-1024841.82</v>
      </c>
      <c r="T132" s="3">
        <f t="shared" ref="T132:T140" si="150">+ROUND($K132*H132,2)</f>
        <v>0</v>
      </c>
      <c r="U132" s="3">
        <f t="shared" ref="U132:U140" si="151">+ROUND($K132*I132,2)</f>
        <v>0</v>
      </c>
    </row>
    <row r="133" spans="2:21" s="1" customFormat="1" ht="15" hidden="1" customHeight="1" x14ac:dyDescent="0.3">
      <c r="B133" s="4" t="s">
        <v>259</v>
      </c>
      <c r="C133" s="4" t="s">
        <v>260</v>
      </c>
      <c r="D133" s="3" t="s">
        <v>198</v>
      </c>
      <c r="E133" s="18">
        <v>315513.84598795185</v>
      </c>
      <c r="F133" s="18"/>
      <c r="G133" s="18">
        <f>-VLOOKUP(B133,'DD-4'!$B$12:$G$163,4,FALSE)</f>
        <v>-315513.84598795185</v>
      </c>
      <c r="H133" s="18"/>
      <c r="I133" s="18"/>
      <c r="J133" s="97">
        <f t="shared" si="144"/>
        <v>0</v>
      </c>
      <c r="K133" s="3">
        <v>6.64</v>
      </c>
      <c r="L133" s="3">
        <f t="shared" si="145"/>
        <v>0</v>
      </c>
      <c r="M133" s="3">
        <v>6.69</v>
      </c>
      <c r="N133" s="3">
        <f t="shared" si="146"/>
        <v>0</v>
      </c>
      <c r="O133" s="3">
        <f t="shared" si="147"/>
        <v>5.0000000000000711E-2</v>
      </c>
      <c r="P133" s="3">
        <f t="shared" si="147"/>
        <v>0</v>
      </c>
      <c r="R133" s="3">
        <f t="shared" si="148"/>
        <v>0</v>
      </c>
      <c r="S133" s="3">
        <f t="shared" si="149"/>
        <v>-2095011.94</v>
      </c>
      <c r="T133" s="3">
        <f t="shared" si="150"/>
        <v>0</v>
      </c>
      <c r="U133" s="3">
        <f t="shared" si="151"/>
        <v>0</v>
      </c>
    </row>
    <row r="134" spans="2:21" s="1" customFormat="1" ht="15" hidden="1" customHeight="1" x14ac:dyDescent="0.3">
      <c r="B134" s="4" t="s">
        <v>261</v>
      </c>
      <c r="C134" s="4" t="s">
        <v>262</v>
      </c>
      <c r="D134" s="3" t="s">
        <v>25</v>
      </c>
      <c r="E134" s="18">
        <v>36981</v>
      </c>
      <c r="F134" s="18"/>
      <c r="G134" s="18">
        <f>-VLOOKUP(B134,'DD-4'!$B$12:$G$163,4,FALSE)</f>
        <v>-36981</v>
      </c>
      <c r="H134" s="18"/>
      <c r="I134" s="18"/>
      <c r="J134" s="97">
        <f t="shared" si="144"/>
        <v>0</v>
      </c>
      <c r="K134" s="3">
        <v>292.38</v>
      </c>
      <c r="L134" s="3">
        <f t="shared" si="145"/>
        <v>0</v>
      </c>
      <c r="M134" s="3">
        <v>293.69</v>
      </c>
      <c r="N134" s="3">
        <f t="shared" si="146"/>
        <v>0</v>
      </c>
      <c r="O134" s="3">
        <f t="shared" si="147"/>
        <v>1.3100000000000023</v>
      </c>
      <c r="P134" s="3">
        <f t="shared" si="147"/>
        <v>0</v>
      </c>
      <c r="R134" s="3">
        <f t="shared" si="148"/>
        <v>0</v>
      </c>
      <c r="S134" s="3">
        <f t="shared" si="149"/>
        <v>-10812504.779999999</v>
      </c>
      <c r="T134" s="3">
        <f t="shared" si="150"/>
        <v>0</v>
      </c>
      <c r="U134" s="3">
        <f t="shared" si="151"/>
        <v>0</v>
      </c>
    </row>
    <row r="135" spans="2:21" s="1" customFormat="1" ht="15" hidden="1" customHeight="1" x14ac:dyDescent="0.3">
      <c r="B135" s="4" t="s">
        <v>263</v>
      </c>
      <c r="C135" s="4" t="s">
        <v>264</v>
      </c>
      <c r="D135" s="3" t="s">
        <v>78</v>
      </c>
      <c r="E135" s="18">
        <v>43.2</v>
      </c>
      <c r="F135" s="18"/>
      <c r="G135" s="18">
        <f>-VLOOKUP(B135,'DD-4'!$B$12:$G$163,4,FALSE)</f>
        <v>-43.2</v>
      </c>
      <c r="H135" s="18"/>
      <c r="I135" s="18"/>
      <c r="J135" s="97">
        <f t="shared" si="144"/>
        <v>0</v>
      </c>
      <c r="K135" s="3">
        <v>537.89</v>
      </c>
      <c r="L135" s="3">
        <f t="shared" si="145"/>
        <v>0</v>
      </c>
      <c r="M135" s="3">
        <v>538.37</v>
      </c>
      <c r="N135" s="3">
        <f t="shared" si="146"/>
        <v>0</v>
      </c>
      <c r="O135" s="3">
        <f t="shared" si="147"/>
        <v>0.48000000000001819</v>
      </c>
      <c r="P135" s="3">
        <f t="shared" si="147"/>
        <v>0</v>
      </c>
      <c r="R135" s="3">
        <f t="shared" si="148"/>
        <v>0</v>
      </c>
      <c r="S135" s="3">
        <f t="shared" si="149"/>
        <v>-23236.85</v>
      </c>
      <c r="T135" s="3">
        <f t="shared" si="150"/>
        <v>0</v>
      </c>
      <c r="U135" s="3">
        <f t="shared" si="151"/>
        <v>0</v>
      </c>
    </row>
    <row r="136" spans="2:21" s="1" customFormat="1" ht="15" hidden="1" customHeight="1" x14ac:dyDescent="0.3">
      <c r="B136" s="4" t="s">
        <v>265</v>
      </c>
      <c r="C136" s="4" t="s">
        <v>266</v>
      </c>
      <c r="D136" s="3" t="s">
        <v>14</v>
      </c>
      <c r="E136" s="18">
        <v>282</v>
      </c>
      <c r="F136" s="18"/>
      <c r="G136" s="18">
        <f>-VLOOKUP(B136,'DD-4'!$B$12:$G$163,4,FALSE)</f>
        <v>-282</v>
      </c>
      <c r="H136" s="18"/>
      <c r="I136" s="18"/>
      <c r="J136" s="97">
        <f t="shared" si="144"/>
        <v>0</v>
      </c>
      <c r="K136" s="3">
        <v>85.03</v>
      </c>
      <c r="L136" s="3">
        <f t="shared" si="145"/>
        <v>0</v>
      </c>
      <c r="M136" s="3">
        <v>87.46</v>
      </c>
      <c r="N136" s="3">
        <f t="shared" si="146"/>
        <v>0</v>
      </c>
      <c r="O136" s="3">
        <f t="shared" si="147"/>
        <v>2.4299999999999926</v>
      </c>
      <c r="P136" s="3">
        <f t="shared" si="147"/>
        <v>0</v>
      </c>
      <c r="R136" s="3">
        <f t="shared" si="148"/>
        <v>0</v>
      </c>
      <c r="S136" s="3">
        <f t="shared" si="149"/>
        <v>-23978.46</v>
      </c>
      <c r="T136" s="3">
        <f t="shared" si="150"/>
        <v>0</v>
      </c>
      <c r="U136" s="3">
        <f t="shared" si="151"/>
        <v>0</v>
      </c>
    </row>
    <row r="137" spans="2:21" s="1" customFormat="1" ht="15" hidden="1" customHeight="1" x14ac:dyDescent="0.3">
      <c r="B137" s="4" t="s">
        <v>267</v>
      </c>
      <c r="C137" s="4" t="s">
        <v>268</v>
      </c>
      <c r="D137" s="3" t="s">
        <v>198</v>
      </c>
      <c r="E137" s="18">
        <v>13259.7</v>
      </c>
      <c r="F137" s="18"/>
      <c r="G137" s="18">
        <f>-VLOOKUP(B137,'DD-4'!$B$12:$G$163,4,FALSE)</f>
        <v>-13259.7</v>
      </c>
      <c r="H137" s="18"/>
      <c r="I137" s="18"/>
      <c r="J137" s="97">
        <f t="shared" si="144"/>
        <v>0</v>
      </c>
      <c r="K137" s="3">
        <v>6.64</v>
      </c>
      <c r="L137" s="3">
        <f t="shared" si="145"/>
        <v>0</v>
      </c>
      <c r="M137" s="3">
        <v>6.69</v>
      </c>
      <c r="N137" s="3">
        <f t="shared" si="146"/>
        <v>0</v>
      </c>
      <c r="O137" s="3">
        <f t="shared" si="147"/>
        <v>5.0000000000000711E-2</v>
      </c>
      <c r="P137" s="3">
        <f t="shared" si="147"/>
        <v>0</v>
      </c>
      <c r="R137" s="3">
        <f t="shared" si="148"/>
        <v>0</v>
      </c>
      <c r="S137" s="3">
        <f t="shared" si="149"/>
        <v>-88044.41</v>
      </c>
      <c r="T137" s="3">
        <f t="shared" si="150"/>
        <v>0</v>
      </c>
      <c r="U137" s="3">
        <f t="shared" si="151"/>
        <v>0</v>
      </c>
    </row>
    <row r="138" spans="2:21" s="1" customFormat="1" ht="15" hidden="1" customHeight="1" x14ac:dyDescent="0.3">
      <c r="B138" s="4" t="s">
        <v>269</v>
      </c>
      <c r="C138" s="4" t="s">
        <v>270</v>
      </c>
      <c r="D138" s="3" t="s">
        <v>78</v>
      </c>
      <c r="E138" s="18">
        <v>78.959999999999994</v>
      </c>
      <c r="F138" s="18"/>
      <c r="G138" s="18">
        <f>-VLOOKUP(B138,'DD-4'!$B$12:$G$163,4,FALSE)</f>
        <v>-78.959999999999994</v>
      </c>
      <c r="H138" s="18"/>
      <c r="I138" s="18"/>
      <c r="J138" s="97">
        <f t="shared" si="144"/>
        <v>0</v>
      </c>
      <c r="K138" s="3">
        <v>478.59</v>
      </c>
      <c r="L138" s="3">
        <f t="shared" si="145"/>
        <v>0</v>
      </c>
      <c r="M138" s="3">
        <v>479.07</v>
      </c>
      <c r="N138" s="3">
        <f t="shared" si="146"/>
        <v>0</v>
      </c>
      <c r="O138" s="3">
        <f t="shared" si="147"/>
        <v>0.48000000000001819</v>
      </c>
      <c r="P138" s="3">
        <f t="shared" si="147"/>
        <v>0</v>
      </c>
      <c r="R138" s="3">
        <f t="shared" si="148"/>
        <v>0</v>
      </c>
      <c r="S138" s="3">
        <f t="shared" si="149"/>
        <v>-37789.47</v>
      </c>
      <c r="T138" s="3">
        <f t="shared" si="150"/>
        <v>0</v>
      </c>
      <c r="U138" s="3">
        <f t="shared" si="151"/>
        <v>0</v>
      </c>
    </row>
    <row r="139" spans="2:21" s="1" customFormat="1" ht="15" hidden="1" customHeight="1" x14ac:dyDescent="0.3">
      <c r="B139" s="4" t="s">
        <v>271</v>
      </c>
      <c r="C139" s="4" t="s">
        <v>272</v>
      </c>
      <c r="D139" s="3" t="s">
        <v>14</v>
      </c>
      <c r="E139" s="18">
        <v>451.2</v>
      </c>
      <c r="F139" s="18"/>
      <c r="G139" s="18">
        <f>-VLOOKUP(B139,'DD-4'!$B$12:$G$163,4,FALSE)</f>
        <v>-451.2</v>
      </c>
      <c r="H139" s="18"/>
      <c r="I139" s="18"/>
      <c r="J139" s="97">
        <f t="shared" si="144"/>
        <v>0</v>
      </c>
      <c r="K139" s="3">
        <v>72.239999999999995</v>
      </c>
      <c r="L139" s="3">
        <f t="shared" si="145"/>
        <v>0</v>
      </c>
      <c r="M139" s="3">
        <v>73.45</v>
      </c>
      <c r="N139" s="3">
        <f t="shared" si="146"/>
        <v>0</v>
      </c>
      <c r="O139" s="3">
        <f t="shared" si="147"/>
        <v>1.210000000000008</v>
      </c>
      <c r="P139" s="3">
        <f t="shared" si="147"/>
        <v>0</v>
      </c>
      <c r="R139" s="3">
        <f t="shared" si="148"/>
        <v>0</v>
      </c>
      <c r="S139" s="3">
        <f t="shared" si="149"/>
        <v>-32594.69</v>
      </c>
      <c r="T139" s="3">
        <f t="shared" si="150"/>
        <v>0</v>
      </c>
      <c r="U139" s="3">
        <f t="shared" si="151"/>
        <v>0</v>
      </c>
    </row>
    <row r="140" spans="2:21" s="1" customFormat="1" ht="15" hidden="1" customHeight="1" x14ac:dyDescent="0.3">
      <c r="B140" s="4" t="s">
        <v>273</v>
      </c>
      <c r="C140" s="4" t="s">
        <v>274</v>
      </c>
      <c r="D140" s="3" t="s">
        <v>198</v>
      </c>
      <c r="E140" s="18">
        <v>5908.94</v>
      </c>
      <c r="F140" s="18"/>
      <c r="G140" s="18">
        <f>-VLOOKUP(B140,'DD-4'!$B$12:$G$163,4,FALSE)</f>
        <v>-5908.94</v>
      </c>
      <c r="H140" s="18"/>
      <c r="I140" s="18"/>
      <c r="J140" s="97">
        <f t="shared" si="144"/>
        <v>0</v>
      </c>
      <c r="K140" s="3">
        <v>6.64</v>
      </c>
      <c r="L140" s="3">
        <f t="shared" si="145"/>
        <v>0</v>
      </c>
      <c r="M140" s="3">
        <v>6.69</v>
      </c>
      <c r="N140" s="3">
        <f t="shared" si="146"/>
        <v>0</v>
      </c>
      <c r="O140" s="3">
        <f t="shared" si="147"/>
        <v>5.0000000000000711E-2</v>
      </c>
      <c r="P140" s="3">
        <f t="shared" si="147"/>
        <v>0</v>
      </c>
      <c r="R140" s="3">
        <f t="shared" si="148"/>
        <v>0</v>
      </c>
      <c r="S140" s="3">
        <f t="shared" si="149"/>
        <v>-39235.360000000001</v>
      </c>
      <c r="T140" s="3">
        <f t="shared" si="150"/>
        <v>0</v>
      </c>
      <c r="U140" s="3">
        <f t="shared" si="151"/>
        <v>0</v>
      </c>
    </row>
    <row r="141" spans="2:21" s="1" customFormat="1" ht="25.2" hidden="1" customHeight="1" x14ac:dyDescent="0.3">
      <c r="B141" s="12" t="s">
        <v>275</v>
      </c>
      <c r="C141" s="12" t="s">
        <v>276</v>
      </c>
      <c r="D141" s="13"/>
      <c r="E141" s="17"/>
      <c r="F141" s="17"/>
      <c r="G141" s="17"/>
      <c r="H141" s="17"/>
      <c r="I141" s="17"/>
      <c r="J141" s="17"/>
      <c r="K141" s="13"/>
      <c r="L141" s="13">
        <f>SUM(L142:L148)</f>
        <v>0</v>
      </c>
      <c r="M141" s="13"/>
      <c r="N141" s="13">
        <f>SUM(N142:N148)</f>
        <v>0</v>
      </c>
      <c r="O141" s="13"/>
      <c r="P141" s="13">
        <f>SUM(P142:P148)</f>
        <v>0</v>
      </c>
      <c r="R141" s="13">
        <f t="shared" ref="R141:U141" si="152">SUM(R142:R148)</f>
        <v>0</v>
      </c>
      <c r="S141" s="13">
        <f t="shared" si="152"/>
        <v>-2109143.17</v>
      </c>
      <c r="T141" s="13">
        <f t="shared" si="152"/>
        <v>0</v>
      </c>
      <c r="U141" s="13">
        <f t="shared" si="152"/>
        <v>0</v>
      </c>
    </row>
    <row r="142" spans="2:21" s="1" customFormat="1" ht="15" hidden="1" customHeight="1" x14ac:dyDescent="0.3">
      <c r="B142" s="4" t="s">
        <v>277</v>
      </c>
      <c r="C142" s="4" t="s">
        <v>278</v>
      </c>
      <c r="D142" s="3" t="s">
        <v>78</v>
      </c>
      <c r="E142" s="18">
        <v>655.26874999999995</v>
      </c>
      <c r="F142" s="18"/>
      <c r="G142" s="18">
        <f>-VLOOKUP(B142,'DD-4'!$B$12:$G$163,4,FALSE)</f>
        <v>-655.26874999999995</v>
      </c>
      <c r="H142" s="18"/>
      <c r="I142" s="18"/>
      <c r="J142" s="97">
        <f t="shared" ref="J142:J148" si="153">SUM(E142:I142)</f>
        <v>0</v>
      </c>
      <c r="K142" s="3">
        <v>478.59</v>
      </c>
      <c r="L142" s="3">
        <f t="shared" ref="L142:L148" si="154">+ROUND(+IF(J142="",0,J142*K142),2)</f>
        <v>0</v>
      </c>
      <c r="M142" s="3">
        <v>479.07</v>
      </c>
      <c r="N142" s="3">
        <f t="shared" ref="N142:N148" si="155">+ROUND(+IF(J142="",0,J142*M142),2)</f>
        <v>0</v>
      </c>
      <c r="O142" s="3">
        <f t="shared" ref="O142:P148" si="156">+M142-K142</f>
        <v>0.48000000000001819</v>
      </c>
      <c r="P142" s="3">
        <f t="shared" si="156"/>
        <v>0</v>
      </c>
      <c r="R142" s="3">
        <f t="shared" ref="R142:U148" si="157">+ROUND($K142*F142,2)</f>
        <v>0</v>
      </c>
      <c r="S142" s="3">
        <f t="shared" si="157"/>
        <v>-313605.07</v>
      </c>
      <c r="T142" s="3">
        <f t="shared" si="157"/>
        <v>0</v>
      </c>
      <c r="U142" s="3">
        <f t="shared" si="157"/>
        <v>0</v>
      </c>
    </row>
    <row r="143" spans="2:21" s="1" customFormat="1" ht="15" hidden="1" customHeight="1" x14ac:dyDescent="0.3">
      <c r="B143" s="4" t="s">
        <v>279</v>
      </c>
      <c r="C143" s="4" t="s">
        <v>280</v>
      </c>
      <c r="D143" s="3" t="s">
        <v>14</v>
      </c>
      <c r="E143" s="18">
        <v>4543.6166000000003</v>
      </c>
      <c r="F143" s="18"/>
      <c r="G143" s="18">
        <f>-VLOOKUP(B143,'DD-4'!$B$12:$G$163,4,FALSE)</f>
        <v>-4543.6166000000003</v>
      </c>
      <c r="H143" s="18"/>
      <c r="I143" s="18"/>
      <c r="J143" s="97">
        <f t="shared" si="153"/>
        <v>0</v>
      </c>
      <c r="K143" s="3">
        <v>48.38</v>
      </c>
      <c r="L143" s="3">
        <f t="shared" si="154"/>
        <v>0</v>
      </c>
      <c r="M143" s="3">
        <v>49.47</v>
      </c>
      <c r="N143" s="3">
        <f t="shared" si="155"/>
        <v>0</v>
      </c>
      <c r="O143" s="3">
        <f t="shared" si="156"/>
        <v>1.0899999999999963</v>
      </c>
      <c r="P143" s="3">
        <f t="shared" si="156"/>
        <v>0</v>
      </c>
      <c r="R143" s="3">
        <f t="shared" si="157"/>
        <v>0</v>
      </c>
      <c r="S143" s="3">
        <f t="shared" si="157"/>
        <v>-219820.17</v>
      </c>
      <c r="T143" s="3">
        <f t="shared" si="157"/>
        <v>0</v>
      </c>
      <c r="U143" s="3">
        <f t="shared" si="157"/>
        <v>0</v>
      </c>
    </row>
    <row r="144" spans="2:21" s="1" customFormat="1" ht="15" hidden="1" customHeight="1" x14ac:dyDescent="0.3">
      <c r="B144" s="4" t="s">
        <v>281</v>
      </c>
      <c r="C144" s="4" t="s">
        <v>282</v>
      </c>
      <c r="D144" s="3" t="s">
        <v>198</v>
      </c>
      <c r="E144" s="18">
        <v>67569.4520060246</v>
      </c>
      <c r="F144" s="18"/>
      <c r="G144" s="18">
        <f>-VLOOKUP(B144,'DD-4'!$B$12:$G$163,4,FALSE)</f>
        <v>-67569.4520060246</v>
      </c>
      <c r="H144" s="18"/>
      <c r="I144" s="18"/>
      <c r="J144" s="97">
        <f t="shared" si="153"/>
        <v>0</v>
      </c>
      <c r="K144" s="3">
        <v>6.64</v>
      </c>
      <c r="L144" s="3">
        <f t="shared" si="154"/>
        <v>0</v>
      </c>
      <c r="M144" s="3">
        <v>6.69</v>
      </c>
      <c r="N144" s="3">
        <f t="shared" si="155"/>
        <v>0</v>
      </c>
      <c r="O144" s="3">
        <f t="shared" si="156"/>
        <v>5.0000000000000711E-2</v>
      </c>
      <c r="P144" s="3">
        <f t="shared" si="156"/>
        <v>0</v>
      </c>
      <c r="R144" s="3">
        <f t="shared" si="157"/>
        <v>0</v>
      </c>
      <c r="S144" s="3">
        <f t="shared" si="157"/>
        <v>-448661.16</v>
      </c>
      <c r="T144" s="3">
        <f t="shared" si="157"/>
        <v>0</v>
      </c>
      <c r="U144" s="3">
        <f t="shared" si="157"/>
        <v>0</v>
      </c>
    </row>
    <row r="145" spans="2:21" s="1" customFormat="1" ht="15" hidden="1" customHeight="1" x14ac:dyDescent="0.3">
      <c r="B145" s="4" t="s">
        <v>283</v>
      </c>
      <c r="C145" s="4" t="s">
        <v>284</v>
      </c>
      <c r="D145" s="3" t="s">
        <v>78</v>
      </c>
      <c r="E145" s="18">
        <v>414.63835999999998</v>
      </c>
      <c r="F145" s="18"/>
      <c r="G145" s="18">
        <f>-VLOOKUP(B145,'DD-4'!$B$12:$G$163,4,FALSE)</f>
        <v>-414.63835999999998</v>
      </c>
      <c r="H145" s="18"/>
      <c r="I145" s="18"/>
      <c r="J145" s="97">
        <f t="shared" si="153"/>
        <v>0</v>
      </c>
      <c r="K145" s="3">
        <v>456.34</v>
      </c>
      <c r="L145" s="3">
        <f t="shared" si="154"/>
        <v>0</v>
      </c>
      <c r="M145" s="3">
        <v>456.82</v>
      </c>
      <c r="N145" s="3">
        <f t="shared" si="155"/>
        <v>0</v>
      </c>
      <c r="O145" s="3">
        <f t="shared" si="156"/>
        <v>0.48000000000001819</v>
      </c>
      <c r="P145" s="3">
        <f t="shared" si="156"/>
        <v>0</v>
      </c>
      <c r="R145" s="3">
        <f t="shared" si="157"/>
        <v>0</v>
      </c>
      <c r="S145" s="3">
        <f t="shared" si="157"/>
        <v>-189216.07</v>
      </c>
      <c r="T145" s="3">
        <f t="shared" si="157"/>
        <v>0</v>
      </c>
      <c r="U145" s="3">
        <f t="shared" si="157"/>
        <v>0</v>
      </c>
    </row>
    <row r="146" spans="2:21" s="1" customFormat="1" ht="15" hidden="1" customHeight="1" x14ac:dyDescent="0.3">
      <c r="B146" s="4" t="s">
        <v>285</v>
      </c>
      <c r="C146" s="4" t="s">
        <v>286</v>
      </c>
      <c r="D146" s="3" t="s">
        <v>14</v>
      </c>
      <c r="E146" s="18">
        <v>7033.7455</v>
      </c>
      <c r="F146" s="18"/>
      <c r="G146" s="18">
        <f>-VLOOKUP(B146,'DD-4'!$B$12:$G$163,4,FALSE)</f>
        <v>-7033.7455</v>
      </c>
      <c r="H146" s="18"/>
      <c r="I146" s="18"/>
      <c r="J146" s="97">
        <f t="shared" si="153"/>
        <v>0</v>
      </c>
      <c r="K146" s="3">
        <v>74</v>
      </c>
      <c r="L146" s="3">
        <f t="shared" si="154"/>
        <v>0</v>
      </c>
      <c r="M146" s="3">
        <v>76.569999999999993</v>
      </c>
      <c r="N146" s="3">
        <f t="shared" si="155"/>
        <v>0</v>
      </c>
      <c r="O146" s="3">
        <f t="shared" si="156"/>
        <v>2.5699999999999932</v>
      </c>
      <c r="P146" s="3">
        <f t="shared" si="156"/>
        <v>0</v>
      </c>
      <c r="R146" s="3">
        <f t="shared" si="157"/>
        <v>0</v>
      </c>
      <c r="S146" s="3">
        <f t="shared" si="157"/>
        <v>-520497.17</v>
      </c>
      <c r="T146" s="3">
        <f t="shared" si="157"/>
        <v>0</v>
      </c>
      <c r="U146" s="3">
        <f t="shared" si="157"/>
        <v>0</v>
      </c>
    </row>
    <row r="147" spans="2:21" s="1" customFormat="1" ht="15" hidden="1" customHeight="1" x14ac:dyDescent="0.3">
      <c r="B147" s="4" t="s">
        <v>287</v>
      </c>
      <c r="C147" s="4" t="s">
        <v>288</v>
      </c>
      <c r="D147" s="3" t="s">
        <v>198</v>
      </c>
      <c r="E147" s="18">
        <v>61575.98</v>
      </c>
      <c r="F147" s="18"/>
      <c r="G147" s="18">
        <f>-VLOOKUP(B147,'DD-4'!$B$12:$G$163,4,FALSE)</f>
        <v>-61575.98</v>
      </c>
      <c r="H147" s="18"/>
      <c r="I147" s="18"/>
      <c r="J147" s="97">
        <f t="shared" si="153"/>
        <v>0</v>
      </c>
      <c r="K147" s="3">
        <v>6.64</v>
      </c>
      <c r="L147" s="3">
        <f t="shared" si="154"/>
        <v>0</v>
      </c>
      <c r="M147" s="3">
        <v>6.69</v>
      </c>
      <c r="N147" s="3">
        <f t="shared" si="155"/>
        <v>0</v>
      </c>
      <c r="O147" s="3">
        <f t="shared" si="156"/>
        <v>5.0000000000000711E-2</v>
      </c>
      <c r="P147" s="3">
        <f t="shared" si="156"/>
        <v>0</v>
      </c>
      <c r="R147" s="3">
        <f t="shared" si="157"/>
        <v>0</v>
      </c>
      <c r="S147" s="3">
        <f t="shared" si="157"/>
        <v>-408864.51</v>
      </c>
      <c r="T147" s="3">
        <f t="shared" si="157"/>
        <v>0</v>
      </c>
      <c r="U147" s="3">
        <f t="shared" si="157"/>
        <v>0</v>
      </c>
    </row>
    <row r="148" spans="2:21" s="1" customFormat="1" ht="15" hidden="1" customHeight="1" x14ac:dyDescent="0.3">
      <c r="B148" s="4" t="s">
        <v>289</v>
      </c>
      <c r="C148" s="4" t="s">
        <v>290</v>
      </c>
      <c r="D148" s="3" t="s">
        <v>28</v>
      </c>
      <c r="E148" s="18">
        <v>29</v>
      </c>
      <c r="F148" s="18"/>
      <c r="G148" s="18">
        <f>-VLOOKUP(B148,'DD-4'!$B$12:$G$163,4,FALSE)</f>
        <v>-29</v>
      </c>
      <c r="H148" s="18"/>
      <c r="I148" s="18"/>
      <c r="J148" s="97">
        <f t="shared" si="153"/>
        <v>0</v>
      </c>
      <c r="K148" s="3">
        <v>292.38</v>
      </c>
      <c r="L148" s="3">
        <f t="shared" si="154"/>
        <v>0</v>
      </c>
      <c r="M148" s="3">
        <v>293.69</v>
      </c>
      <c r="N148" s="3">
        <f t="shared" si="155"/>
        <v>0</v>
      </c>
      <c r="O148" s="3">
        <f t="shared" si="156"/>
        <v>1.3100000000000023</v>
      </c>
      <c r="P148" s="3">
        <f t="shared" si="156"/>
        <v>0</v>
      </c>
      <c r="R148" s="3">
        <f t="shared" si="157"/>
        <v>0</v>
      </c>
      <c r="S148" s="3">
        <f t="shared" si="157"/>
        <v>-8479.02</v>
      </c>
      <c r="T148" s="3">
        <f t="shared" si="157"/>
        <v>0</v>
      </c>
      <c r="U148" s="3">
        <f t="shared" si="157"/>
        <v>0</v>
      </c>
    </row>
    <row r="149" spans="2:21" s="1" customFormat="1" ht="25.2" hidden="1" customHeight="1" x14ac:dyDescent="0.3">
      <c r="B149" s="12" t="s">
        <v>291</v>
      </c>
      <c r="C149" s="12" t="s">
        <v>292</v>
      </c>
      <c r="D149" s="13"/>
      <c r="E149" s="17"/>
      <c r="F149" s="17"/>
      <c r="G149" s="17"/>
      <c r="H149" s="17"/>
      <c r="I149" s="17"/>
      <c r="J149" s="17"/>
      <c r="K149" s="13"/>
      <c r="L149" s="13">
        <f>SUM(L150:L155)</f>
        <v>0</v>
      </c>
      <c r="M149" s="13"/>
      <c r="N149" s="13">
        <f>SUM(N150:N155)</f>
        <v>0</v>
      </c>
      <c r="O149" s="13"/>
      <c r="P149" s="13">
        <f>SUM(P150:P155)</f>
        <v>0</v>
      </c>
      <c r="R149" s="13">
        <f t="shared" ref="R149:U149" si="158">SUM(R150:R155)</f>
        <v>0</v>
      </c>
      <c r="S149" s="13">
        <f t="shared" si="158"/>
        <v>-2370073.2799999998</v>
      </c>
      <c r="T149" s="13">
        <f t="shared" si="158"/>
        <v>0</v>
      </c>
      <c r="U149" s="13">
        <f t="shared" si="158"/>
        <v>0</v>
      </c>
    </row>
    <row r="150" spans="2:21" s="1" customFormat="1" ht="15" hidden="1" customHeight="1" x14ac:dyDescent="0.3">
      <c r="B150" s="4" t="s">
        <v>293</v>
      </c>
      <c r="C150" s="4" t="s">
        <v>294</v>
      </c>
      <c r="D150" s="3" t="s">
        <v>78</v>
      </c>
      <c r="E150" s="18">
        <v>986.49815000000001</v>
      </c>
      <c r="F150" s="18"/>
      <c r="G150" s="18">
        <f>-VLOOKUP(B150,'DD-4'!$B$12:$G$163,4,FALSE)</f>
        <v>-986.49815000000001</v>
      </c>
      <c r="H150" s="18"/>
      <c r="I150" s="18"/>
      <c r="J150" s="97">
        <f t="shared" ref="J150:J155" si="159">SUM(E150:I150)</f>
        <v>0</v>
      </c>
      <c r="K150" s="3">
        <v>478.59</v>
      </c>
      <c r="L150" s="3">
        <f t="shared" ref="L150:L155" si="160">+ROUND(+IF(J150="",0,J150*K150),2)</f>
        <v>0</v>
      </c>
      <c r="M150" s="3">
        <v>479.07</v>
      </c>
      <c r="N150" s="3">
        <f t="shared" ref="N150:N155" si="161">+ROUND(+IF(J150="",0,J150*M150),2)</f>
        <v>0</v>
      </c>
      <c r="O150" s="3">
        <f t="shared" ref="O150:P155" si="162">+M150-K150</f>
        <v>0.48000000000001819</v>
      </c>
      <c r="P150" s="3">
        <f t="shared" si="162"/>
        <v>0</v>
      </c>
      <c r="R150" s="3">
        <f t="shared" ref="R150:U155" si="163">+ROUND($K150*F150,2)</f>
        <v>0</v>
      </c>
      <c r="S150" s="3">
        <f t="shared" si="163"/>
        <v>-472128.15</v>
      </c>
      <c r="T150" s="3">
        <f t="shared" si="163"/>
        <v>0</v>
      </c>
      <c r="U150" s="3">
        <f t="shared" si="163"/>
        <v>0</v>
      </c>
    </row>
    <row r="151" spans="2:21" s="1" customFormat="1" ht="15" hidden="1" customHeight="1" x14ac:dyDescent="0.3">
      <c r="B151" s="4" t="s">
        <v>295</v>
      </c>
      <c r="C151" s="4" t="s">
        <v>296</v>
      </c>
      <c r="D151" s="3" t="s">
        <v>14</v>
      </c>
      <c r="E151" s="18">
        <v>8317.75</v>
      </c>
      <c r="F151" s="18"/>
      <c r="G151" s="18">
        <f>-VLOOKUP(B151,'DD-4'!$B$12:$G$163,4,FALSE)</f>
        <v>-8317.75</v>
      </c>
      <c r="H151" s="18"/>
      <c r="I151" s="18"/>
      <c r="J151" s="97">
        <f t="shared" si="159"/>
        <v>0</v>
      </c>
      <c r="K151" s="3">
        <v>85.02</v>
      </c>
      <c r="L151" s="3">
        <f t="shared" si="160"/>
        <v>0</v>
      </c>
      <c r="M151" s="3">
        <v>86.11</v>
      </c>
      <c r="N151" s="3">
        <f t="shared" si="161"/>
        <v>0</v>
      </c>
      <c r="O151" s="3">
        <f t="shared" si="162"/>
        <v>1.0900000000000034</v>
      </c>
      <c r="P151" s="3">
        <f t="shared" si="162"/>
        <v>0</v>
      </c>
      <c r="R151" s="3">
        <f t="shared" si="163"/>
        <v>0</v>
      </c>
      <c r="S151" s="3">
        <f t="shared" si="163"/>
        <v>-707175.11</v>
      </c>
      <c r="T151" s="3">
        <f t="shared" si="163"/>
        <v>0</v>
      </c>
      <c r="U151" s="3">
        <f t="shared" si="163"/>
        <v>0</v>
      </c>
    </row>
    <row r="152" spans="2:21" s="1" customFormat="1" ht="15" hidden="1" customHeight="1" x14ac:dyDescent="0.3">
      <c r="B152" s="4" t="s">
        <v>297</v>
      </c>
      <c r="C152" s="4" t="s">
        <v>298</v>
      </c>
      <c r="D152" s="3" t="s">
        <v>198</v>
      </c>
      <c r="E152" s="18">
        <v>108859.689</v>
      </c>
      <c r="F152" s="18"/>
      <c r="G152" s="18">
        <f>-VLOOKUP(B152,'DD-4'!$B$12:$G$163,4,FALSE)</f>
        <v>-108859.689</v>
      </c>
      <c r="H152" s="18"/>
      <c r="I152" s="18"/>
      <c r="J152" s="97">
        <f t="shared" si="159"/>
        <v>0</v>
      </c>
      <c r="K152" s="3">
        <v>6.64</v>
      </c>
      <c r="L152" s="3">
        <f t="shared" si="160"/>
        <v>0</v>
      </c>
      <c r="M152" s="3">
        <v>6.69</v>
      </c>
      <c r="N152" s="3">
        <f t="shared" si="161"/>
        <v>0</v>
      </c>
      <c r="O152" s="3">
        <f t="shared" si="162"/>
        <v>5.0000000000000711E-2</v>
      </c>
      <c r="P152" s="3">
        <f t="shared" si="162"/>
        <v>0</v>
      </c>
      <c r="R152" s="3">
        <f t="shared" si="163"/>
        <v>0</v>
      </c>
      <c r="S152" s="3">
        <f t="shared" si="163"/>
        <v>-722828.33</v>
      </c>
      <c r="T152" s="3">
        <f t="shared" si="163"/>
        <v>0</v>
      </c>
      <c r="U152" s="3">
        <f t="shared" si="163"/>
        <v>0</v>
      </c>
    </row>
    <row r="153" spans="2:21" s="1" customFormat="1" ht="15" hidden="1" customHeight="1" x14ac:dyDescent="0.3">
      <c r="B153" s="4" t="s">
        <v>299</v>
      </c>
      <c r="C153" s="4" t="s">
        <v>300</v>
      </c>
      <c r="D153" s="3" t="s">
        <v>78</v>
      </c>
      <c r="E153" s="18">
        <v>184.13035808649943</v>
      </c>
      <c r="F153" s="18"/>
      <c r="G153" s="18">
        <f>-VLOOKUP(B153,'DD-4'!$B$12:$G$163,4,FALSE)</f>
        <v>-184.13035808649943</v>
      </c>
      <c r="H153" s="18"/>
      <c r="I153" s="18"/>
      <c r="J153" s="97">
        <f t="shared" si="159"/>
        <v>0</v>
      </c>
      <c r="K153" s="3">
        <v>456.34</v>
      </c>
      <c r="L153" s="3">
        <f t="shared" si="160"/>
        <v>0</v>
      </c>
      <c r="M153" s="3">
        <v>456.82</v>
      </c>
      <c r="N153" s="3">
        <f t="shared" si="161"/>
        <v>0</v>
      </c>
      <c r="O153" s="3">
        <f t="shared" si="162"/>
        <v>0.48000000000001819</v>
      </c>
      <c r="P153" s="3">
        <f t="shared" si="162"/>
        <v>0</v>
      </c>
      <c r="R153" s="3">
        <f t="shared" si="163"/>
        <v>0</v>
      </c>
      <c r="S153" s="3">
        <f t="shared" si="163"/>
        <v>-84026.05</v>
      </c>
      <c r="T153" s="3">
        <f t="shared" si="163"/>
        <v>0</v>
      </c>
      <c r="U153" s="3">
        <f t="shared" si="163"/>
        <v>0</v>
      </c>
    </row>
    <row r="154" spans="2:21" s="1" customFormat="1" ht="15" hidden="1" customHeight="1" x14ac:dyDescent="0.3">
      <c r="B154" s="4" t="s">
        <v>301</v>
      </c>
      <c r="C154" s="4" t="s">
        <v>302</v>
      </c>
      <c r="D154" s="3" t="s">
        <v>14</v>
      </c>
      <c r="E154" s="18">
        <v>2338.5435817687239</v>
      </c>
      <c r="F154" s="18"/>
      <c r="G154" s="18">
        <f>-VLOOKUP(B154,'DD-4'!$B$12:$G$163,4,FALSE)</f>
        <v>-2338.5435817687239</v>
      </c>
      <c r="H154" s="18"/>
      <c r="I154" s="18"/>
      <c r="J154" s="97">
        <f t="shared" si="159"/>
        <v>0</v>
      </c>
      <c r="K154" s="3">
        <v>84.58</v>
      </c>
      <c r="L154" s="3">
        <f t="shared" si="160"/>
        <v>0</v>
      </c>
      <c r="M154" s="3">
        <v>87.15</v>
      </c>
      <c r="N154" s="3">
        <f t="shared" si="161"/>
        <v>0</v>
      </c>
      <c r="O154" s="3">
        <f t="shared" si="162"/>
        <v>2.5700000000000074</v>
      </c>
      <c r="P154" s="3">
        <f t="shared" si="162"/>
        <v>0</v>
      </c>
      <c r="R154" s="3">
        <f t="shared" si="163"/>
        <v>0</v>
      </c>
      <c r="S154" s="3">
        <f t="shared" si="163"/>
        <v>-197794.02</v>
      </c>
      <c r="T154" s="3">
        <f t="shared" si="163"/>
        <v>0</v>
      </c>
      <c r="U154" s="3">
        <f t="shared" si="163"/>
        <v>0</v>
      </c>
    </row>
    <row r="155" spans="2:21" s="1" customFormat="1" ht="15" hidden="1" customHeight="1" x14ac:dyDescent="0.3">
      <c r="B155" s="4" t="s">
        <v>303</v>
      </c>
      <c r="C155" s="4" t="s">
        <v>304</v>
      </c>
      <c r="D155" s="3" t="s">
        <v>198</v>
      </c>
      <c r="E155" s="18">
        <v>28030.365000000002</v>
      </c>
      <c r="F155" s="18"/>
      <c r="G155" s="18">
        <f>-VLOOKUP(B155,'DD-4'!$B$12:$G$163,4,FALSE)</f>
        <v>-28030.365000000002</v>
      </c>
      <c r="H155" s="18"/>
      <c r="I155" s="18"/>
      <c r="J155" s="97">
        <f t="shared" si="159"/>
        <v>0</v>
      </c>
      <c r="K155" s="3">
        <v>6.64</v>
      </c>
      <c r="L155" s="3">
        <f t="shared" si="160"/>
        <v>0</v>
      </c>
      <c r="M155" s="3">
        <v>6.69</v>
      </c>
      <c r="N155" s="3">
        <f t="shared" si="161"/>
        <v>0</v>
      </c>
      <c r="O155" s="3">
        <f t="shared" si="162"/>
        <v>5.0000000000000711E-2</v>
      </c>
      <c r="P155" s="3">
        <f t="shared" si="162"/>
        <v>0</v>
      </c>
      <c r="R155" s="3">
        <f t="shared" si="163"/>
        <v>0</v>
      </c>
      <c r="S155" s="3">
        <f t="shared" si="163"/>
        <v>-186121.62</v>
      </c>
      <c r="T155" s="3">
        <f t="shared" si="163"/>
        <v>0</v>
      </c>
      <c r="U155" s="3">
        <f t="shared" si="163"/>
        <v>0</v>
      </c>
    </row>
    <row r="156" spans="2:21" s="1" customFormat="1" ht="25.2" hidden="1" customHeight="1" x14ac:dyDescent="0.3">
      <c r="B156" s="12" t="s">
        <v>305</v>
      </c>
      <c r="C156" s="12" t="s">
        <v>306</v>
      </c>
      <c r="D156" s="13"/>
      <c r="E156" s="17"/>
      <c r="F156" s="17"/>
      <c r="G156" s="17"/>
      <c r="H156" s="17"/>
      <c r="I156" s="17"/>
      <c r="J156" s="17"/>
      <c r="K156" s="13"/>
      <c r="L156" s="13">
        <f>SUM(L157:L177)/2</f>
        <v>0</v>
      </c>
      <c r="M156" s="13"/>
      <c r="N156" s="13">
        <f>SUM(N157:N177)/2</f>
        <v>0</v>
      </c>
      <c r="O156" s="13"/>
      <c r="P156" s="13">
        <f>SUM(P157:P177)/2</f>
        <v>0</v>
      </c>
      <c r="R156" s="13">
        <f t="shared" ref="R156:U156" si="164">SUM(R157:R177)/2</f>
        <v>0</v>
      </c>
      <c r="S156" s="13">
        <f t="shared" si="164"/>
        <v>-3257272.7900000005</v>
      </c>
      <c r="T156" s="13">
        <f t="shared" si="164"/>
        <v>0</v>
      </c>
      <c r="U156" s="13">
        <f t="shared" si="164"/>
        <v>0</v>
      </c>
    </row>
    <row r="157" spans="2:21" s="1" customFormat="1" ht="19.95" hidden="1" customHeight="1" x14ac:dyDescent="0.3">
      <c r="B157" s="6" t="s">
        <v>307</v>
      </c>
      <c r="C157" s="6" t="s">
        <v>308</v>
      </c>
      <c r="D157" s="5"/>
      <c r="E157" s="19"/>
      <c r="F157" s="19"/>
      <c r="G157" s="19"/>
      <c r="H157" s="19"/>
      <c r="I157" s="19"/>
      <c r="J157" s="19"/>
      <c r="K157" s="5"/>
      <c r="L157" s="5">
        <f>SUM(L158:L160)</f>
        <v>0</v>
      </c>
      <c r="M157" s="5"/>
      <c r="N157" s="5">
        <f>SUM(N158:N160)</f>
        <v>0</v>
      </c>
      <c r="O157" s="5"/>
      <c r="P157" s="5">
        <f>SUM(P158:P160)</f>
        <v>0</v>
      </c>
      <c r="R157" s="5">
        <f t="shared" ref="R157:U157" si="165">SUM(R158:R160)</f>
        <v>0</v>
      </c>
      <c r="S157" s="5">
        <f t="shared" si="165"/>
        <v>-123144.3</v>
      </c>
      <c r="T157" s="5">
        <f t="shared" si="165"/>
        <v>0</v>
      </c>
      <c r="U157" s="5">
        <f t="shared" si="165"/>
        <v>0</v>
      </c>
    </row>
    <row r="158" spans="2:21" s="1" customFormat="1" ht="15" hidden="1" customHeight="1" x14ac:dyDescent="0.3">
      <c r="B158" s="4" t="s">
        <v>309</v>
      </c>
      <c r="C158" s="4" t="s">
        <v>310</v>
      </c>
      <c r="D158" s="3" t="s">
        <v>78</v>
      </c>
      <c r="E158" s="18">
        <v>51.359450000000002</v>
      </c>
      <c r="F158" s="18"/>
      <c r="G158" s="18">
        <f>-VLOOKUP(B158,'DD-4'!$B$12:$G$163,4,FALSE)</f>
        <v>-51.359450000000002</v>
      </c>
      <c r="H158" s="18"/>
      <c r="I158" s="18"/>
      <c r="J158" s="97">
        <f>SUM(E158:I158)</f>
        <v>0</v>
      </c>
      <c r="K158" s="3">
        <v>478.59</v>
      </c>
      <c r="L158" s="3">
        <f t="shared" ref="L158:L160" si="166">+ROUND(+IF(J158="",0,J158*K158),2)</f>
        <v>0</v>
      </c>
      <c r="M158" s="3">
        <v>479.07</v>
      </c>
      <c r="N158" s="3">
        <f t="shared" ref="N158:N160" si="167">+ROUND(+IF(J158="",0,J158*M158),2)</f>
        <v>0</v>
      </c>
      <c r="O158" s="3">
        <f t="shared" ref="O158:P160" si="168">+M158-K158</f>
        <v>0.48000000000001819</v>
      </c>
      <c r="P158" s="3">
        <f t="shared" si="168"/>
        <v>0</v>
      </c>
      <c r="R158" s="3">
        <f t="shared" ref="R158:U160" si="169">+ROUND($K158*F158,2)</f>
        <v>0</v>
      </c>
      <c r="S158" s="3">
        <f t="shared" si="169"/>
        <v>-24580.12</v>
      </c>
      <c r="T158" s="3">
        <f t="shared" si="169"/>
        <v>0</v>
      </c>
      <c r="U158" s="3">
        <f t="shared" si="169"/>
        <v>0</v>
      </c>
    </row>
    <row r="159" spans="2:21" s="1" customFormat="1" ht="15" hidden="1" customHeight="1" x14ac:dyDescent="0.3">
      <c r="B159" s="4" t="s">
        <v>311</v>
      </c>
      <c r="C159" s="4" t="s">
        <v>312</v>
      </c>
      <c r="D159" s="3" t="s">
        <v>14</v>
      </c>
      <c r="E159" s="18">
        <v>311.23989999999998</v>
      </c>
      <c r="F159" s="18"/>
      <c r="G159" s="18">
        <f>-VLOOKUP(B159,'DD-4'!$B$12:$G$163,4,FALSE)</f>
        <v>-311.23989999999998</v>
      </c>
      <c r="H159" s="18"/>
      <c r="I159" s="18"/>
      <c r="J159" s="97">
        <f>SUM(E159:I159)</f>
        <v>0</v>
      </c>
      <c r="K159" s="3">
        <v>68.790000000000006</v>
      </c>
      <c r="L159" s="3">
        <f t="shared" si="166"/>
        <v>0</v>
      </c>
      <c r="M159" s="3">
        <v>69.56</v>
      </c>
      <c r="N159" s="3">
        <f t="shared" si="167"/>
        <v>0</v>
      </c>
      <c r="O159" s="3">
        <f t="shared" si="168"/>
        <v>0.76999999999999602</v>
      </c>
      <c r="P159" s="3">
        <f t="shared" si="168"/>
        <v>0</v>
      </c>
      <c r="R159" s="3">
        <f t="shared" si="169"/>
        <v>0</v>
      </c>
      <c r="S159" s="3">
        <f t="shared" si="169"/>
        <v>-21410.19</v>
      </c>
      <c r="T159" s="3">
        <f t="shared" si="169"/>
        <v>0</v>
      </c>
      <c r="U159" s="3">
        <f t="shared" si="169"/>
        <v>0</v>
      </c>
    </row>
    <row r="160" spans="2:21" s="1" customFormat="1" ht="15" hidden="1" customHeight="1" x14ac:dyDescent="0.3">
      <c r="B160" s="4" t="s">
        <v>313</v>
      </c>
      <c r="C160" s="4" t="s">
        <v>314</v>
      </c>
      <c r="D160" s="3" t="s">
        <v>198</v>
      </c>
      <c r="E160" s="18">
        <v>11619.576999999999</v>
      </c>
      <c r="F160" s="18"/>
      <c r="G160" s="18">
        <f>-VLOOKUP(B160,'DD-4'!$B$12:$G$163,4,FALSE)</f>
        <v>-11619.576999999999</v>
      </c>
      <c r="H160" s="18"/>
      <c r="I160" s="18"/>
      <c r="J160" s="97">
        <f>SUM(E160:I160)</f>
        <v>0</v>
      </c>
      <c r="K160" s="3">
        <v>6.64</v>
      </c>
      <c r="L160" s="3">
        <f t="shared" si="166"/>
        <v>0</v>
      </c>
      <c r="M160" s="3">
        <v>6.69</v>
      </c>
      <c r="N160" s="3">
        <f t="shared" si="167"/>
        <v>0</v>
      </c>
      <c r="O160" s="3">
        <f t="shared" si="168"/>
        <v>5.0000000000000711E-2</v>
      </c>
      <c r="P160" s="3">
        <f t="shared" si="168"/>
        <v>0</v>
      </c>
      <c r="R160" s="3">
        <f t="shared" si="169"/>
        <v>0</v>
      </c>
      <c r="S160" s="3">
        <f t="shared" si="169"/>
        <v>-77153.990000000005</v>
      </c>
      <c r="T160" s="3">
        <f t="shared" si="169"/>
        <v>0</v>
      </c>
      <c r="U160" s="3">
        <f t="shared" si="169"/>
        <v>0</v>
      </c>
    </row>
    <row r="161" spans="2:21" s="1" customFormat="1" ht="19.95" hidden="1" customHeight="1" x14ac:dyDescent="0.3">
      <c r="B161" s="6" t="s">
        <v>315</v>
      </c>
      <c r="C161" s="6" t="s">
        <v>316</v>
      </c>
      <c r="D161" s="5"/>
      <c r="E161" s="19"/>
      <c r="F161" s="19"/>
      <c r="G161" s="19"/>
      <c r="H161" s="19"/>
      <c r="I161" s="19"/>
      <c r="J161" s="19"/>
      <c r="K161" s="5"/>
      <c r="L161" s="5">
        <f>SUM(L162:L166)</f>
        <v>0</v>
      </c>
      <c r="M161" s="5"/>
      <c r="N161" s="5">
        <f>SUM(N162:N166)</f>
        <v>0</v>
      </c>
      <c r="O161" s="5"/>
      <c r="P161" s="5">
        <f>SUM(P162:P166)</f>
        <v>0</v>
      </c>
      <c r="R161" s="5">
        <f t="shared" ref="R161:U161" si="170">SUM(R162:R166)</f>
        <v>0</v>
      </c>
      <c r="S161" s="5">
        <f t="shared" si="170"/>
        <v>-2952131.17</v>
      </c>
      <c r="T161" s="5">
        <f t="shared" si="170"/>
        <v>0</v>
      </c>
      <c r="U161" s="5">
        <f t="shared" si="170"/>
        <v>0</v>
      </c>
    </row>
    <row r="162" spans="2:21" s="1" customFormat="1" ht="15" hidden="1" customHeight="1" x14ac:dyDescent="0.3">
      <c r="B162" s="4" t="s">
        <v>317</v>
      </c>
      <c r="C162" s="4" t="s">
        <v>318</v>
      </c>
      <c r="D162" s="3" t="s">
        <v>78</v>
      </c>
      <c r="E162" s="18">
        <v>1681.4119700000001</v>
      </c>
      <c r="F162" s="18"/>
      <c r="G162" s="18">
        <f>-VLOOKUP(B162,'DD-4'!$B$12:$G$163,4,FALSE)</f>
        <v>-1681.4119700000001</v>
      </c>
      <c r="H162" s="18"/>
      <c r="I162" s="18"/>
      <c r="J162" s="97">
        <f>SUM(E162:I162)</f>
        <v>0</v>
      </c>
      <c r="K162" s="3">
        <v>478.59</v>
      </c>
      <c r="L162" s="3">
        <f t="shared" ref="L162:L166" si="171">+ROUND(+IF(J162="",0,J162*K162),2)</f>
        <v>0</v>
      </c>
      <c r="M162" s="3">
        <v>479.07</v>
      </c>
      <c r="N162" s="3">
        <f t="shared" ref="N162:N166" si="172">+ROUND(+IF(J162="",0,J162*M162),2)</f>
        <v>0</v>
      </c>
      <c r="O162" s="3">
        <f t="shared" ref="O162:P166" si="173">+M162-K162</f>
        <v>0.48000000000001819</v>
      </c>
      <c r="P162" s="3">
        <f t="shared" si="173"/>
        <v>0</v>
      </c>
      <c r="R162" s="3">
        <f t="shared" ref="R162:U166" si="174">+ROUND($K162*F162,2)</f>
        <v>0</v>
      </c>
      <c r="S162" s="3">
        <f t="shared" si="174"/>
        <v>-804706.95</v>
      </c>
      <c r="T162" s="3">
        <f t="shared" si="174"/>
        <v>0</v>
      </c>
      <c r="U162" s="3">
        <f t="shared" si="174"/>
        <v>0</v>
      </c>
    </row>
    <row r="163" spans="2:21" s="1" customFormat="1" ht="15" hidden="1" customHeight="1" x14ac:dyDescent="0.3">
      <c r="B163" s="4" t="s">
        <v>319</v>
      </c>
      <c r="C163" s="4" t="s">
        <v>320</v>
      </c>
      <c r="D163" s="3" t="s">
        <v>14</v>
      </c>
      <c r="E163" s="18">
        <v>11934.634</v>
      </c>
      <c r="F163" s="18"/>
      <c r="G163" s="18">
        <f>-VLOOKUP(B163,'DD-4'!$B$12:$G$163,4,FALSE)</f>
        <v>-11934.634</v>
      </c>
      <c r="H163" s="18"/>
      <c r="I163" s="18"/>
      <c r="J163" s="97">
        <f>SUM(E163:I163)</f>
        <v>0</v>
      </c>
      <c r="K163" s="3">
        <v>68.790000000000006</v>
      </c>
      <c r="L163" s="3">
        <f t="shared" si="171"/>
        <v>0</v>
      </c>
      <c r="M163" s="3">
        <v>69.56</v>
      </c>
      <c r="N163" s="3">
        <f t="shared" si="172"/>
        <v>0</v>
      </c>
      <c r="O163" s="3">
        <f t="shared" si="173"/>
        <v>0.76999999999999602</v>
      </c>
      <c r="P163" s="3">
        <f t="shared" si="173"/>
        <v>0</v>
      </c>
      <c r="R163" s="3">
        <f t="shared" si="174"/>
        <v>0</v>
      </c>
      <c r="S163" s="3">
        <f t="shared" si="174"/>
        <v>-820983.47</v>
      </c>
      <c r="T163" s="3">
        <f t="shared" si="174"/>
        <v>0</v>
      </c>
      <c r="U163" s="3">
        <f t="shared" si="174"/>
        <v>0</v>
      </c>
    </row>
    <row r="164" spans="2:21" s="1" customFormat="1" ht="15" hidden="1" customHeight="1" x14ac:dyDescent="0.3">
      <c r="B164" s="4" t="s">
        <v>321</v>
      </c>
      <c r="C164" s="4" t="s">
        <v>322</v>
      </c>
      <c r="D164" s="3" t="s">
        <v>198</v>
      </c>
      <c r="E164" s="18">
        <v>140394.97839999999</v>
      </c>
      <c r="F164" s="18"/>
      <c r="G164" s="18">
        <f>-VLOOKUP(B164,'DD-4'!$B$12:$G$163,4,FALSE)</f>
        <v>-140394.97839999999</v>
      </c>
      <c r="H164" s="18"/>
      <c r="I164" s="18"/>
      <c r="J164" s="97">
        <f>SUM(E164:I164)</f>
        <v>0</v>
      </c>
      <c r="K164" s="3">
        <v>6.64</v>
      </c>
      <c r="L164" s="3">
        <f t="shared" si="171"/>
        <v>0</v>
      </c>
      <c r="M164" s="3">
        <v>6.69</v>
      </c>
      <c r="N164" s="3">
        <f t="shared" si="172"/>
        <v>0</v>
      </c>
      <c r="O164" s="3">
        <f t="shared" si="173"/>
        <v>5.0000000000000711E-2</v>
      </c>
      <c r="P164" s="3">
        <f t="shared" si="173"/>
        <v>0</v>
      </c>
      <c r="R164" s="3">
        <f t="shared" si="174"/>
        <v>0</v>
      </c>
      <c r="S164" s="3">
        <f t="shared" si="174"/>
        <v>-932222.66</v>
      </c>
      <c r="T164" s="3">
        <f t="shared" si="174"/>
        <v>0</v>
      </c>
      <c r="U164" s="3">
        <f t="shared" si="174"/>
        <v>0</v>
      </c>
    </row>
    <row r="165" spans="2:21" s="1" customFormat="1" ht="15" hidden="1" customHeight="1" x14ac:dyDescent="0.3">
      <c r="B165" s="4" t="s">
        <v>323</v>
      </c>
      <c r="C165" s="4" t="s">
        <v>324</v>
      </c>
      <c r="D165" s="3" t="s">
        <v>28</v>
      </c>
      <c r="E165" s="18">
        <v>80819</v>
      </c>
      <c r="F165" s="18"/>
      <c r="G165" s="18">
        <f>-VLOOKUP(B165,'DD-4'!$B$12:$G$163,4,FALSE)</f>
        <v>-80819</v>
      </c>
      <c r="H165" s="18"/>
      <c r="I165" s="18"/>
      <c r="J165" s="97">
        <f>SUM(E165:I165)</f>
        <v>0</v>
      </c>
      <c r="K165" s="3">
        <v>4.63</v>
      </c>
      <c r="L165" s="3">
        <f t="shared" si="171"/>
        <v>0</v>
      </c>
      <c r="M165" s="3">
        <v>4.66</v>
      </c>
      <c r="N165" s="3">
        <f t="shared" si="172"/>
        <v>0</v>
      </c>
      <c r="O165" s="3">
        <f t="shared" si="173"/>
        <v>3.0000000000000249E-2</v>
      </c>
      <c r="P165" s="3">
        <f t="shared" si="173"/>
        <v>0</v>
      </c>
      <c r="R165" s="3">
        <f t="shared" si="174"/>
        <v>0</v>
      </c>
      <c r="S165" s="3">
        <f t="shared" si="174"/>
        <v>-374191.97</v>
      </c>
      <c r="T165" s="3">
        <f t="shared" si="174"/>
        <v>0</v>
      </c>
      <c r="U165" s="3">
        <f t="shared" si="174"/>
        <v>0</v>
      </c>
    </row>
    <row r="166" spans="2:21" s="1" customFormat="1" ht="15" hidden="1" customHeight="1" x14ac:dyDescent="0.3">
      <c r="B166" s="4" t="s">
        <v>325</v>
      </c>
      <c r="C166" s="4" t="s">
        <v>326</v>
      </c>
      <c r="D166" s="3" t="s">
        <v>28</v>
      </c>
      <c r="E166" s="18">
        <v>4679</v>
      </c>
      <c r="F166" s="18"/>
      <c r="G166" s="18">
        <f>-VLOOKUP(B166,'DD-4'!$B$12:$G$163,4,FALSE)</f>
        <v>-4679</v>
      </c>
      <c r="H166" s="18"/>
      <c r="I166" s="18"/>
      <c r="J166" s="97">
        <f>SUM(E166:I166)</f>
        <v>0</v>
      </c>
      <c r="K166" s="3">
        <v>4.28</v>
      </c>
      <c r="L166" s="3">
        <f t="shared" si="171"/>
        <v>0</v>
      </c>
      <c r="M166" s="3">
        <v>4.3</v>
      </c>
      <c r="N166" s="3">
        <f t="shared" si="172"/>
        <v>0</v>
      </c>
      <c r="O166" s="3">
        <f t="shared" si="173"/>
        <v>1.9999999999999574E-2</v>
      </c>
      <c r="P166" s="3">
        <f t="shared" si="173"/>
        <v>0</v>
      </c>
      <c r="R166" s="3">
        <f t="shared" si="174"/>
        <v>0</v>
      </c>
      <c r="S166" s="3">
        <f t="shared" si="174"/>
        <v>-20026.12</v>
      </c>
      <c r="T166" s="3">
        <f t="shared" si="174"/>
        <v>0</v>
      </c>
      <c r="U166" s="3">
        <f t="shared" si="174"/>
        <v>0</v>
      </c>
    </row>
    <row r="167" spans="2:21" s="1" customFormat="1" ht="19.95" hidden="1" customHeight="1" x14ac:dyDescent="0.3">
      <c r="B167" s="6" t="s">
        <v>327</v>
      </c>
      <c r="C167" s="6" t="s">
        <v>328</v>
      </c>
      <c r="D167" s="5"/>
      <c r="E167" s="19"/>
      <c r="F167" s="19"/>
      <c r="G167" s="19"/>
      <c r="H167" s="19"/>
      <c r="I167" s="19"/>
      <c r="J167" s="19"/>
      <c r="K167" s="5"/>
      <c r="L167" s="5">
        <f>SUM(L168:L169)</f>
        <v>0</v>
      </c>
      <c r="M167" s="5"/>
      <c r="N167" s="5">
        <f>SUM(N168:N169)</f>
        <v>0</v>
      </c>
      <c r="O167" s="5"/>
      <c r="P167" s="5">
        <f>SUM(P168:P169)</f>
        <v>0</v>
      </c>
      <c r="R167" s="5">
        <f t="shared" ref="R167:U167" si="175">SUM(R168:R169)</f>
        <v>0</v>
      </c>
      <c r="S167" s="5">
        <f t="shared" si="175"/>
        <v>-31797.800000000003</v>
      </c>
      <c r="T167" s="5">
        <f t="shared" si="175"/>
        <v>0</v>
      </c>
      <c r="U167" s="5">
        <f t="shared" si="175"/>
        <v>0</v>
      </c>
    </row>
    <row r="168" spans="2:21" s="1" customFormat="1" ht="15" hidden="1" customHeight="1" x14ac:dyDescent="0.3">
      <c r="B168" s="4" t="s">
        <v>329</v>
      </c>
      <c r="C168" s="4" t="s">
        <v>330</v>
      </c>
      <c r="D168" s="3" t="s">
        <v>14</v>
      </c>
      <c r="E168" s="18">
        <v>771.27</v>
      </c>
      <c r="F168" s="18"/>
      <c r="G168" s="18">
        <f>-VLOOKUP(B168,'DD-4'!$B$12:$G$163,4,FALSE)</f>
        <v>-771.27</v>
      </c>
      <c r="H168" s="18"/>
      <c r="I168" s="18"/>
      <c r="J168" s="97">
        <f>SUM(E168:I168)</f>
        <v>0</v>
      </c>
      <c r="K168" s="3">
        <v>28.59</v>
      </c>
      <c r="L168" s="3">
        <f t="shared" ref="L168:L169" si="176">+ROUND(+IF(J168="",0,J168*K168),2)</f>
        <v>0</v>
      </c>
      <c r="M168" s="3">
        <v>29.03</v>
      </c>
      <c r="N168" s="3">
        <f t="shared" ref="N168:N169" si="177">+ROUND(+IF(J168="",0,J168*M168),2)</f>
        <v>0</v>
      </c>
      <c r="O168" s="3">
        <f t="shared" ref="O168:P169" si="178">+M168-K168</f>
        <v>0.44000000000000128</v>
      </c>
      <c r="P168" s="3">
        <f t="shared" si="178"/>
        <v>0</v>
      </c>
      <c r="R168" s="3">
        <f t="shared" ref="R168:U169" si="179">+ROUND($K168*F168,2)</f>
        <v>0</v>
      </c>
      <c r="S168" s="3">
        <f t="shared" si="179"/>
        <v>-22050.61</v>
      </c>
      <c r="T168" s="3">
        <f t="shared" si="179"/>
        <v>0</v>
      </c>
      <c r="U168" s="3">
        <f t="shared" si="179"/>
        <v>0</v>
      </c>
    </row>
    <row r="169" spans="2:21" s="1" customFormat="1" ht="15" hidden="1" customHeight="1" x14ac:dyDescent="0.3">
      <c r="B169" s="4" t="s">
        <v>331</v>
      </c>
      <c r="C169" s="4" t="s">
        <v>332</v>
      </c>
      <c r="D169" s="3" t="s">
        <v>198</v>
      </c>
      <c r="E169" s="18">
        <v>1467.95</v>
      </c>
      <c r="F169" s="18"/>
      <c r="G169" s="18">
        <f>-VLOOKUP(B169,'DD-4'!$B$12:$G$163,4,FALSE)</f>
        <v>-1467.95</v>
      </c>
      <c r="H169" s="18"/>
      <c r="I169" s="18"/>
      <c r="J169" s="97">
        <f>SUM(E169:I169)</f>
        <v>0</v>
      </c>
      <c r="K169" s="3">
        <v>6.64</v>
      </c>
      <c r="L169" s="3">
        <f t="shared" si="176"/>
        <v>0</v>
      </c>
      <c r="M169" s="3">
        <v>6.69</v>
      </c>
      <c r="N169" s="3">
        <f t="shared" si="177"/>
        <v>0</v>
      </c>
      <c r="O169" s="3">
        <f t="shared" si="178"/>
        <v>5.0000000000000711E-2</v>
      </c>
      <c r="P169" s="3">
        <f t="shared" si="178"/>
        <v>0</v>
      </c>
      <c r="R169" s="3">
        <f t="shared" si="179"/>
        <v>0</v>
      </c>
      <c r="S169" s="3">
        <f t="shared" si="179"/>
        <v>-9747.19</v>
      </c>
      <c r="T169" s="3">
        <f t="shared" si="179"/>
        <v>0</v>
      </c>
      <c r="U169" s="3">
        <f t="shared" si="179"/>
        <v>0</v>
      </c>
    </row>
    <row r="170" spans="2:21" s="1" customFormat="1" ht="19.95" hidden="1" customHeight="1" x14ac:dyDescent="0.3">
      <c r="B170" s="6" t="s">
        <v>333</v>
      </c>
      <c r="C170" s="6" t="s">
        <v>334</v>
      </c>
      <c r="D170" s="5"/>
      <c r="E170" s="19"/>
      <c r="F170" s="19"/>
      <c r="G170" s="19"/>
      <c r="H170" s="19"/>
      <c r="I170" s="19"/>
      <c r="J170" s="19"/>
      <c r="K170" s="5"/>
      <c r="L170" s="5">
        <f>SUM(L171:L173)</f>
        <v>0</v>
      </c>
      <c r="M170" s="5"/>
      <c r="N170" s="5">
        <f>SUM(N171:N173)</f>
        <v>0</v>
      </c>
      <c r="O170" s="5"/>
      <c r="P170" s="5">
        <f>SUM(P171:P173)</f>
        <v>0</v>
      </c>
      <c r="R170" s="5">
        <f t="shared" ref="R170:U170" si="180">SUM(R171:R173)</f>
        <v>0</v>
      </c>
      <c r="S170" s="5">
        <f t="shared" si="180"/>
        <v>-24466.98</v>
      </c>
      <c r="T170" s="5">
        <f t="shared" si="180"/>
        <v>0</v>
      </c>
      <c r="U170" s="5">
        <f t="shared" si="180"/>
        <v>0</v>
      </c>
    </row>
    <row r="171" spans="2:21" s="1" customFormat="1" ht="15" hidden="1" customHeight="1" x14ac:dyDescent="0.3">
      <c r="B171" s="4" t="s">
        <v>335</v>
      </c>
      <c r="C171" s="4" t="s">
        <v>336</v>
      </c>
      <c r="D171" s="3" t="s">
        <v>78</v>
      </c>
      <c r="E171" s="18">
        <v>23.99249</v>
      </c>
      <c r="F171" s="18"/>
      <c r="G171" s="18">
        <f>-VLOOKUP(B171,'DD-4'!$B$12:$G$163,4,FALSE)</f>
        <v>-23.99249</v>
      </c>
      <c r="H171" s="18"/>
      <c r="I171" s="18"/>
      <c r="J171" s="97">
        <f>SUM(E171:I171)</f>
        <v>0</v>
      </c>
      <c r="K171" s="3">
        <v>478.59</v>
      </c>
      <c r="L171" s="3">
        <f t="shared" ref="L171:L173" si="181">+ROUND(+IF(J171="",0,J171*K171),2)</f>
        <v>0</v>
      </c>
      <c r="M171" s="3">
        <v>479.07</v>
      </c>
      <c r="N171" s="3">
        <f t="shared" ref="N171:N173" si="182">+ROUND(+IF(J171="",0,J171*M171),2)</f>
        <v>0</v>
      </c>
      <c r="O171" s="3">
        <f t="shared" ref="O171:P173" si="183">+M171-K171</f>
        <v>0.48000000000001819</v>
      </c>
      <c r="P171" s="3">
        <f t="shared" si="183"/>
        <v>0</v>
      </c>
      <c r="R171" s="3">
        <f t="shared" ref="R171:U173" si="184">+ROUND($K171*F171,2)</f>
        <v>0</v>
      </c>
      <c r="S171" s="3">
        <f t="shared" si="184"/>
        <v>-11482.57</v>
      </c>
      <c r="T171" s="3">
        <f t="shared" si="184"/>
        <v>0</v>
      </c>
      <c r="U171" s="3">
        <f t="shared" si="184"/>
        <v>0</v>
      </c>
    </row>
    <row r="172" spans="2:21" s="1" customFormat="1" ht="15" hidden="1" customHeight="1" x14ac:dyDescent="0.3">
      <c r="B172" s="4" t="s">
        <v>337</v>
      </c>
      <c r="C172" s="4" t="s">
        <v>338</v>
      </c>
      <c r="D172" s="3" t="s">
        <v>14</v>
      </c>
      <c r="E172" s="18">
        <v>2.4420500000000001</v>
      </c>
      <c r="F172" s="18"/>
      <c r="G172" s="18">
        <f>-VLOOKUP(B172,'DD-4'!$B$12:$G$163,4,FALSE)</f>
        <v>-2.4420500000000001</v>
      </c>
      <c r="H172" s="18"/>
      <c r="I172" s="18"/>
      <c r="J172" s="97">
        <f>SUM(E172:I172)</f>
        <v>0</v>
      </c>
      <c r="K172" s="3">
        <v>68.790000000000006</v>
      </c>
      <c r="L172" s="3">
        <f t="shared" si="181"/>
        <v>0</v>
      </c>
      <c r="M172" s="3">
        <v>69.56</v>
      </c>
      <c r="N172" s="3">
        <f t="shared" si="182"/>
        <v>0</v>
      </c>
      <c r="O172" s="3">
        <f t="shared" si="183"/>
        <v>0.76999999999999602</v>
      </c>
      <c r="P172" s="3">
        <f t="shared" si="183"/>
        <v>0</v>
      </c>
      <c r="R172" s="3">
        <f t="shared" si="184"/>
        <v>0</v>
      </c>
      <c r="S172" s="3">
        <f t="shared" si="184"/>
        <v>-167.99</v>
      </c>
      <c r="T172" s="3">
        <f t="shared" si="184"/>
        <v>0</v>
      </c>
      <c r="U172" s="3">
        <f t="shared" si="184"/>
        <v>0</v>
      </c>
    </row>
    <row r="173" spans="2:21" s="1" customFormat="1" ht="15" hidden="1" customHeight="1" x14ac:dyDescent="0.3">
      <c r="B173" s="4" t="s">
        <v>339</v>
      </c>
      <c r="C173" s="4" t="s">
        <v>340</v>
      </c>
      <c r="D173" s="3" t="s">
        <v>198</v>
      </c>
      <c r="E173" s="18">
        <v>1930.184</v>
      </c>
      <c r="F173" s="18"/>
      <c r="G173" s="18">
        <f>-VLOOKUP(B173,'DD-4'!$B$12:$G$163,4,FALSE)</f>
        <v>-1930.184</v>
      </c>
      <c r="H173" s="18"/>
      <c r="I173" s="18"/>
      <c r="J173" s="97">
        <f>SUM(E173:I173)</f>
        <v>0</v>
      </c>
      <c r="K173" s="3">
        <v>6.64</v>
      </c>
      <c r="L173" s="3">
        <f t="shared" si="181"/>
        <v>0</v>
      </c>
      <c r="M173" s="3">
        <v>6.69</v>
      </c>
      <c r="N173" s="3">
        <f t="shared" si="182"/>
        <v>0</v>
      </c>
      <c r="O173" s="3">
        <f t="shared" si="183"/>
        <v>5.0000000000000711E-2</v>
      </c>
      <c r="P173" s="3">
        <f t="shared" si="183"/>
        <v>0</v>
      </c>
      <c r="R173" s="3">
        <f t="shared" si="184"/>
        <v>0</v>
      </c>
      <c r="S173" s="3">
        <f t="shared" si="184"/>
        <v>-12816.42</v>
      </c>
      <c r="T173" s="3">
        <f t="shared" si="184"/>
        <v>0</v>
      </c>
      <c r="U173" s="3">
        <f t="shared" si="184"/>
        <v>0</v>
      </c>
    </row>
    <row r="174" spans="2:21" s="1" customFormat="1" ht="19.95" hidden="1" customHeight="1" x14ac:dyDescent="0.3">
      <c r="B174" s="6" t="s">
        <v>341</v>
      </c>
      <c r="C174" s="6" t="s">
        <v>342</v>
      </c>
      <c r="D174" s="5"/>
      <c r="E174" s="19"/>
      <c r="F174" s="19"/>
      <c r="G174" s="19"/>
      <c r="H174" s="19"/>
      <c r="I174" s="19"/>
      <c r="J174" s="19"/>
      <c r="K174" s="5"/>
      <c r="L174" s="5">
        <f>SUM(L175:L177)</f>
        <v>0</v>
      </c>
      <c r="M174" s="5"/>
      <c r="N174" s="5">
        <f>SUM(N175:N177)</f>
        <v>0</v>
      </c>
      <c r="O174" s="5"/>
      <c r="P174" s="5">
        <f>SUM(P175:P177)</f>
        <v>0</v>
      </c>
      <c r="R174" s="5">
        <f t="shared" ref="R174:U174" si="185">SUM(R175:R177)</f>
        <v>0</v>
      </c>
      <c r="S174" s="5">
        <f t="shared" si="185"/>
        <v>-125732.54000000001</v>
      </c>
      <c r="T174" s="5">
        <f t="shared" si="185"/>
        <v>0</v>
      </c>
      <c r="U174" s="5">
        <f t="shared" si="185"/>
        <v>0</v>
      </c>
    </row>
    <row r="175" spans="2:21" s="1" customFormat="1" ht="15" hidden="1" customHeight="1" x14ac:dyDescent="0.3">
      <c r="B175" s="4" t="s">
        <v>343</v>
      </c>
      <c r="C175" s="4" t="s">
        <v>344</v>
      </c>
      <c r="D175" s="3" t="s">
        <v>78</v>
      </c>
      <c r="E175" s="18">
        <v>94.696640000000002</v>
      </c>
      <c r="F175" s="18"/>
      <c r="G175" s="18">
        <f>-VLOOKUP(B175,'DD-4'!$B$12:$G$163,4,FALSE)</f>
        <v>-94.696640000000002</v>
      </c>
      <c r="H175" s="18"/>
      <c r="I175" s="18"/>
      <c r="J175" s="97">
        <f>SUM(E175:I175)</f>
        <v>0</v>
      </c>
      <c r="K175" s="3">
        <v>478.59</v>
      </c>
      <c r="L175" s="3">
        <f t="shared" ref="L175:L177" si="186">+ROUND(+IF(J175="",0,J175*K175),2)</f>
        <v>0</v>
      </c>
      <c r="M175" s="3">
        <v>479.07</v>
      </c>
      <c r="N175" s="3">
        <f t="shared" ref="N175:N177" si="187">+ROUND(+IF(J175="",0,J175*M175),2)</f>
        <v>0</v>
      </c>
      <c r="O175" s="3">
        <f t="shared" ref="O175:P177" si="188">+M175-K175</f>
        <v>0.48000000000001819</v>
      </c>
      <c r="P175" s="3">
        <f t="shared" si="188"/>
        <v>0</v>
      </c>
      <c r="R175" s="3">
        <f t="shared" ref="R175:U177" si="189">+ROUND($K175*F175,2)</f>
        <v>0</v>
      </c>
      <c r="S175" s="3">
        <f t="shared" si="189"/>
        <v>-45320.86</v>
      </c>
      <c r="T175" s="3">
        <f t="shared" si="189"/>
        <v>0</v>
      </c>
      <c r="U175" s="3">
        <f t="shared" si="189"/>
        <v>0</v>
      </c>
    </row>
    <row r="176" spans="2:21" s="1" customFormat="1" ht="15" hidden="1" customHeight="1" x14ac:dyDescent="0.3">
      <c r="B176" s="4" t="s">
        <v>345</v>
      </c>
      <c r="C176" s="4" t="s">
        <v>346</v>
      </c>
      <c r="D176" s="3" t="s">
        <v>14</v>
      </c>
      <c r="E176" s="18">
        <v>460.74540000000002</v>
      </c>
      <c r="F176" s="18"/>
      <c r="G176" s="18">
        <f>-VLOOKUP(B176,'DD-4'!$B$12:$G$163,4,FALSE)</f>
        <v>-460.74540000000002</v>
      </c>
      <c r="H176" s="18"/>
      <c r="I176" s="18"/>
      <c r="J176" s="97">
        <f>SUM(E176:I176)</f>
        <v>0</v>
      </c>
      <c r="K176" s="3">
        <v>68.790000000000006</v>
      </c>
      <c r="L176" s="3">
        <f t="shared" si="186"/>
        <v>0</v>
      </c>
      <c r="M176" s="3">
        <v>69.56</v>
      </c>
      <c r="N176" s="3">
        <f t="shared" si="187"/>
        <v>0</v>
      </c>
      <c r="O176" s="3">
        <f t="shared" si="188"/>
        <v>0.76999999999999602</v>
      </c>
      <c r="P176" s="3">
        <f t="shared" si="188"/>
        <v>0</v>
      </c>
      <c r="R176" s="3">
        <f t="shared" si="189"/>
        <v>0</v>
      </c>
      <c r="S176" s="3">
        <f t="shared" si="189"/>
        <v>-31694.68</v>
      </c>
      <c r="T176" s="3">
        <f t="shared" si="189"/>
        <v>0</v>
      </c>
      <c r="U176" s="3">
        <f t="shared" si="189"/>
        <v>0</v>
      </c>
    </row>
    <row r="177" spans="2:21" s="1" customFormat="1" ht="15" hidden="1" customHeight="1" x14ac:dyDescent="0.3">
      <c r="B177" s="4" t="s">
        <v>347</v>
      </c>
      <c r="C177" s="4" t="s">
        <v>348</v>
      </c>
      <c r="D177" s="3" t="s">
        <v>198</v>
      </c>
      <c r="E177" s="18">
        <v>7336.8980000000001</v>
      </c>
      <c r="F177" s="18"/>
      <c r="G177" s="18">
        <f>-VLOOKUP(B177,'DD-4'!$B$12:$G$163,4,FALSE)</f>
        <v>-7336.8980000000001</v>
      </c>
      <c r="H177" s="18"/>
      <c r="I177" s="18"/>
      <c r="J177" s="97">
        <f>SUM(E177:I177)</f>
        <v>0</v>
      </c>
      <c r="K177" s="3">
        <v>6.64</v>
      </c>
      <c r="L177" s="3">
        <f t="shared" si="186"/>
        <v>0</v>
      </c>
      <c r="M177" s="3">
        <v>6.69</v>
      </c>
      <c r="N177" s="3">
        <f t="shared" si="187"/>
        <v>0</v>
      </c>
      <c r="O177" s="3">
        <f t="shared" si="188"/>
        <v>5.0000000000000711E-2</v>
      </c>
      <c r="P177" s="3">
        <f t="shared" si="188"/>
        <v>0</v>
      </c>
      <c r="R177" s="3">
        <f t="shared" si="189"/>
        <v>0</v>
      </c>
      <c r="S177" s="3">
        <f t="shared" si="189"/>
        <v>-48717</v>
      </c>
      <c r="T177" s="3">
        <f t="shared" si="189"/>
        <v>0</v>
      </c>
      <c r="U177" s="3">
        <f t="shared" si="189"/>
        <v>0</v>
      </c>
    </row>
    <row r="178" spans="2:21" s="1" customFormat="1" ht="25.2" hidden="1" customHeight="1" x14ac:dyDescent="0.3">
      <c r="B178" s="12" t="s">
        <v>349</v>
      </c>
      <c r="C178" s="12" t="s">
        <v>350</v>
      </c>
      <c r="D178" s="13"/>
      <c r="E178" s="17"/>
      <c r="F178" s="17"/>
      <c r="G178" s="17"/>
      <c r="H178" s="17"/>
      <c r="I178" s="17"/>
      <c r="J178" s="17"/>
      <c r="K178" s="13"/>
      <c r="L178" s="13">
        <f>SUM(L179:L181)</f>
        <v>0</v>
      </c>
      <c r="M178" s="13"/>
      <c r="N178" s="13">
        <f>SUM(N179:N181)</f>
        <v>0</v>
      </c>
      <c r="O178" s="13"/>
      <c r="P178" s="13">
        <f>SUM(P179:P181)</f>
        <v>0</v>
      </c>
      <c r="R178" s="13">
        <f t="shared" ref="R178:U178" si="190">SUM(R179:R181)</f>
        <v>0</v>
      </c>
      <c r="S178" s="13">
        <f t="shared" si="190"/>
        <v>-249227.55</v>
      </c>
      <c r="T178" s="13">
        <f t="shared" si="190"/>
        <v>0</v>
      </c>
      <c r="U178" s="13">
        <f t="shared" si="190"/>
        <v>0</v>
      </c>
    </row>
    <row r="179" spans="2:21" s="1" customFormat="1" ht="15" hidden="1" customHeight="1" x14ac:dyDescent="0.3">
      <c r="B179" s="4" t="s">
        <v>351</v>
      </c>
      <c r="C179" s="4" t="s">
        <v>352</v>
      </c>
      <c r="D179" s="3" t="s">
        <v>78</v>
      </c>
      <c r="E179" s="18">
        <v>175.35</v>
      </c>
      <c r="F179" s="18"/>
      <c r="G179" s="18">
        <f>-VLOOKUP(B179,'DD-4'!$B$12:$G$163,4,FALSE)</f>
        <v>-175.35</v>
      </c>
      <c r="H179" s="18"/>
      <c r="I179" s="18"/>
      <c r="J179" s="97">
        <f>SUM(E179:I179)</f>
        <v>0</v>
      </c>
      <c r="K179" s="3">
        <v>530.54999999999995</v>
      </c>
      <c r="L179" s="3">
        <f t="shared" ref="L179:L181" si="191">+ROUND(+IF(J179="",0,J179*K179),2)</f>
        <v>0</v>
      </c>
      <c r="M179" s="3">
        <v>531.03</v>
      </c>
      <c r="N179" s="3">
        <f t="shared" ref="N179:N181" si="192">+ROUND(+IF(J179="",0,J179*M179),2)</f>
        <v>0</v>
      </c>
      <c r="O179" s="3">
        <f t="shared" ref="O179:P181" si="193">+M179-K179</f>
        <v>0.48000000000001819</v>
      </c>
      <c r="P179" s="3">
        <f t="shared" si="193"/>
        <v>0</v>
      </c>
      <c r="R179" s="3">
        <f t="shared" ref="R179:U181" si="194">+ROUND($K179*F179,2)</f>
        <v>0</v>
      </c>
      <c r="S179" s="3">
        <f t="shared" si="194"/>
        <v>-93031.94</v>
      </c>
      <c r="T179" s="3">
        <f t="shared" si="194"/>
        <v>0</v>
      </c>
      <c r="U179" s="3">
        <f t="shared" si="194"/>
        <v>0</v>
      </c>
    </row>
    <row r="180" spans="2:21" s="1" customFormat="1" ht="15" hidden="1" customHeight="1" x14ac:dyDescent="0.3">
      <c r="B180" s="4" t="s">
        <v>353</v>
      </c>
      <c r="C180" s="4" t="s">
        <v>354</v>
      </c>
      <c r="D180" s="3" t="s">
        <v>14</v>
      </c>
      <c r="E180" s="18">
        <v>944.36</v>
      </c>
      <c r="F180" s="18"/>
      <c r="G180" s="18">
        <f>-VLOOKUP(B180,'DD-4'!$B$12:$G$163,4,FALSE)</f>
        <v>-944.36</v>
      </c>
      <c r="H180" s="18"/>
      <c r="I180" s="18"/>
      <c r="J180" s="97">
        <f>SUM(E180:I180)</f>
        <v>0</v>
      </c>
      <c r="K180" s="3">
        <v>76.83</v>
      </c>
      <c r="L180" s="3">
        <f t="shared" si="191"/>
        <v>0</v>
      </c>
      <c r="M180" s="3">
        <v>79.42</v>
      </c>
      <c r="N180" s="3">
        <f t="shared" si="192"/>
        <v>0</v>
      </c>
      <c r="O180" s="3">
        <f t="shared" si="193"/>
        <v>2.5900000000000034</v>
      </c>
      <c r="P180" s="3">
        <f t="shared" si="193"/>
        <v>0</v>
      </c>
      <c r="R180" s="3">
        <f t="shared" si="194"/>
        <v>0</v>
      </c>
      <c r="S180" s="3">
        <f t="shared" si="194"/>
        <v>-72555.179999999993</v>
      </c>
      <c r="T180" s="3">
        <f t="shared" si="194"/>
        <v>0</v>
      </c>
      <c r="U180" s="3">
        <f t="shared" si="194"/>
        <v>0</v>
      </c>
    </row>
    <row r="181" spans="2:21" s="1" customFormat="1" ht="15" hidden="1" customHeight="1" x14ac:dyDescent="0.3">
      <c r="B181" s="4" t="s">
        <v>355</v>
      </c>
      <c r="C181" s="4" t="s">
        <v>356</v>
      </c>
      <c r="D181" s="3" t="s">
        <v>198</v>
      </c>
      <c r="E181" s="18">
        <v>12596.45</v>
      </c>
      <c r="F181" s="18"/>
      <c r="G181" s="18">
        <f>-VLOOKUP(B181,'DD-4'!$B$12:$G$163,4,FALSE)</f>
        <v>-12596.45</v>
      </c>
      <c r="H181" s="18"/>
      <c r="I181" s="18"/>
      <c r="J181" s="97">
        <f>SUM(E181:I181)</f>
        <v>0</v>
      </c>
      <c r="K181" s="3">
        <v>6.64</v>
      </c>
      <c r="L181" s="3">
        <f t="shared" si="191"/>
        <v>0</v>
      </c>
      <c r="M181" s="3">
        <v>6.69</v>
      </c>
      <c r="N181" s="3">
        <f t="shared" si="192"/>
        <v>0</v>
      </c>
      <c r="O181" s="3">
        <f t="shared" si="193"/>
        <v>5.0000000000000711E-2</v>
      </c>
      <c r="P181" s="3">
        <f t="shared" si="193"/>
        <v>0</v>
      </c>
      <c r="R181" s="3">
        <f t="shared" si="194"/>
        <v>0</v>
      </c>
      <c r="S181" s="3">
        <f t="shared" si="194"/>
        <v>-83640.429999999993</v>
      </c>
      <c r="T181" s="3">
        <f t="shared" si="194"/>
        <v>0</v>
      </c>
      <c r="U181" s="3">
        <f t="shared" si="194"/>
        <v>0</v>
      </c>
    </row>
    <row r="182" spans="2:21" s="1" customFormat="1" ht="25.2" hidden="1" customHeight="1" x14ac:dyDescent="0.3">
      <c r="B182" s="12" t="s">
        <v>357</v>
      </c>
      <c r="C182" s="12" t="s">
        <v>358</v>
      </c>
      <c r="D182" s="13"/>
      <c r="E182" s="17"/>
      <c r="F182" s="17"/>
      <c r="G182" s="17"/>
      <c r="H182" s="17"/>
      <c r="I182" s="17"/>
      <c r="J182" s="17"/>
      <c r="K182" s="13"/>
      <c r="L182" s="13">
        <f>SUM(L183:L191)</f>
        <v>0</v>
      </c>
      <c r="M182" s="13"/>
      <c r="N182" s="13">
        <f>SUM(N183:N191)</f>
        <v>0</v>
      </c>
      <c r="O182" s="13"/>
      <c r="P182" s="13">
        <f>SUM(P183:P191)</f>
        <v>0</v>
      </c>
      <c r="R182" s="13">
        <f t="shared" ref="R182:U182" si="195">SUM(R183:R191)</f>
        <v>0</v>
      </c>
      <c r="S182" s="13">
        <f t="shared" si="195"/>
        <v>-195015.09</v>
      </c>
      <c r="T182" s="13">
        <f t="shared" si="195"/>
        <v>0</v>
      </c>
      <c r="U182" s="13">
        <f t="shared" si="195"/>
        <v>0</v>
      </c>
    </row>
    <row r="183" spans="2:21" s="1" customFormat="1" ht="15" hidden="1" customHeight="1" x14ac:dyDescent="0.3">
      <c r="B183" s="4" t="s">
        <v>359</v>
      </c>
      <c r="C183" s="4" t="s">
        <v>360</v>
      </c>
      <c r="D183" s="3" t="s">
        <v>78</v>
      </c>
      <c r="E183" s="18">
        <v>25.74</v>
      </c>
      <c r="F183" s="18"/>
      <c r="G183" s="18">
        <f>-VLOOKUP(B183,'DD-4'!$B$12:$G$163,4,FALSE)</f>
        <v>-25.74</v>
      </c>
      <c r="H183" s="18"/>
      <c r="I183" s="18"/>
      <c r="J183" s="97">
        <f t="shared" ref="J183:J191" si="196">SUM(E183:I183)</f>
        <v>0</v>
      </c>
      <c r="K183" s="3">
        <v>478.59</v>
      </c>
      <c r="L183" s="3">
        <f t="shared" ref="L183:L191" si="197">+ROUND(+IF(J183="",0,J183*K183),2)</f>
        <v>0</v>
      </c>
      <c r="M183" s="3">
        <v>479.07</v>
      </c>
      <c r="N183" s="3">
        <f t="shared" ref="N183:N191" si="198">+ROUND(+IF(J183="",0,J183*M183),2)</f>
        <v>0</v>
      </c>
      <c r="O183" s="3">
        <f t="shared" ref="O183:P191" si="199">+M183-K183</f>
        <v>0.48000000000001819</v>
      </c>
      <c r="P183" s="3">
        <f t="shared" si="199"/>
        <v>0</v>
      </c>
      <c r="R183" s="3">
        <f t="shared" ref="R183:R191" si="200">+ROUND($K183*F183,2)</f>
        <v>0</v>
      </c>
      <c r="S183" s="3">
        <f t="shared" ref="S183:S191" si="201">+ROUND($K183*G183,2)</f>
        <v>-12318.91</v>
      </c>
      <c r="T183" s="3">
        <f t="shared" ref="T183:T191" si="202">+ROUND($K183*H183,2)</f>
        <v>0</v>
      </c>
      <c r="U183" s="3">
        <f t="shared" ref="U183:U191" si="203">+ROUND($K183*I183,2)</f>
        <v>0</v>
      </c>
    </row>
    <row r="184" spans="2:21" s="1" customFormat="1" ht="15" hidden="1" customHeight="1" x14ac:dyDescent="0.3">
      <c r="B184" s="4" t="s">
        <v>361</v>
      </c>
      <c r="C184" s="4" t="s">
        <v>362</v>
      </c>
      <c r="D184" s="3" t="s">
        <v>14</v>
      </c>
      <c r="E184" s="18">
        <v>23.4</v>
      </c>
      <c r="F184" s="18"/>
      <c r="G184" s="18">
        <f>-VLOOKUP(B184,'DD-4'!$B$12:$G$163,4,FALSE)</f>
        <v>-23.4</v>
      </c>
      <c r="H184" s="18"/>
      <c r="I184" s="18"/>
      <c r="J184" s="97">
        <f t="shared" si="196"/>
        <v>0</v>
      </c>
      <c r="K184" s="3">
        <v>90.42</v>
      </c>
      <c r="L184" s="3">
        <f t="shared" si="197"/>
        <v>0</v>
      </c>
      <c r="M184" s="3">
        <v>92.37</v>
      </c>
      <c r="N184" s="3">
        <f t="shared" si="198"/>
        <v>0</v>
      </c>
      <c r="O184" s="3">
        <f t="shared" si="199"/>
        <v>1.9500000000000028</v>
      </c>
      <c r="P184" s="3">
        <f t="shared" si="199"/>
        <v>0</v>
      </c>
      <c r="R184" s="3">
        <f t="shared" si="200"/>
        <v>0</v>
      </c>
      <c r="S184" s="3">
        <f t="shared" si="201"/>
        <v>-2115.83</v>
      </c>
      <c r="T184" s="3">
        <f t="shared" si="202"/>
        <v>0</v>
      </c>
      <c r="U184" s="3">
        <f t="shared" si="203"/>
        <v>0</v>
      </c>
    </row>
    <row r="185" spans="2:21" s="1" customFormat="1" ht="15" hidden="1" customHeight="1" x14ac:dyDescent="0.3">
      <c r="B185" s="4" t="s">
        <v>363</v>
      </c>
      <c r="C185" s="4" t="s">
        <v>364</v>
      </c>
      <c r="D185" s="3" t="s">
        <v>198</v>
      </c>
      <c r="E185" s="18">
        <v>2349.6460000000002</v>
      </c>
      <c r="F185" s="18"/>
      <c r="G185" s="18">
        <f>-VLOOKUP(B185,'DD-4'!$B$12:$G$163,4,FALSE)</f>
        <v>-2349.6460000000002</v>
      </c>
      <c r="H185" s="18"/>
      <c r="I185" s="18"/>
      <c r="J185" s="97">
        <f t="shared" si="196"/>
        <v>0</v>
      </c>
      <c r="K185" s="3">
        <v>6.64</v>
      </c>
      <c r="L185" s="3">
        <f t="shared" si="197"/>
        <v>0</v>
      </c>
      <c r="M185" s="3">
        <v>6.69</v>
      </c>
      <c r="N185" s="3">
        <f t="shared" si="198"/>
        <v>0</v>
      </c>
      <c r="O185" s="3">
        <f t="shared" si="199"/>
        <v>5.0000000000000711E-2</v>
      </c>
      <c r="P185" s="3">
        <f t="shared" si="199"/>
        <v>0</v>
      </c>
      <c r="R185" s="3">
        <f t="shared" si="200"/>
        <v>0</v>
      </c>
      <c r="S185" s="3">
        <f t="shared" si="201"/>
        <v>-15601.65</v>
      </c>
      <c r="T185" s="3">
        <f t="shared" si="202"/>
        <v>0</v>
      </c>
      <c r="U185" s="3">
        <f t="shared" si="203"/>
        <v>0</v>
      </c>
    </row>
    <row r="186" spans="2:21" s="1" customFormat="1" ht="15" hidden="1" customHeight="1" x14ac:dyDescent="0.3">
      <c r="B186" s="4" t="s">
        <v>365</v>
      </c>
      <c r="C186" s="4" t="s">
        <v>366</v>
      </c>
      <c r="D186" s="3" t="s">
        <v>198</v>
      </c>
      <c r="E186" s="18">
        <v>9542.9380000000001</v>
      </c>
      <c r="F186" s="18"/>
      <c r="G186" s="18">
        <f>-VLOOKUP(B186,'DD-4'!$B$12:$G$163,4,FALSE)</f>
        <v>-9542.9380000000001</v>
      </c>
      <c r="H186" s="18"/>
      <c r="I186" s="18"/>
      <c r="J186" s="97">
        <f t="shared" si="196"/>
        <v>0</v>
      </c>
      <c r="K186" s="3">
        <v>12.78</v>
      </c>
      <c r="L186" s="3">
        <f t="shared" si="197"/>
        <v>0</v>
      </c>
      <c r="M186" s="3">
        <v>12.92</v>
      </c>
      <c r="N186" s="3">
        <f t="shared" si="198"/>
        <v>0</v>
      </c>
      <c r="O186" s="3">
        <f t="shared" si="199"/>
        <v>0.14000000000000057</v>
      </c>
      <c r="P186" s="3">
        <f t="shared" si="199"/>
        <v>0</v>
      </c>
      <c r="R186" s="3">
        <f t="shared" si="200"/>
        <v>0</v>
      </c>
      <c r="S186" s="3">
        <f t="shared" si="201"/>
        <v>-121958.75</v>
      </c>
      <c r="T186" s="3">
        <f t="shared" si="202"/>
        <v>0</v>
      </c>
      <c r="U186" s="3">
        <f t="shared" si="203"/>
        <v>0</v>
      </c>
    </row>
    <row r="187" spans="2:21" s="1" customFormat="1" ht="15" hidden="1" customHeight="1" x14ac:dyDescent="0.3">
      <c r="B187" s="4" t="s">
        <v>367</v>
      </c>
      <c r="C187" s="4" t="s">
        <v>368</v>
      </c>
      <c r="D187" s="3" t="s">
        <v>28</v>
      </c>
      <c r="E187" s="18">
        <v>12</v>
      </c>
      <c r="F187" s="18"/>
      <c r="G187" s="18">
        <f>-VLOOKUP(B187,'DD-4'!$B$12:$G$163,4,FALSE)</f>
        <v>-12</v>
      </c>
      <c r="H187" s="18"/>
      <c r="I187" s="18"/>
      <c r="J187" s="97">
        <f t="shared" si="196"/>
        <v>0</v>
      </c>
      <c r="K187" s="3">
        <v>52.49</v>
      </c>
      <c r="L187" s="3">
        <f t="shared" si="197"/>
        <v>0</v>
      </c>
      <c r="M187" s="3">
        <v>52.58</v>
      </c>
      <c r="N187" s="3">
        <f t="shared" si="198"/>
        <v>0</v>
      </c>
      <c r="O187" s="3">
        <f t="shared" si="199"/>
        <v>8.9999999999996305E-2</v>
      </c>
      <c r="P187" s="3">
        <f t="shared" si="199"/>
        <v>0</v>
      </c>
      <c r="R187" s="3">
        <f t="shared" si="200"/>
        <v>0</v>
      </c>
      <c r="S187" s="3">
        <f t="shared" si="201"/>
        <v>-629.88</v>
      </c>
      <c r="T187" s="3">
        <f t="shared" si="202"/>
        <v>0</v>
      </c>
      <c r="U187" s="3">
        <f t="shared" si="203"/>
        <v>0</v>
      </c>
    </row>
    <row r="188" spans="2:21" s="1" customFormat="1" ht="15" hidden="1" customHeight="1" x14ac:dyDescent="0.3">
      <c r="B188" s="4" t="s">
        <v>369</v>
      </c>
      <c r="C188" s="4" t="s">
        <v>370</v>
      </c>
      <c r="D188" s="3" t="s">
        <v>28</v>
      </c>
      <c r="E188" s="18">
        <v>12</v>
      </c>
      <c r="F188" s="18"/>
      <c r="G188" s="18">
        <f>-VLOOKUP(B188,'DD-4'!$B$12:$G$163,4,FALSE)</f>
        <v>-12</v>
      </c>
      <c r="H188" s="18"/>
      <c r="I188" s="18"/>
      <c r="J188" s="97">
        <f t="shared" si="196"/>
        <v>0</v>
      </c>
      <c r="K188" s="3">
        <v>102.03</v>
      </c>
      <c r="L188" s="3">
        <f t="shared" si="197"/>
        <v>0</v>
      </c>
      <c r="M188" s="3">
        <v>102.12</v>
      </c>
      <c r="N188" s="3">
        <f t="shared" si="198"/>
        <v>0</v>
      </c>
      <c r="O188" s="3">
        <f t="shared" si="199"/>
        <v>9.0000000000003411E-2</v>
      </c>
      <c r="P188" s="3">
        <f t="shared" si="199"/>
        <v>0</v>
      </c>
      <c r="R188" s="3">
        <f t="shared" si="200"/>
        <v>0</v>
      </c>
      <c r="S188" s="3">
        <f t="shared" si="201"/>
        <v>-1224.3599999999999</v>
      </c>
      <c r="T188" s="3">
        <f t="shared" si="202"/>
        <v>0</v>
      </c>
      <c r="U188" s="3">
        <f t="shared" si="203"/>
        <v>0</v>
      </c>
    </row>
    <row r="189" spans="2:21" s="1" customFormat="1" ht="15" hidden="1" customHeight="1" x14ac:dyDescent="0.3">
      <c r="B189" s="4" t="s">
        <v>371</v>
      </c>
      <c r="C189" s="4" t="s">
        <v>372</v>
      </c>
      <c r="D189" s="3" t="s">
        <v>198</v>
      </c>
      <c r="E189" s="18">
        <v>9542.94</v>
      </c>
      <c r="F189" s="18"/>
      <c r="G189" s="18">
        <f>-VLOOKUP(B189,'DD-4'!$B$12:$G$163,4,FALSE)</f>
        <v>-9542.94</v>
      </c>
      <c r="H189" s="18"/>
      <c r="I189" s="18"/>
      <c r="J189" s="97">
        <f t="shared" si="196"/>
        <v>0</v>
      </c>
      <c r="K189" s="3">
        <v>4.2699999999999996</v>
      </c>
      <c r="L189" s="3">
        <f t="shared" si="197"/>
        <v>0</v>
      </c>
      <c r="M189" s="3">
        <v>4.37</v>
      </c>
      <c r="N189" s="3">
        <f t="shared" si="198"/>
        <v>0</v>
      </c>
      <c r="O189" s="3">
        <f t="shared" si="199"/>
        <v>0.10000000000000053</v>
      </c>
      <c r="P189" s="3">
        <f t="shared" si="199"/>
        <v>0</v>
      </c>
      <c r="R189" s="3">
        <f t="shared" si="200"/>
        <v>0</v>
      </c>
      <c r="S189" s="3">
        <f t="shared" si="201"/>
        <v>-40748.35</v>
      </c>
      <c r="T189" s="3">
        <f t="shared" si="202"/>
        <v>0</v>
      </c>
      <c r="U189" s="3">
        <f t="shared" si="203"/>
        <v>0</v>
      </c>
    </row>
    <row r="190" spans="2:21" s="1" customFormat="1" ht="15" hidden="1" customHeight="1" x14ac:dyDescent="0.3">
      <c r="B190" s="4" t="s">
        <v>373</v>
      </c>
      <c r="C190" s="4" t="s">
        <v>374</v>
      </c>
      <c r="D190" s="3" t="s">
        <v>28</v>
      </c>
      <c r="E190" s="18">
        <v>12</v>
      </c>
      <c r="F190" s="18"/>
      <c r="G190" s="18">
        <f>-VLOOKUP(B190,'DD-4'!$B$12:$G$163,4,FALSE)</f>
        <v>-12</v>
      </c>
      <c r="H190" s="18"/>
      <c r="I190" s="18"/>
      <c r="J190" s="97">
        <f t="shared" si="196"/>
        <v>0</v>
      </c>
      <c r="K190" s="3">
        <v>17.39</v>
      </c>
      <c r="L190" s="3">
        <f t="shared" si="197"/>
        <v>0</v>
      </c>
      <c r="M190" s="3">
        <v>18.13</v>
      </c>
      <c r="N190" s="3">
        <f t="shared" si="198"/>
        <v>0</v>
      </c>
      <c r="O190" s="3">
        <f t="shared" si="199"/>
        <v>0.73999999999999844</v>
      </c>
      <c r="P190" s="3">
        <f t="shared" si="199"/>
        <v>0</v>
      </c>
      <c r="R190" s="3">
        <f t="shared" si="200"/>
        <v>0</v>
      </c>
      <c r="S190" s="3">
        <f t="shared" si="201"/>
        <v>-208.68</v>
      </c>
      <c r="T190" s="3">
        <f t="shared" si="202"/>
        <v>0</v>
      </c>
      <c r="U190" s="3">
        <f t="shared" si="203"/>
        <v>0</v>
      </c>
    </row>
    <row r="191" spans="2:21" s="1" customFormat="1" ht="15" hidden="1" customHeight="1" x14ac:dyDescent="0.3">
      <c r="B191" s="4" t="s">
        <v>375</v>
      </c>
      <c r="C191" s="4" t="s">
        <v>376</v>
      </c>
      <c r="D191" s="3" t="s">
        <v>28</v>
      </c>
      <c r="E191" s="18">
        <v>12</v>
      </c>
      <c r="F191" s="18"/>
      <c r="G191" s="18">
        <f>-VLOOKUP(B191,'DD-4'!$B$12:$G$163,4,FALSE)</f>
        <v>-12</v>
      </c>
      <c r="H191" s="18"/>
      <c r="I191" s="18"/>
      <c r="J191" s="97">
        <f t="shared" si="196"/>
        <v>0</v>
      </c>
      <c r="K191" s="3">
        <v>17.39</v>
      </c>
      <c r="L191" s="3">
        <f t="shared" si="197"/>
        <v>0</v>
      </c>
      <c r="M191" s="3">
        <v>18.13</v>
      </c>
      <c r="N191" s="3">
        <f t="shared" si="198"/>
        <v>0</v>
      </c>
      <c r="O191" s="3">
        <f t="shared" si="199"/>
        <v>0.73999999999999844</v>
      </c>
      <c r="P191" s="3">
        <f t="shared" si="199"/>
        <v>0</v>
      </c>
      <c r="R191" s="3">
        <f t="shared" si="200"/>
        <v>0</v>
      </c>
      <c r="S191" s="3">
        <f t="shared" si="201"/>
        <v>-208.68</v>
      </c>
      <c r="T191" s="3">
        <f t="shared" si="202"/>
        <v>0</v>
      </c>
      <c r="U191" s="3">
        <f t="shared" si="203"/>
        <v>0</v>
      </c>
    </row>
    <row r="192" spans="2:21" s="1" customFormat="1" ht="25.2" hidden="1" customHeight="1" x14ac:dyDescent="0.3">
      <c r="B192" s="12" t="s">
        <v>377</v>
      </c>
      <c r="C192" s="12" t="s">
        <v>378</v>
      </c>
      <c r="D192" s="13"/>
      <c r="E192" s="17"/>
      <c r="F192" s="17"/>
      <c r="G192" s="17"/>
      <c r="H192" s="17"/>
      <c r="I192" s="17"/>
      <c r="J192" s="17"/>
      <c r="K192" s="13"/>
      <c r="L192" s="13">
        <f>SUM(L193:L195)</f>
        <v>0</v>
      </c>
      <c r="M192" s="13"/>
      <c r="N192" s="13">
        <f>SUM(N193:N195)</f>
        <v>0</v>
      </c>
      <c r="O192" s="13"/>
      <c r="P192" s="13">
        <f>SUM(P193:P195)</f>
        <v>0</v>
      </c>
      <c r="R192" s="13">
        <f t="shared" ref="R192:U192" si="204">SUM(R193:R195)</f>
        <v>0</v>
      </c>
      <c r="S192" s="13">
        <f t="shared" si="204"/>
        <v>-780430.18</v>
      </c>
      <c r="T192" s="13">
        <f t="shared" si="204"/>
        <v>0</v>
      </c>
      <c r="U192" s="13">
        <f t="shared" si="204"/>
        <v>0</v>
      </c>
    </row>
    <row r="193" spans="2:21" s="1" customFormat="1" ht="15" hidden="1" customHeight="1" x14ac:dyDescent="0.3">
      <c r="B193" s="4" t="s">
        <v>379</v>
      </c>
      <c r="C193" s="4" t="s">
        <v>380</v>
      </c>
      <c r="D193" s="3" t="s">
        <v>78</v>
      </c>
      <c r="E193" s="18">
        <v>1330.84</v>
      </c>
      <c r="F193" s="18"/>
      <c r="G193" s="18">
        <f>-VLOOKUP(B193,'DD-4'!$B$12:$G$163,4,FALSE)</f>
        <v>-1330.84</v>
      </c>
      <c r="H193" s="18"/>
      <c r="I193" s="18"/>
      <c r="J193" s="97">
        <f>SUM(E193:I193)</f>
        <v>0</v>
      </c>
      <c r="K193" s="3">
        <v>478.59</v>
      </c>
      <c r="L193" s="3">
        <f t="shared" ref="L193:L195" si="205">+ROUND(+IF(J193="",0,J193*K193),2)</f>
        <v>0</v>
      </c>
      <c r="M193" s="3">
        <v>479.07</v>
      </c>
      <c r="N193" s="3">
        <f t="shared" ref="N193:N195" si="206">+ROUND(+IF(J193="",0,J193*M193),2)</f>
        <v>0</v>
      </c>
      <c r="O193" s="3">
        <f t="shared" ref="O193:P195" si="207">+M193-K193</f>
        <v>0.48000000000001819</v>
      </c>
      <c r="P193" s="3">
        <f t="shared" si="207"/>
        <v>0</v>
      </c>
      <c r="R193" s="3">
        <f t="shared" ref="R193:U195" si="208">+ROUND($K193*F193,2)</f>
        <v>0</v>
      </c>
      <c r="S193" s="3">
        <f t="shared" si="208"/>
        <v>-636926.71999999997</v>
      </c>
      <c r="T193" s="3">
        <f t="shared" si="208"/>
        <v>0</v>
      </c>
      <c r="U193" s="3">
        <f t="shared" si="208"/>
        <v>0</v>
      </c>
    </row>
    <row r="194" spans="2:21" s="1" customFormat="1" ht="15" hidden="1" customHeight="1" x14ac:dyDescent="0.3">
      <c r="B194" s="4" t="s">
        <v>381</v>
      </c>
      <c r="C194" s="4" t="s">
        <v>382</v>
      </c>
      <c r="D194" s="3" t="s">
        <v>14</v>
      </c>
      <c r="E194" s="18">
        <v>2709.77</v>
      </c>
      <c r="F194" s="18"/>
      <c r="G194" s="18">
        <f>-VLOOKUP(B194,'DD-4'!$B$12:$G$163,4,FALSE)</f>
        <v>-2709.77</v>
      </c>
      <c r="H194" s="18"/>
      <c r="I194" s="18"/>
      <c r="J194" s="97">
        <f>SUM(E194:I194)</f>
        <v>0</v>
      </c>
      <c r="K194" s="3">
        <v>47.37</v>
      </c>
      <c r="L194" s="3">
        <f t="shared" si="205"/>
        <v>0</v>
      </c>
      <c r="M194" s="3">
        <v>48.8</v>
      </c>
      <c r="N194" s="3">
        <f t="shared" si="206"/>
        <v>0</v>
      </c>
      <c r="O194" s="3">
        <f t="shared" si="207"/>
        <v>1.4299999999999997</v>
      </c>
      <c r="P194" s="3">
        <f t="shared" si="207"/>
        <v>0</v>
      </c>
      <c r="R194" s="3">
        <f t="shared" si="208"/>
        <v>0</v>
      </c>
      <c r="S194" s="3">
        <f t="shared" si="208"/>
        <v>-128361.8</v>
      </c>
      <c r="T194" s="3">
        <f t="shared" si="208"/>
        <v>0</v>
      </c>
      <c r="U194" s="3">
        <f t="shared" si="208"/>
        <v>0</v>
      </c>
    </row>
    <row r="195" spans="2:21" s="1" customFormat="1" ht="15" hidden="1" customHeight="1" x14ac:dyDescent="0.3">
      <c r="B195" s="4" t="s">
        <v>383</v>
      </c>
      <c r="C195" s="4" t="s">
        <v>384</v>
      </c>
      <c r="D195" s="3" t="s">
        <v>198</v>
      </c>
      <c r="E195" s="18">
        <v>2280.37</v>
      </c>
      <c r="F195" s="18"/>
      <c r="G195" s="18">
        <f>-VLOOKUP(B195,'DD-4'!$B$12:$G$163,4,FALSE)</f>
        <v>-2280.37</v>
      </c>
      <c r="H195" s="18"/>
      <c r="I195" s="18"/>
      <c r="J195" s="97">
        <f>SUM(E195:I195)</f>
        <v>0</v>
      </c>
      <c r="K195" s="3">
        <v>6.64</v>
      </c>
      <c r="L195" s="3">
        <f t="shared" si="205"/>
        <v>0</v>
      </c>
      <c r="M195" s="3">
        <v>6.69</v>
      </c>
      <c r="N195" s="3">
        <f t="shared" si="206"/>
        <v>0</v>
      </c>
      <c r="O195" s="3">
        <f t="shared" si="207"/>
        <v>5.0000000000000711E-2</v>
      </c>
      <c r="P195" s="3">
        <f t="shared" si="207"/>
        <v>0</v>
      </c>
      <c r="R195" s="3">
        <f t="shared" si="208"/>
        <v>0</v>
      </c>
      <c r="S195" s="3">
        <f t="shared" si="208"/>
        <v>-15141.66</v>
      </c>
      <c r="T195" s="3">
        <f t="shared" si="208"/>
        <v>0</v>
      </c>
      <c r="U195" s="3">
        <f t="shared" si="208"/>
        <v>0</v>
      </c>
    </row>
    <row r="196" spans="2:21" s="1" customFormat="1" ht="25.2" customHeight="1" x14ac:dyDescent="0.3">
      <c r="B196" s="10" t="s">
        <v>385</v>
      </c>
      <c r="C196" s="10" t="s">
        <v>386</v>
      </c>
      <c r="D196" s="11"/>
      <c r="E196" s="16"/>
      <c r="F196" s="16"/>
      <c r="G196" s="16"/>
      <c r="H196" s="16"/>
      <c r="I196" s="16"/>
      <c r="J196" s="16"/>
      <c r="K196" s="11"/>
      <c r="L196" s="11">
        <f>+L197+L202+L209+L300+L305</f>
        <v>1086715.32</v>
      </c>
      <c r="M196" s="11"/>
      <c r="N196" s="11">
        <f>+N197+N202+N209+N300+N305</f>
        <v>1100795.4100000004</v>
      </c>
      <c r="O196" s="11"/>
      <c r="P196" s="11">
        <f>+P197+P202+P209+P300+P305</f>
        <v>14080.090000000013</v>
      </c>
      <c r="R196" s="11">
        <f t="shared" ref="R196:U196" si="209">+R197+R202+R209+R300+R305</f>
        <v>0</v>
      </c>
      <c r="S196" s="11">
        <f t="shared" si="209"/>
        <v>0</v>
      </c>
      <c r="T196" s="11">
        <f t="shared" si="209"/>
        <v>0</v>
      </c>
      <c r="U196" s="11">
        <f t="shared" si="209"/>
        <v>0</v>
      </c>
    </row>
    <row r="197" spans="2:21" s="1" customFormat="1" ht="25.2" customHeight="1" x14ac:dyDescent="0.3">
      <c r="B197" s="12" t="s">
        <v>387</v>
      </c>
      <c r="C197" s="12" t="s">
        <v>388</v>
      </c>
      <c r="D197" s="13"/>
      <c r="E197" s="17"/>
      <c r="F197" s="17"/>
      <c r="G197" s="17"/>
      <c r="H197" s="17"/>
      <c r="I197" s="17"/>
      <c r="J197" s="17"/>
      <c r="K197" s="13"/>
      <c r="L197" s="13">
        <f>SUM(L198:L201)/2</f>
        <v>28136.03</v>
      </c>
      <c r="M197" s="13"/>
      <c r="N197" s="13">
        <f>SUM(N198:N201)/2</f>
        <v>28576.699999999997</v>
      </c>
      <c r="O197" s="13"/>
      <c r="P197" s="13">
        <f>SUM(P198:P201)/2</f>
        <v>440.66999999999825</v>
      </c>
      <c r="R197" s="13">
        <f t="shared" ref="R197:U197" si="210">SUM(R198:R201)/2</f>
        <v>0</v>
      </c>
      <c r="S197" s="13">
        <f t="shared" si="210"/>
        <v>0</v>
      </c>
      <c r="T197" s="13">
        <f t="shared" si="210"/>
        <v>0</v>
      </c>
      <c r="U197" s="13">
        <f t="shared" si="210"/>
        <v>0</v>
      </c>
    </row>
    <row r="198" spans="2:21" s="1" customFormat="1" ht="19.95" customHeight="1" x14ac:dyDescent="0.3">
      <c r="B198" s="6" t="s">
        <v>389</v>
      </c>
      <c r="C198" s="6" t="s">
        <v>390</v>
      </c>
      <c r="D198" s="5"/>
      <c r="E198" s="19"/>
      <c r="F198" s="19"/>
      <c r="G198" s="19"/>
      <c r="H198" s="19"/>
      <c r="I198" s="19"/>
      <c r="J198" s="19"/>
      <c r="K198" s="5"/>
      <c r="L198" s="5">
        <f>SUM(L199)</f>
        <v>17065.900000000001</v>
      </c>
      <c r="M198" s="5"/>
      <c r="N198" s="5">
        <f>SUM(N199)</f>
        <v>17252.849999999999</v>
      </c>
      <c r="O198" s="5"/>
      <c r="P198" s="5">
        <f>SUM(P199)</f>
        <v>186.94999999999709</v>
      </c>
      <c r="R198" s="5">
        <f t="shared" ref="R198:U198" si="211">SUM(R199)</f>
        <v>0</v>
      </c>
      <c r="S198" s="5">
        <f t="shared" si="211"/>
        <v>0</v>
      </c>
      <c r="T198" s="5">
        <f t="shared" si="211"/>
        <v>0</v>
      </c>
      <c r="U198" s="5">
        <f t="shared" si="211"/>
        <v>0</v>
      </c>
    </row>
    <row r="199" spans="2:21" s="1" customFormat="1" ht="15" customHeight="1" x14ac:dyDescent="0.3">
      <c r="B199" s="4" t="s">
        <v>391</v>
      </c>
      <c r="C199" s="4" t="s">
        <v>392</v>
      </c>
      <c r="D199" s="3" t="s">
        <v>198</v>
      </c>
      <c r="E199" s="18">
        <v>1335.36</v>
      </c>
      <c r="F199" s="18"/>
      <c r="G199" s="18"/>
      <c r="H199" s="18"/>
      <c r="I199" s="18"/>
      <c r="J199" s="97">
        <f>SUM(E199:I199)</f>
        <v>1335.36</v>
      </c>
      <c r="K199" s="3">
        <v>12.78</v>
      </c>
      <c r="L199" s="3">
        <f t="shared" ref="L199" si="212">+ROUND(+IF(J199="",0,J199*K199),2)</f>
        <v>17065.900000000001</v>
      </c>
      <c r="M199" s="3">
        <v>12.92</v>
      </c>
      <c r="N199" s="3">
        <f t="shared" ref="N199" si="213">+ROUND(+IF(J199="",0,J199*M199),2)</f>
        <v>17252.849999999999</v>
      </c>
      <c r="O199" s="3">
        <f>+M199-K199</f>
        <v>0.14000000000000057</v>
      </c>
      <c r="P199" s="3">
        <f>+N199-L199</f>
        <v>186.94999999999709</v>
      </c>
      <c r="R199" s="3">
        <f>+ROUND($K199*F199,2)</f>
        <v>0</v>
      </c>
      <c r="S199" s="3">
        <f>+ROUND($K199*G199,2)</f>
        <v>0</v>
      </c>
      <c r="T199" s="3">
        <f>+ROUND($K199*H199,2)</f>
        <v>0</v>
      </c>
      <c r="U199" s="3">
        <f>+ROUND($K199*I199,2)</f>
        <v>0</v>
      </c>
    </row>
    <row r="200" spans="2:21" s="1" customFormat="1" ht="19.95" customHeight="1" x14ac:dyDescent="0.3">
      <c r="B200" s="6" t="s">
        <v>393</v>
      </c>
      <c r="C200" s="6" t="s">
        <v>394</v>
      </c>
      <c r="D200" s="5"/>
      <c r="E200" s="19"/>
      <c r="F200" s="19"/>
      <c r="G200" s="19"/>
      <c r="H200" s="19"/>
      <c r="I200" s="19"/>
      <c r="J200" s="19"/>
      <c r="K200" s="5"/>
      <c r="L200" s="5">
        <f>SUM(L201)</f>
        <v>11070.13</v>
      </c>
      <c r="M200" s="5"/>
      <c r="N200" s="5">
        <f>SUM(N201)</f>
        <v>11323.85</v>
      </c>
      <c r="O200" s="5"/>
      <c r="P200" s="5">
        <f>SUM(P201)</f>
        <v>253.72000000000116</v>
      </c>
      <c r="R200" s="5">
        <f t="shared" ref="R200:U200" si="214">SUM(R201)</f>
        <v>0</v>
      </c>
      <c r="S200" s="5">
        <f t="shared" si="214"/>
        <v>0</v>
      </c>
      <c r="T200" s="5">
        <f t="shared" si="214"/>
        <v>0</v>
      </c>
      <c r="U200" s="5">
        <f t="shared" si="214"/>
        <v>0</v>
      </c>
    </row>
    <row r="201" spans="2:21" s="1" customFormat="1" ht="15" customHeight="1" x14ac:dyDescent="0.3">
      <c r="B201" s="4" t="s">
        <v>395</v>
      </c>
      <c r="C201" s="4" t="s">
        <v>396</v>
      </c>
      <c r="D201" s="3" t="s">
        <v>198</v>
      </c>
      <c r="E201" s="18">
        <v>1335.36</v>
      </c>
      <c r="F201" s="18"/>
      <c r="G201" s="18"/>
      <c r="H201" s="18"/>
      <c r="I201" s="18"/>
      <c r="J201" s="97">
        <f>SUM(E201:I201)</f>
        <v>1335.36</v>
      </c>
      <c r="K201" s="3">
        <v>8.2899999999999991</v>
      </c>
      <c r="L201" s="3">
        <f t="shared" ref="L201" si="215">+ROUND(+IF(J201="",0,J201*K201),2)</f>
        <v>11070.13</v>
      </c>
      <c r="M201" s="3">
        <v>8.48</v>
      </c>
      <c r="N201" s="3">
        <f t="shared" ref="N201" si="216">+ROUND(+IF(J201="",0,J201*M201),2)</f>
        <v>11323.85</v>
      </c>
      <c r="O201" s="3">
        <f>+M201-K201</f>
        <v>0.19000000000000128</v>
      </c>
      <c r="P201" s="3">
        <f>+N201-L201</f>
        <v>253.72000000000116</v>
      </c>
      <c r="R201" s="3">
        <f>+ROUND($K201*F201,2)</f>
        <v>0</v>
      </c>
      <c r="S201" s="3">
        <f>+ROUND($K201*G201,2)</f>
        <v>0</v>
      </c>
      <c r="T201" s="3">
        <f>+ROUND($K201*H201,2)</f>
        <v>0</v>
      </c>
      <c r="U201" s="3">
        <f>+ROUND($K201*I201,2)</f>
        <v>0</v>
      </c>
    </row>
    <row r="202" spans="2:21" s="1" customFormat="1" ht="25.2" customHeight="1" x14ac:dyDescent="0.3">
      <c r="B202" s="12" t="s">
        <v>397</v>
      </c>
      <c r="C202" s="12" t="s">
        <v>398</v>
      </c>
      <c r="D202" s="13"/>
      <c r="E202" s="17"/>
      <c r="F202" s="17"/>
      <c r="G202" s="17"/>
      <c r="H202" s="17"/>
      <c r="I202" s="17"/>
      <c r="J202" s="17"/>
      <c r="K202" s="13"/>
      <c r="L202" s="13">
        <f>SUM(L203:L208)/2</f>
        <v>95604.86</v>
      </c>
      <c r="M202" s="13"/>
      <c r="N202" s="13">
        <f>SUM(N203:N208)/2</f>
        <v>97005.089999999982</v>
      </c>
      <c r="O202" s="13"/>
      <c r="P202" s="13">
        <f>SUM(P203:P208)/2</f>
        <v>1400.2299999999968</v>
      </c>
      <c r="R202" s="13">
        <f t="shared" ref="R202:U202" si="217">SUM(R203:R208)/2</f>
        <v>0</v>
      </c>
      <c r="S202" s="13">
        <f t="shared" si="217"/>
        <v>0</v>
      </c>
      <c r="T202" s="13">
        <f t="shared" si="217"/>
        <v>0</v>
      </c>
      <c r="U202" s="13">
        <f t="shared" si="217"/>
        <v>0</v>
      </c>
    </row>
    <row r="203" spans="2:21" s="1" customFormat="1" ht="19.95" customHeight="1" x14ac:dyDescent="0.3">
      <c r="B203" s="6" t="s">
        <v>399</v>
      </c>
      <c r="C203" s="6" t="s">
        <v>400</v>
      </c>
      <c r="D203" s="5"/>
      <c r="E203" s="19"/>
      <c r="F203" s="19"/>
      <c r="G203" s="19"/>
      <c r="H203" s="19"/>
      <c r="I203" s="19"/>
      <c r="J203" s="19"/>
      <c r="K203" s="5"/>
      <c r="L203" s="5">
        <f>SUM(L204:L205)</f>
        <v>61038.3</v>
      </c>
      <c r="M203" s="5"/>
      <c r="N203" s="5">
        <f>SUM(N204:N205)</f>
        <v>61706.95</v>
      </c>
      <c r="O203" s="5"/>
      <c r="P203" s="5">
        <f>SUM(P204:P205)</f>
        <v>668.64999999999782</v>
      </c>
      <c r="R203" s="5">
        <f t="shared" ref="R203:U203" si="218">SUM(R204:R205)</f>
        <v>0</v>
      </c>
      <c r="S203" s="5">
        <f t="shared" si="218"/>
        <v>0</v>
      </c>
      <c r="T203" s="5">
        <f t="shared" si="218"/>
        <v>0</v>
      </c>
      <c r="U203" s="5">
        <f t="shared" si="218"/>
        <v>0</v>
      </c>
    </row>
    <row r="204" spans="2:21" s="1" customFormat="1" ht="15" customHeight="1" x14ac:dyDescent="0.3">
      <c r="B204" s="4" t="s">
        <v>401</v>
      </c>
      <c r="C204" s="4" t="s">
        <v>402</v>
      </c>
      <c r="D204" s="3" t="s">
        <v>198</v>
      </c>
      <c r="E204" s="18">
        <v>1465.64</v>
      </c>
      <c r="F204" s="18"/>
      <c r="G204" s="18"/>
      <c r="H204" s="18"/>
      <c r="I204" s="18"/>
      <c r="J204" s="97">
        <f>SUM(E204:I204)</f>
        <v>1465.64</v>
      </c>
      <c r="K204" s="3">
        <v>12.78</v>
      </c>
      <c r="L204" s="3">
        <f t="shared" ref="L204:L205" si="219">+ROUND(+IF(J204="",0,J204*K204),2)</f>
        <v>18730.88</v>
      </c>
      <c r="M204" s="3">
        <v>12.92</v>
      </c>
      <c r="N204" s="3">
        <f t="shared" ref="N204:N205" si="220">+ROUND(+IF(J204="",0,J204*M204),2)</f>
        <v>18936.07</v>
      </c>
      <c r="O204" s="3">
        <f t="shared" ref="O204:P205" si="221">+M204-K204</f>
        <v>0.14000000000000057</v>
      </c>
      <c r="P204" s="3">
        <f t="shared" si="221"/>
        <v>205.18999999999869</v>
      </c>
      <c r="R204" s="3">
        <f t="shared" ref="R204:U205" si="222">+ROUND($K204*F204,2)</f>
        <v>0</v>
      </c>
      <c r="S204" s="3">
        <f t="shared" si="222"/>
        <v>0</v>
      </c>
      <c r="T204" s="3">
        <f t="shared" si="222"/>
        <v>0</v>
      </c>
      <c r="U204" s="3">
        <f t="shared" si="222"/>
        <v>0</v>
      </c>
    </row>
    <row r="205" spans="2:21" s="1" customFormat="1" ht="15" customHeight="1" x14ac:dyDescent="0.3">
      <c r="B205" s="4" t="s">
        <v>403</v>
      </c>
      <c r="C205" s="4" t="s">
        <v>404</v>
      </c>
      <c r="D205" s="3" t="s">
        <v>198</v>
      </c>
      <c r="E205" s="18">
        <v>3310.44</v>
      </c>
      <c r="F205" s="18"/>
      <c r="G205" s="18"/>
      <c r="H205" s="18"/>
      <c r="I205" s="18"/>
      <c r="J205" s="97">
        <f>SUM(E205:I205)</f>
        <v>3310.44</v>
      </c>
      <c r="K205" s="3">
        <v>12.78</v>
      </c>
      <c r="L205" s="3">
        <f t="shared" si="219"/>
        <v>42307.42</v>
      </c>
      <c r="M205" s="3">
        <v>12.92</v>
      </c>
      <c r="N205" s="3">
        <f t="shared" si="220"/>
        <v>42770.879999999997</v>
      </c>
      <c r="O205" s="3">
        <f t="shared" si="221"/>
        <v>0.14000000000000057</v>
      </c>
      <c r="P205" s="3">
        <f t="shared" si="221"/>
        <v>463.45999999999913</v>
      </c>
      <c r="R205" s="3">
        <f t="shared" si="222"/>
        <v>0</v>
      </c>
      <c r="S205" s="3">
        <f t="shared" si="222"/>
        <v>0</v>
      </c>
      <c r="T205" s="3">
        <f t="shared" si="222"/>
        <v>0</v>
      </c>
      <c r="U205" s="3">
        <f t="shared" si="222"/>
        <v>0</v>
      </c>
    </row>
    <row r="206" spans="2:21" s="1" customFormat="1" ht="19.95" customHeight="1" x14ac:dyDescent="0.3">
      <c r="B206" s="6" t="s">
        <v>405</v>
      </c>
      <c r="C206" s="6" t="s">
        <v>406</v>
      </c>
      <c r="D206" s="5"/>
      <c r="E206" s="19"/>
      <c r="F206" s="19"/>
      <c r="G206" s="19"/>
      <c r="H206" s="19"/>
      <c r="I206" s="19"/>
      <c r="J206" s="19"/>
      <c r="K206" s="5"/>
      <c r="L206" s="5">
        <f>SUM(L207:L208)</f>
        <v>34566.559999999998</v>
      </c>
      <c r="M206" s="5"/>
      <c r="N206" s="5">
        <f>SUM(N207:N208)</f>
        <v>35298.14</v>
      </c>
      <c r="O206" s="5"/>
      <c r="P206" s="5">
        <f>SUM(P207:P208)</f>
        <v>731.57999999999902</v>
      </c>
      <c r="R206" s="5">
        <f t="shared" ref="R206:U206" si="223">SUM(R207:R208)</f>
        <v>0</v>
      </c>
      <c r="S206" s="5">
        <f t="shared" si="223"/>
        <v>0</v>
      </c>
      <c r="T206" s="5">
        <f t="shared" si="223"/>
        <v>0</v>
      </c>
      <c r="U206" s="5">
        <f t="shared" si="223"/>
        <v>0</v>
      </c>
    </row>
    <row r="207" spans="2:21" s="1" customFormat="1" ht="15" customHeight="1" x14ac:dyDescent="0.3">
      <c r="B207" s="4" t="s">
        <v>407</v>
      </c>
      <c r="C207" s="4" t="s">
        <v>408</v>
      </c>
      <c r="D207" s="3" t="s">
        <v>198</v>
      </c>
      <c r="E207" s="18">
        <v>1465.64</v>
      </c>
      <c r="F207" s="18"/>
      <c r="G207" s="18"/>
      <c r="H207" s="18"/>
      <c r="I207" s="18"/>
      <c r="J207" s="97">
        <f>SUM(E207:I207)</f>
        <v>1465.64</v>
      </c>
      <c r="K207" s="3">
        <v>4.8600000000000003</v>
      </c>
      <c r="L207" s="3">
        <f t="shared" ref="L207:L208" si="224">+ROUND(+IF(J207="",0,J207*K207),2)</f>
        <v>7123.01</v>
      </c>
      <c r="M207" s="3">
        <v>4.93</v>
      </c>
      <c r="N207" s="3">
        <f t="shared" ref="N207:N208" si="225">+ROUND(+IF(J207="",0,J207*M207),2)</f>
        <v>7225.61</v>
      </c>
      <c r="O207" s="3">
        <f t="shared" ref="O207:P208" si="226">+M207-K207</f>
        <v>6.9999999999999396E-2</v>
      </c>
      <c r="P207" s="3">
        <f t="shared" si="226"/>
        <v>102.59999999999945</v>
      </c>
      <c r="R207" s="3">
        <f t="shared" ref="R207:U208" si="227">+ROUND($K207*F207,2)</f>
        <v>0</v>
      </c>
      <c r="S207" s="3">
        <f t="shared" si="227"/>
        <v>0</v>
      </c>
      <c r="T207" s="3">
        <f t="shared" si="227"/>
        <v>0</v>
      </c>
      <c r="U207" s="3">
        <f t="shared" si="227"/>
        <v>0</v>
      </c>
    </row>
    <row r="208" spans="2:21" s="1" customFormat="1" ht="15" customHeight="1" x14ac:dyDescent="0.3">
      <c r="B208" s="4" t="s">
        <v>409</v>
      </c>
      <c r="C208" s="4" t="s">
        <v>410</v>
      </c>
      <c r="D208" s="3" t="s">
        <v>198</v>
      </c>
      <c r="E208" s="18">
        <v>3310.44</v>
      </c>
      <c r="F208" s="18"/>
      <c r="G208" s="18"/>
      <c r="H208" s="18"/>
      <c r="I208" s="18"/>
      <c r="J208" s="97">
        <f>SUM(E208:I208)</f>
        <v>3310.44</v>
      </c>
      <c r="K208" s="3">
        <v>8.2899999999999991</v>
      </c>
      <c r="L208" s="3">
        <f t="shared" si="224"/>
        <v>27443.55</v>
      </c>
      <c r="M208" s="3">
        <v>8.48</v>
      </c>
      <c r="N208" s="3">
        <f t="shared" si="225"/>
        <v>28072.53</v>
      </c>
      <c r="O208" s="3">
        <f t="shared" si="226"/>
        <v>0.19000000000000128</v>
      </c>
      <c r="P208" s="3">
        <f t="shared" si="226"/>
        <v>628.97999999999956</v>
      </c>
      <c r="R208" s="3">
        <f t="shared" si="227"/>
        <v>0</v>
      </c>
      <c r="S208" s="3">
        <f t="shared" si="227"/>
        <v>0</v>
      </c>
      <c r="T208" s="3">
        <f t="shared" si="227"/>
        <v>0</v>
      </c>
      <c r="U208" s="3">
        <f t="shared" si="227"/>
        <v>0</v>
      </c>
    </row>
    <row r="209" spans="2:21" s="1" customFormat="1" ht="25.2" customHeight="1" x14ac:dyDescent="0.3">
      <c r="B209" s="12" t="s">
        <v>411</v>
      </c>
      <c r="C209" s="12" t="s">
        <v>412</v>
      </c>
      <c r="D209" s="13"/>
      <c r="E209" s="17"/>
      <c r="F209" s="17"/>
      <c r="G209" s="17"/>
      <c r="H209" s="17"/>
      <c r="I209" s="17"/>
      <c r="J209" s="17"/>
      <c r="K209" s="13"/>
      <c r="L209" s="13">
        <f>SUM(L210:L299)/2</f>
        <v>585311.60000000021</v>
      </c>
      <c r="M209" s="13"/>
      <c r="N209" s="13">
        <f>SUM(N210:N299)/2</f>
        <v>592718.03000000038</v>
      </c>
      <c r="O209" s="13"/>
      <c r="P209" s="13">
        <f>SUM(P210:P299)/2</f>
        <v>7406.4299999999957</v>
      </c>
      <c r="R209" s="13">
        <f t="shared" ref="R209:U209" si="228">SUM(R210:R299)/2</f>
        <v>0</v>
      </c>
      <c r="S209" s="13">
        <f t="shared" si="228"/>
        <v>0</v>
      </c>
      <c r="T209" s="13">
        <f t="shared" si="228"/>
        <v>0</v>
      </c>
      <c r="U209" s="13">
        <f t="shared" si="228"/>
        <v>0</v>
      </c>
    </row>
    <row r="210" spans="2:21" s="1" customFormat="1" ht="19.95" customHeight="1" x14ac:dyDescent="0.3">
      <c r="B210" s="6" t="s">
        <v>413</v>
      </c>
      <c r="C210" s="6" t="s">
        <v>414</v>
      </c>
      <c r="D210" s="5"/>
      <c r="E210" s="19"/>
      <c r="F210" s="19"/>
      <c r="G210" s="19"/>
      <c r="H210" s="19"/>
      <c r="I210" s="19"/>
      <c r="J210" s="19"/>
      <c r="K210" s="5"/>
      <c r="L210" s="5">
        <f>SUM(L211:L254)</f>
        <v>413979.21000000008</v>
      </c>
      <c r="M210" s="5"/>
      <c r="N210" s="5">
        <f>SUM(N211:N254)</f>
        <v>418514.19000000006</v>
      </c>
      <c r="O210" s="5"/>
      <c r="P210" s="5">
        <f>SUM(P211:P254)</f>
        <v>4534.9799999999987</v>
      </c>
      <c r="R210" s="5">
        <f t="shared" ref="R210:U210" si="229">SUM(R211:R254)</f>
        <v>0</v>
      </c>
      <c r="S210" s="5">
        <f t="shared" si="229"/>
        <v>0</v>
      </c>
      <c r="T210" s="5">
        <f t="shared" si="229"/>
        <v>0</v>
      </c>
      <c r="U210" s="5">
        <f t="shared" si="229"/>
        <v>0</v>
      </c>
    </row>
    <row r="211" spans="2:21" s="1" customFormat="1" ht="15" customHeight="1" x14ac:dyDescent="0.3">
      <c r="B211" s="4" t="s">
        <v>415</v>
      </c>
      <c r="C211" s="4" t="s">
        <v>416</v>
      </c>
      <c r="D211" s="3" t="s">
        <v>198</v>
      </c>
      <c r="E211" s="18">
        <v>758.38</v>
      </c>
      <c r="F211" s="18"/>
      <c r="G211" s="18"/>
      <c r="H211" s="18"/>
      <c r="I211" s="18"/>
      <c r="J211" s="97">
        <f t="shared" ref="J211:J254" si="230">SUM(E211:I211)</f>
        <v>758.38</v>
      </c>
      <c r="K211" s="3">
        <v>12.78</v>
      </c>
      <c r="L211" s="3">
        <f t="shared" ref="L211:L254" si="231">+ROUND(+IF(J211="",0,J211*K211),2)</f>
        <v>9692.1</v>
      </c>
      <c r="M211" s="3">
        <v>12.92</v>
      </c>
      <c r="N211" s="3">
        <f t="shared" ref="N211:N254" si="232">+ROUND(+IF(J211="",0,J211*M211),2)</f>
        <v>9798.27</v>
      </c>
      <c r="O211" s="3">
        <f t="shared" ref="O211:P254" si="233">+M211-K211</f>
        <v>0.14000000000000057</v>
      </c>
      <c r="P211" s="3">
        <f t="shared" si="233"/>
        <v>106.17000000000007</v>
      </c>
      <c r="R211" s="3">
        <f t="shared" ref="R211:R254" si="234">+ROUND($K211*F211,2)</f>
        <v>0</v>
      </c>
      <c r="S211" s="3">
        <f t="shared" ref="S211:S254" si="235">+ROUND($K211*G211,2)</f>
        <v>0</v>
      </c>
      <c r="T211" s="3">
        <f t="shared" ref="T211:T254" si="236">+ROUND($K211*H211,2)</f>
        <v>0</v>
      </c>
      <c r="U211" s="3">
        <f t="shared" ref="U211:U254" si="237">+ROUND($K211*I211,2)</f>
        <v>0</v>
      </c>
    </row>
    <row r="212" spans="2:21" s="1" customFormat="1" ht="15" customHeight="1" x14ac:dyDescent="0.3">
      <c r="B212" s="4" t="s">
        <v>417</v>
      </c>
      <c r="C212" s="4" t="s">
        <v>418</v>
      </c>
      <c r="D212" s="3" t="s">
        <v>198</v>
      </c>
      <c r="E212" s="18">
        <v>1500.4</v>
      </c>
      <c r="F212" s="18"/>
      <c r="G212" s="18"/>
      <c r="H212" s="18"/>
      <c r="I212" s="18"/>
      <c r="J212" s="97">
        <f t="shared" si="230"/>
        <v>1500.4</v>
      </c>
      <c r="K212" s="3">
        <v>12.78</v>
      </c>
      <c r="L212" s="3">
        <f t="shared" si="231"/>
        <v>19175.11</v>
      </c>
      <c r="M212" s="3">
        <v>12.92</v>
      </c>
      <c r="N212" s="3">
        <f t="shared" si="232"/>
        <v>19385.169999999998</v>
      </c>
      <c r="O212" s="3">
        <f t="shared" si="233"/>
        <v>0.14000000000000057</v>
      </c>
      <c r="P212" s="3">
        <f t="shared" si="233"/>
        <v>210.05999999999767</v>
      </c>
      <c r="R212" s="3">
        <f t="shared" si="234"/>
        <v>0</v>
      </c>
      <c r="S212" s="3">
        <f t="shared" si="235"/>
        <v>0</v>
      </c>
      <c r="T212" s="3">
        <f t="shared" si="236"/>
        <v>0</v>
      </c>
      <c r="U212" s="3">
        <f t="shared" si="237"/>
        <v>0</v>
      </c>
    </row>
    <row r="213" spans="2:21" s="1" customFormat="1" ht="15" customHeight="1" x14ac:dyDescent="0.3">
      <c r="B213" s="4" t="s">
        <v>419</v>
      </c>
      <c r="C213" s="4" t="s">
        <v>420</v>
      </c>
      <c r="D213" s="3" t="s">
        <v>198</v>
      </c>
      <c r="E213" s="18">
        <v>85.39</v>
      </c>
      <c r="F213" s="18"/>
      <c r="G213" s="18"/>
      <c r="H213" s="18"/>
      <c r="I213" s="18"/>
      <c r="J213" s="97">
        <f t="shared" si="230"/>
        <v>85.39</v>
      </c>
      <c r="K213" s="3">
        <v>12.78</v>
      </c>
      <c r="L213" s="3">
        <f t="shared" si="231"/>
        <v>1091.28</v>
      </c>
      <c r="M213" s="3">
        <v>12.92</v>
      </c>
      <c r="N213" s="3">
        <f t="shared" si="232"/>
        <v>1103.24</v>
      </c>
      <c r="O213" s="3">
        <f t="shared" si="233"/>
        <v>0.14000000000000057</v>
      </c>
      <c r="P213" s="3">
        <f t="shared" si="233"/>
        <v>11.960000000000036</v>
      </c>
      <c r="R213" s="3">
        <f t="shared" si="234"/>
        <v>0</v>
      </c>
      <c r="S213" s="3">
        <f t="shared" si="235"/>
        <v>0</v>
      </c>
      <c r="T213" s="3">
        <f t="shared" si="236"/>
        <v>0</v>
      </c>
      <c r="U213" s="3">
        <f t="shared" si="237"/>
        <v>0</v>
      </c>
    </row>
    <row r="214" spans="2:21" s="1" customFormat="1" ht="15" customHeight="1" x14ac:dyDescent="0.3">
      <c r="B214" s="4" t="s">
        <v>421</v>
      </c>
      <c r="C214" s="4" t="s">
        <v>422</v>
      </c>
      <c r="D214" s="3" t="s">
        <v>198</v>
      </c>
      <c r="E214" s="18">
        <v>1743.16</v>
      </c>
      <c r="F214" s="18"/>
      <c r="G214" s="18"/>
      <c r="H214" s="18"/>
      <c r="I214" s="18"/>
      <c r="J214" s="97">
        <f t="shared" si="230"/>
        <v>1743.16</v>
      </c>
      <c r="K214" s="3">
        <v>12.78</v>
      </c>
      <c r="L214" s="3">
        <f t="shared" si="231"/>
        <v>22277.58</v>
      </c>
      <c r="M214" s="3">
        <v>12.92</v>
      </c>
      <c r="N214" s="3">
        <f t="shared" si="232"/>
        <v>22521.63</v>
      </c>
      <c r="O214" s="3">
        <f t="shared" si="233"/>
        <v>0.14000000000000057</v>
      </c>
      <c r="P214" s="3">
        <f t="shared" si="233"/>
        <v>244.04999999999927</v>
      </c>
      <c r="R214" s="3">
        <f t="shared" si="234"/>
        <v>0</v>
      </c>
      <c r="S214" s="3">
        <f t="shared" si="235"/>
        <v>0</v>
      </c>
      <c r="T214" s="3">
        <f t="shared" si="236"/>
        <v>0</v>
      </c>
      <c r="U214" s="3">
        <f t="shared" si="237"/>
        <v>0</v>
      </c>
    </row>
    <row r="215" spans="2:21" s="1" customFormat="1" ht="15" customHeight="1" x14ac:dyDescent="0.3">
      <c r="B215" s="4" t="s">
        <v>423</v>
      </c>
      <c r="C215" s="4" t="s">
        <v>424</v>
      </c>
      <c r="D215" s="3" t="s">
        <v>198</v>
      </c>
      <c r="E215" s="18">
        <v>249.82</v>
      </c>
      <c r="F215" s="18"/>
      <c r="G215" s="18"/>
      <c r="H215" s="18"/>
      <c r="I215" s="18"/>
      <c r="J215" s="97">
        <f t="shared" si="230"/>
        <v>249.82</v>
      </c>
      <c r="K215" s="3">
        <v>12.78</v>
      </c>
      <c r="L215" s="3">
        <f t="shared" si="231"/>
        <v>3192.7</v>
      </c>
      <c r="M215" s="3">
        <v>12.92</v>
      </c>
      <c r="N215" s="3">
        <f t="shared" si="232"/>
        <v>3227.67</v>
      </c>
      <c r="O215" s="3">
        <f t="shared" si="233"/>
        <v>0.14000000000000057</v>
      </c>
      <c r="P215" s="3">
        <f t="shared" si="233"/>
        <v>34.970000000000255</v>
      </c>
      <c r="R215" s="3">
        <f t="shared" si="234"/>
        <v>0</v>
      </c>
      <c r="S215" s="3">
        <f t="shared" si="235"/>
        <v>0</v>
      </c>
      <c r="T215" s="3">
        <f t="shared" si="236"/>
        <v>0</v>
      </c>
      <c r="U215" s="3">
        <f t="shared" si="237"/>
        <v>0</v>
      </c>
    </row>
    <row r="216" spans="2:21" s="1" customFormat="1" ht="15" customHeight="1" x14ac:dyDescent="0.3">
      <c r="B216" s="4" t="s">
        <v>425</v>
      </c>
      <c r="C216" s="4" t="s">
        <v>426</v>
      </c>
      <c r="D216" s="3" t="s">
        <v>198</v>
      </c>
      <c r="E216" s="18">
        <v>1010.18</v>
      </c>
      <c r="F216" s="18"/>
      <c r="G216" s="18"/>
      <c r="H216" s="18"/>
      <c r="I216" s="18"/>
      <c r="J216" s="97">
        <f t="shared" si="230"/>
        <v>1010.18</v>
      </c>
      <c r="K216" s="3">
        <v>12.78</v>
      </c>
      <c r="L216" s="3">
        <f t="shared" si="231"/>
        <v>12910.1</v>
      </c>
      <c r="M216" s="3">
        <v>12.92</v>
      </c>
      <c r="N216" s="3">
        <f t="shared" si="232"/>
        <v>13051.53</v>
      </c>
      <c r="O216" s="3">
        <f t="shared" si="233"/>
        <v>0.14000000000000057</v>
      </c>
      <c r="P216" s="3">
        <f t="shared" si="233"/>
        <v>141.43000000000029</v>
      </c>
      <c r="R216" s="3">
        <f t="shared" si="234"/>
        <v>0</v>
      </c>
      <c r="S216" s="3">
        <f t="shared" si="235"/>
        <v>0</v>
      </c>
      <c r="T216" s="3">
        <f t="shared" si="236"/>
        <v>0</v>
      </c>
      <c r="U216" s="3">
        <f t="shared" si="237"/>
        <v>0</v>
      </c>
    </row>
    <row r="217" spans="2:21" s="1" customFormat="1" ht="15" customHeight="1" x14ac:dyDescent="0.3">
      <c r="B217" s="4" t="s">
        <v>427</v>
      </c>
      <c r="C217" s="4" t="s">
        <v>428</v>
      </c>
      <c r="D217" s="3" t="s">
        <v>198</v>
      </c>
      <c r="E217" s="18">
        <v>188.37</v>
      </c>
      <c r="F217" s="18"/>
      <c r="G217" s="18"/>
      <c r="H217" s="18"/>
      <c r="I217" s="18"/>
      <c r="J217" s="97">
        <f t="shared" si="230"/>
        <v>188.37</v>
      </c>
      <c r="K217" s="3">
        <v>12.78</v>
      </c>
      <c r="L217" s="3">
        <f t="shared" si="231"/>
        <v>2407.37</v>
      </c>
      <c r="M217" s="3">
        <v>12.92</v>
      </c>
      <c r="N217" s="3">
        <f t="shared" si="232"/>
        <v>2433.7399999999998</v>
      </c>
      <c r="O217" s="3">
        <f t="shared" si="233"/>
        <v>0.14000000000000057</v>
      </c>
      <c r="P217" s="3">
        <f t="shared" si="233"/>
        <v>26.369999999999891</v>
      </c>
      <c r="R217" s="3">
        <f t="shared" si="234"/>
        <v>0</v>
      </c>
      <c r="S217" s="3">
        <f t="shared" si="235"/>
        <v>0</v>
      </c>
      <c r="T217" s="3">
        <f t="shared" si="236"/>
        <v>0</v>
      </c>
      <c r="U217" s="3">
        <f t="shared" si="237"/>
        <v>0</v>
      </c>
    </row>
    <row r="218" spans="2:21" s="1" customFormat="1" ht="15" customHeight="1" x14ac:dyDescent="0.3">
      <c r="B218" s="4" t="s">
        <v>429</v>
      </c>
      <c r="C218" s="4" t="s">
        <v>430</v>
      </c>
      <c r="D218" s="3" t="s">
        <v>198</v>
      </c>
      <c r="E218" s="18">
        <v>5392.88</v>
      </c>
      <c r="F218" s="18"/>
      <c r="G218" s="18"/>
      <c r="H218" s="18"/>
      <c r="I218" s="18"/>
      <c r="J218" s="97">
        <f t="shared" si="230"/>
        <v>5392.88</v>
      </c>
      <c r="K218" s="3">
        <v>12.78</v>
      </c>
      <c r="L218" s="3">
        <f t="shared" si="231"/>
        <v>68921.009999999995</v>
      </c>
      <c r="M218" s="3">
        <v>12.92</v>
      </c>
      <c r="N218" s="3">
        <f t="shared" si="232"/>
        <v>69676.009999999995</v>
      </c>
      <c r="O218" s="3">
        <f t="shared" si="233"/>
        <v>0.14000000000000057</v>
      </c>
      <c r="P218" s="3">
        <f t="shared" si="233"/>
        <v>755</v>
      </c>
      <c r="R218" s="3">
        <f t="shared" si="234"/>
        <v>0</v>
      </c>
      <c r="S218" s="3">
        <f t="shared" si="235"/>
        <v>0</v>
      </c>
      <c r="T218" s="3">
        <f t="shared" si="236"/>
        <v>0</v>
      </c>
      <c r="U218" s="3">
        <f t="shared" si="237"/>
        <v>0</v>
      </c>
    </row>
    <row r="219" spans="2:21" s="1" customFormat="1" ht="15" customHeight="1" x14ac:dyDescent="0.3">
      <c r="B219" s="4" t="s">
        <v>431</v>
      </c>
      <c r="C219" s="4" t="s">
        <v>432</v>
      </c>
      <c r="D219" s="3" t="s">
        <v>198</v>
      </c>
      <c r="E219" s="18">
        <v>350.82</v>
      </c>
      <c r="F219" s="18"/>
      <c r="G219" s="18"/>
      <c r="H219" s="18"/>
      <c r="I219" s="18"/>
      <c r="J219" s="97">
        <f t="shared" si="230"/>
        <v>350.82</v>
      </c>
      <c r="K219" s="3">
        <v>12.78</v>
      </c>
      <c r="L219" s="3">
        <f t="shared" si="231"/>
        <v>4483.4799999999996</v>
      </c>
      <c r="M219" s="3">
        <v>12.92</v>
      </c>
      <c r="N219" s="3">
        <f t="shared" si="232"/>
        <v>4532.59</v>
      </c>
      <c r="O219" s="3">
        <f t="shared" si="233"/>
        <v>0.14000000000000057</v>
      </c>
      <c r="P219" s="3">
        <f t="shared" si="233"/>
        <v>49.110000000000582</v>
      </c>
      <c r="R219" s="3">
        <f t="shared" si="234"/>
        <v>0</v>
      </c>
      <c r="S219" s="3">
        <f t="shared" si="235"/>
        <v>0</v>
      </c>
      <c r="T219" s="3">
        <f t="shared" si="236"/>
        <v>0</v>
      </c>
      <c r="U219" s="3">
        <f t="shared" si="237"/>
        <v>0</v>
      </c>
    </row>
    <row r="220" spans="2:21" s="1" customFormat="1" ht="15" customHeight="1" x14ac:dyDescent="0.3">
      <c r="B220" s="4" t="s">
        <v>433</v>
      </c>
      <c r="C220" s="4" t="s">
        <v>434</v>
      </c>
      <c r="D220" s="3" t="s">
        <v>198</v>
      </c>
      <c r="E220" s="18">
        <v>440.59</v>
      </c>
      <c r="F220" s="18"/>
      <c r="G220" s="18"/>
      <c r="H220" s="18"/>
      <c r="I220" s="18"/>
      <c r="J220" s="97">
        <f t="shared" si="230"/>
        <v>440.59</v>
      </c>
      <c r="K220" s="3">
        <v>12.78</v>
      </c>
      <c r="L220" s="3">
        <f t="shared" si="231"/>
        <v>5630.74</v>
      </c>
      <c r="M220" s="3">
        <v>12.92</v>
      </c>
      <c r="N220" s="3">
        <f t="shared" si="232"/>
        <v>5692.42</v>
      </c>
      <c r="O220" s="3">
        <f t="shared" si="233"/>
        <v>0.14000000000000057</v>
      </c>
      <c r="P220" s="3">
        <f t="shared" si="233"/>
        <v>61.680000000000291</v>
      </c>
      <c r="R220" s="3">
        <f t="shared" si="234"/>
        <v>0</v>
      </c>
      <c r="S220" s="3">
        <f t="shared" si="235"/>
        <v>0</v>
      </c>
      <c r="T220" s="3">
        <f t="shared" si="236"/>
        <v>0</v>
      </c>
      <c r="U220" s="3">
        <f t="shared" si="237"/>
        <v>0</v>
      </c>
    </row>
    <row r="221" spans="2:21" s="1" customFormat="1" ht="15" customHeight="1" x14ac:dyDescent="0.3">
      <c r="B221" s="4" t="s">
        <v>435</v>
      </c>
      <c r="C221" s="4" t="s">
        <v>436</v>
      </c>
      <c r="D221" s="3" t="s">
        <v>198</v>
      </c>
      <c r="E221" s="18">
        <v>375.41</v>
      </c>
      <c r="F221" s="18"/>
      <c r="G221" s="18"/>
      <c r="H221" s="18"/>
      <c r="I221" s="18"/>
      <c r="J221" s="97">
        <f t="shared" si="230"/>
        <v>375.41</v>
      </c>
      <c r="K221" s="3">
        <v>12.78</v>
      </c>
      <c r="L221" s="3">
        <f t="shared" si="231"/>
        <v>4797.74</v>
      </c>
      <c r="M221" s="3">
        <v>12.92</v>
      </c>
      <c r="N221" s="3">
        <f t="shared" si="232"/>
        <v>4850.3</v>
      </c>
      <c r="O221" s="3">
        <f t="shared" si="233"/>
        <v>0.14000000000000057</v>
      </c>
      <c r="P221" s="3">
        <f t="shared" si="233"/>
        <v>52.5600000000004</v>
      </c>
      <c r="R221" s="3">
        <f t="shared" si="234"/>
        <v>0</v>
      </c>
      <c r="S221" s="3">
        <f t="shared" si="235"/>
        <v>0</v>
      </c>
      <c r="T221" s="3">
        <f t="shared" si="236"/>
        <v>0</v>
      </c>
      <c r="U221" s="3">
        <f t="shared" si="237"/>
        <v>0</v>
      </c>
    </row>
    <row r="222" spans="2:21" s="1" customFormat="1" ht="15" customHeight="1" x14ac:dyDescent="0.3">
      <c r="B222" s="4" t="s">
        <v>437</v>
      </c>
      <c r="C222" s="4" t="s">
        <v>438</v>
      </c>
      <c r="D222" s="3" t="s">
        <v>198</v>
      </c>
      <c r="E222" s="18">
        <v>361.2</v>
      </c>
      <c r="F222" s="18"/>
      <c r="G222" s="18"/>
      <c r="H222" s="18"/>
      <c r="I222" s="18"/>
      <c r="J222" s="97">
        <f t="shared" si="230"/>
        <v>361.2</v>
      </c>
      <c r="K222" s="3">
        <v>12.78</v>
      </c>
      <c r="L222" s="3">
        <f t="shared" si="231"/>
        <v>4616.1400000000003</v>
      </c>
      <c r="M222" s="3">
        <v>12.92</v>
      </c>
      <c r="N222" s="3">
        <f t="shared" si="232"/>
        <v>4666.7</v>
      </c>
      <c r="O222" s="3">
        <f t="shared" si="233"/>
        <v>0.14000000000000057</v>
      </c>
      <c r="P222" s="3">
        <f t="shared" si="233"/>
        <v>50.559999999999491</v>
      </c>
      <c r="R222" s="3">
        <f t="shared" si="234"/>
        <v>0</v>
      </c>
      <c r="S222" s="3">
        <f t="shared" si="235"/>
        <v>0</v>
      </c>
      <c r="T222" s="3">
        <f t="shared" si="236"/>
        <v>0</v>
      </c>
      <c r="U222" s="3">
        <f t="shared" si="237"/>
        <v>0</v>
      </c>
    </row>
    <row r="223" spans="2:21" s="1" customFormat="1" ht="15" customHeight="1" x14ac:dyDescent="0.3">
      <c r="B223" s="4" t="s">
        <v>439</v>
      </c>
      <c r="C223" s="4" t="s">
        <v>440</v>
      </c>
      <c r="D223" s="3" t="s">
        <v>198</v>
      </c>
      <c r="E223" s="18">
        <v>201.82</v>
      </c>
      <c r="F223" s="18"/>
      <c r="G223" s="18"/>
      <c r="H223" s="18"/>
      <c r="I223" s="18"/>
      <c r="J223" s="97">
        <f t="shared" si="230"/>
        <v>201.82</v>
      </c>
      <c r="K223" s="3">
        <v>12.78</v>
      </c>
      <c r="L223" s="3">
        <f t="shared" si="231"/>
        <v>2579.2600000000002</v>
      </c>
      <c r="M223" s="3">
        <v>12.92</v>
      </c>
      <c r="N223" s="3">
        <f t="shared" si="232"/>
        <v>2607.5100000000002</v>
      </c>
      <c r="O223" s="3">
        <f t="shared" si="233"/>
        <v>0.14000000000000057</v>
      </c>
      <c r="P223" s="3">
        <f t="shared" si="233"/>
        <v>28.25</v>
      </c>
      <c r="R223" s="3">
        <f t="shared" si="234"/>
        <v>0</v>
      </c>
      <c r="S223" s="3">
        <f t="shared" si="235"/>
        <v>0</v>
      </c>
      <c r="T223" s="3">
        <f t="shared" si="236"/>
        <v>0</v>
      </c>
      <c r="U223" s="3">
        <f t="shared" si="237"/>
        <v>0</v>
      </c>
    </row>
    <row r="224" spans="2:21" s="1" customFormat="1" ht="15" customHeight="1" x14ac:dyDescent="0.3">
      <c r="B224" s="4" t="s">
        <v>441</v>
      </c>
      <c r="C224" s="4" t="s">
        <v>442</v>
      </c>
      <c r="D224" s="3" t="s">
        <v>198</v>
      </c>
      <c r="E224" s="18">
        <v>349.94</v>
      </c>
      <c r="F224" s="18"/>
      <c r="G224" s="18"/>
      <c r="H224" s="18"/>
      <c r="I224" s="18"/>
      <c r="J224" s="97">
        <f t="shared" si="230"/>
        <v>349.94</v>
      </c>
      <c r="K224" s="3">
        <v>12.78</v>
      </c>
      <c r="L224" s="3">
        <f t="shared" si="231"/>
        <v>4472.2299999999996</v>
      </c>
      <c r="M224" s="3">
        <v>12.92</v>
      </c>
      <c r="N224" s="3">
        <f t="shared" si="232"/>
        <v>4521.22</v>
      </c>
      <c r="O224" s="3">
        <f t="shared" si="233"/>
        <v>0.14000000000000057</v>
      </c>
      <c r="P224" s="3">
        <f t="shared" si="233"/>
        <v>48.990000000000691</v>
      </c>
      <c r="R224" s="3">
        <f t="shared" si="234"/>
        <v>0</v>
      </c>
      <c r="S224" s="3">
        <f t="shared" si="235"/>
        <v>0</v>
      </c>
      <c r="T224" s="3">
        <f t="shared" si="236"/>
        <v>0</v>
      </c>
      <c r="U224" s="3">
        <f t="shared" si="237"/>
        <v>0</v>
      </c>
    </row>
    <row r="225" spans="2:21" s="1" customFormat="1" ht="15" customHeight="1" x14ac:dyDescent="0.3">
      <c r="B225" s="4" t="s">
        <v>443</v>
      </c>
      <c r="C225" s="4" t="s">
        <v>444</v>
      </c>
      <c r="D225" s="3" t="s">
        <v>198</v>
      </c>
      <c r="E225" s="18">
        <v>459.64</v>
      </c>
      <c r="F225" s="18"/>
      <c r="G225" s="18"/>
      <c r="H225" s="18"/>
      <c r="I225" s="18"/>
      <c r="J225" s="97">
        <f t="shared" si="230"/>
        <v>459.64</v>
      </c>
      <c r="K225" s="3">
        <v>12.78</v>
      </c>
      <c r="L225" s="3">
        <f t="shared" si="231"/>
        <v>5874.2</v>
      </c>
      <c r="M225" s="3">
        <v>12.92</v>
      </c>
      <c r="N225" s="3">
        <f t="shared" si="232"/>
        <v>5938.55</v>
      </c>
      <c r="O225" s="3">
        <f t="shared" si="233"/>
        <v>0.14000000000000057</v>
      </c>
      <c r="P225" s="3">
        <f t="shared" si="233"/>
        <v>64.350000000000364</v>
      </c>
      <c r="R225" s="3">
        <f t="shared" si="234"/>
        <v>0</v>
      </c>
      <c r="S225" s="3">
        <f t="shared" si="235"/>
        <v>0</v>
      </c>
      <c r="T225" s="3">
        <f t="shared" si="236"/>
        <v>0</v>
      </c>
      <c r="U225" s="3">
        <f t="shared" si="237"/>
        <v>0</v>
      </c>
    </row>
    <row r="226" spans="2:21" s="1" customFormat="1" ht="15" customHeight="1" x14ac:dyDescent="0.3">
      <c r="B226" s="4" t="s">
        <v>445</v>
      </c>
      <c r="C226" s="4" t="s">
        <v>446</v>
      </c>
      <c r="D226" s="3" t="s">
        <v>198</v>
      </c>
      <c r="E226" s="18">
        <v>301.61</v>
      </c>
      <c r="F226" s="18"/>
      <c r="G226" s="18"/>
      <c r="H226" s="18"/>
      <c r="I226" s="18"/>
      <c r="J226" s="97">
        <f t="shared" si="230"/>
        <v>301.61</v>
      </c>
      <c r="K226" s="3">
        <v>12.78</v>
      </c>
      <c r="L226" s="3">
        <f t="shared" si="231"/>
        <v>3854.58</v>
      </c>
      <c r="M226" s="3">
        <v>12.92</v>
      </c>
      <c r="N226" s="3">
        <f t="shared" si="232"/>
        <v>3896.8</v>
      </c>
      <c r="O226" s="3">
        <f t="shared" si="233"/>
        <v>0.14000000000000057</v>
      </c>
      <c r="P226" s="3">
        <f t="shared" si="233"/>
        <v>42.220000000000255</v>
      </c>
      <c r="R226" s="3">
        <f t="shared" si="234"/>
        <v>0</v>
      </c>
      <c r="S226" s="3">
        <f t="shared" si="235"/>
        <v>0</v>
      </c>
      <c r="T226" s="3">
        <f t="shared" si="236"/>
        <v>0</v>
      </c>
      <c r="U226" s="3">
        <f t="shared" si="237"/>
        <v>0</v>
      </c>
    </row>
    <row r="227" spans="2:21" s="1" customFormat="1" ht="15" customHeight="1" x14ac:dyDescent="0.3">
      <c r="B227" s="4" t="s">
        <v>447</v>
      </c>
      <c r="C227" s="4" t="s">
        <v>448</v>
      </c>
      <c r="D227" s="3" t="s">
        <v>198</v>
      </c>
      <c r="E227" s="18">
        <v>379.39</v>
      </c>
      <c r="F227" s="18"/>
      <c r="G227" s="18"/>
      <c r="H227" s="18"/>
      <c r="I227" s="18"/>
      <c r="J227" s="97">
        <f t="shared" si="230"/>
        <v>379.39</v>
      </c>
      <c r="K227" s="3">
        <v>12.78</v>
      </c>
      <c r="L227" s="3">
        <f t="shared" si="231"/>
        <v>4848.6000000000004</v>
      </c>
      <c r="M227" s="3">
        <v>12.92</v>
      </c>
      <c r="N227" s="3">
        <f t="shared" si="232"/>
        <v>4901.72</v>
      </c>
      <c r="O227" s="3">
        <f t="shared" si="233"/>
        <v>0.14000000000000057</v>
      </c>
      <c r="P227" s="3">
        <f t="shared" si="233"/>
        <v>53.119999999999891</v>
      </c>
      <c r="R227" s="3">
        <f t="shared" si="234"/>
        <v>0</v>
      </c>
      <c r="S227" s="3">
        <f t="shared" si="235"/>
        <v>0</v>
      </c>
      <c r="T227" s="3">
        <f t="shared" si="236"/>
        <v>0</v>
      </c>
      <c r="U227" s="3">
        <f t="shared" si="237"/>
        <v>0</v>
      </c>
    </row>
    <row r="228" spans="2:21" s="1" customFormat="1" ht="15" customHeight="1" x14ac:dyDescent="0.3">
      <c r="B228" s="4" t="s">
        <v>449</v>
      </c>
      <c r="C228" s="4" t="s">
        <v>450</v>
      </c>
      <c r="D228" s="3" t="s">
        <v>198</v>
      </c>
      <c r="E228" s="18">
        <v>381.81</v>
      </c>
      <c r="F228" s="18"/>
      <c r="G228" s="18"/>
      <c r="H228" s="18"/>
      <c r="I228" s="18"/>
      <c r="J228" s="97">
        <f t="shared" si="230"/>
        <v>381.81</v>
      </c>
      <c r="K228" s="3">
        <v>12.78</v>
      </c>
      <c r="L228" s="3">
        <f t="shared" si="231"/>
        <v>4879.53</v>
      </c>
      <c r="M228" s="3">
        <v>12.92</v>
      </c>
      <c r="N228" s="3">
        <f t="shared" si="232"/>
        <v>4932.99</v>
      </c>
      <c r="O228" s="3">
        <f t="shared" si="233"/>
        <v>0.14000000000000057</v>
      </c>
      <c r="P228" s="3">
        <f t="shared" si="233"/>
        <v>53.460000000000036</v>
      </c>
      <c r="R228" s="3">
        <f t="shared" si="234"/>
        <v>0</v>
      </c>
      <c r="S228" s="3">
        <f t="shared" si="235"/>
        <v>0</v>
      </c>
      <c r="T228" s="3">
        <f t="shared" si="236"/>
        <v>0</v>
      </c>
      <c r="U228" s="3">
        <f t="shared" si="237"/>
        <v>0</v>
      </c>
    </row>
    <row r="229" spans="2:21" s="1" customFormat="1" ht="15" customHeight="1" x14ac:dyDescent="0.3">
      <c r="B229" s="4" t="s">
        <v>451</v>
      </c>
      <c r="C229" s="4" t="s">
        <v>452</v>
      </c>
      <c r="D229" s="3" t="s">
        <v>198</v>
      </c>
      <c r="E229" s="18">
        <v>446.39</v>
      </c>
      <c r="F229" s="18"/>
      <c r="G229" s="18"/>
      <c r="H229" s="18"/>
      <c r="I229" s="18"/>
      <c r="J229" s="97">
        <f t="shared" si="230"/>
        <v>446.39</v>
      </c>
      <c r="K229" s="3">
        <v>12.78</v>
      </c>
      <c r="L229" s="3">
        <f t="shared" si="231"/>
        <v>5704.86</v>
      </c>
      <c r="M229" s="3">
        <v>12.92</v>
      </c>
      <c r="N229" s="3">
        <f t="shared" si="232"/>
        <v>5767.36</v>
      </c>
      <c r="O229" s="3">
        <f t="shared" si="233"/>
        <v>0.14000000000000057</v>
      </c>
      <c r="P229" s="3">
        <f t="shared" si="233"/>
        <v>62.5</v>
      </c>
      <c r="R229" s="3">
        <f t="shared" si="234"/>
        <v>0</v>
      </c>
      <c r="S229" s="3">
        <f t="shared" si="235"/>
        <v>0</v>
      </c>
      <c r="T229" s="3">
        <f t="shared" si="236"/>
        <v>0</v>
      </c>
      <c r="U229" s="3">
        <f t="shared" si="237"/>
        <v>0</v>
      </c>
    </row>
    <row r="230" spans="2:21" s="1" customFormat="1" ht="15" customHeight="1" x14ac:dyDescent="0.3">
      <c r="B230" s="4" t="s">
        <v>453</v>
      </c>
      <c r="C230" s="4" t="s">
        <v>454</v>
      </c>
      <c r="D230" s="3" t="s">
        <v>198</v>
      </c>
      <c r="E230" s="18">
        <v>712.37</v>
      </c>
      <c r="F230" s="18"/>
      <c r="G230" s="18"/>
      <c r="H230" s="18"/>
      <c r="I230" s="18"/>
      <c r="J230" s="97">
        <f t="shared" si="230"/>
        <v>712.37</v>
      </c>
      <c r="K230" s="3">
        <v>12.78</v>
      </c>
      <c r="L230" s="3">
        <f t="shared" si="231"/>
        <v>9104.09</v>
      </c>
      <c r="M230" s="3">
        <v>12.92</v>
      </c>
      <c r="N230" s="3">
        <f t="shared" si="232"/>
        <v>9203.82</v>
      </c>
      <c r="O230" s="3">
        <f t="shared" si="233"/>
        <v>0.14000000000000057</v>
      </c>
      <c r="P230" s="3">
        <f t="shared" si="233"/>
        <v>99.729999999999563</v>
      </c>
      <c r="R230" s="3">
        <f t="shared" si="234"/>
        <v>0</v>
      </c>
      <c r="S230" s="3">
        <f t="shared" si="235"/>
        <v>0</v>
      </c>
      <c r="T230" s="3">
        <f t="shared" si="236"/>
        <v>0</v>
      </c>
      <c r="U230" s="3">
        <f t="shared" si="237"/>
        <v>0</v>
      </c>
    </row>
    <row r="231" spans="2:21" s="1" customFormat="1" ht="15" customHeight="1" x14ac:dyDescent="0.3">
      <c r="B231" s="4" t="s">
        <v>455</v>
      </c>
      <c r="C231" s="4" t="s">
        <v>456</v>
      </c>
      <c r="D231" s="3" t="s">
        <v>198</v>
      </c>
      <c r="E231" s="18">
        <v>242.62</v>
      </c>
      <c r="F231" s="18"/>
      <c r="G231" s="18"/>
      <c r="H231" s="18"/>
      <c r="I231" s="18"/>
      <c r="J231" s="97">
        <f t="shared" si="230"/>
        <v>242.62</v>
      </c>
      <c r="K231" s="3">
        <v>12.78</v>
      </c>
      <c r="L231" s="3">
        <f t="shared" si="231"/>
        <v>3100.68</v>
      </c>
      <c r="M231" s="3">
        <v>12.92</v>
      </c>
      <c r="N231" s="3">
        <f t="shared" si="232"/>
        <v>3134.65</v>
      </c>
      <c r="O231" s="3">
        <f t="shared" si="233"/>
        <v>0.14000000000000057</v>
      </c>
      <c r="P231" s="3">
        <f t="shared" si="233"/>
        <v>33.970000000000255</v>
      </c>
      <c r="R231" s="3">
        <f t="shared" si="234"/>
        <v>0</v>
      </c>
      <c r="S231" s="3">
        <f t="shared" si="235"/>
        <v>0</v>
      </c>
      <c r="T231" s="3">
        <f t="shared" si="236"/>
        <v>0</v>
      </c>
      <c r="U231" s="3">
        <f t="shared" si="237"/>
        <v>0</v>
      </c>
    </row>
    <row r="232" spans="2:21" s="1" customFormat="1" ht="15" customHeight="1" x14ac:dyDescent="0.3">
      <c r="B232" s="4" t="s">
        <v>457</v>
      </c>
      <c r="C232" s="4" t="s">
        <v>458</v>
      </c>
      <c r="D232" s="3" t="s">
        <v>198</v>
      </c>
      <c r="E232" s="18">
        <v>429.3</v>
      </c>
      <c r="F232" s="18"/>
      <c r="G232" s="18"/>
      <c r="H232" s="18"/>
      <c r="I232" s="18"/>
      <c r="J232" s="97">
        <f t="shared" si="230"/>
        <v>429.3</v>
      </c>
      <c r="K232" s="3">
        <v>12.78</v>
      </c>
      <c r="L232" s="3">
        <f t="shared" si="231"/>
        <v>5486.45</v>
      </c>
      <c r="M232" s="3">
        <v>12.92</v>
      </c>
      <c r="N232" s="3">
        <f t="shared" si="232"/>
        <v>5546.56</v>
      </c>
      <c r="O232" s="3">
        <f t="shared" si="233"/>
        <v>0.14000000000000057</v>
      </c>
      <c r="P232" s="3">
        <f t="shared" si="233"/>
        <v>60.110000000000582</v>
      </c>
      <c r="R232" s="3">
        <f t="shared" si="234"/>
        <v>0</v>
      </c>
      <c r="S232" s="3">
        <f t="shared" si="235"/>
        <v>0</v>
      </c>
      <c r="T232" s="3">
        <f t="shared" si="236"/>
        <v>0</v>
      </c>
      <c r="U232" s="3">
        <f t="shared" si="237"/>
        <v>0</v>
      </c>
    </row>
    <row r="233" spans="2:21" s="1" customFormat="1" ht="15" customHeight="1" x14ac:dyDescent="0.3">
      <c r="B233" s="4" t="s">
        <v>459</v>
      </c>
      <c r="C233" s="4" t="s">
        <v>460</v>
      </c>
      <c r="D233" s="3" t="s">
        <v>198</v>
      </c>
      <c r="E233" s="18">
        <v>2337.2199999999998</v>
      </c>
      <c r="F233" s="18"/>
      <c r="G233" s="18"/>
      <c r="H233" s="18"/>
      <c r="I233" s="18"/>
      <c r="J233" s="97">
        <f t="shared" si="230"/>
        <v>2337.2199999999998</v>
      </c>
      <c r="K233" s="3">
        <v>12.78</v>
      </c>
      <c r="L233" s="3">
        <f t="shared" si="231"/>
        <v>29869.67</v>
      </c>
      <c r="M233" s="3">
        <v>12.92</v>
      </c>
      <c r="N233" s="3">
        <f t="shared" si="232"/>
        <v>30196.880000000001</v>
      </c>
      <c r="O233" s="3">
        <f t="shared" si="233"/>
        <v>0.14000000000000057</v>
      </c>
      <c r="P233" s="3">
        <f t="shared" si="233"/>
        <v>327.21000000000276</v>
      </c>
      <c r="R233" s="3">
        <f t="shared" si="234"/>
        <v>0</v>
      </c>
      <c r="S233" s="3">
        <f t="shared" si="235"/>
        <v>0</v>
      </c>
      <c r="T233" s="3">
        <f t="shared" si="236"/>
        <v>0</v>
      </c>
      <c r="U233" s="3">
        <f t="shared" si="237"/>
        <v>0</v>
      </c>
    </row>
    <row r="234" spans="2:21" s="1" customFormat="1" ht="15" customHeight="1" x14ac:dyDescent="0.3">
      <c r="B234" s="4" t="s">
        <v>461</v>
      </c>
      <c r="C234" s="4" t="s">
        <v>462</v>
      </c>
      <c r="D234" s="3" t="s">
        <v>198</v>
      </c>
      <c r="E234" s="18">
        <v>983.72</v>
      </c>
      <c r="F234" s="18"/>
      <c r="G234" s="18"/>
      <c r="H234" s="18"/>
      <c r="I234" s="18"/>
      <c r="J234" s="97">
        <f t="shared" si="230"/>
        <v>983.72</v>
      </c>
      <c r="K234" s="3">
        <v>12.78</v>
      </c>
      <c r="L234" s="3">
        <f t="shared" si="231"/>
        <v>12571.94</v>
      </c>
      <c r="M234" s="3">
        <v>12.92</v>
      </c>
      <c r="N234" s="3">
        <f t="shared" si="232"/>
        <v>12709.66</v>
      </c>
      <c r="O234" s="3">
        <f t="shared" si="233"/>
        <v>0.14000000000000057</v>
      </c>
      <c r="P234" s="3">
        <f t="shared" si="233"/>
        <v>137.71999999999935</v>
      </c>
      <c r="R234" s="3">
        <f t="shared" si="234"/>
        <v>0</v>
      </c>
      <c r="S234" s="3">
        <f t="shared" si="235"/>
        <v>0</v>
      </c>
      <c r="T234" s="3">
        <f t="shared" si="236"/>
        <v>0</v>
      </c>
      <c r="U234" s="3">
        <f t="shared" si="237"/>
        <v>0</v>
      </c>
    </row>
    <row r="235" spans="2:21" s="1" customFormat="1" ht="15" customHeight="1" x14ac:dyDescent="0.3">
      <c r="B235" s="4" t="s">
        <v>463</v>
      </c>
      <c r="C235" s="4" t="s">
        <v>464</v>
      </c>
      <c r="D235" s="3" t="s">
        <v>198</v>
      </c>
      <c r="E235" s="18">
        <v>530.96</v>
      </c>
      <c r="F235" s="18"/>
      <c r="G235" s="18"/>
      <c r="H235" s="18"/>
      <c r="I235" s="18"/>
      <c r="J235" s="97">
        <f t="shared" si="230"/>
        <v>530.96</v>
      </c>
      <c r="K235" s="3">
        <v>12.78</v>
      </c>
      <c r="L235" s="3">
        <f t="shared" si="231"/>
        <v>6785.67</v>
      </c>
      <c r="M235" s="3">
        <v>12.92</v>
      </c>
      <c r="N235" s="3">
        <f t="shared" si="232"/>
        <v>6860</v>
      </c>
      <c r="O235" s="3">
        <f t="shared" si="233"/>
        <v>0.14000000000000057</v>
      </c>
      <c r="P235" s="3">
        <f t="shared" si="233"/>
        <v>74.329999999999927</v>
      </c>
      <c r="R235" s="3">
        <f t="shared" si="234"/>
        <v>0</v>
      </c>
      <c r="S235" s="3">
        <f t="shared" si="235"/>
        <v>0</v>
      </c>
      <c r="T235" s="3">
        <f t="shared" si="236"/>
        <v>0</v>
      </c>
      <c r="U235" s="3">
        <f t="shared" si="237"/>
        <v>0</v>
      </c>
    </row>
    <row r="236" spans="2:21" s="1" customFormat="1" ht="15" customHeight="1" x14ac:dyDescent="0.3">
      <c r="B236" s="4" t="s">
        <v>465</v>
      </c>
      <c r="C236" s="4" t="s">
        <v>466</v>
      </c>
      <c r="D236" s="3" t="s">
        <v>198</v>
      </c>
      <c r="E236" s="18">
        <v>1206</v>
      </c>
      <c r="F236" s="18"/>
      <c r="G236" s="18"/>
      <c r="H236" s="18"/>
      <c r="I236" s="18"/>
      <c r="J236" s="97">
        <f t="shared" si="230"/>
        <v>1206</v>
      </c>
      <c r="K236" s="3">
        <v>12.78</v>
      </c>
      <c r="L236" s="3">
        <f t="shared" si="231"/>
        <v>15412.68</v>
      </c>
      <c r="M236" s="3">
        <v>12.92</v>
      </c>
      <c r="N236" s="3">
        <f t="shared" si="232"/>
        <v>15581.52</v>
      </c>
      <c r="O236" s="3">
        <f t="shared" si="233"/>
        <v>0.14000000000000057</v>
      </c>
      <c r="P236" s="3">
        <f t="shared" si="233"/>
        <v>168.84000000000015</v>
      </c>
      <c r="R236" s="3">
        <f t="shared" si="234"/>
        <v>0</v>
      </c>
      <c r="S236" s="3">
        <f t="shared" si="235"/>
        <v>0</v>
      </c>
      <c r="T236" s="3">
        <f t="shared" si="236"/>
        <v>0</v>
      </c>
      <c r="U236" s="3">
        <f t="shared" si="237"/>
        <v>0</v>
      </c>
    </row>
    <row r="237" spans="2:21" s="1" customFormat="1" ht="15" customHeight="1" x14ac:dyDescent="0.3">
      <c r="B237" s="4" t="s">
        <v>467</v>
      </c>
      <c r="C237" s="4" t="s">
        <v>468</v>
      </c>
      <c r="D237" s="3" t="s">
        <v>198</v>
      </c>
      <c r="E237" s="18">
        <v>1635.15</v>
      </c>
      <c r="F237" s="18"/>
      <c r="G237" s="18"/>
      <c r="H237" s="18"/>
      <c r="I237" s="18"/>
      <c r="J237" s="97">
        <f t="shared" si="230"/>
        <v>1635.15</v>
      </c>
      <c r="K237" s="3">
        <v>12.78</v>
      </c>
      <c r="L237" s="3">
        <f t="shared" si="231"/>
        <v>20897.22</v>
      </c>
      <c r="M237" s="3">
        <v>12.92</v>
      </c>
      <c r="N237" s="3">
        <f t="shared" si="232"/>
        <v>21126.14</v>
      </c>
      <c r="O237" s="3">
        <f t="shared" si="233"/>
        <v>0.14000000000000057</v>
      </c>
      <c r="P237" s="3">
        <f t="shared" si="233"/>
        <v>228.91999999999825</v>
      </c>
      <c r="R237" s="3">
        <f t="shared" si="234"/>
        <v>0</v>
      </c>
      <c r="S237" s="3">
        <f t="shared" si="235"/>
        <v>0</v>
      </c>
      <c r="T237" s="3">
        <f t="shared" si="236"/>
        <v>0</v>
      </c>
      <c r="U237" s="3">
        <f t="shared" si="237"/>
        <v>0</v>
      </c>
    </row>
    <row r="238" spans="2:21" s="1" customFormat="1" ht="15" customHeight="1" x14ac:dyDescent="0.3">
      <c r="B238" s="4" t="s">
        <v>469</v>
      </c>
      <c r="C238" s="4" t="s">
        <v>470</v>
      </c>
      <c r="D238" s="3" t="s">
        <v>198</v>
      </c>
      <c r="E238" s="18">
        <v>419.57</v>
      </c>
      <c r="F238" s="18"/>
      <c r="G238" s="18"/>
      <c r="H238" s="18"/>
      <c r="I238" s="18"/>
      <c r="J238" s="97">
        <f t="shared" si="230"/>
        <v>419.57</v>
      </c>
      <c r="K238" s="3">
        <v>12.78</v>
      </c>
      <c r="L238" s="3">
        <f t="shared" si="231"/>
        <v>5362.1</v>
      </c>
      <c r="M238" s="3">
        <v>12.92</v>
      </c>
      <c r="N238" s="3">
        <f t="shared" si="232"/>
        <v>5420.84</v>
      </c>
      <c r="O238" s="3">
        <f t="shared" si="233"/>
        <v>0.14000000000000057</v>
      </c>
      <c r="P238" s="3">
        <f t="shared" si="233"/>
        <v>58.739999999999782</v>
      </c>
      <c r="R238" s="3">
        <f t="shared" si="234"/>
        <v>0</v>
      </c>
      <c r="S238" s="3">
        <f t="shared" si="235"/>
        <v>0</v>
      </c>
      <c r="T238" s="3">
        <f t="shared" si="236"/>
        <v>0</v>
      </c>
      <c r="U238" s="3">
        <f t="shared" si="237"/>
        <v>0</v>
      </c>
    </row>
    <row r="239" spans="2:21" s="1" customFormat="1" ht="15" customHeight="1" x14ac:dyDescent="0.3">
      <c r="B239" s="4" t="s">
        <v>471</v>
      </c>
      <c r="C239" s="4" t="s">
        <v>472</v>
      </c>
      <c r="D239" s="3" t="s">
        <v>198</v>
      </c>
      <c r="E239" s="18">
        <v>273.64</v>
      </c>
      <c r="F239" s="18"/>
      <c r="G239" s="18"/>
      <c r="H239" s="18"/>
      <c r="I239" s="18"/>
      <c r="J239" s="97">
        <f t="shared" si="230"/>
        <v>273.64</v>
      </c>
      <c r="K239" s="3">
        <v>12.78</v>
      </c>
      <c r="L239" s="3">
        <f t="shared" si="231"/>
        <v>3497.12</v>
      </c>
      <c r="M239" s="3">
        <v>12.92</v>
      </c>
      <c r="N239" s="3">
        <f t="shared" si="232"/>
        <v>3535.43</v>
      </c>
      <c r="O239" s="3">
        <f t="shared" si="233"/>
        <v>0.14000000000000057</v>
      </c>
      <c r="P239" s="3">
        <f t="shared" si="233"/>
        <v>38.309999999999945</v>
      </c>
      <c r="R239" s="3">
        <f t="shared" si="234"/>
        <v>0</v>
      </c>
      <c r="S239" s="3">
        <f t="shared" si="235"/>
        <v>0</v>
      </c>
      <c r="T239" s="3">
        <f t="shared" si="236"/>
        <v>0</v>
      </c>
      <c r="U239" s="3">
        <f t="shared" si="237"/>
        <v>0</v>
      </c>
    </row>
    <row r="240" spans="2:21" s="1" customFormat="1" ht="15" customHeight="1" x14ac:dyDescent="0.3">
      <c r="B240" s="4" t="s">
        <v>473</v>
      </c>
      <c r="C240" s="4" t="s">
        <v>474</v>
      </c>
      <c r="D240" s="3" t="s">
        <v>198</v>
      </c>
      <c r="E240" s="18">
        <v>205.79</v>
      </c>
      <c r="F240" s="18"/>
      <c r="G240" s="18"/>
      <c r="H240" s="18"/>
      <c r="I240" s="18"/>
      <c r="J240" s="97">
        <f t="shared" si="230"/>
        <v>205.79</v>
      </c>
      <c r="K240" s="3">
        <v>12.78</v>
      </c>
      <c r="L240" s="3">
        <f t="shared" si="231"/>
        <v>2630</v>
      </c>
      <c r="M240" s="3">
        <v>12.92</v>
      </c>
      <c r="N240" s="3">
        <f t="shared" si="232"/>
        <v>2658.81</v>
      </c>
      <c r="O240" s="3">
        <f t="shared" si="233"/>
        <v>0.14000000000000057</v>
      </c>
      <c r="P240" s="3">
        <f t="shared" si="233"/>
        <v>28.809999999999945</v>
      </c>
      <c r="R240" s="3">
        <f t="shared" si="234"/>
        <v>0</v>
      </c>
      <c r="S240" s="3">
        <f t="shared" si="235"/>
        <v>0</v>
      </c>
      <c r="T240" s="3">
        <f t="shared" si="236"/>
        <v>0</v>
      </c>
      <c r="U240" s="3">
        <f t="shared" si="237"/>
        <v>0</v>
      </c>
    </row>
    <row r="241" spans="2:21" s="1" customFormat="1" ht="15" customHeight="1" x14ac:dyDescent="0.3">
      <c r="B241" s="4" t="s">
        <v>475</v>
      </c>
      <c r="C241" s="4" t="s">
        <v>476</v>
      </c>
      <c r="D241" s="3" t="s">
        <v>198</v>
      </c>
      <c r="E241" s="18">
        <v>750.77</v>
      </c>
      <c r="F241" s="18"/>
      <c r="G241" s="18"/>
      <c r="H241" s="18"/>
      <c r="I241" s="18"/>
      <c r="J241" s="97">
        <f t="shared" si="230"/>
        <v>750.77</v>
      </c>
      <c r="K241" s="3">
        <v>12.78</v>
      </c>
      <c r="L241" s="3">
        <f t="shared" si="231"/>
        <v>9594.84</v>
      </c>
      <c r="M241" s="3">
        <v>12.92</v>
      </c>
      <c r="N241" s="3">
        <f t="shared" si="232"/>
        <v>9699.9500000000007</v>
      </c>
      <c r="O241" s="3">
        <f t="shared" si="233"/>
        <v>0.14000000000000057</v>
      </c>
      <c r="P241" s="3">
        <f t="shared" si="233"/>
        <v>105.11000000000058</v>
      </c>
      <c r="R241" s="3">
        <f t="shared" si="234"/>
        <v>0</v>
      </c>
      <c r="S241" s="3">
        <f t="shared" si="235"/>
        <v>0</v>
      </c>
      <c r="T241" s="3">
        <f t="shared" si="236"/>
        <v>0</v>
      </c>
      <c r="U241" s="3">
        <f t="shared" si="237"/>
        <v>0</v>
      </c>
    </row>
    <row r="242" spans="2:21" s="1" customFormat="1" ht="15" customHeight="1" x14ac:dyDescent="0.3">
      <c r="B242" s="4" t="s">
        <v>477</v>
      </c>
      <c r="C242" s="4" t="s">
        <v>478</v>
      </c>
      <c r="D242" s="3" t="s">
        <v>198</v>
      </c>
      <c r="E242" s="18">
        <v>1042.02</v>
      </c>
      <c r="F242" s="18"/>
      <c r="G242" s="18"/>
      <c r="H242" s="18"/>
      <c r="I242" s="18"/>
      <c r="J242" s="97">
        <f t="shared" si="230"/>
        <v>1042.02</v>
      </c>
      <c r="K242" s="3">
        <v>12.78</v>
      </c>
      <c r="L242" s="3">
        <f t="shared" si="231"/>
        <v>13317.02</v>
      </c>
      <c r="M242" s="3">
        <v>12.92</v>
      </c>
      <c r="N242" s="3">
        <f t="shared" si="232"/>
        <v>13462.9</v>
      </c>
      <c r="O242" s="3">
        <f t="shared" si="233"/>
        <v>0.14000000000000057</v>
      </c>
      <c r="P242" s="3">
        <f t="shared" si="233"/>
        <v>145.8799999999992</v>
      </c>
      <c r="R242" s="3">
        <f t="shared" si="234"/>
        <v>0</v>
      </c>
      <c r="S242" s="3">
        <f t="shared" si="235"/>
        <v>0</v>
      </c>
      <c r="T242" s="3">
        <f t="shared" si="236"/>
        <v>0</v>
      </c>
      <c r="U242" s="3">
        <f t="shared" si="237"/>
        <v>0</v>
      </c>
    </row>
    <row r="243" spans="2:21" s="1" customFormat="1" ht="15" customHeight="1" x14ac:dyDescent="0.3">
      <c r="B243" s="4" t="s">
        <v>479</v>
      </c>
      <c r="C243" s="4" t="s">
        <v>480</v>
      </c>
      <c r="D243" s="3" t="s">
        <v>198</v>
      </c>
      <c r="E243" s="18">
        <v>2508.33</v>
      </c>
      <c r="F243" s="18"/>
      <c r="G243" s="18"/>
      <c r="H243" s="18"/>
      <c r="I243" s="18"/>
      <c r="J243" s="97">
        <f t="shared" si="230"/>
        <v>2508.33</v>
      </c>
      <c r="K243" s="3">
        <v>12.78</v>
      </c>
      <c r="L243" s="3">
        <f t="shared" si="231"/>
        <v>32056.46</v>
      </c>
      <c r="M243" s="3">
        <v>12.92</v>
      </c>
      <c r="N243" s="3">
        <f t="shared" si="232"/>
        <v>32407.62</v>
      </c>
      <c r="O243" s="3">
        <f t="shared" si="233"/>
        <v>0.14000000000000057</v>
      </c>
      <c r="P243" s="3">
        <f t="shared" si="233"/>
        <v>351.15999999999985</v>
      </c>
      <c r="R243" s="3">
        <f t="shared" si="234"/>
        <v>0</v>
      </c>
      <c r="S243" s="3">
        <f t="shared" si="235"/>
        <v>0</v>
      </c>
      <c r="T243" s="3">
        <f t="shared" si="236"/>
        <v>0</v>
      </c>
      <c r="U243" s="3">
        <f t="shared" si="237"/>
        <v>0</v>
      </c>
    </row>
    <row r="244" spans="2:21" s="1" customFormat="1" ht="15" customHeight="1" x14ac:dyDescent="0.3">
      <c r="B244" s="4" t="s">
        <v>481</v>
      </c>
      <c r="C244" s="4" t="s">
        <v>482</v>
      </c>
      <c r="D244" s="3" t="s">
        <v>198</v>
      </c>
      <c r="E244" s="18">
        <v>1394.98</v>
      </c>
      <c r="F244" s="18"/>
      <c r="G244" s="18"/>
      <c r="H244" s="18"/>
      <c r="I244" s="18"/>
      <c r="J244" s="97">
        <f t="shared" si="230"/>
        <v>1394.98</v>
      </c>
      <c r="K244" s="3">
        <v>12.78</v>
      </c>
      <c r="L244" s="3">
        <f t="shared" si="231"/>
        <v>17827.84</v>
      </c>
      <c r="M244" s="3">
        <v>12.92</v>
      </c>
      <c r="N244" s="3">
        <f t="shared" si="232"/>
        <v>18023.14</v>
      </c>
      <c r="O244" s="3">
        <f t="shared" si="233"/>
        <v>0.14000000000000057</v>
      </c>
      <c r="P244" s="3">
        <f t="shared" si="233"/>
        <v>195.29999999999927</v>
      </c>
      <c r="R244" s="3">
        <f t="shared" si="234"/>
        <v>0</v>
      </c>
      <c r="S244" s="3">
        <f t="shared" si="235"/>
        <v>0</v>
      </c>
      <c r="T244" s="3">
        <f t="shared" si="236"/>
        <v>0</v>
      </c>
      <c r="U244" s="3">
        <f t="shared" si="237"/>
        <v>0</v>
      </c>
    </row>
    <row r="245" spans="2:21" s="1" customFormat="1" ht="15" customHeight="1" x14ac:dyDescent="0.3">
      <c r="B245" s="4" t="s">
        <v>483</v>
      </c>
      <c r="C245" s="4" t="s">
        <v>484</v>
      </c>
      <c r="D245" s="3" t="s">
        <v>198</v>
      </c>
      <c r="E245" s="18">
        <v>250.91</v>
      </c>
      <c r="F245" s="18"/>
      <c r="G245" s="18"/>
      <c r="H245" s="18"/>
      <c r="I245" s="18"/>
      <c r="J245" s="97">
        <f t="shared" si="230"/>
        <v>250.91</v>
      </c>
      <c r="K245" s="3">
        <v>12.78</v>
      </c>
      <c r="L245" s="3">
        <f t="shared" si="231"/>
        <v>3206.63</v>
      </c>
      <c r="M245" s="3">
        <v>12.92</v>
      </c>
      <c r="N245" s="3">
        <f t="shared" si="232"/>
        <v>3241.76</v>
      </c>
      <c r="O245" s="3">
        <f t="shared" si="233"/>
        <v>0.14000000000000057</v>
      </c>
      <c r="P245" s="3">
        <f t="shared" si="233"/>
        <v>35.130000000000109</v>
      </c>
      <c r="R245" s="3">
        <f t="shared" si="234"/>
        <v>0</v>
      </c>
      <c r="S245" s="3">
        <f t="shared" si="235"/>
        <v>0</v>
      </c>
      <c r="T245" s="3">
        <f t="shared" si="236"/>
        <v>0</v>
      </c>
      <c r="U245" s="3">
        <f t="shared" si="237"/>
        <v>0</v>
      </c>
    </row>
    <row r="246" spans="2:21" s="1" customFormat="1" ht="15" customHeight="1" x14ac:dyDescent="0.3">
      <c r="B246" s="4" t="s">
        <v>485</v>
      </c>
      <c r="C246" s="4" t="s">
        <v>486</v>
      </c>
      <c r="D246" s="3" t="s">
        <v>198</v>
      </c>
      <c r="E246" s="18">
        <v>446.95</v>
      </c>
      <c r="F246" s="18"/>
      <c r="G246" s="18"/>
      <c r="H246" s="18"/>
      <c r="I246" s="18"/>
      <c r="J246" s="97">
        <f t="shared" si="230"/>
        <v>446.95</v>
      </c>
      <c r="K246" s="3">
        <v>12.78</v>
      </c>
      <c r="L246" s="3">
        <f t="shared" si="231"/>
        <v>5712.02</v>
      </c>
      <c r="M246" s="3">
        <v>12.92</v>
      </c>
      <c r="N246" s="3">
        <f t="shared" si="232"/>
        <v>5774.59</v>
      </c>
      <c r="O246" s="3">
        <f t="shared" si="233"/>
        <v>0.14000000000000057</v>
      </c>
      <c r="P246" s="3">
        <f t="shared" si="233"/>
        <v>62.569999999999709</v>
      </c>
      <c r="R246" s="3">
        <f t="shared" si="234"/>
        <v>0</v>
      </c>
      <c r="S246" s="3">
        <f t="shared" si="235"/>
        <v>0</v>
      </c>
      <c r="T246" s="3">
        <f t="shared" si="236"/>
        <v>0</v>
      </c>
      <c r="U246" s="3">
        <f t="shared" si="237"/>
        <v>0</v>
      </c>
    </row>
    <row r="247" spans="2:21" s="1" customFormat="1" ht="15" customHeight="1" x14ac:dyDescent="0.3">
      <c r="B247" s="4" t="s">
        <v>487</v>
      </c>
      <c r="C247" s="4" t="s">
        <v>488</v>
      </c>
      <c r="D247" s="3" t="s">
        <v>198</v>
      </c>
      <c r="E247" s="18">
        <v>148.93</v>
      </c>
      <c r="F247" s="18"/>
      <c r="G247" s="18"/>
      <c r="H247" s="18"/>
      <c r="I247" s="18"/>
      <c r="J247" s="97">
        <f t="shared" si="230"/>
        <v>148.93</v>
      </c>
      <c r="K247" s="3">
        <v>12.78</v>
      </c>
      <c r="L247" s="3">
        <f t="shared" si="231"/>
        <v>1903.33</v>
      </c>
      <c r="M247" s="3">
        <v>12.92</v>
      </c>
      <c r="N247" s="3">
        <f t="shared" si="232"/>
        <v>1924.18</v>
      </c>
      <c r="O247" s="3">
        <f t="shared" si="233"/>
        <v>0.14000000000000057</v>
      </c>
      <c r="P247" s="3">
        <f t="shared" si="233"/>
        <v>20.850000000000136</v>
      </c>
      <c r="R247" s="3">
        <f t="shared" si="234"/>
        <v>0</v>
      </c>
      <c r="S247" s="3">
        <f t="shared" si="235"/>
        <v>0</v>
      </c>
      <c r="T247" s="3">
        <f t="shared" si="236"/>
        <v>0</v>
      </c>
      <c r="U247" s="3">
        <f t="shared" si="237"/>
        <v>0</v>
      </c>
    </row>
    <row r="248" spans="2:21" s="1" customFormat="1" ht="15" customHeight="1" x14ac:dyDescent="0.3">
      <c r="B248" s="4" t="s">
        <v>489</v>
      </c>
      <c r="C248" s="4" t="s">
        <v>490</v>
      </c>
      <c r="D248" s="3" t="s">
        <v>198</v>
      </c>
      <c r="E248" s="18">
        <v>162</v>
      </c>
      <c r="F248" s="18"/>
      <c r="G248" s="18"/>
      <c r="H248" s="18"/>
      <c r="I248" s="18"/>
      <c r="J248" s="97">
        <f t="shared" si="230"/>
        <v>162</v>
      </c>
      <c r="K248" s="3">
        <v>12.78</v>
      </c>
      <c r="L248" s="3">
        <f t="shared" si="231"/>
        <v>2070.36</v>
      </c>
      <c r="M248" s="3">
        <v>12.92</v>
      </c>
      <c r="N248" s="3">
        <f t="shared" si="232"/>
        <v>2093.04</v>
      </c>
      <c r="O248" s="3">
        <f t="shared" si="233"/>
        <v>0.14000000000000057</v>
      </c>
      <c r="P248" s="3">
        <f t="shared" si="233"/>
        <v>22.679999999999836</v>
      </c>
      <c r="R248" s="3">
        <f t="shared" si="234"/>
        <v>0</v>
      </c>
      <c r="S248" s="3">
        <f t="shared" si="235"/>
        <v>0</v>
      </c>
      <c r="T248" s="3">
        <f t="shared" si="236"/>
        <v>0</v>
      </c>
      <c r="U248" s="3">
        <f t="shared" si="237"/>
        <v>0</v>
      </c>
    </row>
    <row r="249" spans="2:21" s="1" customFormat="1" ht="15" customHeight="1" x14ac:dyDescent="0.3">
      <c r="B249" s="4" t="s">
        <v>491</v>
      </c>
      <c r="C249" s="4" t="s">
        <v>492</v>
      </c>
      <c r="D249" s="3" t="s">
        <v>198</v>
      </c>
      <c r="E249" s="18">
        <v>382.98</v>
      </c>
      <c r="F249" s="18"/>
      <c r="G249" s="18"/>
      <c r="H249" s="18"/>
      <c r="I249" s="18"/>
      <c r="J249" s="97">
        <f t="shared" si="230"/>
        <v>382.98</v>
      </c>
      <c r="K249" s="3">
        <v>12.78</v>
      </c>
      <c r="L249" s="3">
        <f t="shared" si="231"/>
        <v>4894.4799999999996</v>
      </c>
      <c r="M249" s="3">
        <v>12.92</v>
      </c>
      <c r="N249" s="3">
        <f t="shared" si="232"/>
        <v>4948.1000000000004</v>
      </c>
      <c r="O249" s="3">
        <f t="shared" si="233"/>
        <v>0.14000000000000057</v>
      </c>
      <c r="P249" s="3">
        <f t="shared" si="233"/>
        <v>53.6200000000008</v>
      </c>
      <c r="R249" s="3">
        <f t="shared" si="234"/>
        <v>0</v>
      </c>
      <c r="S249" s="3">
        <f t="shared" si="235"/>
        <v>0</v>
      </c>
      <c r="T249" s="3">
        <f t="shared" si="236"/>
        <v>0</v>
      </c>
      <c r="U249" s="3">
        <f t="shared" si="237"/>
        <v>0</v>
      </c>
    </row>
    <row r="250" spans="2:21" s="1" customFormat="1" ht="15" customHeight="1" x14ac:dyDescent="0.3">
      <c r="B250" s="4" t="s">
        <v>493</v>
      </c>
      <c r="C250" s="4" t="s">
        <v>494</v>
      </c>
      <c r="D250" s="3" t="s">
        <v>198</v>
      </c>
      <c r="E250" s="18">
        <v>417.18</v>
      </c>
      <c r="F250" s="18"/>
      <c r="G250" s="18"/>
      <c r="H250" s="18"/>
      <c r="I250" s="18"/>
      <c r="J250" s="97">
        <f t="shared" si="230"/>
        <v>417.18</v>
      </c>
      <c r="K250" s="3">
        <v>12.78</v>
      </c>
      <c r="L250" s="3">
        <f t="shared" si="231"/>
        <v>5331.56</v>
      </c>
      <c r="M250" s="3">
        <v>12.92</v>
      </c>
      <c r="N250" s="3">
        <f t="shared" si="232"/>
        <v>5389.97</v>
      </c>
      <c r="O250" s="3">
        <f t="shared" si="233"/>
        <v>0.14000000000000057</v>
      </c>
      <c r="P250" s="3">
        <f t="shared" si="233"/>
        <v>58.409999999999854</v>
      </c>
      <c r="R250" s="3">
        <f t="shared" si="234"/>
        <v>0</v>
      </c>
      <c r="S250" s="3">
        <f t="shared" si="235"/>
        <v>0</v>
      </c>
      <c r="T250" s="3">
        <f t="shared" si="236"/>
        <v>0</v>
      </c>
      <c r="U250" s="3">
        <f t="shared" si="237"/>
        <v>0</v>
      </c>
    </row>
    <row r="251" spans="2:21" s="1" customFormat="1" ht="15" customHeight="1" x14ac:dyDescent="0.3">
      <c r="B251" s="4" t="s">
        <v>495</v>
      </c>
      <c r="C251" s="4" t="s">
        <v>496</v>
      </c>
      <c r="D251" s="3" t="s">
        <v>198</v>
      </c>
      <c r="E251" s="18">
        <v>94.69</v>
      </c>
      <c r="F251" s="18"/>
      <c r="G251" s="18"/>
      <c r="H251" s="18"/>
      <c r="I251" s="18"/>
      <c r="J251" s="97">
        <f t="shared" si="230"/>
        <v>94.69</v>
      </c>
      <c r="K251" s="3">
        <v>12.78</v>
      </c>
      <c r="L251" s="3">
        <f t="shared" si="231"/>
        <v>1210.1400000000001</v>
      </c>
      <c r="M251" s="3">
        <v>12.92</v>
      </c>
      <c r="N251" s="3">
        <f t="shared" si="232"/>
        <v>1223.3900000000001</v>
      </c>
      <c r="O251" s="3">
        <f t="shared" si="233"/>
        <v>0.14000000000000057</v>
      </c>
      <c r="P251" s="3">
        <f t="shared" si="233"/>
        <v>13.25</v>
      </c>
      <c r="R251" s="3">
        <f t="shared" si="234"/>
        <v>0</v>
      </c>
      <c r="S251" s="3">
        <f t="shared" si="235"/>
        <v>0</v>
      </c>
      <c r="T251" s="3">
        <f t="shared" si="236"/>
        <v>0</v>
      </c>
      <c r="U251" s="3">
        <f t="shared" si="237"/>
        <v>0</v>
      </c>
    </row>
    <row r="252" spans="2:21" s="1" customFormat="1" ht="15" customHeight="1" x14ac:dyDescent="0.3">
      <c r="B252" s="4" t="s">
        <v>497</v>
      </c>
      <c r="C252" s="4" t="s">
        <v>498</v>
      </c>
      <c r="D252" s="3" t="s">
        <v>198</v>
      </c>
      <c r="E252" s="18">
        <v>97.94</v>
      </c>
      <c r="F252" s="18"/>
      <c r="G252" s="18"/>
      <c r="H252" s="18"/>
      <c r="I252" s="18"/>
      <c r="J252" s="97">
        <f t="shared" si="230"/>
        <v>97.94</v>
      </c>
      <c r="K252" s="3">
        <v>12.78</v>
      </c>
      <c r="L252" s="3">
        <f t="shared" si="231"/>
        <v>1251.67</v>
      </c>
      <c r="M252" s="3">
        <v>12.92</v>
      </c>
      <c r="N252" s="3">
        <f t="shared" si="232"/>
        <v>1265.3800000000001</v>
      </c>
      <c r="O252" s="3">
        <f t="shared" si="233"/>
        <v>0.14000000000000057</v>
      </c>
      <c r="P252" s="3">
        <f t="shared" si="233"/>
        <v>13.710000000000036</v>
      </c>
      <c r="R252" s="3">
        <f t="shared" si="234"/>
        <v>0</v>
      </c>
      <c r="S252" s="3">
        <f t="shared" si="235"/>
        <v>0</v>
      </c>
      <c r="T252" s="3">
        <f t="shared" si="236"/>
        <v>0</v>
      </c>
      <c r="U252" s="3">
        <f t="shared" si="237"/>
        <v>0</v>
      </c>
    </row>
    <row r="253" spans="2:21" s="1" customFormat="1" ht="15" customHeight="1" x14ac:dyDescent="0.3">
      <c r="B253" s="4" t="s">
        <v>499</v>
      </c>
      <c r="C253" s="4" t="s">
        <v>500</v>
      </c>
      <c r="D253" s="3" t="s">
        <v>198</v>
      </c>
      <c r="E253" s="18">
        <v>326.27999999999997</v>
      </c>
      <c r="F253" s="18"/>
      <c r="G253" s="18"/>
      <c r="H253" s="18"/>
      <c r="I253" s="18"/>
      <c r="J253" s="97">
        <f t="shared" si="230"/>
        <v>326.27999999999997</v>
      </c>
      <c r="K253" s="3">
        <v>12.78</v>
      </c>
      <c r="L253" s="3">
        <f t="shared" si="231"/>
        <v>4169.8599999999997</v>
      </c>
      <c r="M253" s="3">
        <v>12.92</v>
      </c>
      <c r="N253" s="3">
        <f t="shared" si="232"/>
        <v>4215.54</v>
      </c>
      <c r="O253" s="3">
        <f t="shared" si="233"/>
        <v>0.14000000000000057</v>
      </c>
      <c r="P253" s="3">
        <f t="shared" si="233"/>
        <v>45.680000000000291</v>
      </c>
      <c r="R253" s="3">
        <f t="shared" si="234"/>
        <v>0</v>
      </c>
      <c r="S253" s="3">
        <f t="shared" si="235"/>
        <v>0</v>
      </c>
      <c r="T253" s="3">
        <f t="shared" si="236"/>
        <v>0</v>
      </c>
      <c r="U253" s="3">
        <f t="shared" si="237"/>
        <v>0</v>
      </c>
    </row>
    <row r="254" spans="2:21" s="1" customFormat="1" ht="15" customHeight="1" x14ac:dyDescent="0.3">
      <c r="B254" s="4" t="s">
        <v>501</v>
      </c>
      <c r="C254" s="4" t="s">
        <v>502</v>
      </c>
      <c r="D254" s="3" t="s">
        <v>198</v>
      </c>
      <c r="E254" s="18">
        <v>415.24</v>
      </c>
      <c r="F254" s="18"/>
      <c r="G254" s="18"/>
      <c r="H254" s="18"/>
      <c r="I254" s="18"/>
      <c r="J254" s="97">
        <f t="shared" si="230"/>
        <v>415.24</v>
      </c>
      <c r="K254" s="3">
        <v>12.78</v>
      </c>
      <c r="L254" s="3">
        <f t="shared" si="231"/>
        <v>5306.77</v>
      </c>
      <c r="M254" s="3">
        <v>12.92</v>
      </c>
      <c r="N254" s="3">
        <f t="shared" si="232"/>
        <v>5364.9</v>
      </c>
      <c r="O254" s="3">
        <f t="shared" si="233"/>
        <v>0.14000000000000057</v>
      </c>
      <c r="P254" s="3">
        <f t="shared" si="233"/>
        <v>58.1299999999992</v>
      </c>
      <c r="R254" s="3">
        <f t="shared" si="234"/>
        <v>0</v>
      </c>
      <c r="S254" s="3">
        <f t="shared" si="235"/>
        <v>0</v>
      </c>
      <c r="T254" s="3">
        <f t="shared" si="236"/>
        <v>0</v>
      </c>
      <c r="U254" s="3">
        <f t="shared" si="237"/>
        <v>0</v>
      </c>
    </row>
    <row r="255" spans="2:21" s="1" customFormat="1" ht="19.95" customHeight="1" x14ac:dyDescent="0.3">
      <c r="B255" s="6" t="s">
        <v>503</v>
      </c>
      <c r="C255" s="6" t="s">
        <v>504</v>
      </c>
      <c r="D255" s="5"/>
      <c r="E255" s="19"/>
      <c r="F255" s="19"/>
      <c r="G255" s="19"/>
      <c r="H255" s="19"/>
      <c r="I255" s="19"/>
      <c r="J255" s="19"/>
      <c r="K255" s="5"/>
      <c r="L255" s="5">
        <f>SUM(L256:L299)</f>
        <v>171332.39</v>
      </c>
      <c r="M255" s="5"/>
      <c r="N255" s="5">
        <f>SUM(N256:N299)</f>
        <v>174203.84</v>
      </c>
      <c r="O255" s="5"/>
      <c r="P255" s="5">
        <f>SUM(P256:P299)</f>
        <v>2871.4499999999953</v>
      </c>
      <c r="R255" s="5">
        <f t="shared" ref="R255:U255" si="238">SUM(R256:R299)</f>
        <v>0</v>
      </c>
      <c r="S255" s="5">
        <f t="shared" si="238"/>
        <v>0</v>
      </c>
      <c r="T255" s="5">
        <f t="shared" si="238"/>
        <v>0</v>
      </c>
      <c r="U255" s="5">
        <f t="shared" si="238"/>
        <v>0</v>
      </c>
    </row>
    <row r="256" spans="2:21" s="1" customFormat="1" ht="15" customHeight="1" x14ac:dyDescent="0.3">
      <c r="B256" s="4" t="s">
        <v>505</v>
      </c>
      <c r="C256" s="4" t="s">
        <v>506</v>
      </c>
      <c r="D256" s="3" t="s">
        <v>198</v>
      </c>
      <c r="E256" s="18">
        <v>758.38</v>
      </c>
      <c r="F256" s="18"/>
      <c r="G256" s="18"/>
      <c r="H256" s="18"/>
      <c r="I256" s="18"/>
      <c r="J256" s="97">
        <f t="shared" ref="J256:J299" si="239">SUM(E256:I256)</f>
        <v>758.38</v>
      </c>
      <c r="K256" s="3">
        <v>5.37</v>
      </c>
      <c r="L256" s="3">
        <f t="shared" ref="L256:L299" si="240">+ROUND(+IF(J256="",0,J256*K256),2)</f>
        <v>4072.5</v>
      </c>
      <c r="M256" s="3">
        <v>5.46</v>
      </c>
      <c r="N256" s="3">
        <f t="shared" ref="N256:N299" si="241">+ROUND(+IF(J256="",0,J256*M256),2)</f>
        <v>4140.75</v>
      </c>
      <c r="O256" s="3">
        <f t="shared" ref="O256:P299" si="242">+M256-K256</f>
        <v>8.9999999999999858E-2</v>
      </c>
      <c r="P256" s="3">
        <f t="shared" si="242"/>
        <v>68.25</v>
      </c>
      <c r="R256" s="3">
        <f t="shared" ref="R256:R299" si="243">+ROUND($K256*F256,2)</f>
        <v>0</v>
      </c>
      <c r="S256" s="3">
        <f t="shared" ref="S256:S299" si="244">+ROUND($K256*G256,2)</f>
        <v>0</v>
      </c>
      <c r="T256" s="3">
        <f t="shared" ref="T256:T299" si="245">+ROUND($K256*H256,2)</f>
        <v>0</v>
      </c>
      <c r="U256" s="3">
        <f t="shared" ref="U256:U299" si="246">+ROUND($K256*I256,2)</f>
        <v>0</v>
      </c>
    </row>
    <row r="257" spans="2:21" s="1" customFormat="1" ht="15" customHeight="1" x14ac:dyDescent="0.3">
      <c r="B257" s="4" t="s">
        <v>507</v>
      </c>
      <c r="C257" s="4" t="s">
        <v>508</v>
      </c>
      <c r="D257" s="3" t="s">
        <v>198</v>
      </c>
      <c r="E257" s="18">
        <v>1500.4</v>
      </c>
      <c r="F257" s="18"/>
      <c r="G257" s="18"/>
      <c r="H257" s="18"/>
      <c r="I257" s="18"/>
      <c r="J257" s="97">
        <f t="shared" si="239"/>
        <v>1500.4</v>
      </c>
      <c r="K257" s="3">
        <v>5.37</v>
      </c>
      <c r="L257" s="3">
        <f t="shared" si="240"/>
        <v>8057.15</v>
      </c>
      <c r="M257" s="3">
        <v>5.46</v>
      </c>
      <c r="N257" s="3">
        <f t="shared" si="241"/>
        <v>8192.18</v>
      </c>
      <c r="O257" s="3">
        <f t="shared" si="242"/>
        <v>8.9999999999999858E-2</v>
      </c>
      <c r="P257" s="3">
        <f t="shared" si="242"/>
        <v>135.03000000000065</v>
      </c>
      <c r="R257" s="3">
        <f t="shared" si="243"/>
        <v>0</v>
      </c>
      <c r="S257" s="3">
        <f t="shared" si="244"/>
        <v>0</v>
      </c>
      <c r="T257" s="3">
        <f t="shared" si="245"/>
        <v>0</v>
      </c>
      <c r="U257" s="3">
        <f t="shared" si="246"/>
        <v>0</v>
      </c>
    </row>
    <row r="258" spans="2:21" s="1" customFormat="1" ht="15" customHeight="1" x14ac:dyDescent="0.3">
      <c r="B258" s="4" t="s">
        <v>509</v>
      </c>
      <c r="C258" s="4" t="s">
        <v>510</v>
      </c>
      <c r="D258" s="3" t="s">
        <v>198</v>
      </c>
      <c r="E258" s="18">
        <v>85.39</v>
      </c>
      <c r="F258" s="18"/>
      <c r="G258" s="18"/>
      <c r="H258" s="18"/>
      <c r="I258" s="18"/>
      <c r="J258" s="97">
        <f t="shared" si="239"/>
        <v>85.39</v>
      </c>
      <c r="K258" s="3">
        <v>5.37</v>
      </c>
      <c r="L258" s="3">
        <f t="shared" si="240"/>
        <v>458.54</v>
      </c>
      <c r="M258" s="3">
        <v>5.46</v>
      </c>
      <c r="N258" s="3">
        <f t="shared" si="241"/>
        <v>466.23</v>
      </c>
      <c r="O258" s="3">
        <f t="shared" si="242"/>
        <v>8.9999999999999858E-2</v>
      </c>
      <c r="P258" s="3">
        <f t="shared" si="242"/>
        <v>7.6899999999999977</v>
      </c>
      <c r="R258" s="3">
        <f t="shared" si="243"/>
        <v>0</v>
      </c>
      <c r="S258" s="3">
        <f t="shared" si="244"/>
        <v>0</v>
      </c>
      <c r="T258" s="3">
        <f t="shared" si="245"/>
        <v>0</v>
      </c>
      <c r="U258" s="3">
        <f t="shared" si="246"/>
        <v>0</v>
      </c>
    </row>
    <row r="259" spans="2:21" s="1" customFormat="1" ht="15" customHeight="1" x14ac:dyDescent="0.3">
      <c r="B259" s="4" t="s">
        <v>511</v>
      </c>
      <c r="C259" s="4" t="s">
        <v>512</v>
      </c>
      <c r="D259" s="3" t="s">
        <v>198</v>
      </c>
      <c r="E259" s="18">
        <v>1743.16</v>
      </c>
      <c r="F259" s="18"/>
      <c r="G259" s="18"/>
      <c r="H259" s="18"/>
      <c r="I259" s="18"/>
      <c r="J259" s="97">
        <f t="shared" si="239"/>
        <v>1743.16</v>
      </c>
      <c r="K259" s="3">
        <v>5.37</v>
      </c>
      <c r="L259" s="3">
        <f t="shared" si="240"/>
        <v>9360.77</v>
      </c>
      <c r="M259" s="3">
        <v>5.46</v>
      </c>
      <c r="N259" s="3">
        <f t="shared" si="241"/>
        <v>9517.65</v>
      </c>
      <c r="O259" s="3">
        <f t="shared" si="242"/>
        <v>8.9999999999999858E-2</v>
      </c>
      <c r="P259" s="3">
        <f t="shared" si="242"/>
        <v>156.8799999999992</v>
      </c>
      <c r="R259" s="3">
        <f t="shared" si="243"/>
        <v>0</v>
      </c>
      <c r="S259" s="3">
        <f t="shared" si="244"/>
        <v>0</v>
      </c>
      <c r="T259" s="3">
        <f t="shared" si="245"/>
        <v>0</v>
      </c>
      <c r="U259" s="3">
        <f t="shared" si="246"/>
        <v>0</v>
      </c>
    </row>
    <row r="260" spans="2:21" s="1" customFormat="1" ht="15" customHeight="1" x14ac:dyDescent="0.3">
      <c r="B260" s="4" t="s">
        <v>513</v>
      </c>
      <c r="C260" s="4" t="s">
        <v>514</v>
      </c>
      <c r="D260" s="3" t="s">
        <v>198</v>
      </c>
      <c r="E260" s="18">
        <v>249.82</v>
      </c>
      <c r="F260" s="18"/>
      <c r="G260" s="18"/>
      <c r="H260" s="18"/>
      <c r="I260" s="18"/>
      <c r="J260" s="97">
        <f t="shared" si="239"/>
        <v>249.82</v>
      </c>
      <c r="K260" s="3">
        <v>5.37</v>
      </c>
      <c r="L260" s="3">
        <f t="shared" si="240"/>
        <v>1341.53</v>
      </c>
      <c r="M260" s="3">
        <v>5.46</v>
      </c>
      <c r="N260" s="3">
        <f t="shared" si="241"/>
        <v>1364.02</v>
      </c>
      <c r="O260" s="3">
        <f t="shared" si="242"/>
        <v>8.9999999999999858E-2</v>
      </c>
      <c r="P260" s="3">
        <f t="shared" si="242"/>
        <v>22.490000000000009</v>
      </c>
      <c r="R260" s="3">
        <f t="shared" si="243"/>
        <v>0</v>
      </c>
      <c r="S260" s="3">
        <f t="shared" si="244"/>
        <v>0</v>
      </c>
      <c r="T260" s="3">
        <f t="shared" si="245"/>
        <v>0</v>
      </c>
      <c r="U260" s="3">
        <f t="shared" si="246"/>
        <v>0</v>
      </c>
    </row>
    <row r="261" spans="2:21" s="1" customFormat="1" ht="15" customHeight="1" x14ac:dyDescent="0.3">
      <c r="B261" s="4" t="s">
        <v>515</v>
      </c>
      <c r="C261" s="4" t="s">
        <v>516</v>
      </c>
      <c r="D261" s="3" t="s">
        <v>198</v>
      </c>
      <c r="E261" s="18">
        <v>1010.18</v>
      </c>
      <c r="F261" s="18"/>
      <c r="G261" s="18"/>
      <c r="H261" s="18"/>
      <c r="I261" s="18"/>
      <c r="J261" s="97">
        <f t="shared" si="239"/>
        <v>1010.18</v>
      </c>
      <c r="K261" s="3">
        <v>5.37</v>
      </c>
      <c r="L261" s="3">
        <f t="shared" si="240"/>
        <v>5424.67</v>
      </c>
      <c r="M261" s="3">
        <v>5.46</v>
      </c>
      <c r="N261" s="3">
        <f t="shared" si="241"/>
        <v>5515.58</v>
      </c>
      <c r="O261" s="3">
        <f t="shared" si="242"/>
        <v>8.9999999999999858E-2</v>
      </c>
      <c r="P261" s="3">
        <f t="shared" si="242"/>
        <v>90.909999999999854</v>
      </c>
      <c r="R261" s="3">
        <f t="shared" si="243"/>
        <v>0</v>
      </c>
      <c r="S261" s="3">
        <f t="shared" si="244"/>
        <v>0</v>
      </c>
      <c r="T261" s="3">
        <f t="shared" si="245"/>
        <v>0</v>
      </c>
      <c r="U261" s="3">
        <f t="shared" si="246"/>
        <v>0</v>
      </c>
    </row>
    <row r="262" spans="2:21" s="1" customFormat="1" ht="15" customHeight="1" x14ac:dyDescent="0.3">
      <c r="B262" s="4" t="s">
        <v>517</v>
      </c>
      <c r="C262" s="4" t="s">
        <v>518</v>
      </c>
      <c r="D262" s="3" t="s">
        <v>198</v>
      </c>
      <c r="E262" s="18">
        <v>18.37</v>
      </c>
      <c r="F262" s="18"/>
      <c r="G262" s="18"/>
      <c r="H262" s="18"/>
      <c r="I262" s="18"/>
      <c r="J262" s="97">
        <f t="shared" si="239"/>
        <v>18.37</v>
      </c>
      <c r="K262" s="3">
        <v>5.37</v>
      </c>
      <c r="L262" s="3">
        <f t="shared" si="240"/>
        <v>98.65</v>
      </c>
      <c r="M262" s="3">
        <v>5.46</v>
      </c>
      <c r="N262" s="3">
        <f t="shared" si="241"/>
        <v>100.3</v>
      </c>
      <c r="O262" s="3">
        <f t="shared" si="242"/>
        <v>8.9999999999999858E-2</v>
      </c>
      <c r="P262" s="3">
        <f t="shared" si="242"/>
        <v>1.6499999999999915</v>
      </c>
      <c r="R262" s="3">
        <f t="shared" si="243"/>
        <v>0</v>
      </c>
      <c r="S262" s="3">
        <f t="shared" si="244"/>
        <v>0</v>
      </c>
      <c r="T262" s="3">
        <f t="shared" si="245"/>
        <v>0</v>
      </c>
      <c r="U262" s="3">
        <f t="shared" si="246"/>
        <v>0</v>
      </c>
    </row>
    <row r="263" spans="2:21" s="1" customFormat="1" ht="15" customHeight="1" x14ac:dyDescent="0.3">
      <c r="B263" s="4" t="s">
        <v>519</v>
      </c>
      <c r="C263" s="4" t="s">
        <v>520</v>
      </c>
      <c r="D263" s="3" t="s">
        <v>198</v>
      </c>
      <c r="E263" s="18">
        <v>5392.88</v>
      </c>
      <c r="F263" s="18"/>
      <c r="G263" s="18"/>
      <c r="H263" s="18"/>
      <c r="I263" s="18"/>
      <c r="J263" s="97">
        <f t="shared" si="239"/>
        <v>5392.88</v>
      </c>
      <c r="K263" s="3">
        <v>5.37</v>
      </c>
      <c r="L263" s="3">
        <f t="shared" si="240"/>
        <v>28959.77</v>
      </c>
      <c r="M263" s="3">
        <v>5.46</v>
      </c>
      <c r="N263" s="3">
        <f t="shared" si="241"/>
        <v>29445.119999999999</v>
      </c>
      <c r="O263" s="3">
        <f t="shared" si="242"/>
        <v>8.9999999999999858E-2</v>
      </c>
      <c r="P263" s="3">
        <f t="shared" si="242"/>
        <v>485.34999999999854</v>
      </c>
      <c r="R263" s="3">
        <f t="shared" si="243"/>
        <v>0</v>
      </c>
      <c r="S263" s="3">
        <f t="shared" si="244"/>
        <v>0</v>
      </c>
      <c r="T263" s="3">
        <f t="shared" si="245"/>
        <v>0</v>
      </c>
      <c r="U263" s="3">
        <f t="shared" si="246"/>
        <v>0</v>
      </c>
    </row>
    <row r="264" spans="2:21" s="1" customFormat="1" ht="15" customHeight="1" x14ac:dyDescent="0.3">
      <c r="B264" s="4" t="s">
        <v>521</v>
      </c>
      <c r="C264" s="4" t="s">
        <v>522</v>
      </c>
      <c r="D264" s="3" t="s">
        <v>198</v>
      </c>
      <c r="E264" s="18">
        <v>350.82</v>
      </c>
      <c r="F264" s="18"/>
      <c r="G264" s="18"/>
      <c r="H264" s="18"/>
      <c r="I264" s="18"/>
      <c r="J264" s="97">
        <f t="shared" si="239"/>
        <v>350.82</v>
      </c>
      <c r="K264" s="3">
        <v>5.37</v>
      </c>
      <c r="L264" s="3">
        <f t="shared" si="240"/>
        <v>1883.9</v>
      </c>
      <c r="M264" s="3">
        <v>5.46</v>
      </c>
      <c r="N264" s="3">
        <f t="shared" si="241"/>
        <v>1915.48</v>
      </c>
      <c r="O264" s="3">
        <f t="shared" si="242"/>
        <v>8.9999999999999858E-2</v>
      </c>
      <c r="P264" s="3">
        <f t="shared" si="242"/>
        <v>31.579999999999927</v>
      </c>
      <c r="R264" s="3">
        <f t="shared" si="243"/>
        <v>0</v>
      </c>
      <c r="S264" s="3">
        <f t="shared" si="244"/>
        <v>0</v>
      </c>
      <c r="T264" s="3">
        <f t="shared" si="245"/>
        <v>0</v>
      </c>
      <c r="U264" s="3">
        <f t="shared" si="246"/>
        <v>0</v>
      </c>
    </row>
    <row r="265" spans="2:21" s="1" customFormat="1" ht="15" customHeight="1" x14ac:dyDescent="0.3">
      <c r="B265" s="4" t="s">
        <v>523</v>
      </c>
      <c r="C265" s="4" t="s">
        <v>524</v>
      </c>
      <c r="D265" s="3" t="s">
        <v>198</v>
      </c>
      <c r="E265" s="18">
        <v>440.59</v>
      </c>
      <c r="F265" s="18"/>
      <c r="G265" s="18"/>
      <c r="H265" s="18"/>
      <c r="I265" s="18"/>
      <c r="J265" s="97">
        <f t="shared" si="239"/>
        <v>440.59</v>
      </c>
      <c r="K265" s="3">
        <v>5.37</v>
      </c>
      <c r="L265" s="3">
        <f t="shared" si="240"/>
        <v>2365.9699999999998</v>
      </c>
      <c r="M265" s="3">
        <v>5.46</v>
      </c>
      <c r="N265" s="3">
        <f t="shared" si="241"/>
        <v>2405.62</v>
      </c>
      <c r="O265" s="3">
        <f t="shared" si="242"/>
        <v>8.9999999999999858E-2</v>
      </c>
      <c r="P265" s="3">
        <f t="shared" si="242"/>
        <v>39.650000000000091</v>
      </c>
      <c r="R265" s="3">
        <f t="shared" si="243"/>
        <v>0</v>
      </c>
      <c r="S265" s="3">
        <f t="shared" si="244"/>
        <v>0</v>
      </c>
      <c r="T265" s="3">
        <f t="shared" si="245"/>
        <v>0</v>
      </c>
      <c r="U265" s="3">
        <f t="shared" si="246"/>
        <v>0</v>
      </c>
    </row>
    <row r="266" spans="2:21" s="1" customFormat="1" ht="15" customHeight="1" x14ac:dyDescent="0.3">
      <c r="B266" s="4" t="s">
        <v>525</v>
      </c>
      <c r="C266" s="4" t="s">
        <v>526</v>
      </c>
      <c r="D266" s="3" t="s">
        <v>198</v>
      </c>
      <c r="E266" s="18">
        <v>375.41</v>
      </c>
      <c r="F266" s="18"/>
      <c r="G266" s="18"/>
      <c r="H266" s="18"/>
      <c r="I266" s="18"/>
      <c r="J266" s="97">
        <f t="shared" si="239"/>
        <v>375.41</v>
      </c>
      <c r="K266" s="3">
        <v>5.37</v>
      </c>
      <c r="L266" s="3">
        <f t="shared" si="240"/>
        <v>2015.95</v>
      </c>
      <c r="M266" s="3">
        <v>5.46</v>
      </c>
      <c r="N266" s="3">
        <f t="shared" si="241"/>
        <v>2049.7399999999998</v>
      </c>
      <c r="O266" s="3">
        <f t="shared" si="242"/>
        <v>8.9999999999999858E-2</v>
      </c>
      <c r="P266" s="3">
        <f t="shared" si="242"/>
        <v>33.789999999999736</v>
      </c>
      <c r="R266" s="3">
        <f t="shared" si="243"/>
        <v>0</v>
      </c>
      <c r="S266" s="3">
        <f t="shared" si="244"/>
        <v>0</v>
      </c>
      <c r="T266" s="3">
        <f t="shared" si="245"/>
        <v>0</v>
      </c>
      <c r="U266" s="3">
        <f t="shared" si="246"/>
        <v>0</v>
      </c>
    </row>
    <row r="267" spans="2:21" s="1" customFormat="1" ht="15" customHeight="1" x14ac:dyDescent="0.3">
      <c r="B267" s="4" t="s">
        <v>527</v>
      </c>
      <c r="C267" s="4" t="s">
        <v>528</v>
      </c>
      <c r="D267" s="3" t="s">
        <v>198</v>
      </c>
      <c r="E267" s="18">
        <v>361.23</v>
      </c>
      <c r="F267" s="18"/>
      <c r="G267" s="18"/>
      <c r="H267" s="18"/>
      <c r="I267" s="18"/>
      <c r="J267" s="97">
        <f t="shared" si="239"/>
        <v>361.23</v>
      </c>
      <c r="K267" s="3">
        <v>5.37</v>
      </c>
      <c r="L267" s="3">
        <f t="shared" si="240"/>
        <v>1939.81</v>
      </c>
      <c r="M267" s="3">
        <v>5.46</v>
      </c>
      <c r="N267" s="3">
        <f t="shared" si="241"/>
        <v>1972.32</v>
      </c>
      <c r="O267" s="3">
        <f t="shared" si="242"/>
        <v>8.9999999999999858E-2</v>
      </c>
      <c r="P267" s="3">
        <f t="shared" si="242"/>
        <v>32.509999999999991</v>
      </c>
      <c r="R267" s="3">
        <f t="shared" si="243"/>
        <v>0</v>
      </c>
      <c r="S267" s="3">
        <f t="shared" si="244"/>
        <v>0</v>
      </c>
      <c r="T267" s="3">
        <f t="shared" si="245"/>
        <v>0</v>
      </c>
      <c r="U267" s="3">
        <f t="shared" si="246"/>
        <v>0</v>
      </c>
    </row>
    <row r="268" spans="2:21" s="1" customFormat="1" ht="15" customHeight="1" x14ac:dyDescent="0.3">
      <c r="B268" s="4" t="s">
        <v>529</v>
      </c>
      <c r="C268" s="4" t="s">
        <v>530</v>
      </c>
      <c r="D268" s="3" t="s">
        <v>198</v>
      </c>
      <c r="E268" s="18">
        <v>201.82</v>
      </c>
      <c r="F268" s="18"/>
      <c r="G268" s="18"/>
      <c r="H268" s="18"/>
      <c r="I268" s="18"/>
      <c r="J268" s="97">
        <f t="shared" si="239"/>
        <v>201.82</v>
      </c>
      <c r="K268" s="3">
        <v>5.37</v>
      </c>
      <c r="L268" s="3">
        <f t="shared" si="240"/>
        <v>1083.77</v>
      </c>
      <c r="M268" s="3">
        <v>5.46</v>
      </c>
      <c r="N268" s="3">
        <f t="shared" si="241"/>
        <v>1101.94</v>
      </c>
      <c r="O268" s="3">
        <f t="shared" si="242"/>
        <v>8.9999999999999858E-2</v>
      </c>
      <c r="P268" s="3">
        <f t="shared" si="242"/>
        <v>18.170000000000073</v>
      </c>
      <c r="R268" s="3">
        <f t="shared" si="243"/>
        <v>0</v>
      </c>
      <c r="S268" s="3">
        <f t="shared" si="244"/>
        <v>0</v>
      </c>
      <c r="T268" s="3">
        <f t="shared" si="245"/>
        <v>0</v>
      </c>
      <c r="U268" s="3">
        <f t="shared" si="246"/>
        <v>0</v>
      </c>
    </row>
    <row r="269" spans="2:21" s="1" customFormat="1" ht="15" customHeight="1" x14ac:dyDescent="0.3">
      <c r="B269" s="4" t="s">
        <v>531</v>
      </c>
      <c r="C269" s="4" t="s">
        <v>532</v>
      </c>
      <c r="D269" s="3" t="s">
        <v>198</v>
      </c>
      <c r="E269" s="18">
        <v>349.94</v>
      </c>
      <c r="F269" s="18"/>
      <c r="G269" s="18"/>
      <c r="H269" s="18"/>
      <c r="I269" s="18"/>
      <c r="J269" s="97">
        <f t="shared" si="239"/>
        <v>349.94</v>
      </c>
      <c r="K269" s="3">
        <v>5.37</v>
      </c>
      <c r="L269" s="3">
        <f t="shared" si="240"/>
        <v>1879.18</v>
      </c>
      <c r="M269" s="3">
        <v>5.46</v>
      </c>
      <c r="N269" s="3">
        <f t="shared" si="241"/>
        <v>1910.67</v>
      </c>
      <c r="O269" s="3">
        <f t="shared" si="242"/>
        <v>8.9999999999999858E-2</v>
      </c>
      <c r="P269" s="3">
        <f t="shared" si="242"/>
        <v>31.490000000000009</v>
      </c>
      <c r="R269" s="3">
        <f t="shared" si="243"/>
        <v>0</v>
      </c>
      <c r="S269" s="3">
        <f t="shared" si="244"/>
        <v>0</v>
      </c>
      <c r="T269" s="3">
        <f t="shared" si="245"/>
        <v>0</v>
      </c>
      <c r="U269" s="3">
        <f t="shared" si="246"/>
        <v>0</v>
      </c>
    </row>
    <row r="270" spans="2:21" s="1" customFormat="1" ht="15" customHeight="1" x14ac:dyDescent="0.3">
      <c r="B270" s="4" t="s">
        <v>533</v>
      </c>
      <c r="C270" s="4" t="s">
        <v>534</v>
      </c>
      <c r="D270" s="3" t="s">
        <v>198</v>
      </c>
      <c r="E270" s="18">
        <v>459.64</v>
      </c>
      <c r="F270" s="18"/>
      <c r="G270" s="18"/>
      <c r="H270" s="18"/>
      <c r="I270" s="18"/>
      <c r="J270" s="97">
        <f t="shared" si="239"/>
        <v>459.64</v>
      </c>
      <c r="K270" s="3">
        <v>5.37</v>
      </c>
      <c r="L270" s="3">
        <f t="shared" si="240"/>
        <v>2468.27</v>
      </c>
      <c r="M270" s="3">
        <v>5.46</v>
      </c>
      <c r="N270" s="3">
        <f t="shared" si="241"/>
        <v>2509.63</v>
      </c>
      <c r="O270" s="3">
        <f t="shared" si="242"/>
        <v>8.9999999999999858E-2</v>
      </c>
      <c r="P270" s="3">
        <f t="shared" si="242"/>
        <v>41.360000000000127</v>
      </c>
      <c r="R270" s="3">
        <f t="shared" si="243"/>
        <v>0</v>
      </c>
      <c r="S270" s="3">
        <f t="shared" si="244"/>
        <v>0</v>
      </c>
      <c r="T270" s="3">
        <f t="shared" si="245"/>
        <v>0</v>
      </c>
      <c r="U270" s="3">
        <f t="shared" si="246"/>
        <v>0</v>
      </c>
    </row>
    <row r="271" spans="2:21" s="1" customFormat="1" ht="15" customHeight="1" x14ac:dyDescent="0.3">
      <c r="B271" s="4" t="s">
        <v>535</v>
      </c>
      <c r="C271" s="4" t="s">
        <v>536</v>
      </c>
      <c r="D271" s="3" t="s">
        <v>198</v>
      </c>
      <c r="E271" s="18">
        <v>301.61</v>
      </c>
      <c r="F271" s="18"/>
      <c r="G271" s="18"/>
      <c r="H271" s="18"/>
      <c r="I271" s="18"/>
      <c r="J271" s="97">
        <f t="shared" si="239"/>
        <v>301.61</v>
      </c>
      <c r="K271" s="3">
        <v>5.37</v>
      </c>
      <c r="L271" s="3">
        <f t="shared" si="240"/>
        <v>1619.65</v>
      </c>
      <c r="M271" s="3">
        <v>5.46</v>
      </c>
      <c r="N271" s="3">
        <f t="shared" si="241"/>
        <v>1646.79</v>
      </c>
      <c r="O271" s="3">
        <f t="shared" si="242"/>
        <v>8.9999999999999858E-2</v>
      </c>
      <c r="P271" s="3">
        <f t="shared" si="242"/>
        <v>27.139999999999873</v>
      </c>
      <c r="R271" s="3">
        <f t="shared" si="243"/>
        <v>0</v>
      </c>
      <c r="S271" s="3">
        <f t="shared" si="244"/>
        <v>0</v>
      </c>
      <c r="T271" s="3">
        <f t="shared" si="245"/>
        <v>0</v>
      </c>
      <c r="U271" s="3">
        <f t="shared" si="246"/>
        <v>0</v>
      </c>
    </row>
    <row r="272" spans="2:21" s="1" customFormat="1" ht="15" customHeight="1" x14ac:dyDescent="0.3">
      <c r="B272" s="4" t="s">
        <v>537</v>
      </c>
      <c r="C272" s="4" t="s">
        <v>538</v>
      </c>
      <c r="D272" s="3" t="s">
        <v>198</v>
      </c>
      <c r="E272" s="18">
        <v>379.39</v>
      </c>
      <c r="F272" s="18"/>
      <c r="G272" s="18"/>
      <c r="H272" s="18"/>
      <c r="I272" s="18"/>
      <c r="J272" s="97">
        <f t="shared" si="239"/>
        <v>379.39</v>
      </c>
      <c r="K272" s="3">
        <v>5.37</v>
      </c>
      <c r="L272" s="3">
        <f t="shared" si="240"/>
        <v>2037.32</v>
      </c>
      <c r="M272" s="3">
        <v>5.46</v>
      </c>
      <c r="N272" s="3">
        <f t="shared" si="241"/>
        <v>2071.4699999999998</v>
      </c>
      <c r="O272" s="3">
        <f t="shared" si="242"/>
        <v>8.9999999999999858E-2</v>
      </c>
      <c r="P272" s="3">
        <f t="shared" si="242"/>
        <v>34.149999999999864</v>
      </c>
      <c r="R272" s="3">
        <f t="shared" si="243"/>
        <v>0</v>
      </c>
      <c r="S272" s="3">
        <f t="shared" si="244"/>
        <v>0</v>
      </c>
      <c r="T272" s="3">
        <f t="shared" si="245"/>
        <v>0</v>
      </c>
      <c r="U272" s="3">
        <f t="shared" si="246"/>
        <v>0</v>
      </c>
    </row>
    <row r="273" spans="2:21" s="1" customFormat="1" ht="15" customHeight="1" x14ac:dyDescent="0.3">
      <c r="B273" s="4" t="s">
        <v>539</v>
      </c>
      <c r="C273" s="4" t="s">
        <v>540</v>
      </c>
      <c r="D273" s="3" t="s">
        <v>198</v>
      </c>
      <c r="E273" s="18">
        <v>381.81</v>
      </c>
      <c r="F273" s="18"/>
      <c r="G273" s="18"/>
      <c r="H273" s="18"/>
      <c r="I273" s="18"/>
      <c r="J273" s="97">
        <f t="shared" si="239"/>
        <v>381.81</v>
      </c>
      <c r="K273" s="3">
        <v>5.37</v>
      </c>
      <c r="L273" s="3">
        <f t="shared" si="240"/>
        <v>2050.3200000000002</v>
      </c>
      <c r="M273" s="3">
        <v>5.46</v>
      </c>
      <c r="N273" s="3">
        <f t="shared" si="241"/>
        <v>2084.6799999999998</v>
      </c>
      <c r="O273" s="3">
        <f t="shared" si="242"/>
        <v>8.9999999999999858E-2</v>
      </c>
      <c r="P273" s="3">
        <f t="shared" si="242"/>
        <v>34.359999999999673</v>
      </c>
      <c r="R273" s="3">
        <f t="shared" si="243"/>
        <v>0</v>
      </c>
      <c r="S273" s="3">
        <f t="shared" si="244"/>
        <v>0</v>
      </c>
      <c r="T273" s="3">
        <f t="shared" si="245"/>
        <v>0</v>
      </c>
      <c r="U273" s="3">
        <f t="shared" si="246"/>
        <v>0</v>
      </c>
    </row>
    <row r="274" spans="2:21" s="1" customFormat="1" ht="15" customHeight="1" x14ac:dyDescent="0.3">
      <c r="B274" s="4" t="s">
        <v>541</v>
      </c>
      <c r="C274" s="4" t="s">
        <v>542</v>
      </c>
      <c r="D274" s="3" t="s">
        <v>198</v>
      </c>
      <c r="E274" s="18">
        <v>446.39</v>
      </c>
      <c r="F274" s="18"/>
      <c r="G274" s="18"/>
      <c r="H274" s="18"/>
      <c r="I274" s="18"/>
      <c r="J274" s="97">
        <f t="shared" si="239"/>
        <v>446.39</v>
      </c>
      <c r="K274" s="3">
        <v>5.37</v>
      </c>
      <c r="L274" s="3">
        <f t="shared" si="240"/>
        <v>2397.11</v>
      </c>
      <c r="M274" s="3">
        <v>5.46</v>
      </c>
      <c r="N274" s="3">
        <f t="shared" si="241"/>
        <v>2437.29</v>
      </c>
      <c r="O274" s="3">
        <f t="shared" si="242"/>
        <v>8.9999999999999858E-2</v>
      </c>
      <c r="P274" s="3">
        <f t="shared" si="242"/>
        <v>40.179999999999836</v>
      </c>
      <c r="R274" s="3">
        <f t="shared" si="243"/>
        <v>0</v>
      </c>
      <c r="S274" s="3">
        <f t="shared" si="244"/>
        <v>0</v>
      </c>
      <c r="T274" s="3">
        <f t="shared" si="245"/>
        <v>0</v>
      </c>
      <c r="U274" s="3">
        <f t="shared" si="246"/>
        <v>0</v>
      </c>
    </row>
    <row r="275" spans="2:21" s="1" customFormat="1" ht="15" customHeight="1" x14ac:dyDescent="0.3">
      <c r="B275" s="4" t="s">
        <v>543</v>
      </c>
      <c r="C275" s="4" t="s">
        <v>544</v>
      </c>
      <c r="D275" s="3" t="s">
        <v>198</v>
      </c>
      <c r="E275" s="18">
        <v>712.37</v>
      </c>
      <c r="F275" s="18"/>
      <c r="G275" s="18"/>
      <c r="H275" s="18"/>
      <c r="I275" s="18"/>
      <c r="J275" s="97">
        <f t="shared" si="239"/>
        <v>712.37</v>
      </c>
      <c r="K275" s="3">
        <v>5.37</v>
      </c>
      <c r="L275" s="3">
        <f t="shared" si="240"/>
        <v>3825.43</v>
      </c>
      <c r="M275" s="3">
        <v>5.46</v>
      </c>
      <c r="N275" s="3">
        <f t="shared" si="241"/>
        <v>3889.54</v>
      </c>
      <c r="O275" s="3">
        <f t="shared" si="242"/>
        <v>8.9999999999999858E-2</v>
      </c>
      <c r="P275" s="3">
        <f t="shared" si="242"/>
        <v>64.110000000000127</v>
      </c>
      <c r="R275" s="3">
        <f t="shared" si="243"/>
        <v>0</v>
      </c>
      <c r="S275" s="3">
        <f t="shared" si="244"/>
        <v>0</v>
      </c>
      <c r="T275" s="3">
        <f t="shared" si="245"/>
        <v>0</v>
      </c>
      <c r="U275" s="3">
        <f t="shared" si="246"/>
        <v>0</v>
      </c>
    </row>
    <row r="276" spans="2:21" s="1" customFormat="1" ht="15" customHeight="1" x14ac:dyDescent="0.3">
      <c r="B276" s="4" t="s">
        <v>545</v>
      </c>
      <c r="C276" s="4" t="s">
        <v>546</v>
      </c>
      <c r="D276" s="3" t="s">
        <v>198</v>
      </c>
      <c r="E276" s="18">
        <v>242.62</v>
      </c>
      <c r="F276" s="18"/>
      <c r="G276" s="18"/>
      <c r="H276" s="18"/>
      <c r="I276" s="18"/>
      <c r="J276" s="97">
        <f t="shared" si="239"/>
        <v>242.62</v>
      </c>
      <c r="K276" s="3">
        <v>5.37</v>
      </c>
      <c r="L276" s="3">
        <f t="shared" si="240"/>
        <v>1302.8699999999999</v>
      </c>
      <c r="M276" s="3">
        <v>5.46</v>
      </c>
      <c r="N276" s="3">
        <f t="shared" si="241"/>
        <v>1324.71</v>
      </c>
      <c r="O276" s="3">
        <f t="shared" si="242"/>
        <v>8.9999999999999858E-2</v>
      </c>
      <c r="P276" s="3">
        <f t="shared" si="242"/>
        <v>21.840000000000146</v>
      </c>
      <c r="R276" s="3">
        <f t="shared" si="243"/>
        <v>0</v>
      </c>
      <c r="S276" s="3">
        <f t="shared" si="244"/>
        <v>0</v>
      </c>
      <c r="T276" s="3">
        <f t="shared" si="245"/>
        <v>0</v>
      </c>
      <c r="U276" s="3">
        <f t="shared" si="246"/>
        <v>0</v>
      </c>
    </row>
    <row r="277" spans="2:21" s="1" customFormat="1" ht="15" customHeight="1" x14ac:dyDescent="0.3">
      <c r="B277" s="4" t="s">
        <v>547</v>
      </c>
      <c r="C277" s="4" t="s">
        <v>548</v>
      </c>
      <c r="D277" s="3" t="s">
        <v>198</v>
      </c>
      <c r="E277" s="18">
        <v>429.3</v>
      </c>
      <c r="F277" s="18"/>
      <c r="G277" s="18"/>
      <c r="H277" s="18"/>
      <c r="I277" s="18"/>
      <c r="J277" s="97">
        <f t="shared" si="239"/>
        <v>429.3</v>
      </c>
      <c r="K277" s="3">
        <v>5.37</v>
      </c>
      <c r="L277" s="3">
        <f t="shared" si="240"/>
        <v>2305.34</v>
      </c>
      <c r="M277" s="3">
        <v>5.46</v>
      </c>
      <c r="N277" s="3">
        <f t="shared" si="241"/>
        <v>2343.98</v>
      </c>
      <c r="O277" s="3">
        <f t="shared" si="242"/>
        <v>8.9999999999999858E-2</v>
      </c>
      <c r="P277" s="3">
        <f t="shared" si="242"/>
        <v>38.639999999999873</v>
      </c>
      <c r="R277" s="3">
        <f t="shared" si="243"/>
        <v>0</v>
      </c>
      <c r="S277" s="3">
        <f t="shared" si="244"/>
        <v>0</v>
      </c>
      <c r="T277" s="3">
        <f t="shared" si="245"/>
        <v>0</v>
      </c>
      <c r="U277" s="3">
        <f t="shared" si="246"/>
        <v>0</v>
      </c>
    </row>
    <row r="278" spans="2:21" s="1" customFormat="1" ht="15" customHeight="1" x14ac:dyDescent="0.3">
      <c r="B278" s="4" t="s">
        <v>549</v>
      </c>
      <c r="C278" s="4" t="s">
        <v>550</v>
      </c>
      <c r="D278" s="3" t="s">
        <v>198</v>
      </c>
      <c r="E278" s="18">
        <v>2337.2199999999998</v>
      </c>
      <c r="F278" s="18"/>
      <c r="G278" s="18"/>
      <c r="H278" s="18"/>
      <c r="I278" s="18"/>
      <c r="J278" s="97">
        <f t="shared" si="239"/>
        <v>2337.2199999999998</v>
      </c>
      <c r="K278" s="3">
        <v>5.37</v>
      </c>
      <c r="L278" s="3">
        <f t="shared" si="240"/>
        <v>12550.87</v>
      </c>
      <c r="M278" s="3">
        <v>5.46</v>
      </c>
      <c r="N278" s="3">
        <f t="shared" si="241"/>
        <v>12761.22</v>
      </c>
      <c r="O278" s="3">
        <f t="shared" si="242"/>
        <v>8.9999999999999858E-2</v>
      </c>
      <c r="P278" s="3">
        <f t="shared" si="242"/>
        <v>210.34999999999854</v>
      </c>
      <c r="R278" s="3">
        <f t="shared" si="243"/>
        <v>0</v>
      </c>
      <c r="S278" s="3">
        <f t="shared" si="244"/>
        <v>0</v>
      </c>
      <c r="T278" s="3">
        <f t="shared" si="245"/>
        <v>0</v>
      </c>
      <c r="U278" s="3">
        <f t="shared" si="246"/>
        <v>0</v>
      </c>
    </row>
    <row r="279" spans="2:21" s="1" customFormat="1" ht="15" customHeight="1" x14ac:dyDescent="0.3">
      <c r="B279" s="4" t="s">
        <v>551</v>
      </c>
      <c r="C279" s="4" t="s">
        <v>552</v>
      </c>
      <c r="D279" s="3" t="s">
        <v>198</v>
      </c>
      <c r="E279" s="18">
        <v>983.72</v>
      </c>
      <c r="F279" s="18"/>
      <c r="G279" s="18"/>
      <c r="H279" s="18"/>
      <c r="I279" s="18"/>
      <c r="J279" s="97">
        <f t="shared" si="239"/>
        <v>983.72</v>
      </c>
      <c r="K279" s="3">
        <v>5.37</v>
      </c>
      <c r="L279" s="3">
        <f t="shared" si="240"/>
        <v>5282.58</v>
      </c>
      <c r="M279" s="3">
        <v>5.46</v>
      </c>
      <c r="N279" s="3">
        <f t="shared" si="241"/>
        <v>5371.11</v>
      </c>
      <c r="O279" s="3">
        <f t="shared" si="242"/>
        <v>8.9999999999999858E-2</v>
      </c>
      <c r="P279" s="3">
        <f t="shared" si="242"/>
        <v>88.529999999999745</v>
      </c>
      <c r="R279" s="3">
        <f t="shared" si="243"/>
        <v>0</v>
      </c>
      <c r="S279" s="3">
        <f t="shared" si="244"/>
        <v>0</v>
      </c>
      <c r="T279" s="3">
        <f t="shared" si="245"/>
        <v>0</v>
      </c>
      <c r="U279" s="3">
        <f t="shared" si="246"/>
        <v>0</v>
      </c>
    </row>
    <row r="280" spans="2:21" s="1" customFormat="1" ht="15" customHeight="1" x14ac:dyDescent="0.3">
      <c r="B280" s="4" t="s">
        <v>553</v>
      </c>
      <c r="C280" s="4" t="s">
        <v>554</v>
      </c>
      <c r="D280" s="3" t="s">
        <v>198</v>
      </c>
      <c r="E280" s="18">
        <v>530.96</v>
      </c>
      <c r="F280" s="18"/>
      <c r="G280" s="18"/>
      <c r="H280" s="18"/>
      <c r="I280" s="18"/>
      <c r="J280" s="97">
        <f t="shared" si="239"/>
        <v>530.96</v>
      </c>
      <c r="K280" s="3">
        <v>5.37</v>
      </c>
      <c r="L280" s="3">
        <f t="shared" si="240"/>
        <v>2851.26</v>
      </c>
      <c r="M280" s="3">
        <v>5.46</v>
      </c>
      <c r="N280" s="3">
        <f t="shared" si="241"/>
        <v>2899.04</v>
      </c>
      <c r="O280" s="3">
        <f t="shared" si="242"/>
        <v>8.9999999999999858E-2</v>
      </c>
      <c r="P280" s="3">
        <f t="shared" si="242"/>
        <v>47.779999999999745</v>
      </c>
      <c r="R280" s="3">
        <f t="shared" si="243"/>
        <v>0</v>
      </c>
      <c r="S280" s="3">
        <f t="shared" si="244"/>
        <v>0</v>
      </c>
      <c r="T280" s="3">
        <f t="shared" si="245"/>
        <v>0</v>
      </c>
      <c r="U280" s="3">
        <f t="shared" si="246"/>
        <v>0</v>
      </c>
    </row>
    <row r="281" spans="2:21" s="1" customFormat="1" ht="15" customHeight="1" x14ac:dyDescent="0.3">
      <c r="B281" s="4" t="s">
        <v>555</v>
      </c>
      <c r="C281" s="4" t="s">
        <v>556</v>
      </c>
      <c r="D281" s="3" t="s">
        <v>198</v>
      </c>
      <c r="E281" s="18">
        <v>1206</v>
      </c>
      <c r="F281" s="18"/>
      <c r="G281" s="18"/>
      <c r="H281" s="18"/>
      <c r="I281" s="18"/>
      <c r="J281" s="97">
        <f t="shared" si="239"/>
        <v>1206</v>
      </c>
      <c r="K281" s="3">
        <v>5.37</v>
      </c>
      <c r="L281" s="3">
        <f t="shared" si="240"/>
        <v>6476.22</v>
      </c>
      <c r="M281" s="3">
        <v>5.46</v>
      </c>
      <c r="N281" s="3">
        <f t="shared" si="241"/>
        <v>6584.76</v>
      </c>
      <c r="O281" s="3">
        <f t="shared" si="242"/>
        <v>8.9999999999999858E-2</v>
      </c>
      <c r="P281" s="3">
        <f t="shared" si="242"/>
        <v>108.53999999999996</v>
      </c>
      <c r="R281" s="3">
        <f t="shared" si="243"/>
        <v>0</v>
      </c>
      <c r="S281" s="3">
        <f t="shared" si="244"/>
        <v>0</v>
      </c>
      <c r="T281" s="3">
        <f t="shared" si="245"/>
        <v>0</v>
      </c>
      <c r="U281" s="3">
        <f t="shared" si="246"/>
        <v>0</v>
      </c>
    </row>
    <row r="282" spans="2:21" s="1" customFormat="1" ht="15" customHeight="1" x14ac:dyDescent="0.3">
      <c r="B282" s="4" t="s">
        <v>557</v>
      </c>
      <c r="C282" s="4" t="s">
        <v>558</v>
      </c>
      <c r="D282" s="3" t="s">
        <v>198</v>
      </c>
      <c r="E282" s="18">
        <v>1635.15</v>
      </c>
      <c r="F282" s="18"/>
      <c r="G282" s="18"/>
      <c r="H282" s="18"/>
      <c r="I282" s="18"/>
      <c r="J282" s="97">
        <f t="shared" si="239"/>
        <v>1635.15</v>
      </c>
      <c r="K282" s="3">
        <v>5.37</v>
      </c>
      <c r="L282" s="3">
        <f t="shared" si="240"/>
        <v>8780.76</v>
      </c>
      <c r="M282" s="3">
        <v>5.46</v>
      </c>
      <c r="N282" s="3">
        <f t="shared" si="241"/>
        <v>8927.92</v>
      </c>
      <c r="O282" s="3">
        <f t="shared" si="242"/>
        <v>8.9999999999999858E-2</v>
      </c>
      <c r="P282" s="3">
        <f t="shared" si="242"/>
        <v>147.15999999999985</v>
      </c>
      <c r="R282" s="3">
        <f t="shared" si="243"/>
        <v>0</v>
      </c>
      <c r="S282" s="3">
        <f t="shared" si="244"/>
        <v>0</v>
      </c>
      <c r="T282" s="3">
        <f t="shared" si="245"/>
        <v>0</v>
      </c>
      <c r="U282" s="3">
        <f t="shared" si="246"/>
        <v>0</v>
      </c>
    </row>
    <row r="283" spans="2:21" s="1" customFormat="1" ht="15" customHeight="1" x14ac:dyDescent="0.3">
      <c r="B283" s="4" t="s">
        <v>559</v>
      </c>
      <c r="C283" s="4" t="s">
        <v>560</v>
      </c>
      <c r="D283" s="3" t="s">
        <v>198</v>
      </c>
      <c r="E283" s="18">
        <v>419.57</v>
      </c>
      <c r="F283" s="18"/>
      <c r="G283" s="18"/>
      <c r="H283" s="18"/>
      <c r="I283" s="18"/>
      <c r="J283" s="97">
        <f t="shared" si="239"/>
        <v>419.57</v>
      </c>
      <c r="K283" s="3">
        <v>5.37</v>
      </c>
      <c r="L283" s="3">
        <f t="shared" si="240"/>
        <v>2253.09</v>
      </c>
      <c r="M283" s="3">
        <v>5.46</v>
      </c>
      <c r="N283" s="3">
        <f t="shared" si="241"/>
        <v>2290.85</v>
      </c>
      <c r="O283" s="3">
        <f t="shared" si="242"/>
        <v>8.9999999999999858E-2</v>
      </c>
      <c r="P283" s="3">
        <f t="shared" si="242"/>
        <v>37.759999999999764</v>
      </c>
      <c r="R283" s="3">
        <f t="shared" si="243"/>
        <v>0</v>
      </c>
      <c r="S283" s="3">
        <f t="shared" si="244"/>
        <v>0</v>
      </c>
      <c r="T283" s="3">
        <f t="shared" si="245"/>
        <v>0</v>
      </c>
      <c r="U283" s="3">
        <f t="shared" si="246"/>
        <v>0</v>
      </c>
    </row>
    <row r="284" spans="2:21" s="1" customFormat="1" ht="15" customHeight="1" x14ac:dyDescent="0.3">
      <c r="B284" s="4" t="s">
        <v>561</v>
      </c>
      <c r="C284" s="4" t="s">
        <v>562</v>
      </c>
      <c r="D284" s="3" t="s">
        <v>198</v>
      </c>
      <c r="E284" s="18">
        <v>273.64</v>
      </c>
      <c r="F284" s="18"/>
      <c r="G284" s="18"/>
      <c r="H284" s="18"/>
      <c r="I284" s="18"/>
      <c r="J284" s="97">
        <f t="shared" si="239"/>
        <v>273.64</v>
      </c>
      <c r="K284" s="3">
        <v>5.37</v>
      </c>
      <c r="L284" s="3">
        <f t="shared" si="240"/>
        <v>1469.45</v>
      </c>
      <c r="M284" s="3">
        <v>5.46</v>
      </c>
      <c r="N284" s="3">
        <f t="shared" si="241"/>
        <v>1494.07</v>
      </c>
      <c r="O284" s="3">
        <f t="shared" si="242"/>
        <v>8.9999999999999858E-2</v>
      </c>
      <c r="P284" s="3">
        <f t="shared" si="242"/>
        <v>24.619999999999891</v>
      </c>
      <c r="R284" s="3">
        <f t="shared" si="243"/>
        <v>0</v>
      </c>
      <c r="S284" s="3">
        <f t="shared" si="244"/>
        <v>0</v>
      </c>
      <c r="T284" s="3">
        <f t="shared" si="245"/>
        <v>0</v>
      </c>
      <c r="U284" s="3">
        <f t="shared" si="246"/>
        <v>0</v>
      </c>
    </row>
    <row r="285" spans="2:21" s="1" customFormat="1" ht="15" customHeight="1" x14ac:dyDescent="0.3">
      <c r="B285" s="4" t="s">
        <v>563</v>
      </c>
      <c r="C285" s="4" t="s">
        <v>564</v>
      </c>
      <c r="D285" s="3" t="s">
        <v>198</v>
      </c>
      <c r="E285" s="18">
        <v>205.79</v>
      </c>
      <c r="F285" s="18"/>
      <c r="G285" s="18"/>
      <c r="H285" s="18"/>
      <c r="I285" s="18"/>
      <c r="J285" s="97">
        <f t="shared" si="239"/>
        <v>205.79</v>
      </c>
      <c r="K285" s="3">
        <v>5.37</v>
      </c>
      <c r="L285" s="3">
        <f t="shared" si="240"/>
        <v>1105.0899999999999</v>
      </c>
      <c r="M285" s="3">
        <v>5.46</v>
      </c>
      <c r="N285" s="3">
        <f t="shared" si="241"/>
        <v>1123.6099999999999</v>
      </c>
      <c r="O285" s="3">
        <f t="shared" si="242"/>
        <v>8.9999999999999858E-2</v>
      </c>
      <c r="P285" s="3">
        <f t="shared" si="242"/>
        <v>18.519999999999982</v>
      </c>
      <c r="R285" s="3">
        <f t="shared" si="243"/>
        <v>0</v>
      </c>
      <c r="S285" s="3">
        <f t="shared" si="244"/>
        <v>0</v>
      </c>
      <c r="T285" s="3">
        <f t="shared" si="245"/>
        <v>0</v>
      </c>
      <c r="U285" s="3">
        <f t="shared" si="246"/>
        <v>0</v>
      </c>
    </row>
    <row r="286" spans="2:21" s="1" customFormat="1" ht="15" customHeight="1" x14ac:dyDescent="0.3">
      <c r="B286" s="4" t="s">
        <v>565</v>
      </c>
      <c r="C286" s="4" t="s">
        <v>566</v>
      </c>
      <c r="D286" s="3" t="s">
        <v>198</v>
      </c>
      <c r="E286" s="18">
        <v>750.77</v>
      </c>
      <c r="F286" s="18"/>
      <c r="G286" s="18"/>
      <c r="H286" s="18"/>
      <c r="I286" s="18"/>
      <c r="J286" s="97">
        <f t="shared" si="239"/>
        <v>750.77</v>
      </c>
      <c r="K286" s="3">
        <v>5.37</v>
      </c>
      <c r="L286" s="3">
        <f t="shared" si="240"/>
        <v>4031.63</v>
      </c>
      <c r="M286" s="3">
        <v>5.46</v>
      </c>
      <c r="N286" s="3">
        <f t="shared" si="241"/>
        <v>4099.2</v>
      </c>
      <c r="O286" s="3">
        <f t="shared" si="242"/>
        <v>8.9999999999999858E-2</v>
      </c>
      <c r="P286" s="3">
        <f t="shared" si="242"/>
        <v>67.569999999999709</v>
      </c>
      <c r="R286" s="3">
        <f t="shared" si="243"/>
        <v>0</v>
      </c>
      <c r="S286" s="3">
        <f t="shared" si="244"/>
        <v>0</v>
      </c>
      <c r="T286" s="3">
        <f t="shared" si="245"/>
        <v>0</v>
      </c>
      <c r="U286" s="3">
        <f t="shared" si="246"/>
        <v>0</v>
      </c>
    </row>
    <row r="287" spans="2:21" s="1" customFormat="1" ht="15" customHeight="1" x14ac:dyDescent="0.3">
      <c r="B287" s="4" t="s">
        <v>567</v>
      </c>
      <c r="C287" s="4" t="s">
        <v>568</v>
      </c>
      <c r="D287" s="3" t="s">
        <v>198</v>
      </c>
      <c r="E287" s="18">
        <v>1042.02</v>
      </c>
      <c r="F287" s="18"/>
      <c r="G287" s="18"/>
      <c r="H287" s="18"/>
      <c r="I287" s="18"/>
      <c r="J287" s="97">
        <f t="shared" si="239"/>
        <v>1042.02</v>
      </c>
      <c r="K287" s="3">
        <v>5.37</v>
      </c>
      <c r="L287" s="3">
        <f t="shared" si="240"/>
        <v>5595.65</v>
      </c>
      <c r="M287" s="3">
        <v>5.46</v>
      </c>
      <c r="N287" s="3">
        <f t="shared" si="241"/>
        <v>5689.43</v>
      </c>
      <c r="O287" s="3">
        <f t="shared" si="242"/>
        <v>8.9999999999999858E-2</v>
      </c>
      <c r="P287" s="3">
        <f t="shared" si="242"/>
        <v>93.780000000000655</v>
      </c>
      <c r="R287" s="3">
        <f t="shared" si="243"/>
        <v>0</v>
      </c>
      <c r="S287" s="3">
        <f t="shared" si="244"/>
        <v>0</v>
      </c>
      <c r="T287" s="3">
        <f t="shared" si="245"/>
        <v>0</v>
      </c>
      <c r="U287" s="3">
        <f t="shared" si="246"/>
        <v>0</v>
      </c>
    </row>
    <row r="288" spans="2:21" s="1" customFormat="1" ht="15" customHeight="1" x14ac:dyDescent="0.3">
      <c r="B288" s="4" t="s">
        <v>569</v>
      </c>
      <c r="C288" s="4" t="s">
        <v>570</v>
      </c>
      <c r="D288" s="3" t="s">
        <v>198</v>
      </c>
      <c r="E288" s="18">
        <v>2508.33</v>
      </c>
      <c r="F288" s="18"/>
      <c r="G288" s="18"/>
      <c r="H288" s="18"/>
      <c r="I288" s="18"/>
      <c r="J288" s="97">
        <f t="shared" si="239"/>
        <v>2508.33</v>
      </c>
      <c r="K288" s="3">
        <v>5.37</v>
      </c>
      <c r="L288" s="3">
        <f t="shared" si="240"/>
        <v>13469.73</v>
      </c>
      <c r="M288" s="3">
        <v>5.46</v>
      </c>
      <c r="N288" s="3">
        <f t="shared" si="241"/>
        <v>13695.48</v>
      </c>
      <c r="O288" s="3">
        <f t="shared" si="242"/>
        <v>8.9999999999999858E-2</v>
      </c>
      <c r="P288" s="3">
        <f t="shared" si="242"/>
        <v>225.75</v>
      </c>
      <c r="R288" s="3">
        <f t="shared" si="243"/>
        <v>0</v>
      </c>
      <c r="S288" s="3">
        <f t="shared" si="244"/>
        <v>0</v>
      </c>
      <c r="T288" s="3">
        <f t="shared" si="245"/>
        <v>0</v>
      </c>
      <c r="U288" s="3">
        <f t="shared" si="246"/>
        <v>0</v>
      </c>
    </row>
    <row r="289" spans="2:21" s="1" customFormat="1" ht="15" customHeight="1" x14ac:dyDescent="0.3">
      <c r="B289" s="4" t="s">
        <v>571</v>
      </c>
      <c r="C289" s="4" t="s">
        <v>572</v>
      </c>
      <c r="D289" s="3" t="s">
        <v>198</v>
      </c>
      <c r="E289" s="18">
        <v>1394.98</v>
      </c>
      <c r="F289" s="18"/>
      <c r="G289" s="18"/>
      <c r="H289" s="18"/>
      <c r="I289" s="18"/>
      <c r="J289" s="97">
        <f t="shared" si="239"/>
        <v>1394.98</v>
      </c>
      <c r="K289" s="3">
        <v>5.37</v>
      </c>
      <c r="L289" s="3">
        <f t="shared" si="240"/>
        <v>7491.04</v>
      </c>
      <c r="M289" s="3">
        <v>5.46</v>
      </c>
      <c r="N289" s="3">
        <f t="shared" si="241"/>
        <v>7616.59</v>
      </c>
      <c r="O289" s="3">
        <f t="shared" si="242"/>
        <v>8.9999999999999858E-2</v>
      </c>
      <c r="P289" s="3">
        <f t="shared" si="242"/>
        <v>125.55000000000018</v>
      </c>
      <c r="R289" s="3">
        <f t="shared" si="243"/>
        <v>0</v>
      </c>
      <c r="S289" s="3">
        <f t="shared" si="244"/>
        <v>0</v>
      </c>
      <c r="T289" s="3">
        <f t="shared" si="245"/>
        <v>0</v>
      </c>
      <c r="U289" s="3">
        <f t="shared" si="246"/>
        <v>0</v>
      </c>
    </row>
    <row r="290" spans="2:21" s="1" customFormat="1" ht="15" customHeight="1" x14ac:dyDescent="0.3">
      <c r="B290" s="4" t="s">
        <v>573</v>
      </c>
      <c r="C290" s="4" t="s">
        <v>574</v>
      </c>
      <c r="D290" s="3" t="s">
        <v>198</v>
      </c>
      <c r="E290" s="18">
        <v>250.91</v>
      </c>
      <c r="F290" s="18"/>
      <c r="G290" s="18"/>
      <c r="H290" s="18"/>
      <c r="I290" s="18"/>
      <c r="J290" s="97">
        <f t="shared" si="239"/>
        <v>250.91</v>
      </c>
      <c r="K290" s="3">
        <v>5.37</v>
      </c>
      <c r="L290" s="3">
        <f t="shared" si="240"/>
        <v>1347.39</v>
      </c>
      <c r="M290" s="3">
        <v>5.46</v>
      </c>
      <c r="N290" s="3">
        <f t="shared" si="241"/>
        <v>1369.97</v>
      </c>
      <c r="O290" s="3">
        <f t="shared" si="242"/>
        <v>8.9999999999999858E-2</v>
      </c>
      <c r="P290" s="3">
        <f t="shared" si="242"/>
        <v>22.579999999999927</v>
      </c>
      <c r="R290" s="3">
        <f t="shared" si="243"/>
        <v>0</v>
      </c>
      <c r="S290" s="3">
        <f t="shared" si="244"/>
        <v>0</v>
      </c>
      <c r="T290" s="3">
        <f t="shared" si="245"/>
        <v>0</v>
      </c>
      <c r="U290" s="3">
        <f t="shared" si="246"/>
        <v>0</v>
      </c>
    </row>
    <row r="291" spans="2:21" s="1" customFormat="1" ht="15" customHeight="1" x14ac:dyDescent="0.3">
      <c r="B291" s="4" t="s">
        <v>575</v>
      </c>
      <c r="C291" s="4" t="s">
        <v>576</v>
      </c>
      <c r="D291" s="3" t="s">
        <v>198</v>
      </c>
      <c r="E291" s="18">
        <v>446.95</v>
      </c>
      <c r="F291" s="18"/>
      <c r="G291" s="18"/>
      <c r="H291" s="18"/>
      <c r="I291" s="18"/>
      <c r="J291" s="97">
        <f t="shared" si="239"/>
        <v>446.95</v>
      </c>
      <c r="K291" s="3">
        <v>5.37</v>
      </c>
      <c r="L291" s="3">
        <f t="shared" si="240"/>
        <v>2400.12</v>
      </c>
      <c r="M291" s="3">
        <v>5.46</v>
      </c>
      <c r="N291" s="3">
        <f t="shared" si="241"/>
        <v>2440.35</v>
      </c>
      <c r="O291" s="3">
        <f t="shared" si="242"/>
        <v>8.9999999999999858E-2</v>
      </c>
      <c r="P291" s="3">
        <f t="shared" si="242"/>
        <v>40.230000000000018</v>
      </c>
      <c r="R291" s="3">
        <f t="shared" si="243"/>
        <v>0</v>
      </c>
      <c r="S291" s="3">
        <f t="shared" si="244"/>
        <v>0</v>
      </c>
      <c r="T291" s="3">
        <f t="shared" si="245"/>
        <v>0</v>
      </c>
      <c r="U291" s="3">
        <f t="shared" si="246"/>
        <v>0</v>
      </c>
    </row>
    <row r="292" spans="2:21" s="1" customFormat="1" ht="15" customHeight="1" x14ac:dyDescent="0.3">
      <c r="B292" s="4" t="s">
        <v>577</v>
      </c>
      <c r="C292" s="4" t="s">
        <v>578</v>
      </c>
      <c r="D292" s="3" t="s">
        <v>198</v>
      </c>
      <c r="E292" s="18">
        <v>148.93</v>
      </c>
      <c r="F292" s="18"/>
      <c r="G292" s="18"/>
      <c r="H292" s="18"/>
      <c r="I292" s="18"/>
      <c r="J292" s="97">
        <f t="shared" si="239"/>
        <v>148.93</v>
      </c>
      <c r="K292" s="3">
        <v>5.37</v>
      </c>
      <c r="L292" s="3">
        <f t="shared" si="240"/>
        <v>799.75</v>
      </c>
      <c r="M292" s="3">
        <v>5.46</v>
      </c>
      <c r="N292" s="3">
        <f t="shared" si="241"/>
        <v>813.16</v>
      </c>
      <c r="O292" s="3">
        <f t="shared" si="242"/>
        <v>8.9999999999999858E-2</v>
      </c>
      <c r="P292" s="3">
        <f t="shared" si="242"/>
        <v>13.409999999999968</v>
      </c>
      <c r="R292" s="3">
        <f t="shared" si="243"/>
        <v>0</v>
      </c>
      <c r="S292" s="3">
        <f t="shared" si="244"/>
        <v>0</v>
      </c>
      <c r="T292" s="3">
        <f t="shared" si="245"/>
        <v>0</v>
      </c>
      <c r="U292" s="3">
        <f t="shared" si="246"/>
        <v>0</v>
      </c>
    </row>
    <row r="293" spans="2:21" s="1" customFormat="1" ht="15" customHeight="1" x14ac:dyDescent="0.3">
      <c r="B293" s="4" t="s">
        <v>579</v>
      </c>
      <c r="C293" s="4" t="s">
        <v>580</v>
      </c>
      <c r="D293" s="3" t="s">
        <v>198</v>
      </c>
      <c r="E293" s="18">
        <v>162</v>
      </c>
      <c r="F293" s="18"/>
      <c r="G293" s="18"/>
      <c r="H293" s="18"/>
      <c r="I293" s="18"/>
      <c r="J293" s="97">
        <f t="shared" si="239"/>
        <v>162</v>
      </c>
      <c r="K293" s="3">
        <v>5.37</v>
      </c>
      <c r="L293" s="3">
        <f t="shared" si="240"/>
        <v>869.94</v>
      </c>
      <c r="M293" s="3">
        <v>5.46</v>
      </c>
      <c r="N293" s="3">
        <f t="shared" si="241"/>
        <v>884.52</v>
      </c>
      <c r="O293" s="3">
        <f t="shared" si="242"/>
        <v>8.9999999999999858E-2</v>
      </c>
      <c r="P293" s="3">
        <f t="shared" si="242"/>
        <v>14.579999999999927</v>
      </c>
      <c r="R293" s="3">
        <f t="shared" si="243"/>
        <v>0</v>
      </c>
      <c r="S293" s="3">
        <f t="shared" si="244"/>
        <v>0</v>
      </c>
      <c r="T293" s="3">
        <f t="shared" si="245"/>
        <v>0</v>
      </c>
      <c r="U293" s="3">
        <f t="shared" si="246"/>
        <v>0</v>
      </c>
    </row>
    <row r="294" spans="2:21" s="1" customFormat="1" ht="15" customHeight="1" x14ac:dyDescent="0.3">
      <c r="B294" s="4" t="s">
        <v>581</v>
      </c>
      <c r="C294" s="4" t="s">
        <v>582</v>
      </c>
      <c r="D294" s="3" t="s">
        <v>198</v>
      </c>
      <c r="E294" s="18">
        <v>382.98</v>
      </c>
      <c r="F294" s="18"/>
      <c r="G294" s="18"/>
      <c r="H294" s="18"/>
      <c r="I294" s="18"/>
      <c r="J294" s="97">
        <f t="shared" si="239"/>
        <v>382.98</v>
      </c>
      <c r="K294" s="3">
        <v>5.37</v>
      </c>
      <c r="L294" s="3">
        <f t="shared" si="240"/>
        <v>2056.6</v>
      </c>
      <c r="M294" s="3">
        <v>5.46</v>
      </c>
      <c r="N294" s="3">
        <f t="shared" si="241"/>
        <v>2091.0700000000002</v>
      </c>
      <c r="O294" s="3">
        <f t="shared" si="242"/>
        <v>8.9999999999999858E-2</v>
      </c>
      <c r="P294" s="3">
        <f t="shared" si="242"/>
        <v>34.470000000000255</v>
      </c>
      <c r="R294" s="3">
        <f t="shared" si="243"/>
        <v>0</v>
      </c>
      <c r="S294" s="3">
        <f t="shared" si="244"/>
        <v>0</v>
      </c>
      <c r="T294" s="3">
        <f t="shared" si="245"/>
        <v>0</v>
      </c>
      <c r="U294" s="3">
        <f t="shared" si="246"/>
        <v>0</v>
      </c>
    </row>
    <row r="295" spans="2:21" s="1" customFormat="1" ht="15" customHeight="1" x14ac:dyDescent="0.3">
      <c r="B295" s="4" t="s">
        <v>583</v>
      </c>
      <c r="C295" s="4" t="s">
        <v>584</v>
      </c>
      <c r="D295" s="3" t="s">
        <v>198</v>
      </c>
      <c r="E295" s="18">
        <v>417.18</v>
      </c>
      <c r="F295" s="18"/>
      <c r="G295" s="18"/>
      <c r="H295" s="18"/>
      <c r="I295" s="18"/>
      <c r="J295" s="97">
        <f t="shared" si="239"/>
        <v>417.18</v>
      </c>
      <c r="K295" s="3">
        <v>5.37</v>
      </c>
      <c r="L295" s="3">
        <f t="shared" si="240"/>
        <v>2240.2600000000002</v>
      </c>
      <c r="M295" s="3">
        <v>5.46</v>
      </c>
      <c r="N295" s="3">
        <f t="shared" si="241"/>
        <v>2277.8000000000002</v>
      </c>
      <c r="O295" s="3">
        <f t="shared" si="242"/>
        <v>8.9999999999999858E-2</v>
      </c>
      <c r="P295" s="3">
        <f t="shared" si="242"/>
        <v>37.539999999999964</v>
      </c>
      <c r="R295" s="3">
        <f t="shared" si="243"/>
        <v>0</v>
      </c>
      <c r="S295" s="3">
        <f t="shared" si="244"/>
        <v>0</v>
      </c>
      <c r="T295" s="3">
        <f t="shared" si="245"/>
        <v>0</v>
      </c>
      <c r="U295" s="3">
        <f t="shared" si="246"/>
        <v>0</v>
      </c>
    </row>
    <row r="296" spans="2:21" s="1" customFormat="1" ht="15" customHeight="1" x14ac:dyDescent="0.3">
      <c r="B296" s="4" t="s">
        <v>585</v>
      </c>
      <c r="C296" s="4" t="s">
        <v>586</v>
      </c>
      <c r="D296" s="3" t="s">
        <v>198</v>
      </c>
      <c r="E296" s="18">
        <v>94.69</v>
      </c>
      <c r="F296" s="18"/>
      <c r="G296" s="18"/>
      <c r="H296" s="18"/>
      <c r="I296" s="18"/>
      <c r="J296" s="97">
        <f t="shared" si="239"/>
        <v>94.69</v>
      </c>
      <c r="K296" s="3">
        <v>5.37</v>
      </c>
      <c r="L296" s="3">
        <f t="shared" si="240"/>
        <v>508.49</v>
      </c>
      <c r="M296" s="3">
        <v>5.46</v>
      </c>
      <c r="N296" s="3">
        <f t="shared" si="241"/>
        <v>517.01</v>
      </c>
      <c r="O296" s="3">
        <f t="shared" si="242"/>
        <v>8.9999999999999858E-2</v>
      </c>
      <c r="P296" s="3">
        <f t="shared" si="242"/>
        <v>8.5199999999999818</v>
      </c>
      <c r="R296" s="3">
        <f t="shared" si="243"/>
        <v>0</v>
      </c>
      <c r="S296" s="3">
        <f t="shared" si="244"/>
        <v>0</v>
      </c>
      <c r="T296" s="3">
        <f t="shared" si="245"/>
        <v>0</v>
      </c>
      <c r="U296" s="3">
        <f t="shared" si="246"/>
        <v>0</v>
      </c>
    </row>
    <row r="297" spans="2:21" s="1" customFormat="1" ht="15" customHeight="1" x14ac:dyDescent="0.3">
      <c r="B297" s="4" t="s">
        <v>587</v>
      </c>
      <c r="C297" s="4" t="s">
        <v>588</v>
      </c>
      <c r="D297" s="3" t="s">
        <v>198</v>
      </c>
      <c r="E297" s="18">
        <v>97.94</v>
      </c>
      <c r="F297" s="18"/>
      <c r="G297" s="18"/>
      <c r="H297" s="18"/>
      <c r="I297" s="18"/>
      <c r="J297" s="97">
        <f t="shared" si="239"/>
        <v>97.94</v>
      </c>
      <c r="K297" s="3">
        <v>5.37</v>
      </c>
      <c r="L297" s="3">
        <f t="shared" si="240"/>
        <v>525.94000000000005</v>
      </c>
      <c r="M297" s="3">
        <v>5.46</v>
      </c>
      <c r="N297" s="3">
        <f t="shared" si="241"/>
        <v>534.75</v>
      </c>
      <c r="O297" s="3">
        <f t="shared" si="242"/>
        <v>8.9999999999999858E-2</v>
      </c>
      <c r="P297" s="3">
        <f t="shared" si="242"/>
        <v>8.8099999999999454</v>
      </c>
      <c r="R297" s="3">
        <f t="shared" si="243"/>
        <v>0</v>
      </c>
      <c r="S297" s="3">
        <f t="shared" si="244"/>
        <v>0</v>
      </c>
      <c r="T297" s="3">
        <f t="shared" si="245"/>
        <v>0</v>
      </c>
      <c r="U297" s="3">
        <f t="shared" si="246"/>
        <v>0</v>
      </c>
    </row>
    <row r="298" spans="2:21" s="1" customFormat="1" ht="15" customHeight="1" x14ac:dyDescent="0.3">
      <c r="B298" s="4" t="s">
        <v>589</v>
      </c>
      <c r="C298" s="4" t="s">
        <v>590</v>
      </c>
      <c r="D298" s="3" t="s">
        <v>198</v>
      </c>
      <c r="E298" s="18">
        <v>97.94</v>
      </c>
      <c r="F298" s="18"/>
      <c r="G298" s="18"/>
      <c r="H298" s="18"/>
      <c r="I298" s="18"/>
      <c r="J298" s="97">
        <f t="shared" si="239"/>
        <v>97.94</v>
      </c>
      <c r="K298" s="3">
        <v>5.37</v>
      </c>
      <c r="L298" s="3">
        <f t="shared" si="240"/>
        <v>525.94000000000005</v>
      </c>
      <c r="M298" s="3">
        <v>5.46</v>
      </c>
      <c r="N298" s="3">
        <f t="shared" si="241"/>
        <v>534.75</v>
      </c>
      <c r="O298" s="3">
        <f t="shared" si="242"/>
        <v>8.9999999999999858E-2</v>
      </c>
      <c r="P298" s="3">
        <f t="shared" si="242"/>
        <v>8.8099999999999454</v>
      </c>
      <c r="R298" s="3">
        <f t="shared" si="243"/>
        <v>0</v>
      </c>
      <c r="S298" s="3">
        <f t="shared" si="244"/>
        <v>0</v>
      </c>
      <c r="T298" s="3">
        <f t="shared" si="245"/>
        <v>0</v>
      </c>
      <c r="U298" s="3">
        <f t="shared" si="246"/>
        <v>0</v>
      </c>
    </row>
    <row r="299" spans="2:21" s="1" customFormat="1" ht="15" customHeight="1" x14ac:dyDescent="0.3">
      <c r="B299" s="4" t="s">
        <v>591</v>
      </c>
      <c r="C299" s="4" t="s">
        <v>592</v>
      </c>
      <c r="D299" s="3" t="s">
        <v>198</v>
      </c>
      <c r="E299" s="18">
        <v>326.27999999999997</v>
      </c>
      <c r="F299" s="18"/>
      <c r="G299" s="18"/>
      <c r="H299" s="18"/>
      <c r="I299" s="18"/>
      <c r="J299" s="97">
        <f t="shared" si="239"/>
        <v>326.27999999999997</v>
      </c>
      <c r="K299" s="3">
        <v>5.37</v>
      </c>
      <c r="L299" s="3">
        <f t="shared" si="240"/>
        <v>1752.12</v>
      </c>
      <c r="M299" s="3">
        <v>5.46</v>
      </c>
      <c r="N299" s="3">
        <f t="shared" si="241"/>
        <v>1781.49</v>
      </c>
      <c r="O299" s="3">
        <f t="shared" si="242"/>
        <v>8.9999999999999858E-2</v>
      </c>
      <c r="P299" s="3">
        <f t="shared" si="242"/>
        <v>29.370000000000118</v>
      </c>
      <c r="R299" s="3">
        <f t="shared" si="243"/>
        <v>0</v>
      </c>
      <c r="S299" s="3">
        <f t="shared" si="244"/>
        <v>0</v>
      </c>
      <c r="T299" s="3">
        <f t="shared" si="245"/>
        <v>0</v>
      </c>
      <c r="U299" s="3">
        <f t="shared" si="246"/>
        <v>0</v>
      </c>
    </row>
    <row r="300" spans="2:21" s="1" customFormat="1" ht="25.2" customHeight="1" x14ac:dyDescent="0.3">
      <c r="B300" s="12" t="s">
        <v>593</v>
      </c>
      <c r="C300" s="12" t="s">
        <v>594</v>
      </c>
      <c r="D300" s="13"/>
      <c r="E300" s="17"/>
      <c r="F300" s="17"/>
      <c r="G300" s="17"/>
      <c r="H300" s="17"/>
      <c r="I300" s="17"/>
      <c r="J300" s="17"/>
      <c r="K300" s="13"/>
      <c r="L300" s="13">
        <f>SUM(L301:L304)/2</f>
        <v>362334.79999999993</v>
      </c>
      <c r="M300" s="13"/>
      <c r="N300" s="13">
        <f>SUM(N301:N304)/2</f>
        <v>366926.37</v>
      </c>
      <c r="O300" s="13"/>
      <c r="P300" s="13">
        <f>SUM(P301:P304)/2</f>
        <v>4591.5700000000215</v>
      </c>
      <c r="R300" s="13">
        <f t="shared" ref="R300:U300" si="247">SUM(R301:R304)/2</f>
        <v>0</v>
      </c>
      <c r="S300" s="13">
        <f t="shared" si="247"/>
        <v>0</v>
      </c>
      <c r="T300" s="13">
        <f t="shared" si="247"/>
        <v>0</v>
      </c>
      <c r="U300" s="13">
        <f t="shared" si="247"/>
        <v>0</v>
      </c>
    </row>
    <row r="301" spans="2:21" s="1" customFormat="1" ht="19.95" customHeight="1" x14ac:dyDescent="0.3">
      <c r="B301" s="6" t="s">
        <v>595</v>
      </c>
      <c r="C301" s="6" t="s">
        <v>596</v>
      </c>
      <c r="D301" s="5"/>
      <c r="E301" s="19"/>
      <c r="F301" s="19"/>
      <c r="G301" s="19"/>
      <c r="H301" s="19"/>
      <c r="I301" s="19"/>
      <c r="J301" s="19"/>
      <c r="K301" s="5"/>
      <c r="L301" s="5">
        <f>SUM(L302)</f>
        <v>255131.61</v>
      </c>
      <c r="M301" s="5"/>
      <c r="N301" s="5">
        <f>SUM(N302)</f>
        <v>257926.48</v>
      </c>
      <c r="O301" s="5"/>
      <c r="P301" s="5">
        <f>SUM(P302)</f>
        <v>2794.8700000000244</v>
      </c>
      <c r="R301" s="5">
        <f t="shared" ref="R301:U301" si="248">SUM(R302)</f>
        <v>0</v>
      </c>
      <c r="S301" s="5">
        <f t="shared" si="248"/>
        <v>0</v>
      </c>
      <c r="T301" s="5">
        <f t="shared" si="248"/>
        <v>0</v>
      </c>
      <c r="U301" s="5">
        <f t="shared" si="248"/>
        <v>0</v>
      </c>
    </row>
    <row r="302" spans="2:21" s="1" customFormat="1" ht="15" customHeight="1" x14ac:dyDescent="0.3">
      <c r="B302" s="4" t="s">
        <v>597</v>
      </c>
      <c r="C302" s="4" t="s">
        <v>598</v>
      </c>
      <c r="D302" s="3" t="s">
        <v>198</v>
      </c>
      <c r="E302" s="18">
        <v>19963.349999999999</v>
      </c>
      <c r="F302" s="18"/>
      <c r="G302" s="18"/>
      <c r="H302" s="18"/>
      <c r="I302" s="18"/>
      <c r="J302" s="97">
        <f>SUM(E302:I302)</f>
        <v>19963.349999999999</v>
      </c>
      <c r="K302" s="3">
        <v>12.78</v>
      </c>
      <c r="L302" s="3">
        <f t="shared" ref="L302" si="249">+ROUND(+IF(J302="",0,J302*K302),2)</f>
        <v>255131.61</v>
      </c>
      <c r="M302" s="3">
        <v>12.92</v>
      </c>
      <c r="N302" s="3">
        <f t="shared" ref="N302" si="250">+ROUND(+IF(J302="",0,J302*M302),2)</f>
        <v>257926.48</v>
      </c>
      <c r="O302" s="3">
        <f>+M302-K302</f>
        <v>0.14000000000000057</v>
      </c>
      <c r="P302" s="3">
        <f>+N302-L302</f>
        <v>2794.8700000000244</v>
      </c>
      <c r="R302" s="3">
        <f>+ROUND($K302*F302,2)</f>
        <v>0</v>
      </c>
      <c r="S302" s="3">
        <f>+ROUND($K302*G302,2)</f>
        <v>0</v>
      </c>
      <c r="T302" s="3">
        <f>+ROUND($K302*H302,2)</f>
        <v>0</v>
      </c>
      <c r="U302" s="3">
        <f>+ROUND($K302*I302,2)</f>
        <v>0</v>
      </c>
    </row>
    <row r="303" spans="2:21" s="1" customFormat="1" ht="19.95" customHeight="1" x14ac:dyDescent="0.3">
      <c r="B303" s="6" t="s">
        <v>599</v>
      </c>
      <c r="C303" s="6" t="s">
        <v>600</v>
      </c>
      <c r="D303" s="5"/>
      <c r="E303" s="19"/>
      <c r="F303" s="19"/>
      <c r="G303" s="19"/>
      <c r="H303" s="19"/>
      <c r="I303" s="19"/>
      <c r="J303" s="19"/>
      <c r="K303" s="5"/>
      <c r="L303" s="5">
        <f>SUM(L304)</f>
        <v>107203.19</v>
      </c>
      <c r="M303" s="5"/>
      <c r="N303" s="5">
        <f>SUM(N304)</f>
        <v>108999.89</v>
      </c>
      <c r="O303" s="5"/>
      <c r="P303" s="5">
        <f>SUM(P304)</f>
        <v>1796.6999999999971</v>
      </c>
      <c r="R303" s="5">
        <f t="shared" ref="R303:U303" si="251">SUM(R304)</f>
        <v>0</v>
      </c>
      <c r="S303" s="5">
        <f t="shared" si="251"/>
        <v>0</v>
      </c>
      <c r="T303" s="5">
        <f t="shared" si="251"/>
        <v>0</v>
      </c>
      <c r="U303" s="5">
        <f t="shared" si="251"/>
        <v>0</v>
      </c>
    </row>
    <row r="304" spans="2:21" s="1" customFormat="1" ht="15" customHeight="1" x14ac:dyDescent="0.3">
      <c r="B304" s="4" t="s">
        <v>601</v>
      </c>
      <c r="C304" s="4" t="s">
        <v>602</v>
      </c>
      <c r="D304" s="3" t="s">
        <v>198</v>
      </c>
      <c r="E304" s="18">
        <v>19963.349999999999</v>
      </c>
      <c r="F304" s="18"/>
      <c r="G304" s="18"/>
      <c r="H304" s="18"/>
      <c r="I304" s="18"/>
      <c r="J304" s="97">
        <f>SUM(E304:I304)</f>
        <v>19963.349999999999</v>
      </c>
      <c r="K304" s="3">
        <v>5.37</v>
      </c>
      <c r="L304" s="3">
        <f t="shared" ref="L304" si="252">+ROUND(+IF(J304="",0,J304*K304),2)</f>
        <v>107203.19</v>
      </c>
      <c r="M304" s="3">
        <v>5.46</v>
      </c>
      <c r="N304" s="3">
        <f t="shared" ref="N304" si="253">+ROUND(+IF(J304="",0,J304*M304),2)</f>
        <v>108999.89</v>
      </c>
      <c r="O304" s="3">
        <f>+M304-K304</f>
        <v>8.9999999999999858E-2</v>
      </c>
      <c r="P304" s="3">
        <f>+N304-L304</f>
        <v>1796.6999999999971</v>
      </c>
      <c r="R304" s="3">
        <f>+ROUND($K304*F304,2)</f>
        <v>0</v>
      </c>
      <c r="S304" s="3">
        <f>+ROUND($K304*G304,2)</f>
        <v>0</v>
      </c>
      <c r="T304" s="3">
        <f>+ROUND($K304*H304,2)</f>
        <v>0</v>
      </c>
      <c r="U304" s="3">
        <f>+ROUND($K304*I304,2)</f>
        <v>0</v>
      </c>
    </row>
    <row r="305" spans="2:21" s="1" customFormat="1" ht="25.2" customHeight="1" x14ac:dyDescent="0.3">
      <c r="B305" s="12" t="s">
        <v>9051</v>
      </c>
      <c r="C305" s="12" t="s">
        <v>603</v>
      </c>
      <c r="D305" s="13"/>
      <c r="E305" s="17"/>
      <c r="F305" s="17"/>
      <c r="G305" s="17"/>
      <c r="H305" s="17"/>
      <c r="I305" s="17"/>
      <c r="J305" s="17"/>
      <c r="K305" s="13"/>
      <c r="L305" s="13">
        <f>SUM(L306:L311)/2</f>
        <v>15328.030000000002</v>
      </c>
      <c r="M305" s="13"/>
      <c r="N305" s="13">
        <f>SUM(N306:N311)/2</f>
        <v>15569.220000000001</v>
      </c>
      <c r="O305" s="13"/>
      <c r="P305" s="13">
        <f>SUM(P306:P311)/2</f>
        <v>241.19000000000005</v>
      </c>
      <c r="R305" s="13">
        <f t="shared" ref="R305:U305" si="254">SUM(R306:R311)/2</f>
        <v>0</v>
      </c>
      <c r="S305" s="13">
        <f t="shared" si="254"/>
        <v>0</v>
      </c>
      <c r="T305" s="13">
        <f t="shared" si="254"/>
        <v>0</v>
      </c>
      <c r="U305" s="13">
        <f t="shared" si="254"/>
        <v>0</v>
      </c>
    </row>
    <row r="306" spans="2:21" s="1" customFormat="1" ht="19.95" customHeight="1" x14ac:dyDescent="0.3">
      <c r="B306" s="6" t="s">
        <v>9052</v>
      </c>
      <c r="C306" s="6" t="s">
        <v>604</v>
      </c>
      <c r="D306" s="5"/>
      <c r="E306" s="19"/>
      <c r="F306" s="19"/>
      <c r="G306" s="19"/>
      <c r="H306" s="19"/>
      <c r="I306" s="19"/>
      <c r="J306" s="19"/>
      <c r="K306" s="5"/>
      <c r="L306" s="5">
        <f>SUM(L307:L308)</f>
        <v>9375.9700000000012</v>
      </c>
      <c r="M306" s="5"/>
      <c r="N306" s="5">
        <f>SUM(N307:N308)</f>
        <v>9400.36</v>
      </c>
      <c r="O306" s="5"/>
      <c r="P306" s="5">
        <f>SUM(P307:P308)</f>
        <v>24.390000000000327</v>
      </c>
      <c r="R306" s="5">
        <f t="shared" ref="R306:U306" si="255">SUM(R307:R308)</f>
        <v>0</v>
      </c>
      <c r="S306" s="5">
        <f t="shared" si="255"/>
        <v>0</v>
      </c>
      <c r="T306" s="5">
        <f t="shared" si="255"/>
        <v>0</v>
      </c>
      <c r="U306" s="5">
        <f t="shared" si="255"/>
        <v>0</v>
      </c>
    </row>
    <row r="307" spans="2:21" s="1" customFormat="1" ht="15" customHeight="1" x14ac:dyDescent="0.3">
      <c r="B307" s="4" t="s">
        <v>9053</v>
      </c>
      <c r="C307" s="4" t="s">
        <v>605</v>
      </c>
      <c r="D307" s="3" t="s">
        <v>28</v>
      </c>
      <c r="E307" s="18">
        <v>239</v>
      </c>
      <c r="F307" s="18"/>
      <c r="G307" s="18"/>
      <c r="H307" s="18"/>
      <c r="I307" s="18"/>
      <c r="J307" s="97">
        <f>SUM(E307:I307)</f>
        <v>239</v>
      </c>
      <c r="K307" s="3">
        <v>30.59</v>
      </c>
      <c r="L307" s="3">
        <f t="shared" ref="L307:L308" si="256">+ROUND(+IF(J307="",0,J307*K307),2)</f>
        <v>7311.01</v>
      </c>
      <c r="M307" s="3">
        <v>30.68</v>
      </c>
      <c r="N307" s="3">
        <f t="shared" ref="N307:N308" si="257">+ROUND(+IF(J307="",0,J307*M307),2)</f>
        <v>7332.52</v>
      </c>
      <c r="O307" s="3">
        <f t="shared" ref="O307:P308" si="258">+M307-K307</f>
        <v>8.9999999999999858E-2</v>
      </c>
      <c r="P307" s="3">
        <f t="shared" si="258"/>
        <v>21.510000000000218</v>
      </c>
      <c r="R307" s="3">
        <f t="shared" ref="R307:U308" si="259">+ROUND($K307*F307,2)</f>
        <v>0</v>
      </c>
      <c r="S307" s="3">
        <f t="shared" si="259"/>
        <v>0</v>
      </c>
      <c r="T307" s="3">
        <f t="shared" si="259"/>
        <v>0</v>
      </c>
      <c r="U307" s="3">
        <f t="shared" si="259"/>
        <v>0</v>
      </c>
    </row>
    <row r="308" spans="2:21" s="1" customFormat="1" ht="15" customHeight="1" x14ac:dyDescent="0.3">
      <c r="B308" s="4" t="s">
        <v>9054</v>
      </c>
      <c r="C308" s="4" t="s">
        <v>606</v>
      </c>
      <c r="D308" s="3" t="s">
        <v>28</v>
      </c>
      <c r="E308" s="18">
        <v>32</v>
      </c>
      <c r="F308" s="18"/>
      <c r="G308" s="18"/>
      <c r="H308" s="18"/>
      <c r="I308" s="18"/>
      <c r="J308" s="97">
        <f>SUM(E308:I308)</f>
        <v>32</v>
      </c>
      <c r="K308" s="3">
        <v>64.53</v>
      </c>
      <c r="L308" s="3">
        <f t="shared" si="256"/>
        <v>2064.96</v>
      </c>
      <c r="M308" s="3">
        <v>64.62</v>
      </c>
      <c r="N308" s="3">
        <f t="shared" si="257"/>
        <v>2067.84</v>
      </c>
      <c r="O308" s="3">
        <f t="shared" si="258"/>
        <v>9.0000000000003411E-2</v>
      </c>
      <c r="P308" s="3">
        <f t="shared" si="258"/>
        <v>2.8800000000001091</v>
      </c>
      <c r="R308" s="3">
        <f t="shared" si="259"/>
        <v>0</v>
      </c>
      <c r="S308" s="3">
        <f t="shared" si="259"/>
        <v>0</v>
      </c>
      <c r="T308" s="3">
        <f t="shared" si="259"/>
        <v>0</v>
      </c>
      <c r="U308" s="3">
        <f t="shared" si="259"/>
        <v>0</v>
      </c>
    </row>
    <row r="309" spans="2:21" s="1" customFormat="1" ht="19.95" customHeight="1" x14ac:dyDescent="0.3">
      <c r="B309" s="6" t="s">
        <v>9055</v>
      </c>
      <c r="C309" s="6" t="s">
        <v>607</v>
      </c>
      <c r="D309" s="5"/>
      <c r="E309" s="19"/>
      <c r="F309" s="19"/>
      <c r="G309" s="19"/>
      <c r="H309" s="19"/>
      <c r="I309" s="19"/>
      <c r="J309" s="19"/>
      <c r="K309" s="5"/>
      <c r="L309" s="5">
        <f>SUM(L310:L311)</f>
        <v>5952.06</v>
      </c>
      <c r="M309" s="5"/>
      <c r="N309" s="5">
        <f>SUM(N310:N311)</f>
        <v>6168.86</v>
      </c>
      <c r="O309" s="5"/>
      <c r="P309" s="5">
        <f>SUM(P310:P311)</f>
        <v>216.79999999999973</v>
      </c>
      <c r="R309" s="5">
        <f t="shared" ref="R309:U309" si="260">SUM(R310:R311)</f>
        <v>0</v>
      </c>
      <c r="S309" s="5">
        <f t="shared" si="260"/>
        <v>0</v>
      </c>
      <c r="T309" s="5">
        <f t="shared" si="260"/>
        <v>0</v>
      </c>
      <c r="U309" s="5">
        <f t="shared" si="260"/>
        <v>0</v>
      </c>
    </row>
    <row r="310" spans="2:21" s="1" customFormat="1" ht="15" customHeight="1" x14ac:dyDescent="0.3">
      <c r="B310" s="4" t="s">
        <v>9056</v>
      </c>
      <c r="C310" s="4" t="s">
        <v>608</v>
      </c>
      <c r="D310" s="3" t="s">
        <v>28</v>
      </c>
      <c r="E310" s="18">
        <v>239</v>
      </c>
      <c r="F310" s="18"/>
      <c r="G310" s="18"/>
      <c r="H310" s="18"/>
      <c r="I310" s="18"/>
      <c r="J310" s="97">
        <f>SUM(E310:I310)</f>
        <v>239</v>
      </c>
      <c r="K310" s="3">
        <v>20.420000000000002</v>
      </c>
      <c r="L310" s="3">
        <f t="shared" ref="L310:L311" si="261">+ROUND(+IF(J310="",0,J310*K310),2)</f>
        <v>4880.38</v>
      </c>
      <c r="M310" s="3">
        <v>21.22</v>
      </c>
      <c r="N310" s="3">
        <f t="shared" ref="N310:N311" si="262">+ROUND(+IF(J310="",0,J310*M310),2)</f>
        <v>5071.58</v>
      </c>
      <c r="O310" s="3">
        <f t="shared" ref="O310:P311" si="263">+M310-K310</f>
        <v>0.79999999999999716</v>
      </c>
      <c r="P310" s="3">
        <f t="shared" si="263"/>
        <v>191.19999999999982</v>
      </c>
      <c r="R310" s="3">
        <f t="shared" ref="R310:U311" si="264">+ROUND($K310*F310,2)</f>
        <v>0</v>
      </c>
      <c r="S310" s="3">
        <f t="shared" si="264"/>
        <v>0</v>
      </c>
      <c r="T310" s="3">
        <f t="shared" si="264"/>
        <v>0</v>
      </c>
      <c r="U310" s="3">
        <f t="shared" si="264"/>
        <v>0</v>
      </c>
    </row>
    <row r="311" spans="2:21" s="1" customFormat="1" ht="15" customHeight="1" x14ac:dyDescent="0.3">
      <c r="B311" s="4" t="s">
        <v>9057</v>
      </c>
      <c r="C311" s="4" t="s">
        <v>609</v>
      </c>
      <c r="D311" s="3" t="s">
        <v>28</v>
      </c>
      <c r="E311" s="18">
        <v>32</v>
      </c>
      <c r="F311" s="18"/>
      <c r="G311" s="18"/>
      <c r="H311" s="18"/>
      <c r="I311" s="18"/>
      <c r="J311" s="97">
        <f>SUM(E311:I311)</f>
        <v>32</v>
      </c>
      <c r="K311" s="3">
        <v>33.49</v>
      </c>
      <c r="L311" s="3">
        <f t="shared" si="261"/>
        <v>1071.68</v>
      </c>
      <c r="M311" s="3">
        <v>34.29</v>
      </c>
      <c r="N311" s="3">
        <f t="shared" si="262"/>
        <v>1097.28</v>
      </c>
      <c r="O311" s="3">
        <f t="shared" si="263"/>
        <v>0.79999999999999716</v>
      </c>
      <c r="P311" s="3">
        <f t="shared" si="263"/>
        <v>25.599999999999909</v>
      </c>
      <c r="R311" s="3">
        <f t="shared" si="264"/>
        <v>0</v>
      </c>
      <c r="S311" s="3">
        <f t="shared" si="264"/>
        <v>0</v>
      </c>
      <c r="T311" s="3">
        <f t="shared" si="264"/>
        <v>0</v>
      </c>
      <c r="U311" s="3">
        <f t="shared" si="264"/>
        <v>0</v>
      </c>
    </row>
    <row r="312" spans="2:21" s="1" customFormat="1" ht="25.2" customHeight="1" x14ac:dyDescent="0.3">
      <c r="B312" s="10" t="s">
        <v>610</v>
      </c>
      <c r="C312" s="10" t="s">
        <v>611</v>
      </c>
      <c r="D312" s="11"/>
      <c r="E312" s="16"/>
      <c r="F312" s="16"/>
      <c r="G312" s="16"/>
      <c r="H312" s="16"/>
      <c r="I312" s="16"/>
      <c r="J312" s="16"/>
      <c r="K312" s="11"/>
      <c r="L312" s="11">
        <f>+L313+L315+L321+L323</f>
        <v>463583.73</v>
      </c>
      <c r="M312" s="11"/>
      <c r="N312" s="11">
        <f>+N313+N315+N321+N323</f>
        <v>467201.22</v>
      </c>
      <c r="O312" s="11"/>
      <c r="P312" s="11">
        <f>+P313+P315+P321+P323</f>
        <v>3617.490000000028</v>
      </c>
      <c r="R312" s="11">
        <f t="shared" ref="R312:U312" si="265">+R313+R315+R321+R323</f>
        <v>12460</v>
      </c>
      <c r="S312" s="11">
        <f t="shared" si="265"/>
        <v>0</v>
      </c>
      <c r="T312" s="11">
        <f t="shared" si="265"/>
        <v>75000</v>
      </c>
      <c r="U312" s="11">
        <f t="shared" si="265"/>
        <v>0</v>
      </c>
    </row>
    <row r="313" spans="2:21" s="1" customFormat="1" ht="25.2" customHeight="1" x14ac:dyDescent="0.3">
      <c r="B313" s="12" t="s">
        <v>612</v>
      </c>
      <c r="C313" s="12" t="s">
        <v>613</v>
      </c>
      <c r="D313" s="13"/>
      <c r="E313" s="17"/>
      <c r="F313" s="17"/>
      <c r="G313" s="17"/>
      <c r="H313" s="17"/>
      <c r="I313" s="17"/>
      <c r="J313" s="17"/>
      <c r="K313" s="13"/>
      <c r="L313" s="13">
        <f>SUM(L314)</f>
        <v>33557.15</v>
      </c>
      <c r="M313" s="13"/>
      <c r="N313" s="13">
        <f>SUM(N314)</f>
        <v>34249.050000000003</v>
      </c>
      <c r="O313" s="13"/>
      <c r="P313" s="13">
        <f>SUM(P314)</f>
        <v>691.90000000000146</v>
      </c>
      <c r="R313" s="13">
        <f t="shared" ref="R313:U313" si="266">SUM(R314)</f>
        <v>0</v>
      </c>
      <c r="S313" s="13">
        <f t="shared" si="266"/>
        <v>0</v>
      </c>
      <c r="T313" s="13">
        <f t="shared" si="266"/>
        <v>0</v>
      </c>
      <c r="U313" s="13">
        <f t="shared" si="266"/>
        <v>0</v>
      </c>
    </row>
    <row r="314" spans="2:21" s="1" customFormat="1" ht="15" customHeight="1" x14ac:dyDescent="0.3">
      <c r="B314" s="4" t="s">
        <v>614</v>
      </c>
      <c r="C314" s="4" t="s">
        <v>615</v>
      </c>
      <c r="D314" s="3" t="s">
        <v>25</v>
      </c>
      <c r="E314" s="18">
        <v>3145</v>
      </c>
      <c r="F314" s="18"/>
      <c r="G314" s="18"/>
      <c r="H314" s="18"/>
      <c r="I314" s="18"/>
      <c r="J314" s="97">
        <f>SUM(E314:I314)</f>
        <v>3145</v>
      </c>
      <c r="K314" s="3">
        <v>10.67</v>
      </c>
      <c r="L314" s="3">
        <f t="shared" ref="L314" si="267">+ROUND(+IF(J314="",0,J314*K314),2)</f>
        <v>33557.15</v>
      </c>
      <c r="M314" s="3">
        <v>10.89</v>
      </c>
      <c r="N314" s="3">
        <f t="shared" ref="N314" si="268">+ROUND(+IF(J314="",0,J314*M314),2)</f>
        <v>34249.050000000003</v>
      </c>
      <c r="O314" s="3">
        <f>+M314-K314</f>
        <v>0.22000000000000064</v>
      </c>
      <c r="P314" s="3">
        <f>+N314-L314</f>
        <v>691.90000000000146</v>
      </c>
      <c r="R314" s="3">
        <f>+ROUND($K314*F314,2)</f>
        <v>0</v>
      </c>
      <c r="S314" s="3">
        <f>+ROUND($K314*G314,2)</f>
        <v>0</v>
      </c>
      <c r="T314" s="3">
        <f>+ROUND($K314*H314,2)</f>
        <v>0</v>
      </c>
      <c r="U314" s="3">
        <f>+ROUND($K314*I314,2)</f>
        <v>0</v>
      </c>
    </row>
    <row r="315" spans="2:21" s="1" customFormat="1" ht="25.2" hidden="1" customHeight="1" x14ac:dyDescent="0.3">
      <c r="B315" s="12" t="s">
        <v>616</v>
      </c>
      <c r="C315" s="12" t="s">
        <v>617</v>
      </c>
      <c r="D315" s="13"/>
      <c r="E315" s="17"/>
      <c r="F315" s="17"/>
      <c r="G315" s="17"/>
      <c r="H315" s="17"/>
      <c r="I315" s="17"/>
      <c r="J315" s="17"/>
      <c r="K315" s="13"/>
      <c r="L315" s="13">
        <f>SUM(L316:L320)</f>
        <v>161016.76</v>
      </c>
      <c r="M315" s="13"/>
      <c r="N315" s="13">
        <f>SUM(N316:N320)</f>
        <v>161016.76</v>
      </c>
      <c r="O315" s="13"/>
      <c r="P315" s="13">
        <f>SUM(P316:P320)</f>
        <v>0</v>
      </c>
      <c r="R315" s="13">
        <f t="shared" ref="R315:U315" si="269">SUM(R316:R320)</f>
        <v>12460</v>
      </c>
      <c r="S315" s="13">
        <f t="shared" si="269"/>
        <v>0</v>
      </c>
      <c r="T315" s="13">
        <f t="shared" si="269"/>
        <v>75000</v>
      </c>
      <c r="U315" s="13">
        <f t="shared" si="269"/>
        <v>0</v>
      </c>
    </row>
    <row r="316" spans="2:21" s="1" customFormat="1" ht="15" hidden="1" customHeight="1" x14ac:dyDescent="0.3">
      <c r="B316" s="4" t="s">
        <v>618</v>
      </c>
      <c r="C316" s="4" t="s">
        <v>619</v>
      </c>
      <c r="D316" s="3" t="s">
        <v>28</v>
      </c>
      <c r="E316" s="18">
        <v>2</v>
      </c>
      <c r="F316" s="18"/>
      <c r="G316" s="18"/>
      <c r="H316" s="18"/>
      <c r="I316" s="18"/>
      <c r="J316" s="97">
        <f>SUM(E316:I316)</f>
        <v>2</v>
      </c>
      <c r="K316" s="3">
        <v>590</v>
      </c>
      <c r="L316" s="3">
        <f t="shared" ref="L316:L320" si="270">+ROUND(+IF(J316="",0,J316*K316),2)</f>
        <v>1180</v>
      </c>
      <c r="M316" s="3">
        <v>590</v>
      </c>
      <c r="N316" s="3">
        <f t="shared" ref="N316:N320" si="271">+ROUND(+IF(J316="",0,J316*M316),2)</f>
        <v>1180</v>
      </c>
      <c r="O316" s="3">
        <f t="shared" ref="O316:P320" si="272">+M316-K316</f>
        <v>0</v>
      </c>
      <c r="P316" s="3">
        <f t="shared" si="272"/>
        <v>0</v>
      </c>
      <c r="R316" s="3">
        <f t="shared" ref="R316:U320" si="273">+ROUND($K316*F316,2)</f>
        <v>0</v>
      </c>
      <c r="S316" s="3">
        <f t="shared" si="273"/>
        <v>0</v>
      </c>
      <c r="T316" s="3">
        <f t="shared" si="273"/>
        <v>0</v>
      </c>
      <c r="U316" s="3">
        <f t="shared" si="273"/>
        <v>0</v>
      </c>
    </row>
    <row r="317" spans="2:21" s="1" customFormat="1" ht="15" hidden="1" customHeight="1" x14ac:dyDescent="0.3">
      <c r="B317" s="4" t="s">
        <v>620</v>
      </c>
      <c r="C317" s="4" t="s">
        <v>621</v>
      </c>
      <c r="D317" s="3" t="s">
        <v>28</v>
      </c>
      <c r="E317" s="18">
        <v>5</v>
      </c>
      <c r="F317" s="18"/>
      <c r="G317" s="18"/>
      <c r="H317" s="18"/>
      <c r="I317" s="18"/>
      <c r="J317" s="97">
        <f>SUM(E317:I317)</f>
        <v>5</v>
      </c>
      <c r="K317" s="3">
        <v>450</v>
      </c>
      <c r="L317" s="3">
        <f t="shared" si="270"/>
        <v>2250</v>
      </c>
      <c r="M317" s="3">
        <v>450</v>
      </c>
      <c r="N317" s="3">
        <f t="shared" si="271"/>
        <v>2250</v>
      </c>
      <c r="O317" s="3">
        <f t="shared" si="272"/>
        <v>0</v>
      </c>
      <c r="P317" s="3">
        <f t="shared" si="272"/>
        <v>0</v>
      </c>
      <c r="R317" s="3">
        <f t="shared" si="273"/>
        <v>0</v>
      </c>
      <c r="S317" s="3">
        <f t="shared" si="273"/>
        <v>0</v>
      </c>
      <c r="T317" s="3">
        <f t="shared" si="273"/>
        <v>0</v>
      </c>
      <c r="U317" s="3">
        <f t="shared" si="273"/>
        <v>0</v>
      </c>
    </row>
    <row r="318" spans="2:21" s="1" customFormat="1" ht="15" hidden="1" customHeight="1" x14ac:dyDescent="0.3">
      <c r="B318" s="4" t="s">
        <v>622</v>
      </c>
      <c r="C318" s="4" t="s">
        <v>623</v>
      </c>
      <c r="D318" s="3" t="s">
        <v>28</v>
      </c>
      <c r="E318" s="18">
        <v>22</v>
      </c>
      <c r="F318" s="18">
        <f>+VLOOKUP(B318,'MM-4'!$B$12:$G$46,4,FALSE)</f>
        <v>178</v>
      </c>
      <c r="G318" s="18"/>
      <c r="H318" s="18"/>
      <c r="I318" s="18"/>
      <c r="J318" s="97">
        <f>SUM(E318:I318)</f>
        <v>200</v>
      </c>
      <c r="K318" s="3">
        <v>70</v>
      </c>
      <c r="L318" s="3">
        <f t="shared" si="270"/>
        <v>14000</v>
      </c>
      <c r="M318" s="3">
        <v>70</v>
      </c>
      <c r="N318" s="3">
        <f t="shared" si="271"/>
        <v>14000</v>
      </c>
      <c r="O318" s="3">
        <f t="shared" si="272"/>
        <v>0</v>
      </c>
      <c r="P318" s="3">
        <f t="shared" si="272"/>
        <v>0</v>
      </c>
      <c r="R318" s="3">
        <f t="shared" si="273"/>
        <v>12460</v>
      </c>
      <c r="S318" s="3">
        <f t="shared" si="273"/>
        <v>0</v>
      </c>
      <c r="T318" s="3">
        <f t="shared" si="273"/>
        <v>0</v>
      </c>
      <c r="U318" s="3">
        <f t="shared" si="273"/>
        <v>0</v>
      </c>
    </row>
    <row r="319" spans="2:21" s="1" customFormat="1" ht="15" hidden="1" customHeight="1" x14ac:dyDescent="0.3">
      <c r="B319" s="4" t="s">
        <v>624</v>
      </c>
      <c r="C319" s="4" t="s">
        <v>625</v>
      </c>
      <c r="D319" s="3" t="s">
        <v>28</v>
      </c>
      <c r="E319" s="18">
        <v>1064</v>
      </c>
      <c r="F319" s="18"/>
      <c r="G319" s="18"/>
      <c r="H319" s="18">
        <f>VLOOKUP(B319,'MM-5'!$B$12:$G$255,4,FALSE)</f>
        <v>1500</v>
      </c>
      <c r="I319" s="18"/>
      <c r="J319" s="97">
        <f>SUM(E319:I319)</f>
        <v>2564</v>
      </c>
      <c r="K319" s="3">
        <v>50</v>
      </c>
      <c r="L319" s="3">
        <f t="shared" si="270"/>
        <v>128200</v>
      </c>
      <c r="M319" s="3">
        <v>50</v>
      </c>
      <c r="N319" s="3">
        <f t="shared" si="271"/>
        <v>128200</v>
      </c>
      <c r="O319" s="3">
        <f t="shared" si="272"/>
        <v>0</v>
      </c>
      <c r="P319" s="3">
        <f t="shared" si="272"/>
        <v>0</v>
      </c>
      <c r="R319" s="3">
        <f t="shared" si="273"/>
        <v>0</v>
      </c>
      <c r="S319" s="3">
        <f t="shared" si="273"/>
        <v>0</v>
      </c>
      <c r="T319" s="3">
        <f t="shared" si="273"/>
        <v>75000</v>
      </c>
      <c r="U319" s="3">
        <f t="shared" si="273"/>
        <v>0</v>
      </c>
    </row>
    <row r="320" spans="2:21" s="1" customFormat="1" ht="15" hidden="1" customHeight="1" x14ac:dyDescent="0.3">
      <c r="B320" s="4" t="s">
        <v>626</v>
      </c>
      <c r="C320" s="4" t="s">
        <v>627</v>
      </c>
      <c r="D320" s="3" t="s">
        <v>28</v>
      </c>
      <c r="E320" s="18">
        <v>324</v>
      </c>
      <c r="F320" s="18"/>
      <c r="G320" s="18"/>
      <c r="H320" s="18"/>
      <c r="I320" s="18"/>
      <c r="J320" s="97">
        <f>SUM(E320:I320)</f>
        <v>324</v>
      </c>
      <c r="K320" s="3">
        <v>47.49</v>
      </c>
      <c r="L320" s="3">
        <f t="shared" si="270"/>
        <v>15386.76</v>
      </c>
      <c r="M320" s="3">
        <v>47.49</v>
      </c>
      <c r="N320" s="3">
        <f t="shared" si="271"/>
        <v>15386.76</v>
      </c>
      <c r="O320" s="3">
        <f t="shared" si="272"/>
        <v>0</v>
      </c>
      <c r="P320" s="3">
        <f t="shared" si="272"/>
        <v>0</v>
      </c>
      <c r="R320" s="3">
        <f t="shared" si="273"/>
        <v>0</v>
      </c>
      <c r="S320" s="3">
        <f t="shared" si="273"/>
        <v>0</v>
      </c>
      <c r="T320" s="3">
        <f t="shared" si="273"/>
        <v>0</v>
      </c>
      <c r="U320" s="3">
        <f t="shared" si="273"/>
        <v>0</v>
      </c>
    </row>
    <row r="321" spans="2:21" s="1" customFormat="1" ht="25.2" customHeight="1" x14ac:dyDescent="0.3">
      <c r="B321" s="12" t="s">
        <v>628</v>
      </c>
      <c r="C321" s="12" t="s">
        <v>629</v>
      </c>
      <c r="D321" s="13"/>
      <c r="E321" s="17"/>
      <c r="F321" s="17"/>
      <c r="G321" s="17"/>
      <c r="H321" s="17"/>
      <c r="I321" s="17"/>
      <c r="J321" s="17"/>
      <c r="K321" s="13"/>
      <c r="L321" s="13">
        <f>SUM(L322)</f>
        <v>9031.7999999999993</v>
      </c>
      <c r="M321" s="13"/>
      <c r="N321" s="13">
        <f>SUM(N322)</f>
        <v>9089.16</v>
      </c>
      <c r="O321" s="13"/>
      <c r="P321" s="13">
        <f>SUM(P322)</f>
        <v>57.360000000000582</v>
      </c>
      <c r="R321" s="13">
        <f t="shared" ref="R321:U321" si="274">SUM(R322)</f>
        <v>0</v>
      </c>
      <c r="S321" s="13">
        <f t="shared" si="274"/>
        <v>0</v>
      </c>
      <c r="T321" s="13">
        <f t="shared" si="274"/>
        <v>0</v>
      </c>
      <c r="U321" s="13">
        <f t="shared" si="274"/>
        <v>0</v>
      </c>
    </row>
    <row r="322" spans="2:21" s="1" customFormat="1" ht="15" customHeight="1" x14ac:dyDescent="0.3">
      <c r="B322" s="4" t="s">
        <v>630</v>
      </c>
      <c r="C322" s="4" t="s">
        <v>631</v>
      </c>
      <c r="D322" s="3" t="s">
        <v>47</v>
      </c>
      <c r="E322" s="18">
        <v>12</v>
      </c>
      <c r="F322" s="18"/>
      <c r="G322" s="18"/>
      <c r="H322" s="18"/>
      <c r="I322" s="18"/>
      <c r="J322" s="97">
        <f>SUM(E322:I322)</f>
        <v>12</v>
      </c>
      <c r="K322" s="3">
        <v>752.65</v>
      </c>
      <c r="L322" s="3">
        <f t="shared" ref="L322" si="275">+ROUND(+IF(J322="",0,J322*K322),2)</f>
        <v>9031.7999999999993</v>
      </c>
      <c r="M322" s="3">
        <v>757.43</v>
      </c>
      <c r="N322" s="3">
        <f t="shared" ref="N322" si="276">+ROUND(+IF(J322="",0,J322*M322),2)</f>
        <v>9089.16</v>
      </c>
      <c r="O322" s="3">
        <f>+M322-K322</f>
        <v>4.7799999999999727</v>
      </c>
      <c r="P322" s="3">
        <f>+N322-L322</f>
        <v>57.360000000000582</v>
      </c>
      <c r="R322" s="3">
        <f>+ROUND($K322*F322,2)</f>
        <v>0</v>
      </c>
      <c r="S322" s="3">
        <f>+ROUND($K322*G322,2)</f>
        <v>0</v>
      </c>
      <c r="T322" s="3">
        <f>+ROUND($K322*H322,2)</f>
        <v>0</v>
      </c>
      <c r="U322" s="3">
        <f>+ROUND($K322*I322,2)</f>
        <v>0</v>
      </c>
    </row>
    <row r="323" spans="2:21" s="1" customFormat="1" ht="25.2" customHeight="1" x14ac:dyDescent="0.3">
      <c r="B323" s="12" t="s">
        <v>632</v>
      </c>
      <c r="C323" s="12" t="s">
        <v>633</v>
      </c>
      <c r="D323" s="13"/>
      <c r="E323" s="17"/>
      <c r="F323" s="17"/>
      <c r="G323" s="17"/>
      <c r="H323" s="17"/>
      <c r="I323" s="17"/>
      <c r="J323" s="17"/>
      <c r="K323" s="13"/>
      <c r="L323" s="13">
        <f>SUM(L324:L329)</f>
        <v>259978.02</v>
      </c>
      <c r="M323" s="13"/>
      <c r="N323" s="13">
        <f>SUM(N324:N329)</f>
        <v>262846.25</v>
      </c>
      <c r="O323" s="13"/>
      <c r="P323" s="13">
        <f>SUM(P324:P329)</f>
        <v>2868.2300000000259</v>
      </c>
      <c r="R323" s="13">
        <f t="shared" ref="R323:U323" si="277">SUM(R324:R329)</f>
        <v>0</v>
      </c>
      <c r="S323" s="13">
        <f t="shared" si="277"/>
        <v>0</v>
      </c>
      <c r="T323" s="13">
        <f t="shared" si="277"/>
        <v>0</v>
      </c>
      <c r="U323" s="13">
        <f t="shared" si="277"/>
        <v>0</v>
      </c>
    </row>
    <row r="324" spans="2:21" s="1" customFormat="1" ht="15" customHeight="1" x14ac:dyDescent="0.3">
      <c r="B324" s="4" t="s">
        <v>634</v>
      </c>
      <c r="C324" s="4" t="s">
        <v>635</v>
      </c>
      <c r="D324" s="3" t="s">
        <v>14</v>
      </c>
      <c r="E324" s="18">
        <v>2155.2399999999998</v>
      </c>
      <c r="F324" s="18"/>
      <c r="G324" s="18"/>
      <c r="H324" s="18"/>
      <c r="I324" s="18"/>
      <c r="J324" s="97">
        <f t="shared" ref="J324:J329" si="278">SUM(E324:I324)</f>
        <v>2155.2399999999998</v>
      </c>
      <c r="K324" s="3">
        <v>111.8</v>
      </c>
      <c r="L324" s="3">
        <f t="shared" ref="L324:L329" si="279">+ROUND(+IF(J324="",0,J324*K324),2)</f>
        <v>240955.83</v>
      </c>
      <c r="M324" s="3">
        <v>113.01</v>
      </c>
      <c r="N324" s="3">
        <f t="shared" ref="N324:N329" si="280">+ROUND(+IF(J324="",0,J324*M324),2)</f>
        <v>243563.67</v>
      </c>
      <c r="O324" s="3">
        <f t="shared" ref="O324:P329" si="281">+M324-K324</f>
        <v>1.210000000000008</v>
      </c>
      <c r="P324" s="3">
        <f t="shared" si="281"/>
        <v>2607.8400000000256</v>
      </c>
      <c r="R324" s="3">
        <f t="shared" ref="R324:U329" si="282">+ROUND($K324*F324,2)</f>
        <v>0</v>
      </c>
      <c r="S324" s="3">
        <f t="shared" si="282"/>
        <v>0</v>
      </c>
      <c r="T324" s="3">
        <f t="shared" si="282"/>
        <v>0</v>
      </c>
      <c r="U324" s="3">
        <f t="shared" si="282"/>
        <v>0</v>
      </c>
    </row>
    <row r="325" spans="2:21" s="1" customFormat="1" ht="15" customHeight="1" x14ac:dyDescent="0.3">
      <c r="B325" s="4" t="s">
        <v>636</v>
      </c>
      <c r="C325" s="4" t="s">
        <v>637</v>
      </c>
      <c r="D325" s="3" t="s">
        <v>14</v>
      </c>
      <c r="E325" s="18">
        <v>169.977</v>
      </c>
      <c r="F325" s="18"/>
      <c r="G325" s="18"/>
      <c r="H325" s="18"/>
      <c r="I325" s="18"/>
      <c r="J325" s="97">
        <f t="shared" si="278"/>
        <v>169.977</v>
      </c>
      <c r="K325" s="3">
        <v>53.09</v>
      </c>
      <c r="L325" s="3">
        <f t="shared" si="279"/>
        <v>9024.08</v>
      </c>
      <c r="M325" s="3">
        <v>54.18</v>
      </c>
      <c r="N325" s="3">
        <f t="shared" si="280"/>
        <v>9209.35</v>
      </c>
      <c r="O325" s="3">
        <f t="shared" si="281"/>
        <v>1.0899999999999963</v>
      </c>
      <c r="P325" s="3">
        <f t="shared" si="281"/>
        <v>185.27000000000044</v>
      </c>
      <c r="R325" s="3">
        <f t="shared" si="282"/>
        <v>0</v>
      </c>
      <c r="S325" s="3">
        <f t="shared" si="282"/>
        <v>0</v>
      </c>
      <c r="T325" s="3">
        <f t="shared" si="282"/>
        <v>0</v>
      </c>
      <c r="U325" s="3">
        <f t="shared" si="282"/>
        <v>0</v>
      </c>
    </row>
    <row r="326" spans="2:21" s="1" customFormat="1" ht="15" customHeight="1" x14ac:dyDescent="0.3">
      <c r="B326" s="4" t="s">
        <v>638</v>
      </c>
      <c r="C326" s="4" t="s">
        <v>639</v>
      </c>
      <c r="D326" s="3" t="s">
        <v>25</v>
      </c>
      <c r="E326" s="18">
        <v>663.05</v>
      </c>
      <c r="F326" s="18"/>
      <c r="G326" s="18"/>
      <c r="H326" s="18"/>
      <c r="I326" s="18"/>
      <c r="J326" s="97">
        <f t="shared" si="278"/>
        <v>663.05</v>
      </c>
      <c r="K326" s="3">
        <v>1.52</v>
      </c>
      <c r="L326" s="3">
        <f t="shared" si="279"/>
        <v>1007.84</v>
      </c>
      <c r="M326" s="3">
        <v>1.56</v>
      </c>
      <c r="N326" s="3">
        <f t="shared" si="280"/>
        <v>1034.3599999999999</v>
      </c>
      <c r="O326" s="3">
        <f t="shared" si="281"/>
        <v>4.0000000000000036E-2</v>
      </c>
      <c r="P326" s="3">
        <f t="shared" si="281"/>
        <v>26.519999999999868</v>
      </c>
      <c r="R326" s="3">
        <f t="shared" si="282"/>
        <v>0</v>
      </c>
      <c r="S326" s="3">
        <f t="shared" si="282"/>
        <v>0</v>
      </c>
      <c r="T326" s="3">
        <f t="shared" si="282"/>
        <v>0</v>
      </c>
      <c r="U326" s="3">
        <f t="shared" si="282"/>
        <v>0</v>
      </c>
    </row>
    <row r="327" spans="2:21" s="1" customFormat="1" ht="15" customHeight="1" x14ac:dyDescent="0.3">
      <c r="B327" s="4" t="s">
        <v>640</v>
      </c>
      <c r="C327" s="4" t="s">
        <v>641</v>
      </c>
      <c r="D327" s="3" t="s">
        <v>198</v>
      </c>
      <c r="E327" s="18">
        <v>181.58</v>
      </c>
      <c r="F327" s="18"/>
      <c r="G327" s="18"/>
      <c r="H327" s="18"/>
      <c r="I327" s="18"/>
      <c r="J327" s="97">
        <f t="shared" si="278"/>
        <v>181.58</v>
      </c>
      <c r="K327" s="3">
        <v>6.64</v>
      </c>
      <c r="L327" s="3">
        <f t="shared" si="279"/>
        <v>1205.69</v>
      </c>
      <c r="M327" s="3">
        <v>6.69</v>
      </c>
      <c r="N327" s="3">
        <f t="shared" si="280"/>
        <v>1214.77</v>
      </c>
      <c r="O327" s="3">
        <f t="shared" si="281"/>
        <v>5.0000000000000711E-2</v>
      </c>
      <c r="P327" s="3">
        <f t="shared" si="281"/>
        <v>9.0799999999999272</v>
      </c>
      <c r="R327" s="3">
        <f t="shared" si="282"/>
        <v>0</v>
      </c>
      <c r="S327" s="3">
        <f t="shared" si="282"/>
        <v>0</v>
      </c>
      <c r="T327" s="3">
        <f t="shared" si="282"/>
        <v>0</v>
      </c>
      <c r="U327" s="3">
        <f t="shared" si="282"/>
        <v>0</v>
      </c>
    </row>
    <row r="328" spans="2:21" s="1" customFormat="1" ht="15" customHeight="1" x14ac:dyDescent="0.3">
      <c r="B328" s="4" t="s">
        <v>642</v>
      </c>
      <c r="C328" s="4" t="s">
        <v>643</v>
      </c>
      <c r="D328" s="3" t="s">
        <v>198</v>
      </c>
      <c r="E328" s="18">
        <v>295.19</v>
      </c>
      <c r="F328" s="18"/>
      <c r="G328" s="18"/>
      <c r="H328" s="18"/>
      <c r="I328" s="18"/>
      <c r="J328" s="97">
        <f t="shared" si="278"/>
        <v>295.19</v>
      </c>
      <c r="K328" s="3">
        <v>7.95</v>
      </c>
      <c r="L328" s="3">
        <f t="shared" si="279"/>
        <v>2346.7600000000002</v>
      </c>
      <c r="M328" s="3">
        <v>8</v>
      </c>
      <c r="N328" s="3">
        <f t="shared" si="280"/>
        <v>2361.52</v>
      </c>
      <c r="O328" s="3">
        <f t="shared" si="281"/>
        <v>4.9999999999999822E-2</v>
      </c>
      <c r="P328" s="3">
        <f t="shared" si="281"/>
        <v>14.759999999999764</v>
      </c>
      <c r="R328" s="3">
        <f t="shared" si="282"/>
        <v>0</v>
      </c>
      <c r="S328" s="3">
        <f t="shared" si="282"/>
        <v>0</v>
      </c>
      <c r="T328" s="3">
        <f t="shared" si="282"/>
        <v>0</v>
      </c>
      <c r="U328" s="3">
        <f t="shared" si="282"/>
        <v>0</v>
      </c>
    </row>
    <row r="329" spans="2:21" s="1" customFormat="1" ht="15" customHeight="1" x14ac:dyDescent="0.3">
      <c r="B329" s="4" t="s">
        <v>644</v>
      </c>
      <c r="C329" s="4" t="s">
        <v>645</v>
      </c>
      <c r="D329" s="3" t="s">
        <v>25</v>
      </c>
      <c r="E329" s="18">
        <v>190.4</v>
      </c>
      <c r="F329" s="18"/>
      <c r="G329" s="18"/>
      <c r="H329" s="18"/>
      <c r="I329" s="18"/>
      <c r="J329" s="97">
        <f t="shared" si="278"/>
        <v>190.4</v>
      </c>
      <c r="K329" s="3">
        <v>28.56</v>
      </c>
      <c r="L329" s="3">
        <f t="shared" si="279"/>
        <v>5437.82</v>
      </c>
      <c r="M329" s="3">
        <v>28.69</v>
      </c>
      <c r="N329" s="3">
        <f t="shared" si="280"/>
        <v>5462.58</v>
      </c>
      <c r="O329" s="3">
        <f t="shared" si="281"/>
        <v>0.13000000000000256</v>
      </c>
      <c r="P329" s="3">
        <f t="shared" si="281"/>
        <v>24.760000000000218</v>
      </c>
      <c r="R329" s="3">
        <f t="shared" si="282"/>
        <v>0</v>
      </c>
      <c r="S329" s="3">
        <f t="shared" si="282"/>
        <v>0</v>
      </c>
      <c r="T329" s="3">
        <f t="shared" si="282"/>
        <v>0</v>
      </c>
      <c r="U329" s="3">
        <f t="shared" si="282"/>
        <v>0</v>
      </c>
    </row>
    <row r="330" spans="2:21" s="1" customFormat="1" ht="30" customHeight="1" x14ac:dyDescent="0.3">
      <c r="B330" s="7" t="s">
        <v>646</v>
      </c>
      <c r="C330" s="7" t="s">
        <v>2</v>
      </c>
      <c r="D330" s="8"/>
      <c r="E330" s="15"/>
      <c r="F330" s="15"/>
      <c r="G330" s="15"/>
      <c r="H330" s="15"/>
      <c r="I330" s="15"/>
      <c r="J330" s="15"/>
      <c r="K330" s="8"/>
      <c r="L330" s="8">
        <f>+L331+L341+L356+L363+L399+L416+L424+L468+L556+L578+L581+L590+L595+L609</f>
        <v>9227837.2200000007</v>
      </c>
      <c r="M330" s="8"/>
      <c r="N330" s="8">
        <f>+N331+N341+N356+N363+N399+N416+N424+N468+N556+N578+N581+N590+N595+N609</f>
        <v>9355614.7799999993</v>
      </c>
      <c r="O330" s="8"/>
      <c r="P330" s="8">
        <f>+P331+P341+P356+P363+P399+P416+P424+P468+P556+P578+P581+P590+P595+P609</f>
        <v>127777.55999999998</v>
      </c>
      <c r="Q330" s="1" t="s">
        <v>5415</v>
      </c>
      <c r="R330" s="8">
        <f t="shared" ref="R330:U330" si="283">+R331+R341+R356+R363+R399+R416+R424+R468+R556+R578+R581+R590+R595+R609</f>
        <v>0</v>
      </c>
      <c r="S330" s="8">
        <f t="shared" si="283"/>
        <v>-4367224.29</v>
      </c>
      <c r="T330" s="8">
        <f t="shared" si="283"/>
        <v>545413.93999999994</v>
      </c>
      <c r="U330" s="8">
        <f t="shared" si="283"/>
        <v>-1657838.83</v>
      </c>
    </row>
    <row r="331" spans="2:21" s="1" customFormat="1" ht="25.2" hidden="1" customHeight="1" x14ac:dyDescent="0.3">
      <c r="B331" s="10" t="s">
        <v>647</v>
      </c>
      <c r="C331" s="10" t="s">
        <v>648</v>
      </c>
      <c r="D331" s="11"/>
      <c r="E331" s="16"/>
      <c r="F331" s="16"/>
      <c r="G331" s="16"/>
      <c r="H331" s="16"/>
      <c r="I331" s="16"/>
      <c r="J331" s="16"/>
      <c r="K331" s="11"/>
      <c r="L331" s="11">
        <f>+L332+L335</f>
        <v>0</v>
      </c>
      <c r="M331" s="11"/>
      <c r="N331" s="11">
        <f>+N332+N335</f>
        <v>0</v>
      </c>
      <c r="O331" s="11"/>
      <c r="P331" s="11">
        <f>+P332+P335</f>
        <v>0</v>
      </c>
      <c r="R331" s="11">
        <f t="shared" ref="R331:U331" si="284">+R332+R335</f>
        <v>0</v>
      </c>
      <c r="S331" s="11">
        <f t="shared" si="284"/>
        <v>-2346035.31</v>
      </c>
      <c r="T331" s="11">
        <f t="shared" si="284"/>
        <v>0</v>
      </c>
      <c r="U331" s="11">
        <f t="shared" si="284"/>
        <v>0</v>
      </c>
    </row>
    <row r="332" spans="2:21" s="1" customFormat="1" ht="25.2" hidden="1" customHeight="1" x14ac:dyDescent="0.3">
      <c r="B332" s="12" t="s">
        <v>649</v>
      </c>
      <c r="C332" s="12" t="s">
        <v>650</v>
      </c>
      <c r="D332" s="13"/>
      <c r="E332" s="17"/>
      <c r="F332" s="17"/>
      <c r="G332" s="17"/>
      <c r="H332" s="17"/>
      <c r="I332" s="17"/>
      <c r="J332" s="17"/>
      <c r="K332" s="13"/>
      <c r="L332" s="13">
        <f>SUM(L333:L334)</f>
        <v>0</v>
      </c>
      <c r="M332" s="13"/>
      <c r="N332" s="13">
        <f>SUM(N333:N334)</f>
        <v>0</v>
      </c>
      <c r="O332" s="13"/>
      <c r="P332" s="13">
        <f>SUM(P333:P334)</f>
        <v>0</v>
      </c>
      <c r="R332" s="13">
        <f t="shared" ref="R332:U332" si="285">SUM(R333:R334)</f>
        <v>0</v>
      </c>
      <c r="S332" s="13">
        <f t="shared" si="285"/>
        <v>-2116660.65</v>
      </c>
      <c r="T332" s="13">
        <f t="shared" si="285"/>
        <v>0</v>
      </c>
      <c r="U332" s="13">
        <f t="shared" si="285"/>
        <v>0</v>
      </c>
    </row>
    <row r="333" spans="2:21" s="1" customFormat="1" ht="15" hidden="1" customHeight="1" x14ac:dyDescent="0.3">
      <c r="B333" s="4" t="s">
        <v>651</v>
      </c>
      <c r="C333" s="4" t="s">
        <v>652</v>
      </c>
      <c r="D333" s="3" t="s">
        <v>14</v>
      </c>
      <c r="E333" s="18">
        <v>17129.080000000002</v>
      </c>
      <c r="F333" s="18"/>
      <c r="G333" s="18">
        <f>-VLOOKUP(B333,'DD-4'!$B$12:$G$163,4,FALSE)</f>
        <v>-17129.080000000002</v>
      </c>
      <c r="H333" s="18"/>
      <c r="I333" s="18"/>
      <c r="J333" s="97">
        <f>SUM(E333:I333)</f>
        <v>0</v>
      </c>
      <c r="K333" s="3">
        <v>86.26</v>
      </c>
      <c r="L333" s="3">
        <f t="shared" ref="L333:L334" si="286">+ROUND(+IF(J333="",0,J333*K333),2)</f>
        <v>0</v>
      </c>
      <c r="M333" s="3">
        <v>87.41</v>
      </c>
      <c r="N333" s="3">
        <f t="shared" ref="N333:N334" si="287">+ROUND(+IF(J333="",0,J333*M333),2)</f>
        <v>0</v>
      </c>
      <c r="O333" s="3">
        <f t="shared" ref="O333:P334" si="288">+M333-K333</f>
        <v>1.1499999999999915</v>
      </c>
      <c r="P333" s="3">
        <f t="shared" si="288"/>
        <v>0</v>
      </c>
      <c r="R333" s="3">
        <f t="shared" ref="R333:U334" si="289">+ROUND($K333*F333,2)</f>
        <v>0</v>
      </c>
      <c r="S333" s="3">
        <f t="shared" si="289"/>
        <v>-1477554.44</v>
      </c>
      <c r="T333" s="3">
        <f t="shared" si="289"/>
        <v>0</v>
      </c>
      <c r="U333" s="3">
        <f t="shared" si="289"/>
        <v>0</v>
      </c>
    </row>
    <row r="334" spans="2:21" s="1" customFormat="1" ht="15" hidden="1" customHeight="1" x14ac:dyDescent="0.3">
      <c r="B334" s="4" t="s">
        <v>653</v>
      </c>
      <c r="C334" s="4" t="s">
        <v>654</v>
      </c>
      <c r="D334" s="3" t="s">
        <v>14</v>
      </c>
      <c r="E334" s="18">
        <v>4478.67</v>
      </c>
      <c r="F334" s="18"/>
      <c r="G334" s="18">
        <f>-VLOOKUP(B334,'DD-4'!$B$12:$G$163,4,FALSE)</f>
        <v>-4478.67</v>
      </c>
      <c r="H334" s="18"/>
      <c r="I334" s="18"/>
      <c r="J334" s="97">
        <f>SUM(E334:I334)</f>
        <v>0</v>
      </c>
      <c r="K334" s="3">
        <v>142.69999999999999</v>
      </c>
      <c r="L334" s="3">
        <f t="shared" si="286"/>
        <v>0</v>
      </c>
      <c r="M334" s="3">
        <v>144.43</v>
      </c>
      <c r="N334" s="3">
        <f t="shared" si="287"/>
        <v>0</v>
      </c>
      <c r="O334" s="3">
        <f t="shared" si="288"/>
        <v>1.7300000000000182</v>
      </c>
      <c r="P334" s="3">
        <f t="shared" si="288"/>
        <v>0</v>
      </c>
      <c r="R334" s="3">
        <f t="shared" si="289"/>
        <v>0</v>
      </c>
      <c r="S334" s="3">
        <f t="shared" si="289"/>
        <v>-639106.21</v>
      </c>
      <c r="T334" s="3">
        <f t="shared" si="289"/>
        <v>0</v>
      </c>
      <c r="U334" s="3">
        <f t="shared" si="289"/>
        <v>0</v>
      </c>
    </row>
    <row r="335" spans="2:21" s="1" customFormat="1" ht="25.2" hidden="1" customHeight="1" x14ac:dyDescent="0.3">
      <c r="B335" s="12" t="s">
        <v>655</v>
      </c>
      <c r="C335" s="12" t="s">
        <v>656</v>
      </c>
      <c r="D335" s="13"/>
      <c r="E335" s="17"/>
      <c r="F335" s="17"/>
      <c r="G335" s="17"/>
      <c r="H335" s="17"/>
      <c r="I335" s="17"/>
      <c r="J335" s="17"/>
      <c r="K335" s="13"/>
      <c r="L335" s="13">
        <f>SUM(L336:L340)</f>
        <v>0</v>
      </c>
      <c r="M335" s="13"/>
      <c r="N335" s="13">
        <f>SUM(N336:N340)</f>
        <v>0</v>
      </c>
      <c r="O335" s="13"/>
      <c r="P335" s="13">
        <f>SUM(P336:P340)</f>
        <v>0</v>
      </c>
      <c r="R335" s="13">
        <f t="shared" ref="R335:U335" si="290">SUM(R336:R340)</f>
        <v>0</v>
      </c>
      <c r="S335" s="13">
        <f t="shared" si="290"/>
        <v>-229374.65999999997</v>
      </c>
      <c r="T335" s="13">
        <f t="shared" si="290"/>
        <v>0</v>
      </c>
      <c r="U335" s="13">
        <f t="shared" si="290"/>
        <v>0</v>
      </c>
    </row>
    <row r="336" spans="2:21" s="1" customFormat="1" ht="15" hidden="1" customHeight="1" x14ac:dyDescent="0.3">
      <c r="B336" s="4" t="s">
        <v>657</v>
      </c>
      <c r="C336" s="4" t="s">
        <v>658</v>
      </c>
      <c r="D336" s="3" t="s">
        <v>14</v>
      </c>
      <c r="E336" s="18">
        <v>124.81</v>
      </c>
      <c r="F336" s="18"/>
      <c r="G336" s="18">
        <f>-VLOOKUP(B336,'DD-4'!$B$12:$G$163,4,FALSE)</f>
        <v>-124.81</v>
      </c>
      <c r="H336" s="18"/>
      <c r="I336" s="18"/>
      <c r="J336" s="97">
        <f>SUM(E336:I336)</f>
        <v>0</v>
      </c>
      <c r="K336" s="3">
        <v>114.87</v>
      </c>
      <c r="L336" s="3">
        <f t="shared" ref="L336:L340" si="291">+ROUND(+IF(J336="",0,J336*K336),2)</f>
        <v>0</v>
      </c>
      <c r="M336" s="3">
        <v>116.99</v>
      </c>
      <c r="N336" s="3">
        <f t="shared" ref="N336:N340" si="292">+ROUND(+IF(J336="",0,J336*M336),2)</f>
        <v>0</v>
      </c>
      <c r="O336" s="3">
        <f t="shared" ref="O336:P340" si="293">+M336-K336</f>
        <v>2.1199999999999903</v>
      </c>
      <c r="P336" s="3">
        <f t="shared" si="293"/>
        <v>0</v>
      </c>
      <c r="R336" s="3">
        <f t="shared" ref="R336:U340" si="294">+ROUND($K336*F336,2)</f>
        <v>0</v>
      </c>
      <c r="S336" s="3">
        <f t="shared" si="294"/>
        <v>-14336.92</v>
      </c>
      <c r="T336" s="3">
        <f t="shared" si="294"/>
        <v>0</v>
      </c>
      <c r="U336" s="3">
        <f t="shared" si="294"/>
        <v>0</v>
      </c>
    </row>
    <row r="337" spans="2:21" s="1" customFormat="1" ht="15" hidden="1" customHeight="1" x14ac:dyDescent="0.3">
      <c r="B337" s="4" t="s">
        <v>659</v>
      </c>
      <c r="C337" s="4" t="s">
        <v>660</v>
      </c>
      <c r="D337" s="3" t="s">
        <v>14</v>
      </c>
      <c r="E337" s="18">
        <v>47.29</v>
      </c>
      <c r="F337" s="18"/>
      <c r="G337" s="18">
        <f>-VLOOKUP(B337,'DD-4'!$B$12:$G$163,4,FALSE)</f>
        <v>-47.29</v>
      </c>
      <c r="H337" s="18"/>
      <c r="I337" s="18"/>
      <c r="J337" s="97">
        <f>SUM(E337:I337)</f>
        <v>0</v>
      </c>
      <c r="K337" s="3">
        <v>94.59</v>
      </c>
      <c r="L337" s="3">
        <f t="shared" si="291"/>
        <v>0</v>
      </c>
      <c r="M337" s="3">
        <v>96.71</v>
      </c>
      <c r="N337" s="3">
        <f t="shared" si="292"/>
        <v>0</v>
      </c>
      <c r="O337" s="3">
        <f t="shared" si="293"/>
        <v>2.1199999999999903</v>
      </c>
      <c r="P337" s="3">
        <f t="shared" si="293"/>
        <v>0</v>
      </c>
      <c r="R337" s="3">
        <f t="shared" si="294"/>
        <v>0</v>
      </c>
      <c r="S337" s="3">
        <f t="shared" si="294"/>
        <v>-4473.16</v>
      </c>
      <c r="T337" s="3">
        <f t="shared" si="294"/>
        <v>0</v>
      </c>
      <c r="U337" s="3">
        <f t="shared" si="294"/>
        <v>0</v>
      </c>
    </row>
    <row r="338" spans="2:21" s="1" customFormat="1" ht="15" hidden="1" customHeight="1" x14ac:dyDescent="0.3">
      <c r="B338" s="4" t="s">
        <v>661</v>
      </c>
      <c r="C338" s="4" t="s">
        <v>662</v>
      </c>
      <c r="D338" s="3" t="s">
        <v>14</v>
      </c>
      <c r="E338" s="18">
        <v>1018.25</v>
      </c>
      <c r="F338" s="18"/>
      <c r="G338" s="18">
        <f>-VLOOKUP(B338,'DD-4'!$B$12:$G$163,4,FALSE)</f>
        <v>-1018.25</v>
      </c>
      <c r="H338" s="18"/>
      <c r="I338" s="18"/>
      <c r="J338" s="97">
        <f>SUM(E338:I338)</f>
        <v>0</v>
      </c>
      <c r="K338" s="3">
        <v>165.94</v>
      </c>
      <c r="L338" s="3">
        <f t="shared" si="291"/>
        <v>0</v>
      </c>
      <c r="M338" s="3">
        <v>168.06</v>
      </c>
      <c r="N338" s="3">
        <f t="shared" si="292"/>
        <v>0</v>
      </c>
      <c r="O338" s="3">
        <f t="shared" si="293"/>
        <v>2.1200000000000045</v>
      </c>
      <c r="P338" s="3">
        <f t="shared" si="293"/>
        <v>0</v>
      </c>
      <c r="R338" s="3">
        <f t="shared" si="294"/>
        <v>0</v>
      </c>
      <c r="S338" s="3">
        <f t="shared" si="294"/>
        <v>-168968.41</v>
      </c>
      <c r="T338" s="3">
        <f t="shared" si="294"/>
        <v>0</v>
      </c>
      <c r="U338" s="3">
        <f t="shared" si="294"/>
        <v>0</v>
      </c>
    </row>
    <row r="339" spans="2:21" s="1" customFormat="1" ht="15" hidden="1" customHeight="1" x14ac:dyDescent="0.3">
      <c r="B339" s="4" t="s">
        <v>663</v>
      </c>
      <c r="C339" s="4" t="s">
        <v>664</v>
      </c>
      <c r="D339" s="3" t="s">
        <v>14</v>
      </c>
      <c r="E339" s="18">
        <v>235.65</v>
      </c>
      <c r="F339" s="18"/>
      <c r="G339" s="18">
        <f>-VLOOKUP(B339,'DD-4'!$B$12:$G$163,4,FALSE)</f>
        <v>-235.65</v>
      </c>
      <c r="H339" s="18"/>
      <c r="I339" s="18"/>
      <c r="J339" s="97">
        <f>SUM(E339:I339)</f>
        <v>0</v>
      </c>
      <c r="K339" s="3">
        <v>170.19</v>
      </c>
      <c r="L339" s="3">
        <f t="shared" si="291"/>
        <v>0</v>
      </c>
      <c r="M339" s="3">
        <v>172.31</v>
      </c>
      <c r="N339" s="3">
        <f t="shared" si="292"/>
        <v>0</v>
      </c>
      <c r="O339" s="3">
        <f t="shared" si="293"/>
        <v>2.1200000000000045</v>
      </c>
      <c r="P339" s="3">
        <f t="shared" si="293"/>
        <v>0</v>
      </c>
      <c r="R339" s="3">
        <f t="shared" si="294"/>
        <v>0</v>
      </c>
      <c r="S339" s="3">
        <f t="shared" si="294"/>
        <v>-40105.269999999997</v>
      </c>
      <c r="T339" s="3">
        <f t="shared" si="294"/>
        <v>0</v>
      </c>
      <c r="U339" s="3">
        <f t="shared" si="294"/>
        <v>0</v>
      </c>
    </row>
    <row r="340" spans="2:21" s="1" customFormat="1" ht="15" hidden="1" customHeight="1" x14ac:dyDescent="0.3">
      <c r="B340" s="4" t="s">
        <v>665</v>
      </c>
      <c r="C340" s="4" t="s">
        <v>666</v>
      </c>
      <c r="D340" s="3" t="s">
        <v>14</v>
      </c>
      <c r="E340" s="18">
        <v>9.94</v>
      </c>
      <c r="F340" s="18"/>
      <c r="G340" s="18">
        <f>-VLOOKUP(B340,'DD-4'!$B$12:$G$163,4,FALSE)</f>
        <v>-9.94</v>
      </c>
      <c r="H340" s="18"/>
      <c r="I340" s="18"/>
      <c r="J340" s="97">
        <f>SUM(E340:I340)</f>
        <v>0</v>
      </c>
      <c r="K340" s="3">
        <v>149.99</v>
      </c>
      <c r="L340" s="3">
        <f t="shared" si="291"/>
        <v>0</v>
      </c>
      <c r="M340" s="3">
        <v>152.11000000000001</v>
      </c>
      <c r="N340" s="3">
        <f t="shared" si="292"/>
        <v>0</v>
      </c>
      <c r="O340" s="3">
        <f t="shared" si="293"/>
        <v>2.1200000000000045</v>
      </c>
      <c r="P340" s="3">
        <f t="shared" si="293"/>
        <v>0</v>
      </c>
      <c r="R340" s="3">
        <f t="shared" si="294"/>
        <v>0</v>
      </c>
      <c r="S340" s="3">
        <f t="shared" si="294"/>
        <v>-1490.9</v>
      </c>
      <c r="T340" s="3">
        <f t="shared" si="294"/>
        <v>0</v>
      </c>
      <c r="U340" s="3">
        <f t="shared" si="294"/>
        <v>0</v>
      </c>
    </row>
    <row r="341" spans="2:21" s="1" customFormat="1" ht="25.2" hidden="1" customHeight="1" x14ac:dyDescent="0.3">
      <c r="B341" s="10" t="s">
        <v>667</v>
      </c>
      <c r="C341" s="10" t="s">
        <v>668</v>
      </c>
      <c r="D341" s="11"/>
      <c r="E341" s="16"/>
      <c r="F341" s="16"/>
      <c r="G341" s="16"/>
      <c r="H341" s="16"/>
      <c r="I341" s="16"/>
      <c r="J341" s="16"/>
      <c r="K341" s="11"/>
      <c r="L341" s="11">
        <f>SUM(L342:L355)</f>
        <v>0</v>
      </c>
      <c r="M341" s="11"/>
      <c r="N341" s="11">
        <f>SUM(N342:N355)</f>
        <v>0</v>
      </c>
      <c r="O341" s="11"/>
      <c r="P341" s="11">
        <f>SUM(P342:P355)</f>
        <v>0</v>
      </c>
      <c r="R341" s="11">
        <f t="shared" ref="R341:U341" si="295">SUM(R342:R355)</f>
        <v>0</v>
      </c>
      <c r="S341" s="11">
        <f t="shared" si="295"/>
        <v>-2021188.9800000002</v>
      </c>
      <c r="T341" s="11">
        <f t="shared" si="295"/>
        <v>0</v>
      </c>
      <c r="U341" s="11">
        <f t="shared" si="295"/>
        <v>0</v>
      </c>
    </row>
    <row r="342" spans="2:21" s="1" customFormat="1" ht="15" hidden="1" customHeight="1" x14ac:dyDescent="0.3">
      <c r="B342" s="4" t="s">
        <v>669</v>
      </c>
      <c r="C342" s="4" t="s">
        <v>670</v>
      </c>
      <c r="D342" s="3" t="s">
        <v>14</v>
      </c>
      <c r="E342" s="18">
        <v>11233.04</v>
      </c>
      <c r="F342" s="18"/>
      <c r="G342" s="18">
        <f>-VLOOKUP(B342,'DD-4'!$B$12:$G$163,4,FALSE)</f>
        <v>-11233.04</v>
      </c>
      <c r="H342" s="18"/>
      <c r="I342" s="18"/>
      <c r="J342" s="97">
        <f t="shared" ref="J342:J355" si="296">SUM(E342:I342)</f>
        <v>0</v>
      </c>
      <c r="K342" s="3">
        <v>26.22</v>
      </c>
      <c r="L342" s="3">
        <f t="shared" ref="L342:L355" si="297">+ROUND(+IF(J342="",0,J342*K342),2)</f>
        <v>0</v>
      </c>
      <c r="M342" s="3">
        <v>26.87</v>
      </c>
      <c r="N342" s="3">
        <f t="shared" ref="N342:N355" si="298">+ROUND(+IF(J342="",0,J342*M342),2)</f>
        <v>0</v>
      </c>
      <c r="O342" s="3">
        <f t="shared" ref="O342:P355" si="299">+M342-K342</f>
        <v>0.65000000000000213</v>
      </c>
      <c r="P342" s="3">
        <f t="shared" si="299"/>
        <v>0</v>
      </c>
      <c r="R342" s="3">
        <f t="shared" ref="R342:R355" si="300">+ROUND($K342*F342,2)</f>
        <v>0</v>
      </c>
      <c r="S342" s="3">
        <f t="shared" ref="S342:S355" si="301">+ROUND($K342*G342,2)</f>
        <v>-294530.31</v>
      </c>
      <c r="T342" s="3">
        <f t="shared" ref="T342:T355" si="302">+ROUND($K342*H342,2)</f>
        <v>0</v>
      </c>
      <c r="U342" s="3">
        <f t="shared" ref="U342:U355" si="303">+ROUND($K342*I342,2)</f>
        <v>0</v>
      </c>
    </row>
    <row r="343" spans="2:21" s="1" customFormat="1" ht="15" hidden="1" customHeight="1" x14ac:dyDescent="0.3">
      <c r="B343" s="4" t="s">
        <v>671</v>
      </c>
      <c r="C343" s="4" t="s">
        <v>672</v>
      </c>
      <c r="D343" s="3" t="s">
        <v>14</v>
      </c>
      <c r="E343" s="18">
        <v>37430.42</v>
      </c>
      <c r="F343" s="18"/>
      <c r="G343" s="18">
        <f>-VLOOKUP(B343,'DD-4'!$B$12:$G$163,4,FALSE)</f>
        <v>-37430.42</v>
      </c>
      <c r="H343" s="18"/>
      <c r="I343" s="18"/>
      <c r="J343" s="97">
        <f t="shared" si="296"/>
        <v>0</v>
      </c>
      <c r="K343" s="3">
        <v>23.89</v>
      </c>
      <c r="L343" s="3">
        <f t="shared" si="297"/>
        <v>0</v>
      </c>
      <c r="M343" s="3">
        <v>24.73</v>
      </c>
      <c r="N343" s="3">
        <f t="shared" si="298"/>
        <v>0</v>
      </c>
      <c r="O343" s="3">
        <f t="shared" si="299"/>
        <v>0.83999999999999986</v>
      </c>
      <c r="P343" s="3">
        <f t="shared" si="299"/>
        <v>0</v>
      </c>
      <c r="R343" s="3">
        <f t="shared" si="300"/>
        <v>0</v>
      </c>
      <c r="S343" s="3">
        <f t="shared" si="301"/>
        <v>-894212.73</v>
      </c>
      <c r="T343" s="3">
        <f t="shared" si="302"/>
        <v>0</v>
      </c>
      <c r="U343" s="3">
        <f t="shared" si="303"/>
        <v>0</v>
      </c>
    </row>
    <row r="344" spans="2:21" s="1" customFormat="1" ht="15" hidden="1" customHeight="1" x14ac:dyDescent="0.3">
      <c r="B344" s="4" t="s">
        <v>673</v>
      </c>
      <c r="C344" s="4" t="s">
        <v>674</v>
      </c>
      <c r="D344" s="3" t="s">
        <v>14</v>
      </c>
      <c r="E344" s="18">
        <v>6224.28</v>
      </c>
      <c r="F344" s="18"/>
      <c r="G344" s="18">
        <f>-VLOOKUP(B344,'DD-4'!$B$12:$G$163,4,FALSE)</f>
        <v>-6224.28</v>
      </c>
      <c r="H344" s="18"/>
      <c r="I344" s="18"/>
      <c r="J344" s="97">
        <f t="shared" si="296"/>
        <v>0</v>
      </c>
      <c r="K344" s="3">
        <v>23.01</v>
      </c>
      <c r="L344" s="3">
        <f t="shared" si="297"/>
        <v>0</v>
      </c>
      <c r="M344" s="3">
        <v>23.78</v>
      </c>
      <c r="N344" s="3">
        <f t="shared" si="298"/>
        <v>0</v>
      </c>
      <c r="O344" s="3">
        <f t="shared" si="299"/>
        <v>0.76999999999999957</v>
      </c>
      <c r="P344" s="3">
        <f t="shared" si="299"/>
        <v>0</v>
      </c>
      <c r="R344" s="3">
        <f t="shared" si="300"/>
        <v>0</v>
      </c>
      <c r="S344" s="3">
        <f t="shared" si="301"/>
        <v>-143220.68</v>
      </c>
      <c r="T344" s="3">
        <f t="shared" si="302"/>
        <v>0</v>
      </c>
      <c r="U344" s="3">
        <f t="shared" si="303"/>
        <v>0</v>
      </c>
    </row>
    <row r="345" spans="2:21" s="1" customFormat="1" ht="15" hidden="1" customHeight="1" x14ac:dyDescent="0.3">
      <c r="B345" s="4" t="s">
        <v>675</v>
      </c>
      <c r="C345" s="4" t="s">
        <v>676</v>
      </c>
      <c r="D345" s="3" t="s">
        <v>14</v>
      </c>
      <c r="E345" s="18">
        <v>4153.57</v>
      </c>
      <c r="F345" s="18"/>
      <c r="G345" s="18">
        <f>-VLOOKUP(B345,'DD-4'!$B$12:$G$163,4,FALSE)</f>
        <v>-4153.57</v>
      </c>
      <c r="H345" s="18"/>
      <c r="I345" s="18"/>
      <c r="J345" s="97">
        <f t="shared" si="296"/>
        <v>0</v>
      </c>
      <c r="K345" s="3">
        <v>30.41</v>
      </c>
      <c r="L345" s="3">
        <f t="shared" si="297"/>
        <v>0</v>
      </c>
      <c r="M345" s="3">
        <v>31.16</v>
      </c>
      <c r="N345" s="3">
        <f t="shared" si="298"/>
        <v>0</v>
      </c>
      <c r="O345" s="3">
        <f t="shared" si="299"/>
        <v>0.75</v>
      </c>
      <c r="P345" s="3">
        <f t="shared" si="299"/>
        <v>0</v>
      </c>
      <c r="R345" s="3">
        <f t="shared" si="300"/>
        <v>0</v>
      </c>
      <c r="S345" s="3">
        <f t="shared" si="301"/>
        <v>-126310.06</v>
      </c>
      <c r="T345" s="3">
        <f t="shared" si="302"/>
        <v>0</v>
      </c>
      <c r="U345" s="3">
        <f t="shared" si="303"/>
        <v>0</v>
      </c>
    </row>
    <row r="346" spans="2:21" s="1" customFormat="1" ht="15" hidden="1" customHeight="1" x14ac:dyDescent="0.3">
      <c r="B346" s="4" t="s">
        <v>677</v>
      </c>
      <c r="C346" s="4" t="s">
        <v>678</v>
      </c>
      <c r="D346" s="3" t="s">
        <v>14</v>
      </c>
      <c r="E346" s="18">
        <v>4125.16</v>
      </c>
      <c r="F346" s="18"/>
      <c r="G346" s="18">
        <f>-VLOOKUP(B346,'DD-4'!$B$12:$G$163,4,FALSE)</f>
        <v>-4125.16</v>
      </c>
      <c r="H346" s="18"/>
      <c r="I346" s="18"/>
      <c r="J346" s="97">
        <f t="shared" si="296"/>
        <v>0</v>
      </c>
      <c r="K346" s="3">
        <v>25.73</v>
      </c>
      <c r="L346" s="3">
        <f t="shared" si="297"/>
        <v>0</v>
      </c>
      <c r="M346" s="3">
        <v>26.38</v>
      </c>
      <c r="N346" s="3">
        <f t="shared" si="298"/>
        <v>0</v>
      </c>
      <c r="O346" s="3">
        <f t="shared" si="299"/>
        <v>0.64999999999999858</v>
      </c>
      <c r="P346" s="3">
        <f t="shared" si="299"/>
        <v>0</v>
      </c>
      <c r="R346" s="3">
        <f t="shared" si="300"/>
        <v>0</v>
      </c>
      <c r="S346" s="3">
        <f t="shared" si="301"/>
        <v>-106140.37</v>
      </c>
      <c r="T346" s="3">
        <f t="shared" si="302"/>
        <v>0</v>
      </c>
      <c r="U346" s="3">
        <f t="shared" si="303"/>
        <v>0</v>
      </c>
    </row>
    <row r="347" spans="2:21" s="1" customFormat="1" ht="15" hidden="1" customHeight="1" x14ac:dyDescent="0.3">
      <c r="B347" s="4" t="s">
        <v>679</v>
      </c>
      <c r="C347" s="4" t="s">
        <v>680</v>
      </c>
      <c r="D347" s="3" t="s">
        <v>14</v>
      </c>
      <c r="E347" s="18">
        <v>2227.92</v>
      </c>
      <c r="F347" s="18"/>
      <c r="G347" s="18">
        <f>-VLOOKUP(B347,'DD-4'!$B$12:$G$163,4,FALSE)</f>
        <v>-2227.92</v>
      </c>
      <c r="H347" s="18"/>
      <c r="I347" s="18"/>
      <c r="J347" s="97">
        <f t="shared" si="296"/>
        <v>0</v>
      </c>
      <c r="K347" s="3">
        <v>23.67</v>
      </c>
      <c r="L347" s="3">
        <f t="shared" si="297"/>
        <v>0</v>
      </c>
      <c r="M347" s="3">
        <v>24.23</v>
      </c>
      <c r="N347" s="3">
        <f t="shared" si="298"/>
        <v>0</v>
      </c>
      <c r="O347" s="3">
        <f t="shared" si="299"/>
        <v>0.55999999999999872</v>
      </c>
      <c r="P347" s="3">
        <f t="shared" si="299"/>
        <v>0</v>
      </c>
      <c r="R347" s="3">
        <f t="shared" si="300"/>
        <v>0</v>
      </c>
      <c r="S347" s="3">
        <f t="shared" si="301"/>
        <v>-52734.87</v>
      </c>
      <c r="T347" s="3">
        <f t="shared" si="302"/>
        <v>0</v>
      </c>
      <c r="U347" s="3">
        <f t="shared" si="303"/>
        <v>0</v>
      </c>
    </row>
    <row r="348" spans="2:21" s="1" customFormat="1" ht="15" hidden="1" customHeight="1" x14ac:dyDescent="0.3">
      <c r="B348" s="4" t="s">
        <v>681</v>
      </c>
      <c r="C348" s="4" t="s">
        <v>682</v>
      </c>
      <c r="D348" s="3" t="s">
        <v>14</v>
      </c>
      <c r="E348" s="18">
        <v>1373.51</v>
      </c>
      <c r="F348" s="18"/>
      <c r="G348" s="18">
        <f>-VLOOKUP(B348,'DD-4'!$B$12:$G$163,4,FALSE)</f>
        <v>-1373.51</v>
      </c>
      <c r="H348" s="18"/>
      <c r="I348" s="18"/>
      <c r="J348" s="97">
        <f t="shared" si="296"/>
        <v>0</v>
      </c>
      <c r="K348" s="3">
        <v>26.51</v>
      </c>
      <c r="L348" s="3">
        <f t="shared" si="297"/>
        <v>0</v>
      </c>
      <c r="M348" s="3">
        <v>27.07</v>
      </c>
      <c r="N348" s="3">
        <f t="shared" si="298"/>
        <v>0</v>
      </c>
      <c r="O348" s="3">
        <f t="shared" si="299"/>
        <v>0.55999999999999872</v>
      </c>
      <c r="P348" s="3">
        <f t="shared" si="299"/>
        <v>0</v>
      </c>
      <c r="R348" s="3">
        <f t="shared" si="300"/>
        <v>0</v>
      </c>
      <c r="S348" s="3">
        <f t="shared" si="301"/>
        <v>-36411.75</v>
      </c>
      <c r="T348" s="3">
        <f t="shared" si="302"/>
        <v>0</v>
      </c>
      <c r="U348" s="3">
        <f t="shared" si="303"/>
        <v>0</v>
      </c>
    </row>
    <row r="349" spans="2:21" s="1" customFormat="1" ht="15" hidden="1" customHeight="1" x14ac:dyDescent="0.3">
      <c r="B349" s="4" t="s">
        <v>683</v>
      </c>
      <c r="C349" s="4" t="s">
        <v>684</v>
      </c>
      <c r="D349" s="3" t="s">
        <v>14</v>
      </c>
      <c r="E349" s="18">
        <v>260.60000000000002</v>
      </c>
      <c r="F349" s="18"/>
      <c r="G349" s="18">
        <f>-VLOOKUP(B349,'DD-4'!$B$12:$G$163,4,FALSE)</f>
        <v>-260.60000000000002</v>
      </c>
      <c r="H349" s="18"/>
      <c r="I349" s="18"/>
      <c r="J349" s="97">
        <f t="shared" si="296"/>
        <v>0</v>
      </c>
      <c r="K349" s="3">
        <v>235.15</v>
      </c>
      <c r="L349" s="3">
        <f t="shared" si="297"/>
        <v>0</v>
      </c>
      <c r="M349" s="3">
        <v>236.45</v>
      </c>
      <c r="N349" s="3">
        <f t="shared" si="298"/>
        <v>0</v>
      </c>
      <c r="O349" s="3">
        <f t="shared" si="299"/>
        <v>1.2999999999999829</v>
      </c>
      <c r="P349" s="3">
        <f t="shared" si="299"/>
        <v>0</v>
      </c>
      <c r="R349" s="3">
        <f t="shared" si="300"/>
        <v>0</v>
      </c>
      <c r="S349" s="3">
        <f t="shared" si="301"/>
        <v>-61280.09</v>
      </c>
      <c r="T349" s="3">
        <f t="shared" si="302"/>
        <v>0</v>
      </c>
      <c r="U349" s="3">
        <f t="shared" si="303"/>
        <v>0</v>
      </c>
    </row>
    <row r="350" spans="2:21" s="1" customFormat="1" ht="15" hidden="1" customHeight="1" x14ac:dyDescent="0.3">
      <c r="B350" s="4" t="s">
        <v>685</v>
      </c>
      <c r="C350" s="4" t="s">
        <v>686</v>
      </c>
      <c r="D350" s="3" t="s">
        <v>25</v>
      </c>
      <c r="E350" s="18">
        <v>6417.29</v>
      </c>
      <c r="F350" s="18"/>
      <c r="G350" s="18">
        <f>-VLOOKUP(B350,'DD-4'!$B$12:$G$163,4,FALSE)</f>
        <v>-6417.29</v>
      </c>
      <c r="H350" s="18"/>
      <c r="I350" s="18"/>
      <c r="J350" s="97">
        <f t="shared" si="296"/>
        <v>0</v>
      </c>
      <c r="K350" s="3">
        <v>20.63</v>
      </c>
      <c r="L350" s="3">
        <f t="shared" si="297"/>
        <v>0</v>
      </c>
      <c r="M350" s="3">
        <v>21.5</v>
      </c>
      <c r="N350" s="3">
        <f t="shared" si="298"/>
        <v>0</v>
      </c>
      <c r="O350" s="3">
        <f t="shared" si="299"/>
        <v>0.87000000000000099</v>
      </c>
      <c r="P350" s="3">
        <f t="shared" si="299"/>
        <v>0</v>
      </c>
      <c r="R350" s="3">
        <f t="shared" si="300"/>
        <v>0</v>
      </c>
      <c r="S350" s="3">
        <f t="shared" si="301"/>
        <v>-132388.69</v>
      </c>
      <c r="T350" s="3">
        <f t="shared" si="302"/>
        <v>0</v>
      </c>
      <c r="U350" s="3">
        <f t="shared" si="303"/>
        <v>0</v>
      </c>
    </row>
    <row r="351" spans="2:21" s="1" customFormat="1" ht="15" hidden="1" customHeight="1" x14ac:dyDescent="0.3">
      <c r="B351" s="4" t="s">
        <v>687</v>
      </c>
      <c r="C351" s="4" t="s">
        <v>688</v>
      </c>
      <c r="D351" s="3" t="s">
        <v>14</v>
      </c>
      <c r="E351" s="18">
        <v>17.399999999999999</v>
      </c>
      <c r="F351" s="18"/>
      <c r="G351" s="18">
        <f>-VLOOKUP(B351,'DD-4'!$B$12:$G$163,4,FALSE)</f>
        <v>-17.399999999999999</v>
      </c>
      <c r="H351" s="18"/>
      <c r="I351" s="18"/>
      <c r="J351" s="97">
        <f t="shared" si="296"/>
        <v>0</v>
      </c>
      <c r="K351" s="3">
        <v>115.15</v>
      </c>
      <c r="L351" s="3">
        <f t="shared" si="297"/>
        <v>0</v>
      </c>
      <c r="M351" s="3">
        <v>115.99</v>
      </c>
      <c r="N351" s="3">
        <f t="shared" si="298"/>
        <v>0</v>
      </c>
      <c r="O351" s="3">
        <f t="shared" si="299"/>
        <v>0.8399999999999892</v>
      </c>
      <c r="P351" s="3">
        <f t="shared" si="299"/>
        <v>0</v>
      </c>
      <c r="R351" s="3">
        <f t="shared" si="300"/>
        <v>0</v>
      </c>
      <c r="S351" s="3">
        <f t="shared" si="301"/>
        <v>-2003.61</v>
      </c>
      <c r="T351" s="3">
        <f t="shared" si="302"/>
        <v>0</v>
      </c>
      <c r="U351" s="3">
        <f t="shared" si="303"/>
        <v>0</v>
      </c>
    </row>
    <row r="352" spans="2:21" s="1" customFormat="1" ht="15" hidden="1" customHeight="1" x14ac:dyDescent="0.3">
      <c r="B352" s="4" t="s">
        <v>689</v>
      </c>
      <c r="C352" s="4" t="s">
        <v>690</v>
      </c>
      <c r="D352" s="3" t="s">
        <v>25</v>
      </c>
      <c r="E352" s="18">
        <v>18341.28</v>
      </c>
      <c r="F352" s="18"/>
      <c r="G352" s="18">
        <f>-VLOOKUP(B352,'DD-4'!$B$12:$G$163,4,FALSE)</f>
        <v>-18341.28</v>
      </c>
      <c r="H352" s="18"/>
      <c r="I352" s="18"/>
      <c r="J352" s="97">
        <f t="shared" si="296"/>
        <v>0</v>
      </c>
      <c r="K352" s="3">
        <v>8.25</v>
      </c>
      <c r="L352" s="3">
        <f t="shared" si="297"/>
        <v>0</v>
      </c>
      <c r="M352" s="3">
        <v>8.57</v>
      </c>
      <c r="N352" s="3">
        <f t="shared" si="298"/>
        <v>0</v>
      </c>
      <c r="O352" s="3">
        <f t="shared" si="299"/>
        <v>0.32000000000000028</v>
      </c>
      <c r="P352" s="3">
        <f t="shared" si="299"/>
        <v>0</v>
      </c>
      <c r="R352" s="3">
        <f t="shared" si="300"/>
        <v>0</v>
      </c>
      <c r="S352" s="3">
        <f t="shared" si="301"/>
        <v>-151315.56</v>
      </c>
      <c r="T352" s="3">
        <f t="shared" si="302"/>
        <v>0</v>
      </c>
      <c r="U352" s="3">
        <f t="shared" si="303"/>
        <v>0</v>
      </c>
    </row>
    <row r="353" spans="2:21" s="1" customFormat="1" ht="15" hidden="1" customHeight="1" x14ac:dyDescent="0.3">
      <c r="B353" s="4" t="s">
        <v>691</v>
      </c>
      <c r="C353" s="4" t="s">
        <v>692</v>
      </c>
      <c r="D353" s="3" t="s">
        <v>14</v>
      </c>
      <c r="E353" s="18">
        <v>190.78</v>
      </c>
      <c r="F353" s="18"/>
      <c r="G353" s="18">
        <f>-VLOOKUP(B353,'DD-4'!$B$12:$G$163,4,FALSE)</f>
        <v>-190.78</v>
      </c>
      <c r="H353" s="18"/>
      <c r="I353" s="18"/>
      <c r="J353" s="97">
        <f t="shared" si="296"/>
        <v>0</v>
      </c>
      <c r="K353" s="3">
        <v>42.3</v>
      </c>
      <c r="L353" s="3">
        <f t="shared" si="297"/>
        <v>0</v>
      </c>
      <c r="M353" s="3">
        <v>43.5</v>
      </c>
      <c r="N353" s="3">
        <f t="shared" si="298"/>
        <v>0</v>
      </c>
      <c r="O353" s="3">
        <f t="shared" si="299"/>
        <v>1.2000000000000028</v>
      </c>
      <c r="P353" s="3">
        <f t="shared" si="299"/>
        <v>0</v>
      </c>
      <c r="R353" s="3">
        <f t="shared" si="300"/>
        <v>0</v>
      </c>
      <c r="S353" s="3">
        <f t="shared" si="301"/>
        <v>-8069.99</v>
      </c>
      <c r="T353" s="3">
        <f t="shared" si="302"/>
        <v>0</v>
      </c>
      <c r="U353" s="3">
        <f t="shared" si="303"/>
        <v>0</v>
      </c>
    </row>
    <row r="354" spans="2:21" s="1" customFormat="1" ht="15" hidden="1" customHeight="1" x14ac:dyDescent="0.3">
      <c r="B354" s="4" t="s">
        <v>693</v>
      </c>
      <c r="C354" s="4" t="s">
        <v>694</v>
      </c>
      <c r="D354" s="3" t="s">
        <v>14</v>
      </c>
      <c r="E354" s="18">
        <v>241.09</v>
      </c>
      <c r="F354" s="18"/>
      <c r="G354" s="18">
        <f>-VLOOKUP(B354,'DD-4'!$B$12:$G$163,4,FALSE)</f>
        <v>-241.09</v>
      </c>
      <c r="H354" s="18"/>
      <c r="I354" s="18"/>
      <c r="J354" s="97">
        <f t="shared" si="296"/>
        <v>0</v>
      </c>
      <c r="K354" s="3">
        <v>38.97</v>
      </c>
      <c r="L354" s="3">
        <f t="shared" si="297"/>
        <v>0</v>
      </c>
      <c r="M354" s="3">
        <v>40.25</v>
      </c>
      <c r="N354" s="3">
        <f t="shared" si="298"/>
        <v>0</v>
      </c>
      <c r="O354" s="3">
        <f t="shared" si="299"/>
        <v>1.2800000000000011</v>
      </c>
      <c r="P354" s="3">
        <f t="shared" si="299"/>
        <v>0</v>
      </c>
      <c r="R354" s="3">
        <f t="shared" si="300"/>
        <v>0</v>
      </c>
      <c r="S354" s="3">
        <f t="shared" si="301"/>
        <v>-9395.2800000000007</v>
      </c>
      <c r="T354" s="3">
        <f t="shared" si="302"/>
        <v>0</v>
      </c>
      <c r="U354" s="3">
        <f t="shared" si="303"/>
        <v>0</v>
      </c>
    </row>
    <row r="355" spans="2:21" s="1" customFormat="1" ht="15" hidden="1" customHeight="1" x14ac:dyDescent="0.3">
      <c r="B355" s="4" t="s">
        <v>695</v>
      </c>
      <c r="C355" s="4" t="s">
        <v>696</v>
      </c>
      <c r="D355" s="3" t="s">
        <v>14</v>
      </c>
      <c r="E355" s="18">
        <v>108.14</v>
      </c>
      <c r="F355" s="18"/>
      <c r="G355" s="18">
        <f>-VLOOKUP(B355,'DD-4'!$B$12:$G$163,4,FALSE)</f>
        <v>-108.14</v>
      </c>
      <c r="H355" s="18"/>
      <c r="I355" s="18"/>
      <c r="J355" s="97">
        <f t="shared" si="296"/>
        <v>0</v>
      </c>
      <c r="K355" s="3">
        <v>29.36</v>
      </c>
      <c r="L355" s="3">
        <f t="shared" si="297"/>
        <v>0</v>
      </c>
      <c r="M355" s="3">
        <v>30.2</v>
      </c>
      <c r="N355" s="3">
        <f t="shared" si="298"/>
        <v>0</v>
      </c>
      <c r="O355" s="3">
        <f t="shared" si="299"/>
        <v>0.83999999999999986</v>
      </c>
      <c r="P355" s="3">
        <f t="shared" si="299"/>
        <v>0</v>
      </c>
      <c r="R355" s="3">
        <f t="shared" si="300"/>
        <v>0</v>
      </c>
      <c r="S355" s="3">
        <f t="shared" si="301"/>
        <v>-3174.99</v>
      </c>
      <c r="T355" s="3">
        <f t="shared" si="302"/>
        <v>0</v>
      </c>
      <c r="U355" s="3">
        <f t="shared" si="303"/>
        <v>0</v>
      </c>
    </row>
    <row r="356" spans="2:21" s="1" customFormat="1" ht="25.2" customHeight="1" x14ac:dyDescent="0.3">
      <c r="B356" s="10" t="s">
        <v>697</v>
      </c>
      <c r="C356" s="10" t="s">
        <v>698</v>
      </c>
      <c r="D356" s="11"/>
      <c r="E356" s="16"/>
      <c r="F356" s="16"/>
      <c r="G356" s="16"/>
      <c r="H356" s="16"/>
      <c r="I356" s="16"/>
      <c r="J356" s="16"/>
      <c r="K356" s="11"/>
      <c r="L356" s="11">
        <f>+L357+L360</f>
        <v>1851463.35</v>
      </c>
      <c r="M356" s="11"/>
      <c r="N356" s="11">
        <f>+N357+N360</f>
        <v>1872548.6700000002</v>
      </c>
      <c r="O356" s="11"/>
      <c r="P356" s="11">
        <f>+P357+P360</f>
        <v>21085.32000000016</v>
      </c>
      <c r="R356" s="11">
        <f t="shared" ref="R356:U356" si="304">+R357+R360</f>
        <v>0</v>
      </c>
      <c r="S356" s="11">
        <f t="shared" si="304"/>
        <v>0</v>
      </c>
      <c r="T356" s="11">
        <f t="shared" si="304"/>
        <v>0</v>
      </c>
      <c r="U356" s="11">
        <f t="shared" si="304"/>
        <v>0</v>
      </c>
    </row>
    <row r="357" spans="2:21" s="1" customFormat="1" ht="25.2" customHeight="1" x14ac:dyDescent="0.3">
      <c r="B357" s="12" t="s">
        <v>699</v>
      </c>
      <c r="C357" s="12" t="s">
        <v>700</v>
      </c>
      <c r="D357" s="13"/>
      <c r="E357" s="17"/>
      <c r="F357" s="17"/>
      <c r="G357" s="17"/>
      <c r="H357" s="17"/>
      <c r="I357" s="17"/>
      <c r="J357" s="17"/>
      <c r="K357" s="13"/>
      <c r="L357" s="13">
        <f>SUM(L358:L359)</f>
        <v>471433.29</v>
      </c>
      <c r="M357" s="13"/>
      <c r="N357" s="13">
        <f>SUM(N358:N359)</f>
        <v>487211.98</v>
      </c>
      <c r="O357" s="13"/>
      <c r="P357" s="13">
        <f>SUM(P358:P359)</f>
        <v>15778.690000000008</v>
      </c>
      <c r="R357" s="13">
        <f t="shared" ref="R357:U357" si="305">SUM(R358:R359)</f>
        <v>0</v>
      </c>
      <c r="S357" s="13">
        <f t="shared" si="305"/>
        <v>0</v>
      </c>
      <c r="T357" s="13">
        <f t="shared" si="305"/>
        <v>0</v>
      </c>
      <c r="U357" s="13">
        <f t="shared" si="305"/>
        <v>0</v>
      </c>
    </row>
    <row r="358" spans="2:21" s="1" customFormat="1" ht="15" customHeight="1" x14ac:dyDescent="0.3">
      <c r="B358" s="4" t="s">
        <v>701</v>
      </c>
      <c r="C358" s="4" t="s">
        <v>702</v>
      </c>
      <c r="D358" s="3" t="s">
        <v>14</v>
      </c>
      <c r="E358" s="18">
        <v>13128.18</v>
      </c>
      <c r="F358" s="18"/>
      <c r="G358" s="18"/>
      <c r="H358" s="18"/>
      <c r="I358" s="18"/>
      <c r="J358" s="97">
        <f>SUM(E358:I358)</f>
        <v>13128.18</v>
      </c>
      <c r="K358" s="3">
        <v>35.83</v>
      </c>
      <c r="L358" s="3">
        <f t="shared" ref="L358:L359" si="306">+ROUND(+IF(J358="",0,J358*K358),2)</f>
        <v>470382.69</v>
      </c>
      <c r="M358" s="3">
        <v>37.03</v>
      </c>
      <c r="N358" s="3">
        <f t="shared" ref="N358:N359" si="307">+ROUND(+IF(J358="",0,J358*M358),2)</f>
        <v>486136.51</v>
      </c>
      <c r="O358" s="3">
        <f t="shared" ref="O358:P359" si="308">+M358-K358</f>
        <v>1.2000000000000028</v>
      </c>
      <c r="P358" s="3">
        <f t="shared" si="308"/>
        <v>15753.820000000007</v>
      </c>
      <c r="R358" s="3">
        <f t="shared" ref="R358:U359" si="309">+ROUND($K358*F358,2)</f>
        <v>0</v>
      </c>
      <c r="S358" s="3">
        <f t="shared" si="309"/>
        <v>0</v>
      </c>
      <c r="T358" s="3">
        <f t="shared" si="309"/>
        <v>0</v>
      </c>
      <c r="U358" s="3">
        <f t="shared" si="309"/>
        <v>0</v>
      </c>
    </row>
    <row r="359" spans="2:21" s="1" customFormat="1" ht="15" customHeight="1" x14ac:dyDescent="0.3">
      <c r="B359" s="4" t="s">
        <v>703</v>
      </c>
      <c r="C359" s="4" t="s">
        <v>704</v>
      </c>
      <c r="D359" s="3" t="s">
        <v>14</v>
      </c>
      <c r="E359" s="18">
        <v>20.73</v>
      </c>
      <c r="F359" s="18"/>
      <c r="G359" s="18"/>
      <c r="H359" s="18"/>
      <c r="I359" s="18"/>
      <c r="J359" s="97">
        <f>SUM(E359:I359)</f>
        <v>20.73</v>
      </c>
      <c r="K359" s="3">
        <v>50.68</v>
      </c>
      <c r="L359" s="3">
        <f t="shared" si="306"/>
        <v>1050.5999999999999</v>
      </c>
      <c r="M359" s="3">
        <v>51.88</v>
      </c>
      <c r="N359" s="3">
        <f t="shared" si="307"/>
        <v>1075.47</v>
      </c>
      <c r="O359" s="3">
        <f t="shared" si="308"/>
        <v>1.2000000000000028</v>
      </c>
      <c r="P359" s="3">
        <f t="shared" si="308"/>
        <v>24.870000000000118</v>
      </c>
      <c r="R359" s="3">
        <f t="shared" si="309"/>
        <v>0</v>
      </c>
      <c r="S359" s="3">
        <f t="shared" si="309"/>
        <v>0</v>
      </c>
      <c r="T359" s="3">
        <f t="shared" si="309"/>
        <v>0</v>
      </c>
      <c r="U359" s="3">
        <f t="shared" si="309"/>
        <v>0</v>
      </c>
    </row>
    <row r="360" spans="2:21" s="1" customFormat="1" ht="25.2" customHeight="1" x14ac:dyDescent="0.3">
      <c r="B360" s="12" t="s">
        <v>705</v>
      </c>
      <c r="C360" s="12" t="s">
        <v>706</v>
      </c>
      <c r="D360" s="13"/>
      <c r="E360" s="17"/>
      <c r="F360" s="17"/>
      <c r="G360" s="17"/>
      <c r="H360" s="17"/>
      <c r="I360" s="17"/>
      <c r="J360" s="17"/>
      <c r="K360" s="13"/>
      <c r="L360" s="13">
        <f>SUM(L361:L362)</f>
        <v>1380030.06</v>
      </c>
      <c r="M360" s="13"/>
      <c r="N360" s="13">
        <f>SUM(N361:N362)</f>
        <v>1385336.6900000002</v>
      </c>
      <c r="O360" s="13"/>
      <c r="P360" s="13">
        <f>SUM(P361:P362)</f>
        <v>5306.6300000001502</v>
      </c>
      <c r="R360" s="13">
        <f t="shared" ref="R360:U360" si="310">SUM(R361:R362)</f>
        <v>0</v>
      </c>
      <c r="S360" s="13">
        <f t="shared" si="310"/>
        <v>0</v>
      </c>
      <c r="T360" s="13">
        <f t="shared" si="310"/>
        <v>0</v>
      </c>
      <c r="U360" s="13">
        <f t="shared" si="310"/>
        <v>0</v>
      </c>
    </row>
    <row r="361" spans="2:21" s="1" customFormat="1" ht="15" customHeight="1" x14ac:dyDescent="0.3">
      <c r="B361" s="4" t="s">
        <v>707</v>
      </c>
      <c r="C361" s="4" t="s">
        <v>708</v>
      </c>
      <c r="D361" s="3" t="s">
        <v>14</v>
      </c>
      <c r="E361" s="18">
        <v>8929.9599999999991</v>
      </c>
      <c r="F361" s="18"/>
      <c r="G361" s="18"/>
      <c r="H361" s="18"/>
      <c r="I361" s="18"/>
      <c r="J361" s="97">
        <f>SUM(E361:I361)</f>
        <v>8929.9599999999991</v>
      </c>
      <c r="K361" s="3">
        <v>136.88</v>
      </c>
      <c r="L361" s="3">
        <f t="shared" ref="L361:L362" si="311">+ROUND(+IF(J361="",0,J361*K361),2)</f>
        <v>1222332.92</v>
      </c>
      <c r="M361" s="3">
        <v>137.37</v>
      </c>
      <c r="N361" s="3">
        <f t="shared" ref="N361:N362" si="312">+ROUND(+IF(J361="",0,J361*M361),2)</f>
        <v>1226708.6100000001</v>
      </c>
      <c r="O361" s="3">
        <f t="shared" ref="O361:P362" si="313">+M361-K361</f>
        <v>0.49000000000000909</v>
      </c>
      <c r="P361" s="3">
        <f t="shared" si="313"/>
        <v>4375.690000000177</v>
      </c>
      <c r="R361" s="3">
        <f t="shared" ref="R361:U362" si="314">+ROUND($K361*F361,2)</f>
        <v>0</v>
      </c>
      <c r="S361" s="3">
        <f t="shared" si="314"/>
        <v>0</v>
      </c>
      <c r="T361" s="3">
        <f t="shared" si="314"/>
        <v>0</v>
      </c>
      <c r="U361" s="3">
        <f t="shared" si="314"/>
        <v>0</v>
      </c>
    </row>
    <row r="362" spans="2:21" s="1" customFormat="1" ht="15" customHeight="1" x14ac:dyDescent="0.3">
      <c r="B362" s="4" t="s">
        <v>709</v>
      </c>
      <c r="C362" s="4" t="s">
        <v>710</v>
      </c>
      <c r="D362" s="3" t="s">
        <v>14</v>
      </c>
      <c r="E362" s="18">
        <v>1082.49</v>
      </c>
      <c r="F362" s="18"/>
      <c r="G362" s="18"/>
      <c r="H362" s="18"/>
      <c r="I362" s="18"/>
      <c r="J362" s="97">
        <f>SUM(E362:I362)</f>
        <v>1082.49</v>
      </c>
      <c r="K362" s="3">
        <v>145.68</v>
      </c>
      <c r="L362" s="3">
        <f t="shared" si="311"/>
        <v>157697.14000000001</v>
      </c>
      <c r="M362" s="3">
        <v>146.54</v>
      </c>
      <c r="N362" s="3">
        <f t="shared" si="312"/>
        <v>158628.07999999999</v>
      </c>
      <c r="O362" s="3">
        <f t="shared" si="313"/>
        <v>0.85999999999998522</v>
      </c>
      <c r="P362" s="3">
        <f t="shared" si="313"/>
        <v>930.93999999997322</v>
      </c>
      <c r="R362" s="3">
        <f t="shared" si="314"/>
        <v>0</v>
      </c>
      <c r="S362" s="3">
        <f t="shared" si="314"/>
        <v>0</v>
      </c>
      <c r="T362" s="3">
        <f t="shared" si="314"/>
        <v>0</v>
      </c>
      <c r="U362" s="3">
        <f t="shared" si="314"/>
        <v>0</v>
      </c>
    </row>
    <row r="363" spans="2:21" s="1" customFormat="1" ht="25.2" customHeight="1" x14ac:dyDescent="0.3">
      <c r="B363" s="10" t="s">
        <v>711</v>
      </c>
      <c r="C363" s="10" t="s">
        <v>712</v>
      </c>
      <c r="D363" s="11"/>
      <c r="E363" s="16"/>
      <c r="F363" s="16"/>
      <c r="G363" s="16"/>
      <c r="H363" s="16"/>
      <c r="I363" s="16"/>
      <c r="J363" s="16"/>
      <c r="K363" s="11"/>
      <c r="L363" s="11">
        <f>+L364+L367+L378+L381+L385+L391+L393</f>
        <v>1226898.68</v>
      </c>
      <c r="M363" s="11"/>
      <c r="N363" s="11">
        <f>+N364+N367+N378+N381+N385+N391+N393</f>
        <v>1249853.6000000001</v>
      </c>
      <c r="O363" s="11"/>
      <c r="P363" s="11">
        <f>+P364+P367+P378+P381+P385+P391+P393</f>
        <v>22954.919999999915</v>
      </c>
      <c r="R363" s="11">
        <f t="shared" ref="R363:U363" si="315">+R364+R367+R378+R381+R385+R391+R393</f>
        <v>0</v>
      </c>
      <c r="S363" s="11">
        <f t="shared" si="315"/>
        <v>0</v>
      </c>
      <c r="T363" s="11">
        <f t="shared" si="315"/>
        <v>167767.71000000002</v>
      </c>
      <c r="U363" s="11">
        <f t="shared" si="315"/>
        <v>-688972.92</v>
      </c>
    </row>
    <row r="364" spans="2:21" s="1" customFormat="1" ht="25.2" customHeight="1" x14ac:dyDescent="0.3">
      <c r="B364" s="12" t="s">
        <v>713</v>
      </c>
      <c r="C364" s="12" t="s">
        <v>714</v>
      </c>
      <c r="D364" s="13"/>
      <c r="E364" s="17"/>
      <c r="F364" s="17"/>
      <c r="G364" s="17"/>
      <c r="H364" s="17"/>
      <c r="I364" s="17"/>
      <c r="J364" s="17"/>
      <c r="K364" s="13"/>
      <c r="L364" s="13">
        <f>SUM(L365:L366)</f>
        <v>822.03</v>
      </c>
      <c r="M364" s="13"/>
      <c r="N364" s="13">
        <f>SUM(N365:N366)</f>
        <v>837.83</v>
      </c>
      <c r="O364" s="13"/>
      <c r="P364" s="13">
        <f>SUM(P365:P366)</f>
        <v>15.800000000000068</v>
      </c>
      <c r="R364" s="13">
        <f t="shared" ref="R364:U364" si="316">SUM(R365:R366)</f>
        <v>0</v>
      </c>
      <c r="S364" s="13">
        <f t="shared" si="316"/>
        <v>0</v>
      </c>
      <c r="T364" s="13">
        <f t="shared" si="316"/>
        <v>0</v>
      </c>
      <c r="U364" s="13">
        <f t="shared" si="316"/>
        <v>-550860.65</v>
      </c>
    </row>
    <row r="365" spans="2:21" s="1" customFormat="1" ht="15" hidden="1" customHeight="1" x14ac:dyDescent="0.3">
      <c r="B365" s="4" t="s">
        <v>715</v>
      </c>
      <c r="C365" s="4" t="s">
        <v>716</v>
      </c>
      <c r="D365" s="3" t="s">
        <v>14</v>
      </c>
      <c r="E365" s="18">
        <v>13598.14</v>
      </c>
      <c r="F365" s="18"/>
      <c r="G365" s="18"/>
      <c r="H365" s="18"/>
      <c r="I365" s="18">
        <f>-VLOOKUP(B365,'DD-5'!$B$12:$G$280,4,FALSE)</f>
        <v>-13598.14</v>
      </c>
      <c r="J365" s="97">
        <f>SUM(E365:I365)</f>
        <v>0</v>
      </c>
      <c r="K365" s="3">
        <v>40.51</v>
      </c>
      <c r="L365" s="3">
        <f t="shared" ref="L365:L366" si="317">+ROUND(+IF(J365="",0,J365*K365),2)</f>
        <v>0</v>
      </c>
      <c r="M365" s="3">
        <v>41.28</v>
      </c>
      <c r="N365" s="3">
        <f t="shared" ref="N365:N366" si="318">+ROUND(+IF(J365="",0,J365*M365),2)</f>
        <v>0</v>
      </c>
      <c r="O365" s="3">
        <f t="shared" ref="O365:P366" si="319">+M365-K365</f>
        <v>0.77000000000000313</v>
      </c>
      <c r="P365" s="3">
        <f t="shared" si="319"/>
        <v>0</v>
      </c>
      <c r="R365" s="3">
        <f t="shared" ref="R365:U366" si="320">+ROUND($K365*F365,2)</f>
        <v>0</v>
      </c>
      <c r="S365" s="3">
        <f t="shared" si="320"/>
        <v>0</v>
      </c>
      <c r="T365" s="3">
        <f t="shared" si="320"/>
        <v>0</v>
      </c>
      <c r="U365" s="3">
        <f t="shared" si="320"/>
        <v>-550860.65</v>
      </c>
    </row>
    <row r="366" spans="2:21" s="1" customFormat="1" ht="15" customHeight="1" x14ac:dyDescent="0.3">
      <c r="B366" s="4" t="s">
        <v>717</v>
      </c>
      <c r="C366" s="4" t="s">
        <v>718</v>
      </c>
      <c r="D366" s="3" t="s">
        <v>14</v>
      </c>
      <c r="E366" s="18">
        <v>20.52</v>
      </c>
      <c r="F366" s="18"/>
      <c r="G366" s="18"/>
      <c r="H366" s="18"/>
      <c r="I366" s="18"/>
      <c r="J366" s="97">
        <f>SUM(E366:I366)</f>
        <v>20.52</v>
      </c>
      <c r="K366" s="3">
        <v>40.06</v>
      </c>
      <c r="L366" s="3">
        <f t="shared" si="317"/>
        <v>822.03</v>
      </c>
      <c r="M366" s="3">
        <v>40.83</v>
      </c>
      <c r="N366" s="3">
        <f t="shared" si="318"/>
        <v>837.83</v>
      </c>
      <c r="O366" s="3">
        <f t="shared" si="319"/>
        <v>0.76999999999999602</v>
      </c>
      <c r="P366" s="3">
        <f t="shared" si="319"/>
        <v>15.800000000000068</v>
      </c>
      <c r="R366" s="3">
        <f t="shared" si="320"/>
        <v>0</v>
      </c>
      <c r="S366" s="3">
        <f t="shared" si="320"/>
        <v>0</v>
      </c>
      <c r="T366" s="3">
        <f t="shared" si="320"/>
        <v>0</v>
      </c>
      <c r="U366" s="3">
        <f t="shared" si="320"/>
        <v>0</v>
      </c>
    </row>
    <row r="367" spans="2:21" s="1" customFormat="1" ht="25.2" customHeight="1" x14ac:dyDescent="0.3">
      <c r="B367" s="12" t="s">
        <v>719</v>
      </c>
      <c r="C367" s="12" t="s">
        <v>720</v>
      </c>
      <c r="D367" s="13"/>
      <c r="E367" s="17"/>
      <c r="F367" s="17"/>
      <c r="G367" s="17"/>
      <c r="H367" s="17"/>
      <c r="I367" s="17"/>
      <c r="J367" s="17"/>
      <c r="K367" s="13"/>
      <c r="L367" s="13">
        <f>SUM(L368:L377)/2</f>
        <v>942674.28</v>
      </c>
      <c r="M367" s="13"/>
      <c r="N367" s="13">
        <f>SUM(N368:N377)/2</f>
        <v>957407.33000000007</v>
      </c>
      <c r="O367" s="13"/>
      <c r="P367" s="13">
        <f>SUM(P368:P377)/2</f>
        <v>14733.049999999927</v>
      </c>
      <c r="R367" s="13">
        <f t="shared" ref="R367:U367" si="321">SUM(R368:R377)/2</f>
        <v>0</v>
      </c>
      <c r="S367" s="13">
        <f t="shared" si="321"/>
        <v>0</v>
      </c>
      <c r="T367" s="13">
        <f t="shared" si="321"/>
        <v>167767.71000000002</v>
      </c>
      <c r="U367" s="13">
        <f t="shared" si="321"/>
        <v>-138112.26999999999</v>
      </c>
    </row>
    <row r="368" spans="2:21" s="1" customFormat="1" ht="19.95" customHeight="1" x14ac:dyDescent="0.3">
      <c r="B368" s="6" t="s">
        <v>721</v>
      </c>
      <c r="C368" s="6" t="s">
        <v>722</v>
      </c>
      <c r="D368" s="5"/>
      <c r="E368" s="19"/>
      <c r="F368" s="19"/>
      <c r="G368" s="19"/>
      <c r="H368" s="19"/>
      <c r="I368" s="19"/>
      <c r="J368" s="19"/>
      <c r="K368" s="5"/>
      <c r="L368" s="5">
        <f>SUM(L369)</f>
        <v>29475.02</v>
      </c>
      <c r="M368" s="5"/>
      <c r="N368" s="5">
        <f>SUM(N369)</f>
        <v>29935.15</v>
      </c>
      <c r="O368" s="5"/>
      <c r="P368" s="5">
        <f>SUM(P369)</f>
        <v>460.13000000000102</v>
      </c>
      <c r="R368" s="5">
        <f t="shared" ref="R368:U368" si="322">SUM(R369)</f>
        <v>0</v>
      </c>
      <c r="S368" s="5">
        <f t="shared" si="322"/>
        <v>0</v>
      </c>
      <c r="T368" s="5">
        <f t="shared" si="322"/>
        <v>0</v>
      </c>
      <c r="U368" s="5">
        <f t="shared" si="322"/>
        <v>0</v>
      </c>
    </row>
    <row r="369" spans="2:21" s="1" customFormat="1" ht="15" customHeight="1" x14ac:dyDescent="0.3">
      <c r="B369" s="4" t="s">
        <v>723</v>
      </c>
      <c r="C369" s="4" t="s">
        <v>724</v>
      </c>
      <c r="D369" s="3" t="s">
        <v>14</v>
      </c>
      <c r="E369" s="18">
        <v>269.08</v>
      </c>
      <c r="F369" s="18"/>
      <c r="G369" s="18"/>
      <c r="H369" s="18"/>
      <c r="I369" s="18"/>
      <c r="J369" s="97">
        <f>SUM(E369:I369)</f>
        <v>269.08</v>
      </c>
      <c r="K369" s="3">
        <v>109.54</v>
      </c>
      <c r="L369" s="3">
        <f t="shared" ref="L369" si="323">+ROUND(+IF(J369="",0,J369*K369),2)</f>
        <v>29475.02</v>
      </c>
      <c r="M369" s="3">
        <v>111.25</v>
      </c>
      <c r="N369" s="3">
        <f t="shared" ref="N369" si="324">+ROUND(+IF(J369="",0,J369*M369),2)</f>
        <v>29935.15</v>
      </c>
      <c r="O369" s="3">
        <f>+M369-K369</f>
        <v>1.7099999999999937</v>
      </c>
      <c r="P369" s="3">
        <f>+N369-L369</f>
        <v>460.13000000000102</v>
      </c>
      <c r="R369" s="3">
        <f>+ROUND($K369*F369,2)</f>
        <v>0</v>
      </c>
      <c r="S369" s="3">
        <f>+ROUND($K369*G369,2)</f>
        <v>0</v>
      </c>
      <c r="T369" s="3">
        <f>+ROUND($K369*H369,2)</f>
        <v>0</v>
      </c>
      <c r="U369" s="3">
        <f>+ROUND($K369*I369,2)</f>
        <v>0</v>
      </c>
    </row>
    <row r="370" spans="2:21" s="1" customFormat="1" ht="19.95" customHeight="1" x14ac:dyDescent="0.3">
      <c r="B370" s="6" t="s">
        <v>725</v>
      </c>
      <c r="C370" s="6" t="s">
        <v>726</v>
      </c>
      <c r="D370" s="5"/>
      <c r="E370" s="19"/>
      <c r="F370" s="19"/>
      <c r="G370" s="19"/>
      <c r="H370" s="19"/>
      <c r="I370" s="19"/>
      <c r="J370" s="19"/>
      <c r="K370" s="5"/>
      <c r="L370" s="5">
        <f>SUM(L371:L372)</f>
        <v>129506.35</v>
      </c>
      <c r="M370" s="5"/>
      <c r="N370" s="5">
        <f>SUM(N371:N372)</f>
        <v>132679.35</v>
      </c>
      <c r="O370" s="5"/>
      <c r="P370" s="5">
        <f>SUM(P371:P372)</f>
        <v>3173</v>
      </c>
      <c r="R370" s="5">
        <f t="shared" ref="R370:U370" si="325">SUM(R371:R372)</f>
        <v>0</v>
      </c>
      <c r="S370" s="5">
        <f t="shared" si="325"/>
        <v>0</v>
      </c>
      <c r="T370" s="5">
        <f t="shared" si="325"/>
        <v>38739.99</v>
      </c>
      <c r="U370" s="5">
        <f t="shared" si="325"/>
        <v>0</v>
      </c>
    </row>
    <row r="371" spans="2:21" s="1" customFormat="1" ht="15" customHeight="1" x14ac:dyDescent="0.3">
      <c r="B371" s="4" t="s">
        <v>727</v>
      </c>
      <c r="C371" s="4" t="s">
        <v>728</v>
      </c>
      <c r="D371" s="3" t="s">
        <v>14</v>
      </c>
      <c r="E371" s="18">
        <v>150.69999999999999</v>
      </c>
      <c r="F371" s="18"/>
      <c r="G371" s="18"/>
      <c r="H371" s="18">
        <f>VLOOKUP(B371,'MM-5'!$B$12:$G$255,4,FALSE)</f>
        <v>306.89999999999998</v>
      </c>
      <c r="I371" s="18"/>
      <c r="J371" s="97">
        <f>SUM(E371:I371)</f>
        <v>457.59999999999997</v>
      </c>
      <c r="K371" s="3">
        <v>126.23</v>
      </c>
      <c r="L371" s="3">
        <f t="shared" ref="L371:L372" si="326">+ROUND(+IF(J371="",0,J371*K371),2)</f>
        <v>57762.85</v>
      </c>
      <c r="M371" s="3">
        <v>129.75</v>
      </c>
      <c r="N371" s="3">
        <f t="shared" ref="N371:N372" si="327">+ROUND(+IF(J371="",0,J371*M371),2)</f>
        <v>59373.599999999999</v>
      </c>
      <c r="O371" s="3">
        <f t="shared" ref="O371:P372" si="328">+M371-K371</f>
        <v>3.519999999999996</v>
      </c>
      <c r="P371" s="3">
        <f t="shared" si="328"/>
        <v>1610.75</v>
      </c>
      <c r="R371" s="3">
        <f t="shared" ref="R371:U372" si="329">+ROUND($K371*F371,2)</f>
        <v>0</v>
      </c>
      <c r="S371" s="3">
        <f t="shared" si="329"/>
        <v>0</v>
      </c>
      <c r="T371" s="3">
        <f t="shared" si="329"/>
        <v>38739.99</v>
      </c>
      <c r="U371" s="3">
        <f t="shared" si="329"/>
        <v>0</v>
      </c>
    </row>
    <row r="372" spans="2:21" s="1" customFormat="1" ht="15" customHeight="1" x14ac:dyDescent="0.3">
      <c r="B372" s="4" t="s">
        <v>729</v>
      </c>
      <c r="C372" s="4" t="s">
        <v>730</v>
      </c>
      <c r="D372" s="3" t="s">
        <v>14</v>
      </c>
      <c r="E372" s="18">
        <v>443.82</v>
      </c>
      <c r="F372" s="18"/>
      <c r="G372" s="18"/>
      <c r="H372" s="18"/>
      <c r="I372" s="18"/>
      <c r="J372" s="97">
        <f>SUM(E372:I372)</f>
        <v>443.82</v>
      </c>
      <c r="K372" s="3">
        <v>161.65</v>
      </c>
      <c r="L372" s="3">
        <f t="shared" si="326"/>
        <v>71743.5</v>
      </c>
      <c r="M372" s="3">
        <v>165.17</v>
      </c>
      <c r="N372" s="3">
        <f t="shared" si="327"/>
        <v>73305.75</v>
      </c>
      <c r="O372" s="3">
        <f t="shared" si="328"/>
        <v>3.5199999999999818</v>
      </c>
      <c r="P372" s="3">
        <f t="shared" si="328"/>
        <v>1562.25</v>
      </c>
      <c r="R372" s="3">
        <f t="shared" si="329"/>
        <v>0</v>
      </c>
      <c r="S372" s="3">
        <f t="shared" si="329"/>
        <v>0</v>
      </c>
      <c r="T372" s="3">
        <f t="shared" si="329"/>
        <v>0</v>
      </c>
      <c r="U372" s="3">
        <f t="shared" si="329"/>
        <v>0</v>
      </c>
    </row>
    <row r="373" spans="2:21" s="1" customFormat="1" ht="19.95" customHeight="1" x14ac:dyDescent="0.3">
      <c r="B373" s="6" t="s">
        <v>731</v>
      </c>
      <c r="C373" s="6" t="s">
        <v>732</v>
      </c>
      <c r="D373" s="5"/>
      <c r="E373" s="19"/>
      <c r="F373" s="19"/>
      <c r="G373" s="19"/>
      <c r="H373" s="19"/>
      <c r="I373" s="19"/>
      <c r="J373" s="19"/>
      <c r="K373" s="5"/>
      <c r="L373" s="5">
        <f>SUM(L374)</f>
        <v>783692.91</v>
      </c>
      <c r="M373" s="5"/>
      <c r="N373" s="5">
        <f>SUM(N374)</f>
        <v>794792.83</v>
      </c>
      <c r="O373" s="5"/>
      <c r="P373" s="5">
        <f>SUM(P374)</f>
        <v>11099.919999999925</v>
      </c>
      <c r="R373" s="5">
        <f t="shared" ref="R373:U373" si="330">SUM(R374)</f>
        <v>0</v>
      </c>
      <c r="S373" s="5">
        <f t="shared" si="330"/>
        <v>0</v>
      </c>
      <c r="T373" s="5">
        <f t="shared" si="330"/>
        <v>129027.72</v>
      </c>
      <c r="U373" s="5">
        <f t="shared" si="330"/>
        <v>0</v>
      </c>
    </row>
    <row r="374" spans="2:21" s="1" customFormat="1" ht="15" customHeight="1" x14ac:dyDescent="0.3">
      <c r="B374" s="4" t="s">
        <v>733</v>
      </c>
      <c r="C374" s="4" t="s">
        <v>734</v>
      </c>
      <c r="D374" s="3" t="s">
        <v>14</v>
      </c>
      <c r="E374" s="18">
        <v>7993.47</v>
      </c>
      <c r="F374" s="18"/>
      <c r="G374" s="18"/>
      <c r="H374" s="18">
        <f>VLOOKUP(B374,'MM-5'!$B$12:$G$255,4,FALSE)</f>
        <v>1575.43</v>
      </c>
      <c r="I374" s="18"/>
      <c r="J374" s="97">
        <f>SUM(E374:I374)</f>
        <v>9568.9</v>
      </c>
      <c r="K374" s="3">
        <v>81.900000000000006</v>
      </c>
      <c r="L374" s="3">
        <f t="shared" ref="L374" si="331">+ROUND(+IF(J374="",0,J374*K374),2)</f>
        <v>783692.91</v>
      </c>
      <c r="M374" s="3">
        <v>83.06</v>
      </c>
      <c r="N374" s="3">
        <f t="shared" ref="N374" si="332">+ROUND(+IF(J374="",0,J374*M374),2)</f>
        <v>794792.83</v>
      </c>
      <c r="O374" s="3">
        <f>+M374-K374</f>
        <v>1.1599999999999966</v>
      </c>
      <c r="P374" s="3">
        <f>+N374-L374</f>
        <v>11099.919999999925</v>
      </c>
      <c r="R374" s="3">
        <f>+ROUND($K374*F374,2)</f>
        <v>0</v>
      </c>
      <c r="S374" s="3">
        <f>+ROUND($K374*G374,2)</f>
        <v>0</v>
      </c>
      <c r="T374" s="3">
        <f>+ROUND($K374*H374,2)</f>
        <v>129027.72</v>
      </c>
      <c r="U374" s="3">
        <f>+ROUND($K374*I374,2)</f>
        <v>0</v>
      </c>
    </row>
    <row r="375" spans="2:21" s="1" customFormat="1" ht="19.95" hidden="1" customHeight="1" x14ac:dyDescent="0.3">
      <c r="B375" s="6" t="s">
        <v>735</v>
      </c>
      <c r="C375" s="6" t="s">
        <v>736</v>
      </c>
      <c r="D375" s="5"/>
      <c r="E375" s="19"/>
      <c r="F375" s="19"/>
      <c r="G375" s="19"/>
      <c r="H375" s="19"/>
      <c r="I375" s="19"/>
      <c r="J375" s="19"/>
      <c r="K375" s="5"/>
      <c r="L375" s="5">
        <f>SUM(L376:L377)</f>
        <v>0</v>
      </c>
      <c r="M375" s="5"/>
      <c r="N375" s="5">
        <f>SUM(N376:N377)</f>
        <v>0</v>
      </c>
      <c r="O375" s="5"/>
      <c r="P375" s="5">
        <f>SUM(P376:P377)</f>
        <v>0</v>
      </c>
      <c r="R375" s="5">
        <f t="shared" ref="R375:U375" si="333">SUM(R376:R377)</f>
        <v>0</v>
      </c>
      <c r="S375" s="5">
        <f t="shared" si="333"/>
        <v>0</v>
      </c>
      <c r="T375" s="5">
        <f t="shared" si="333"/>
        <v>0</v>
      </c>
      <c r="U375" s="5">
        <f t="shared" si="333"/>
        <v>-138112.26999999999</v>
      </c>
    </row>
    <row r="376" spans="2:21" s="1" customFormat="1" ht="15" hidden="1" customHeight="1" x14ac:dyDescent="0.3">
      <c r="B376" s="4" t="s">
        <v>737</v>
      </c>
      <c r="C376" s="4" t="s">
        <v>738</v>
      </c>
      <c r="D376" s="3" t="s">
        <v>14</v>
      </c>
      <c r="E376" s="18">
        <v>1582.12</v>
      </c>
      <c r="F376" s="18"/>
      <c r="G376" s="18"/>
      <c r="H376" s="18"/>
      <c r="I376" s="18">
        <f>-VLOOKUP(B376,'DD-5'!$B$12:$G$280,4,FALSE)</f>
        <v>-1582.12</v>
      </c>
      <c r="J376" s="97">
        <f>SUM(E376:I376)</f>
        <v>0</v>
      </c>
      <c r="K376" s="3">
        <v>72.7</v>
      </c>
      <c r="L376" s="3">
        <f t="shared" ref="L376:L377" si="334">+ROUND(+IF(J376="",0,J376*K376),2)</f>
        <v>0</v>
      </c>
      <c r="M376" s="3">
        <v>74.06</v>
      </c>
      <c r="N376" s="3">
        <f t="shared" ref="N376:N377" si="335">+ROUND(+IF(J376="",0,J376*M376),2)</f>
        <v>0</v>
      </c>
      <c r="O376" s="3">
        <f t="shared" ref="O376:P377" si="336">+M376-K376</f>
        <v>1.3599999999999994</v>
      </c>
      <c r="P376" s="3">
        <f t="shared" si="336"/>
        <v>0</v>
      </c>
      <c r="R376" s="3">
        <f t="shared" ref="R376:U377" si="337">+ROUND($K376*F376,2)</f>
        <v>0</v>
      </c>
      <c r="S376" s="3">
        <f t="shared" si="337"/>
        <v>0</v>
      </c>
      <c r="T376" s="3">
        <f t="shared" si="337"/>
        <v>0</v>
      </c>
      <c r="U376" s="3">
        <f t="shared" si="337"/>
        <v>-115020.12</v>
      </c>
    </row>
    <row r="377" spans="2:21" s="1" customFormat="1" ht="15" hidden="1" customHeight="1" x14ac:dyDescent="0.3">
      <c r="B377" s="4" t="s">
        <v>739</v>
      </c>
      <c r="C377" s="4" t="s">
        <v>740</v>
      </c>
      <c r="D377" s="3" t="s">
        <v>14</v>
      </c>
      <c r="E377" s="18">
        <v>300.20999999999998</v>
      </c>
      <c r="F377" s="18"/>
      <c r="G377" s="18"/>
      <c r="H377" s="18"/>
      <c r="I377" s="18">
        <f>-VLOOKUP(B377,'DD-5'!$B$12:$G$280,4,FALSE)</f>
        <v>-300.20999999999998</v>
      </c>
      <c r="J377" s="97">
        <f>SUM(E377:I377)</f>
        <v>0</v>
      </c>
      <c r="K377" s="3">
        <v>76.92</v>
      </c>
      <c r="L377" s="3">
        <f t="shared" si="334"/>
        <v>0</v>
      </c>
      <c r="M377" s="3">
        <v>78.28</v>
      </c>
      <c r="N377" s="3">
        <f t="shared" si="335"/>
        <v>0</v>
      </c>
      <c r="O377" s="3">
        <f t="shared" si="336"/>
        <v>1.3599999999999994</v>
      </c>
      <c r="P377" s="3">
        <f t="shared" si="336"/>
        <v>0</v>
      </c>
      <c r="R377" s="3">
        <f t="shared" si="337"/>
        <v>0</v>
      </c>
      <c r="S377" s="3">
        <f t="shared" si="337"/>
        <v>0</v>
      </c>
      <c r="T377" s="3">
        <f t="shared" si="337"/>
        <v>0</v>
      </c>
      <c r="U377" s="3">
        <f t="shared" si="337"/>
        <v>-23092.15</v>
      </c>
    </row>
    <row r="378" spans="2:21" s="1" customFormat="1" ht="25.2" customHeight="1" x14ac:dyDescent="0.3">
      <c r="B378" s="12" t="s">
        <v>741</v>
      </c>
      <c r="C378" s="12" t="s">
        <v>742</v>
      </c>
      <c r="D378" s="13"/>
      <c r="E378" s="17"/>
      <c r="F378" s="17"/>
      <c r="G378" s="17"/>
      <c r="H378" s="17"/>
      <c r="I378" s="17"/>
      <c r="J378" s="17"/>
      <c r="K378" s="13"/>
      <c r="L378" s="13">
        <f>SUM(L379:L380)</f>
        <v>207992.36</v>
      </c>
      <c r="M378" s="13"/>
      <c r="N378" s="13">
        <f>SUM(N379:N380)</f>
        <v>214375.38</v>
      </c>
      <c r="O378" s="13"/>
      <c r="P378" s="13">
        <f>SUM(P379:P380)</f>
        <v>6383.0199999999895</v>
      </c>
      <c r="R378" s="13">
        <f t="shared" ref="R378:U378" si="338">SUM(R379:R380)</f>
        <v>0</v>
      </c>
      <c r="S378" s="13">
        <f t="shared" si="338"/>
        <v>0</v>
      </c>
      <c r="T378" s="13">
        <f t="shared" si="338"/>
        <v>0</v>
      </c>
      <c r="U378" s="13">
        <f t="shared" si="338"/>
        <v>0</v>
      </c>
    </row>
    <row r="379" spans="2:21" s="1" customFormat="1" ht="15" customHeight="1" x14ac:dyDescent="0.3">
      <c r="B379" s="4" t="s">
        <v>743</v>
      </c>
      <c r="C379" s="4" t="s">
        <v>744</v>
      </c>
      <c r="D379" s="3" t="s">
        <v>14</v>
      </c>
      <c r="E379" s="18">
        <v>3006.3</v>
      </c>
      <c r="F379" s="18"/>
      <c r="G379" s="18"/>
      <c r="H379" s="18"/>
      <c r="I379" s="18"/>
      <c r="J379" s="97">
        <f>SUM(E379:I379)</f>
        <v>3006.3</v>
      </c>
      <c r="K379" s="3">
        <v>41.69</v>
      </c>
      <c r="L379" s="3">
        <f t="shared" ref="L379:L380" si="339">+ROUND(+IF(J379="",0,J379*K379),2)</f>
        <v>125332.65</v>
      </c>
      <c r="M379" s="3">
        <v>42.92</v>
      </c>
      <c r="N379" s="3">
        <f t="shared" ref="N379:N380" si="340">+ROUND(+IF(J379="",0,J379*M379),2)</f>
        <v>129030.39999999999</v>
      </c>
      <c r="O379" s="3">
        <f t="shared" ref="O379:P380" si="341">+M379-K379</f>
        <v>1.230000000000004</v>
      </c>
      <c r="P379" s="3">
        <f t="shared" si="341"/>
        <v>3697.75</v>
      </c>
      <c r="R379" s="3">
        <f t="shared" ref="R379:U380" si="342">+ROUND($K379*F379,2)</f>
        <v>0</v>
      </c>
      <c r="S379" s="3">
        <f t="shared" si="342"/>
        <v>0</v>
      </c>
      <c r="T379" s="3">
        <f t="shared" si="342"/>
        <v>0</v>
      </c>
      <c r="U379" s="3">
        <f t="shared" si="342"/>
        <v>0</v>
      </c>
    </row>
    <row r="380" spans="2:21" s="1" customFormat="1" ht="15" customHeight="1" x14ac:dyDescent="0.3">
      <c r="B380" s="4" t="s">
        <v>745</v>
      </c>
      <c r="C380" s="4" t="s">
        <v>746</v>
      </c>
      <c r="D380" s="3" t="s">
        <v>14</v>
      </c>
      <c r="E380" s="18">
        <v>3891.7</v>
      </c>
      <c r="F380" s="18"/>
      <c r="G380" s="18"/>
      <c r="H380" s="18"/>
      <c r="I380" s="18"/>
      <c r="J380" s="97">
        <f>SUM(E380:I380)</f>
        <v>3891.7</v>
      </c>
      <c r="K380" s="3">
        <v>21.24</v>
      </c>
      <c r="L380" s="3">
        <f t="shared" si="339"/>
        <v>82659.710000000006</v>
      </c>
      <c r="M380" s="3">
        <v>21.93</v>
      </c>
      <c r="N380" s="3">
        <f t="shared" si="340"/>
        <v>85344.98</v>
      </c>
      <c r="O380" s="3">
        <f t="shared" si="341"/>
        <v>0.69000000000000128</v>
      </c>
      <c r="P380" s="3">
        <f t="shared" si="341"/>
        <v>2685.2699999999895</v>
      </c>
      <c r="R380" s="3">
        <f t="shared" si="342"/>
        <v>0</v>
      </c>
      <c r="S380" s="3">
        <f t="shared" si="342"/>
        <v>0</v>
      </c>
      <c r="T380" s="3">
        <f t="shared" si="342"/>
        <v>0</v>
      </c>
      <c r="U380" s="3">
        <f t="shared" si="342"/>
        <v>0</v>
      </c>
    </row>
    <row r="381" spans="2:21" s="1" customFormat="1" ht="25.2" customHeight="1" x14ac:dyDescent="0.3">
      <c r="B381" s="12" t="s">
        <v>747</v>
      </c>
      <c r="C381" s="12" t="s">
        <v>748</v>
      </c>
      <c r="D381" s="13"/>
      <c r="E381" s="17"/>
      <c r="F381" s="17"/>
      <c r="G381" s="17"/>
      <c r="H381" s="17"/>
      <c r="I381" s="17"/>
      <c r="J381" s="17"/>
      <c r="K381" s="13"/>
      <c r="L381" s="13">
        <f>SUM(L382:L384)</f>
        <v>18088.939999999999</v>
      </c>
      <c r="M381" s="13"/>
      <c r="N381" s="13">
        <f>SUM(N382:N384)</f>
        <v>18681.039999999997</v>
      </c>
      <c r="O381" s="13"/>
      <c r="P381" s="13">
        <f>SUM(P382:P384)</f>
        <v>592.09999999999957</v>
      </c>
      <c r="R381" s="13">
        <f t="shared" ref="R381:U381" si="343">SUM(R382:R384)</f>
        <v>0</v>
      </c>
      <c r="S381" s="13">
        <f t="shared" si="343"/>
        <v>0</v>
      </c>
      <c r="T381" s="13">
        <f t="shared" si="343"/>
        <v>0</v>
      </c>
      <c r="U381" s="13">
        <f t="shared" si="343"/>
        <v>0</v>
      </c>
    </row>
    <row r="382" spans="2:21" s="1" customFormat="1" ht="15" customHeight="1" x14ac:dyDescent="0.3">
      <c r="B382" s="4" t="s">
        <v>749</v>
      </c>
      <c r="C382" s="4" t="s">
        <v>750</v>
      </c>
      <c r="D382" s="3" t="s">
        <v>25</v>
      </c>
      <c r="E382" s="18">
        <v>76.010000000000005</v>
      </c>
      <c r="F382" s="18"/>
      <c r="G382" s="18"/>
      <c r="H382" s="18"/>
      <c r="I382" s="18"/>
      <c r="J382" s="97">
        <f>SUM(E382:I382)</f>
        <v>76.010000000000005</v>
      </c>
      <c r="K382" s="3">
        <v>8.06</v>
      </c>
      <c r="L382" s="3">
        <f t="shared" ref="L382:L384" si="344">+ROUND(+IF(J382="",0,J382*K382),2)</f>
        <v>612.64</v>
      </c>
      <c r="M382" s="3">
        <v>8.2200000000000006</v>
      </c>
      <c r="N382" s="3">
        <f t="shared" ref="N382:N384" si="345">+ROUND(+IF(J382="",0,J382*M382),2)</f>
        <v>624.79999999999995</v>
      </c>
      <c r="O382" s="3">
        <f t="shared" ref="O382:P384" si="346">+M382-K382</f>
        <v>0.16000000000000014</v>
      </c>
      <c r="P382" s="3">
        <f t="shared" si="346"/>
        <v>12.159999999999968</v>
      </c>
      <c r="R382" s="3">
        <f t="shared" ref="R382:U384" si="347">+ROUND($K382*F382,2)</f>
        <v>0</v>
      </c>
      <c r="S382" s="3">
        <f t="shared" si="347"/>
        <v>0</v>
      </c>
      <c r="T382" s="3">
        <f t="shared" si="347"/>
        <v>0</v>
      </c>
      <c r="U382" s="3">
        <f t="shared" si="347"/>
        <v>0</v>
      </c>
    </row>
    <row r="383" spans="2:21" s="1" customFormat="1" ht="15" customHeight="1" x14ac:dyDescent="0.3">
      <c r="B383" s="4" t="s">
        <v>751</v>
      </c>
      <c r="C383" s="4" t="s">
        <v>637</v>
      </c>
      <c r="D383" s="3" t="s">
        <v>14</v>
      </c>
      <c r="E383" s="18">
        <v>241.34</v>
      </c>
      <c r="F383" s="18"/>
      <c r="G383" s="18"/>
      <c r="H383" s="18"/>
      <c r="I383" s="18"/>
      <c r="J383" s="97">
        <f>SUM(E383:I383)</f>
        <v>241.34</v>
      </c>
      <c r="K383" s="3">
        <v>71.47</v>
      </c>
      <c r="L383" s="3">
        <f t="shared" si="344"/>
        <v>17248.57</v>
      </c>
      <c r="M383" s="3">
        <v>73.84</v>
      </c>
      <c r="N383" s="3">
        <f t="shared" si="345"/>
        <v>17820.55</v>
      </c>
      <c r="O383" s="3">
        <f t="shared" si="346"/>
        <v>2.3700000000000045</v>
      </c>
      <c r="P383" s="3">
        <f t="shared" si="346"/>
        <v>571.97999999999956</v>
      </c>
      <c r="R383" s="3">
        <f t="shared" si="347"/>
        <v>0</v>
      </c>
      <c r="S383" s="3">
        <f t="shared" si="347"/>
        <v>0</v>
      </c>
      <c r="T383" s="3">
        <f t="shared" si="347"/>
        <v>0</v>
      </c>
      <c r="U383" s="3">
        <f t="shared" si="347"/>
        <v>0</v>
      </c>
    </row>
    <row r="384" spans="2:21" s="1" customFormat="1" ht="15" customHeight="1" x14ac:dyDescent="0.3">
      <c r="B384" s="4" t="s">
        <v>752</v>
      </c>
      <c r="C384" s="4" t="s">
        <v>753</v>
      </c>
      <c r="D384" s="3" t="s">
        <v>25</v>
      </c>
      <c r="E384" s="18">
        <v>22.75</v>
      </c>
      <c r="F384" s="18"/>
      <c r="G384" s="18"/>
      <c r="H384" s="18"/>
      <c r="I384" s="18"/>
      <c r="J384" s="97">
        <f>SUM(E384:I384)</f>
        <v>22.75</v>
      </c>
      <c r="K384" s="3">
        <v>10.01</v>
      </c>
      <c r="L384" s="3">
        <f t="shared" si="344"/>
        <v>227.73</v>
      </c>
      <c r="M384" s="3">
        <v>10.36</v>
      </c>
      <c r="N384" s="3">
        <f t="shared" si="345"/>
        <v>235.69</v>
      </c>
      <c r="O384" s="3">
        <f t="shared" si="346"/>
        <v>0.34999999999999964</v>
      </c>
      <c r="P384" s="3">
        <f t="shared" si="346"/>
        <v>7.960000000000008</v>
      </c>
      <c r="R384" s="3">
        <f t="shared" si="347"/>
        <v>0</v>
      </c>
      <c r="S384" s="3">
        <f t="shared" si="347"/>
        <v>0</v>
      </c>
      <c r="T384" s="3">
        <f t="shared" si="347"/>
        <v>0</v>
      </c>
      <c r="U384" s="3">
        <f t="shared" si="347"/>
        <v>0</v>
      </c>
    </row>
    <row r="385" spans="2:21" s="1" customFormat="1" ht="25.2" customHeight="1" x14ac:dyDescent="0.3">
      <c r="B385" s="12" t="s">
        <v>754</v>
      </c>
      <c r="C385" s="12" t="s">
        <v>755</v>
      </c>
      <c r="D385" s="13"/>
      <c r="E385" s="17"/>
      <c r="F385" s="17"/>
      <c r="G385" s="17"/>
      <c r="H385" s="17"/>
      <c r="I385" s="17"/>
      <c r="J385" s="17"/>
      <c r="K385" s="13"/>
      <c r="L385" s="13">
        <f>SUM(L386:L390)</f>
        <v>44549.09</v>
      </c>
      <c r="M385" s="13"/>
      <c r="N385" s="13">
        <f>SUM(N386:N390)</f>
        <v>45509.179999999993</v>
      </c>
      <c r="O385" s="13"/>
      <c r="P385" s="13">
        <f>SUM(P386:P390)</f>
        <v>960.08999999999924</v>
      </c>
      <c r="R385" s="13">
        <f t="shared" ref="R385:U385" si="348">SUM(R386:R390)</f>
        <v>0</v>
      </c>
      <c r="S385" s="13">
        <f t="shared" si="348"/>
        <v>0</v>
      </c>
      <c r="T385" s="13">
        <f t="shared" si="348"/>
        <v>0</v>
      </c>
      <c r="U385" s="13">
        <f t="shared" si="348"/>
        <v>0</v>
      </c>
    </row>
    <row r="386" spans="2:21" s="1" customFormat="1" ht="15" customHeight="1" x14ac:dyDescent="0.3">
      <c r="B386" s="4" t="s">
        <v>756</v>
      </c>
      <c r="C386" s="4" t="s">
        <v>757</v>
      </c>
      <c r="D386" s="3" t="s">
        <v>14</v>
      </c>
      <c r="E386" s="18">
        <v>501.1</v>
      </c>
      <c r="F386" s="18"/>
      <c r="G386" s="18"/>
      <c r="H386" s="18"/>
      <c r="I386" s="18"/>
      <c r="J386" s="97">
        <f>SUM(E386:I386)</f>
        <v>501.1</v>
      </c>
      <c r="K386" s="3">
        <v>3.39</v>
      </c>
      <c r="L386" s="3">
        <f t="shared" ref="L386:L390" si="349">+ROUND(+IF(J386="",0,J386*K386),2)</f>
        <v>1698.73</v>
      </c>
      <c r="M386" s="3">
        <v>3.5</v>
      </c>
      <c r="N386" s="3">
        <f t="shared" ref="N386:N390" si="350">+ROUND(+IF(J386="",0,J386*M386),2)</f>
        <v>1753.85</v>
      </c>
      <c r="O386" s="3">
        <f t="shared" ref="O386:P390" si="351">+M386-K386</f>
        <v>0.10999999999999988</v>
      </c>
      <c r="P386" s="3">
        <f t="shared" si="351"/>
        <v>55.119999999999891</v>
      </c>
      <c r="R386" s="3">
        <f t="shared" ref="R386:U390" si="352">+ROUND($K386*F386,2)</f>
        <v>0</v>
      </c>
      <c r="S386" s="3">
        <f t="shared" si="352"/>
        <v>0</v>
      </c>
      <c r="T386" s="3">
        <f t="shared" si="352"/>
        <v>0</v>
      </c>
      <c r="U386" s="3">
        <f t="shared" si="352"/>
        <v>0</v>
      </c>
    </row>
    <row r="387" spans="2:21" s="1" customFormat="1" ht="15" customHeight="1" x14ac:dyDescent="0.3">
      <c r="B387" s="4" t="s">
        <v>758</v>
      </c>
      <c r="C387" s="4" t="s">
        <v>759</v>
      </c>
      <c r="D387" s="3" t="s">
        <v>14</v>
      </c>
      <c r="E387" s="18">
        <v>512.85</v>
      </c>
      <c r="F387" s="18"/>
      <c r="G387" s="18"/>
      <c r="H387" s="18"/>
      <c r="I387" s="18"/>
      <c r="J387" s="97">
        <f>SUM(E387:I387)</f>
        <v>512.85</v>
      </c>
      <c r="K387" s="3">
        <v>49.08</v>
      </c>
      <c r="L387" s="3">
        <f t="shared" si="349"/>
        <v>25170.68</v>
      </c>
      <c r="M387" s="3">
        <v>49.64</v>
      </c>
      <c r="N387" s="3">
        <f t="shared" si="350"/>
        <v>25457.87</v>
      </c>
      <c r="O387" s="3">
        <f t="shared" si="351"/>
        <v>0.56000000000000227</v>
      </c>
      <c r="P387" s="3">
        <f t="shared" si="351"/>
        <v>287.18999999999869</v>
      </c>
      <c r="R387" s="3">
        <f t="shared" si="352"/>
        <v>0</v>
      </c>
      <c r="S387" s="3">
        <f t="shared" si="352"/>
        <v>0</v>
      </c>
      <c r="T387" s="3">
        <f t="shared" si="352"/>
        <v>0</v>
      </c>
      <c r="U387" s="3">
        <f t="shared" si="352"/>
        <v>0</v>
      </c>
    </row>
    <row r="388" spans="2:21" s="1" customFormat="1" ht="15" customHeight="1" x14ac:dyDescent="0.3">
      <c r="B388" s="4" t="s">
        <v>760</v>
      </c>
      <c r="C388" s="4" t="s">
        <v>637</v>
      </c>
      <c r="D388" s="3" t="s">
        <v>14</v>
      </c>
      <c r="E388" s="18">
        <v>196.39</v>
      </c>
      <c r="F388" s="18"/>
      <c r="G388" s="18"/>
      <c r="H388" s="18"/>
      <c r="I388" s="18"/>
      <c r="J388" s="97">
        <f>SUM(E388:I388)</f>
        <v>196.39</v>
      </c>
      <c r="K388" s="3">
        <v>70.41</v>
      </c>
      <c r="L388" s="3">
        <f t="shared" si="349"/>
        <v>13827.82</v>
      </c>
      <c r="M388" s="3">
        <v>72.709999999999994</v>
      </c>
      <c r="N388" s="3">
        <f t="shared" si="350"/>
        <v>14279.52</v>
      </c>
      <c r="O388" s="3">
        <f t="shared" si="351"/>
        <v>2.2999999999999972</v>
      </c>
      <c r="P388" s="3">
        <f t="shared" si="351"/>
        <v>451.70000000000073</v>
      </c>
      <c r="R388" s="3">
        <f t="shared" si="352"/>
        <v>0</v>
      </c>
      <c r="S388" s="3">
        <f t="shared" si="352"/>
        <v>0</v>
      </c>
      <c r="T388" s="3">
        <f t="shared" si="352"/>
        <v>0</v>
      </c>
      <c r="U388" s="3">
        <f t="shared" si="352"/>
        <v>0</v>
      </c>
    </row>
    <row r="389" spans="2:21" s="1" customFormat="1" ht="15" customHeight="1" x14ac:dyDescent="0.3">
      <c r="B389" s="4" t="s">
        <v>761</v>
      </c>
      <c r="C389" s="4" t="s">
        <v>762</v>
      </c>
      <c r="D389" s="3" t="s">
        <v>25</v>
      </c>
      <c r="E389" s="18">
        <v>1081.58</v>
      </c>
      <c r="F389" s="18"/>
      <c r="G389" s="18"/>
      <c r="H389" s="18"/>
      <c r="I389" s="18"/>
      <c r="J389" s="97">
        <f>SUM(E389:I389)</f>
        <v>1081.58</v>
      </c>
      <c r="K389" s="3">
        <v>2.0299999999999998</v>
      </c>
      <c r="L389" s="3">
        <f t="shared" si="349"/>
        <v>2195.61</v>
      </c>
      <c r="M389" s="3">
        <v>2.13</v>
      </c>
      <c r="N389" s="3">
        <f t="shared" si="350"/>
        <v>2303.77</v>
      </c>
      <c r="O389" s="3">
        <f t="shared" si="351"/>
        <v>0.10000000000000009</v>
      </c>
      <c r="P389" s="3">
        <f t="shared" si="351"/>
        <v>108.15999999999985</v>
      </c>
      <c r="R389" s="3">
        <f t="shared" si="352"/>
        <v>0</v>
      </c>
      <c r="S389" s="3">
        <f t="shared" si="352"/>
        <v>0</v>
      </c>
      <c r="T389" s="3">
        <f t="shared" si="352"/>
        <v>0</v>
      </c>
      <c r="U389" s="3">
        <f t="shared" si="352"/>
        <v>0</v>
      </c>
    </row>
    <row r="390" spans="2:21" s="1" customFormat="1" ht="15" customHeight="1" x14ac:dyDescent="0.3">
      <c r="B390" s="4" t="s">
        <v>763</v>
      </c>
      <c r="C390" s="4" t="s">
        <v>764</v>
      </c>
      <c r="D390" s="3" t="s">
        <v>25</v>
      </c>
      <c r="E390" s="18">
        <v>165.46</v>
      </c>
      <c r="F390" s="18"/>
      <c r="G390" s="18"/>
      <c r="H390" s="18"/>
      <c r="I390" s="18"/>
      <c r="J390" s="97">
        <f>SUM(E390:I390)</f>
        <v>165.46</v>
      </c>
      <c r="K390" s="3">
        <v>10.01</v>
      </c>
      <c r="L390" s="3">
        <f t="shared" si="349"/>
        <v>1656.25</v>
      </c>
      <c r="M390" s="3">
        <v>10.36</v>
      </c>
      <c r="N390" s="3">
        <f t="shared" si="350"/>
        <v>1714.17</v>
      </c>
      <c r="O390" s="3">
        <f t="shared" si="351"/>
        <v>0.34999999999999964</v>
      </c>
      <c r="P390" s="3">
        <f t="shared" si="351"/>
        <v>57.920000000000073</v>
      </c>
      <c r="R390" s="3">
        <f t="shared" si="352"/>
        <v>0</v>
      </c>
      <c r="S390" s="3">
        <f t="shared" si="352"/>
        <v>0</v>
      </c>
      <c r="T390" s="3">
        <f t="shared" si="352"/>
        <v>0</v>
      </c>
      <c r="U390" s="3">
        <f t="shared" si="352"/>
        <v>0</v>
      </c>
    </row>
    <row r="391" spans="2:21" s="1" customFormat="1" ht="25.2" customHeight="1" x14ac:dyDescent="0.3">
      <c r="B391" s="12" t="s">
        <v>765</v>
      </c>
      <c r="C391" s="12" t="s">
        <v>766</v>
      </c>
      <c r="D391" s="13"/>
      <c r="E391" s="17"/>
      <c r="F391" s="17"/>
      <c r="G391" s="17"/>
      <c r="H391" s="17"/>
      <c r="I391" s="17"/>
      <c r="J391" s="17"/>
      <c r="K391" s="13"/>
      <c r="L391" s="13">
        <f>SUM(L392)</f>
        <v>4050.53</v>
      </c>
      <c r="M391" s="13"/>
      <c r="N391" s="13">
        <f>SUM(N392)</f>
        <v>4097.34</v>
      </c>
      <c r="O391" s="13"/>
      <c r="P391" s="13">
        <f>SUM(P392)</f>
        <v>46.809999999999945</v>
      </c>
      <c r="R391" s="13">
        <f t="shared" ref="R391:U391" si="353">SUM(R392)</f>
        <v>0</v>
      </c>
      <c r="S391" s="13">
        <f t="shared" si="353"/>
        <v>0</v>
      </c>
      <c r="T391" s="13">
        <f t="shared" si="353"/>
        <v>0</v>
      </c>
      <c r="U391" s="13">
        <f t="shared" si="353"/>
        <v>0</v>
      </c>
    </row>
    <row r="392" spans="2:21" s="1" customFormat="1" ht="15" customHeight="1" x14ac:dyDescent="0.3">
      <c r="B392" s="4" t="s">
        <v>767</v>
      </c>
      <c r="C392" s="4" t="s">
        <v>768</v>
      </c>
      <c r="D392" s="3" t="s">
        <v>14</v>
      </c>
      <c r="E392" s="18">
        <v>63.25</v>
      </c>
      <c r="F392" s="18"/>
      <c r="G392" s="18"/>
      <c r="H392" s="18"/>
      <c r="I392" s="18"/>
      <c r="J392" s="97">
        <f>SUM(E392:I392)</f>
        <v>63.25</v>
      </c>
      <c r="K392" s="3">
        <v>64.040000000000006</v>
      </c>
      <c r="L392" s="3">
        <f t="shared" ref="L392" si="354">+ROUND(+IF(J392="",0,J392*K392),2)</f>
        <v>4050.53</v>
      </c>
      <c r="M392" s="3">
        <v>64.78</v>
      </c>
      <c r="N392" s="3">
        <f t="shared" ref="N392" si="355">+ROUND(+IF(J392="",0,J392*M392),2)</f>
        <v>4097.34</v>
      </c>
      <c r="O392" s="3">
        <f>+M392-K392</f>
        <v>0.73999999999999488</v>
      </c>
      <c r="P392" s="3">
        <f>+N392-L392</f>
        <v>46.809999999999945</v>
      </c>
      <c r="R392" s="3">
        <f>+ROUND($K392*F392,2)</f>
        <v>0</v>
      </c>
      <c r="S392" s="3">
        <f>+ROUND($K392*G392,2)</f>
        <v>0</v>
      </c>
      <c r="T392" s="3">
        <f>+ROUND($K392*H392,2)</f>
        <v>0</v>
      </c>
      <c r="U392" s="3">
        <f>+ROUND($K392*I392,2)</f>
        <v>0</v>
      </c>
    </row>
    <row r="393" spans="2:21" s="1" customFormat="1" ht="25.2" customHeight="1" x14ac:dyDescent="0.3">
      <c r="B393" s="12" t="s">
        <v>769</v>
      </c>
      <c r="C393" s="12" t="s">
        <v>770</v>
      </c>
      <c r="D393" s="13"/>
      <c r="E393" s="17"/>
      <c r="F393" s="17"/>
      <c r="G393" s="17"/>
      <c r="H393" s="17"/>
      <c r="I393" s="17"/>
      <c r="J393" s="17"/>
      <c r="K393" s="13"/>
      <c r="L393" s="13">
        <f>SUM(L394:L398)</f>
        <v>8721.4499999999989</v>
      </c>
      <c r="M393" s="13"/>
      <c r="N393" s="13">
        <f>SUM(N394:N398)</f>
        <v>8945.5</v>
      </c>
      <c r="O393" s="13"/>
      <c r="P393" s="13">
        <f>SUM(P394:P398)</f>
        <v>224.04999999999973</v>
      </c>
      <c r="R393" s="13">
        <f t="shared" ref="R393:U393" si="356">SUM(R394:R398)</f>
        <v>0</v>
      </c>
      <c r="S393" s="13">
        <f t="shared" si="356"/>
        <v>0</v>
      </c>
      <c r="T393" s="13">
        <f t="shared" si="356"/>
        <v>0</v>
      </c>
      <c r="U393" s="13">
        <f t="shared" si="356"/>
        <v>0</v>
      </c>
    </row>
    <row r="394" spans="2:21" s="1" customFormat="1" ht="15" customHeight="1" x14ac:dyDescent="0.3">
      <c r="B394" s="4" t="s">
        <v>771</v>
      </c>
      <c r="C394" s="4" t="s">
        <v>772</v>
      </c>
      <c r="D394" s="3" t="s">
        <v>14</v>
      </c>
      <c r="E394" s="18">
        <v>89.43</v>
      </c>
      <c r="F394" s="18"/>
      <c r="G394" s="18"/>
      <c r="H394" s="18"/>
      <c r="I394" s="18"/>
      <c r="J394" s="97">
        <f>SUM(E394:I394)</f>
        <v>89.43</v>
      </c>
      <c r="K394" s="3">
        <v>3.39</v>
      </c>
      <c r="L394" s="3">
        <f t="shared" ref="L394:L398" si="357">+ROUND(+IF(J394="",0,J394*K394),2)</f>
        <v>303.17</v>
      </c>
      <c r="M394" s="3">
        <v>3.5</v>
      </c>
      <c r="N394" s="3">
        <f t="shared" ref="N394:N398" si="358">+ROUND(+IF(J394="",0,J394*M394),2)</f>
        <v>313.01</v>
      </c>
      <c r="O394" s="3">
        <f t="shared" ref="O394:P398" si="359">+M394-K394</f>
        <v>0.10999999999999988</v>
      </c>
      <c r="P394" s="3">
        <f t="shared" si="359"/>
        <v>9.839999999999975</v>
      </c>
      <c r="R394" s="3">
        <f t="shared" ref="R394:U398" si="360">+ROUND($K394*F394,2)</f>
        <v>0</v>
      </c>
      <c r="S394" s="3">
        <f t="shared" si="360"/>
        <v>0</v>
      </c>
      <c r="T394" s="3">
        <f t="shared" si="360"/>
        <v>0</v>
      </c>
      <c r="U394" s="3">
        <f t="shared" si="360"/>
        <v>0</v>
      </c>
    </row>
    <row r="395" spans="2:21" s="1" customFormat="1" ht="15" customHeight="1" x14ac:dyDescent="0.3">
      <c r="B395" s="4" t="s">
        <v>773</v>
      </c>
      <c r="C395" s="4" t="s">
        <v>774</v>
      </c>
      <c r="D395" s="3" t="s">
        <v>14</v>
      </c>
      <c r="E395" s="18">
        <v>91.94</v>
      </c>
      <c r="F395" s="18"/>
      <c r="G395" s="18"/>
      <c r="H395" s="18"/>
      <c r="I395" s="18"/>
      <c r="J395" s="97">
        <f>SUM(E395:I395)</f>
        <v>91.94</v>
      </c>
      <c r="K395" s="3">
        <v>49.08</v>
      </c>
      <c r="L395" s="3">
        <f t="shared" si="357"/>
        <v>4512.42</v>
      </c>
      <c r="M395" s="3">
        <v>49.64</v>
      </c>
      <c r="N395" s="3">
        <f t="shared" si="358"/>
        <v>4563.8999999999996</v>
      </c>
      <c r="O395" s="3">
        <f t="shared" si="359"/>
        <v>0.56000000000000227</v>
      </c>
      <c r="P395" s="3">
        <f t="shared" si="359"/>
        <v>51.479999999999563</v>
      </c>
      <c r="R395" s="3">
        <f t="shared" si="360"/>
        <v>0</v>
      </c>
      <c r="S395" s="3">
        <f t="shared" si="360"/>
        <v>0</v>
      </c>
      <c r="T395" s="3">
        <f t="shared" si="360"/>
        <v>0</v>
      </c>
      <c r="U395" s="3">
        <f t="shared" si="360"/>
        <v>0</v>
      </c>
    </row>
    <row r="396" spans="2:21" s="1" customFormat="1" ht="15" customHeight="1" x14ac:dyDescent="0.3">
      <c r="B396" s="4" t="s">
        <v>775</v>
      </c>
      <c r="C396" s="4" t="s">
        <v>776</v>
      </c>
      <c r="D396" s="3" t="s">
        <v>14</v>
      </c>
      <c r="E396" s="18">
        <v>21.58</v>
      </c>
      <c r="F396" s="18"/>
      <c r="G396" s="18"/>
      <c r="H396" s="18"/>
      <c r="I396" s="18"/>
      <c r="J396" s="97">
        <f>SUM(E396:I396)</f>
        <v>21.58</v>
      </c>
      <c r="K396" s="3">
        <v>70.41</v>
      </c>
      <c r="L396" s="3">
        <f t="shared" si="357"/>
        <v>1519.45</v>
      </c>
      <c r="M396" s="3">
        <v>72.709999999999994</v>
      </c>
      <c r="N396" s="3">
        <f t="shared" si="358"/>
        <v>1569.08</v>
      </c>
      <c r="O396" s="3">
        <f t="shared" si="359"/>
        <v>2.2999999999999972</v>
      </c>
      <c r="P396" s="3">
        <f t="shared" si="359"/>
        <v>49.629999999999882</v>
      </c>
      <c r="R396" s="3">
        <f t="shared" si="360"/>
        <v>0</v>
      </c>
      <c r="S396" s="3">
        <f t="shared" si="360"/>
        <v>0</v>
      </c>
      <c r="T396" s="3">
        <f t="shared" si="360"/>
        <v>0</v>
      </c>
      <c r="U396" s="3">
        <f t="shared" si="360"/>
        <v>0</v>
      </c>
    </row>
    <row r="397" spans="2:21" s="1" customFormat="1" ht="15" customHeight="1" x14ac:dyDescent="0.3">
      <c r="B397" s="4" t="s">
        <v>777</v>
      </c>
      <c r="C397" s="4" t="s">
        <v>778</v>
      </c>
      <c r="D397" s="3" t="s">
        <v>25</v>
      </c>
      <c r="E397" s="18">
        <v>1022.02</v>
      </c>
      <c r="F397" s="18"/>
      <c r="G397" s="18"/>
      <c r="H397" s="18"/>
      <c r="I397" s="18"/>
      <c r="J397" s="97">
        <f>SUM(E397:I397)</f>
        <v>1022.02</v>
      </c>
      <c r="K397" s="3">
        <v>2.0299999999999998</v>
      </c>
      <c r="L397" s="3">
        <f t="shared" si="357"/>
        <v>2074.6999999999998</v>
      </c>
      <c r="M397" s="3">
        <v>2.13</v>
      </c>
      <c r="N397" s="3">
        <f t="shared" si="358"/>
        <v>2176.9</v>
      </c>
      <c r="O397" s="3">
        <f t="shared" si="359"/>
        <v>0.10000000000000009</v>
      </c>
      <c r="P397" s="3">
        <f t="shared" si="359"/>
        <v>102.20000000000027</v>
      </c>
      <c r="R397" s="3">
        <f t="shared" si="360"/>
        <v>0</v>
      </c>
      <c r="S397" s="3">
        <f t="shared" si="360"/>
        <v>0</v>
      </c>
      <c r="T397" s="3">
        <f t="shared" si="360"/>
        <v>0</v>
      </c>
      <c r="U397" s="3">
        <f t="shared" si="360"/>
        <v>0</v>
      </c>
    </row>
    <row r="398" spans="2:21" s="1" customFormat="1" ht="15" customHeight="1" x14ac:dyDescent="0.3">
      <c r="B398" s="4" t="s">
        <v>779</v>
      </c>
      <c r="C398" s="4" t="s">
        <v>780</v>
      </c>
      <c r="D398" s="3" t="s">
        <v>25</v>
      </c>
      <c r="E398" s="18">
        <v>31.14</v>
      </c>
      <c r="F398" s="18"/>
      <c r="G398" s="18"/>
      <c r="H398" s="18"/>
      <c r="I398" s="18"/>
      <c r="J398" s="97">
        <f>SUM(E398:I398)</f>
        <v>31.14</v>
      </c>
      <c r="K398" s="3">
        <v>10.01</v>
      </c>
      <c r="L398" s="3">
        <f t="shared" si="357"/>
        <v>311.70999999999998</v>
      </c>
      <c r="M398" s="3">
        <v>10.36</v>
      </c>
      <c r="N398" s="3">
        <f t="shared" si="358"/>
        <v>322.61</v>
      </c>
      <c r="O398" s="3">
        <f t="shared" si="359"/>
        <v>0.34999999999999964</v>
      </c>
      <c r="P398" s="3">
        <f t="shared" si="359"/>
        <v>10.900000000000034</v>
      </c>
      <c r="R398" s="3">
        <f t="shared" si="360"/>
        <v>0</v>
      </c>
      <c r="S398" s="3">
        <f t="shared" si="360"/>
        <v>0</v>
      </c>
      <c r="T398" s="3">
        <f t="shared" si="360"/>
        <v>0</v>
      </c>
      <c r="U398" s="3">
        <f t="shared" si="360"/>
        <v>0</v>
      </c>
    </row>
    <row r="399" spans="2:21" s="1" customFormat="1" ht="25.2" customHeight="1" x14ac:dyDescent="0.3">
      <c r="B399" s="10" t="s">
        <v>781</v>
      </c>
      <c r="C399" s="10" t="s">
        <v>782</v>
      </c>
      <c r="D399" s="11"/>
      <c r="E399" s="16"/>
      <c r="F399" s="16"/>
      <c r="G399" s="16"/>
      <c r="H399" s="16"/>
      <c r="I399" s="16"/>
      <c r="J399" s="16"/>
      <c r="K399" s="11"/>
      <c r="L399" s="11">
        <f>+L400+L410</f>
        <v>1348553.4000000001</v>
      </c>
      <c r="M399" s="11"/>
      <c r="N399" s="11">
        <f>+N400+N410</f>
        <v>1372320.14</v>
      </c>
      <c r="O399" s="11"/>
      <c r="P399" s="11">
        <f>+P400+P410</f>
        <v>23766.739999999918</v>
      </c>
      <c r="R399" s="11">
        <f t="shared" ref="R399:U399" si="361">+R400+R410</f>
        <v>0</v>
      </c>
      <c r="S399" s="11">
        <f t="shared" si="361"/>
        <v>0</v>
      </c>
      <c r="T399" s="11">
        <f t="shared" si="361"/>
        <v>371438.12999999995</v>
      </c>
      <c r="U399" s="11">
        <f t="shared" si="361"/>
        <v>-260619.6</v>
      </c>
    </row>
    <row r="400" spans="2:21" s="1" customFormat="1" ht="25.2" customHeight="1" x14ac:dyDescent="0.3">
      <c r="B400" s="12" t="s">
        <v>783</v>
      </c>
      <c r="C400" s="12" t="s">
        <v>784</v>
      </c>
      <c r="D400" s="13"/>
      <c r="E400" s="17"/>
      <c r="F400" s="17"/>
      <c r="G400" s="17"/>
      <c r="H400" s="17"/>
      <c r="I400" s="17"/>
      <c r="J400" s="17"/>
      <c r="K400" s="13"/>
      <c r="L400" s="13">
        <f>SUM(L401:L409)/2</f>
        <v>1001938.78</v>
      </c>
      <c r="M400" s="13"/>
      <c r="N400" s="13">
        <f>SUM(N401:N409)/2</f>
        <v>1019473.5399999999</v>
      </c>
      <c r="O400" s="13"/>
      <c r="P400" s="13">
        <f>SUM(P401:P409)/2</f>
        <v>17534.759999999937</v>
      </c>
      <c r="R400" s="13">
        <f t="shared" ref="R400:U400" si="362">SUM(R401:R409)/2</f>
        <v>0</v>
      </c>
      <c r="S400" s="13">
        <f t="shared" si="362"/>
        <v>0</v>
      </c>
      <c r="T400" s="13">
        <f t="shared" si="362"/>
        <v>357359.33999999997</v>
      </c>
      <c r="U400" s="13">
        <f t="shared" si="362"/>
        <v>-247997.84</v>
      </c>
    </row>
    <row r="401" spans="2:21" s="1" customFormat="1" ht="19.95" customHeight="1" x14ac:dyDescent="0.3">
      <c r="B401" s="6" t="s">
        <v>785</v>
      </c>
      <c r="C401" s="6" t="s">
        <v>786</v>
      </c>
      <c r="D401" s="5"/>
      <c r="E401" s="19"/>
      <c r="F401" s="19"/>
      <c r="G401" s="19"/>
      <c r="H401" s="19"/>
      <c r="I401" s="19"/>
      <c r="J401" s="19"/>
      <c r="K401" s="5"/>
      <c r="L401" s="5">
        <f>SUM(L402:L403)</f>
        <v>128977.28</v>
      </c>
      <c r="M401" s="5"/>
      <c r="N401" s="5">
        <f>SUM(N402:N403)</f>
        <v>134829.69</v>
      </c>
      <c r="O401" s="5"/>
      <c r="P401" s="5">
        <f>SUM(P402:P403)</f>
        <v>5852.4099999999926</v>
      </c>
      <c r="R401" s="5">
        <f t="shared" ref="R401:U401" si="363">SUM(R402:R403)</f>
        <v>0</v>
      </c>
      <c r="S401" s="5">
        <f t="shared" si="363"/>
        <v>0</v>
      </c>
      <c r="T401" s="5">
        <f t="shared" si="363"/>
        <v>29043.360000000001</v>
      </c>
      <c r="U401" s="5">
        <f t="shared" si="363"/>
        <v>0</v>
      </c>
    </row>
    <row r="402" spans="2:21" s="1" customFormat="1" ht="15" customHeight="1" x14ac:dyDescent="0.3">
      <c r="B402" s="4" t="s">
        <v>787</v>
      </c>
      <c r="C402" s="4" t="s">
        <v>788</v>
      </c>
      <c r="D402" s="3" t="s">
        <v>14</v>
      </c>
      <c r="E402" s="18">
        <v>69.540000000000006</v>
      </c>
      <c r="F402" s="18"/>
      <c r="G402" s="18"/>
      <c r="H402" s="18"/>
      <c r="I402" s="18"/>
      <c r="J402" s="97">
        <f>SUM(E402:I402)</f>
        <v>69.540000000000006</v>
      </c>
      <c r="K402" s="3">
        <v>148.94</v>
      </c>
      <c r="L402" s="3">
        <f t="shared" ref="L402:L403" si="364">+ROUND(+IF(J402="",0,J402*K402),2)</f>
        <v>10357.290000000001</v>
      </c>
      <c r="M402" s="3">
        <v>152.56</v>
      </c>
      <c r="N402" s="3">
        <f t="shared" ref="N402:N403" si="365">+ROUND(+IF(J402="",0,J402*M402),2)</f>
        <v>10609.02</v>
      </c>
      <c r="O402" s="3">
        <f t="shared" ref="O402:P403" si="366">+M402-K402</f>
        <v>3.6200000000000045</v>
      </c>
      <c r="P402" s="3">
        <f t="shared" si="366"/>
        <v>251.72999999999956</v>
      </c>
      <c r="R402" s="3">
        <f t="shared" ref="R402:U403" si="367">+ROUND($K402*F402,2)</f>
        <v>0</v>
      </c>
      <c r="S402" s="3">
        <f t="shared" si="367"/>
        <v>0</v>
      </c>
      <c r="T402" s="3">
        <f t="shared" si="367"/>
        <v>0</v>
      </c>
      <c r="U402" s="3">
        <f t="shared" si="367"/>
        <v>0</v>
      </c>
    </row>
    <row r="403" spans="2:21" s="1" customFormat="1" ht="15" customHeight="1" x14ac:dyDescent="0.3">
      <c r="B403" s="4" t="s">
        <v>789</v>
      </c>
      <c r="C403" s="4" t="s">
        <v>790</v>
      </c>
      <c r="D403" s="3" t="s">
        <v>14</v>
      </c>
      <c r="E403" s="18">
        <v>1168.3399999999999</v>
      </c>
      <c r="F403" s="18"/>
      <c r="G403" s="18"/>
      <c r="H403" s="18">
        <f>VLOOKUP(B403,'MM-5'!$B$12:$G$255,4,FALSE)</f>
        <v>378.81</v>
      </c>
      <c r="I403" s="18"/>
      <c r="J403" s="97">
        <f>SUM(E403:I403)</f>
        <v>1547.1499999999999</v>
      </c>
      <c r="K403" s="3">
        <v>76.67</v>
      </c>
      <c r="L403" s="3">
        <f t="shared" si="364"/>
        <v>118619.99</v>
      </c>
      <c r="M403" s="3">
        <v>80.290000000000006</v>
      </c>
      <c r="N403" s="3">
        <f t="shared" si="365"/>
        <v>124220.67</v>
      </c>
      <c r="O403" s="3">
        <f t="shared" si="366"/>
        <v>3.6200000000000045</v>
      </c>
      <c r="P403" s="3">
        <f t="shared" si="366"/>
        <v>5600.679999999993</v>
      </c>
      <c r="R403" s="3">
        <f t="shared" si="367"/>
        <v>0</v>
      </c>
      <c r="S403" s="3">
        <f t="shared" si="367"/>
        <v>0</v>
      </c>
      <c r="T403" s="3">
        <f t="shared" si="367"/>
        <v>29043.360000000001</v>
      </c>
      <c r="U403" s="3">
        <f t="shared" si="367"/>
        <v>0</v>
      </c>
    </row>
    <row r="404" spans="2:21" s="1" customFormat="1" ht="19.95" customHeight="1" x14ac:dyDescent="0.3">
      <c r="B404" s="6" t="s">
        <v>791</v>
      </c>
      <c r="C404" s="6" t="s">
        <v>792</v>
      </c>
      <c r="D404" s="5"/>
      <c r="E404" s="19"/>
      <c r="F404" s="19"/>
      <c r="G404" s="19"/>
      <c r="H404" s="19"/>
      <c r="I404" s="19"/>
      <c r="J404" s="19"/>
      <c r="K404" s="5"/>
      <c r="L404" s="5">
        <f>SUM(L405)</f>
        <v>851520.53</v>
      </c>
      <c r="M404" s="5"/>
      <c r="N404" s="5">
        <f>SUM(N405)</f>
        <v>862750.22</v>
      </c>
      <c r="O404" s="5"/>
      <c r="P404" s="5">
        <f>SUM(P405)</f>
        <v>11229.689999999944</v>
      </c>
      <c r="R404" s="5">
        <f t="shared" ref="R404:U404" si="368">SUM(R405)</f>
        <v>0</v>
      </c>
      <c r="S404" s="5">
        <f t="shared" si="368"/>
        <v>0</v>
      </c>
      <c r="T404" s="5">
        <f t="shared" si="368"/>
        <v>328315.98</v>
      </c>
      <c r="U404" s="5">
        <f t="shared" si="368"/>
        <v>0</v>
      </c>
    </row>
    <row r="405" spans="2:21" s="1" customFormat="1" ht="15" customHeight="1" x14ac:dyDescent="0.3">
      <c r="B405" s="4" t="s">
        <v>793</v>
      </c>
      <c r="C405" s="4" t="s">
        <v>794</v>
      </c>
      <c r="D405" s="3" t="s">
        <v>14</v>
      </c>
      <c r="E405" s="18">
        <v>5948.21</v>
      </c>
      <c r="F405" s="18"/>
      <c r="G405" s="18"/>
      <c r="H405" s="18">
        <f>VLOOKUP(B405,'MM-5'!$B$12:$G$255,4,FALSE)</f>
        <v>3732.56</v>
      </c>
      <c r="I405" s="18"/>
      <c r="J405" s="97">
        <f>SUM(E405:I405)</f>
        <v>9680.77</v>
      </c>
      <c r="K405" s="3">
        <v>87.96</v>
      </c>
      <c r="L405" s="3">
        <f t="shared" ref="L405" si="369">+ROUND(+IF(J405="",0,J405*K405),2)</f>
        <v>851520.53</v>
      </c>
      <c r="M405" s="3">
        <v>89.12</v>
      </c>
      <c r="N405" s="3">
        <f t="shared" ref="N405" si="370">+ROUND(+IF(J405="",0,J405*M405),2)</f>
        <v>862750.22</v>
      </c>
      <c r="O405" s="3">
        <f>+M405-K405</f>
        <v>1.1600000000000108</v>
      </c>
      <c r="P405" s="3">
        <f>+N405-L405</f>
        <v>11229.689999999944</v>
      </c>
      <c r="R405" s="3">
        <f>+ROUND($K405*F405,2)</f>
        <v>0</v>
      </c>
      <c r="S405" s="3">
        <f>+ROUND($K405*G405,2)</f>
        <v>0</v>
      </c>
      <c r="T405" s="3">
        <f>+ROUND($K405*H405,2)</f>
        <v>328315.98</v>
      </c>
      <c r="U405" s="3">
        <f>+ROUND($K405*I405,2)</f>
        <v>0</v>
      </c>
    </row>
    <row r="406" spans="2:21" s="1" customFormat="1" ht="19.95" hidden="1" customHeight="1" x14ac:dyDescent="0.3">
      <c r="B406" s="6" t="s">
        <v>795</v>
      </c>
      <c r="C406" s="6" t="s">
        <v>796</v>
      </c>
      <c r="D406" s="5"/>
      <c r="E406" s="19"/>
      <c r="F406" s="19"/>
      <c r="G406" s="19"/>
      <c r="H406" s="19"/>
      <c r="I406" s="19"/>
      <c r="J406" s="19"/>
      <c r="K406" s="5"/>
      <c r="L406" s="5">
        <f>SUM(L407)</f>
        <v>0</v>
      </c>
      <c r="M406" s="5"/>
      <c r="N406" s="5">
        <f>SUM(N407)</f>
        <v>0</v>
      </c>
      <c r="O406" s="5"/>
      <c r="P406" s="5">
        <f>SUM(P407)</f>
        <v>0</v>
      </c>
      <c r="R406" s="5">
        <f t="shared" ref="R406:U406" si="371">SUM(R407)</f>
        <v>0</v>
      </c>
      <c r="S406" s="5">
        <f t="shared" si="371"/>
        <v>0</v>
      </c>
      <c r="T406" s="5">
        <f t="shared" si="371"/>
        <v>0</v>
      </c>
      <c r="U406" s="5">
        <f t="shared" si="371"/>
        <v>-247997.84</v>
      </c>
    </row>
    <row r="407" spans="2:21" s="1" customFormat="1" ht="15" hidden="1" customHeight="1" x14ac:dyDescent="0.3">
      <c r="B407" s="4" t="s">
        <v>797</v>
      </c>
      <c r="C407" s="4" t="s">
        <v>798</v>
      </c>
      <c r="D407" s="3" t="s">
        <v>14</v>
      </c>
      <c r="E407" s="18">
        <v>4111.37</v>
      </c>
      <c r="F407" s="18"/>
      <c r="G407" s="18"/>
      <c r="H407" s="18"/>
      <c r="I407" s="18">
        <f>-VLOOKUP(B407,'DD-5'!$B$12:$G$280,4,FALSE)</f>
        <v>-4111.37</v>
      </c>
      <c r="J407" s="97">
        <f>SUM(E407:I407)</f>
        <v>0</v>
      </c>
      <c r="K407" s="3">
        <v>60.32</v>
      </c>
      <c r="L407" s="3">
        <f t="shared" ref="L407" si="372">+ROUND(+IF(J407="",0,J407*K407),2)</f>
        <v>0</v>
      </c>
      <c r="M407" s="3">
        <v>61.28</v>
      </c>
      <c r="N407" s="3">
        <f t="shared" ref="N407" si="373">+ROUND(+IF(J407="",0,J407*M407),2)</f>
        <v>0</v>
      </c>
      <c r="O407" s="3">
        <f>+M407-K407</f>
        <v>0.96000000000000085</v>
      </c>
      <c r="P407" s="3">
        <f>+N407-L407</f>
        <v>0</v>
      </c>
      <c r="R407" s="3">
        <f>+ROUND($K407*F407,2)</f>
        <v>0</v>
      </c>
      <c r="S407" s="3">
        <f>+ROUND($K407*G407,2)</f>
        <v>0</v>
      </c>
      <c r="T407" s="3">
        <f>+ROUND($K407*H407,2)</f>
        <v>0</v>
      </c>
      <c r="U407" s="3">
        <f>+ROUND($K407*I407,2)</f>
        <v>-247997.84</v>
      </c>
    </row>
    <row r="408" spans="2:21" s="1" customFormat="1" ht="19.95" customHeight="1" x14ac:dyDescent="0.3">
      <c r="B408" s="6" t="s">
        <v>799</v>
      </c>
      <c r="C408" s="6" t="s">
        <v>800</v>
      </c>
      <c r="D408" s="5"/>
      <c r="E408" s="19"/>
      <c r="F408" s="19"/>
      <c r="G408" s="19"/>
      <c r="H408" s="19"/>
      <c r="I408" s="19"/>
      <c r="J408" s="19"/>
      <c r="K408" s="5"/>
      <c r="L408" s="5">
        <f>SUM(L409)</f>
        <v>21440.97</v>
      </c>
      <c r="M408" s="5"/>
      <c r="N408" s="5">
        <f>SUM(N409)</f>
        <v>21893.63</v>
      </c>
      <c r="O408" s="5"/>
      <c r="P408" s="5">
        <f>SUM(P409)</f>
        <v>452.65999999999985</v>
      </c>
      <c r="R408" s="5">
        <f t="shared" ref="R408:U408" si="374">SUM(R409)</f>
        <v>0</v>
      </c>
      <c r="S408" s="5">
        <f t="shared" si="374"/>
        <v>0</v>
      </c>
      <c r="T408" s="5">
        <f t="shared" si="374"/>
        <v>0</v>
      </c>
      <c r="U408" s="5">
        <f t="shared" si="374"/>
        <v>0</v>
      </c>
    </row>
    <row r="409" spans="2:21" s="1" customFormat="1" ht="15" customHeight="1" x14ac:dyDescent="0.3">
      <c r="B409" s="4" t="s">
        <v>801</v>
      </c>
      <c r="C409" s="4" t="s">
        <v>802</v>
      </c>
      <c r="D409" s="3" t="s">
        <v>14</v>
      </c>
      <c r="E409" s="18">
        <v>145.55000000000001</v>
      </c>
      <c r="F409" s="18"/>
      <c r="G409" s="18"/>
      <c r="H409" s="18"/>
      <c r="I409" s="18"/>
      <c r="J409" s="97">
        <f>SUM(E409:I409)</f>
        <v>145.55000000000001</v>
      </c>
      <c r="K409" s="3">
        <v>147.31</v>
      </c>
      <c r="L409" s="3">
        <f t="shared" ref="L409" si="375">+ROUND(+IF(J409="",0,J409*K409),2)</f>
        <v>21440.97</v>
      </c>
      <c r="M409" s="3">
        <v>150.41999999999999</v>
      </c>
      <c r="N409" s="3">
        <f t="shared" ref="N409" si="376">+ROUND(+IF(J409="",0,J409*M409),2)</f>
        <v>21893.63</v>
      </c>
      <c r="O409" s="3">
        <f>+M409-K409</f>
        <v>3.1099999999999852</v>
      </c>
      <c r="P409" s="3">
        <f>+N409-L409</f>
        <v>452.65999999999985</v>
      </c>
      <c r="R409" s="3">
        <f>+ROUND($K409*F409,2)</f>
        <v>0</v>
      </c>
      <c r="S409" s="3">
        <f>+ROUND($K409*G409,2)</f>
        <v>0</v>
      </c>
      <c r="T409" s="3">
        <f>+ROUND($K409*H409,2)</f>
        <v>0</v>
      </c>
      <c r="U409" s="3">
        <f>+ROUND($K409*I409,2)</f>
        <v>0</v>
      </c>
    </row>
    <row r="410" spans="2:21" s="1" customFormat="1" ht="25.2" customHeight="1" x14ac:dyDescent="0.3">
      <c r="B410" s="12" t="s">
        <v>803</v>
      </c>
      <c r="C410" s="12" t="s">
        <v>804</v>
      </c>
      <c r="D410" s="13"/>
      <c r="E410" s="17"/>
      <c r="F410" s="17"/>
      <c r="G410" s="17"/>
      <c r="H410" s="17"/>
      <c r="I410" s="17"/>
      <c r="J410" s="17"/>
      <c r="K410" s="13"/>
      <c r="L410" s="13">
        <f>SUM(L411:L415)</f>
        <v>346614.62000000005</v>
      </c>
      <c r="M410" s="13"/>
      <c r="N410" s="13">
        <f>SUM(N411:N415)</f>
        <v>352846.6</v>
      </c>
      <c r="O410" s="13"/>
      <c r="P410" s="13">
        <f>SUM(P411:P415)</f>
        <v>6231.9799999999796</v>
      </c>
      <c r="R410" s="13">
        <f t="shared" ref="R410:U410" si="377">SUM(R411:R415)</f>
        <v>0</v>
      </c>
      <c r="S410" s="13">
        <f t="shared" si="377"/>
        <v>0</v>
      </c>
      <c r="T410" s="13">
        <f t="shared" si="377"/>
        <v>14078.79</v>
      </c>
      <c r="U410" s="13">
        <f t="shared" si="377"/>
        <v>-12621.76</v>
      </c>
    </row>
    <row r="411" spans="2:21" s="1" customFormat="1" ht="15" customHeight="1" x14ac:dyDescent="0.3">
      <c r="B411" s="4" t="s">
        <v>805</v>
      </c>
      <c r="C411" s="4" t="s">
        <v>806</v>
      </c>
      <c r="D411" s="3" t="s">
        <v>25</v>
      </c>
      <c r="E411" s="18">
        <v>1523.02</v>
      </c>
      <c r="F411" s="18"/>
      <c r="G411" s="18"/>
      <c r="H411" s="18"/>
      <c r="I411" s="18"/>
      <c r="J411" s="97">
        <f>SUM(E411:I411)</f>
        <v>1523.02</v>
      </c>
      <c r="K411" s="3">
        <v>20.18</v>
      </c>
      <c r="L411" s="3">
        <f t="shared" ref="L411:L415" si="378">+ROUND(+IF(J411="",0,J411*K411),2)</f>
        <v>30734.54</v>
      </c>
      <c r="M411" s="3">
        <v>20.92</v>
      </c>
      <c r="N411" s="3">
        <f t="shared" ref="N411:N415" si="379">+ROUND(+IF(J411="",0,J411*M411),2)</f>
        <v>31861.58</v>
      </c>
      <c r="O411" s="3">
        <f t="shared" ref="O411:P415" si="380">+M411-K411</f>
        <v>0.74000000000000199</v>
      </c>
      <c r="P411" s="3">
        <f t="shared" si="380"/>
        <v>1127.0400000000009</v>
      </c>
      <c r="R411" s="3">
        <f t="shared" ref="R411:U415" si="381">+ROUND($K411*F411,2)</f>
        <v>0</v>
      </c>
      <c r="S411" s="3">
        <f t="shared" si="381"/>
        <v>0</v>
      </c>
      <c r="T411" s="3">
        <f t="shared" si="381"/>
        <v>0</v>
      </c>
      <c r="U411" s="3">
        <f t="shared" si="381"/>
        <v>0</v>
      </c>
    </row>
    <row r="412" spans="2:21" s="1" customFormat="1" ht="15" customHeight="1" x14ac:dyDescent="0.3">
      <c r="B412" s="4" t="s">
        <v>807</v>
      </c>
      <c r="C412" s="4" t="s">
        <v>808</v>
      </c>
      <c r="D412" s="3" t="s">
        <v>25</v>
      </c>
      <c r="E412" s="18">
        <v>1810.58</v>
      </c>
      <c r="F412" s="18"/>
      <c r="G412" s="18"/>
      <c r="H412" s="18">
        <f>VLOOKUP(B412,'MM-5'!$B$12:$G$255,4,FALSE)</f>
        <v>250.78</v>
      </c>
      <c r="I412" s="18"/>
      <c r="J412" s="97">
        <f>SUM(E412:I412)</f>
        <v>2061.36</v>
      </c>
      <c r="K412" s="3">
        <v>56.14</v>
      </c>
      <c r="L412" s="3">
        <f t="shared" si="378"/>
        <v>115724.75</v>
      </c>
      <c r="M412" s="3">
        <v>56.75</v>
      </c>
      <c r="N412" s="3">
        <f t="shared" si="379"/>
        <v>116982.18</v>
      </c>
      <c r="O412" s="3">
        <f t="shared" si="380"/>
        <v>0.60999999999999943</v>
      </c>
      <c r="P412" s="3">
        <f t="shared" si="380"/>
        <v>1257.429999999993</v>
      </c>
      <c r="R412" s="3">
        <f t="shared" si="381"/>
        <v>0</v>
      </c>
      <c r="S412" s="3">
        <f t="shared" si="381"/>
        <v>0</v>
      </c>
      <c r="T412" s="3">
        <f t="shared" si="381"/>
        <v>14078.79</v>
      </c>
      <c r="U412" s="3">
        <f t="shared" si="381"/>
        <v>0</v>
      </c>
    </row>
    <row r="413" spans="2:21" s="1" customFormat="1" ht="15" hidden="1" customHeight="1" x14ac:dyDescent="0.3">
      <c r="B413" s="4" t="s">
        <v>809</v>
      </c>
      <c r="C413" s="4" t="s">
        <v>810</v>
      </c>
      <c r="D413" s="3" t="s">
        <v>25</v>
      </c>
      <c r="E413" s="18">
        <v>250.78</v>
      </c>
      <c r="F413" s="18"/>
      <c r="G413" s="18"/>
      <c r="H413" s="18"/>
      <c r="I413" s="18">
        <f>-VLOOKUP(B413,'DD-5'!$B$12:$G$280,4,FALSE)</f>
        <v>-250.78</v>
      </c>
      <c r="J413" s="97">
        <f>SUM(E413:I413)</f>
        <v>0</v>
      </c>
      <c r="K413" s="3">
        <v>50.33</v>
      </c>
      <c r="L413" s="3">
        <f t="shared" si="378"/>
        <v>0</v>
      </c>
      <c r="M413" s="3">
        <v>50.92</v>
      </c>
      <c r="N413" s="3">
        <f t="shared" si="379"/>
        <v>0</v>
      </c>
      <c r="O413" s="3">
        <f t="shared" si="380"/>
        <v>0.59000000000000341</v>
      </c>
      <c r="P413" s="3">
        <f t="shared" si="380"/>
        <v>0</v>
      </c>
      <c r="R413" s="3">
        <f t="shared" si="381"/>
        <v>0</v>
      </c>
      <c r="S413" s="3">
        <f t="shared" si="381"/>
        <v>0</v>
      </c>
      <c r="T413" s="3">
        <f t="shared" si="381"/>
        <v>0</v>
      </c>
      <c r="U413" s="3">
        <f t="shared" si="381"/>
        <v>-12621.76</v>
      </c>
    </row>
    <row r="414" spans="2:21" s="1" customFormat="1" ht="15" customHeight="1" x14ac:dyDescent="0.3">
      <c r="B414" s="4" t="s">
        <v>811</v>
      </c>
      <c r="C414" s="4" t="s">
        <v>812</v>
      </c>
      <c r="D414" s="3" t="s">
        <v>25</v>
      </c>
      <c r="E414" s="18">
        <v>7353.21</v>
      </c>
      <c r="F414" s="18"/>
      <c r="G414" s="18"/>
      <c r="H414" s="18"/>
      <c r="I414" s="18"/>
      <c r="J414" s="97">
        <f>SUM(E414:I414)</f>
        <v>7353.21</v>
      </c>
      <c r="K414" s="3">
        <v>25.82</v>
      </c>
      <c r="L414" s="3">
        <f t="shared" si="378"/>
        <v>189859.88</v>
      </c>
      <c r="M414" s="3">
        <v>26.32</v>
      </c>
      <c r="N414" s="3">
        <f t="shared" si="379"/>
        <v>193536.49</v>
      </c>
      <c r="O414" s="3">
        <f t="shared" si="380"/>
        <v>0.5</v>
      </c>
      <c r="P414" s="3">
        <f t="shared" si="380"/>
        <v>3676.609999999986</v>
      </c>
      <c r="R414" s="3">
        <f t="shared" si="381"/>
        <v>0</v>
      </c>
      <c r="S414" s="3">
        <f t="shared" si="381"/>
        <v>0</v>
      </c>
      <c r="T414" s="3">
        <f t="shared" si="381"/>
        <v>0</v>
      </c>
      <c r="U414" s="3">
        <f t="shared" si="381"/>
        <v>0</v>
      </c>
    </row>
    <row r="415" spans="2:21" s="1" customFormat="1" ht="15" customHeight="1" x14ac:dyDescent="0.3">
      <c r="B415" s="4" t="s">
        <v>813</v>
      </c>
      <c r="C415" s="4" t="s">
        <v>814</v>
      </c>
      <c r="D415" s="3" t="s">
        <v>25</v>
      </c>
      <c r="E415" s="18">
        <v>416.82</v>
      </c>
      <c r="F415" s="18"/>
      <c r="G415" s="18"/>
      <c r="H415" s="18"/>
      <c r="I415" s="18"/>
      <c r="J415" s="97">
        <f>SUM(E415:I415)</f>
        <v>416.82</v>
      </c>
      <c r="K415" s="3">
        <v>24.7</v>
      </c>
      <c r="L415" s="3">
        <f t="shared" si="378"/>
        <v>10295.450000000001</v>
      </c>
      <c r="M415" s="3">
        <v>25.11</v>
      </c>
      <c r="N415" s="3">
        <f t="shared" si="379"/>
        <v>10466.35</v>
      </c>
      <c r="O415" s="3">
        <f t="shared" si="380"/>
        <v>0.41000000000000014</v>
      </c>
      <c r="P415" s="3">
        <f t="shared" si="380"/>
        <v>170.89999999999964</v>
      </c>
      <c r="R415" s="3">
        <f t="shared" si="381"/>
        <v>0</v>
      </c>
      <c r="S415" s="3">
        <f t="shared" si="381"/>
        <v>0</v>
      </c>
      <c r="T415" s="3">
        <f t="shared" si="381"/>
        <v>0</v>
      </c>
      <c r="U415" s="3">
        <f t="shared" si="381"/>
        <v>0</v>
      </c>
    </row>
    <row r="416" spans="2:21" s="1" customFormat="1" ht="25.2" customHeight="1" x14ac:dyDescent="0.3">
      <c r="B416" s="10" t="s">
        <v>815</v>
      </c>
      <c r="C416" s="10" t="s">
        <v>816</v>
      </c>
      <c r="D416" s="11"/>
      <c r="E416" s="16"/>
      <c r="F416" s="16"/>
      <c r="G416" s="16"/>
      <c r="H416" s="16"/>
      <c r="I416" s="16"/>
      <c r="J416" s="16"/>
      <c r="K416" s="11"/>
      <c r="L416" s="11">
        <f>L417+L418+L420</f>
        <v>425156.30000000005</v>
      </c>
      <c r="M416" s="11"/>
      <c r="N416" s="11">
        <f>N417+N418+N420</f>
        <v>428661.77999999997</v>
      </c>
      <c r="O416" s="11"/>
      <c r="P416" s="11">
        <f>P417+P418+P420</f>
        <v>3505.4800000000359</v>
      </c>
      <c r="R416" s="11">
        <f t="shared" ref="R416:U416" si="382">R417+R418+R420</f>
        <v>0</v>
      </c>
      <c r="S416" s="11">
        <f t="shared" si="382"/>
        <v>0</v>
      </c>
      <c r="T416" s="11">
        <f t="shared" si="382"/>
        <v>0</v>
      </c>
      <c r="U416" s="11">
        <f t="shared" si="382"/>
        <v>0</v>
      </c>
    </row>
    <row r="417" spans="2:21" s="1" customFormat="1" ht="15" customHeight="1" x14ac:dyDescent="0.3">
      <c r="B417" s="4" t="s">
        <v>817</v>
      </c>
      <c r="C417" s="4" t="s">
        <v>818</v>
      </c>
      <c r="D417" s="3" t="s">
        <v>14</v>
      </c>
      <c r="E417" s="18">
        <v>355.18</v>
      </c>
      <c r="F417" s="18"/>
      <c r="G417" s="18"/>
      <c r="H417" s="18"/>
      <c r="I417" s="18"/>
      <c r="J417" s="97">
        <f>SUM(E417:I417)</f>
        <v>355.18</v>
      </c>
      <c r="K417" s="3">
        <v>67.58</v>
      </c>
      <c r="L417" s="3">
        <f t="shared" ref="L417" si="383">+ROUND(+IF(J417="",0,J417*K417),2)</f>
        <v>24003.06</v>
      </c>
      <c r="M417" s="3">
        <v>68.55</v>
      </c>
      <c r="N417" s="3">
        <f t="shared" ref="N417" si="384">+ROUND(+IF(J417="",0,J417*M417),2)</f>
        <v>24347.59</v>
      </c>
      <c r="O417" s="3">
        <f>+M417-K417</f>
        <v>0.96999999999999886</v>
      </c>
      <c r="P417" s="3">
        <f>+N417-L417</f>
        <v>344.52999999999884</v>
      </c>
      <c r="R417" s="3">
        <f>+ROUND($K417*F417,2)</f>
        <v>0</v>
      </c>
      <c r="S417" s="3">
        <f>+ROUND($K417*G417,2)</f>
        <v>0</v>
      </c>
      <c r="T417" s="3">
        <f>+ROUND($K417*H417,2)</f>
        <v>0</v>
      </c>
      <c r="U417" s="3">
        <f>+ROUND($K417*I417,2)</f>
        <v>0</v>
      </c>
    </row>
    <row r="418" spans="2:21" s="1" customFormat="1" ht="25.2" hidden="1" customHeight="1" x14ac:dyDescent="0.3">
      <c r="B418" s="12" t="s">
        <v>819</v>
      </c>
      <c r="C418" s="12" t="s">
        <v>820</v>
      </c>
      <c r="D418" s="13"/>
      <c r="E418" s="17"/>
      <c r="F418" s="17"/>
      <c r="G418" s="17"/>
      <c r="H418" s="17"/>
      <c r="I418" s="17"/>
      <c r="J418" s="17"/>
      <c r="K418" s="13"/>
      <c r="L418" s="13">
        <f>SUM(L419)</f>
        <v>10628.1</v>
      </c>
      <c r="M418" s="13"/>
      <c r="N418" s="13">
        <f>SUM(N419)</f>
        <v>10628.1</v>
      </c>
      <c r="O418" s="13"/>
      <c r="P418" s="13">
        <f>SUM(P419)</f>
        <v>0</v>
      </c>
      <c r="R418" s="13">
        <f t="shared" ref="R418:U418" si="385">SUM(R419)</f>
        <v>0</v>
      </c>
      <c r="S418" s="13">
        <f t="shared" si="385"/>
        <v>0</v>
      </c>
      <c r="T418" s="13">
        <f t="shared" si="385"/>
        <v>0</v>
      </c>
      <c r="U418" s="13">
        <f t="shared" si="385"/>
        <v>0</v>
      </c>
    </row>
    <row r="419" spans="2:21" s="1" customFormat="1" ht="15" hidden="1" customHeight="1" x14ac:dyDescent="0.3">
      <c r="B419" s="4" t="s">
        <v>821</v>
      </c>
      <c r="C419" s="4" t="s">
        <v>822</v>
      </c>
      <c r="D419" s="3" t="s">
        <v>14</v>
      </c>
      <c r="E419" s="18">
        <v>354.27</v>
      </c>
      <c r="F419" s="18"/>
      <c r="G419" s="18"/>
      <c r="H419" s="18"/>
      <c r="I419" s="18"/>
      <c r="J419" s="97">
        <f>SUM(E419:I419)</f>
        <v>354.27</v>
      </c>
      <c r="K419" s="3">
        <v>30</v>
      </c>
      <c r="L419" s="3">
        <f t="shared" ref="L419" si="386">+ROUND(+IF(J419="",0,J419*K419),2)</f>
        <v>10628.1</v>
      </c>
      <c r="M419" s="3">
        <v>30</v>
      </c>
      <c r="N419" s="3">
        <f t="shared" ref="N419" si="387">+ROUND(+IF(J419="",0,J419*M419),2)</f>
        <v>10628.1</v>
      </c>
      <c r="O419" s="3">
        <f>+M419-K419</f>
        <v>0</v>
      </c>
      <c r="P419" s="3">
        <f>+N419-L419</f>
        <v>0</v>
      </c>
      <c r="R419" s="3">
        <f>+ROUND($K419*F419,2)</f>
        <v>0</v>
      </c>
      <c r="S419" s="3">
        <f>+ROUND($K419*G419,2)</f>
        <v>0</v>
      </c>
      <c r="T419" s="3">
        <f>+ROUND($K419*H419,2)</f>
        <v>0</v>
      </c>
      <c r="U419" s="3">
        <f>+ROUND($K419*I419,2)</f>
        <v>0</v>
      </c>
    </row>
    <row r="420" spans="2:21" s="1" customFormat="1" ht="25.2" customHeight="1" x14ac:dyDescent="0.3">
      <c r="B420" s="12" t="s">
        <v>823</v>
      </c>
      <c r="C420" s="12" t="s">
        <v>824</v>
      </c>
      <c r="D420" s="13"/>
      <c r="E420" s="17"/>
      <c r="F420" s="17"/>
      <c r="G420" s="17"/>
      <c r="H420" s="17"/>
      <c r="I420" s="17"/>
      <c r="J420" s="17"/>
      <c r="K420" s="13"/>
      <c r="L420" s="13">
        <f>SUM(L421:L423)</f>
        <v>390525.14</v>
      </c>
      <c r="M420" s="13"/>
      <c r="N420" s="13">
        <f>SUM(N421:N423)</f>
        <v>393686.08999999997</v>
      </c>
      <c r="O420" s="13"/>
      <c r="P420" s="13">
        <f>SUM(P421:P423)</f>
        <v>3160.9500000000371</v>
      </c>
      <c r="R420" s="13">
        <f t="shared" ref="R420:U420" si="388">SUM(R421:R423)</f>
        <v>0</v>
      </c>
      <c r="S420" s="13">
        <f t="shared" si="388"/>
        <v>0</v>
      </c>
      <c r="T420" s="13">
        <f t="shared" si="388"/>
        <v>0</v>
      </c>
      <c r="U420" s="13">
        <f t="shared" si="388"/>
        <v>0</v>
      </c>
    </row>
    <row r="421" spans="2:21" s="1" customFormat="1" ht="15" customHeight="1" x14ac:dyDescent="0.3">
      <c r="B421" s="4" t="s">
        <v>825</v>
      </c>
      <c r="C421" s="4" t="s">
        <v>826</v>
      </c>
      <c r="D421" s="3" t="s">
        <v>14</v>
      </c>
      <c r="E421" s="18">
        <v>3285.12</v>
      </c>
      <c r="F421" s="18"/>
      <c r="G421" s="18"/>
      <c r="H421" s="18"/>
      <c r="I421" s="18"/>
      <c r="J421" s="97">
        <f>SUM(E421:I421)</f>
        <v>3285.12</v>
      </c>
      <c r="K421" s="3">
        <v>99.96</v>
      </c>
      <c r="L421" s="3">
        <f t="shared" ref="L421:L423" si="389">+ROUND(+IF(J421="",0,J421*K421),2)</f>
        <v>328380.59999999998</v>
      </c>
      <c r="M421" s="3">
        <v>100.86</v>
      </c>
      <c r="N421" s="3">
        <f t="shared" ref="N421:N423" si="390">+ROUND(+IF(J421="",0,J421*M421),2)</f>
        <v>331337.2</v>
      </c>
      <c r="O421" s="3">
        <f t="shared" ref="O421:P423" si="391">+M421-K421</f>
        <v>0.90000000000000568</v>
      </c>
      <c r="P421" s="3">
        <f t="shared" si="391"/>
        <v>2956.6000000000349</v>
      </c>
      <c r="R421" s="3">
        <f t="shared" ref="R421:U423" si="392">+ROUND($K421*F421,2)</f>
        <v>0</v>
      </c>
      <c r="S421" s="3">
        <f t="shared" si="392"/>
        <v>0</v>
      </c>
      <c r="T421" s="3">
        <f t="shared" si="392"/>
        <v>0</v>
      </c>
      <c r="U421" s="3">
        <f t="shared" si="392"/>
        <v>0</v>
      </c>
    </row>
    <row r="422" spans="2:21" s="1" customFormat="1" ht="15" customHeight="1" x14ac:dyDescent="0.3">
      <c r="B422" s="4" t="s">
        <v>827</v>
      </c>
      <c r="C422" s="4" t="s">
        <v>828</v>
      </c>
      <c r="D422" s="3" t="s">
        <v>25</v>
      </c>
      <c r="E422" s="18">
        <v>394.19</v>
      </c>
      <c r="F422" s="18"/>
      <c r="G422" s="18"/>
      <c r="H422" s="18"/>
      <c r="I422" s="18"/>
      <c r="J422" s="97">
        <f>SUM(E422:I422)</f>
        <v>394.19</v>
      </c>
      <c r="K422" s="3">
        <v>114.12</v>
      </c>
      <c r="L422" s="3">
        <f t="shared" si="389"/>
        <v>44984.959999999999</v>
      </c>
      <c r="M422" s="3">
        <v>114.43</v>
      </c>
      <c r="N422" s="3">
        <f t="shared" si="390"/>
        <v>45107.16</v>
      </c>
      <c r="O422" s="3">
        <f t="shared" si="391"/>
        <v>0.31000000000000227</v>
      </c>
      <c r="P422" s="3">
        <f t="shared" si="391"/>
        <v>122.20000000000437</v>
      </c>
      <c r="R422" s="3">
        <f t="shared" si="392"/>
        <v>0</v>
      </c>
      <c r="S422" s="3">
        <f t="shared" si="392"/>
        <v>0</v>
      </c>
      <c r="T422" s="3">
        <f t="shared" si="392"/>
        <v>0</v>
      </c>
      <c r="U422" s="3">
        <f t="shared" si="392"/>
        <v>0</v>
      </c>
    </row>
    <row r="423" spans="2:21" s="1" customFormat="1" ht="15" customHeight="1" x14ac:dyDescent="0.3">
      <c r="B423" s="4" t="s">
        <v>829</v>
      </c>
      <c r="C423" s="4" t="s">
        <v>830</v>
      </c>
      <c r="D423" s="3" t="s">
        <v>14</v>
      </c>
      <c r="E423" s="18">
        <v>134.68</v>
      </c>
      <c r="F423" s="18"/>
      <c r="G423" s="18"/>
      <c r="H423" s="18"/>
      <c r="I423" s="18"/>
      <c r="J423" s="97">
        <f>SUM(E423:I423)</f>
        <v>134.68</v>
      </c>
      <c r="K423" s="3">
        <v>127.41</v>
      </c>
      <c r="L423" s="3">
        <f t="shared" si="389"/>
        <v>17159.580000000002</v>
      </c>
      <c r="M423" s="3">
        <v>128.02000000000001</v>
      </c>
      <c r="N423" s="3">
        <f t="shared" si="390"/>
        <v>17241.73</v>
      </c>
      <c r="O423" s="3">
        <f t="shared" si="391"/>
        <v>0.61000000000001364</v>
      </c>
      <c r="P423" s="3">
        <f t="shared" si="391"/>
        <v>82.149999999997817</v>
      </c>
      <c r="R423" s="3">
        <f t="shared" si="392"/>
        <v>0</v>
      </c>
      <c r="S423" s="3">
        <f t="shared" si="392"/>
        <v>0</v>
      </c>
      <c r="T423" s="3">
        <f t="shared" si="392"/>
        <v>0</v>
      </c>
      <c r="U423" s="3">
        <f t="shared" si="392"/>
        <v>0</v>
      </c>
    </row>
    <row r="424" spans="2:21" s="1" customFormat="1" ht="25.2" customHeight="1" x14ac:dyDescent="0.3">
      <c r="B424" s="10" t="s">
        <v>831</v>
      </c>
      <c r="C424" s="10" t="s">
        <v>832</v>
      </c>
      <c r="D424" s="11"/>
      <c r="E424" s="16"/>
      <c r="F424" s="16"/>
      <c r="G424" s="16"/>
      <c r="H424" s="16"/>
      <c r="I424" s="16"/>
      <c r="J424" s="16"/>
      <c r="K424" s="11"/>
      <c r="L424" s="11">
        <f>+L425+L455</f>
        <v>193028.22999999995</v>
      </c>
      <c r="M424" s="11"/>
      <c r="N424" s="11">
        <f>+N425+N455</f>
        <v>193042.62999999995</v>
      </c>
      <c r="O424" s="11"/>
      <c r="P424" s="11">
        <f>+P425+P455</f>
        <v>14.399999999998727</v>
      </c>
      <c r="R424" s="11">
        <f t="shared" ref="R424:U424" si="393">+R425+R455</f>
        <v>0</v>
      </c>
      <c r="S424" s="11">
        <f t="shared" si="393"/>
        <v>0</v>
      </c>
      <c r="T424" s="11">
        <f t="shared" si="393"/>
        <v>6208.1</v>
      </c>
      <c r="U424" s="11">
        <f t="shared" si="393"/>
        <v>-708246.30999999994</v>
      </c>
    </row>
    <row r="425" spans="2:21" s="1" customFormat="1" ht="25.2" customHeight="1" x14ac:dyDescent="0.3">
      <c r="B425" s="12" t="s">
        <v>833</v>
      </c>
      <c r="C425" s="12" t="s">
        <v>834</v>
      </c>
      <c r="D425" s="13"/>
      <c r="E425" s="17"/>
      <c r="F425" s="17"/>
      <c r="G425" s="17"/>
      <c r="H425" s="17"/>
      <c r="I425" s="17"/>
      <c r="J425" s="17"/>
      <c r="K425" s="13"/>
      <c r="L425" s="13">
        <f>SUM(L426:L454)</f>
        <v>26948.030000000002</v>
      </c>
      <c r="M425" s="13"/>
      <c r="N425" s="13">
        <f>SUM(N426:N454)</f>
        <v>26962.43</v>
      </c>
      <c r="O425" s="13"/>
      <c r="P425" s="13">
        <f>SUM(P426:P454)</f>
        <v>14.399999999998727</v>
      </c>
      <c r="R425" s="13">
        <f t="shared" ref="R425:U425" si="394">SUM(R426:R454)</f>
        <v>0</v>
      </c>
      <c r="S425" s="13">
        <f t="shared" si="394"/>
        <v>0</v>
      </c>
      <c r="T425" s="13">
        <f t="shared" si="394"/>
        <v>6208.1</v>
      </c>
      <c r="U425" s="13">
        <f t="shared" si="394"/>
        <v>-708246.30999999994</v>
      </c>
    </row>
    <row r="426" spans="2:21" s="1" customFormat="1" ht="15" hidden="1" customHeight="1" x14ac:dyDescent="0.3">
      <c r="B426" s="4" t="s">
        <v>835</v>
      </c>
      <c r="C426" s="4" t="s">
        <v>836</v>
      </c>
      <c r="D426" s="3" t="s">
        <v>28</v>
      </c>
      <c r="E426" s="18">
        <v>58</v>
      </c>
      <c r="F426" s="18"/>
      <c r="G426" s="18"/>
      <c r="H426" s="18"/>
      <c r="I426" s="18">
        <f>-VLOOKUP(B426,'DD-5'!$B$12:$G$280,4,FALSE)</f>
        <v>-58</v>
      </c>
      <c r="J426" s="97">
        <f t="shared" ref="J426:J454" si="395">SUM(E426:I426)</f>
        <v>0</v>
      </c>
      <c r="K426" s="3">
        <v>686.05</v>
      </c>
      <c r="L426" s="3">
        <f t="shared" ref="L426:L454" si="396">+ROUND(+IF(J426="",0,J426*K426),2)</f>
        <v>0</v>
      </c>
      <c r="M426" s="3">
        <v>687.65</v>
      </c>
      <c r="N426" s="3">
        <f t="shared" ref="N426:N454" si="397">+ROUND(+IF(J426="",0,J426*M426),2)</f>
        <v>0</v>
      </c>
      <c r="O426" s="3">
        <f t="shared" ref="O426:P454" si="398">+M426-K426</f>
        <v>1.6000000000000227</v>
      </c>
      <c r="P426" s="3">
        <f t="shared" si="398"/>
        <v>0</v>
      </c>
      <c r="R426" s="3">
        <f t="shared" ref="R426:R454" si="399">+ROUND($K426*F426,2)</f>
        <v>0</v>
      </c>
      <c r="S426" s="3">
        <f t="shared" ref="S426:S454" si="400">+ROUND($K426*G426,2)</f>
        <v>0</v>
      </c>
      <c r="T426" s="3">
        <f t="shared" ref="T426:T454" si="401">+ROUND($K426*H426,2)</f>
        <v>0</v>
      </c>
      <c r="U426" s="3">
        <f t="shared" ref="U426:U454" si="402">+ROUND($K426*I426,2)</f>
        <v>-39790.9</v>
      </c>
    </row>
    <row r="427" spans="2:21" s="1" customFormat="1" ht="15" hidden="1" customHeight="1" x14ac:dyDescent="0.3">
      <c r="B427" s="4" t="s">
        <v>837</v>
      </c>
      <c r="C427" s="4" t="s">
        <v>838</v>
      </c>
      <c r="D427" s="3" t="s">
        <v>28</v>
      </c>
      <c r="E427" s="18">
        <v>48</v>
      </c>
      <c r="F427" s="18"/>
      <c r="G427" s="18"/>
      <c r="H427" s="18"/>
      <c r="I427" s="18">
        <f>-VLOOKUP(B427,'DD-5'!$B$12:$G$280,4,FALSE)</f>
        <v>-48</v>
      </c>
      <c r="J427" s="97">
        <f t="shared" si="395"/>
        <v>0</v>
      </c>
      <c r="K427" s="3">
        <v>986.04</v>
      </c>
      <c r="L427" s="3">
        <f t="shared" si="396"/>
        <v>0</v>
      </c>
      <c r="M427" s="3">
        <v>987.64</v>
      </c>
      <c r="N427" s="3">
        <f t="shared" si="397"/>
        <v>0</v>
      </c>
      <c r="O427" s="3">
        <f t="shared" si="398"/>
        <v>1.6000000000000227</v>
      </c>
      <c r="P427" s="3">
        <f t="shared" si="398"/>
        <v>0</v>
      </c>
      <c r="R427" s="3">
        <f t="shared" si="399"/>
        <v>0</v>
      </c>
      <c r="S427" s="3">
        <f t="shared" si="400"/>
        <v>0</v>
      </c>
      <c r="T427" s="3">
        <f t="shared" si="401"/>
        <v>0</v>
      </c>
      <c r="U427" s="3">
        <f t="shared" si="402"/>
        <v>-47329.919999999998</v>
      </c>
    </row>
    <row r="428" spans="2:21" s="1" customFormat="1" ht="15" hidden="1" customHeight="1" x14ac:dyDescent="0.3">
      <c r="B428" s="4" t="s">
        <v>839</v>
      </c>
      <c r="C428" s="4" t="s">
        <v>840</v>
      </c>
      <c r="D428" s="3" t="s">
        <v>28</v>
      </c>
      <c r="E428" s="18">
        <v>28</v>
      </c>
      <c r="F428" s="18"/>
      <c r="G428" s="18"/>
      <c r="H428" s="18"/>
      <c r="I428" s="18">
        <f>-VLOOKUP(B428,'DD-5'!$B$12:$G$280,4,FALSE)</f>
        <v>-28</v>
      </c>
      <c r="J428" s="97">
        <f t="shared" si="395"/>
        <v>0</v>
      </c>
      <c r="K428" s="3">
        <v>986.04</v>
      </c>
      <c r="L428" s="3">
        <f t="shared" si="396"/>
        <v>0</v>
      </c>
      <c r="M428" s="3">
        <v>987.64</v>
      </c>
      <c r="N428" s="3">
        <f t="shared" si="397"/>
        <v>0</v>
      </c>
      <c r="O428" s="3">
        <f t="shared" si="398"/>
        <v>1.6000000000000227</v>
      </c>
      <c r="P428" s="3">
        <f t="shared" si="398"/>
        <v>0</v>
      </c>
      <c r="R428" s="3">
        <f t="shared" si="399"/>
        <v>0</v>
      </c>
      <c r="S428" s="3">
        <f t="shared" si="400"/>
        <v>0</v>
      </c>
      <c r="T428" s="3">
        <f t="shared" si="401"/>
        <v>0</v>
      </c>
      <c r="U428" s="3">
        <f t="shared" si="402"/>
        <v>-27609.119999999999</v>
      </c>
    </row>
    <row r="429" spans="2:21" s="1" customFormat="1" ht="15" hidden="1" customHeight="1" x14ac:dyDescent="0.3">
      <c r="B429" s="4" t="s">
        <v>841</v>
      </c>
      <c r="C429" s="4" t="s">
        <v>842</v>
      </c>
      <c r="D429" s="3" t="s">
        <v>28</v>
      </c>
      <c r="E429" s="18">
        <v>21</v>
      </c>
      <c r="F429" s="18"/>
      <c r="G429" s="18"/>
      <c r="H429" s="18"/>
      <c r="I429" s="18">
        <f>-VLOOKUP(B429,'DD-5'!$B$12:$G$280,4,FALSE)</f>
        <v>-21</v>
      </c>
      <c r="J429" s="97">
        <f t="shared" si="395"/>
        <v>0</v>
      </c>
      <c r="K429" s="3">
        <v>1136.05</v>
      </c>
      <c r="L429" s="3">
        <f t="shared" si="396"/>
        <v>0</v>
      </c>
      <c r="M429" s="3">
        <v>1137.6500000000001</v>
      </c>
      <c r="N429" s="3">
        <f t="shared" si="397"/>
        <v>0</v>
      </c>
      <c r="O429" s="3">
        <f t="shared" si="398"/>
        <v>1.6000000000001364</v>
      </c>
      <c r="P429" s="3">
        <f t="shared" si="398"/>
        <v>0</v>
      </c>
      <c r="R429" s="3">
        <f t="shared" si="399"/>
        <v>0</v>
      </c>
      <c r="S429" s="3">
        <f t="shared" si="400"/>
        <v>0</v>
      </c>
      <c r="T429" s="3">
        <f t="shared" si="401"/>
        <v>0</v>
      </c>
      <c r="U429" s="3">
        <f t="shared" si="402"/>
        <v>-23857.05</v>
      </c>
    </row>
    <row r="430" spans="2:21" s="1" customFormat="1" ht="15" hidden="1" customHeight="1" x14ac:dyDescent="0.3">
      <c r="B430" s="4" t="s">
        <v>843</v>
      </c>
      <c r="C430" s="4" t="s">
        <v>844</v>
      </c>
      <c r="D430" s="3" t="s">
        <v>28</v>
      </c>
      <c r="E430" s="18">
        <v>15</v>
      </c>
      <c r="F430" s="18"/>
      <c r="G430" s="18"/>
      <c r="H430" s="18"/>
      <c r="I430" s="18">
        <f>-VLOOKUP(B430,'DD-5'!$B$12:$G$280,4,FALSE)</f>
        <v>-15</v>
      </c>
      <c r="J430" s="97">
        <f t="shared" si="395"/>
        <v>0</v>
      </c>
      <c r="K430" s="3">
        <v>1136.05</v>
      </c>
      <c r="L430" s="3">
        <f t="shared" si="396"/>
        <v>0</v>
      </c>
      <c r="M430" s="3">
        <v>1137.6500000000001</v>
      </c>
      <c r="N430" s="3">
        <f t="shared" si="397"/>
        <v>0</v>
      </c>
      <c r="O430" s="3">
        <f t="shared" si="398"/>
        <v>1.6000000000001364</v>
      </c>
      <c r="P430" s="3">
        <f t="shared" si="398"/>
        <v>0</v>
      </c>
      <c r="R430" s="3">
        <f t="shared" si="399"/>
        <v>0</v>
      </c>
      <c r="S430" s="3">
        <f t="shared" si="400"/>
        <v>0</v>
      </c>
      <c r="T430" s="3">
        <f t="shared" si="401"/>
        <v>0</v>
      </c>
      <c r="U430" s="3">
        <f t="shared" si="402"/>
        <v>-17040.75</v>
      </c>
    </row>
    <row r="431" spans="2:21" s="1" customFormat="1" ht="15" hidden="1" customHeight="1" x14ac:dyDescent="0.3">
      <c r="B431" s="4" t="s">
        <v>845</v>
      </c>
      <c r="C431" s="4" t="s">
        <v>846</v>
      </c>
      <c r="D431" s="3" t="s">
        <v>28</v>
      </c>
      <c r="E431" s="18">
        <v>59</v>
      </c>
      <c r="F431" s="18"/>
      <c r="G431" s="18"/>
      <c r="H431" s="18"/>
      <c r="I431" s="18">
        <f>-VLOOKUP(B431,'DD-5'!$B$12:$G$280,4,FALSE)</f>
        <v>-59</v>
      </c>
      <c r="J431" s="97">
        <f t="shared" si="395"/>
        <v>0</v>
      </c>
      <c r="K431" s="3">
        <v>956.05</v>
      </c>
      <c r="L431" s="3">
        <f t="shared" si="396"/>
        <v>0</v>
      </c>
      <c r="M431" s="3">
        <v>957.65</v>
      </c>
      <c r="N431" s="3">
        <f t="shared" si="397"/>
        <v>0</v>
      </c>
      <c r="O431" s="3">
        <f t="shared" si="398"/>
        <v>1.6000000000000227</v>
      </c>
      <c r="P431" s="3">
        <f t="shared" si="398"/>
        <v>0</v>
      </c>
      <c r="R431" s="3">
        <f t="shared" si="399"/>
        <v>0</v>
      </c>
      <c r="S431" s="3">
        <f t="shared" si="400"/>
        <v>0</v>
      </c>
      <c r="T431" s="3">
        <f t="shared" si="401"/>
        <v>0</v>
      </c>
      <c r="U431" s="3">
        <f t="shared" si="402"/>
        <v>-56406.95</v>
      </c>
    </row>
    <row r="432" spans="2:21" s="1" customFormat="1" ht="15" hidden="1" customHeight="1" x14ac:dyDescent="0.3">
      <c r="B432" s="4" t="s">
        <v>847</v>
      </c>
      <c r="C432" s="4" t="s">
        <v>848</v>
      </c>
      <c r="D432" s="3" t="s">
        <v>28</v>
      </c>
      <c r="E432" s="18">
        <v>63</v>
      </c>
      <c r="F432" s="18"/>
      <c r="G432" s="18"/>
      <c r="H432" s="18"/>
      <c r="I432" s="18">
        <f>-VLOOKUP(B432,'DD-5'!$B$12:$G$280,4,FALSE)</f>
        <v>-63</v>
      </c>
      <c r="J432" s="97">
        <f t="shared" si="395"/>
        <v>0</v>
      </c>
      <c r="K432" s="3">
        <v>1198.3900000000001</v>
      </c>
      <c r="L432" s="3">
        <f t="shared" si="396"/>
        <v>0</v>
      </c>
      <c r="M432" s="3">
        <v>1211.1600000000001</v>
      </c>
      <c r="N432" s="3">
        <f t="shared" si="397"/>
        <v>0</v>
      </c>
      <c r="O432" s="3">
        <f t="shared" si="398"/>
        <v>12.769999999999982</v>
      </c>
      <c r="P432" s="3">
        <f t="shared" si="398"/>
        <v>0</v>
      </c>
      <c r="R432" s="3">
        <f t="shared" si="399"/>
        <v>0</v>
      </c>
      <c r="S432" s="3">
        <f t="shared" si="400"/>
        <v>0</v>
      </c>
      <c r="T432" s="3">
        <f t="shared" si="401"/>
        <v>0</v>
      </c>
      <c r="U432" s="3">
        <f t="shared" si="402"/>
        <v>-75498.570000000007</v>
      </c>
    </row>
    <row r="433" spans="2:21" s="1" customFormat="1" ht="15" hidden="1" customHeight="1" x14ac:dyDescent="0.3">
      <c r="B433" s="4" t="s">
        <v>849</v>
      </c>
      <c r="C433" s="4" t="s">
        <v>850</v>
      </c>
      <c r="D433" s="3" t="s">
        <v>28</v>
      </c>
      <c r="E433" s="18">
        <v>46</v>
      </c>
      <c r="F433" s="18"/>
      <c r="G433" s="18"/>
      <c r="H433" s="18"/>
      <c r="I433" s="18">
        <f>-VLOOKUP(B433,'DD-5'!$B$12:$G$280,4,FALSE)</f>
        <v>-46</v>
      </c>
      <c r="J433" s="97">
        <f t="shared" si="395"/>
        <v>0</v>
      </c>
      <c r="K433" s="3">
        <v>956.05</v>
      </c>
      <c r="L433" s="3">
        <f t="shared" si="396"/>
        <v>0</v>
      </c>
      <c r="M433" s="3">
        <v>957.65</v>
      </c>
      <c r="N433" s="3">
        <f t="shared" si="397"/>
        <v>0</v>
      </c>
      <c r="O433" s="3">
        <f t="shared" si="398"/>
        <v>1.6000000000000227</v>
      </c>
      <c r="P433" s="3">
        <f t="shared" si="398"/>
        <v>0</v>
      </c>
      <c r="R433" s="3">
        <f t="shared" si="399"/>
        <v>0</v>
      </c>
      <c r="S433" s="3">
        <f t="shared" si="400"/>
        <v>0</v>
      </c>
      <c r="T433" s="3">
        <f t="shared" si="401"/>
        <v>0</v>
      </c>
      <c r="U433" s="3">
        <f t="shared" si="402"/>
        <v>-43978.3</v>
      </c>
    </row>
    <row r="434" spans="2:21" s="1" customFormat="1" ht="15" customHeight="1" x14ac:dyDescent="0.3">
      <c r="B434" s="4" t="s">
        <v>851</v>
      </c>
      <c r="C434" s="4" t="s">
        <v>852</v>
      </c>
      <c r="D434" s="3" t="s">
        <v>28</v>
      </c>
      <c r="E434" s="18">
        <v>2</v>
      </c>
      <c r="F434" s="18"/>
      <c r="G434" s="18"/>
      <c r="H434" s="18"/>
      <c r="I434" s="18"/>
      <c r="J434" s="97">
        <f t="shared" si="395"/>
        <v>2</v>
      </c>
      <c r="K434" s="3">
        <v>1536.04</v>
      </c>
      <c r="L434" s="3">
        <f t="shared" si="396"/>
        <v>3072.08</v>
      </c>
      <c r="M434" s="3">
        <v>1537.64</v>
      </c>
      <c r="N434" s="3">
        <f t="shared" si="397"/>
        <v>3075.28</v>
      </c>
      <c r="O434" s="3">
        <f t="shared" si="398"/>
        <v>1.6000000000001364</v>
      </c>
      <c r="P434" s="3">
        <f t="shared" si="398"/>
        <v>3.2000000000002728</v>
      </c>
      <c r="R434" s="3">
        <f t="shared" si="399"/>
        <v>0</v>
      </c>
      <c r="S434" s="3">
        <f t="shared" si="400"/>
        <v>0</v>
      </c>
      <c r="T434" s="3">
        <f t="shared" si="401"/>
        <v>0</v>
      </c>
      <c r="U434" s="3">
        <f t="shared" si="402"/>
        <v>0</v>
      </c>
    </row>
    <row r="435" spans="2:21" s="1" customFormat="1" ht="15" hidden="1" customHeight="1" x14ac:dyDescent="0.3">
      <c r="B435" s="4" t="s">
        <v>853</v>
      </c>
      <c r="C435" s="4" t="s">
        <v>854</v>
      </c>
      <c r="D435" s="3" t="s">
        <v>28</v>
      </c>
      <c r="E435" s="18">
        <v>46</v>
      </c>
      <c r="F435" s="18"/>
      <c r="G435" s="18"/>
      <c r="H435" s="18"/>
      <c r="I435" s="18">
        <f>-VLOOKUP(B435,'DD-5'!$B$12:$G$280,4,FALSE)</f>
        <v>-46</v>
      </c>
      <c r="J435" s="97">
        <f t="shared" si="395"/>
        <v>0</v>
      </c>
      <c r="K435" s="3">
        <v>956.05</v>
      </c>
      <c r="L435" s="3">
        <f t="shared" si="396"/>
        <v>0</v>
      </c>
      <c r="M435" s="3">
        <v>957.65</v>
      </c>
      <c r="N435" s="3">
        <f t="shared" si="397"/>
        <v>0</v>
      </c>
      <c r="O435" s="3">
        <f t="shared" si="398"/>
        <v>1.6000000000000227</v>
      </c>
      <c r="P435" s="3">
        <f t="shared" si="398"/>
        <v>0</v>
      </c>
      <c r="R435" s="3">
        <f t="shared" si="399"/>
        <v>0</v>
      </c>
      <c r="S435" s="3">
        <f t="shared" si="400"/>
        <v>0</v>
      </c>
      <c r="T435" s="3">
        <f t="shared" si="401"/>
        <v>0</v>
      </c>
      <c r="U435" s="3">
        <f t="shared" si="402"/>
        <v>-43978.3</v>
      </c>
    </row>
    <row r="436" spans="2:21" s="1" customFormat="1" ht="15" hidden="1" customHeight="1" x14ac:dyDescent="0.3">
      <c r="B436" s="4" t="s">
        <v>855</v>
      </c>
      <c r="C436" s="4" t="s">
        <v>856</v>
      </c>
      <c r="D436" s="3" t="s">
        <v>28</v>
      </c>
      <c r="E436" s="18">
        <v>22</v>
      </c>
      <c r="F436" s="18"/>
      <c r="G436" s="18"/>
      <c r="H436" s="18"/>
      <c r="I436" s="18">
        <f>-VLOOKUP(B436,'DD-5'!$B$12:$G$280,4,FALSE)</f>
        <v>-22</v>
      </c>
      <c r="J436" s="97">
        <f t="shared" si="395"/>
        <v>0</v>
      </c>
      <c r="K436" s="3">
        <v>956.05</v>
      </c>
      <c r="L436" s="3">
        <f t="shared" si="396"/>
        <v>0</v>
      </c>
      <c r="M436" s="3">
        <v>957.65</v>
      </c>
      <c r="N436" s="3">
        <f t="shared" si="397"/>
        <v>0</v>
      </c>
      <c r="O436" s="3">
        <f t="shared" si="398"/>
        <v>1.6000000000000227</v>
      </c>
      <c r="P436" s="3">
        <f t="shared" si="398"/>
        <v>0</v>
      </c>
      <c r="R436" s="3">
        <f t="shared" si="399"/>
        <v>0</v>
      </c>
      <c r="S436" s="3">
        <f t="shared" si="400"/>
        <v>0</v>
      </c>
      <c r="T436" s="3">
        <f t="shared" si="401"/>
        <v>0</v>
      </c>
      <c r="U436" s="3">
        <f t="shared" si="402"/>
        <v>-21033.1</v>
      </c>
    </row>
    <row r="437" spans="2:21" s="1" customFormat="1" ht="15" hidden="1" customHeight="1" x14ac:dyDescent="0.3">
      <c r="B437" s="4" t="s">
        <v>857</v>
      </c>
      <c r="C437" s="4" t="s">
        <v>858</v>
      </c>
      <c r="D437" s="3" t="s">
        <v>28</v>
      </c>
      <c r="E437" s="18">
        <v>3</v>
      </c>
      <c r="F437" s="18"/>
      <c r="G437" s="18"/>
      <c r="H437" s="18"/>
      <c r="I437" s="18">
        <f>-VLOOKUP(B437,'DD-5'!$B$12:$G$280,4,FALSE)</f>
        <v>-3</v>
      </c>
      <c r="J437" s="97">
        <f t="shared" si="395"/>
        <v>0</v>
      </c>
      <c r="K437" s="3">
        <v>756.05</v>
      </c>
      <c r="L437" s="3">
        <f t="shared" si="396"/>
        <v>0</v>
      </c>
      <c r="M437" s="3">
        <v>757.65</v>
      </c>
      <c r="N437" s="3">
        <f t="shared" si="397"/>
        <v>0</v>
      </c>
      <c r="O437" s="3">
        <f t="shared" si="398"/>
        <v>1.6000000000000227</v>
      </c>
      <c r="P437" s="3">
        <f t="shared" si="398"/>
        <v>0</v>
      </c>
      <c r="R437" s="3">
        <f t="shared" si="399"/>
        <v>0</v>
      </c>
      <c r="S437" s="3">
        <f t="shared" si="400"/>
        <v>0</v>
      </c>
      <c r="T437" s="3">
        <f t="shared" si="401"/>
        <v>0</v>
      </c>
      <c r="U437" s="3">
        <f t="shared" si="402"/>
        <v>-2268.15</v>
      </c>
    </row>
    <row r="438" spans="2:21" s="1" customFormat="1" ht="15" hidden="1" customHeight="1" x14ac:dyDescent="0.3">
      <c r="B438" s="4" t="s">
        <v>859</v>
      </c>
      <c r="C438" s="4" t="s">
        <v>860</v>
      </c>
      <c r="D438" s="3" t="s">
        <v>28</v>
      </c>
      <c r="E438" s="18">
        <v>1</v>
      </c>
      <c r="F438" s="18"/>
      <c r="G438" s="18"/>
      <c r="H438" s="18"/>
      <c r="I438" s="18">
        <f>-VLOOKUP(B438,'DD-5'!$B$12:$G$280,4,FALSE)</f>
        <v>-1</v>
      </c>
      <c r="J438" s="97">
        <f t="shared" si="395"/>
        <v>0</v>
      </c>
      <c r="K438" s="3">
        <v>2536.04</v>
      </c>
      <c r="L438" s="3">
        <f t="shared" si="396"/>
        <v>0</v>
      </c>
      <c r="M438" s="3">
        <v>2537.64</v>
      </c>
      <c r="N438" s="3">
        <f t="shared" si="397"/>
        <v>0</v>
      </c>
      <c r="O438" s="3">
        <f t="shared" si="398"/>
        <v>1.5999999999999091</v>
      </c>
      <c r="P438" s="3">
        <f t="shared" si="398"/>
        <v>0</v>
      </c>
      <c r="R438" s="3">
        <f t="shared" si="399"/>
        <v>0</v>
      </c>
      <c r="S438" s="3">
        <f t="shared" si="400"/>
        <v>0</v>
      </c>
      <c r="T438" s="3">
        <f t="shared" si="401"/>
        <v>0</v>
      </c>
      <c r="U438" s="3">
        <f t="shared" si="402"/>
        <v>-2536.04</v>
      </c>
    </row>
    <row r="439" spans="2:21" s="1" customFormat="1" ht="15" hidden="1" customHeight="1" x14ac:dyDescent="0.3">
      <c r="B439" s="4" t="s">
        <v>861</v>
      </c>
      <c r="C439" s="4" t="s">
        <v>862</v>
      </c>
      <c r="D439" s="3" t="s">
        <v>28</v>
      </c>
      <c r="E439" s="18">
        <v>31</v>
      </c>
      <c r="F439" s="18"/>
      <c r="G439" s="18"/>
      <c r="H439" s="18"/>
      <c r="I439" s="18">
        <f>-VLOOKUP(B439,'DD-5'!$B$12:$G$280,4,FALSE)</f>
        <v>-31</v>
      </c>
      <c r="J439" s="97">
        <f t="shared" si="395"/>
        <v>0</v>
      </c>
      <c r="K439" s="3">
        <v>2136.0500000000002</v>
      </c>
      <c r="L439" s="3">
        <f t="shared" si="396"/>
        <v>0</v>
      </c>
      <c r="M439" s="3">
        <v>2137.65</v>
      </c>
      <c r="N439" s="3">
        <f t="shared" si="397"/>
        <v>0</v>
      </c>
      <c r="O439" s="3">
        <f t="shared" si="398"/>
        <v>1.5999999999999091</v>
      </c>
      <c r="P439" s="3">
        <f t="shared" si="398"/>
        <v>0</v>
      </c>
      <c r="R439" s="3">
        <f t="shared" si="399"/>
        <v>0</v>
      </c>
      <c r="S439" s="3">
        <f t="shared" si="400"/>
        <v>0</v>
      </c>
      <c r="T439" s="3">
        <f t="shared" si="401"/>
        <v>0</v>
      </c>
      <c r="U439" s="3">
        <f t="shared" si="402"/>
        <v>-66217.55</v>
      </c>
    </row>
    <row r="440" spans="2:21" s="1" customFormat="1" ht="15" hidden="1" customHeight="1" x14ac:dyDescent="0.3">
      <c r="B440" s="4" t="s">
        <v>863</v>
      </c>
      <c r="C440" s="4" t="s">
        <v>864</v>
      </c>
      <c r="D440" s="3" t="s">
        <v>28</v>
      </c>
      <c r="E440" s="18">
        <v>11</v>
      </c>
      <c r="F440" s="18"/>
      <c r="G440" s="18"/>
      <c r="H440" s="18"/>
      <c r="I440" s="18">
        <f>-VLOOKUP(B440,'DD-5'!$B$12:$G$280,4,FALSE)</f>
        <v>-11</v>
      </c>
      <c r="J440" s="97">
        <f t="shared" si="395"/>
        <v>0</v>
      </c>
      <c r="K440" s="3">
        <v>2236.04</v>
      </c>
      <c r="L440" s="3">
        <f t="shared" si="396"/>
        <v>0</v>
      </c>
      <c r="M440" s="3">
        <v>2237.64</v>
      </c>
      <c r="N440" s="3">
        <f t="shared" si="397"/>
        <v>0</v>
      </c>
      <c r="O440" s="3">
        <f t="shared" si="398"/>
        <v>1.5999999999999091</v>
      </c>
      <c r="P440" s="3">
        <f t="shared" si="398"/>
        <v>0</v>
      </c>
      <c r="R440" s="3">
        <f t="shared" si="399"/>
        <v>0</v>
      </c>
      <c r="S440" s="3">
        <f t="shared" si="400"/>
        <v>0</v>
      </c>
      <c r="T440" s="3">
        <f t="shared" si="401"/>
        <v>0</v>
      </c>
      <c r="U440" s="3">
        <f t="shared" si="402"/>
        <v>-24596.44</v>
      </c>
    </row>
    <row r="441" spans="2:21" s="1" customFormat="1" ht="15" hidden="1" customHeight="1" x14ac:dyDescent="0.3">
      <c r="B441" s="4" t="s">
        <v>865</v>
      </c>
      <c r="C441" s="4" t="s">
        <v>866</v>
      </c>
      <c r="D441" s="3" t="s">
        <v>28</v>
      </c>
      <c r="E441" s="18">
        <v>6</v>
      </c>
      <c r="F441" s="18"/>
      <c r="G441" s="18"/>
      <c r="H441" s="18"/>
      <c r="I441" s="18">
        <f>-VLOOKUP(B441,'DD-5'!$B$12:$G$280,4,FALSE)</f>
        <v>-6</v>
      </c>
      <c r="J441" s="97">
        <f t="shared" si="395"/>
        <v>0</v>
      </c>
      <c r="K441" s="3">
        <v>3836.05</v>
      </c>
      <c r="L441" s="3">
        <f t="shared" si="396"/>
        <v>0</v>
      </c>
      <c r="M441" s="3">
        <v>3837.65</v>
      </c>
      <c r="N441" s="3">
        <f t="shared" si="397"/>
        <v>0</v>
      </c>
      <c r="O441" s="3">
        <f t="shared" si="398"/>
        <v>1.5999999999999091</v>
      </c>
      <c r="P441" s="3">
        <f t="shared" si="398"/>
        <v>0</v>
      </c>
      <c r="R441" s="3">
        <f t="shared" si="399"/>
        <v>0</v>
      </c>
      <c r="S441" s="3">
        <f t="shared" si="400"/>
        <v>0</v>
      </c>
      <c r="T441" s="3">
        <f t="shared" si="401"/>
        <v>0</v>
      </c>
      <c r="U441" s="3">
        <f t="shared" si="402"/>
        <v>-23016.3</v>
      </c>
    </row>
    <row r="442" spans="2:21" s="1" customFormat="1" ht="15" hidden="1" customHeight="1" x14ac:dyDescent="0.3">
      <c r="B442" s="4" t="s">
        <v>867</v>
      </c>
      <c r="C442" s="4" t="s">
        <v>868</v>
      </c>
      <c r="D442" s="3" t="s">
        <v>28</v>
      </c>
      <c r="E442" s="18">
        <v>10</v>
      </c>
      <c r="F442" s="18"/>
      <c r="G442" s="18"/>
      <c r="H442" s="18"/>
      <c r="I442" s="18">
        <f>-VLOOKUP(B442,'DD-5'!$B$12:$G$280,4,FALSE)</f>
        <v>-10</v>
      </c>
      <c r="J442" s="97">
        <f t="shared" si="395"/>
        <v>0</v>
      </c>
      <c r="K442" s="3">
        <v>3936.06</v>
      </c>
      <c r="L442" s="3">
        <f t="shared" si="396"/>
        <v>0</v>
      </c>
      <c r="M442" s="3">
        <v>3937.66</v>
      </c>
      <c r="N442" s="3">
        <f t="shared" si="397"/>
        <v>0</v>
      </c>
      <c r="O442" s="3">
        <f t="shared" si="398"/>
        <v>1.5999999999999091</v>
      </c>
      <c r="P442" s="3">
        <f t="shared" si="398"/>
        <v>0</v>
      </c>
      <c r="R442" s="3">
        <f t="shared" si="399"/>
        <v>0</v>
      </c>
      <c r="S442" s="3">
        <f t="shared" si="400"/>
        <v>0</v>
      </c>
      <c r="T442" s="3">
        <f t="shared" si="401"/>
        <v>0</v>
      </c>
      <c r="U442" s="3">
        <f t="shared" si="402"/>
        <v>-39360.6</v>
      </c>
    </row>
    <row r="443" spans="2:21" s="1" customFormat="1" ht="15" hidden="1" customHeight="1" x14ac:dyDescent="0.3">
      <c r="B443" s="4" t="s">
        <v>869</v>
      </c>
      <c r="C443" s="4" t="s">
        <v>870</v>
      </c>
      <c r="D443" s="3" t="s">
        <v>28</v>
      </c>
      <c r="E443" s="18">
        <v>24</v>
      </c>
      <c r="F443" s="18"/>
      <c r="G443" s="18"/>
      <c r="H443" s="18"/>
      <c r="I443" s="18">
        <f>-VLOOKUP(B443,'DD-5'!$B$12:$G$280,4,FALSE)</f>
        <v>-24</v>
      </c>
      <c r="J443" s="97">
        <f t="shared" si="395"/>
        <v>0</v>
      </c>
      <c r="K443" s="3">
        <v>2136.0500000000002</v>
      </c>
      <c r="L443" s="3">
        <f t="shared" si="396"/>
        <v>0</v>
      </c>
      <c r="M443" s="3">
        <v>2137.65</v>
      </c>
      <c r="N443" s="3">
        <f t="shared" si="397"/>
        <v>0</v>
      </c>
      <c r="O443" s="3">
        <f t="shared" si="398"/>
        <v>1.5999999999999091</v>
      </c>
      <c r="P443" s="3">
        <f t="shared" si="398"/>
        <v>0</v>
      </c>
      <c r="R443" s="3">
        <f t="shared" si="399"/>
        <v>0</v>
      </c>
      <c r="S443" s="3">
        <f t="shared" si="400"/>
        <v>0</v>
      </c>
      <c r="T443" s="3">
        <f t="shared" si="401"/>
        <v>0</v>
      </c>
      <c r="U443" s="3">
        <f t="shared" si="402"/>
        <v>-51265.2</v>
      </c>
    </row>
    <row r="444" spans="2:21" s="1" customFormat="1" ht="15" hidden="1" customHeight="1" x14ac:dyDescent="0.3">
      <c r="B444" s="4" t="s">
        <v>871</v>
      </c>
      <c r="C444" s="4" t="s">
        <v>872</v>
      </c>
      <c r="D444" s="3" t="s">
        <v>28</v>
      </c>
      <c r="E444" s="18">
        <v>39</v>
      </c>
      <c r="F444" s="18"/>
      <c r="G444" s="18"/>
      <c r="H444" s="18"/>
      <c r="I444" s="18">
        <f>-VLOOKUP(B444,'DD-5'!$B$12:$G$280,4,FALSE)</f>
        <v>-39</v>
      </c>
      <c r="J444" s="97">
        <f t="shared" si="395"/>
        <v>0</v>
      </c>
      <c r="K444" s="3">
        <v>956.05</v>
      </c>
      <c r="L444" s="3">
        <f t="shared" si="396"/>
        <v>0</v>
      </c>
      <c r="M444" s="3">
        <v>957.65</v>
      </c>
      <c r="N444" s="3">
        <f t="shared" si="397"/>
        <v>0</v>
      </c>
      <c r="O444" s="3">
        <f t="shared" si="398"/>
        <v>1.6000000000000227</v>
      </c>
      <c r="P444" s="3">
        <f t="shared" si="398"/>
        <v>0</v>
      </c>
      <c r="R444" s="3">
        <f t="shared" si="399"/>
        <v>0</v>
      </c>
      <c r="S444" s="3">
        <f t="shared" si="400"/>
        <v>0</v>
      </c>
      <c r="T444" s="3">
        <f t="shared" si="401"/>
        <v>0</v>
      </c>
      <c r="U444" s="3">
        <f t="shared" si="402"/>
        <v>-37285.949999999997</v>
      </c>
    </row>
    <row r="445" spans="2:21" s="1" customFormat="1" ht="15" hidden="1" customHeight="1" x14ac:dyDescent="0.3">
      <c r="B445" s="4" t="s">
        <v>873</v>
      </c>
      <c r="C445" s="4" t="s">
        <v>874</v>
      </c>
      <c r="D445" s="3" t="s">
        <v>28</v>
      </c>
      <c r="E445" s="18">
        <v>22</v>
      </c>
      <c r="F445" s="18"/>
      <c r="G445" s="18"/>
      <c r="H445" s="18"/>
      <c r="I445" s="18">
        <f>-VLOOKUP(B445,'DD-5'!$B$12:$G$280,4,FALSE)</f>
        <v>-22</v>
      </c>
      <c r="J445" s="97">
        <f t="shared" si="395"/>
        <v>0</v>
      </c>
      <c r="K445" s="3">
        <v>986.04</v>
      </c>
      <c r="L445" s="3">
        <f t="shared" si="396"/>
        <v>0</v>
      </c>
      <c r="M445" s="3">
        <v>987.64</v>
      </c>
      <c r="N445" s="3">
        <f t="shared" si="397"/>
        <v>0</v>
      </c>
      <c r="O445" s="3">
        <f t="shared" si="398"/>
        <v>1.6000000000000227</v>
      </c>
      <c r="P445" s="3">
        <f t="shared" si="398"/>
        <v>0</v>
      </c>
      <c r="R445" s="3">
        <f t="shared" si="399"/>
        <v>0</v>
      </c>
      <c r="S445" s="3">
        <f t="shared" si="400"/>
        <v>0</v>
      </c>
      <c r="T445" s="3">
        <f t="shared" si="401"/>
        <v>0</v>
      </c>
      <c r="U445" s="3">
        <f t="shared" si="402"/>
        <v>-21692.880000000001</v>
      </c>
    </row>
    <row r="446" spans="2:21" s="1" customFormat="1" ht="15" customHeight="1" x14ac:dyDescent="0.3">
      <c r="B446" s="4" t="s">
        <v>875</v>
      </c>
      <c r="C446" s="4" t="s">
        <v>876</v>
      </c>
      <c r="D446" s="3" t="s">
        <v>28</v>
      </c>
      <c r="E446" s="18">
        <v>1</v>
      </c>
      <c r="F446" s="18"/>
      <c r="G446" s="18"/>
      <c r="H446" s="18"/>
      <c r="I446" s="18"/>
      <c r="J446" s="97">
        <f t="shared" si="395"/>
        <v>1</v>
      </c>
      <c r="K446" s="3">
        <v>2986.05</v>
      </c>
      <c r="L446" s="3">
        <f t="shared" si="396"/>
        <v>2986.05</v>
      </c>
      <c r="M446" s="3">
        <v>2987.65</v>
      </c>
      <c r="N446" s="3">
        <f t="shared" si="397"/>
        <v>2987.65</v>
      </c>
      <c r="O446" s="3">
        <f t="shared" si="398"/>
        <v>1.5999999999999091</v>
      </c>
      <c r="P446" s="3">
        <f t="shared" si="398"/>
        <v>1.5999999999999091</v>
      </c>
      <c r="R446" s="3">
        <f t="shared" si="399"/>
        <v>0</v>
      </c>
      <c r="S446" s="3">
        <f t="shared" si="400"/>
        <v>0</v>
      </c>
      <c r="T446" s="3">
        <f t="shared" si="401"/>
        <v>0</v>
      </c>
      <c r="U446" s="3">
        <f t="shared" si="402"/>
        <v>0</v>
      </c>
    </row>
    <row r="447" spans="2:21" s="1" customFormat="1" ht="15" customHeight="1" x14ac:dyDescent="0.3">
      <c r="B447" s="4" t="s">
        <v>877</v>
      </c>
      <c r="C447" s="4" t="s">
        <v>878</v>
      </c>
      <c r="D447" s="3" t="s">
        <v>28</v>
      </c>
      <c r="E447" s="18">
        <v>2</v>
      </c>
      <c r="F447" s="18"/>
      <c r="G447" s="18"/>
      <c r="H447" s="18">
        <f>VLOOKUP(B447,'MM-5'!$B$12:$G$255,4,FALSE)</f>
        <v>2</v>
      </c>
      <c r="I447" s="18"/>
      <c r="J447" s="97">
        <f t="shared" si="395"/>
        <v>4</v>
      </c>
      <c r="K447" s="3">
        <v>3104.05</v>
      </c>
      <c r="L447" s="3">
        <f t="shared" si="396"/>
        <v>12416.2</v>
      </c>
      <c r="M447" s="3">
        <v>3105.65</v>
      </c>
      <c r="N447" s="3">
        <f t="shared" si="397"/>
        <v>12422.6</v>
      </c>
      <c r="O447" s="3">
        <f t="shared" si="398"/>
        <v>1.5999999999999091</v>
      </c>
      <c r="P447" s="3">
        <f t="shared" si="398"/>
        <v>6.3999999999996362</v>
      </c>
      <c r="R447" s="3">
        <f t="shared" si="399"/>
        <v>0</v>
      </c>
      <c r="S447" s="3">
        <f t="shared" si="400"/>
        <v>0</v>
      </c>
      <c r="T447" s="3">
        <f t="shared" si="401"/>
        <v>6208.1</v>
      </c>
      <c r="U447" s="3">
        <f t="shared" si="402"/>
        <v>0</v>
      </c>
    </row>
    <row r="448" spans="2:21" s="1" customFormat="1" ht="15" customHeight="1" x14ac:dyDescent="0.3">
      <c r="B448" s="4" t="s">
        <v>879</v>
      </c>
      <c r="C448" s="4" t="s">
        <v>880</v>
      </c>
      <c r="D448" s="3" t="s">
        <v>28</v>
      </c>
      <c r="E448" s="18">
        <v>2</v>
      </c>
      <c r="F448" s="18"/>
      <c r="G448" s="18"/>
      <c r="H448" s="18"/>
      <c r="I448" s="18"/>
      <c r="J448" s="97">
        <f t="shared" si="395"/>
        <v>2</v>
      </c>
      <c r="K448" s="3">
        <v>4236.8500000000004</v>
      </c>
      <c r="L448" s="3">
        <f t="shared" si="396"/>
        <v>8473.7000000000007</v>
      </c>
      <c r="M448" s="3">
        <v>4238.45</v>
      </c>
      <c r="N448" s="3">
        <f t="shared" si="397"/>
        <v>8476.9</v>
      </c>
      <c r="O448" s="3">
        <f t="shared" si="398"/>
        <v>1.5999999999994543</v>
      </c>
      <c r="P448" s="3">
        <f t="shared" si="398"/>
        <v>3.1999999999989086</v>
      </c>
      <c r="R448" s="3">
        <f t="shared" si="399"/>
        <v>0</v>
      </c>
      <c r="S448" s="3">
        <f t="shared" si="400"/>
        <v>0</v>
      </c>
      <c r="T448" s="3">
        <f t="shared" si="401"/>
        <v>0</v>
      </c>
      <c r="U448" s="3">
        <f t="shared" si="402"/>
        <v>0</v>
      </c>
    </row>
    <row r="449" spans="2:21" s="1" customFormat="1" ht="15" hidden="1" customHeight="1" x14ac:dyDescent="0.3">
      <c r="B449" s="4" t="s">
        <v>881</v>
      </c>
      <c r="C449" s="4" t="s">
        <v>882</v>
      </c>
      <c r="D449" s="3" t="s">
        <v>28</v>
      </c>
      <c r="E449" s="18">
        <v>2</v>
      </c>
      <c r="F449" s="18"/>
      <c r="G449" s="18"/>
      <c r="H449" s="18"/>
      <c r="I449" s="18">
        <f>-VLOOKUP(B449,'DD-5'!$B$12:$G$280,4,FALSE)</f>
        <v>-2</v>
      </c>
      <c r="J449" s="97">
        <f t="shared" si="395"/>
        <v>0</v>
      </c>
      <c r="K449" s="3">
        <v>2708.75</v>
      </c>
      <c r="L449" s="3">
        <f t="shared" si="396"/>
        <v>0</v>
      </c>
      <c r="M449" s="3">
        <v>2710.35</v>
      </c>
      <c r="N449" s="3">
        <f t="shared" si="397"/>
        <v>0</v>
      </c>
      <c r="O449" s="3">
        <f t="shared" si="398"/>
        <v>1.5999999999999091</v>
      </c>
      <c r="P449" s="3">
        <f t="shared" si="398"/>
        <v>0</v>
      </c>
      <c r="R449" s="3">
        <f t="shared" si="399"/>
        <v>0</v>
      </c>
      <c r="S449" s="3">
        <f t="shared" si="400"/>
        <v>0</v>
      </c>
      <c r="T449" s="3">
        <f t="shared" si="401"/>
        <v>0</v>
      </c>
      <c r="U449" s="3">
        <f t="shared" si="402"/>
        <v>-5417.5</v>
      </c>
    </row>
    <row r="450" spans="2:21" s="1" customFormat="1" ht="15" hidden="1" customHeight="1" x14ac:dyDescent="0.3">
      <c r="B450" s="4" t="s">
        <v>883</v>
      </c>
      <c r="C450" s="4" t="s">
        <v>884</v>
      </c>
      <c r="D450" s="3" t="s">
        <v>28</v>
      </c>
      <c r="E450" s="18">
        <v>6</v>
      </c>
      <c r="F450" s="18"/>
      <c r="G450" s="18"/>
      <c r="H450" s="18"/>
      <c r="I450" s="18">
        <f>-VLOOKUP(B450,'DD-5'!$B$12:$G$280,4,FALSE)</f>
        <v>-6</v>
      </c>
      <c r="J450" s="97">
        <f t="shared" si="395"/>
        <v>0</v>
      </c>
      <c r="K450" s="3">
        <v>1409.57</v>
      </c>
      <c r="L450" s="3">
        <f t="shared" si="396"/>
        <v>0</v>
      </c>
      <c r="M450" s="3">
        <v>1411.17</v>
      </c>
      <c r="N450" s="3">
        <f t="shared" si="397"/>
        <v>0</v>
      </c>
      <c r="O450" s="3">
        <f t="shared" si="398"/>
        <v>1.6000000000001364</v>
      </c>
      <c r="P450" s="3">
        <f t="shared" si="398"/>
        <v>0</v>
      </c>
      <c r="R450" s="3">
        <f t="shared" si="399"/>
        <v>0</v>
      </c>
      <c r="S450" s="3">
        <f t="shared" si="400"/>
        <v>0</v>
      </c>
      <c r="T450" s="3">
        <f t="shared" si="401"/>
        <v>0</v>
      </c>
      <c r="U450" s="3">
        <f t="shared" si="402"/>
        <v>-8457.42</v>
      </c>
    </row>
    <row r="451" spans="2:21" s="1" customFormat="1" ht="15" hidden="1" customHeight="1" x14ac:dyDescent="0.3">
      <c r="B451" s="4" t="s">
        <v>885</v>
      </c>
      <c r="C451" s="4" t="s">
        <v>886</v>
      </c>
      <c r="D451" s="3" t="s">
        <v>28</v>
      </c>
      <c r="E451" s="18">
        <v>3</v>
      </c>
      <c r="F451" s="18"/>
      <c r="G451" s="18"/>
      <c r="H451" s="18"/>
      <c r="I451" s="18">
        <f>-VLOOKUP(B451,'DD-5'!$B$12:$G$280,4,FALSE)</f>
        <v>-3</v>
      </c>
      <c r="J451" s="97">
        <f t="shared" si="395"/>
        <v>0</v>
      </c>
      <c r="K451" s="3">
        <v>1164.1300000000001</v>
      </c>
      <c r="L451" s="3">
        <f t="shared" si="396"/>
        <v>0</v>
      </c>
      <c r="M451" s="3">
        <v>1165.73</v>
      </c>
      <c r="N451" s="3">
        <f t="shared" si="397"/>
        <v>0</v>
      </c>
      <c r="O451" s="3">
        <f t="shared" si="398"/>
        <v>1.5999999999999091</v>
      </c>
      <c r="P451" s="3">
        <f t="shared" si="398"/>
        <v>0</v>
      </c>
      <c r="R451" s="3">
        <f t="shared" si="399"/>
        <v>0</v>
      </c>
      <c r="S451" s="3">
        <f t="shared" si="400"/>
        <v>0</v>
      </c>
      <c r="T451" s="3">
        <f t="shared" si="401"/>
        <v>0</v>
      </c>
      <c r="U451" s="3">
        <f t="shared" si="402"/>
        <v>-3492.39</v>
      </c>
    </row>
    <row r="452" spans="2:21" s="1" customFormat="1" ht="15" hidden="1" customHeight="1" x14ac:dyDescent="0.3">
      <c r="B452" s="4" t="s">
        <v>887</v>
      </c>
      <c r="C452" s="4" t="s">
        <v>888</v>
      </c>
      <c r="D452" s="3" t="s">
        <v>28</v>
      </c>
      <c r="E452" s="18">
        <v>3</v>
      </c>
      <c r="F452" s="18"/>
      <c r="G452" s="18"/>
      <c r="H452" s="18"/>
      <c r="I452" s="18">
        <f>-VLOOKUP(B452,'DD-5'!$B$12:$G$280,4,FALSE)</f>
        <v>-3</v>
      </c>
      <c r="J452" s="97">
        <f t="shared" si="395"/>
        <v>0</v>
      </c>
      <c r="K452" s="3">
        <v>5186.75</v>
      </c>
      <c r="L452" s="3">
        <f t="shared" si="396"/>
        <v>0</v>
      </c>
      <c r="M452" s="3">
        <v>5188.3500000000004</v>
      </c>
      <c r="N452" s="3">
        <f t="shared" si="397"/>
        <v>0</v>
      </c>
      <c r="O452" s="3">
        <f t="shared" si="398"/>
        <v>1.6000000000003638</v>
      </c>
      <c r="P452" s="3">
        <f t="shared" si="398"/>
        <v>0</v>
      </c>
      <c r="R452" s="3">
        <f t="shared" si="399"/>
        <v>0</v>
      </c>
      <c r="S452" s="3">
        <f t="shared" si="400"/>
        <v>0</v>
      </c>
      <c r="T452" s="3">
        <f t="shared" si="401"/>
        <v>0</v>
      </c>
      <c r="U452" s="3">
        <f t="shared" si="402"/>
        <v>-15560.25</v>
      </c>
    </row>
    <row r="453" spans="2:21" s="1" customFormat="1" ht="15" hidden="1" customHeight="1" x14ac:dyDescent="0.3">
      <c r="B453" s="4" t="s">
        <v>889</v>
      </c>
      <c r="C453" s="4" t="s">
        <v>890</v>
      </c>
      <c r="D453" s="3" t="s">
        <v>28</v>
      </c>
      <c r="E453" s="18">
        <v>1</v>
      </c>
      <c r="F453" s="18"/>
      <c r="G453" s="18"/>
      <c r="H453" s="18"/>
      <c r="I453" s="18">
        <f>-VLOOKUP(B453,'DD-5'!$B$12:$G$280,4,FALSE)</f>
        <v>-1</v>
      </c>
      <c r="J453" s="97">
        <f t="shared" si="395"/>
        <v>0</v>
      </c>
      <c r="K453" s="3">
        <v>810.13</v>
      </c>
      <c r="L453" s="3">
        <f t="shared" si="396"/>
        <v>0</v>
      </c>
      <c r="M453" s="3">
        <v>811.73</v>
      </c>
      <c r="N453" s="3">
        <f t="shared" si="397"/>
        <v>0</v>
      </c>
      <c r="O453" s="3">
        <f t="shared" si="398"/>
        <v>1.6000000000000227</v>
      </c>
      <c r="P453" s="3">
        <f t="shared" si="398"/>
        <v>0</v>
      </c>
      <c r="R453" s="3">
        <f t="shared" si="399"/>
        <v>0</v>
      </c>
      <c r="S453" s="3">
        <f t="shared" si="400"/>
        <v>0</v>
      </c>
      <c r="T453" s="3">
        <f t="shared" si="401"/>
        <v>0</v>
      </c>
      <c r="U453" s="3">
        <f t="shared" si="402"/>
        <v>-810.13</v>
      </c>
    </row>
    <row r="454" spans="2:21" s="1" customFormat="1" ht="15" hidden="1" customHeight="1" x14ac:dyDescent="0.3">
      <c r="B454" s="4" t="s">
        <v>891</v>
      </c>
      <c r="C454" s="4" t="s">
        <v>892</v>
      </c>
      <c r="D454" s="3" t="s">
        <v>28</v>
      </c>
      <c r="E454" s="18">
        <v>11</v>
      </c>
      <c r="F454" s="18"/>
      <c r="G454" s="18"/>
      <c r="H454" s="18"/>
      <c r="I454" s="18">
        <f>-VLOOKUP(B454,'DD-5'!$B$12:$G$280,4,FALSE)</f>
        <v>-11</v>
      </c>
      <c r="J454" s="97">
        <f t="shared" si="395"/>
        <v>0</v>
      </c>
      <c r="K454" s="3">
        <v>886.05</v>
      </c>
      <c r="L454" s="3">
        <f t="shared" si="396"/>
        <v>0</v>
      </c>
      <c r="M454" s="3">
        <v>887.65</v>
      </c>
      <c r="N454" s="3">
        <f t="shared" si="397"/>
        <v>0</v>
      </c>
      <c r="O454" s="3">
        <f t="shared" si="398"/>
        <v>1.6000000000000227</v>
      </c>
      <c r="P454" s="3">
        <f t="shared" si="398"/>
        <v>0</v>
      </c>
      <c r="R454" s="3">
        <f t="shared" si="399"/>
        <v>0</v>
      </c>
      <c r="S454" s="3">
        <f t="shared" si="400"/>
        <v>0</v>
      </c>
      <c r="T454" s="3">
        <f t="shared" si="401"/>
        <v>0</v>
      </c>
      <c r="U454" s="3">
        <f t="shared" si="402"/>
        <v>-9746.5499999999993</v>
      </c>
    </row>
    <row r="455" spans="2:21" s="1" customFormat="1" ht="25.2" hidden="1" customHeight="1" x14ac:dyDescent="0.3">
      <c r="B455" s="12" t="s">
        <v>893</v>
      </c>
      <c r="C455" s="12" t="s">
        <v>894</v>
      </c>
      <c r="D455" s="13"/>
      <c r="E455" s="17"/>
      <c r="F455" s="17"/>
      <c r="G455" s="17"/>
      <c r="H455" s="17"/>
      <c r="I455" s="17"/>
      <c r="J455" s="17"/>
      <c r="K455" s="13"/>
      <c r="L455" s="13">
        <f>SUM(L456:L467)</f>
        <v>166080.19999999995</v>
      </c>
      <c r="M455" s="13"/>
      <c r="N455" s="13">
        <f>SUM(N456:N467)</f>
        <v>166080.19999999995</v>
      </c>
      <c r="O455" s="13"/>
      <c r="P455" s="13">
        <f>SUM(P456:P467)</f>
        <v>0</v>
      </c>
      <c r="R455" s="13">
        <f t="shared" ref="R455:U455" si="403">SUM(R456:R467)</f>
        <v>0</v>
      </c>
      <c r="S455" s="13">
        <f t="shared" si="403"/>
        <v>0</v>
      </c>
      <c r="T455" s="13">
        <f t="shared" si="403"/>
        <v>0</v>
      </c>
      <c r="U455" s="13">
        <f t="shared" si="403"/>
        <v>0</v>
      </c>
    </row>
    <row r="456" spans="2:21" s="1" customFormat="1" ht="15" hidden="1" customHeight="1" x14ac:dyDescent="0.3">
      <c r="B456" s="4" t="s">
        <v>895</v>
      </c>
      <c r="C456" s="4" t="s">
        <v>896</v>
      </c>
      <c r="D456" s="3" t="s">
        <v>25</v>
      </c>
      <c r="E456" s="18">
        <v>25.07</v>
      </c>
      <c r="F456" s="18"/>
      <c r="G456" s="18"/>
      <c r="H456" s="18"/>
      <c r="I456" s="18"/>
      <c r="J456" s="97">
        <f t="shared" ref="J456:J467" si="404">SUM(E456:I456)</f>
        <v>25.07</v>
      </c>
      <c r="K456" s="3">
        <v>660.8</v>
      </c>
      <c r="L456" s="3">
        <f t="shared" ref="L456:L467" si="405">+ROUND(+IF(J456="",0,J456*K456),2)</f>
        <v>16566.259999999998</v>
      </c>
      <c r="M456" s="3">
        <v>660.8</v>
      </c>
      <c r="N456" s="3">
        <f t="shared" ref="N456:N467" si="406">+ROUND(+IF(J456="",0,J456*M456),2)</f>
        <v>16566.259999999998</v>
      </c>
      <c r="O456" s="3">
        <f t="shared" ref="O456:P467" si="407">+M456-K456</f>
        <v>0</v>
      </c>
      <c r="P456" s="3">
        <f t="shared" si="407"/>
        <v>0</v>
      </c>
      <c r="R456" s="3">
        <f t="shared" ref="R456:R467" si="408">+ROUND($K456*F456,2)</f>
        <v>0</v>
      </c>
      <c r="S456" s="3">
        <f t="shared" ref="S456:S467" si="409">+ROUND($K456*G456,2)</f>
        <v>0</v>
      </c>
      <c r="T456" s="3">
        <f t="shared" ref="T456:T467" si="410">+ROUND($K456*H456,2)</f>
        <v>0</v>
      </c>
      <c r="U456" s="3">
        <f t="shared" ref="U456:U467" si="411">+ROUND($K456*I456,2)</f>
        <v>0</v>
      </c>
    </row>
    <row r="457" spans="2:21" s="1" customFormat="1" ht="15" hidden="1" customHeight="1" x14ac:dyDescent="0.3">
      <c r="B457" s="4" t="s">
        <v>897</v>
      </c>
      <c r="C457" s="4" t="s">
        <v>898</v>
      </c>
      <c r="D457" s="3" t="s">
        <v>25</v>
      </c>
      <c r="E457" s="18">
        <v>39.840000000000003</v>
      </c>
      <c r="F457" s="18"/>
      <c r="G457" s="18"/>
      <c r="H457" s="18"/>
      <c r="I457" s="18"/>
      <c r="J457" s="97">
        <f t="shared" si="404"/>
        <v>39.840000000000003</v>
      </c>
      <c r="K457" s="3">
        <v>577.02</v>
      </c>
      <c r="L457" s="3">
        <f t="shared" si="405"/>
        <v>22988.48</v>
      </c>
      <c r="M457" s="3">
        <v>577.02</v>
      </c>
      <c r="N457" s="3">
        <f t="shared" si="406"/>
        <v>22988.48</v>
      </c>
      <c r="O457" s="3">
        <f t="shared" si="407"/>
        <v>0</v>
      </c>
      <c r="P457" s="3">
        <f t="shared" si="407"/>
        <v>0</v>
      </c>
      <c r="R457" s="3">
        <f t="shared" si="408"/>
        <v>0</v>
      </c>
      <c r="S457" s="3">
        <f t="shared" si="409"/>
        <v>0</v>
      </c>
      <c r="T457" s="3">
        <f t="shared" si="410"/>
        <v>0</v>
      </c>
      <c r="U457" s="3">
        <f t="shared" si="411"/>
        <v>0</v>
      </c>
    </row>
    <row r="458" spans="2:21" s="1" customFormat="1" ht="15" hidden="1" customHeight="1" x14ac:dyDescent="0.3">
      <c r="B458" s="4" t="s">
        <v>899</v>
      </c>
      <c r="C458" s="4" t="s">
        <v>900</v>
      </c>
      <c r="D458" s="3" t="s">
        <v>25</v>
      </c>
      <c r="E458" s="18">
        <v>22.56</v>
      </c>
      <c r="F458" s="18"/>
      <c r="G458" s="18"/>
      <c r="H458" s="18"/>
      <c r="I458" s="18"/>
      <c r="J458" s="97">
        <f t="shared" si="404"/>
        <v>22.56</v>
      </c>
      <c r="K458" s="3">
        <v>666.7</v>
      </c>
      <c r="L458" s="3">
        <f t="shared" si="405"/>
        <v>15040.75</v>
      </c>
      <c r="M458" s="3">
        <v>666.7</v>
      </c>
      <c r="N458" s="3">
        <f t="shared" si="406"/>
        <v>15040.75</v>
      </c>
      <c r="O458" s="3">
        <f t="shared" si="407"/>
        <v>0</v>
      </c>
      <c r="P458" s="3">
        <f t="shared" si="407"/>
        <v>0</v>
      </c>
      <c r="R458" s="3">
        <f t="shared" si="408"/>
        <v>0</v>
      </c>
      <c r="S458" s="3">
        <f t="shared" si="409"/>
        <v>0</v>
      </c>
      <c r="T458" s="3">
        <f t="shared" si="410"/>
        <v>0</v>
      </c>
      <c r="U458" s="3">
        <f t="shared" si="411"/>
        <v>0</v>
      </c>
    </row>
    <row r="459" spans="2:21" s="1" customFormat="1" ht="15" hidden="1" customHeight="1" x14ac:dyDescent="0.3">
      <c r="B459" s="4" t="s">
        <v>901</v>
      </c>
      <c r="C459" s="4" t="s">
        <v>902</v>
      </c>
      <c r="D459" s="3" t="s">
        <v>25</v>
      </c>
      <c r="E459" s="18">
        <v>1.5</v>
      </c>
      <c r="F459" s="18"/>
      <c r="G459" s="18"/>
      <c r="H459" s="18"/>
      <c r="I459" s="18"/>
      <c r="J459" s="97">
        <f t="shared" si="404"/>
        <v>1.5</v>
      </c>
      <c r="K459" s="3">
        <v>1264</v>
      </c>
      <c r="L459" s="3">
        <f t="shared" si="405"/>
        <v>1896</v>
      </c>
      <c r="M459" s="3">
        <v>1264</v>
      </c>
      <c r="N459" s="3">
        <f t="shared" si="406"/>
        <v>1896</v>
      </c>
      <c r="O459" s="3">
        <f t="shared" si="407"/>
        <v>0</v>
      </c>
      <c r="P459" s="3">
        <f t="shared" si="407"/>
        <v>0</v>
      </c>
      <c r="R459" s="3">
        <f t="shared" si="408"/>
        <v>0</v>
      </c>
      <c r="S459" s="3">
        <f t="shared" si="409"/>
        <v>0</v>
      </c>
      <c r="T459" s="3">
        <f t="shared" si="410"/>
        <v>0</v>
      </c>
      <c r="U459" s="3">
        <f t="shared" si="411"/>
        <v>0</v>
      </c>
    </row>
    <row r="460" spans="2:21" s="1" customFormat="1" ht="15" hidden="1" customHeight="1" x14ac:dyDescent="0.3">
      <c r="B460" s="4" t="s">
        <v>903</v>
      </c>
      <c r="C460" s="4" t="s">
        <v>904</v>
      </c>
      <c r="D460" s="3" t="s">
        <v>25</v>
      </c>
      <c r="E460" s="18">
        <v>29.47</v>
      </c>
      <c r="F460" s="18"/>
      <c r="G460" s="18"/>
      <c r="H460" s="18"/>
      <c r="I460" s="18"/>
      <c r="J460" s="97">
        <f t="shared" si="404"/>
        <v>29.47</v>
      </c>
      <c r="K460" s="3">
        <v>664.34</v>
      </c>
      <c r="L460" s="3">
        <f t="shared" si="405"/>
        <v>19578.099999999999</v>
      </c>
      <c r="M460" s="3">
        <v>664.34</v>
      </c>
      <c r="N460" s="3">
        <f t="shared" si="406"/>
        <v>19578.099999999999</v>
      </c>
      <c r="O460" s="3">
        <f t="shared" si="407"/>
        <v>0</v>
      </c>
      <c r="P460" s="3">
        <f t="shared" si="407"/>
        <v>0</v>
      </c>
      <c r="R460" s="3">
        <f t="shared" si="408"/>
        <v>0</v>
      </c>
      <c r="S460" s="3">
        <f t="shared" si="409"/>
        <v>0</v>
      </c>
      <c r="T460" s="3">
        <f t="shared" si="410"/>
        <v>0</v>
      </c>
      <c r="U460" s="3">
        <f t="shared" si="411"/>
        <v>0</v>
      </c>
    </row>
    <row r="461" spans="2:21" s="1" customFormat="1" ht="15" hidden="1" customHeight="1" x14ac:dyDescent="0.3">
      <c r="B461" s="4" t="s">
        <v>905</v>
      </c>
      <c r="C461" s="4" t="s">
        <v>906</v>
      </c>
      <c r="D461" s="3" t="s">
        <v>25</v>
      </c>
      <c r="E461" s="18">
        <v>16.88</v>
      </c>
      <c r="F461" s="18"/>
      <c r="G461" s="18"/>
      <c r="H461" s="18"/>
      <c r="I461" s="18"/>
      <c r="J461" s="97">
        <f t="shared" si="404"/>
        <v>16.88</v>
      </c>
      <c r="K461" s="3">
        <v>1424</v>
      </c>
      <c r="L461" s="3">
        <f t="shared" si="405"/>
        <v>24037.119999999999</v>
      </c>
      <c r="M461" s="3">
        <v>1424</v>
      </c>
      <c r="N461" s="3">
        <f t="shared" si="406"/>
        <v>24037.119999999999</v>
      </c>
      <c r="O461" s="3">
        <f t="shared" si="407"/>
        <v>0</v>
      </c>
      <c r="P461" s="3">
        <f t="shared" si="407"/>
        <v>0</v>
      </c>
      <c r="R461" s="3">
        <f t="shared" si="408"/>
        <v>0</v>
      </c>
      <c r="S461" s="3">
        <f t="shared" si="409"/>
        <v>0</v>
      </c>
      <c r="T461" s="3">
        <f t="shared" si="410"/>
        <v>0</v>
      </c>
      <c r="U461" s="3">
        <f t="shared" si="411"/>
        <v>0</v>
      </c>
    </row>
    <row r="462" spans="2:21" s="1" customFormat="1" ht="15" hidden="1" customHeight="1" x14ac:dyDescent="0.3">
      <c r="B462" s="4" t="s">
        <v>907</v>
      </c>
      <c r="C462" s="4" t="s">
        <v>908</v>
      </c>
      <c r="D462" s="3" t="s">
        <v>25</v>
      </c>
      <c r="E462" s="18">
        <v>16.420000000000002</v>
      </c>
      <c r="F462" s="18"/>
      <c r="G462" s="18"/>
      <c r="H462" s="18"/>
      <c r="I462" s="18"/>
      <c r="J462" s="97">
        <f t="shared" si="404"/>
        <v>16.420000000000002</v>
      </c>
      <c r="K462" s="3">
        <v>960</v>
      </c>
      <c r="L462" s="3">
        <f t="shared" si="405"/>
        <v>15763.2</v>
      </c>
      <c r="M462" s="3">
        <v>960</v>
      </c>
      <c r="N462" s="3">
        <f t="shared" si="406"/>
        <v>15763.2</v>
      </c>
      <c r="O462" s="3">
        <f t="shared" si="407"/>
        <v>0</v>
      </c>
      <c r="P462" s="3">
        <f t="shared" si="407"/>
        <v>0</v>
      </c>
      <c r="R462" s="3">
        <f t="shared" si="408"/>
        <v>0</v>
      </c>
      <c r="S462" s="3">
        <f t="shared" si="409"/>
        <v>0</v>
      </c>
      <c r="T462" s="3">
        <f t="shared" si="410"/>
        <v>0</v>
      </c>
      <c r="U462" s="3">
        <f t="shared" si="411"/>
        <v>0</v>
      </c>
    </row>
    <row r="463" spans="2:21" s="1" customFormat="1" ht="15" hidden="1" customHeight="1" x14ac:dyDescent="0.3">
      <c r="B463" s="4" t="s">
        <v>909</v>
      </c>
      <c r="C463" s="4" t="s">
        <v>910</v>
      </c>
      <c r="D463" s="3" t="s">
        <v>25</v>
      </c>
      <c r="E463" s="18">
        <v>24.25</v>
      </c>
      <c r="F463" s="18"/>
      <c r="G463" s="18"/>
      <c r="H463" s="18"/>
      <c r="I463" s="18"/>
      <c r="J463" s="97">
        <f t="shared" si="404"/>
        <v>24.25</v>
      </c>
      <c r="K463" s="3">
        <v>660</v>
      </c>
      <c r="L463" s="3">
        <f t="shared" si="405"/>
        <v>16005</v>
      </c>
      <c r="M463" s="3">
        <v>660</v>
      </c>
      <c r="N463" s="3">
        <f t="shared" si="406"/>
        <v>16005</v>
      </c>
      <c r="O463" s="3">
        <f t="shared" si="407"/>
        <v>0</v>
      </c>
      <c r="P463" s="3">
        <f t="shared" si="407"/>
        <v>0</v>
      </c>
      <c r="R463" s="3">
        <f t="shared" si="408"/>
        <v>0</v>
      </c>
      <c r="S463" s="3">
        <f t="shared" si="409"/>
        <v>0</v>
      </c>
      <c r="T463" s="3">
        <f t="shared" si="410"/>
        <v>0</v>
      </c>
      <c r="U463" s="3">
        <f t="shared" si="411"/>
        <v>0</v>
      </c>
    </row>
    <row r="464" spans="2:21" s="1" customFormat="1" ht="15" hidden="1" customHeight="1" x14ac:dyDescent="0.3">
      <c r="B464" s="4" t="s">
        <v>911</v>
      </c>
      <c r="C464" s="4" t="s">
        <v>912</v>
      </c>
      <c r="D464" s="3" t="s">
        <v>25</v>
      </c>
      <c r="E464" s="18">
        <v>8.9</v>
      </c>
      <c r="F464" s="18"/>
      <c r="G464" s="18"/>
      <c r="H464" s="18"/>
      <c r="I464" s="18"/>
      <c r="J464" s="97">
        <f t="shared" si="404"/>
        <v>8.9</v>
      </c>
      <c r="K464" s="3">
        <v>566</v>
      </c>
      <c r="L464" s="3">
        <f t="shared" si="405"/>
        <v>5037.3999999999996</v>
      </c>
      <c r="M464" s="3">
        <v>566</v>
      </c>
      <c r="N464" s="3">
        <f t="shared" si="406"/>
        <v>5037.3999999999996</v>
      </c>
      <c r="O464" s="3">
        <f t="shared" si="407"/>
        <v>0</v>
      </c>
      <c r="P464" s="3">
        <f t="shared" si="407"/>
        <v>0</v>
      </c>
      <c r="R464" s="3">
        <f t="shared" si="408"/>
        <v>0</v>
      </c>
      <c r="S464" s="3">
        <f t="shared" si="409"/>
        <v>0</v>
      </c>
      <c r="T464" s="3">
        <f t="shared" si="410"/>
        <v>0</v>
      </c>
      <c r="U464" s="3">
        <f t="shared" si="411"/>
        <v>0</v>
      </c>
    </row>
    <row r="465" spans="2:21" s="1" customFormat="1" ht="15" hidden="1" customHeight="1" x14ac:dyDescent="0.3">
      <c r="B465" s="4" t="s">
        <v>913</v>
      </c>
      <c r="C465" s="4" t="s">
        <v>914</v>
      </c>
      <c r="D465" s="3" t="s">
        <v>25</v>
      </c>
      <c r="E465" s="18">
        <v>4.79</v>
      </c>
      <c r="F465" s="18"/>
      <c r="G465" s="18"/>
      <c r="H465" s="18"/>
      <c r="I465" s="18"/>
      <c r="J465" s="97">
        <f t="shared" si="404"/>
        <v>4.79</v>
      </c>
      <c r="K465" s="3">
        <v>750</v>
      </c>
      <c r="L465" s="3">
        <f t="shared" si="405"/>
        <v>3592.5</v>
      </c>
      <c r="M465" s="3">
        <v>750</v>
      </c>
      <c r="N465" s="3">
        <f t="shared" si="406"/>
        <v>3592.5</v>
      </c>
      <c r="O465" s="3">
        <f t="shared" si="407"/>
        <v>0</v>
      </c>
      <c r="P465" s="3">
        <f t="shared" si="407"/>
        <v>0</v>
      </c>
      <c r="R465" s="3">
        <f t="shared" si="408"/>
        <v>0</v>
      </c>
      <c r="S465" s="3">
        <f t="shared" si="409"/>
        <v>0</v>
      </c>
      <c r="T465" s="3">
        <f t="shared" si="410"/>
        <v>0</v>
      </c>
      <c r="U465" s="3">
        <f t="shared" si="411"/>
        <v>0</v>
      </c>
    </row>
    <row r="466" spans="2:21" s="1" customFormat="1" ht="15" hidden="1" customHeight="1" x14ac:dyDescent="0.3">
      <c r="B466" s="4" t="s">
        <v>915</v>
      </c>
      <c r="C466" s="4" t="s">
        <v>916</v>
      </c>
      <c r="D466" s="3" t="s">
        <v>25</v>
      </c>
      <c r="E466" s="18">
        <v>32.049999999999997</v>
      </c>
      <c r="F466" s="18"/>
      <c r="G466" s="18"/>
      <c r="H466" s="18"/>
      <c r="I466" s="18"/>
      <c r="J466" s="97">
        <f t="shared" si="404"/>
        <v>32.049999999999997</v>
      </c>
      <c r="K466" s="3">
        <v>695.02</v>
      </c>
      <c r="L466" s="3">
        <f t="shared" si="405"/>
        <v>22275.39</v>
      </c>
      <c r="M466" s="3">
        <v>695.02</v>
      </c>
      <c r="N466" s="3">
        <f t="shared" si="406"/>
        <v>22275.39</v>
      </c>
      <c r="O466" s="3">
        <f t="shared" si="407"/>
        <v>0</v>
      </c>
      <c r="P466" s="3">
        <f t="shared" si="407"/>
        <v>0</v>
      </c>
      <c r="R466" s="3">
        <f t="shared" si="408"/>
        <v>0</v>
      </c>
      <c r="S466" s="3">
        <f t="shared" si="409"/>
        <v>0</v>
      </c>
      <c r="T466" s="3">
        <f t="shared" si="410"/>
        <v>0</v>
      </c>
      <c r="U466" s="3">
        <f t="shared" si="411"/>
        <v>0</v>
      </c>
    </row>
    <row r="467" spans="2:21" s="1" customFormat="1" ht="15" hidden="1" customHeight="1" x14ac:dyDescent="0.3">
      <c r="B467" s="4" t="s">
        <v>917</v>
      </c>
      <c r="C467" s="4" t="s">
        <v>918</v>
      </c>
      <c r="D467" s="3" t="s">
        <v>25</v>
      </c>
      <c r="E467" s="18">
        <v>6</v>
      </c>
      <c r="F467" s="18"/>
      <c r="G467" s="18"/>
      <c r="H467" s="18"/>
      <c r="I467" s="18"/>
      <c r="J467" s="97">
        <f t="shared" si="404"/>
        <v>6</v>
      </c>
      <c r="K467" s="3">
        <v>550</v>
      </c>
      <c r="L467" s="3">
        <f t="shared" si="405"/>
        <v>3300</v>
      </c>
      <c r="M467" s="3">
        <v>550</v>
      </c>
      <c r="N467" s="3">
        <f t="shared" si="406"/>
        <v>3300</v>
      </c>
      <c r="O467" s="3">
        <f t="shared" si="407"/>
        <v>0</v>
      </c>
      <c r="P467" s="3">
        <f t="shared" si="407"/>
        <v>0</v>
      </c>
      <c r="R467" s="3">
        <f t="shared" si="408"/>
        <v>0</v>
      </c>
      <c r="S467" s="3">
        <f t="shared" si="409"/>
        <v>0</v>
      </c>
      <c r="T467" s="3">
        <f t="shared" si="410"/>
        <v>0</v>
      </c>
      <c r="U467" s="3">
        <f t="shared" si="411"/>
        <v>0</v>
      </c>
    </row>
    <row r="468" spans="2:21" s="1" customFormat="1" ht="25.2" customHeight="1" x14ac:dyDescent="0.3">
      <c r="B468" s="10" t="s">
        <v>919</v>
      </c>
      <c r="C468" s="10" t="s">
        <v>920</v>
      </c>
      <c r="D468" s="11"/>
      <c r="E468" s="16"/>
      <c r="F468" s="16"/>
      <c r="G468" s="16"/>
      <c r="H468" s="16"/>
      <c r="I468" s="16"/>
      <c r="J468" s="16"/>
      <c r="K468" s="11"/>
      <c r="L468" s="11">
        <f>+L469+L473+L485+L510+L512+L522+L528+L531+L536+L538+L540</f>
        <v>1778674.4300000002</v>
      </c>
      <c r="M468" s="11"/>
      <c r="N468" s="11">
        <f>+N469+N473+N485+N510+N512+N522+N528+N531+N536+N538+N540</f>
        <v>1794965.6099999999</v>
      </c>
      <c r="O468" s="11"/>
      <c r="P468" s="11">
        <f>+P469+P473+P485+P510+P512+P522+P528+P531+P536+P538+P540</f>
        <v>16291.180000000069</v>
      </c>
      <c r="R468" s="11">
        <f t="shared" ref="R468:U468" si="412">+R469+R473+R485+R510+R512+R522+R528+R531+R536+R538+R540</f>
        <v>0</v>
      </c>
      <c r="S468" s="11">
        <f t="shared" si="412"/>
        <v>0</v>
      </c>
      <c r="T468" s="11">
        <f t="shared" si="412"/>
        <v>0</v>
      </c>
      <c r="U468" s="11">
        <f t="shared" si="412"/>
        <v>0</v>
      </c>
    </row>
    <row r="469" spans="2:21" s="1" customFormat="1" ht="25.2" hidden="1" customHeight="1" x14ac:dyDescent="0.3">
      <c r="B469" s="12" t="s">
        <v>921</v>
      </c>
      <c r="C469" s="12" t="s">
        <v>922</v>
      </c>
      <c r="D469" s="13"/>
      <c r="E469" s="17"/>
      <c r="F469" s="17"/>
      <c r="G469" s="17"/>
      <c r="H469" s="17"/>
      <c r="I469" s="17"/>
      <c r="J469" s="17"/>
      <c r="K469" s="13"/>
      <c r="L469" s="13">
        <f>SUM(L470:L472)</f>
        <v>5175</v>
      </c>
      <c r="M469" s="13"/>
      <c r="N469" s="13">
        <f>SUM(N470:N472)</f>
        <v>5175</v>
      </c>
      <c r="O469" s="13"/>
      <c r="P469" s="13">
        <f>SUM(P470:P472)</f>
        <v>0</v>
      </c>
      <c r="R469" s="13">
        <f t="shared" ref="R469:U469" si="413">SUM(R470:R472)</f>
        <v>0</v>
      </c>
      <c r="S469" s="13">
        <f t="shared" si="413"/>
        <v>0</v>
      </c>
      <c r="T469" s="13">
        <f t="shared" si="413"/>
        <v>0</v>
      </c>
      <c r="U469" s="13">
        <f t="shared" si="413"/>
        <v>0</v>
      </c>
    </row>
    <row r="470" spans="2:21" s="1" customFormat="1" ht="15" hidden="1" customHeight="1" x14ac:dyDescent="0.3">
      <c r="B470" s="4" t="s">
        <v>923</v>
      </c>
      <c r="C470" s="4" t="s">
        <v>924</v>
      </c>
      <c r="D470" s="3" t="s">
        <v>28</v>
      </c>
      <c r="E470" s="18">
        <v>1</v>
      </c>
      <c r="F470" s="18"/>
      <c r="G470" s="18"/>
      <c r="H470" s="18"/>
      <c r="I470" s="18"/>
      <c r="J470" s="97">
        <f>SUM(E470:I470)</f>
        <v>1</v>
      </c>
      <c r="K470" s="3">
        <v>233.33</v>
      </c>
      <c r="L470" s="3">
        <f t="shared" ref="L470:L472" si="414">+ROUND(+IF(J470="",0,J470*K470),2)</f>
        <v>233.33</v>
      </c>
      <c r="M470" s="3">
        <v>233.33</v>
      </c>
      <c r="N470" s="3">
        <f t="shared" ref="N470:N472" si="415">+ROUND(+IF(J470="",0,J470*M470),2)</f>
        <v>233.33</v>
      </c>
      <c r="O470" s="3">
        <f t="shared" ref="O470:P472" si="416">+M470-K470</f>
        <v>0</v>
      </c>
      <c r="P470" s="3">
        <f t="shared" si="416"/>
        <v>0</v>
      </c>
      <c r="R470" s="3">
        <f t="shared" ref="R470:U472" si="417">+ROUND($K470*F470,2)</f>
        <v>0</v>
      </c>
      <c r="S470" s="3">
        <f t="shared" si="417"/>
        <v>0</v>
      </c>
      <c r="T470" s="3">
        <f t="shared" si="417"/>
        <v>0</v>
      </c>
      <c r="U470" s="3">
        <f t="shared" si="417"/>
        <v>0</v>
      </c>
    </row>
    <row r="471" spans="2:21" s="1" customFormat="1" ht="15" hidden="1" customHeight="1" x14ac:dyDescent="0.3">
      <c r="B471" s="4" t="s">
        <v>925</v>
      </c>
      <c r="C471" s="4" t="s">
        <v>926</v>
      </c>
      <c r="D471" s="3" t="s">
        <v>28</v>
      </c>
      <c r="E471" s="18">
        <v>12</v>
      </c>
      <c r="F471" s="18"/>
      <c r="G471" s="18"/>
      <c r="H471" s="18"/>
      <c r="I471" s="18"/>
      <c r="J471" s="97">
        <f>SUM(E471:I471)</f>
        <v>12</v>
      </c>
      <c r="K471" s="3">
        <v>400</v>
      </c>
      <c r="L471" s="3">
        <f t="shared" si="414"/>
        <v>4800</v>
      </c>
      <c r="M471" s="3">
        <v>400</v>
      </c>
      <c r="N471" s="3">
        <f t="shared" si="415"/>
        <v>4800</v>
      </c>
      <c r="O471" s="3">
        <f t="shared" si="416"/>
        <v>0</v>
      </c>
      <c r="P471" s="3">
        <f t="shared" si="416"/>
        <v>0</v>
      </c>
      <c r="R471" s="3">
        <f t="shared" si="417"/>
        <v>0</v>
      </c>
      <c r="S471" s="3">
        <f t="shared" si="417"/>
        <v>0</v>
      </c>
      <c r="T471" s="3">
        <f t="shared" si="417"/>
        <v>0</v>
      </c>
      <c r="U471" s="3">
        <f t="shared" si="417"/>
        <v>0</v>
      </c>
    </row>
    <row r="472" spans="2:21" s="1" customFormat="1" ht="15" hidden="1" customHeight="1" x14ac:dyDescent="0.3">
      <c r="B472" s="4" t="s">
        <v>927</v>
      </c>
      <c r="C472" s="4" t="s">
        <v>928</v>
      </c>
      <c r="D472" s="3" t="s">
        <v>28</v>
      </c>
      <c r="E472" s="18">
        <v>1</v>
      </c>
      <c r="F472" s="18"/>
      <c r="G472" s="18"/>
      <c r="H472" s="18"/>
      <c r="I472" s="18"/>
      <c r="J472" s="97">
        <f>SUM(E472:I472)</f>
        <v>1</v>
      </c>
      <c r="K472" s="3">
        <v>141.66999999999999</v>
      </c>
      <c r="L472" s="3">
        <f t="shared" si="414"/>
        <v>141.66999999999999</v>
      </c>
      <c r="M472" s="3">
        <v>141.66999999999999</v>
      </c>
      <c r="N472" s="3">
        <f t="shared" si="415"/>
        <v>141.66999999999999</v>
      </c>
      <c r="O472" s="3">
        <f t="shared" si="416"/>
        <v>0</v>
      </c>
      <c r="P472" s="3">
        <f t="shared" si="416"/>
        <v>0</v>
      </c>
      <c r="R472" s="3">
        <f t="shared" si="417"/>
        <v>0</v>
      </c>
      <c r="S472" s="3">
        <f t="shared" si="417"/>
        <v>0</v>
      </c>
      <c r="T472" s="3">
        <f t="shared" si="417"/>
        <v>0</v>
      </c>
      <c r="U472" s="3">
        <f t="shared" si="417"/>
        <v>0</v>
      </c>
    </row>
    <row r="473" spans="2:21" s="1" customFormat="1" ht="25.2" hidden="1" customHeight="1" x14ac:dyDescent="0.3">
      <c r="B473" s="12" t="s">
        <v>929</v>
      </c>
      <c r="C473" s="12" t="s">
        <v>930</v>
      </c>
      <c r="D473" s="13"/>
      <c r="E473" s="17"/>
      <c r="F473" s="17"/>
      <c r="G473" s="17"/>
      <c r="H473" s="17"/>
      <c r="I473" s="17"/>
      <c r="J473" s="17"/>
      <c r="K473" s="13"/>
      <c r="L473" s="13">
        <f>SUM(L474:L484)</f>
        <v>21300.050000000003</v>
      </c>
      <c r="M473" s="13"/>
      <c r="N473" s="13">
        <f>SUM(N474:N484)</f>
        <v>21300.050000000003</v>
      </c>
      <c r="O473" s="13"/>
      <c r="P473" s="13">
        <f>SUM(P474:P484)</f>
        <v>0</v>
      </c>
      <c r="R473" s="13">
        <f t="shared" ref="R473:U473" si="418">SUM(R474:R484)</f>
        <v>0</v>
      </c>
      <c r="S473" s="13">
        <f t="shared" si="418"/>
        <v>0</v>
      </c>
      <c r="T473" s="13">
        <f t="shared" si="418"/>
        <v>0</v>
      </c>
      <c r="U473" s="13">
        <f t="shared" si="418"/>
        <v>0</v>
      </c>
    </row>
    <row r="474" spans="2:21" s="1" customFormat="1" ht="15" hidden="1" customHeight="1" x14ac:dyDescent="0.3">
      <c r="B474" s="4" t="s">
        <v>931</v>
      </c>
      <c r="C474" s="4" t="s">
        <v>932</v>
      </c>
      <c r="D474" s="3" t="s">
        <v>28</v>
      </c>
      <c r="E474" s="18">
        <v>2</v>
      </c>
      <c r="F474" s="18"/>
      <c r="G474" s="18"/>
      <c r="H474" s="18"/>
      <c r="I474" s="18"/>
      <c r="J474" s="97">
        <f t="shared" ref="J474:J484" si="419">SUM(E474:I474)</f>
        <v>2</v>
      </c>
      <c r="K474" s="3">
        <v>1500</v>
      </c>
      <c r="L474" s="3">
        <f t="shared" ref="L474:L484" si="420">+ROUND(+IF(J474="",0,J474*K474),2)</f>
        <v>3000</v>
      </c>
      <c r="M474" s="3">
        <v>1500</v>
      </c>
      <c r="N474" s="3">
        <f t="shared" ref="N474:N484" si="421">+ROUND(+IF(J474="",0,J474*M474),2)</f>
        <v>3000</v>
      </c>
      <c r="O474" s="3">
        <f t="shared" ref="O474:P484" si="422">+M474-K474</f>
        <v>0</v>
      </c>
      <c r="P474" s="3">
        <f t="shared" si="422"/>
        <v>0</v>
      </c>
      <c r="R474" s="3">
        <f t="shared" ref="R474:R484" si="423">+ROUND($K474*F474,2)</f>
        <v>0</v>
      </c>
      <c r="S474" s="3">
        <f t="shared" ref="S474:S484" si="424">+ROUND($K474*G474,2)</f>
        <v>0</v>
      </c>
      <c r="T474" s="3">
        <f t="shared" ref="T474:T484" si="425">+ROUND($K474*H474,2)</f>
        <v>0</v>
      </c>
      <c r="U474" s="3">
        <f t="shared" ref="U474:U484" si="426">+ROUND($K474*I474,2)</f>
        <v>0</v>
      </c>
    </row>
    <row r="475" spans="2:21" s="1" customFormat="1" ht="15" hidden="1" customHeight="1" x14ac:dyDescent="0.3">
      <c r="B475" s="4" t="s">
        <v>933</v>
      </c>
      <c r="C475" s="4" t="s">
        <v>934</v>
      </c>
      <c r="D475" s="3" t="s">
        <v>28</v>
      </c>
      <c r="E475" s="18">
        <v>1</v>
      </c>
      <c r="F475" s="18"/>
      <c r="G475" s="18"/>
      <c r="H475" s="18"/>
      <c r="I475" s="18"/>
      <c r="J475" s="97">
        <f t="shared" si="419"/>
        <v>1</v>
      </c>
      <c r="K475" s="3">
        <v>3700</v>
      </c>
      <c r="L475" s="3">
        <f t="shared" si="420"/>
        <v>3700</v>
      </c>
      <c r="M475" s="3">
        <v>3700</v>
      </c>
      <c r="N475" s="3">
        <f t="shared" si="421"/>
        <v>3700</v>
      </c>
      <c r="O475" s="3">
        <f t="shared" si="422"/>
        <v>0</v>
      </c>
      <c r="P475" s="3">
        <f t="shared" si="422"/>
        <v>0</v>
      </c>
      <c r="R475" s="3">
        <f t="shared" si="423"/>
        <v>0</v>
      </c>
      <c r="S475" s="3">
        <f t="shared" si="424"/>
        <v>0</v>
      </c>
      <c r="T475" s="3">
        <f t="shared" si="425"/>
        <v>0</v>
      </c>
      <c r="U475" s="3">
        <f t="shared" si="426"/>
        <v>0</v>
      </c>
    </row>
    <row r="476" spans="2:21" s="1" customFormat="1" ht="15" hidden="1" customHeight="1" x14ac:dyDescent="0.3">
      <c r="B476" s="4" t="s">
        <v>935</v>
      </c>
      <c r="C476" s="4" t="s">
        <v>936</v>
      </c>
      <c r="D476" s="3" t="s">
        <v>28</v>
      </c>
      <c r="E476" s="18">
        <v>2</v>
      </c>
      <c r="F476" s="18"/>
      <c r="G476" s="18"/>
      <c r="H476" s="18"/>
      <c r="I476" s="18"/>
      <c r="J476" s="97">
        <f t="shared" si="419"/>
        <v>2</v>
      </c>
      <c r="K476" s="3">
        <v>650</v>
      </c>
      <c r="L476" s="3">
        <f t="shared" si="420"/>
        <v>1300</v>
      </c>
      <c r="M476" s="3">
        <v>650</v>
      </c>
      <c r="N476" s="3">
        <f t="shared" si="421"/>
        <v>1300</v>
      </c>
      <c r="O476" s="3">
        <f t="shared" si="422"/>
        <v>0</v>
      </c>
      <c r="P476" s="3">
        <f t="shared" si="422"/>
        <v>0</v>
      </c>
      <c r="R476" s="3">
        <f t="shared" si="423"/>
        <v>0</v>
      </c>
      <c r="S476" s="3">
        <f t="shared" si="424"/>
        <v>0</v>
      </c>
      <c r="T476" s="3">
        <f t="shared" si="425"/>
        <v>0</v>
      </c>
      <c r="U476" s="3">
        <f t="shared" si="426"/>
        <v>0</v>
      </c>
    </row>
    <row r="477" spans="2:21" s="1" customFormat="1" ht="15" hidden="1" customHeight="1" x14ac:dyDescent="0.3">
      <c r="B477" s="4" t="s">
        <v>937</v>
      </c>
      <c r="C477" s="4" t="s">
        <v>938</v>
      </c>
      <c r="D477" s="3" t="s">
        <v>28</v>
      </c>
      <c r="E477" s="18">
        <v>4</v>
      </c>
      <c r="F477" s="18"/>
      <c r="G477" s="18"/>
      <c r="H477" s="18"/>
      <c r="I477" s="18"/>
      <c r="J477" s="97">
        <f t="shared" si="419"/>
        <v>4</v>
      </c>
      <c r="K477" s="3">
        <v>820.01</v>
      </c>
      <c r="L477" s="3">
        <f t="shared" si="420"/>
        <v>3280.04</v>
      </c>
      <c r="M477" s="3">
        <v>820.01</v>
      </c>
      <c r="N477" s="3">
        <f t="shared" si="421"/>
        <v>3280.04</v>
      </c>
      <c r="O477" s="3">
        <f t="shared" si="422"/>
        <v>0</v>
      </c>
      <c r="P477" s="3">
        <f t="shared" si="422"/>
        <v>0</v>
      </c>
      <c r="R477" s="3">
        <f t="shared" si="423"/>
        <v>0</v>
      </c>
      <c r="S477" s="3">
        <f t="shared" si="424"/>
        <v>0</v>
      </c>
      <c r="T477" s="3">
        <f t="shared" si="425"/>
        <v>0</v>
      </c>
      <c r="U477" s="3">
        <f t="shared" si="426"/>
        <v>0</v>
      </c>
    </row>
    <row r="478" spans="2:21" s="1" customFormat="1" ht="15" hidden="1" customHeight="1" x14ac:dyDescent="0.3">
      <c r="B478" s="4" t="s">
        <v>939</v>
      </c>
      <c r="C478" s="4" t="s">
        <v>940</v>
      </c>
      <c r="D478" s="3" t="s">
        <v>28</v>
      </c>
      <c r="E478" s="18">
        <v>1</v>
      </c>
      <c r="F478" s="18"/>
      <c r="G478" s="18"/>
      <c r="H478" s="18"/>
      <c r="I478" s="18"/>
      <c r="J478" s="97">
        <f t="shared" si="419"/>
        <v>1</v>
      </c>
      <c r="K478" s="3">
        <v>970</v>
      </c>
      <c r="L478" s="3">
        <f t="shared" si="420"/>
        <v>970</v>
      </c>
      <c r="M478" s="3">
        <v>970</v>
      </c>
      <c r="N478" s="3">
        <f t="shared" si="421"/>
        <v>970</v>
      </c>
      <c r="O478" s="3">
        <f t="shared" si="422"/>
        <v>0</v>
      </c>
      <c r="P478" s="3">
        <f t="shared" si="422"/>
        <v>0</v>
      </c>
      <c r="R478" s="3">
        <f t="shared" si="423"/>
        <v>0</v>
      </c>
      <c r="S478" s="3">
        <f t="shared" si="424"/>
        <v>0</v>
      </c>
      <c r="T478" s="3">
        <f t="shared" si="425"/>
        <v>0</v>
      </c>
      <c r="U478" s="3">
        <f t="shared" si="426"/>
        <v>0</v>
      </c>
    </row>
    <row r="479" spans="2:21" s="1" customFormat="1" ht="15" hidden="1" customHeight="1" x14ac:dyDescent="0.3">
      <c r="B479" s="4" t="s">
        <v>941</v>
      </c>
      <c r="C479" s="4" t="s">
        <v>942</v>
      </c>
      <c r="D479" s="3" t="s">
        <v>28</v>
      </c>
      <c r="E479" s="18">
        <v>1</v>
      </c>
      <c r="F479" s="18"/>
      <c r="G479" s="18"/>
      <c r="H479" s="18"/>
      <c r="I479" s="18"/>
      <c r="J479" s="97">
        <f t="shared" si="419"/>
        <v>1</v>
      </c>
      <c r="K479" s="3">
        <v>1300.01</v>
      </c>
      <c r="L479" s="3">
        <f t="shared" si="420"/>
        <v>1300.01</v>
      </c>
      <c r="M479" s="3">
        <v>1300.01</v>
      </c>
      <c r="N479" s="3">
        <f t="shared" si="421"/>
        <v>1300.01</v>
      </c>
      <c r="O479" s="3">
        <f t="shared" si="422"/>
        <v>0</v>
      </c>
      <c r="P479" s="3">
        <f t="shared" si="422"/>
        <v>0</v>
      </c>
      <c r="R479" s="3">
        <f t="shared" si="423"/>
        <v>0</v>
      </c>
      <c r="S479" s="3">
        <f t="shared" si="424"/>
        <v>0</v>
      </c>
      <c r="T479" s="3">
        <f t="shared" si="425"/>
        <v>0</v>
      </c>
      <c r="U479" s="3">
        <f t="shared" si="426"/>
        <v>0</v>
      </c>
    </row>
    <row r="480" spans="2:21" s="1" customFormat="1" ht="15" hidden="1" customHeight="1" x14ac:dyDescent="0.3">
      <c r="B480" s="4" t="s">
        <v>943</v>
      </c>
      <c r="C480" s="4" t="s">
        <v>944</v>
      </c>
      <c r="D480" s="3" t="s">
        <v>28</v>
      </c>
      <c r="E480" s="18">
        <v>3</v>
      </c>
      <c r="F480" s="18"/>
      <c r="G480" s="18"/>
      <c r="H480" s="18"/>
      <c r="I480" s="18"/>
      <c r="J480" s="97">
        <f t="shared" si="419"/>
        <v>3</v>
      </c>
      <c r="K480" s="3">
        <v>1450</v>
      </c>
      <c r="L480" s="3">
        <f t="shared" si="420"/>
        <v>4350</v>
      </c>
      <c r="M480" s="3">
        <v>1450</v>
      </c>
      <c r="N480" s="3">
        <f t="shared" si="421"/>
        <v>4350</v>
      </c>
      <c r="O480" s="3">
        <f t="shared" si="422"/>
        <v>0</v>
      </c>
      <c r="P480" s="3">
        <f t="shared" si="422"/>
        <v>0</v>
      </c>
      <c r="R480" s="3">
        <f t="shared" si="423"/>
        <v>0</v>
      </c>
      <c r="S480" s="3">
        <f t="shared" si="424"/>
        <v>0</v>
      </c>
      <c r="T480" s="3">
        <f t="shared" si="425"/>
        <v>0</v>
      </c>
      <c r="U480" s="3">
        <f t="shared" si="426"/>
        <v>0</v>
      </c>
    </row>
    <row r="481" spans="2:21" s="1" customFormat="1" ht="15" hidden="1" customHeight="1" x14ac:dyDescent="0.3">
      <c r="B481" s="4" t="s">
        <v>945</v>
      </c>
      <c r="C481" s="4" t="s">
        <v>946</v>
      </c>
      <c r="D481" s="3" t="s">
        <v>28</v>
      </c>
      <c r="E481" s="18">
        <v>1</v>
      </c>
      <c r="F481" s="18"/>
      <c r="G481" s="18"/>
      <c r="H481" s="18"/>
      <c r="I481" s="18"/>
      <c r="J481" s="97">
        <f t="shared" si="419"/>
        <v>1</v>
      </c>
      <c r="K481" s="3">
        <v>900</v>
      </c>
      <c r="L481" s="3">
        <f t="shared" si="420"/>
        <v>900</v>
      </c>
      <c r="M481" s="3">
        <v>900</v>
      </c>
      <c r="N481" s="3">
        <f t="shared" si="421"/>
        <v>900</v>
      </c>
      <c r="O481" s="3">
        <f t="shared" si="422"/>
        <v>0</v>
      </c>
      <c r="P481" s="3">
        <f t="shared" si="422"/>
        <v>0</v>
      </c>
      <c r="R481" s="3">
        <f t="shared" si="423"/>
        <v>0</v>
      </c>
      <c r="S481" s="3">
        <f t="shared" si="424"/>
        <v>0</v>
      </c>
      <c r="T481" s="3">
        <f t="shared" si="425"/>
        <v>0</v>
      </c>
      <c r="U481" s="3">
        <f t="shared" si="426"/>
        <v>0</v>
      </c>
    </row>
    <row r="482" spans="2:21" s="1" customFormat="1" ht="15" hidden="1" customHeight="1" x14ac:dyDescent="0.3">
      <c r="B482" s="4" t="s">
        <v>947</v>
      </c>
      <c r="C482" s="4" t="s">
        <v>948</v>
      </c>
      <c r="D482" s="3" t="s">
        <v>28</v>
      </c>
      <c r="E482" s="18">
        <v>1</v>
      </c>
      <c r="F482" s="18"/>
      <c r="G482" s="18"/>
      <c r="H482" s="18"/>
      <c r="I482" s="18"/>
      <c r="J482" s="97">
        <f t="shared" si="419"/>
        <v>1</v>
      </c>
      <c r="K482" s="3">
        <v>850</v>
      </c>
      <c r="L482" s="3">
        <f t="shared" si="420"/>
        <v>850</v>
      </c>
      <c r="M482" s="3">
        <v>850</v>
      </c>
      <c r="N482" s="3">
        <f t="shared" si="421"/>
        <v>850</v>
      </c>
      <c r="O482" s="3">
        <f t="shared" si="422"/>
        <v>0</v>
      </c>
      <c r="P482" s="3">
        <f t="shared" si="422"/>
        <v>0</v>
      </c>
      <c r="R482" s="3">
        <f t="shared" si="423"/>
        <v>0</v>
      </c>
      <c r="S482" s="3">
        <f t="shared" si="424"/>
        <v>0</v>
      </c>
      <c r="T482" s="3">
        <f t="shared" si="425"/>
        <v>0</v>
      </c>
      <c r="U482" s="3">
        <f t="shared" si="426"/>
        <v>0</v>
      </c>
    </row>
    <row r="483" spans="2:21" s="1" customFormat="1" ht="15" hidden="1" customHeight="1" x14ac:dyDescent="0.3">
      <c r="B483" s="4" t="s">
        <v>949</v>
      </c>
      <c r="C483" s="4" t="s">
        <v>950</v>
      </c>
      <c r="D483" s="3" t="s">
        <v>28</v>
      </c>
      <c r="E483" s="18">
        <v>1</v>
      </c>
      <c r="F483" s="18"/>
      <c r="G483" s="18"/>
      <c r="H483" s="18"/>
      <c r="I483" s="18"/>
      <c r="J483" s="97">
        <f t="shared" si="419"/>
        <v>1</v>
      </c>
      <c r="K483" s="3">
        <v>900</v>
      </c>
      <c r="L483" s="3">
        <f t="shared" si="420"/>
        <v>900</v>
      </c>
      <c r="M483" s="3">
        <v>900</v>
      </c>
      <c r="N483" s="3">
        <f t="shared" si="421"/>
        <v>900</v>
      </c>
      <c r="O483" s="3">
        <f t="shared" si="422"/>
        <v>0</v>
      </c>
      <c r="P483" s="3">
        <f t="shared" si="422"/>
        <v>0</v>
      </c>
      <c r="R483" s="3">
        <f t="shared" si="423"/>
        <v>0</v>
      </c>
      <c r="S483" s="3">
        <f t="shared" si="424"/>
        <v>0</v>
      </c>
      <c r="T483" s="3">
        <f t="shared" si="425"/>
        <v>0</v>
      </c>
      <c r="U483" s="3">
        <f t="shared" si="426"/>
        <v>0</v>
      </c>
    </row>
    <row r="484" spans="2:21" s="1" customFormat="1" ht="15" hidden="1" customHeight="1" x14ac:dyDescent="0.3">
      <c r="B484" s="4" t="s">
        <v>951</v>
      </c>
      <c r="C484" s="4" t="s">
        <v>952</v>
      </c>
      <c r="D484" s="3" t="s">
        <v>28</v>
      </c>
      <c r="E484" s="18">
        <v>1</v>
      </c>
      <c r="F484" s="18"/>
      <c r="G484" s="18"/>
      <c r="H484" s="18"/>
      <c r="I484" s="18"/>
      <c r="J484" s="97">
        <f t="shared" si="419"/>
        <v>1</v>
      </c>
      <c r="K484" s="3">
        <v>750</v>
      </c>
      <c r="L484" s="3">
        <f t="shared" si="420"/>
        <v>750</v>
      </c>
      <c r="M484" s="3">
        <v>750</v>
      </c>
      <c r="N484" s="3">
        <f t="shared" si="421"/>
        <v>750</v>
      </c>
      <c r="O484" s="3">
        <f t="shared" si="422"/>
        <v>0</v>
      </c>
      <c r="P484" s="3">
        <f t="shared" si="422"/>
        <v>0</v>
      </c>
      <c r="R484" s="3">
        <f t="shared" si="423"/>
        <v>0</v>
      </c>
      <c r="S484" s="3">
        <f t="shared" si="424"/>
        <v>0</v>
      </c>
      <c r="T484" s="3">
        <f t="shared" si="425"/>
        <v>0</v>
      </c>
      <c r="U484" s="3">
        <f t="shared" si="426"/>
        <v>0</v>
      </c>
    </row>
    <row r="485" spans="2:21" s="1" customFormat="1" ht="25.2" hidden="1" customHeight="1" x14ac:dyDescent="0.3">
      <c r="B485" s="12" t="s">
        <v>953</v>
      </c>
      <c r="C485" s="12" t="s">
        <v>954</v>
      </c>
      <c r="D485" s="13"/>
      <c r="E485" s="17"/>
      <c r="F485" s="17"/>
      <c r="G485" s="17"/>
      <c r="H485" s="17"/>
      <c r="I485" s="17"/>
      <c r="J485" s="17"/>
      <c r="K485" s="13"/>
      <c r="L485" s="13">
        <f>SUM(L486:L509)</f>
        <v>246108.12</v>
      </c>
      <c r="M485" s="13"/>
      <c r="N485" s="13">
        <f>SUM(N486:N509)</f>
        <v>246108.12</v>
      </c>
      <c r="O485" s="13"/>
      <c r="P485" s="13">
        <f>SUM(P486:P509)</f>
        <v>0</v>
      </c>
      <c r="R485" s="13">
        <f t="shared" ref="R485:U485" si="427">SUM(R486:R509)</f>
        <v>0</v>
      </c>
      <c r="S485" s="13">
        <f t="shared" si="427"/>
        <v>0</v>
      </c>
      <c r="T485" s="13">
        <f t="shared" si="427"/>
        <v>0</v>
      </c>
      <c r="U485" s="13">
        <f t="shared" si="427"/>
        <v>0</v>
      </c>
    </row>
    <row r="486" spans="2:21" s="1" customFormat="1" ht="15" hidden="1" customHeight="1" x14ac:dyDescent="0.3">
      <c r="B486" s="4" t="s">
        <v>955</v>
      </c>
      <c r="C486" s="4" t="s">
        <v>956</v>
      </c>
      <c r="D486" s="3" t="s">
        <v>28</v>
      </c>
      <c r="E486" s="18">
        <v>77</v>
      </c>
      <c r="F486" s="18"/>
      <c r="G486" s="18"/>
      <c r="H486" s="18"/>
      <c r="I486" s="18"/>
      <c r="J486" s="97">
        <f t="shared" ref="J486:J509" si="428">SUM(E486:I486)</f>
        <v>77</v>
      </c>
      <c r="K486" s="3">
        <v>1215.8699999999999</v>
      </c>
      <c r="L486" s="3">
        <f t="shared" ref="L486:L509" si="429">+ROUND(+IF(J486="",0,J486*K486),2)</f>
        <v>93621.99</v>
      </c>
      <c r="M486" s="3">
        <v>1215.8699999999999</v>
      </c>
      <c r="N486" s="3">
        <f t="shared" ref="N486:N509" si="430">+ROUND(+IF(J486="",0,J486*M486),2)</f>
        <v>93621.99</v>
      </c>
      <c r="O486" s="3">
        <f t="shared" ref="O486:P509" si="431">+M486-K486</f>
        <v>0</v>
      </c>
      <c r="P486" s="3">
        <f t="shared" si="431"/>
        <v>0</v>
      </c>
      <c r="R486" s="3">
        <f t="shared" ref="R486:R509" si="432">+ROUND($K486*F486,2)</f>
        <v>0</v>
      </c>
      <c r="S486" s="3">
        <f t="shared" ref="S486:S509" si="433">+ROUND($K486*G486,2)</f>
        <v>0</v>
      </c>
      <c r="T486" s="3">
        <f t="shared" ref="T486:T509" si="434">+ROUND($K486*H486,2)</f>
        <v>0</v>
      </c>
      <c r="U486" s="3">
        <f t="shared" ref="U486:U509" si="435">+ROUND($K486*I486,2)</f>
        <v>0</v>
      </c>
    </row>
    <row r="487" spans="2:21" s="1" customFormat="1" ht="15" hidden="1" customHeight="1" x14ac:dyDescent="0.3">
      <c r="B487" s="4" t="s">
        <v>957</v>
      </c>
      <c r="C487" s="4" t="s">
        <v>958</v>
      </c>
      <c r="D487" s="3" t="s">
        <v>28</v>
      </c>
      <c r="E487" s="18">
        <v>4</v>
      </c>
      <c r="F487" s="18"/>
      <c r="G487" s="18"/>
      <c r="H487" s="18"/>
      <c r="I487" s="18"/>
      <c r="J487" s="97">
        <f t="shared" si="428"/>
        <v>4</v>
      </c>
      <c r="K487" s="3">
        <v>750</v>
      </c>
      <c r="L487" s="3">
        <f t="shared" si="429"/>
        <v>3000</v>
      </c>
      <c r="M487" s="3">
        <v>750</v>
      </c>
      <c r="N487" s="3">
        <f t="shared" si="430"/>
        <v>3000</v>
      </c>
      <c r="O487" s="3">
        <f t="shared" si="431"/>
        <v>0</v>
      </c>
      <c r="P487" s="3">
        <f t="shared" si="431"/>
        <v>0</v>
      </c>
      <c r="R487" s="3">
        <f t="shared" si="432"/>
        <v>0</v>
      </c>
      <c r="S487" s="3">
        <f t="shared" si="433"/>
        <v>0</v>
      </c>
      <c r="T487" s="3">
        <f t="shared" si="434"/>
        <v>0</v>
      </c>
      <c r="U487" s="3">
        <f t="shared" si="435"/>
        <v>0</v>
      </c>
    </row>
    <row r="488" spans="2:21" s="1" customFormat="1" ht="15" hidden="1" customHeight="1" x14ac:dyDescent="0.3">
      <c r="B488" s="4" t="s">
        <v>959</v>
      </c>
      <c r="C488" s="4" t="s">
        <v>960</v>
      </c>
      <c r="D488" s="3" t="s">
        <v>28</v>
      </c>
      <c r="E488" s="18">
        <v>12</v>
      </c>
      <c r="F488" s="18"/>
      <c r="G488" s="18"/>
      <c r="H488" s="18"/>
      <c r="I488" s="18"/>
      <c r="J488" s="97">
        <f t="shared" si="428"/>
        <v>12</v>
      </c>
      <c r="K488" s="3">
        <v>972.7</v>
      </c>
      <c r="L488" s="3">
        <f t="shared" si="429"/>
        <v>11672.4</v>
      </c>
      <c r="M488" s="3">
        <v>972.7</v>
      </c>
      <c r="N488" s="3">
        <f t="shared" si="430"/>
        <v>11672.4</v>
      </c>
      <c r="O488" s="3">
        <f t="shared" si="431"/>
        <v>0</v>
      </c>
      <c r="P488" s="3">
        <f t="shared" si="431"/>
        <v>0</v>
      </c>
      <c r="R488" s="3">
        <f t="shared" si="432"/>
        <v>0</v>
      </c>
      <c r="S488" s="3">
        <f t="shared" si="433"/>
        <v>0</v>
      </c>
      <c r="T488" s="3">
        <f t="shared" si="434"/>
        <v>0</v>
      </c>
      <c r="U488" s="3">
        <f t="shared" si="435"/>
        <v>0</v>
      </c>
    </row>
    <row r="489" spans="2:21" s="1" customFormat="1" ht="15" hidden="1" customHeight="1" x14ac:dyDescent="0.3">
      <c r="B489" s="4" t="s">
        <v>961</v>
      </c>
      <c r="C489" s="4" t="s">
        <v>962</v>
      </c>
      <c r="D489" s="3" t="s">
        <v>28</v>
      </c>
      <c r="E489" s="18">
        <v>10</v>
      </c>
      <c r="F489" s="18"/>
      <c r="G489" s="18"/>
      <c r="H489" s="18"/>
      <c r="I489" s="18"/>
      <c r="J489" s="97">
        <f t="shared" si="428"/>
        <v>10</v>
      </c>
      <c r="K489" s="3">
        <v>495.35</v>
      </c>
      <c r="L489" s="3">
        <f t="shared" si="429"/>
        <v>4953.5</v>
      </c>
      <c r="M489" s="3">
        <v>495.35</v>
      </c>
      <c r="N489" s="3">
        <f t="shared" si="430"/>
        <v>4953.5</v>
      </c>
      <c r="O489" s="3">
        <f t="shared" si="431"/>
        <v>0</v>
      </c>
      <c r="P489" s="3">
        <f t="shared" si="431"/>
        <v>0</v>
      </c>
      <c r="R489" s="3">
        <f t="shared" si="432"/>
        <v>0</v>
      </c>
      <c r="S489" s="3">
        <f t="shared" si="433"/>
        <v>0</v>
      </c>
      <c r="T489" s="3">
        <f t="shared" si="434"/>
        <v>0</v>
      </c>
      <c r="U489" s="3">
        <f t="shared" si="435"/>
        <v>0</v>
      </c>
    </row>
    <row r="490" spans="2:21" s="1" customFormat="1" ht="15" hidden="1" customHeight="1" x14ac:dyDescent="0.3">
      <c r="B490" s="4" t="s">
        <v>963</v>
      </c>
      <c r="C490" s="4" t="s">
        <v>964</v>
      </c>
      <c r="D490" s="3" t="s">
        <v>28</v>
      </c>
      <c r="E490" s="18">
        <v>32</v>
      </c>
      <c r="F490" s="18"/>
      <c r="G490" s="18"/>
      <c r="H490" s="18"/>
      <c r="I490" s="18"/>
      <c r="J490" s="97">
        <f t="shared" si="428"/>
        <v>32</v>
      </c>
      <c r="K490" s="3">
        <v>675.48</v>
      </c>
      <c r="L490" s="3">
        <f t="shared" si="429"/>
        <v>21615.360000000001</v>
      </c>
      <c r="M490" s="3">
        <v>675.48</v>
      </c>
      <c r="N490" s="3">
        <f t="shared" si="430"/>
        <v>21615.360000000001</v>
      </c>
      <c r="O490" s="3">
        <f t="shared" si="431"/>
        <v>0</v>
      </c>
      <c r="P490" s="3">
        <f t="shared" si="431"/>
        <v>0</v>
      </c>
      <c r="R490" s="3">
        <f t="shared" si="432"/>
        <v>0</v>
      </c>
      <c r="S490" s="3">
        <f t="shared" si="433"/>
        <v>0</v>
      </c>
      <c r="T490" s="3">
        <f t="shared" si="434"/>
        <v>0</v>
      </c>
      <c r="U490" s="3">
        <f t="shared" si="435"/>
        <v>0</v>
      </c>
    </row>
    <row r="491" spans="2:21" s="1" customFormat="1" ht="15" hidden="1" customHeight="1" x14ac:dyDescent="0.3">
      <c r="B491" s="4" t="s">
        <v>965</v>
      </c>
      <c r="C491" s="4" t="s">
        <v>966</v>
      </c>
      <c r="D491" s="3" t="s">
        <v>28</v>
      </c>
      <c r="E491" s="18">
        <v>65</v>
      </c>
      <c r="F491" s="18"/>
      <c r="G491" s="18"/>
      <c r="H491" s="18"/>
      <c r="I491" s="18"/>
      <c r="J491" s="97">
        <f t="shared" si="428"/>
        <v>65</v>
      </c>
      <c r="K491" s="3">
        <v>499.85</v>
      </c>
      <c r="L491" s="3">
        <f t="shared" si="429"/>
        <v>32490.25</v>
      </c>
      <c r="M491" s="3">
        <v>499.85</v>
      </c>
      <c r="N491" s="3">
        <f t="shared" si="430"/>
        <v>32490.25</v>
      </c>
      <c r="O491" s="3">
        <f t="shared" si="431"/>
        <v>0</v>
      </c>
      <c r="P491" s="3">
        <f t="shared" si="431"/>
        <v>0</v>
      </c>
      <c r="R491" s="3">
        <f t="shared" si="432"/>
        <v>0</v>
      </c>
      <c r="S491" s="3">
        <f t="shared" si="433"/>
        <v>0</v>
      </c>
      <c r="T491" s="3">
        <f t="shared" si="434"/>
        <v>0</v>
      </c>
      <c r="U491" s="3">
        <f t="shared" si="435"/>
        <v>0</v>
      </c>
    </row>
    <row r="492" spans="2:21" s="1" customFormat="1" ht="15" hidden="1" customHeight="1" x14ac:dyDescent="0.3">
      <c r="B492" s="4" t="s">
        <v>967</v>
      </c>
      <c r="C492" s="4" t="s">
        <v>968</v>
      </c>
      <c r="D492" s="3" t="s">
        <v>28</v>
      </c>
      <c r="E492" s="18">
        <v>102</v>
      </c>
      <c r="F492" s="18"/>
      <c r="G492" s="18"/>
      <c r="H492" s="18"/>
      <c r="I492" s="18"/>
      <c r="J492" s="97">
        <f t="shared" si="428"/>
        <v>102</v>
      </c>
      <c r="K492" s="3">
        <v>560</v>
      </c>
      <c r="L492" s="3">
        <f t="shared" si="429"/>
        <v>57120</v>
      </c>
      <c r="M492" s="3">
        <v>560</v>
      </c>
      <c r="N492" s="3">
        <f t="shared" si="430"/>
        <v>57120</v>
      </c>
      <c r="O492" s="3">
        <f t="shared" si="431"/>
        <v>0</v>
      </c>
      <c r="P492" s="3">
        <f t="shared" si="431"/>
        <v>0</v>
      </c>
      <c r="R492" s="3">
        <f t="shared" si="432"/>
        <v>0</v>
      </c>
      <c r="S492" s="3">
        <f t="shared" si="433"/>
        <v>0</v>
      </c>
      <c r="T492" s="3">
        <f t="shared" si="434"/>
        <v>0</v>
      </c>
      <c r="U492" s="3">
        <f t="shared" si="435"/>
        <v>0</v>
      </c>
    </row>
    <row r="493" spans="2:21" s="1" customFormat="1" ht="15" hidden="1" customHeight="1" x14ac:dyDescent="0.3">
      <c r="B493" s="4" t="s">
        <v>969</v>
      </c>
      <c r="C493" s="4" t="s">
        <v>970</v>
      </c>
      <c r="D493" s="3" t="s">
        <v>28</v>
      </c>
      <c r="E493" s="18">
        <v>3</v>
      </c>
      <c r="F493" s="18"/>
      <c r="G493" s="18"/>
      <c r="H493" s="18"/>
      <c r="I493" s="18"/>
      <c r="J493" s="97">
        <f t="shared" si="428"/>
        <v>3</v>
      </c>
      <c r="K493" s="3">
        <v>650</v>
      </c>
      <c r="L493" s="3">
        <f t="shared" si="429"/>
        <v>1950</v>
      </c>
      <c r="M493" s="3">
        <v>650</v>
      </c>
      <c r="N493" s="3">
        <f t="shared" si="430"/>
        <v>1950</v>
      </c>
      <c r="O493" s="3">
        <f t="shared" si="431"/>
        <v>0</v>
      </c>
      <c r="P493" s="3">
        <f t="shared" si="431"/>
        <v>0</v>
      </c>
      <c r="R493" s="3">
        <f t="shared" si="432"/>
        <v>0</v>
      </c>
      <c r="S493" s="3">
        <f t="shared" si="433"/>
        <v>0</v>
      </c>
      <c r="T493" s="3">
        <f t="shared" si="434"/>
        <v>0</v>
      </c>
      <c r="U493" s="3">
        <f t="shared" si="435"/>
        <v>0</v>
      </c>
    </row>
    <row r="494" spans="2:21" s="1" customFormat="1" ht="15" hidden="1" customHeight="1" x14ac:dyDescent="0.3">
      <c r="B494" s="4" t="s">
        <v>971</v>
      </c>
      <c r="C494" s="4" t="s">
        <v>972</v>
      </c>
      <c r="D494" s="3" t="s">
        <v>28</v>
      </c>
      <c r="E494" s="18">
        <v>1</v>
      </c>
      <c r="F494" s="18"/>
      <c r="G494" s="18"/>
      <c r="H494" s="18"/>
      <c r="I494" s="18"/>
      <c r="J494" s="97">
        <f t="shared" si="428"/>
        <v>1</v>
      </c>
      <c r="K494" s="3">
        <v>950</v>
      </c>
      <c r="L494" s="3">
        <f t="shared" si="429"/>
        <v>950</v>
      </c>
      <c r="M494" s="3">
        <v>950</v>
      </c>
      <c r="N494" s="3">
        <f t="shared" si="430"/>
        <v>950</v>
      </c>
      <c r="O494" s="3">
        <f t="shared" si="431"/>
        <v>0</v>
      </c>
      <c r="P494" s="3">
        <f t="shared" si="431"/>
        <v>0</v>
      </c>
      <c r="R494" s="3">
        <f t="shared" si="432"/>
        <v>0</v>
      </c>
      <c r="S494" s="3">
        <f t="shared" si="433"/>
        <v>0</v>
      </c>
      <c r="T494" s="3">
        <f t="shared" si="434"/>
        <v>0</v>
      </c>
      <c r="U494" s="3">
        <f t="shared" si="435"/>
        <v>0</v>
      </c>
    </row>
    <row r="495" spans="2:21" s="1" customFormat="1" ht="15" hidden="1" customHeight="1" x14ac:dyDescent="0.3">
      <c r="B495" s="4" t="s">
        <v>973</v>
      </c>
      <c r="C495" s="4" t="s">
        <v>974</v>
      </c>
      <c r="D495" s="3" t="s">
        <v>28</v>
      </c>
      <c r="E495" s="18">
        <v>4</v>
      </c>
      <c r="F495" s="18"/>
      <c r="G495" s="18"/>
      <c r="H495" s="18"/>
      <c r="I495" s="18"/>
      <c r="J495" s="97">
        <f t="shared" si="428"/>
        <v>4</v>
      </c>
      <c r="K495" s="3">
        <v>1493.17</v>
      </c>
      <c r="L495" s="3">
        <f t="shared" si="429"/>
        <v>5972.68</v>
      </c>
      <c r="M495" s="3">
        <v>1493.17</v>
      </c>
      <c r="N495" s="3">
        <f t="shared" si="430"/>
        <v>5972.68</v>
      </c>
      <c r="O495" s="3">
        <f t="shared" si="431"/>
        <v>0</v>
      </c>
      <c r="P495" s="3">
        <f t="shared" si="431"/>
        <v>0</v>
      </c>
      <c r="R495" s="3">
        <f t="shared" si="432"/>
        <v>0</v>
      </c>
      <c r="S495" s="3">
        <f t="shared" si="433"/>
        <v>0</v>
      </c>
      <c r="T495" s="3">
        <f t="shared" si="434"/>
        <v>0</v>
      </c>
      <c r="U495" s="3">
        <f t="shared" si="435"/>
        <v>0</v>
      </c>
    </row>
    <row r="496" spans="2:21" s="1" customFormat="1" ht="15" hidden="1" customHeight="1" x14ac:dyDescent="0.3">
      <c r="B496" s="4" t="s">
        <v>975</v>
      </c>
      <c r="C496" s="4" t="s">
        <v>976</v>
      </c>
      <c r="D496" s="3" t="s">
        <v>28</v>
      </c>
      <c r="E496" s="18">
        <v>6</v>
      </c>
      <c r="F496" s="18"/>
      <c r="G496" s="18"/>
      <c r="H496" s="18"/>
      <c r="I496" s="18"/>
      <c r="J496" s="97">
        <f t="shared" si="428"/>
        <v>6</v>
      </c>
      <c r="K496" s="3">
        <v>540.39</v>
      </c>
      <c r="L496" s="3">
        <f t="shared" si="429"/>
        <v>3242.34</v>
      </c>
      <c r="M496" s="3">
        <v>540.39</v>
      </c>
      <c r="N496" s="3">
        <f t="shared" si="430"/>
        <v>3242.34</v>
      </c>
      <c r="O496" s="3">
        <f t="shared" si="431"/>
        <v>0</v>
      </c>
      <c r="P496" s="3">
        <f t="shared" si="431"/>
        <v>0</v>
      </c>
      <c r="R496" s="3">
        <f t="shared" si="432"/>
        <v>0</v>
      </c>
      <c r="S496" s="3">
        <f t="shared" si="433"/>
        <v>0</v>
      </c>
      <c r="T496" s="3">
        <f t="shared" si="434"/>
        <v>0</v>
      </c>
      <c r="U496" s="3">
        <f t="shared" si="435"/>
        <v>0</v>
      </c>
    </row>
    <row r="497" spans="2:21" s="1" customFormat="1" ht="15" hidden="1" customHeight="1" x14ac:dyDescent="0.3">
      <c r="B497" s="4" t="s">
        <v>977</v>
      </c>
      <c r="C497" s="4" t="s">
        <v>978</v>
      </c>
      <c r="D497" s="3" t="s">
        <v>28</v>
      </c>
      <c r="E497" s="18">
        <v>4</v>
      </c>
      <c r="F497" s="18"/>
      <c r="G497" s="18"/>
      <c r="H497" s="18"/>
      <c r="I497" s="18"/>
      <c r="J497" s="97">
        <f t="shared" si="428"/>
        <v>4</v>
      </c>
      <c r="K497" s="3">
        <v>850</v>
      </c>
      <c r="L497" s="3">
        <f t="shared" si="429"/>
        <v>3400</v>
      </c>
      <c r="M497" s="3">
        <v>850</v>
      </c>
      <c r="N497" s="3">
        <f t="shared" si="430"/>
        <v>3400</v>
      </c>
      <c r="O497" s="3">
        <f t="shared" si="431"/>
        <v>0</v>
      </c>
      <c r="P497" s="3">
        <f t="shared" si="431"/>
        <v>0</v>
      </c>
      <c r="R497" s="3">
        <f t="shared" si="432"/>
        <v>0</v>
      </c>
      <c r="S497" s="3">
        <f t="shared" si="433"/>
        <v>0</v>
      </c>
      <c r="T497" s="3">
        <f t="shared" si="434"/>
        <v>0</v>
      </c>
      <c r="U497" s="3">
        <f t="shared" si="435"/>
        <v>0</v>
      </c>
    </row>
    <row r="498" spans="2:21" s="1" customFormat="1" ht="15" hidden="1" customHeight="1" x14ac:dyDescent="0.3">
      <c r="B498" s="4" t="s">
        <v>979</v>
      </c>
      <c r="C498" s="4" t="s">
        <v>980</v>
      </c>
      <c r="D498" s="3" t="s">
        <v>28</v>
      </c>
      <c r="E498" s="18">
        <v>2</v>
      </c>
      <c r="F498" s="18"/>
      <c r="G498" s="18"/>
      <c r="H498" s="18"/>
      <c r="I498" s="18"/>
      <c r="J498" s="97">
        <f t="shared" si="428"/>
        <v>2</v>
      </c>
      <c r="K498" s="3">
        <v>360</v>
      </c>
      <c r="L498" s="3">
        <f t="shared" si="429"/>
        <v>720</v>
      </c>
      <c r="M498" s="3">
        <v>360</v>
      </c>
      <c r="N498" s="3">
        <f t="shared" si="430"/>
        <v>720</v>
      </c>
      <c r="O498" s="3">
        <f t="shared" si="431"/>
        <v>0</v>
      </c>
      <c r="P498" s="3">
        <f t="shared" si="431"/>
        <v>0</v>
      </c>
      <c r="R498" s="3">
        <f t="shared" si="432"/>
        <v>0</v>
      </c>
      <c r="S498" s="3">
        <f t="shared" si="433"/>
        <v>0</v>
      </c>
      <c r="T498" s="3">
        <f t="shared" si="434"/>
        <v>0</v>
      </c>
      <c r="U498" s="3">
        <f t="shared" si="435"/>
        <v>0</v>
      </c>
    </row>
    <row r="499" spans="2:21" s="1" customFormat="1" ht="15" hidden="1" customHeight="1" x14ac:dyDescent="0.3">
      <c r="B499" s="4" t="s">
        <v>981</v>
      </c>
      <c r="C499" s="4" t="s">
        <v>982</v>
      </c>
      <c r="D499" s="3" t="s">
        <v>28</v>
      </c>
      <c r="E499" s="18">
        <v>4</v>
      </c>
      <c r="F499" s="18"/>
      <c r="G499" s="18"/>
      <c r="H499" s="18"/>
      <c r="I499" s="18"/>
      <c r="J499" s="97">
        <f t="shared" si="428"/>
        <v>4</v>
      </c>
      <c r="K499" s="3">
        <v>450.32</v>
      </c>
      <c r="L499" s="3">
        <f t="shared" si="429"/>
        <v>1801.28</v>
      </c>
      <c r="M499" s="3">
        <v>450.32</v>
      </c>
      <c r="N499" s="3">
        <f t="shared" si="430"/>
        <v>1801.28</v>
      </c>
      <c r="O499" s="3">
        <f t="shared" si="431"/>
        <v>0</v>
      </c>
      <c r="P499" s="3">
        <f t="shared" si="431"/>
        <v>0</v>
      </c>
      <c r="R499" s="3">
        <f t="shared" si="432"/>
        <v>0</v>
      </c>
      <c r="S499" s="3">
        <f t="shared" si="433"/>
        <v>0</v>
      </c>
      <c r="T499" s="3">
        <f t="shared" si="434"/>
        <v>0</v>
      </c>
      <c r="U499" s="3">
        <f t="shared" si="435"/>
        <v>0</v>
      </c>
    </row>
    <row r="500" spans="2:21" s="1" customFormat="1" ht="15" hidden="1" customHeight="1" x14ac:dyDescent="0.3">
      <c r="B500" s="4" t="s">
        <v>983</v>
      </c>
      <c r="C500" s="4" t="s">
        <v>984</v>
      </c>
      <c r="D500" s="3" t="s">
        <v>28</v>
      </c>
      <c r="E500" s="18">
        <v>1</v>
      </c>
      <c r="F500" s="18"/>
      <c r="G500" s="18"/>
      <c r="H500" s="18"/>
      <c r="I500" s="18"/>
      <c r="J500" s="97">
        <f t="shared" si="428"/>
        <v>1</v>
      </c>
      <c r="K500" s="3">
        <v>450.32</v>
      </c>
      <c r="L500" s="3">
        <f t="shared" si="429"/>
        <v>450.32</v>
      </c>
      <c r="M500" s="3">
        <v>450.32</v>
      </c>
      <c r="N500" s="3">
        <f t="shared" si="430"/>
        <v>450.32</v>
      </c>
      <c r="O500" s="3">
        <f t="shared" si="431"/>
        <v>0</v>
      </c>
      <c r="P500" s="3">
        <f t="shared" si="431"/>
        <v>0</v>
      </c>
      <c r="R500" s="3">
        <f t="shared" si="432"/>
        <v>0</v>
      </c>
      <c r="S500" s="3">
        <f t="shared" si="433"/>
        <v>0</v>
      </c>
      <c r="T500" s="3">
        <f t="shared" si="434"/>
        <v>0</v>
      </c>
      <c r="U500" s="3">
        <f t="shared" si="435"/>
        <v>0</v>
      </c>
    </row>
    <row r="501" spans="2:21" s="1" customFormat="1" ht="15" hidden="1" customHeight="1" x14ac:dyDescent="0.3">
      <c r="B501" s="4" t="s">
        <v>985</v>
      </c>
      <c r="C501" s="4" t="s">
        <v>986</v>
      </c>
      <c r="D501" s="3" t="s">
        <v>28</v>
      </c>
      <c r="E501" s="18">
        <v>1</v>
      </c>
      <c r="F501" s="18"/>
      <c r="G501" s="18"/>
      <c r="H501" s="18"/>
      <c r="I501" s="18"/>
      <c r="J501" s="97">
        <f t="shared" si="428"/>
        <v>1</v>
      </c>
      <c r="K501" s="3">
        <v>160</v>
      </c>
      <c r="L501" s="3">
        <f t="shared" si="429"/>
        <v>160</v>
      </c>
      <c r="M501" s="3">
        <v>160</v>
      </c>
      <c r="N501" s="3">
        <f t="shared" si="430"/>
        <v>160</v>
      </c>
      <c r="O501" s="3">
        <f t="shared" si="431"/>
        <v>0</v>
      </c>
      <c r="P501" s="3">
        <f t="shared" si="431"/>
        <v>0</v>
      </c>
      <c r="R501" s="3">
        <f t="shared" si="432"/>
        <v>0</v>
      </c>
      <c r="S501" s="3">
        <f t="shared" si="433"/>
        <v>0</v>
      </c>
      <c r="T501" s="3">
        <f t="shared" si="434"/>
        <v>0</v>
      </c>
      <c r="U501" s="3">
        <f t="shared" si="435"/>
        <v>0</v>
      </c>
    </row>
    <row r="502" spans="2:21" s="1" customFormat="1" ht="15" hidden="1" customHeight="1" x14ac:dyDescent="0.3">
      <c r="B502" s="4" t="s">
        <v>987</v>
      </c>
      <c r="C502" s="4" t="s">
        <v>988</v>
      </c>
      <c r="D502" s="3" t="s">
        <v>28</v>
      </c>
      <c r="E502" s="18">
        <v>3</v>
      </c>
      <c r="F502" s="18"/>
      <c r="G502" s="18"/>
      <c r="H502" s="18"/>
      <c r="I502" s="18"/>
      <c r="J502" s="97">
        <f t="shared" si="428"/>
        <v>3</v>
      </c>
      <c r="K502" s="3">
        <v>196</v>
      </c>
      <c r="L502" s="3">
        <f t="shared" si="429"/>
        <v>588</v>
      </c>
      <c r="M502" s="3">
        <v>196</v>
      </c>
      <c r="N502" s="3">
        <f t="shared" si="430"/>
        <v>588</v>
      </c>
      <c r="O502" s="3">
        <f t="shared" si="431"/>
        <v>0</v>
      </c>
      <c r="P502" s="3">
        <f t="shared" si="431"/>
        <v>0</v>
      </c>
      <c r="R502" s="3">
        <f t="shared" si="432"/>
        <v>0</v>
      </c>
      <c r="S502" s="3">
        <f t="shared" si="433"/>
        <v>0</v>
      </c>
      <c r="T502" s="3">
        <f t="shared" si="434"/>
        <v>0</v>
      </c>
      <c r="U502" s="3">
        <f t="shared" si="435"/>
        <v>0</v>
      </c>
    </row>
    <row r="503" spans="2:21" s="1" customFormat="1" ht="15" hidden="1" customHeight="1" x14ac:dyDescent="0.3">
      <c r="B503" s="4" t="s">
        <v>989</v>
      </c>
      <c r="C503" s="4" t="s">
        <v>990</v>
      </c>
      <c r="D503" s="3" t="s">
        <v>28</v>
      </c>
      <c r="E503" s="18">
        <v>1</v>
      </c>
      <c r="F503" s="18"/>
      <c r="G503" s="18"/>
      <c r="H503" s="18"/>
      <c r="I503" s="18"/>
      <c r="J503" s="97">
        <f t="shared" si="428"/>
        <v>1</v>
      </c>
      <c r="K503" s="3">
        <v>120</v>
      </c>
      <c r="L503" s="3">
        <f t="shared" si="429"/>
        <v>120</v>
      </c>
      <c r="M503" s="3">
        <v>120</v>
      </c>
      <c r="N503" s="3">
        <f t="shared" si="430"/>
        <v>120</v>
      </c>
      <c r="O503" s="3">
        <f t="shared" si="431"/>
        <v>0</v>
      </c>
      <c r="P503" s="3">
        <f t="shared" si="431"/>
        <v>0</v>
      </c>
      <c r="R503" s="3">
        <f t="shared" si="432"/>
        <v>0</v>
      </c>
      <c r="S503" s="3">
        <f t="shared" si="433"/>
        <v>0</v>
      </c>
      <c r="T503" s="3">
        <f t="shared" si="434"/>
        <v>0</v>
      </c>
      <c r="U503" s="3">
        <f t="shared" si="435"/>
        <v>0</v>
      </c>
    </row>
    <row r="504" spans="2:21" s="1" customFormat="1" ht="15" hidden="1" customHeight="1" x14ac:dyDescent="0.3">
      <c r="B504" s="4" t="s">
        <v>991</v>
      </c>
      <c r="C504" s="4" t="s">
        <v>992</v>
      </c>
      <c r="D504" s="3" t="s">
        <v>28</v>
      </c>
      <c r="E504" s="18">
        <v>2</v>
      </c>
      <c r="F504" s="18"/>
      <c r="G504" s="18"/>
      <c r="H504" s="18"/>
      <c r="I504" s="18"/>
      <c r="J504" s="97">
        <f t="shared" si="428"/>
        <v>2</v>
      </c>
      <c r="K504" s="3">
        <v>210</v>
      </c>
      <c r="L504" s="3">
        <f t="shared" si="429"/>
        <v>420</v>
      </c>
      <c r="M504" s="3">
        <v>210</v>
      </c>
      <c r="N504" s="3">
        <f t="shared" si="430"/>
        <v>420</v>
      </c>
      <c r="O504" s="3">
        <f t="shared" si="431"/>
        <v>0</v>
      </c>
      <c r="P504" s="3">
        <f t="shared" si="431"/>
        <v>0</v>
      </c>
      <c r="R504" s="3">
        <f t="shared" si="432"/>
        <v>0</v>
      </c>
      <c r="S504" s="3">
        <f t="shared" si="433"/>
        <v>0</v>
      </c>
      <c r="T504" s="3">
        <f t="shared" si="434"/>
        <v>0</v>
      </c>
      <c r="U504" s="3">
        <f t="shared" si="435"/>
        <v>0</v>
      </c>
    </row>
    <row r="505" spans="2:21" s="1" customFormat="1" ht="15" hidden="1" customHeight="1" x14ac:dyDescent="0.3">
      <c r="B505" s="4" t="s">
        <v>993</v>
      </c>
      <c r="C505" s="4" t="s">
        <v>994</v>
      </c>
      <c r="D505" s="3" t="s">
        <v>28</v>
      </c>
      <c r="E505" s="18">
        <v>1</v>
      </c>
      <c r="F505" s="18"/>
      <c r="G505" s="18"/>
      <c r="H505" s="18"/>
      <c r="I505" s="18"/>
      <c r="J505" s="97">
        <f t="shared" si="428"/>
        <v>1</v>
      </c>
      <c r="K505" s="3">
        <v>190</v>
      </c>
      <c r="L505" s="3">
        <f t="shared" si="429"/>
        <v>190</v>
      </c>
      <c r="M505" s="3">
        <v>190</v>
      </c>
      <c r="N505" s="3">
        <f t="shared" si="430"/>
        <v>190</v>
      </c>
      <c r="O505" s="3">
        <f t="shared" si="431"/>
        <v>0</v>
      </c>
      <c r="P505" s="3">
        <f t="shared" si="431"/>
        <v>0</v>
      </c>
      <c r="R505" s="3">
        <f t="shared" si="432"/>
        <v>0</v>
      </c>
      <c r="S505" s="3">
        <f t="shared" si="433"/>
        <v>0</v>
      </c>
      <c r="T505" s="3">
        <f t="shared" si="434"/>
        <v>0</v>
      </c>
      <c r="U505" s="3">
        <f t="shared" si="435"/>
        <v>0</v>
      </c>
    </row>
    <row r="506" spans="2:21" s="1" customFormat="1" ht="15" hidden="1" customHeight="1" x14ac:dyDescent="0.3">
      <c r="B506" s="4" t="s">
        <v>995</v>
      </c>
      <c r="C506" s="4" t="s">
        <v>996</v>
      </c>
      <c r="D506" s="3" t="s">
        <v>28</v>
      </c>
      <c r="E506" s="18">
        <v>1</v>
      </c>
      <c r="F506" s="18"/>
      <c r="G506" s="18"/>
      <c r="H506" s="18"/>
      <c r="I506" s="18"/>
      <c r="J506" s="97">
        <f t="shared" si="428"/>
        <v>1</v>
      </c>
      <c r="K506" s="3">
        <v>185</v>
      </c>
      <c r="L506" s="3">
        <f t="shared" si="429"/>
        <v>185</v>
      </c>
      <c r="M506" s="3">
        <v>185</v>
      </c>
      <c r="N506" s="3">
        <f t="shared" si="430"/>
        <v>185</v>
      </c>
      <c r="O506" s="3">
        <f t="shared" si="431"/>
        <v>0</v>
      </c>
      <c r="P506" s="3">
        <f t="shared" si="431"/>
        <v>0</v>
      </c>
      <c r="R506" s="3">
        <f t="shared" si="432"/>
        <v>0</v>
      </c>
      <c r="S506" s="3">
        <f t="shared" si="433"/>
        <v>0</v>
      </c>
      <c r="T506" s="3">
        <f t="shared" si="434"/>
        <v>0</v>
      </c>
      <c r="U506" s="3">
        <f t="shared" si="435"/>
        <v>0</v>
      </c>
    </row>
    <row r="507" spans="2:21" s="1" customFormat="1" ht="15" hidden="1" customHeight="1" x14ac:dyDescent="0.3">
      <c r="B507" s="4" t="s">
        <v>997</v>
      </c>
      <c r="C507" s="4" t="s">
        <v>998</v>
      </c>
      <c r="D507" s="3" t="s">
        <v>28</v>
      </c>
      <c r="E507" s="18">
        <v>1</v>
      </c>
      <c r="F507" s="18"/>
      <c r="G507" s="18"/>
      <c r="H507" s="18"/>
      <c r="I507" s="18"/>
      <c r="J507" s="97">
        <f t="shared" si="428"/>
        <v>1</v>
      </c>
      <c r="K507" s="3">
        <v>160</v>
      </c>
      <c r="L507" s="3">
        <f t="shared" si="429"/>
        <v>160</v>
      </c>
      <c r="M507" s="3">
        <v>160</v>
      </c>
      <c r="N507" s="3">
        <f t="shared" si="430"/>
        <v>160</v>
      </c>
      <c r="O507" s="3">
        <f t="shared" si="431"/>
        <v>0</v>
      </c>
      <c r="P507" s="3">
        <f t="shared" si="431"/>
        <v>0</v>
      </c>
      <c r="R507" s="3">
        <f t="shared" si="432"/>
        <v>0</v>
      </c>
      <c r="S507" s="3">
        <f t="shared" si="433"/>
        <v>0</v>
      </c>
      <c r="T507" s="3">
        <f t="shared" si="434"/>
        <v>0</v>
      </c>
      <c r="U507" s="3">
        <f t="shared" si="435"/>
        <v>0</v>
      </c>
    </row>
    <row r="508" spans="2:21" s="1" customFormat="1" ht="15" hidden="1" customHeight="1" x14ac:dyDescent="0.3">
      <c r="B508" s="4" t="s">
        <v>999</v>
      </c>
      <c r="C508" s="4" t="s">
        <v>1000</v>
      </c>
      <c r="D508" s="3" t="s">
        <v>28</v>
      </c>
      <c r="E508" s="18">
        <v>2</v>
      </c>
      <c r="F508" s="18"/>
      <c r="G508" s="18"/>
      <c r="H508" s="18"/>
      <c r="I508" s="18"/>
      <c r="J508" s="97">
        <f t="shared" si="428"/>
        <v>2</v>
      </c>
      <c r="K508" s="3">
        <v>155</v>
      </c>
      <c r="L508" s="3">
        <f t="shared" si="429"/>
        <v>310</v>
      </c>
      <c r="M508" s="3">
        <v>155</v>
      </c>
      <c r="N508" s="3">
        <f t="shared" si="430"/>
        <v>310</v>
      </c>
      <c r="O508" s="3">
        <f t="shared" si="431"/>
        <v>0</v>
      </c>
      <c r="P508" s="3">
        <f t="shared" si="431"/>
        <v>0</v>
      </c>
      <c r="R508" s="3">
        <f t="shared" si="432"/>
        <v>0</v>
      </c>
      <c r="S508" s="3">
        <f t="shared" si="433"/>
        <v>0</v>
      </c>
      <c r="T508" s="3">
        <f t="shared" si="434"/>
        <v>0</v>
      </c>
      <c r="U508" s="3">
        <f t="shared" si="435"/>
        <v>0</v>
      </c>
    </row>
    <row r="509" spans="2:21" s="1" customFormat="1" ht="15" hidden="1" customHeight="1" x14ac:dyDescent="0.3">
      <c r="B509" s="4" t="s">
        <v>1001</v>
      </c>
      <c r="C509" s="4" t="s">
        <v>1002</v>
      </c>
      <c r="D509" s="3" t="s">
        <v>28</v>
      </c>
      <c r="E509" s="18">
        <v>7</v>
      </c>
      <c r="F509" s="18"/>
      <c r="G509" s="18"/>
      <c r="H509" s="18"/>
      <c r="I509" s="18"/>
      <c r="J509" s="97">
        <f t="shared" si="428"/>
        <v>7</v>
      </c>
      <c r="K509" s="3">
        <v>145</v>
      </c>
      <c r="L509" s="3">
        <f t="shared" si="429"/>
        <v>1015</v>
      </c>
      <c r="M509" s="3">
        <v>145</v>
      </c>
      <c r="N509" s="3">
        <f t="shared" si="430"/>
        <v>1015</v>
      </c>
      <c r="O509" s="3">
        <f t="shared" si="431"/>
        <v>0</v>
      </c>
      <c r="P509" s="3">
        <f t="shared" si="431"/>
        <v>0</v>
      </c>
      <c r="R509" s="3">
        <f t="shared" si="432"/>
        <v>0</v>
      </c>
      <c r="S509" s="3">
        <f t="shared" si="433"/>
        <v>0</v>
      </c>
      <c r="T509" s="3">
        <f t="shared" si="434"/>
        <v>0</v>
      </c>
      <c r="U509" s="3">
        <f t="shared" si="435"/>
        <v>0</v>
      </c>
    </row>
    <row r="510" spans="2:21" s="1" customFormat="1" ht="25.2" hidden="1" customHeight="1" x14ac:dyDescent="0.3">
      <c r="B510" s="12" t="s">
        <v>1003</v>
      </c>
      <c r="C510" s="12" t="s">
        <v>1004</v>
      </c>
      <c r="D510" s="13"/>
      <c r="E510" s="17"/>
      <c r="F510" s="17"/>
      <c r="G510" s="17"/>
      <c r="H510" s="17"/>
      <c r="I510" s="17"/>
      <c r="J510" s="17"/>
      <c r="K510" s="13"/>
      <c r="L510" s="13">
        <f>SUM(L511)</f>
        <v>7680</v>
      </c>
      <c r="M510" s="13"/>
      <c r="N510" s="13">
        <f>SUM(N511)</f>
        <v>7680</v>
      </c>
      <c r="O510" s="13"/>
      <c r="P510" s="13">
        <f>SUM(P511)</f>
        <v>0</v>
      </c>
      <c r="R510" s="13">
        <f t="shared" ref="R510:U510" si="436">SUM(R511)</f>
        <v>0</v>
      </c>
      <c r="S510" s="13">
        <f t="shared" si="436"/>
        <v>0</v>
      </c>
      <c r="T510" s="13">
        <f t="shared" si="436"/>
        <v>0</v>
      </c>
      <c r="U510" s="13">
        <f t="shared" si="436"/>
        <v>0</v>
      </c>
    </row>
    <row r="511" spans="2:21" s="1" customFormat="1" ht="15" hidden="1" customHeight="1" x14ac:dyDescent="0.3">
      <c r="B511" s="4" t="s">
        <v>1005</v>
      </c>
      <c r="C511" s="4" t="s">
        <v>1006</v>
      </c>
      <c r="D511" s="3" t="s">
        <v>28</v>
      </c>
      <c r="E511" s="18">
        <v>6</v>
      </c>
      <c r="F511" s="18"/>
      <c r="G511" s="18"/>
      <c r="H511" s="18"/>
      <c r="I511" s="18"/>
      <c r="J511" s="97">
        <f>SUM(E511:I511)</f>
        <v>6</v>
      </c>
      <c r="K511" s="3">
        <v>1280</v>
      </c>
      <c r="L511" s="3">
        <f t="shared" ref="L511" si="437">+ROUND(+IF(J511="",0,J511*K511),2)</f>
        <v>7680</v>
      </c>
      <c r="M511" s="3">
        <v>1280</v>
      </c>
      <c r="N511" s="3">
        <f t="shared" ref="N511" si="438">+ROUND(+IF(J511="",0,J511*M511),2)</f>
        <v>7680</v>
      </c>
      <c r="O511" s="3">
        <f>+M511-K511</f>
        <v>0</v>
      </c>
      <c r="P511" s="3">
        <f>+N511-L511</f>
        <v>0</v>
      </c>
      <c r="R511" s="3">
        <f>+ROUND($K511*F511,2)</f>
        <v>0</v>
      </c>
      <c r="S511" s="3">
        <f>+ROUND($K511*G511,2)</f>
        <v>0</v>
      </c>
      <c r="T511" s="3">
        <f>+ROUND($K511*H511,2)</f>
        <v>0</v>
      </c>
      <c r="U511" s="3">
        <f>+ROUND($K511*I511,2)</f>
        <v>0</v>
      </c>
    </row>
    <row r="512" spans="2:21" s="1" customFormat="1" ht="25.2" customHeight="1" x14ac:dyDescent="0.3">
      <c r="B512" s="12" t="s">
        <v>1007</v>
      </c>
      <c r="C512" s="12" t="s">
        <v>1008</v>
      </c>
      <c r="D512" s="13"/>
      <c r="E512" s="17"/>
      <c r="F512" s="17"/>
      <c r="G512" s="17"/>
      <c r="H512" s="17"/>
      <c r="I512" s="17"/>
      <c r="J512" s="17"/>
      <c r="K512" s="13"/>
      <c r="L512" s="13">
        <f>SUM(L513:L521)</f>
        <v>40343.4</v>
      </c>
      <c r="M512" s="13"/>
      <c r="N512" s="13">
        <f>SUM(N513:N521)</f>
        <v>40483.869999999995</v>
      </c>
      <c r="O512" s="13"/>
      <c r="P512" s="13">
        <f>SUM(P513:P521)</f>
        <v>140.47000000000071</v>
      </c>
      <c r="R512" s="13">
        <f t="shared" ref="R512:U512" si="439">SUM(R513:R521)</f>
        <v>0</v>
      </c>
      <c r="S512" s="13">
        <f t="shared" si="439"/>
        <v>0</v>
      </c>
      <c r="T512" s="13">
        <f t="shared" si="439"/>
        <v>0</v>
      </c>
      <c r="U512" s="13">
        <f t="shared" si="439"/>
        <v>0</v>
      </c>
    </row>
    <row r="513" spans="2:21" s="1" customFormat="1" ht="15" customHeight="1" x14ac:dyDescent="0.3">
      <c r="B513" s="4" t="s">
        <v>1009</v>
      </c>
      <c r="C513" s="4" t="s">
        <v>1010</v>
      </c>
      <c r="D513" s="3" t="s">
        <v>28</v>
      </c>
      <c r="E513" s="18">
        <v>2</v>
      </c>
      <c r="F513" s="18"/>
      <c r="G513" s="18"/>
      <c r="H513" s="18"/>
      <c r="I513" s="18"/>
      <c r="J513" s="97">
        <f t="shared" ref="J513:J521" si="440">SUM(E513:I513)</f>
        <v>2</v>
      </c>
      <c r="K513" s="3">
        <v>2884.4</v>
      </c>
      <c r="L513" s="3">
        <f t="shared" ref="L513:L521" si="441">+ROUND(+IF(J513="",0,J513*K513),2)</f>
        <v>5768.8</v>
      </c>
      <c r="M513" s="3">
        <v>2897.17</v>
      </c>
      <c r="N513" s="3">
        <f t="shared" ref="N513:N521" si="442">+ROUND(+IF(J513="",0,J513*M513),2)</f>
        <v>5794.34</v>
      </c>
      <c r="O513" s="3">
        <f t="shared" ref="O513:P521" si="443">+M513-K513</f>
        <v>12.769999999999982</v>
      </c>
      <c r="P513" s="3">
        <f t="shared" si="443"/>
        <v>25.539999999999964</v>
      </c>
      <c r="R513" s="3">
        <f t="shared" ref="R513:R521" si="444">+ROUND($K513*F513,2)</f>
        <v>0</v>
      </c>
      <c r="S513" s="3">
        <f t="shared" ref="S513:S521" si="445">+ROUND($K513*G513,2)</f>
        <v>0</v>
      </c>
      <c r="T513" s="3">
        <f t="shared" ref="T513:T521" si="446">+ROUND($K513*H513,2)</f>
        <v>0</v>
      </c>
      <c r="U513" s="3">
        <f t="shared" ref="U513:U521" si="447">+ROUND($K513*I513,2)</f>
        <v>0</v>
      </c>
    </row>
    <row r="514" spans="2:21" s="1" customFormat="1" ht="15" customHeight="1" x14ac:dyDescent="0.3">
      <c r="B514" s="4" t="s">
        <v>1011</v>
      </c>
      <c r="C514" s="4" t="s">
        <v>1012</v>
      </c>
      <c r="D514" s="3" t="s">
        <v>28</v>
      </c>
      <c r="E514" s="18">
        <v>1</v>
      </c>
      <c r="F514" s="18"/>
      <c r="G514" s="18"/>
      <c r="H514" s="18"/>
      <c r="I514" s="18"/>
      <c r="J514" s="97">
        <f t="shared" si="440"/>
        <v>1</v>
      </c>
      <c r="K514" s="3">
        <v>4005.4</v>
      </c>
      <c r="L514" s="3">
        <f t="shared" si="441"/>
        <v>4005.4</v>
      </c>
      <c r="M514" s="3">
        <v>4018.17</v>
      </c>
      <c r="N514" s="3">
        <f t="shared" si="442"/>
        <v>4018.17</v>
      </c>
      <c r="O514" s="3">
        <f t="shared" si="443"/>
        <v>12.769999999999982</v>
      </c>
      <c r="P514" s="3">
        <f t="shared" si="443"/>
        <v>12.769999999999982</v>
      </c>
      <c r="R514" s="3">
        <f t="shared" si="444"/>
        <v>0</v>
      </c>
      <c r="S514" s="3">
        <f t="shared" si="445"/>
        <v>0</v>
      </c>
      <c r="T514" s="3">
        <f t="shared" si="446"/>
        <v>0</v>
      </c>
      <c r="U514" s="3">
        <f t="shared" si="447"/>
        <v>0</v>
      </c>
    </row>
    <row r="515" spans="2:21" s="1" customFormat="1" ht="15" customHeight="1" x14ac:dyDescent="0.3">
      <c r="B515" s="4" t="s">
        <v>1013</v>
      </c>
      <c r="C515" s="4" t="s">
        <v>1014</v>
      </c>
      <c r="D515" s="3" t="s">
        <v>28</v>
      </c>
      <c r="E515" s="18">
        <v>1</v>
      </c>
      <c r="F515" s="18"/>
      <c r="G515" s="18"/>
      <c r="H515" s="18"/>
      <c r="I515" s="18"/>
      <c r="J515" s="97">
        <f t="shared" si="440"/>
        <v>1</v>
      </c>
      <c r="K515" s="3">
        <v>4856.3999999999996</v>
      </c>
      <c r="L515" s="3">
        <f t="shared" si="441"/>
        <v>4856.3999999999996</v>
      </c>
      <c r="M515" s="3">
        <v>4869.17</v>
      </c>
      <c r="N515" s="3">
        <f t="shared" si="442"/>
        <v>4869.17</v>
      </c>
      <c r="O515" s="3">
        <f t="shared" si="443"/>
        <v>12.770000000000437</v>
      </c>
      <c r="P515" s="3">
        <f t="shared" si="443"/>
        <v>12.770000000000437</v>
      </c>
      <c r="R515" s="3">
        <f t="shared" si="444"/>
        <v>0</v>
      </c>
      <c r="S515" s="3">
        <f t="shared" si="445"/>
        <v>0</v>
      </c>
      <c r="T515" s="3">
        <f t="shared" si="446"/>
        <v>0</v>
      </c>
      <c r="U515" s="3">
        <f t="shared" si="447"/>
        <v>0</v>
      </c>
    </row>
    <row r="516" spans="2:21" s="1" customFormat="1" ht="15" customHeight="1" x14ac:dyDescent="0.3">
      <c r="B516" s="4" t="s">
        <v>1015</v>
      </c>
      <c r="C516" s="4" t="s">
        <v>1016</v>
      </c>
      <c r="D516" s="3" t="s">
        <v>28</v>
      </c>
      <c r="E516" s="18">
        <v>1</v>
      </c>
      <c r="F516" s="18"/>
      <c r="G516" s="18"/>
      <c r="H516" s="18"/>
      <c r="I516" s="18"/>
      <c r="J516" s="97">
        <f t="shared" si="440"/>
        <v>1</v>
      </c>
      <c r="K516" s="3">
        <v>3877.4</v>
      </c>
      <c r="L516" s="3">
        <f t="shared" si="441"/>
        <v>3877.4</v>
      </c>
      <c r="M516" s="3">
        <v>3890.17</v>
      </c>
      <c r="N516" s="3">
        <f t="shared" si="442"/>
        <v>3890.17</v>
      </c>
      <c r="O516" s="3">
        <f t="shared" si="443"/>
        <v>12.769999999999982</v>
      </c>
      <c r="P516" s="3">
        <f t="shared" si="443"/>
        <v>12.769999999999982</v>
      </c>
      <c r="R516" s="3">
        <f t="shared" si="444"/>
        <v>0</v>
      </c>
      <c r="S516" s="3">
        <f t="shared" si="445"/>
        <v>0</v>
      </c>
      <c r="T516" s="3">
        <f t="shared" si="446"/>
        <v>0</v>
      </c>
      <c r="U516" s="3">
        <f t="shared" si="447"/>
        <v>0</v>
      </c>
    </row>
    <row r="517" spans="2:21" s="1" customFormat="1" ht="15" customHeight="1" x14ac:dyDescent="0.3">
      <c r="B517" s="4" t="s">
        <v>1017</v>
      </c>
      <c r="C517" s="4" t="s">
        <v>1018</v>
      </c>
      <c r="D517" s="3" t="s">
        <v>28</v>
      </c>
      <c r="E517" s="18">
        <v>2</v>
      </c>
      <c r="F517" s="18"/>
      <c r="G517" s="18"/>
      <c r="H517" s="18"/>
      <c r="I517" s="18"/>
      <c r="J517" s="97">
        <f t="shared" si="440"/>
        <v>2</v>
      </c>
      <c r="K517" s="3">
        <v>3788.4</v>
      </c>
      <c r="L517" s="3">
        <f t="shared" si="441"/>
        <v>7576.8</v>
      </c>
      <c r="M517" s="3">
        <v>3801.17</v>
      </c>
      <c r="N517" s="3">
        <f t="shared" si="442"/>
        <v>7602.34</v>
      </c>
      <c r="O517" s="3">
        <f t="shared" si="443"/>
        <v>12.769999999999982</v>
      </c>
      <c r="P517" s="3">
        <f t="shared" si="443"/>
        <v>25.539999999999964</v>
      </c>
      <c r="R517" s="3">
        <f t="shared" si="444"/>
        <v>0</v>
      </c>
      <c r="S517" s="3">
        <f t="shared" si="445"/>
        <v>0</v>
      </c>
      <c r="T517" s="3">
        <f t="shared" si="446"/>
        <v>0</v>
      </c>
      <c r="U517" s="3">
        <f t="shared" si="447"/>
        <v>0</v>
      </c>
    </row>
    <row r="518" spans="2:21" s="1" customFormat="1" ht="15" customHeight="1" x14ac:dyDescent="0.3">
      <c r="B518" s="4" t="s">
        <v>1019</v>
      </c>
      <c r="C518" s="4" t="s">
        <v>1020</v>
      </c>
      <c r="D518" s="3" t="s">
        <v>28</v>
      </c>
      <c r="E518" s="18">
        <v>1</v>
      </c>
      <c r="F518" s="18"/>
      <c r="G518" s="18"/>
      <c r="H518" s="18"/>
      <c r="I518" s="18"/>
      <c r="J518" s="97">
        <f t="shared" si="440"/>
        <v>1</v>
      </c>
      <c r="K518" s="3">
        <v>3178.4</v>
      </c>
      <c r="L518" s="3">
        <f t="shared" si="441"/>
        <v>3178.4</v>
      </c>
      <c r="M518" s="3">
        <v>3191.17</v>
      </c>
      <c r="N518" s="3">
        <f t="shared" si="442"/>
        <v>3191.17</v>
      </c>
      <c r="O518" s="3">
        <f t="shared" si="443"/>
        <v>12.769999999999982</v>
      </c>
      <c r="P518" s="3">
        <f t="shared" si="443"/>
        <v>12.769999999999982</v>
      </c>
      <c r="R518" s="3">
        <f t="shared" si="444"/>
        <v>0</v>
      </c>
      <c r="S518" s="3">
        <f t="shared" si="445"/>
        <v>0</v>
      </c>
      <c r="T518" s="3">
        <f t="shared" si="446"/>
        <v>0</v>
      </c>
      <c r="U518" s="3">
        <f t="shared" si="447"/>
        <v>0</v>
      </c>
    </row>
    <row r="519" spans="2:21" s="1" customFormat="1" ht="15" customHeight="1" x14ac:dyDescent="0.3">
      <c r="B519" s="4" t="s">
        <v>1021</v>
      </c>
      <c r="C519" s="4" t="s">
        <v>1022</v>
      </c>
      <c r="D519" s="3" t="s">
        <v>28</v>
      </c>
      <c r="E519" s="18">
        <v>1</v>
      </c>
      <c r="F519" s="18"/>
      <c r="G519" s="18"/>
      <c r="H519" s="18"/>
      <c r="I519" s="18"/>
      <c r="J519" s="97">
        <f t="shared" si="440"/>
        <v>1</v>
      </c>
      <c r="K519" s="3">
        <v>3153.4</v>
      </c>
      <c r="L519" s="3">
        <f t="shared" si="441"/>
        <v>3153.4</v>
      </c>
      <c r="M519" s="3">
        <v>3166.17</v>
      </c>
      <c r="N519" s="3">
        <f t="shared" si="442"/>
        <v>3166.17</v>
      </c>
      <c r="O519" s="3">
        <f t="shared" si="443"/>
        <v>12.769999999999982</v>
      </c>
      <c r="P519" s="3">
        <f t="shared" si="443"/>
        <v>12.769999999999982</v>
      </c>
      <c r="R519" s="3">
        <f t="shared" si="444"/>
        <v>0</v>
      </c>
      <c r="S519" s="3">
        <f t="shared" si="445"/>
        <v>0</v>
      </c>
      <c r="T519" s="3">
        <f t="shared" si="446"/>
        <v>0</v>
      </c>
      <c r="U519" s="3">
        <f t="shared" si="447"/>
        <v>0</v>
      </c>
    </row>
    <row r="520" spans="2:21" s="1" customFormat="1" ht="15" customHeight="1" x14ac:dyDescent="0.3">
      <c r="B520" s="4" t="s">
        <v>1023</v>
      </c>
      <c r="C520" s="4" t="s">
        <v>1024</v>
      </c>
      <c r="D520" s="3" t="s">
        <v>28</v>
      </c>
      <c r="E520" s="18">
        <v>1</v>
      </c>
      <c r="F520" s="18"/>
      <c r="G520" s="18"/>
      <c r="H520" s="18"/>
      <c r="I520" s="18"/>
      <c r="J520" s="97">
        <f t="shared" si="440"/>
        <v>1</v>
      </c>
      <c r="K520" s="3">
        <v>3438.4</v>
      </c>
      <c r="L520" s="3">
        <f t="shared" si="441"/>
        <v>3438.4</v>
      </c>
      <c r="M520" s="3">
        <v>3451.17</v>
      </c>
      <c r="N520" s="3">
        <f t="shared" si="442"/>
        <v>3451.17</v>
      </c>
      <c r="O520" s="3">
        <f t="shared" si="443"/>
        <v>12.769999999999982</v>
      </c>
      <c r="P520" s="3">
        <f t="shared" si="443"/>
        <v>12.769999999999982</v>
      </c>
      <c r="R520" s="3">
        <f t="shared" si="444"/>
        <v>0</v>
      </c>
      <c r="S520" s="3">
        <f t="shared" si="445"/>
        <v>0</v>
      </c>
      <c r="T520" s="3">
        <f t="shared" si="446"/>
        <v>0</v>
      </c>
      <c r="U520" s="3">
        <f t="shared" si="447"/>
        <v>0</v>
      </c>
    </row>
    <row r="521" spans="2:21" s="1" customFormat="1" ht="15" customHeight="1" x14ac:dyDescent="0.3">
      <c r="B521" s="4" t="s">
        <v>1025</v>
      </c>
      <c r="C521" s="4" t="s">
        <v>1026</v>
      </c>
      <c r="D521" s="3" t="s">
        <v>28</v>
      </c>
      <c r="E521" s="18">
        <v>1</v>
      </c>
      <c r="F521" s="18"/>
      <c r="G521" s="18"/>
      <c r="H521" s="18"/>
      <c r="I521" s="18"/>
      <c r="J521" s="97">
        <f t="shared" si="440"/>
        <v>1</v>
      </c>
      <c r="K521" s="3">
        <v>4488.3999999999996</v>
      </c>
      <c r="L521" s="3">
        <f t="shared" si="441"/>
        <v>4488.3999999999996</v>
      </c>
      <c r="M521" s="3">
        <v>4501.17</v>
      </c>
      <c r="N521" s="3">
        <f t="shared" si="442"/>
        <v>4501.17</v>
      </c>
      <c r="O521" s="3">
        <f t="shared" si="443"/>
        <v>12.770000000000437</v>
      </c>
      <c r="P521" s="3">
        <f t="shared" si="443"/>
        <v>12.770000000000437</v>
      </c>
      <c r="R521" s="3">
        <f t="shared" si="444"/>
        <v>0</v>
      </c>
      <c r="S521" s="3">
        <f t="shared" si="445"/>
        <v>0</v>
      </c>
      <c r="T521" s="3">
        <f t="shared" si="446"/>
        <v>0</v>
      </c>
      <c r="U521" s="3">
        <f t="shared" si="447"/>
        <v>0</v>
      </c>
    </row>
    <row r="522" spans="2:21" s="1" customFormat="1" ht="25.2" customHeight="1" x14ac:dyDescent="0.3">
      <c r="B522" s="12" t="s">
        <v>1027</v>
      </c>
      <c r="C522" s="12" t="s">
        <v>1028</v>
      </c>
      <c r="D522" s="13"/>
      <c r="E522" s="17"/>
      <c r="F522" s="17"/>
      <c r="G522" s="17"/>
      <c r="H522" s="17"/>
      <c r="I522" s="17"/>
      <c r="J522" s="17"/>
      <c r="K522" s="13"/>
      <c r="L522" s="13">
        <f>SUM(L523:L527)</f>
        <v>77684.600000000006</v>
      </c>
      <c r="M522" s="13"/>
      <c r="N522" s="13">
        <f>SUM(N523:N527)</f>
        <v>77927.42</v>
      </c>
      <c r="O522" s="13"/>
      <c r="P522" s="13">
        <f>SUM(P523:P527)</f>
        <v>242.82000000000016</v>
      </c>
      <c r="R522" s="13">
        <f t="shared" ref="R522:U522" si="448">SUM(R523:R527)</f>
        <v>0</v>
      </c>
      <c r="S522" s="13">
        <f t="shared" si="448"/>
        <v>0</v>
      </c>
      <c r="T522" s="13">
        <f t="shared" si="448"/>
        <v>0</v>
      </c>
      <c r="U522" s="13">
        <f t="shared" si="448"/>
        <v>0</v>
      </c>
    </row>
    <row r="523" spans="2:21" s="1" customFormat="1" ht="15" customHeight="1" x14ac:dyDescent="0.3">
      <c r="B523" s="4" t="s">
        <v>1029</v>
      </c>
      <c r="C523" s="4" t="s">
        <v>1030</v>
      </c>
      <c r="D523" s="3" t="s">
        <v>28</v>
      </c>
      <c r="E523" s="18">
        <v>28</v>
      </c>
      <c r="F523" s="18"/>
      <c r="G523" s="18"/>
      <c r="H523" s="18"/>
      <c r="I523" s="18"/>
      <c r="J523" s="97">
        <f>SUM(E523:I523)</f>
        <v>28</v>
      </c>
      <c r="K523" s="3">
        <v>1973.2</v>
      </c>
      <c r="L523" s="3">
        <f t="shared" ref="L523:L527" si="449">+ROUND(+IF(J523="",0,J523*K523),2)</f>
        <v>55249.599999999999</v>
      </c>
      <c r="M523" s="3">
        <v>1979.59</v>
      </c>
      <c r="N523" s="3">
        <f t="shared" ref="N523:N527" si="450">+ROUND(+IF(J523="",0,J523*M523),2)</f>
        <v>55428.52</v>
      </c>
      <c r="O523" s="3">
        <f t="shared" ref="O523:P527" si="451">+M523-K523</f>
        <v>6.3899999999998727</v>
      </c>
      <c r="P523" s="3">
        <f t="shared" si="451"/>
        <v>178.91999999999825</v>
      </c>
      <c r="R523" s="3">
        <f t="shared" ref="R523:U527" si="452">+ROUND($K523*F523,2)</f>
        <v>0</v>
      </c>
      <c r="S523" s="3">
        <f t="shared" si="452"/>
        <v>0</v>
      </c>
      <c r="T523" s="3">
        <f t="shared" si="452"/>
        <v>0</v>
      </c>
      <c r="U523" s="3">
        <f t="shared" si="452"/>
        <v>0</v>
      </c>
    </row>
    <row r="524" spans="2:21" s="1" customFormat="1" ht="15" customHeight="1" x14ac:dyDescent="0.3">
      <c r="B524" s="4" t="s">
        <v>1031</v>
      </c>
      <c r="C524" s="4" t="s">
        <v>1032</v>
      </c>
      <c r="D524" s="3" t="s">
        <v>28</v>
      </c>
      <c r="E524" s="18">
        <v>2</v>
      </c>
      <c r="F524" s="18"/>
      <c r="G524" s="18"/>
      <c r="H524" s="18"/>
      <c r="I524" s="18"/>
      <c r="J524" s="97">
        <f>SUM(E524:I524)</f>
        <v>2</v>
      </c>
      <c r="K524" s="3">
        <v>2500.1999999999998</v>
      </c>
      <c r="L524" s="3">
        <f t="shared" si="449"/>
        <v>5000.3999999999996</v>
      </c>
      <c r="M524" s="3">
        <v>2506.59</v>
      </c>
      <c r="N524" s="3">
        <f t="shared" si="450"/>
        <v>5013.18</v>
      </c>
      <c r="O524" s="3">
        <f t="shared" si="451"/>
        <v>6.3900000000003274</v>
      </c>
      <c r="P524" s="3">
        <f t="shared" si="451"/>
        <v>12.780000000000655</v>
      </c>
      <c r="R524" s="3">
        <f t="shared" si="452"/>
        <v>0</v>
      </c>
      <c r="S524" s="3">
        <f t="shared" si="452"/>
        <v>0</v>
      </c>
      <c r="T524" s="3">
        <f t="shared" si="452"/>
        <v>0</v>
      </c>
      <c r="U524" s="3">
        <f t="shared" si="452"/>
        <v>0</v>
      </c>
    </row>
    <row r="525" spans="2:21" s="1" customFormat="1" ht="15" customHeight="1" x14ac:dyDescent="0.3">
      <c r="B525" s="4" t="s">
        <v>1033</v>
      </c>
      <c r="C525" s="4" t="s">
        <v>1034</v>
      </c>
      <c r="D525" s="3" t="s">
        <v>28</v>
      </c>
      <c r="E525" s="18">
        <v>3</v>
      </c>
      <c r="F525" s="18"/>
      <c r="G525" s="18"/>
      <c r="H525" s="18"/>
      <c r="I525" s="18"/>
      <c r="J525" s="97">
        <f>SUM(E525:I525)</f>
        <v>3</v>
      </c>
      <c r="K525" s="3">
        <v>2298.1999999999998</v>
      </c>
      <c r="L525" s="3">
        <f t="shared" si="449"/>
        <v>6894.6</v>
      </c>
      <c r="M525" s="3">
        <v>2304.59</v>
      </c>
      <c r="N525" s="3">
        <f t="shared" si="450"/>
        <v>6913.77</v>
      </c>
      <c r="O525" s="3">
        <f t="shared" si="451"/>
        <v>6.3900000000003274</v>
      </c>
      <c r="P525" s="3">
        <f t="shared" si="451"/>
        <v>19.170000000000073</v>
      </c>
      <c r="R525" s="3">
        <f t="shared" si="452"/>
        <v>0</v>
      </c>
      <c r="S525" s="3">
        <f t="shared" si="452"/>
        <v>0</v>
      </c>
      <c r="T525" s="3">
        <f t="shared" si="452"/>
        <v>0</v>
      </c>
      <c r="U525" s="3">
        <f t="shared" si="452"/>
        <v>0</v>
      </c>
    </row>
    <row r="526" spans="2:21" s="1" customFormat="1" ht="15" customHeight="1" x14ac:dyDescent="0.3">
      <c r="B526" s="4" t="s">
        <v>1035</v>
      </c>
      <c r="C526" s="4" t="s">
        <v>1036</v>
      </c>
      <c r="D526" s="3" t="s">
        <v>28</v>
      </c>
      <c r="E526" s="18">
        <v>4</v>
      </c>
      <c r="F526" s="18"/>
      <c r="G526" s="18"/>
      <c r="H526" s="18"/>
      <c r="I526" s="18"/>
      <c r="J526" s="97">
        <f>SUM(E526:I526)</f>
        <v>4</v>
      </c>
      <c r="K526" s="3">
        <v>2130.1999999999998</v>
      </c>
      <c r="L526" s="3">
        <f t="shared" si="449"/>
        <v>8520.7999999999993</v>
      </c>
      <c r="M526" s="3">
        <v>2136.59</v>
      </c>
      <c r="N526" s="3">
        <f t="shared" si="450"/>
        <v>8546.36</v>
      </c>
      <c r="O526" s="3">
        <f t="shared" si="451"/>
        <v>6.3900000000003274</v>
      </c>
      <c r="P526" s="3">
        <f t="shared" si="451"/>
        <v>25.56000000000131</v>
      </c>
      <c r="R526" s="3">
        <f t="shared" si="452"/>
        <v>0</v>
      </c>
      <c r="S526" s="3">
        <f t="shared" si="452"/>
        <v>0</v>
      </c>
      <c r="T526" s="3">
        <f t="shared" si="452"/>
        <v>0</v>
      </c>
      <c r="U526" s="3">
        <f t="shared" si="452"/>
        <v>0</v>
      </c>
    </row>
    <row r="527" spans="2:21" s="1" customFormat="1" ht="15" customHeight="1" x14ac:dyDescent="0.3">
      <c r="B527" s="4" t="s">
        <v>1037</v>
      </c>
      <c r="C527" s="4" t="s">
        <v>1038</v>
      </c>
      <c r="D527" s="3" t="s">
        <v>28</v>
      </c>
      <c r="E527" s="18">
        <v>1</v>
      </c>
      <c r="F527" s="18"/>
      <c r="G527" s="18"/>
      <c r="H527" s="18"/>
      <c r="I527" s="18"/>
      <c r="J527" s="97">
        <f>SUM(E527:I527)</f>
        <v>1</v>
      </c>
      <c r="K527" s="3">
        <v>2019.2</v>
      </c>
      <c r="L527" s="3">
        <f t="shared" si="449"/>
        <v>2019.2</v>
      </c>
      <c r="M527" s="3">
        <v>2025.59</v>
      </c>
      <c r="N527" s="3">
        <f t="shared" si="450"/>
        <v>2025.59</v>
      </c>
      <c r="O527" s="3">
        <f t="shared" si="451"/>
        <v>6.3899999999998727</v>
      </c>
      <c r="P527" s="3">
        <f t="shared" si="451"/>
        <v>6.3899999999998727</v>
      </c>
      <c r="R527" s="3">
        <f t="shared" si="452"/>
        <v>0</v>
      </c>
      <c r="S527" s="3">
        <f t="shared" si="452"/>
        <v>0</v>
      </c>
      <c r="T527" s="3">
        <f t="shared" si="452"/>
        <v>0</v>
      </c>
      <c r="U527" s="3">
        <f t="shared" si="452"/>
        <v>0</v>
      </c>
    </row>
    <row r="528" spans="2:21" s="1" customFormat="1" ht="25.2" customHeight="1" x14ac:dyDescent="0.3">
      <c r="B528" s="12" t="s">
        <v>1039</v>
      </c>
      <c r="C528" s="12" t="s">
        <v>1040</v>
      </c>
      <c r="D528" s="13"/>
      <c r="E528" s="17"/>
      <c r="F528" s="17"/>
      <c r="G528" s="17"/>
      <c r="H528" s="17"/>
      <c r="I528" s="17"/>
      <c r="J528" s="17"/>
      <c r="K528" s="13"/>
      <c r="L528" s="13">
        <f>SUM(L529:L530)</f>
        <v>13802.75</v>
      </c>
      <c r="M528" s="13"/>
      <c r="N528" s="13">
        <f>SUM(N529:N530)</f>
        <v>13993.630000000001</v>
      </c>
      <c r="O528" s="13"/>
      <c r="P528" s="13">
        <f>SUM(P529:P530)</f>
        <v>190.8799999999992</v>
      </c>
      <c r="R528" s="13">
        <f t="shared" ref="R528:U528" si="453">SUM(R529:R530)</f>
        <v>0</v>
      </c>
      <c r="S528" s="13">
        <f t="shared" si="453"/>
        <v>0</v>
      </c>
      <c r="T528" s="13">
        <f t="shared" si="453"/>
        <v>0</v>
      </c>
      <c r="U528" s="13">
        <f t="shared" si="453"/>
        <v>0</v>
      </c>
    </row>
    <row r="529" spans="2:21" s="1" customFormat="1" ht="15" customHeight="1" x14ac:dyDescent="0.3">
      <c r="B529" s="4" t="s">
        <v>1041</v>
      </c>
      <c r="C529" s="4" t="s">
        <v>1042</v>
      </c>
      <c r="D529" s="3" t="s">
        <v>25</v>
      </c>
      <c r="E529" s="18">
        <v>34.76</v>
      </c>
      <c r="F529" s="18"/>
      <c r="G529" s="18"/>
      <c r="H529" s="18"/>
      <c r="I529" s="18"/>
      <c r="J529" s="97">
        <f>SUM(E529:I529)</f>
        <v>34.76</v>
      </c>
      <c r="K529" s="3">
        <v>244.65</v>
      </c>
      <c r="L529" s="3">
        <f t="shared" ref="L529:L530" si="454">+ROUND(+IF(J529="",0,J529*K529),2)</f>
        <v>8504.0300000000007</v>
      </c>
      <c r="M529" s="3">
        <v>247.2</v>
      </c>
      <c r="N529" s="3">
        <f t="shared" ref="N529:N530" si="455">+ROUND(+IF(J529="",0,J529*M529),2)</f>
        <v>8592.67</v>
      </c>
      <c r="O529" s="3">
        <f t="shared" ref="O529:P530" si="456">+M529-K529</f>
        <v>2.5499999999999829</v>
      </c>
      <c r="P529" s="3">
        <f t="shared" si="456"/>
        <v>88.639999999999418</v>
      </c>
      <c r="R529" s="3">
        <f t="shared" ref="R529:U530" si="457">+ROUND($K529*F529,2)</f>
        <v>0</v>
      </c>
      <c r="S529" s="3">
        <f t="shared" si="457"/>
        <v>0</v>
      </c>
      <c r="T529" s="3">
        <f t="shared" si="457"/>
        <v>0</v>
      </c>
      <c r="U529" s="3">
        <f t="shared" si="457"/>
        <v>0</v>
      </c>
    </row>
    <row r="530" spans="2:21" s="1" customFormat="1" ht="15" customHeight="1" x14ac:dyDescent="0.3">
      <c r="B530" s="4" t="s">
        <v>1043</v>
      </c>
      <c r="C530" s="4" t="s">
        <v>1044</v>
      </c>
      <c r="D530" s="3" t="s">
        <v>28</v>
      </c>
      <c r="E530" s="18">
        <v>16</v>
      </c>
      <c r="F530" s="18"/>
      <c r="G530" s="18"/>
      <c r="H530" s="18"/>
      <c r="I530" s="18"/>
      <c r="J530" s="97">
        <f>SUM(E530:I530)</f>
        <v>16</v>
      </c>
      <c r="K530" s="3">
        <v>331.17</v>
      </c>
      <c r="L530" s="3">
        <f t="shared" si="454"/>
        <v>5298.72</v>
      </c>
      <c r="M530" s="3">
        <v>337.56</v>
      </c>
      <c r="N530" s="3">
        <f t="shared" si="455"/>
        <v>5400.96</v>
      </c>
      <c r="O530" s="3">
        <f t="shared" si="456"/>
        <v>6.3899999999999864</v>
      </c>
      <c r="P530" s="3">
        <f t="shared" si="456"/>
        <v>102.23999999999978</v>
      </c>
      <c r="R530" s="3">
        <f t="shared" si="457"/>
        <v>0</v>
      </c>
      <c r="S530" s="3">
        <f t="shared" si="457"/>
        <v>0</v>
      </c>
      <c r="T530" s="3">
        <f t="shared" si="457"/>
        <v>0</v>
      </c>
      <c r="U530" s="3">
        <f t="shared" si="457"/>
        <v>0</v>
      </c>
    </row>
    <row r="531" spans="2:21" s="1" customFormat="1" ht="25.2" customHeight="1" x14ac:dyDescent="0.3">
      <c r="B531" s="12" t="s">
        <v>1045</v>
      </c>
      <c r="C531" s="12" t="s">
        <v>1046</v>
      </c>
      <c r="D531" s="13"/>
      <c r="E531" s="17"/>
      <c r="F531" s="17"/>
      <c r="G531" s="17"/>
      <c r="H531" s="17"/>
      <c r="I531" s="17"/>
      <c r="J531" s="17"/>
      <c r="K531" s="13"/>
      <c r="L531" s="13">
        <f>SUM(L532:L535)</f>
        <v>97855.549999999988</v>
      </c>
      <c r="M531" s="13"/>
      <c r="N531" s="13">
        <f>SUM(N532:N535)</f>
        <v>98263.81</v>
      </c>
      <c r="O531" s="13"/>
      <c r="P531" s="13">
        <f>SUM(P532:P535)</f>
        <v>408.26000000000613</v>
      </c>
      <c r="R531" s="13">
        <f t="shared" ref="R531:U531" si="458">SUM(R532:R535)</f>
        <v>0</v>
      </c>
      <c r="S531" s="13">
        <f t="shared" si="458"/>
        <v>0</v>
      </c>
      <c r="T531" s="13">
        <f t="shared" si="458"/>
        <v>0</v>
      </c>
      <c r="U531" s="13">
        <f t="shared" si="458"/>
        <v>0</v>
      </c>
    </row>
    <row r="532" spans="2:21" s="1" customFormat="1" ht="15" customHeight="1" x14ac:dyDescent="0.3">
      <c r="B532" s="4" t="s">
        <v>1047</v>
      </c>
      <c r="C532" s="4" t="s">
        <v>1048</v>
      </c>
      <c r="D532" s="3" t="s">
        <v>25</v>
      </c>
      <c r="E532" s="18">
        <v>83.83</v>
      </c>
      <c r="F532" s="18"/>
      <c r="G532" s="18"/>
      <c r="H532" s="18"/>
      <c r="I532" s="18"/>
      <c r="J532" s="97">
        <f>SUM(E532:I532)</f>
        <v>83.83</v>
      </c>
      <c r="K532" s="3">
        <v>495.34</v>
      </c>
      <c r="L532" s="3">
        <f t="shared" ref="L532:L535" si="459">+ROUND(+IF(J532="",0,J532*K532),2)</f>
        <v>41524.35</v>
      </c>
      <c r="M532" s="3">
        <v>497.62</v>
      </c>
      <c r="N532" s="3">
        <f t="shared" ref="N532:N535" si="460">+ROUND(+IF(J532="",0,J532*M532),2)</f>
        <v>41715.480000000003</v>
      </c>
      <c r="O532" s="3">
        <f t="shared" ref="O532:P535" si="461">+M532-K532</f>
        <v>2.2800000000000296</v>
      </c>
      <c r="P532" s="3">
        <f t="shared" si="461"/>
        <v>191.13000000000466</v>
      </c>
      <c r="R532" s="3">
        <f t="shared" ref="R532:U535" si="462">+ROUND($K532*F532,2)</f>
        <v>0</v>
      </c>
      <c r="S532" s="3">
        <f t="shared" si="462"/>
        <v>0</v>
      </c>
      <c r="T532" s="3">
        <f t="shared" si="462"/>
        <v>0</v>
      </c>
      <c r="U532" s="3">
        <f t="shared" si="462"/>
        <v>0</v>
      </c>
    </row>
    <row r="533" spans="2:21" s="1" customFormat="1" ht="15" customHeight="1" x14ac:dyDescent="0.3">
      <c r="B533" s="4" t="s">
        <v>1049</v>
      </c>
      <c r="C533" s="4" t="s">
        <v>1050</v>
      </c>
      <c r="D533" s="3" t="s">
        <v>25</v>
      </c>
      <c r="E533" s="18">
        <v>9.32</v>
      </c>
      <c r="F533" s="18"/>
      <c r="G533" s="18"/>
      <c r="H533" s="18"/>
      <c r="I533" s="18"/>
      <c r="J533" s="97">
        <f>SUM(E533:I533)</f>
        <v>9.32</v>
      </c>
      <c r="K533" s="3">
        <v>461.06</v>
      </c>
      <c r="L533" s="3">
        <f t="shared" si="459"/>
        <v>4297.08</v>
      </c>
      <c r="M533" s="3">
        <v>463.34</v>
      </c>
      <c r="N533" s="3">
        <f t="shared" si="460"/>
        <v>4318.33</v>
      </c>
      <c r="O533" s="3">
        <f t="shared" si="461"/>
        <v>2.2799999999999727</v>
      </c>
      <c r="P533" s="3">
        <f t="shared" si="461"/>
        <v>21.25</v>
      </c>
      <c r="R533" s="3">
        <f t="shared" si="462"/>
        <v>0</v>
      </c>
      <c r="S533" s="3">
        <f t="shared" si="462"/>
        <v>0</v>
      </c>
      <c r="T533" s="3">
        <f t="shared" si="462"/>
        <v>0</v>
      </c>
      <c r="U533" s="3">
        <f t="shared" si="462"/>
        <v>0</v>
      </c>
    </row>
    <row r="534" spans="2:21" s="1" customFormat="1" ht="15" customHeight="1" x14ac:dyDescent="0.3">
      <c r="B534" s="4" t="s">
        <v>1051</v>
      </c>
      <c r="C534" s="4" t="s">
        <v>1052</v>
      </c>
      <c r="D534" s="3" t="s">
        <v>25</v>
      </c>
      <c r="E534" s="18">
        <v>79.59</v>
      </c>
      <c r="F534" s="18"/>
      <c r="G534" s="18"/>
      <c r="H534" s="18"/>
      <c r="I534" s="18"/>
      <c r="J534" s="97">
        <f>SUM(E534:I534)</f>
        <v>79.59</v>
      </c>
      <c r="K534" s="3">
        <v>612.30999999999995</v>
      </c>
      <c r="L534" s="3">
        <f t="shared" si="459"/>
        <v>48733.75</v>
      </c>
      <c r="M534" s="3">
        <v>614.59</v>
      </c>
      <c r="N534" s="3">
        <f t="shared" si="460"/>
        <v>48915.22</v>
      </c>
      <c r="O534" s="3">
        <f t="shared" si="461"/>
        <v>2.2800000000000864</v>
      </c>
      <c r="P534" s="3">
        <f t="shared" si="461"/>
        <v>181.47000000000116</v>
      </c>
      <c r="R534" s="3">
        <f t="shared" si="462"/>
        <v>0</v>
      </c>
      <c r="S534" s="3">
        <f t="shared" si="462"/>
        <v>0</v>
      </c>
      <c r="T534" s="3">
        <f t="shared" si="462"/>
        <v>0</v>
      </c>
      <c r="U534" s="3">
        <f t="shared" si="462"/>
        <v>0</v>
      </c>
    </row>
    <row r="535" spans="2:21" s="1" customFormat="1" ht="15" customHeight="1" x14ac:dyDescent="0.3">
      <c r="B535" s="4" t="s">
        <v>1053</v>
      </c>
      <c r="C535" s="4" t="s">
        <v>1054</v>
      </c>
      <c r="D535" s="3" t="s">
        <v>25</v>
      </c>
      <c r="E535" s="18">
        <v>6.32</v>
      </c>
      <c r="F535" s="18"/>
      <c r="G535" s="18"/>
      <c r="H535" s="18"/>
      <c r="I535" s="18"/>
      <c r="J535" s="97">
        <f>SUM(E535:I535)</f>
        <v>6.32</v>
      </c>
      <c r="K535" s="3">
        <v>522.21</v>
      </c>
      <c r="L535" s="3">
        <f t="shared" si="459"/>
        <v>3300.37</v>
      </c>
      <c r="M535" s="3">
        <v>524.49</v>
      </c>
      <c r="N535" s="3">
        <f t="shared" si="460"/>
        <v>3314.78</v>
      </c>
      <c r="O535" s="3">
        <f t="shared" si="461"/>
        <v>2.2799999999999727</v>
      </c>
      <c r="P535" s="3">
        <f t="shared" si="461"/>
        <v>14.410000000000309</v>
      </c>
      <c r="R535" s="3">
        <f t="shared" si="462"/>
        <v>0</v>
      </c>
      <c r="S535" s="3">
        <f t="shared" si="462"/>
        <v>0</v>
      </c>
      <c r="T535" s="3">
        <f t="shared" si="462"/>
        <v>0</v>
      </c>
      <c r="U535" s="3">
        <f t="shared" si="462"/>
        <v>0</v>
      </c>
    </row>
    <row r="536" spans="2:21" s="1" customFormat="1" ht="25.2" customHeight="1" x14ac:dyDescent="0.3">
      <c r="B536" s="12" t="s">
        <v>1055</v>
      </c>
      <c r="C536" s="12" t="s">
        <v>1056</v>
      </c>
      <c r="D536" s="13"/>
      <c r="E536" s="17"/>
      <c r="F536" s="17"/>
      <c r="G536" s="17"/>
      <c r="H536" s="17"/>
      <c r="I536" s="17"/>
      <c r="J536" s="17"/>
      <c r="K536" s="13"/>
      <c r="L536" s="13">
        <f>SUM(L537)</f>
        <v>20817.150000000001</v>
      </c>
      <c r="M536" s="13"/>
      <c r="N536" s="13">
        <f>SUM(N537)</f>
        <v>20983.52</v>
      </c>
      <c r="O536" s="13"/>
      <c r="P536" s="13">
        <f>SUM(P537)</f>
        <v>166.36999999999898</v>
      </c>
      <c r="R536" s="13">
        <f t="shared" ref="R536:U536" si="463">SUM(R537)</f>
        <v>0</v>
      </c>
      <c r="S536" s="13">
        <f t="shared" si="463"/>
        <v>0</v>
      </c>
      <c r="T536" s="13">
        <f t="shared" si="463"/>
        <v>0</v>
      </c>
      <c r="U536" s="13">
        <f t="shared" si="463"/>
        <v>0</v>
      </c>
    </row>
    <row r="537" spans="2:21" s="1" customFormat="1" ht="15" customHeight="1" x14ac:dyDescent="0.3">
      <c r="B537" s="4" t="s">
        <v>1057</v>
      </c>
      <c r="C537" s="4" t="s">
        <v>1058</v>
      </c>
      <c r="D537" s="3" t="s">
        <v>25</v>
      </c>
      <c r="E537" s="18">
        <v>193.45</v>
      </c>
      <c r="F537" s="18"/>
      <c r="G537" s="18"/>
      <c r="H537" s="18"/>
      <c r="I537" s="18"/>
      <c r="J537" s="97">
        <f>SUM(E537:I537)</f>
        <v>193.45</v>
      </c>
      <c r="K537" s="3">
        <v>107.61</v>
      </c>
      <c r="L537" s="3">
        <f t="shared" ref="L537" si="464">+ROUND(+IF(J537="",0,J537*K537),2)</f>
        <v>20817.150000000001</v>
      </c>
      <c r="M537" s="3">
        <v>108.47</v>
      </c>
      <c r="N537" s="3">
        <f t="shared" ref="N537" si="465">+ROUND(+IF(J537="",0,J537*M537),2)</f>
        <v>20983.52</v>
      </c>
      <c r="O537" s="3">
        <f>+M537-K537</f>
        <v>0.85999999999999943</v>
      </c>
      <c r="P537" s="3">
        <f>+N537-L537</f>
        <v>166.36999999999898</v>
      </c>
      <c r="R537" s="3">
        <f>+ROUND($K537*F537,2)</f>
        <v>0</v>
      </c>
      <c r="S537" s="3">
        <f>+ROUND($K537*G537,2)</f>
        <v>0</v>
      </c>
      <c r="T537" s="3">
        <f>+ROUND($K537*H537,2)</f>
        <v>0</v>
      </c>
      <c r="U537" s="3">
        <f>+ROUND($K537*I537,2)</f>
        <v>0</v>
      </c>
    </row>
    <row r="538" spans="2:21" s="1" customFormat="1" ht="25.2" customHeight="1" x14ac:dyDescent="0.3">
      <c r="B538" s="12" t="s">
        <v>1059</v>
      </c>
      <c r="C538" s="12" t="s">
        <v>1060</v>
      </c>
      <c r="D538" s="13"/>
      <c r="E538" s="17"/>
      <c r="F538" s="17"/>
      <c r="G538" s="17"/>
      <c r="H538" s="17"/>
      <c r="I538" s="17"/>
      <c r="J538" s="17"/>
      <c r="K538" s="13"/>
      <c r="L538" s="13">
        <f>SUM(L539)</f>
        <v>34812.800000000003</v>
      </c>
      <c r="M538" s="13"/>
      <c r="N538" s="13">
        <f>SUM(N539)</f>
        <v>34851.660000000003</v>
      </c>
      <c r="O538" s="13"/>
      <c r="P538" s="13">
        <f>SUM(P539)</f>
        <v>38.860000000000582</v>
      </c>
      <c r="R538" s="13">
        <f t="shared" ref="R538:U538" si="466">SUM(R539)</f>
        <v>0</v>
      </c>
      <c r="S538" s="13">
        <f t="shared" si="466"/>
        <v>0</v>
      </c>
      <c r="T538" s="13">
        <f t="shared" si="466"/>
        <v>0</v>
      </c>
      <c r="U538" s="13">
        <f t="shared" si="466"/>
        <v>0</v>
      </c>
    </row>
    <row r="539" spans="2:21" s="1" customFormat="1" ht="15" customHeight="1" x14ac:dyDescent="0.3">
      <c r="B539" s="4" t="s">
        <v>1061</v>
      </c>
      <c r="C539" s="4" t="s">
        <v>1062</v>
      </c>
      <c r="D539" s="3" t="s">
        <v>25</v>
      </c>
      <c r="E539" s="18">
        <v>34.69</v>
      </c>
      <c r="F539" s="18"/>
      <c r="G539" s="18"/>
      <c r="H539" s="18"/>
      <c r="I539" s="18"/>
      <c r="J539" s="97">
        <f>SUM(E539:I539)</f>
        <v>34.69</v>
      </c>
      <c r="K539" s="3">
        <v>1003.54</v>
      </c>
      <c r="L539" s="3">
        <f t="shared" ref="L539" si="467">+ROUND(+IF(J539="",0,J539*K539),2)</f>
        <v>34812.800000000003</v>
      </c>
      <c r="M539" s="3">
        <v>1004.66</v>
      </c>
      <c r="N539" s="3">
        <f t="shared" ref="N539" si="468">+ROUND(+IF(J539="",0,J539*M539),2)</f>
        <v>34851.660000000003</v>
      </c>
      <c r="O539" s="3">
        <f>+M539-K539</f>
        <v>1.1200000000000045</v>
      </c>
      <c r="P539" s="3">
        <f>+N539-L539</f>
        <v>38.860000000000582</v>
      </c>
      <c r="R539" s="3">
        <f>+ROUND($K539*F539,2)</f>
        <v>0</v>
      </c>
      <c r="S539" s="3">
        <f>+ROUND($K539*G539,2)</f>
        <v>0</v>
      </c>
      <c r="T539" s="3">
        <f>+ROUND($K539*H539,2)</f>
        <v>0</v>
      </c>
      <c r="U539" s="3">
        <f>+ROUND($K539*I539,2)</f>
        <v>0</v>
      </c>
    </row>
    <row r="540" spans="2:21" s="1" customFormat="1" ht="25.2" customHeight="1" x14ac:dyDescent="0.3">
      <c r="B540" s="12" t="s">
        <v>1063</v>
      </c>
      <c r="C540" s="12" t="s">
        <v>1064</v>
      </c>
      <c r="D540" s="13"/>
      <c r="E540" s="17"/>
      <c r="F540" s="17"/>
      <c r="G540" s="17"/>
      <c r="H540" s="17"/>
      <c r="I540" s="17"/>
      <c r="J540" s="17"/>
      <c r="K540" s="13"/>
      <c r="L540" s="13">
        <f>SUM(L541:L555)</f>
        <v>1213095.0100000002</v>
      </c>
      <c r="M540" s="13"/>
      <c r="N540" s="13">
        <f>SUM(N541:N555)</f>
        <v>1228198.5299999998</v>
      </c>
      <c r="O540" s="13"/>
      <c r="P540" s="13">
        <f>SUM(P541:P555)</f>
        <v>15103.520000000064</v>
      </c>
      <c r="R540" s="13">
        <f t="shared" ref="R540:U540" si="469">SUM(R541:R555)</f>
        <v>0</v>
      </c>
      <c r="S540" s="13">
        <f t="shared" si="469"/>
        <v>0</v>
      </c>
      <c r="T540" s="13">
        <f t="shared" si="469"/>
        <v>0</v>
      </c>
      <c r="U540" s="13">
        <f t="shared" si="469"/>
        <v>0</v>
      </c>
    </row>
    <row r="541" spans="2:21" s="1" customFormat="1" ht="15" customHeight="1" x14ac:dyDescent="0.3">
      <c r="B541" s="4" t="s">
        <v>1065</v>
      </c>
      <c r="C541" s="4" t="s">
        <v>1066</v>
      </c>
      <c r="D541" s="3" t="s">
        <v>25</v>
      </c>
      <c r="E541" s="18">
        <v>283.54000000000002</v>
      </c>
      <c r="F541" s="18"/>
      <c r="G541" s="18"/>
      <c r="H541" s="18"/>
      <c r="I541" s="18"/>
      <c r="J541" s="97">
        <f t="shared" ref="J541:J555" si="470">SUM(E541:I541)</f>
        <v>283.54000000000002</v>
      </c>
      <c r="K541" s="3">
        <v>45.36</v>
      </c>
      <c r="L541" s="3">
        <f t="shared" ref="L541:L555" si="471">+ROUND(+IF(J541="",0,J541*K541),2)</f>
        <v>12861.37</v>
      </c>
      <c r="M541" s="3">
        <v>45.52</v>
      </c>
      <c r="N541" s="3">
        <f t="shared" ref="N541:N555" si="472">+ROUND(+IF(J541="",0,J541*M541),2)</f>
        <v>12906.74</v>
      </c>
      <c r="O541" s="3">
        <f t="shared" ref="O541:P555" si="473">+M541-K541</f>
        <v>0.16000000000000369</v>
      </c>
      <c r="P541" s="3">
        <f t="shared" si="473"/>
        <v>45.369999999998981</v>
      </c>
      <c r="R541" s="3">
        <f t="shared" ref="R541:R555" si="474">+ROUND($K541*F541,2)</f>
        <v>0</v>
      </c>
      <c r="S541" s="3">
        <f t="shared" ref="S541:S555" si="475">+ROUND($K541*G541,2)</f>
        <v>0</v>
      </c>
      <c r="T541" s="3">
        <f t="shared" ref="T541:T555" si="476">+ROUND($K541*H541,2)</f>
        <v>0</v>
      </c>
      <c r="U541" s="3">
        <f t="shared" ref="U541:U555" si="477">+ROUND($K541*I541,2)</f>
        <v>0</v>
      </c>
    </row>
    <row r="542" spans="2:21" s="1" customFormat="1" ht="15" customHeight="1" x14ac:dyDescent="0.3">
      <c r="B542" s="4" t="s">
        <v>1067</v>
      </c>
      <c r="C542" s="4" t="s">
        <v>1068</v>
      </c>
      <c r="D542" s="3" t="s">
        <v>25</v>
      </c>
      <c r="E542" s="18">
        <v>305.89</v>
      </c>
      <c r="F542" s="18"/>
      <c r="G542" s="18"/>
      <c r="H542" s="18"/>
      <c r="I542" s="18"/>
      <c r="J542" s="97">
        <f t="shared" si="470"/>
        <v>305.89</v>
      </c>
      <c r="K542" s="3">
        <v>120.68</v>
      </c>
      <c r="L542" s="3">
        <f t="shared" si="471"/>
        <v>36914.81</v>
      </c>
      <c r="M542" s="3">
        <v>124.94</v>
      </c>
      <c r="N542" s="3">
        <f t="shared" si="472"/>
        <v>38217.9</v>
      </c>
      <c r="O542" s="3">
        <f t="shared" si="473"/>
        <v>4.2599999999999909</v>
      </c>
      <c r="P542" s="3">
        <f t="shared" si="473"/>
        <v>1303.0900000000038</v>
      </c>
      <c r="R542" s="3">
        <f t="shared" si="474"/>
        <v>0</v>
      </c>
      <c r="S542" s="3">
        <f t="shared" si="475"/>
        <v>0</v>
      </c>
      <c r="T542" s="3">
        <f t="shared" si="476"/>
        <v>0</v>
      </c>
      <c r="U542" s="3">
        <f t="shared" si="477"/>
        <v>0</v>
      </c>
    </row>
    <row r="543" spans="2:21" s="1" customFormat="1" ht="15" customHeight="1" x14ac:dyDescent="0.3">
      <c r="B543" s="4" t="s">
        <v>1069</v>
      </c>
      <c r="C543" s="4" t="s">
        <v>1070</v>
      </c>
      <c r="D543" s="3" t="s">
        <v>25</v>
      </c>
      <c r="E543" s="18">
        <v>535.79999999999995</v>
      </c>
      <c r="F543" s="18"/>
      <c r="G543" s="18"/>
      <c r="H543" s="18"/>
      <c r="I543" s="18"/>
      <c r="J543" s="97">
        <f t="shared" si="470"/>
        <v>535.79999999999995</v>
      </c>
      <c r="K543" s="3">
        <v>120.68</v>
      </c>
      <c r="L543" s="3">
        <f t="shared" si="471"/>
        <v>64660.34</v>
      </c>
      <c r="M543" s="3">
        <v>124.94</v>
      </c>
      <c r="N543" s="3">
        <f t="shared" si="472"/>
        <v>66942.850000000006</v>
      </c>
      <c r="O543" s="3">
        <f t="shared" si="473"/>
        <v>4.2599999999999909</v>
      </c>
      <c r="P543" s="3">
        <f t="shared" si="473"/>
        <v>2282.5100000000093</v>
      </c>
      <c r="R543" s="3">
        <f t="shared" si="474"/>
        <v>0</v>
      </c>
      <c r="S543" s="3">
        <f t="shared" si="475"/>
        <v>0</v>
      </c>
      <c r="T543" s="3">
        <f t="shared" si="476"/>
        <v>0</v>
      </c>
      <c r="U543" s="3">
        <f t="shared" si="477"/>
        <v>0</v>
      </c>
    </row>
    <row r="544" spans="2:21" s="1" customFormat="1" ht="15" customHeight="1" x14ac:dyDescent="0.3">
      <c r="B544" s="4" t="s">
        <v>1071</v>
      </c>
      <c r="C544" s="4" t="s">
        <v>1072</v>
      </c>
      <c r="D544" s="3" t="s">
        <v>25</v>
      </c>
      <c r="E544" s="18">
        <v>594.02</v>
      </c>
      <c r="F544" s="18"/>
      <c r="G544" s="18"/>
      <c r="H544" s="18"/>
      <c r="I544" s="18"/>
      <c r="J544" s="97">
        <f t="shared" si="470"/>
        <v>594.02</v>
      </c>
      <c r="K544" s="3">
        <v>103.46</v>
      </c>
      <c r="L544" s="3">
        <f t="shared" si="471"/>
        <v>61457.31</v>
      </c>
      <c r="M544" s="3">
        <v>104.26</v>
      </c>
      <c r="N544" s="3">
        <f t="shared" si="472"/>
        <v>61932.53</v>
      </c>
      <c r="O544" s="3">
        <f t="shared" si="473"/>
        <v>0.80000000000001137</v>
      </c>
      <c r="P544" s="3">
        <f t="shared" si="473"/>
        <v>475.22000000000116</v>
      </c>
      <c r="R544" s="3">
        <f t="shared" si="474"/>
        <v>0</v>
      </c>
      <c r="S544" s="3">
        <f t="shared" si="475"/>
        <v>0</v>
      </c>
      <c r="T544" s="3">
        <f t="shared" si="476"/>
        <v>0</v>
      </c>
      <c r="U544" s="3">
        <f t="shared" si="477"/>
        <v>0</v>
      </c>
    </row>
    <row r="545" spans="2:21" s="1" customFormat="1" ht="15" customHeight="1" x14ac:dyDescent="0.3">
      <c r="B545" s="4" t="s">
        <v>1073</v>
      </c>
      <c r="C545" s="4" t="s">
        <v>1074</v>
      </c>
      <c r="D545" s="3" t="s">
        <v>28</v>
      </c>
      <c r="E545" s="18">
        <v>70</v>
      </c>
      <c r="F545" s="18"/>
      <c r="G545" s="18"/>
      <c r="H545" s="18"/>
      <c r="I545" s="18"/>
      <c r="J545" s="97">
        <f t="shared" si="470"/>
        <v>70</v>
      </c>
      <c r="K545" s="3">
        <v>199.3</v>
      </c>
      <c r="L545" s="3">
        <f t="shared" si="471"/>
        <v>13951</v>
      </c>
      <c r="M545" s="3">
        <v>200.6</v>
      </c>
      <c r="N545" s="3">
        <f t="shared" si="472"/>
        <v>14042</v>
      </c>
      <c r="O545" s="3">
        <f t="shared" si="473"/>
        <v>1.2999999999999829</v>
      </c>
      <c r="P545" s="3">
        <f t="shared" si="473"/>
        <v>91</v>
      </c>
      <c r="R545" s="3">
        <f t="shared" si="474"/>
        <v>0</v>
      </c>
      <c r="S545" s="3">
        <f t="shared" si="475"/>
        <v>0</v>
      </c>
      <c r="T545" s="3">
        <f t="shared" si="476"/>
        <v>0</v>
      </c>
      <c r="U545" s="3">
        <f t="shared" si="477"/>
        <v>0</v>
      </c>
    </row>
    <row r="546" spans="2:21" s="1" customFormat="1" ht="15" customHeight="1" x14ac:dyDescent="0.3">
      <c r="B546" s="4" t="s">
        <v>1075</v>
      </c>
      <c r="C546" s="4" t="s">
        <v>1076</v>
      </c>
      <c r="D546" s="3" t="s">
        <v>28</v>
      </c>
      <c r="E546" s="18">
        <v>5</v>
      </c>
      <c r="F546" s="18"/>
      <c r="G546" s="18"/>
      <c r="H546" s="18"/>
      <c r="I546" s="18"/>
      <c r="J546" s="97">
        <f t="shared" si="470"/>
        <v>5</v>
      </c>
      <c r="K546" s="3">
        <v>1532.17</v>
      </c>
      <c r="L546" s="3">
        <f t="shared" si="471"/>
        <v>7660.85</v>
      </c>
      <c r="M546" s="3">
        <v>1557.71</v>
      </c>
      <c r="N546" s="3">
        <f t="shared" si="472"/>
        <v>7788.55</v>
      </c>
      <c r="O546" s="3">
        <f t="shared" si="473"/>
        <v>25.539999999999964</v>
      </c>
      <c r="P546" s="3">
        <f t="shared" si="473"/>
        <v>127.69999999999982</v>
      </c>
      <c r="R546" s="3">
        <f t="shared" si="474"/>
        <v>0</v>
      </c>
      <c r="S546" s="3">
        <f t="shared" si="475"/>
        <v>0</v>
      </c>
      <c r="T546" s="3">
        <f t="shared" si="476"/>
        <v>0</v>
      </c>
      <c r="U546" s="3">
        <f t="shared" si="477"/>
        <v>0</v>
      </c>
    </row>
    <row r="547" spans="2:21" s="1" customFormat="1" ht="15" customHeight="1" x14ac:dyDescent="0.3">
      <c r="B547" s="4" t="s">
        <v>1077</v>
      </c>
      <c r="C547" s="4" t="s">
        <v>1078</v>
      </c>
      <c r="D547" s="3" t="s">
        <v>14</v>
      </c>
      <c r="E547" s="18">
        <v>957.6</v>
      </c>
      <c r="F547" s="18"/>
      <c r="G547" s="18"/>
      <c r="H547" s="18"/>
      <c r="I547" s="18"/>
      <c r="J547" s="97">
        <f t="shared" si="470"/>
        <v>957.6</v>
      </c>
      <c r="K547" s="3">
        <v>524.29999999999995</v>
      </c>
      <c r="L547" s="3">
        <f t="shared" si="471"/>
        <v>502069.68</v>
      </c>
      <c r="M547" s="3">
        <v>532.29</v>
      </c>
      <c r="N547" s="3">
        <f t="shared" si="472"/>
        <v>509720.9</v>
      </c>
      <c r="O547" s="3">
        <f t="shared" si="473"/>
        <v>7.9900000000000091</v>
      </c>
      <c r="P547" s="3">
        <f t="shared" si="473"/>
        <v>7651.2200000000303</v>
      </c>
      <c r="R547" s="3">
        <f t="shared" si="474"/>
        <v>0</v>
      </c>
      <c r="S547" s="3">
        <f t="shared" si="475"/>
        <v>0</v>
      </c>
      <c r="T547" s="3">
        <f t="shared" si="476"/>
        <v>0</v>
      </c>
      <c r="U547" s="3">
        <f t="shared" si="477"/>
        <v>0</v>
      </c>
    </row>
    <row r="548" spans="2:21" s="1" customFormat="1" ht="15" customHeight="1" x14ac:dyDescent="0.3">
      <c r="B548" s="4" t="s">
        <v>1079</v>
      </c>
      <c r="C548" s="4" t="s">
        <v>1080</v>
      </c>
      <c r="D548" s="3" t="s">
        <v>25</v>
      </c>
      <c r="E548" s="18">
        <v>433.07</v>
      </c>
      <c r="F548" s="18"/>
      <c r="G548" s="18"/>
      <c r="H548" s="18"/>
      <c r="I548" s="18"/>
      <c r="J548" s="97">
        <f t="shared" si="470"/>
        <v>433.07</v>
      </c>
      <c r="K548" s="3">
        <v>296.23</v>
      </c>
      <c r="L548" s="3">
        <f t="shared" si="471"/>
        <v>128288.33</v>
      </c>
      <c r="M548" s="3">
        <v>297.04000000000002</v>
      </c>
      <c r="N548" s="3">
        <f t="shared" si="472"/>
        <v>128639.11</v>
      </c>
      <c r="O548" s="3">
        <f t="shared" si="473"/>
        <v>0.81000000000000227</v>
      </c>
      <c r="P548" s="3">
        <f t="shared" si="473"/>
        <v>350.77999999999884</v>
      </c>
      <c r="R548" s="3">
        <f t="shared" si="474"/>
        <v>0</v>
      </c>
      <c r="S548" s="3">
        <f t="shared" si="475"/>
        <v>0</v>
      </c>
      <c r="T548" s="3">
        <f t="shared" si="476"/>
        <v>0</v>
      </c>
      <c r="U548" s="3">
        <f t="shared" si="477"/>
        <v>0</v>
      </c>
    </row>
    <row r="549" spans="2:21" s="1" customFormat="1" ht="15" customHeight="1" x14ac:dyDescent="0.3">
      <c r="B549" s="4" t="s">
        <v>1081</v>
      </c>
      <c r="C549" s="4" t="s">
        <v>1082</v>
      </c>
      <c r="D549" s="3" t="s">
        <v>28</v>
      </c>
      <c r="E549" s="18">
        <v>139</v>
      </c>
      <c r="F549" s="18"/>
      <c r="G549" s="18"/>
      <c r="H549" s="18"/>
      <c r="I549" s="18"/>
      <c r="J549" s="97">
        <f t="shared" si="470"/>
        <v>139</v>
      </c>
      <c r="K549" s="3">
        <v>8.74</v>
      </c>
      <c r="L549" s="3">
        <f t="shared" si="471"/>
        <v>1214.8599999999999</v>
      </c>
      <c r="M549" s="3">
        <v>8.91</v>
      </c>
      <c r="N549" s="3">
        <f t="shared" si="472"/>
        <v>1238.49</v>
      </c>
      <c r="O549" s="3">
        <f t="shared" si="473"/>
        <v>0.16999999999999993</v>
      </c>
      <c r="P549" s="3">
        <f t="shared" si="473"/>
        <v>23.630000000000109</v>
      </c>
      <c r="R549" s="3">
        <f t="shared" si="474"/>
        <v>0</v>
      </c>
      <c r="S549" s="3">
        <f t="shared" si="475"/>
        <v>0</v>
      </c>
      <c r="T549" s="3">
        <f t="shared" si="476"/>
        <v>0</v>
      </c>
      <c r="U549" s="3">
        <f t="shared" si="477"/>
        <v>0</v>
      </c>
    </row>
    <row r="550" spans="2:21" s="1" customFormat="1" ht="15" customHeight="1" x14ac:dyDescent="0.3">
      <c r="B550" s="4" t="s">
        <v>1083</v>
      </c>
      <c r="C550" s="4" t="s">
        <v>1084</v>
      </c>
      <c r="D550" s="3" t="s">
        <v>14</v>
      </c>
      <c r="E550" s="18">
        <v>891.65</v>
      </c>
      <c r="F550" s="18"/>
      <c r="G550" s="18"/>
      <c r="H550" s="18"/>
      <c r="I550" s="18"/>
      <c r="J550" s="97">
        <f t="shared" si="470"/>
        <v>891.65</v>
      </c>
      <c r="K550" s="3">
        <v>378.93</v>
      </c>
      <c r="L550" s="3">
        <f t="shared" si="471"/>
        <v>337872.93</v>
      </c>
      <c r="M550" s="3">
        <v>381.48</v>
      </c>
      <c r="N550" s="3">
        <f t="shared" si="472"/>
        <v>340146.64</v>
      </c>
      <c r="O550" s="3">
        <f t="shared" si="473"/>
        <v>2.5500000000000114</v>
      </c>
      <c r="P550" s="3">
        <f t="shared" si="473"/>
        <v>2273.710000000021</v>
      </c>
      <c r="R550" s="3">
        <f t="shared" si="474"/>
        <v>0</v>
      </c>
      <c r="S550" s="3">
        <f t="shared" si="475"/>
        <v>0</v>
      </c>
      <c r="T550" s="3">
        <f t="shared" si="476"/>
        <v>0</v>
      </c>
      <c r="U550" s="3">
        <f t="shared" si="477"/>
        <v>0</v>
      </c>
    </row>
    <row r="551" spans="2:21" s="1" customFormat="1" ht="15" customHeight="1" x14ac:dyDescent="0.3">
      <c r="B551" s="4" t="s">
        <v>1085</v>
      </c>
      <c r="C551" s="4" t="s">
        <v>1086</v>
      </c>
      <c r="D551" s="3" t="s">
        <v>28</v>
      </c>
      <c r="E551" s="18">
        <v>1</v>
      </c>
      <c r="F551" s="18"/>
      <c r="G551" s="18"/>
      <c r="H551" s="18"/>
      <c r="I551" s="18"/>
      <c r="J551" s="97">
        <f t="shared" si="470"/>
        <v>1</v>
      </c>
      <c r="K551" s="3">
        <v>9761.33</v>
      </c>
      <c r="L551" s="3">
        <f t="shared" si="471"/>
        <v>9761.33</v>
      </c>
      <c r="M551" s="3">
        <v>9870.51</v>
      </c>
      <c r="N551" s="3">
        <f t="shared" si="472"/>
        <v>9870.51</v>
      </c>
      <c r="O551" s="3">
        <f t="shared" si="473"/>
        <v>109.18000000000029</v>
      </c>
      <c r="P551" s="3">
        <f t="shared" si="473"/>
        <v>109.18000000000029</v>
      </c>
      <c r="R551" s="3">
        <f t="shared" si="474"/>
        <v>0</v>
      </c>
      <c r="S551" s="3">
        <f t="shared" si="475"/>
        <v>0</v>
      </c>
      <c r="T551" s="3">
        <f t="shared" si="476"/>
        <v>0</v>
      </c>
      <c r="U551" s="3">
        <f t="shared" si="477"/>
        <v>0</v>
      </c>
    </row>
    <row r="552" spans="2:21" s="1" customFormat="1" ht="15" customHeight="1" x14ac:dyDescent="0.3">
      <c r="B552" s="4" t="s">
        <v>1087</v>
      </c>
      <c r="C552" s="4" t="s">
        <v>1088</v>
      </c>
      <c r="D552" s="3" t="s">
        <v>28</v>
      </c>
      <c r="E552" s="18">
        <v>1</v>
      </c>
      <c r="F552" s="18"/>
      <c r="G552" s="18"/>
      <c r="H552" s="18"/>
      <c r="I552" s="18"/>
      <c r="J552" s="97">
        <f t="shared" si="470"/>
        <v>1</v>
      </c>
      <c r="K552" s="3">
        <v>9022.33</v>
      </c>
      <c r="L552" s="3">
        <f t="shared" si="471"/>
        <v>9022.33</v>
      </c>
      <c r="M552" s="3">
        <v>9131.51</v>
      </c>
      <c r="N552" s="3">
        <f t="shared" si="472"/>
        <v>9131.51</v>
      </c>
      <c r="O552" s="3">
        <f t="shared" si="473"/>
        <v>109.18000000000029</v>
      </c>
      <c r="P552" s="3">
        <f t="shared" si="473"/>
        <v>109.18000000000029</v>
      </c>
      <c r="R552" s="3">
        <f t="shared" si="474"/>
        <v>0</v>
      </c>
      <c r="S552" s="3">
        <f t="shared" si="475"/>
        <v>0</v>
      </c>
      <c r="T552" s="3">
        <f t="shared" si="476"/>
        <v>0</v>
      </c>
      <c r="U552" s="3">
        <f t="shared" si="477"/>
        <v>0</v>
      </c>
    </row>
    <row r="553" spans="2:21" s="1" customFormat="1" ht="15" customHeight="1" x14ac:dyDescent="0.3">
      <c r="B553" s="4" t="s">
        <v>1089</v>
      </c>
      <c r="C553" s="4" t="s">
        <v>1090</v>
      </c>
      <c r="D553" s="3" t="s">
        <v>28</v>
      </c>
      <c r="E553" s="18">
        <v>1</v>
      </c>
      <c r="F553" s="18"/>
      <c r="G553" s="18"/>
      <c r="H553" s="18"/>
      <c r="I553" s="18"/>
      <c r="J553" s="97">
        <f t="shared" si="470"/>
        <v>1</v>
      </c>
      <c r="K553" s="3">
        <v>9337.7900000000009</v>
      </c>
      <c r="L553" s="3">
        <f t="shared" si="471"/>
        <v>9337.7900000000009</v>
      </c>
      <c r="M553" s="3">
        <v>9425.14</v>
      </c>
      <c r="N553" s="3">
        <f t="shared" si="472"/>
        <v>9425.14</v>
      </c>
      <c r="O553" s="3">
        <f t="shared" si="473"/>
        <v>87.349999999998545</v>
      </c>
      <c r="P553" s="3">
        <f t="shared" si="473"/>
        <v>87.349999999998545</v>
      </c>
      <c r="R553" s="3">
        <f t="shared" si="474"/>
        <v>0</v>
      </c>
      <c r="S553" s="3">
        <f t="shared" si="475"/>
        <v>0</v>
      </c>
      <c r="T553" s="3">
        <f t="shared" si="476"/>
        <v>0</v>
      </c>
      <c r="U553" s="3">
        <f t="shared" si="477"/>
        <v>0</v>
      </c>
    </row>
    <row r="554" spans="2:21" s="1" customFormat="1" ht="15" customHeight="1" x14ac:dyDescent="0.3">
      <c r="B554" s="4" t="s">
        <v>1091</v>
      </c>
      <c r="C554" s="4" t="s">
        <v>1092</v>
      </c>
      <c r="D554" s="3" t="s">
        <v>28</v>
      </c>
      <c r="E554" s="18">
        <v>1</v>
      </c>
      <c r="F554" s="18"/>
      <c r="G554" s="18"/>
      <c r="H554" s="18"/>
      <c r="I554" s="18"/>
      <c r="J554" s="97">
        <f t="shared" si="470"/>
        <v>1</v>
      </c>
      <c r="K554" s="3">
        <v>8927.1</v>
      </c>
      <c r="L554" s="3">
        <f t="shared" si="471"/>
        <v>8927.1</v>
      </c>
      <c r="M554" s="3">
        <v>8993.26</v>
      </c>
      <c r="N554" s="3">
        <f t="shared" si="472"/>
        <v>8993.26</v>
      </c>
      <c r="O554" s="3">
        <f t="shared" si="473"/>
        <v>66.159999999999854</v>
      </c>
      <c r="P554" s="3">
        <f t="shared" si="473"/>
        <v>66.159999999999854</v>
      </c>
      <c r="R554" s="3">
        <f t="shared" si="474"/>
        <v>0</v>
      </c>
      <c r="S554" s="3">
        <f t="shared" si="475"/>
        <v>0</v>
      </c>
      <c r="T554" s="3">
        <f t="shared" si="476"/>
        <v>0</v>
      </c>
      <c r="U554" s="3">
        <f t="shared" si="477"/>
        <v>0</v>
      </c>
    </row>
    <row r="555" spans="2:21" s="1" customFormat="1" ht="15" customHeight="1" x14ac:dyDescent="0.3">
      <c r="B555" s="4" t="s">
        <v>1093</v>
      </c>
      <c r="C555" s="4" t="s">
        <v>1094</v>
      </c>
      <c r="D555" s="3" t="s">
        <v>14</v>
      </c>
      <c r="E555" s="18">
        <v>58.7</v>
      </c>
      <c r="F555" s="18"/>
      <c r="G555" s="18"/>
      <c r="H555" s="18"/>
      <c r="I555" s="18"/>
      <c r="J555" s="97">
        <f t="shared" si="470"/>
        <v>58.7</v>
      </c>
      <c r="K555" s="3">
        <v>154.94</v>
      </c>
      <c r="L555" s="3">
        <f t="shared" si="471"/>
        <v>9094.98</v>
      </c>
      <c r="M555" s="3">
        <v>156.77000000000001</v>
      </c>
      <c r="N555" s="3">
        <f t="shared" si="472"/>
        <v>9202.4</v>
      </c>
      <c r="O555" s="3">
        <f t="shared" si="473"/>
        <v>1.8300000000000125</v>
      </c>
      <c r="P555" s="3">
        <f t="shared" si="473"/>
        <v>107.42000000000007</v>
      </c>
      <c r="R555" s="3">
        <f t="shared" si="474"/>
        <v>0</v>
      </c>
      <c r="S555" s="3">
        <f t="shared" si="475"/>
        <v>0</v>
      </c>
      <c r="T555" s="3">
        <f t="shared" si="476"/>
        <v>0</v>
      </c>
      <c r="U555" s="3">
        <f t="shared" si="477"/>
        <v>0</v>
      </c>
    </row>
    <row r="556" spans="2:21" s="1" customFormat="1" ht="25.2" customHeight="1" x14ac:dyDescent="0.3">
      <c r="B556" s="10" t="s">
        <v>1095</v>
      </c>
      <c r="C556" s="10" t="s">
        <v>1096</v>
      </c>
      <c r="D556" s="11"/>
      <c r="E556" s="16"/>
      <c r="F556" s="16"/>
      <c r="G556" s="16"/>
      <c r="H556" s="16"/>
      <c r="I556" s="16"/>
      <c r="J556" s="16"/>
      <c r="K556" s="11"/>
      <c r="L556" s="11">
        <f>+L557+L560+L573</f>
        <v>475569.69000000006</v>
      </c>
      <c r="M556" s="11"/>
      <c r="N556" s="11">
        <f>+N557+N560+N573</f>
        <v>478244.89000000007</v>
      </c>
      <c r="O556" s="11"/>
      <c r="P556" s="11">
        <f>+P557+P560+P573</f>
        <v>2675.1999999999916</v>
      </c>
      <c r="R556" s="11">
        <f t="shared" ref="R556:U556" si="478">+R557+R560+R573</f>
        <v>0</v>
      </c>
      <c r="S556" s="11">
        <f t="shared" si="478"/>
        <v>0</v>
      </c>
      <c r="T556" s="11">
        <f t="shared" si="478"/>
        <v>0</v>
      </c>
      <c r="U556" s="11">
        <f t="shared" si="478"/>
        <v>0</v>
      </c>
    </row>
    <row r="557" spans="2:21" s="1" customFormat="1" ht="25.2" customHeight="1" x14ac:dyDescent="0.3">
      <c r="B557" s="12" t="s">
        <v>1097</v>
      </c>
      <c r="C557" s="12" t="s">
        <v>1098</v>
      </c>
      <c r="D557" s="13"/>
      <c r="E557" s="17"/>
      <c r="F557" s="17"/>
      <c r="G557" s="17"/>
      <c r="H557" s="17"/>
      <c r="I557" s="17"/>
      <c r="J557" s="17"/>
      <c r="K557" s="13"/>
      <c r="L557" s="13">
        <f>SUM(L558:L559)</f>
        <v>93366.040000000008</v>
      </c>
      <c r="M557" s="13"/>
      <c r="N557" s="13">
        <f>SUM(N558:N559)</f>
        <v>95141.4</v>
      </c>
      <c r="O557" s="13"/>
      <c r="P557" s="13">
        <f>SUM(P558:P559)</f>
        <v>1775.3599999999915</v>
      </c>
      <c r="R557" s="13">
        <f t="shared" ref="R557:U557" si="479">SUM(R558:R559)</f>
        <v>0</v>
      </c>
      <c r="S557" s="13">
        <f t="shared" si="479"/>
        <v>0</v>
      </c>
      <c r="T557" s="13">
        <f t="shared" si="479"/>
        <v>0</v>
      </c>
      <c r="U557" s="13">
        <f t="shared" si="479"/>
        <v>0</v>
      </c>
    </row>
    <row r="558" spans="2:21" s="1" customFormat="1" ht="15" customHeight="1" x14ac:dyDescent="0.3">
      <c r="B558" s="4" t="s">
        <v>1099</v>
      </c>
      <c r="C558" s="4" t="s">
        <v>1100</v>
      </c>
      <c r="D558" s="3" t="s">
        <v>28</v>
      </c>
      <c r="E558" s="18">
        <v>2752</v>
      </c>
      <c r="F558" s="18"/>
      <c r="G558" s="18"/>
      <c r="H558" s="18"/>
      <c r="I558" s="18"/>
      <c r="J558" s="97">
        <f>SUM(E558:I558)</f>
        <v>2752</v>
      </c>
      <c r="K558" s="3">
        <v>31.3</v>
      </c>
      <c r="L558" s="3">
        <f t="shared" ref="L558:L559" si="480">+ROUND(+IF(J558="",0,J558*K558),2)</f>
        <v>86137.600000000006</v>
      </c>
      <c r="M558" s="3">
        <v>31.92</v>
      </c>
      <c r="N558" s="3">
        <f t="shared" ref="N558:N559" si="481">+ROUND(+IF(J558="",0,J558*M558),2)</f>
        <v>87843.839999999997</v>
      </c>
      <c r="O558" s="3">
        <f t="shared" ref="O558:P559" si="482">+M558-K558</f>
        <v>0.62000000000000099</v>
      </c>
      <c r="P558" s="3">
        <f t="shared" si="482"/>
        <v>1706.2399999999907</v>
      </c>
      <c r="R558" s="3">
        <f t="shared" ref="R558:U559" si="483">+ROUND($K558*F558,2)</f>
        <v>0</v>
      </c>
      <c r="S558" s="3">
        <f t="shared" si="483"/>
        <v>0</v>
      </c>
      <c r="T558" s="3">
        <f t="shared" si="483"/>
        <v>0</v>
      </c>
      <c r="U558" s="3">
        <f t="shared" si="483"/>
        <v>0</v>
      </c>
    </row>
    <row r="559" spans="2:21" s="1" customFormat="1" ht="15" customHeight="1" x14ac:dyDescent="0.3">
      <c r="B559" s="4" t="s">
        <v>1101</v>
      </c>
      <c r="C559" s="4" t="s">
        <v>1102</v>
      </c>
      <c r="D559" s="3" t="s">
        <v>28</v>
      </c>
      <c r="E559" s="18">
        <v>54</v>
      </c>
      <c r="F559" s="18"/>
      <c r="G559" s="18"/>
      <c r="H559" s="18"/>
      <c r="I559" s="18"/>
      <c r="J559" s="97">
        <f>SUM(E559:I559)</f>
        <v>54</v>
      </c>
      <c r="K559" s="3">
        <v>133.86000000000001</v>
      </c>
      <c r="L559" s="3">
        <f t="shared" si="480"/>
        <v>7228.44</v>
      </c>
      <c r="M559" s="3">
        <v>135.13999999999999</v>
      </c>
      <c r="N559" s="3">
        <f t="shared" si="481"/>
        <v>7297.56</v>
      </c>
      <c r="O559" s="3">
        <f t="shared" si="482"/>
        <v>1.2799999999999727</v>
      </c>
      <c r="P559" s="3">
        <f t="shared" si="482"/>
        <v>69.1200000000008</v>
      </c>
      <c r="R559" s="3">
        <f t="shared" si="483"/>
        <v>0</v>
      </c>
      <c r="S559" s="3">
        <f t="shared" si="483"/>
        <v>0</v>
      </c>
      <c r="T559" s="3">
        <f t="shared" si="483"/>
        <v>0</v>
      </c>
      <c r="U559" s="3">
        <f t="shared" si="483"/>
        <v>0</v>
      </c>
    </row>
    <row r="560" spans="2:21" s="1" customFormat="1" ht="25.2" customHeight="1" x14ac:dyDescent="0.3">
      <c r="B560" s="12" t="s">
        <v>1103</v>
      </c>
      <c r="C560" s="12" t="s">
        <v>1104</v>
      </c>
      <c r="D560" s="13"/>
      <c r="E560" s="17"/>
      <c r="F560" s="17"/>
      <c r="G560" s="17"/>
      <c r="H560" s="17"/>
      <c r="I560" s="17"/>
      <c r="J560" s="17"/>
      <c r="K560" s="13"/>
      <c r="L560" s="13">
        <f>SUM(L561:L572)</f>
        <v>336749.41000000009</v>
      </c>
      <c r="M560" s="13"/>
      <c r="N560" s="13">
        <f>SUM(N561:N572)</f>
        <v>337388.41000000009</v>
      </c>
      <c r="O560" s="13"/>
      <c r="P560" s="13">
        <f>SUM(P561:P572)</f>
        <v>639</v>
      </c>
      <c r="R560" s="13">
        <f t="shared" ref="R560:U560" si="484">SUM(R561:R572)</f>
        <v>0</v>
      </c>
      <c r="S560" s="13">
        <f t="shared" si="484"/>
        <v>0</v>
      </c>
      <c r="T560" s="13">
        <f t="shared" si="484"/>
        <v>0</v>
      </c>
      <c r="U560" s="13">
        <f t="shared" si="484"/>
        <v>0</v>
      </c>
    </row>
    <row r="561" spans="2:21" s="1" customFormat="1" ht="15" customHeight="1" x14ac:dyDescent="0.3">
      <c r="B561" s="4" t="s">
        <v>1105</v>
      </c>
      <c r="C561" s="4" t="s">
        <v>1106</v>
      </c>
      <c r="D561" s="3" t="s">
        <v>28</v>
      </c>
      <c r="E561" s="18">
        <v>23</v>
      </c>
      <c r="F561" s="18"/>
      <c r="G561" s="18"/>
      <c r="H561" s="18"/>
      <c r="I561" s="18"/>
      <c r="J561" s="97">
        <f t="shared" ref="J561:J572" si="485">SUM(E561:I561)</f>
        <v>23</v>
      </c>
      <c r="K561" s="3">
        <v>89.28</v>
      </c>
      <c r="L561" s="3">
        <f t="shared" ref="L561:L572" si="486">+ROUND(+IF(J561="",0,J561*K561),2)</f>
        <v>2053.44</v>
      </c>
      <c r="M561" s="3">
        <v>90.28</v>
      </c>
      <c r="N561" s="3">
        <f t="shared" ref="N561:N572" si="487">+ROUND(+IF(J561="",0,J561*M561),2)</f>
        <v>2076.44</v>
      </c>
      <c r="O561" s="3">
        <f t="shared" ref="O561:P572" si="488">+M561-K561</f>
        <v>1</v>
      </c>
      <c r="P561" s="3">
        <f t="shared" si="488"/>
        <v>23</v>
      </c>
      <c r="R561" s="3">
        <f t="shared" ref="R561:R572" si="489">+ROUND($K561*F561,2)</f>
        <v>0</v>
      </c>
      <c r="S561" s="3">
        <f t="shared" ref="S561:S572" si="490">+ROUND($K561*G561,2)</f>
        <v>0</v>
      </c>
      <c r="T561" s="3">
        <f t="shared" ref="T561:T572" si="491">+ROUND($K561*H561,2)</f>
        <v>0</v>
      </c>
      <c r="U561" s="3">
        <f t="shared" ref="U561:U572" si="492">+ROUND($K561*I561,2)</f>
        <v>0</v>
      </c>
    </row>
    <row r="562" spans="2:21" s="1" customFormat="1" ht="15" customHeight="1" x14ac:dyDescent="0.3">
      <c r="B562" s="4" t="s">
        <v>1107</v>
      </c>
      <c r="C562" s="4" t="s">
        <v>1108</v>
      </c>
      <c r="D562" s="3" t="s">
        <v>28</v>
      </c>
      <c r="E562" s="18">
        <v>218</v>
      </c>
      <c r="F562" s="18"/>
      <c r="G562" s="18"/>
      <c r="H562" s="18"/>
      <c r="I562" s="18"/>
      <c r="J562" s="97">
        <f t="shared" si="485"/>
        <v>218</v>
      </c>
      <c r="K562" s="3">
        <v>170.29</v>
      </c>
      <c r="L562" s="3">
        <f t="shared" si="486"/>
        <v>37123.22</v>
      </c>
      <c r="M562" s="3">
        <v>171.29</v>
      </c>
      <c r="N562" s="3">
        <f t="shared" si="487"/>
        <v>37341.22</v>
      </c>
      <c r="O562" s="3">
        <f t="shared" si="488"/>
        <v>1</v>
      </c>
      <c r="P562" s="3">
        <f t="shared" si="488"/>
        <v>218</v>
      </c>
      <c r="R562" s="3">
        <f t="shared" si="489"/>
        <v>0</v>
      </c>
      <c r="S562" s="3">
        <f t="shared" si="490"/>
        <v>0</v>
      </c>
      <c r="T562" s="3">
        <f t="shared" si="491"/>
        <v>0</v>
      </c>
      <c r="U562" s="3">
        <f t="shared" si="492"/>
        <v>0</v>
      </c>
    </row>
    <row r="563" spans="2:21" s="1" customFormat="1" ht="15" customHeight="1" x14ac:dyDescent="0.3">
      <c r="B563" s="4" t="s">
        <v>1109</v>
      </c>
      <c r="C563" s="4" t="s">
        <v>1110</v>
      </c>
      <c r="D563" s="3" t="s">
        <v>28</v>
      </c>
      <c r="E563" s="18">
        <v>8</v>
      </c>
      <c r="F563" s="18"/>
      <c r="G563" s="18"/>
      <c r="H563" s="18"/>
      <c r="I563" s="18"/>
      <c r="J563" s="97">
        <f t="shared" si="485"/>
        <v>8</v>
      </c>
      <c r="K563" s="3">
        <v>90.85</v>
      </c>
      <c r="L563" s="3">
        <f t="shared" si="486"/>
        <v>726.8</v>
      </c>
      <c r="M563" s="3">
        <v>91.85</v>
      </c>
      <c r="N563" s="3">
        <f t="shared" si="487"/>
        <v>734.8</v>
      </c>
      <c r="O563" s="3">
        <f t="shared" si="488"/>
        <v>1</v>
      </c>
      <c r="P563" s="3">
        <f t="shared" si="488"/>
        <v>8</v>
      </c>
      <c r="R563" s="3">
        <f t="shared" si="489"/>
        <v>0</v>
      </c>
      <c r="S563" s="3">
        <f t="shared" si="490"/>
        <v>0</v>
      </c>
      <c r="T563" s="3">
        <f t="shared" si="491"/>
        <v>0</v>
      </c>
      <c r="U563" s="3">
        <f t="shared" si="492"/>
        <v>0</v>
      </c>
    </row>
    <row r="564" spans="2:21" s="1" customFormat="1" ht="15" customHeight="1" x14ac:dyDescent="0.3">
      <c r="B564" s="4" t="s">
        <v>1111</v>
      </c>
      <c r="C564" s="4" t="s">
        <v>1112</v>
      </c>
      <c r="D564" s="3" t="s">
        <v>28</v>
      </c>
      <c r="E564" s="18">
        <v>85</v>
      </c>
      <c r="F564" s="18"/>
      <c r="G564" s="18"/>
      <c r="H564" s="18"/>
      <c r="I564" s="18"/>
      <c r="J564" s="97">
        <f t="shared" si="485"/>
        <v>85</v>
      </c>
      <c r="K564" s="3">
        <v>145.29</v>
      </c>
      <c r="L564" s="3">
        <f t="shared" si="486"/>
        <v>12349.65</v>
      </c>
      <c r="M564" s="3">
        <v>146.29</v>
      </c>
      <c r="N564" s="3">
        <f t="shared" si="487"/>
        <v>12434.65</v>
      </c>
      <c r="O564" s="3">
        <f t="shared" si="488"/>
        <v>1</v>
      </c>
      <c r="P564" s="3">
        <f t="shared" si="488"/>
        <v>85</v>
      </c>
      <c r="R564" s="3">
        <f t="shared" si="489"/>
        <v>0</v>
      </c>
      <c r="S564" s="3">
        <f t="shared" si="490"/>
        <v>0</v>
      </c>
      <c r="T564" s="3">
        <f t="shared" si="491"/>
        <v>0</v>
      </c>
      <c r="U564" s="3">
        <f t="shared" si="492"/>
        <v>0</v>
      </c>
    </row>
    <row r="565" spans="2:21" s="1" customFormat="1" ht="15" customHeight="1" x14ac:dyDescent="0.3">
      <c r="B565" s="4" t="s">
        <v>1113</v>
      </c>
      <c r="C565" s="4" t="s">
        <v>1114</v>
      </c>
      <c r="D565" s="3" t="s">
        <v>28</v>
      </c>
      <c r="E565" s="18">
        <v>86</v>
      </c>
      <c r="F565" s="18"/>
      <c r="G565" s="18"/>
      <c r="H565" s="18"/>
      <c r="I565" s="18"/>
      <c r="J565" s="97">
        <f t="shared" si="485"/>
        <v>86</v>
      </c>
      <c r="K565" s="3">
        <v>2950.65</v>
      </c>
      <c r="L565" s="3">
        <f t="shared" si="486"/>
        <v>253755.9</v>
      </c>
      <c r="M565" s="3">
        <v>2951.65</v>
      </c>
      <c r="N565" s="3">
        <f t="shared" si="487"/>
        <v>253841.9</v>
      </c>
      <c r="O565" s="3">
        <f t="shared" si="488"/>
        <v>1</v>
      </c>
      <c r="P565" s="3">
        <f t="shared" si="488"/>
        <v>86</v>
      </c>
      <c r="R565" s="3">
        <f t="shared" si="489"/>
        <v>0</v>
      </c>
      <c r="S565" s="3">
        <f t="shared" si="490"/>
        <v>0</v>
      </c>
      <c r="T565" s="3">
        <f t="shared" si="491"/>
        <v>0</v>
      </c>
      <c r="U565" s="3">
        <f t="shared" si="492"/>
        <v>0</v>
      </c>
    </row>
    <row r="566" spans="2:21" s="1" customFormat="1" ht="15" customHeight="1" x14ac:dyDescent="0.3">
      <c r="B566" s="4" t="s">
        <v>1115</v>
      </c>
      <c r="C566" s="4" t="s">
        <v>1116</v>
      </c>
      <c r="D566" s="3" t="s">
        <v>28</v>
      </c>
      <c r="E566" s="18">
        <v>27</v>
      </c>
      <c r="F566" s="18"/>
      <c r="G566" s="18"/>
      <c r="H566" s="18"/>
      <c r="I566" s="18"/>
      <c r="J566" s="97">
        <f t="shared" si="485"/>
        <v>27</v>
      </c>
      <c r="K566" s="3">
        <v>63.95</v>
      </c>
      <c r="L566" s="3">
        <f t="shared" si="486"/>
        <v>1726.65</v>
      </c>
      <c r="M566" s="3">
        <v>64.95</v>
      </c>
      <c r="N566" s="3">
        <f t="shared" si="487"/>
        <v>1753.65</v>
      </c>
      <c r="O566" s="3">
        <f t="shared" si="488"/>
        <v>1</v>
      </c>
      <c r="P566" s="3">
        <f t="shared" si="488"/>
        <v>27</v>
      </c>
      <c r="R566" s="3">
        <f t="shared" si="489"/>
        <v>0</v>
      </c>
      <c r="S566" s="3">
        <f t="shared" si="490"/>
        <v>0</v>
      </c>
      <c r="T566" s="3">
        <f t="shared" si="491"/>
        <v>0</v>
      </c>
      <c r="U566" s="3">
        <f t="shared" si="492"/>
        <v>0</v>
      </c>
    </row>
    <row r="567" spans="2:21" s="1" customFormat="1" ht="15" customHeight="1" x14ac:dyDescent="0.3">
      <c r="B567" s="4" t="s">
        <v>1117</v>
      </c>
      <c r="C567" s="4" t="s">
        <v>1118</v>
      </c>
      <c r="D567" s="3" t="s">
        <v>28</v>
      </c>
      <c r="E567" s="18">
        <v>18</v>
      </c>
      <c r="F567" s="18"/>
      <c r="G567" s="18"/>
      <c r="H567" s="18"/>
      <c r="I567" s="18"/>
      <c r="J567" s="97">
        <f t="shared" si="485"/>
        <v>18</v>
      </c>
      <c r="K567" s="3">
        <v>21.47</v>
      </c>
      <c r="L567" s="3">
        <f t="shared" si="486"/>
        <v>386.46</v>
      </c>
      <c r="M567" s="3">
        <v>22.47</v>
      </c>
      <c r="N567" s="3">
        <f t="shared" si="487"/>
        <v>404.46</v>
      </c>
      <c r="O567" s="3">
        <f t="shared" si="488"/>
        <v>1</v>
      </c>
      <c r="P567" s="3">
        <f t="shared" si="488"/>
        <v>18</v>
      </c>
      <c r="R567" s="3">
        <f t="shared" si="489"/>
        <v>0</v>
      </c>
      <c r="S567" s="3">
        <f t="shared" si="490"/>
        <v>0</v>
      </c>
      <c r="T567" s="3">
        <f t="shared" si="491"/>
        <v>0</v>
      </c>
      <c r="U567" s="3">
        <f t="shared" si="492"/>
        <v>0</v>
      </c>
    </row>
    <row r="568" spans="2:21" s="1" customFormat="1" ht="15" customHeight="1" x14ac:dyDescent="0.3">
      <c r="B568" s="4" t="s">
        <v>1119</v>
      </c>
      <c r="C568" s="4" t="s">
        <v>1120</v>
      </c>
      <c r="D568" s="3" t="s">
        <v>28</v>
      </c>
      <c r="E568" s="18">
        <v>18</v>
      </c>
      <c r="F568" s="18"/>
      <c r="G568" s="18"/>
      <c r="H568" s="18"/>
      <c r="I568" s="18"/>
      <c r="J568" s="97">
        <f t="shared" si="485"/>
        <v>18</v>
      </c>
      <c r="K568" s="3">
        <v>199.3</v>
      </c>
      <c r="L568" s="3">
        <f t="shared" si="486"/>
        <v>3587.4</v>
      </c>
      <c r="M568" s="3">
        <v>200.3</v>
      </c>
      <c r="N568" s="3">
        <f t="shared" si="487"/>
        <v>3605.4</v>
      </c>
      <c r="O568" s="3">
        <f t="shared" si="488"/>
        <v>1</v>
      </c>
      <c r="P568" s="3">
        <f t="shared" si="488"/>
        <v>18</v>
      </c>
      <c r="R568" s="3">
        <f t="shared" si="489"/>
        <v>0</v>
      </c>
      <c r="S568" s="3">
        <f t="shared" si="490"/>
        <v>0</v>
      </c>
      <c r="T568" s="3">
        <f t="shared" si="491"/>
        <v>0</v>
      </c>
      <c r="U568" s="3">
        <f t="shared" si="492"/>
        <v>0</v>
      </c>
    </row>
    <row r="569" spans="2:21" s="1" customFormat="1" ht="15" customHeight="1" x14ac:dyDescent="0.3">
      <c r="B569" s="4" t="s">
        <v>1121</v>
      </c>
      <c r="C569" s="4" t="s">
        <v>1122</v>
      </c>
      <c r="D569" s="3" t="s">
        <v>28</v>
      </c>
      <c r="E569" s="18">
        <v>11</v>
      </c>
      <c r="F569" s="18"/>
      <c r="G569" s="18"/>
      <c r="H569" s="18"/>
      <c r="I569" s="18"/>
      <c r="J569" s="97">
        <f t="shared" si="485"/>
        <v>11</v>
      </c>
      <c r="K569" s="3">
        <v>468.29</v>
      </c>
      <c r="L569" s="3">
        <f t="shared" si="486"/>
        <v>5151.1899999999996</v>
      </c>
      <c r="M569" s="3">
        <v>469.29</v>
      </c>
      <c r="N569" s="3">
        <f t="shared" si="487"/>
        <v>5162.1899999999996</v>
      </c>
      <c r="O569" s="3">
        <f t="shared" si="488"/>
        <v>1</v>
      </c>
      <c r="P569" s="3">
        <f t="shared" si="488"/>
        <v>11</v>
      </c>
      <c r="R569" s="3">
        <f t="shared" si="489"/>
        <v>0</v>
      </c>
      <c r="S569" s="3">
        <f t="shared" si="490"/>
        <v>0</v>
      </c>
      <c r="T569" s="3">
        <f t="shared" si="491"/>
        <v>0</v>
      </c>
      <c r="U569" s="3">
        <f t="shared" si="492"/>
        <v>0</v>
      </c>
    </row>
    <row r="570" spans="2:21" s="1" customFormat="1" ht="15" customHeight="1" x14ac:dyDescent="0.3">
      <c r="B570" s="4" t="s">
        <v>1123</v>
      </c>
      <c r="C570" s="4" t="s">
        <v>1124</v>
      </c>
      <c r="D570" s="3" t="s">
        <v>28</v>
      </c>
      <c r="E570" s="18">
        <v>3</v>
      </c>
      <c r="F570" s="18"/>
      <c r="G570" s="18"/>
      <c r="H570" s="18"/>
      <c r="I570" s="18"/>
      <c r="J570" s="97">
        <f t="shared" si="485"/>
        <v>3</v>
      </c>
      <c r="K570" s="3">
        <v>47.84</v>
      </c>
      <c r="L570" s="3">
        <f t="shared" si="486"/>
        <v>143.52000000000001</v>
      </c>
      <c r="M570" s="3">
        <v>48.84</v>
      </c>
      <c r="N570" s="3">
        <f t="shared" si="487"/>
        <v>146.52000000000001</v>
      </c>
      <c r="O570" s="3">
        <f t="shared" si="488"/>
        <v>1</v>
      </c>
      <c r="P570" s="3">
        <f t="shared" si="488"/>
        <v>3</v>
      </c>
      <c r="R570" s="3">
        <f t="shared" si="489"/>
        <v>0</v>
      </c>
      <c r="S570" s="3">
        <f t="shared" si="490"/>
        <v>0</v>
      </c>
      <c r="T570" s="3">
        <f t="shared" si="491"/>
        <v>0</v>
      </c>
      <c r="U570" s="3">
        <f t="shared" si="492"/>
        <v>0</v>
      </c>
    </row>
    <row r="571" spans="2:21" s="1" customFormat="1" ht="15" customHeight="1" x14ac:dyDescent="0.3">
      <c r="B571" s="4" t="s">
        <v>1125</v>
      </c>
      <c r="C571" s="4" t="s">
        <v>1126</v>
      </c>
      <c r="D571" s="3" t="s">
        <v>28</v>
      </c>
      <c r="E571" s="18">
        <v>134</v>
      </c>
      <c r="F571" s="18"/>
      <c r="G571" s="18"/>
      <c r="H571" s="18"/>
      <c r="I571" s="18"/>
      <c r="J571" s="97">
        <f t="shared" si="485"/>
        <v>134</v>
      </c>
      <c r="K571" s="3">
        <v>140.29</v>
      </c>
      <c r="L571" s="3">
        <f t="shared" si="486"/>
        <v>18798.86</v>
      </c>
      <c r="M571" s="3">
        <v>141.29</v>
      </c>
      <c r="N571" s="3">
        <f t="shared" si="487"/>
        <v>18932.86</v>
      </c>
      <c r="O571" s="3">
        <f t="shared" si="488"/>
        <v>1</v>
      </c>
      <c r="P571" s="3">
        <f t="shared" si="488"/>
        <v>134</v>
      </c>
      <c r="R571" s="3">
        <f t="shared" si="489"/>
        <v>0</v>
      </c>
      <c r="S571" s="3">
        <f t="shared" si="490"/>
        <v>0</v>
      </c>
      <c r="T571" s="3">
        <f t="shared" si="491"/>
        <v>0</v>
      </c>
      <c r="U571" s="3">
        <f t="shared" si="492"/>
        <v>0</v>
      </c>
    </row>
    <row r="572" spans="2:21" s="1" customFormat="1" ht="15" customHeight="1" x14ac:dyDescent="0.3">
      <c r="B572" s="4" t="s">
        <v>1127</v>
      </c>
      <c r="C572" s="4" t="s">
        <v>1128</v>
      </c>
      <c r="D572" s="3" t="s">
        <v>28</v>
      </c>
      <c r="E572" s="18">
        <v>8</v>
      </c>
      <c r="F572" s="18"/>
      <c r="G572" s="18"/>
      <c r="H572" s="18"/>
      <c r="I572" s="18"/>
      <c r="J572" s="97">
        <f t="shared" si="485"/>
        <v>8</v>
      </c>
      <c r="K572" s="3">
        <v>118.29</v>
      </c>
      <c r="L572" s="3">
        <f t="shared" si="486"/>
        <v>946.32</v>
      </c>
      <c r="M572" s="3">
        <v>119.29</v>
      </c>
      <c r="N572" s="3">
        <f t="shared" si="487"/>
        <v>954.32</v>
      </c>
      <c r="O572" s="3">
        <f t="shared" si="488"/>
        <v>1</v>
      </c>
      <c r="P572" s="3">
        <f t="shared" si="488"/>
        <v>8</v>
      </c>
      <c r="R572" s="3">
        <f t="shared" si="489"/>
        <v>0</v>
      </c>
      <c r="S572" s="3">
        <f t="shared" si="490"/>
        <v>0</v>
      </c>
      <c r="T572" s="3">
        <f t="shared" si="491"/>
        <v>0</v>
      </c>
      <c r="U572" s="3">
        <f t="shared" si="492"/>
        <v>0</v>
      </c>
    </row>
    <row r="573" spans="2:21" s="1" customFormat="1" ht="25.2" customHeight="1" x14ac:dyDescent="0.3">
      <c r="B573" s="12" t="s">
        <v>1129</v>
      </c>
      <c r="C573" s="12" t="s">
        <v>1130</v>
      </c>
      <c r="D573" s="13"/>
      <c r="E573" s="17"/>
      <c r="F573" s="17"/>
      <c r="G573" s="17"/>
      <c r="H573" s="17"/>
      <c r="I573" s="17"/>
      <c r="J573" s="17"/>
      <c r="K573" s="13"/>
      <c r="L573" s="13">
        <f>SUM(L574:L577)</f>
        <v>45454.240000000005</v>
      </c>
      <c r="M573" s="13"/>
      <c r="N573" s="13">
        <f>SUM(N574:N577)</f>
        <v>45715.08</v>
      </c>
      <c r="O573" s="13"/>
      <c r="P573" s="13">
        <f>SUM(P574:P577)</f>
        <v>260.84000000000015</v>
      </c>
      <c r="R573" s="13">
        <f t="shared" ref="R573:U573" si="493">SUM(R574:R577)</f>
        <v>0</v>
      </c>
      <c r="S573" s="13">
        <f t="shared" si="493"/>
        <v>0</v>
      </c>
      <c r="T573" s="13">
        <f t="shared" si="493"/>
        <v>0</v>
      </c>
      <c r="U573" s="13">
        <f t="shared" si="493"/>
        <v>0</v>
      </c>
    </row>
    <row r="574" spans="2:21" s="1" customFormat="1" ht="15" customHeight="1" x14ac:dyDescent="0.3">
      <c r="B574" s="4" t="s">
        <v>1131</v>
      </c>
      <c r="C574" s="4" t="s">
        <v>1132</v>
      </c>
      <c r="D574" s="3" t="s">
        <v>28</v>
      </c>
      <c r="E574" s="18">
        <v>336</v>
      </c>
      <c r="F574" s="18"/>
      <c r="G574" s="18"/>
      <c r="H574" s="18"/>
      <c r="I574" s="18"/>
      <c r="J574" s="97">
        <f>SUM(E574:I574)</f>
        <v>336</v>
      </c>
      <c r="K574" s="3">
        <v>21.39</v>
      </c>
      <c r="L574" s="3">
        <f t="shared" ref="L574:L577" si="494">+ROUND(+IF(J574="",0,J574*K574),2)</f>
        <v>7187.04</v>
      </c>
      <c r="M574" s="3">
        <v>21.71</v>
      </c>
      <c r="N574" s="3">
        <f t="shared" ref="N574:N577" si="495">+ROUND(+IF(J574="",0,J574*M574),2)</f>
        <v>7294.56</v>
      </c>
      <c r="O574" s="3">
        <f t="shared" ref="O574:P577" si="496">+M574-K574</f>
        <v>0.32000000000000028</v>
      </c>
      <c r="P574" s="3">
        <f t="shared" si="496"/>
        <v>107.52000000000044</v>
      </c>
      <c r="R574" s="3">
        <f t="shared" ref="R574:U577" si="497">+ROUND($K574*F574,2)</f>
        <v>0</v>
      </c>
      <c r="S574" s="3">
        <f t="shared" si="497"/>
        <v>0</v>
      </c>
      <c r="T574" s="3">
        <f t="shared" si="497"/>
        <v>0</v>
      </c>
      <c r="U574" s="3">
        <f t="shared" si="497"/>
        <v>0</v>
      </c>
    </row>
    <row r="575" spans="2:21" s="1" customFormat="1" ht="15" customHeight="1" x14ac:dyDescent="0.3">
      <c r="B575" s="4" t="s">
        <v>1133</v>
      </c>
      <c r="C575" s="4" t="s">
        <v>1134</v>
      </c>
      <c r="D575" s="3" t="s">
        <v>28</v>
      </c>
      <c r="E575" s="18">
        <v>48</v>
      </c>
      <c r="F575" s="18"/>
      <c r="G575" s="18"/>
      <c r="H575" s="18"/>
      <c r="I575" s="18"/>
      <c r="J575" s="97">
        <f>SUM(E575:I575)</f>
        <v>48</v>
      </c>
      <c r="K575" s="3">
        <v>86.49</v>
      </c>
      <c r="L575" s="3">
        <f t="shared" si="494"/>
        <v>4151.5200000000004</v>
      </c>
      <c r="M575" s="3">
        <v>86.81</v>
      </c>
      <c r="N575" s="3">
        <f t="shared" si="495"/>
        <v>4166.88</v>
      </c>
      <c r="O575" s="3">
        <f t="shared" si="496"/>
        <v>0.32000000000000739</v>
      </c>
      <c r="P575" s="3">
        <f t="shared" si="496"/>
        <v>15.359999999999673</v>
      </c>
      <c r="R575" s="3">
        <f t="shared" si="497"/>
        <v>0</v>
      </c>
      <c r="S575" s="3">
        <f t="shared" si="497"/>
        <v>0</v>
      </c>
      <c r="T575" s="3">
        <f t="shared" si="497"/>
        <v>0</v>
      </c>
      <c r="U575" s="3">
        <f t="shared" si="497"/>
        <v>0</v>
      </c>
    </row>
    <row r="576" spans="2:21" s="1" customFormat="1" ht="15" customHeight="1" x14ac:dyDescent="0.3">
      <c r="B576" s="4" t="s">
        <v>1135</v>
      </c>
      <c r="C576" s="4" t="s">
        <v>1136</v>
      </c>
      <c r="D576" s="3" t="s">
        <v>28</v>
      </c>
      <c r="E576" s="18">
        <v>64</v>
      </c>
      <c r="F576" s="18"/>
      <c r="G576" s="18"/>
      <c r="H576" s="18"/>
      <c r="I576" s="18"/>
      <c r="J576" s="97">
        <f>SUM(E576:I576)</f>
        <v>64</v>
      </c>
      <c r="K576" s="3">
        <v>102.49</v>
      </c>
      <c r="L576" s="3">
        <f t="shared" si="494"/>
        <v>6559.36</v>
      </c>
      <c r="M576" s="3">
        <v>102.81</v>
      </c>
      <c r="N576" s="3">
        <f t="shared" si="495"/>
        <v>6579.84</v>
      </c>
      <c r="O576" s="3">
        <f t="shared" si="496"/>
        <v>0.32000000000000739</v>
      </c>
      <c r="P576" s="3">
        <f t="shared" si="496"/>
        <v>20.480000000000473</v>
      </c>
      <c r="R576" s="3">
        <f t="shared" si="497"/>
        <v>0</v>
      </c>
      <c r="S576" s="3">
        <f t="shared" si="497"/>
        <v>0</v>
      </c>
      <c r="T576" s="3">
        <f t="shared" si="497"/>
        <v>0</v>
      </c>
      <c r="U576" s="3">
        <f t="shared" si="497"/>
        <v>0</v>
      </c>
    </row>
    <row r="577" spans="2:21" s="1" customFormat="1" ht="15" customHeight="1" x14ac:dyDescent="0.3">
      <c r="B577" s="4" t="s">
        <v>1137</v>
      </c>
      <c r="C577" s="4" t="s">
        <v>1138</v>
      </c>
      <c r="D577" s="3" t="s">
        <v>28</v>
      </c>
      <c r="E577" s="18">
        <v>132</v>
      </c>
      <c r="F577" s="18"/>
      <c r="G577" s="18"/>
      <c r="H577" s="18"/>
      <c r="I577" s="18"/>
      <c r="J577" s="97">
        <f>SUM(E577:I577)</f>
        <v>132</v>
      </c>
      <c r="K577" s="3">
        <v>208.76</v>
      </c>
      <c r="L577" s="3">
        <f t="shared" si="494"/>
        <v>27556.32</v>
      </c>
      <c r="M577" s="3">
        <v>209.65</v>
      </c>
      <c r="N577" s="3">
        <f t="shared" si="495"/>
        <v>27673.8</v>
      </c>
      <c r="O577" s="3">
        <f t="shared" si="496"/>
        <v>0.89000000000001478</v>
      </c>
      <c r="P577" s="3">
        <f t="shared" si="496"/>
        <v>117.47999999999956</v>
      </c>
      <c r="R577" s="3">
        <f t="shared" si="497"/>
        <v>0</v>
      </c>
      <c r="S577" s="3">
        <f t="shared" si="497"/>
        <v>0</v>
      </c>
      <c r="T577" s="3">
        <f t="shared" si="497"/>
        <v>0</v>
      </c>
      <c r="U577" s="3">
        <f t="shared" si="497"/>
        <v>0</v>
      </c>
    </row>
    <row r="578" spans="2:21" s="1" customFormat="1" ht="25.2" customHeight="1" x14ac:dyDescent="0.3">
      <c r="B578" s="10" t="s">
        <v>1139</v>
      </c>
      <c r="C578" s="10" t="s">
        <v>1140</v>
      </c>
      <c r="D578" s="11"/>
      <c r="E578" s="16"/>
      <c r="F578" s="16"/>
      <c r="G578" s="16"/>
      <c r="H578" s="16"/>
      <c r="I578" s="16"/>
      <c r="J578" s="16"/>
      <c r="K578" s="11"/>
      <c r="L578" s="11">
        <f>+L579</f>
        <v>19075</v>
      </c>
      <c r="M578" s="11"/>
      <c r="N578" s="11">
        <f>+N579</f>
        <v>19215</v>
      </c>
      <c r="O578" s="11"/>
      <c r="P578" s="11">
        <f>+P579</f>
        <v>140</v>
      </c>
      <c r="R578" s="11">
        <f t="shared" ref="R578:U578" si="498">+R579</f>
        <v>0</v>
      </c>
      <c r="S578" s="11">
        <f t="shared" si="498"/>
        <v>0</v>
      </c>
      <c r="T578" s="11">
        <f t="shared" si="498"/>
        <v>0</v>
      </c>
      <c r="U578" s="11">
        <f t="shared" si="498"/>
        <v>0</v>
      </c>
    </row>
    <row r="579" spans="2:21" s="1" customFormat="1" ht="25.2" customHeight="1" x14ac:dyDescent="0.3">
      <c r="B579" s="12" t="s">
        <v>1141</v>
      </c>
      <c r="C579" s="12" t="s">
        <v>1142</v>
      </c>
      <c r="D579" s="13"/>
      <c r="E579" s="17"/>
      <c r="F579" s="17"/>
      <c r="G579" s="17"/>
      <c r="H579" s="17"/>
      <c r="I579" s="17"/>
      <c r="J579" s="17"/>
      <c r="K579" s="13"/>
      <c r="L579" s="13">
        <f>SUM(L580)</f>
        <v>19075</v>
      </c>
      <c r="M579" s="13"/>
      <c r="N579" s="13">
        <f>SUM(N580)</f>
        <v>19215</v>
      </c>
      <c r="O579" s="13"/>
      <c r="P579" s="13">
        <f>SUM(P580)</f>
        <v>140</v>
      </c>
      <c r="R579" s="13">
        <f t="shared" ref="R579:U579" si="499">SUM(R580)</f>
        <v>0</v>
      </c>
      <c r="S579" s="13">
        <f t="shared" si="499"/>
        <v>0</v>
      </c>
      <c r="T579" s="13">
        <f t="shared" si="499"/>
        <v>0</v>
      </c>
      <c r="U579" s="13">
        <f t="shared" si="499"/>
        <v>0</v>
      </c>
    </row>
    <row r="580" spans="2:21" s="1" customFormat="1" ht="15" customHeight="1" x14ac:dyDescent="0.3">
      <c r="B580" s="4" t="s">
        <v>1143</v>
      </c>
      <c r="C580" s="4" t="s">
        <v>1144</v>
      </c>
      <c r="D580" s="3" t="s">
        <v>28</v>
      </c>
      <c r="E580" s="18">
        <v>140</v>
      </c>
      <c r="F580" s="18"/>
      <c r="G580" s="18"/>
      <c r="H580" s="18"/>
      <c r="I580" s="18"/>
      <c r="J580" s="97">
        <f>SUM(E580:I580)</f>
        <v>140</v>
      </c>
      <c r="K580" s="3">
        <v>136.25</v>
      </c>
      <c r="L580" s="3">
        <f t="shared" ref="L580" si="500">+ROUND(+IF(J580="",0,J580*K580),2)</f>
        <v>19075</v>
      </c>
      <c r="M580" s="3">
        <v>137.25</v>
      </c>
      <c r="N580" s="3">
        <f t="shared" ref="N580" si="501">+ROUND(+IF(J580="",0,J580*M580),2)</f>
        <v>19215</v>
      </c>
      <c r="O580" s="3">
        <f>+M580-K580</f>
        <v>1</v>
      </c>
      <c r="P580" s="3">
        <f>+N580-L580</f>
        <v>140</v>
      </c>
      <c r="R580" s="3">
        <f>+ROUND($K580*F580,2)</f>
        <v>0</v>
      </c>
      <c r="S580" s="3">
        <f>+ROUND($K580*G580,2)</f>
        <v>0</v>
      </c>
      <c r="T580" s="3">
        <f>+ROUND($K580*H580,2)</f>
        <v>0</v>
      </c>
      <c r="U580" s="3">
        <f>+ROUND($K580*I580,2)</f>
        <v>0</v>
      </c>
    </row>
    <row r="581" spans="2:21" s="1" customFormat="1" ht="25.2" customHeight="1" x14ac:dyDescent="0.3">
      <c r="B581" s="10" t="s">
        <v>1145</v>
      </c>
      <c r="C581" s="10" t="s">
        <v>1146</v>
      </c>
      <c r="D581" s="11"/>
      <c r="E581" s="16"/>
      <c r="F581" s="16"/>
      <c r="G581" s="16"/>
      <c r="H581" s="16"/>
      <c r="I581" s="16"/>
      <c r="J581" s="16"/>
      <c r="K581" s="11"/>
      <c r="L581" s="11">
        <f>+L582+L588</f>
        <v>1555803.52</v>
      </c>
      <c r="M581" s="11"/>
      <c r="N581" s="11">
        <f>+N582+N588</f>
        <v>1587888.21</v>
      </c>
      <c r="O581" s="11"/>
      <c r="P581" s="11">
        <f>+P582+P588</f>
        <v>32084.689999999886</v>
      </c>
      <c r="R581" s="11">
        <f t="shared" ref="R581:U581" si="502">+R582+R588</f>
        <v>0</v>
      </c>
      <c r="S581" s="11">
        <f t="shared" si="502"/>
        <v>0</v>
      </c>
      <c r="T581" s="11">
        <f t="shared" si="502"/>
        <v>0</v>
      </c>
      <c r="U581" s="11">
        <f t="shared" si="502"/>
        <v>0</v>
      </c>
    </row>
    <row r="582" spans="2:21" s="1" customFormat="1" ht="25.2" customHeight="1" x14ac:dyDescent="0.3">
      <c r="B582" s="12" t="s">
        <v>1147</v>
      </c>
      <c r="C582" s="12" t="s">
        <v>1148</v>
      </c>
      <c r="D582" s="13"/>
      <c r="E582" s="17"/>
      <c r="F582" s="17"/>
      <c r="G582" s="17"/>
      <c r="H582" s="17"/>
      <c r="I582" s="17"/>
      <c r="J582" s="17"/>
      <c r="K582" s="13"/>
      <c r="L582" s="13">
        <f>SUM(L583:L587)</f>
        <v>1320018.56</v>
      </c>
      <c r="M582" s="13"/>
      <c r="N582" s="13">
        <f>SUM(N583:N587)</f>
        <v>1349193.21</v>
      </c>
      <c r="O582" s="13"/>
      <c r="P582" s="13">
        <f>SUM(P583:P587)</f>
        <v>29174.649999999878</v>
      </c>
      <c r="R582" s="13">
        <f t="shared" ref="R582:U582" si="503">SUM(R583:R587)</f>
        <v>0</v>
      </c>
      <c r="S582" s="13">
        <f t="shared" si="503"/>
        <v>0</v>
      </c>
      <c r="T582" s="13">
        <f t="shared" si="503"/>
        <v>0</v>
      </c>
      <c r="U582" s="13">
        <f t="shared" si="503"/>
        <v>0</v>
      </c>
    </row>
    <row r="583" spans="2:21" s="1" customFormat="1" ht="15" customHeight="1" x14ac:dyDescent="0.3">
      <c r="B583" s="4" t="s">
        <v>1149</v>
      </c>
      <c r="C583" s="4" t="s">
        <v>1150</v>
      </c>
      <c r="D583" s="3" t="s">
        <v>14</v>
      </c>
      <c r="E583" s="18">
        <v>19661.150000000001</v>
      </c>
      <c r="F583" s="18"/>
      <c r="G583" s="18"/>
      <c r="H583" s="18"/>
      <c r="I583" s="18"/>
      <c r="J583" s="97">
        <f>SUM(E583:I583)</f>
        <v>19661.150000000001</v>
      </c>
      <c r="K583" s="3">
        <v>21.46</v>
      </c>
      <c r="L583" s="3">
        <f t="shared" ref="L583:L587" si="504">+ROUND(+IF(J583="",0,J583*K583),2)</f>
        <v>421928.28</v>
      </c>
      <c r="M583" s="3">
        <v>21.96</v>
      </c>
      <c r="N583" s="3">
        <f t="shared" ref="N583:N587" si="505">+ROUND(+IF(J583="",0,J583*M583),2)</f>
        <v>431758.85</v>
      </c>
      <c r="O583" s="3">
        <f t="shared" ref="O583:P587" si="506">+M583-K583</f>
        <v>0.5</v>
      </c>
      <c r="P583" s="3">
        <f t="shared" si="506"/>
        <v>9830.5699999999488</v>
      </c>
      <c r="R583" s="3">
        <f t="shared" ref="R583:U587" si="507">+ROUND($K583*F583,2)</f>
        <v>0</v>
      </c>
      <c r="S583" s="3">
        <f t="shared" si="507"/>
        <v>0</v>
      </c>
      <c r="T583" s="3">
        <f t="shared" si="507"/>
        <v>0</v>
      </c>
      <c r="U583" s="3">
        <f t="shared" si="507"/>
        <v>0</v>
      </c>
    </row>
    <row r="584" spans="2:21" s="1" customFormat="1" ht="15" customHeight="1" x14ac:dyDescent="0.3">
      <c r="B584" s="4" t="s">
        <v>1151</v>
      </c>
      <c r="C584" s="4" t="s">
        <v>1152</v>
      </c>
      <c r="D584" s="3" t="s">
        <v>14</v>
      </c>
      <c r="E584" s="18">
        <v>32994.06</v>
      </c>
      <c r="F584" s="18"/>
      <c r="G584" s="18"/>
      <c r="H584" s="18"/>
      <c r="I584" s="18"/>
      <c r="J584" s="97">
        <f>SUM(E584:I584)</f>
        <v>32994.06</v>
      </c>
      <c r="K584" s="3">
        <v>18.96</v>
      </c>
      <c r="L584" s="3">
        <f t="shared" si="504"/>
        <v>625567.38</v>
      </c>
      <c r="M584" s="3">
        <v>19.37</v>
      </c>
      <c r="N584" s="3">
        <f t="shared" si="505"/>
        <v>639094.93999999994</v>
      </c>
      <c r="O584" s="3">
        <f t="shared" si="506"/>
        <v>0.41000000000000014</v>
      </c>
      <c r="P584" s="3">
        <f t="shared" si="506"/>
        <v>13527.559999999939</v>
      </c>
      <c r="R584" s="3">
        <f t="shared" si="507"/>
        <v>0</v>
      </c>
      <c r="S584" s="3">
        <f t="shared" si="507"/>
        <v>0</v>
      </c>
      <c r="T584" s="3">
        <f t="shared" si="507"/>
        <v>0</v>
      </c>
      <c r="U584" s="3">
        <f t="shared" si="507"/>
        <v>0</v>
      </c>
    </row>
    <row r="585" spans="2:21" s="1" customFormat="1" ht="15" customHeight="1" x14ac:dyDescent="0.3">
      <c r="B585" s="4" t="s">
        <v>1153</v>
      </c>
      <c r="C585" s="4" t="s">
        <v>1154</v>
      </c>
      <c r="D585" s="3" t="s">
        <v>14</v>
      </c>
      <c r="E585" s="18">
        <v>12083.67</v>
      </c>
      <c r="F585" s="18"/>
      <c r="G585" s="18"/>
      <c r="H585" s="18"/>
      <c r="I585" s="18"/>
      <c r="J585" s="97">
        <f>SUM(E585:I585)</f>
        <v>12083.67</v>
      </c>
      <c r="K585" s="3">
        <v>21.21</v>
      </c>
      <c r="L585" s="3">
        <f t="shared" si="504"/>
        <v>256294.64</v>
      </c>
      <c r="M585" s="3">
        <v>21.67</v>
      </c>
      <c r="N585" s="3">
        <f t="shared" si="505"/>
        <v>261853.13</v>
      </c>
      <c r="O585" s="3">
        <f t="shared" si="506"/>
        <v>0.46000000000000085</v>
      </c>
      <c r="P585" s="3">
        <f t="shared" si="506"/>
        <v>5558.4899999999907</v>
      </c>
      <c r="R585" s="3">
        <f t="shared" si="507"/>
        <v>0</v>
      </c>
      <c r="S585" s="3">
        <f t="shared" si="507"/>
        <v>0</v>
      </c>
      <c r="T585" s="3">
        <f t="shared" si="507"/>
        <v>0</v>
      </c>
      <c r="U585" s="3">
        <f t="shared" si="507"/>
        <v>0</v>
      </c>
    </row>
    <row r="586" spans="2:21" s="1" customFormat="1" ht="15" customHeight="1" x14ac:dyDescent="0.3">
      <c r="B586" s="4" t="s">
        <v>1155</v>
      </c>
      <c r="C586" s="4" t="s">
        <v>1156</v>
      </c>
      <c r="D586" s="3" t="s">
        <v>14</v>
      </c>
      <c r="E586" s="18">
        <v>443.82</v>
      </c>
      <c r="F586" s="18"/>
      <c r="G586" s="18"/>
      <c r="H586" s="18"/>
      <c r="I586" s="18"/>
      <c r="J586" s="97">
        <f>SUM(E586:I586)</f>
        <v>443.82</v>
      </c>
      <c r="K586" s="3">
        <v>20.079999999999998</v>
      </c>
      <c r="L586" s="3">
        <f t="shared" si="504"/>
        <v>8911.91</v>
      </c>
      <c r="M586" s="3">
        <v>20.54</v>
      </c>
      <c r="N586" s="3">
        <f t="shared" si="505"/>
        <v>9116.06</v>
      </c>
      <c r="O586" s="3">
        <f t="shared" si="506"/>
        <v>0.46000000000000085</v>
      </c>
      <c r="P586" s="3">
        <f t="shared" si="506"/>
        <v>204.14999999999964</v>
      </c>
      <c r="R586" s="3">
        <f t="shared" si="507"/>
        <v>0</v>
      </c>
      <c r="S586" s="3">
        <f t="shared" si="507"/>
        <v>0</v>
      </c>
      <c r="T586" s="3">
        <f t="shared" si="507"/>
        <v>0</v>
      </c>
      <c r="U586" s="3">
        <f t="shared" si="507"/>
        <v>0</v>
      </c>
    </row>
    <row r="587" spans="2:21" s="1" customFormat="1" ht="15" customHeight="1" x14ac:dyDescent="0.3">
      <c r="B587" s="4" t="s">
        <v>1157</v>
      </c>
      <c r="C587" s="4" t="s">
        <v>1158</v>
      </c>
      <c r="D587" s="3" t="s">
        <v>14</v>
      </c>
      <c r="E587" s="18">
        <v>131.4</v>
      </c>
      <c r="F587" s="18"/>
      <c r="G587" s="18"/>
      <c r="H587" s="18"/>
      <c r="I587" s="18"/>
      <c r="J587" s="97">
        <f>SUM(E587:I587)</f>
        <v>131.4</v>
      </c>
      <c r="K587" s="3">
        <v>55.68</v>
      </c>
      <c r="L587" s="3">
        <f t="shared" si="504"/>
        <v>7316.35</v>
      </c>
      <c r="M587" s="3">
        <v>56.09</v>
      </c>
      <c r="N587" s="3">
        <f t="shared" si="505"/>
        <v>7370.23</v>
      </c>
      <c r="O587" s="3">
        <f t="shared" si="506"/>
        <v>0.41000000000000369</v>
      </c>
      <c r="P587" s="3">
        <f t="shared" si="506"/>
        <v>53.8799999999992</v>
      </c>
      <c r="R587" s="3">
        <f t="shared" si="507"/>
        <v>0</v>
      </c>
      <c r="S587" s="3">
        <f t="shared" si="507"/>
        <v>0</v>
      </c>
      <c r="T587" s="3">
        <f t="shared" si="507"/>
        <v>0</v>
      </c>
      <c r="U587" s="3">
        <f t="shared" si="507"/>
        <v>0</v>
      </c>
    </row>
    <row r="588" spans="2:21" s="1" customFormat="1" ht="25.2" customHeight="1" x14ac:dyDescent="0.3">
      <c r="B588" s="12" t="s">
        <v>1159</v>
      </c>
      <c r="C588" s="12" t="s">
        <v>1160</v>
      </c>
      <c r="D588" s="13"/>
      <c r="E588" s="17"/>
      <c r="F588" s="17"/>
      <c r="G588" s="17"/>
      <c r="H588" s="17"/>
      <c r="I588" s="17"/>
      <c r="J588" s="17"/>
      <c r="K588" s="13"/>
      <c r="L588" s="13">
        <f>SUM(L589)</f>
        <v>235784.95999999999</v>
      </c>
      <c r="M588" s="13"/>
      <c r="N588" s="13">
        <f>SUM(N589)</f>
        <v>238695</v>
      </c>
      <c r="O588" s="13"/>
      <c r="P588" s="13">
        <f>SUM(P589)</f>
        <v>2910.0400000000081</v>
      </c>
      <c r="R588" s="13">
        <f t="shared" ref="R588:U588" si="508">SUM(R589)</f>
        <v>0</v>
      </c>
      <c r="S588" s="13">
        <f t="shared" si="508"/>
        <v>0</v>
      </c>
      <c r="T588" s="13">
        <f t="shared" si="508"/>
        <v>0</v>
      </c>
      <c r="U588" s="13">
        <f t="shared" si="508"/>
        <v>0</v>
      </c>
    </row>
    <row r="589" spans="2:21" s="1" customFormat="1" ht="15" customHeight="1" x14ac:dyDescent="0.3">
      <c r="B589" s="4" t="s">
        <v>1161</v>
      </c>
      <c r="C589" s="4" t="s">
        <v>1162</v>
      </c>
      <c r="D589" s="3" t="s">
        <v>14</v>
      </c>
      <c r="E589" s="18">
        <v>3592.64</v>
      </c>
      <c r="F589" s="18"/>
      <c r="G589" s="18"/>
      <c r="H589" s="18"/>
      <c r="I589" s="18"/>
      <c r="J589" s="97">
        <f>SUM(E589:I589)</f>
        <v>3592.64</v>
      </c>
      <c r="K589" s="3">
        <v>65.63</v>
      </c>
      <c r="L589" s="3">
        <f t="shared" ref="L589" si="509">+ROUND(+IF(J589="",0,J589*K589),2)</f>
        <v>235784.95999999999</v>
      </c>
      <c r="M589" s="3">
        <v>66.44</v>
      </c>
      <c r="N589" s="3">
        <f t="shared" ref="N589" si="510">+ROUND(+IF(J589="",0,J589*M589),2)</f>
        <v>238695</v>
      </c>
      <c r="O589" s="3">
        <f>+M589-K589</f>
        <v>0.81000000000000227</v>
      </c>
      <c r="P589" s="3">
        <f>+N589-L589</f>
        <v>2910.0400000000081</v>
      </c>
      <c r="R589" s="3">
        <f>+ROUND($K589*F589,2)</f>
        <v>0</v>
      </c>
      <c r="S589" s="3">
        <f>+ROUND($K589*G589,2)</f>
        <v>0</v>
      </c>
      <c r="T589" s="3">
        <f>+ROUND($K589*H589,2)</f>
        <v>0</v>
      </c>
      <c r="U589" s="3">
        <f>+ROUND($K589*I589,2)</f>
        <v>0</v>
      </c>
    </row>
    <row r="590" spans="2:21" s="1" customFormat="1" ht="25.2" customHeight="1" x14ac:dyDescent="0.3">
      <c r="B590" s="10" t="s">
        <v>1163</v>
      </c>
      <c r="C590" s="10" t="s">
        <v>1164</v>
      </c>
      <c r="D590" s="11"/>
      <c r="E590" s="16"/>
      <c r="F590" s="16"/>
      <c r="G590" s="16"/>
      <c r="H590" s="16"/>
      <c r="I590" s="16"/>
      <c r="J590" s="16"/>
      <c r="K590" s="11"/>
      <c r="L590" s="11">
        <f>+L591</f>
        <v>147734.01</v>
      </c>
      <c r="M590" s="11"/>
      <c r="N590" s="11">
        <f>+N591</f>
        <v>149157.75999999998</v>
      </c>
      <c r="O590" s="11"/>
      <c r="P590" s="11">
        <f>+P591</f>
        <v>1423.7499999999986</v>
      </c>
      <c r="R590" s="11">
        <f t="shared" ref="R590:U590" si="511">+R591</f>
        <v>0</v>
      </c>
      <c r="S590" s="11">
        <f t="shared" si="511"/>
        <v>0</v>
      </c>
      <c r="T590" s="11">
        <f t="shared" si="511"/>
        <v>0</v>
      </c>
      <c r="U590" s="11">
        <f t="shared" si="511"/>
        <v>0</v>
      </c>
    </row>
    <row r="591" spans="2:21" s="1" customFormat="1" ht="25.2" customHeight="1" x14ac:dyDescent="0.3">
      <c r="B591" s="12" t="s">
        <v>1165</v>
      </c>
      <c r="C591" s="12" t="s">
        <v>1166</v>
      </c>
      <c r="D591" s="13"/>
      <c r="E591" s="17"/>
      <c r="F591" s="17"/>
      <c r="G591" s="17"/>
      <c r="H591" s="17"/>
      <c r="I591" s="17"/>
      <c r="J591" s="17"/>
      <c r="K591" s="13"/>
      <c r="L591" s="13">
        <f>SUM(L592:L594)</f>
        <v>147734.01</v>
      </c>
      <c r="M591" s="13"/>
      <c r="N591" s="13">
        <f>SUM(N592:N594)</f>
        <v>149157.75999999998</v>
      </c>
      <c r="O591" s="13"/>
      <c r="P591" s="13">
        <f>SUM(P592:P594)</f>
        <v>1423.7499999999986</v>
      </c>
      <c r="R591" s="13">
        <f t="shared" ref="R591:U591" si="512">SUM(R592:R594)</f>
        <v>0</v>
      </c>
      <c r="S591" s="13">
        <f t="shared" si="512"/>
        <v>0</v>
      </c>
      <c r="T591" s="13">
        <f t="shared" si="512"/>
        <v>0</v>
      </c>
      <c r="U591" s="13">
        <f t="shared" si="512"/>
        <v>0</v>
      </c>
    </row>
    <row r="592" spans="2:21" s="1" customFormat="1" ht="15" customHeight="1" x14ac:dyDescent="0.3">
      <c r="B592" s="4" t="s">
        <v>1167</v>
      </c>
      <c r="C592" s="4" t="s">
        <v>1168</v>
      </c>
      <c r="D592" s="3" t="s">
        <v>14</v>
      </c>
      <c r="E592" s="18">
        <v>13789.99</v>
      </c>
      <c r="F592" s="18"/>
      <c r="G592" s="18"/>
      <c r="H592" s="18"/>
      <c r="I592" s="18"/>
      <c r="J592" s="97">
        <f>SUM(E592:I592)</f>
        <v>13789.99</v>
      </c>
      <c r="K592" s="3">
        <v>9.26</v>
      </c>
      <c r="L592" s="3">
        <f t="shared" ref="L592:L594" si="513">+ROUND(+IF(J592="",0,J592*K592),2)</f>
        <v>127695.31</v>
      </c>
      <c r="M592" s="3">
        <v>9.31</v>
      </c>
      <c r="N592" s="3">
        <f t="shared" ref="N592:N594" si="514">+ROUND(+IF(J592="",0,J592*M592),2)</f>
        <v>128384.81</v>
      </c>
      <c r="O592" s="3">
        <f t="shared" ref="O592:P594" si="515">+M592-K592</f>
        <v>5.0000000000000711E-2</v>
      </c>
      <c r="P592" s="3">
        <f t="shared" si="515"/>
        <v>689.5</v>
      </c>
      <c r="R592" s="3">
        <f t="shared" ref="R592:U594" si="516">+ROUND($K592*F592,2)</f>
        <v>0</v>
      </c>
      <c r="S592" s="3">
        <f t="shared" si="516"/>
        <v>0</v>
      </c>
      <c r="T592" s="3">
        <f t="shared" si="516"/>
        <v>0</v>
      </c>
      <c r="U592" s="3">
        <f t="shared" si="516"/>
        <v>0</v>
      </c>
    </row>
    <row r="593" spans="2:21" s="1" customFormat="1" ht="15" customHeight="1" x14ac:dyDescent="0.3">
      <c r="B593" s="4" t="s">
        <v>1169</v>
      </c>
      <c r="C593" s="4" t="s">
        <v>1170</v>
      </c>
      <c r="D593" s="3" t="s">
        <v>14</v>
      </c>
      <c r="E593" s="18">
        <v>378.81</v>
      </c>
      <c r="F593" s="18"/>
      <c r="G593" s="18"/>
      <c r="H593" s="18"/>
      <c r="I593" s="18"/>
      <c r="J593" s="97">
        <f>SUM(E593:I593)</f>
        <v>378.81</v>
      </c>
      <c r="K593" s="3">
        <v>9.58</v>
      </c>
      <c r="L593" s="3">
        <f t="shared" si="513"/>
        <v>3629</v>
      </c>
      <c r="M593" s="3">
        <v>9.6199999999999992</v>
      </c>
      <c r="N593" s="3">
        <f t="shared" si="514"/>
        <v>3644.15</v>
      </c>
      <c r="O593" s="3">
        <f t="shared" si="515"/>
        <v>3.9999999999999147E-2</v>
      </c>
      <c r="P593" s="3">
        <f t="shared" si="515"/>
        <v>15.150000000000091</v>
      </c>
      <c r="R593" s="3">
        <f t="shared" si="516"/>
        <v>0</v>
      </c>
      <c r="S593" s="3">
        <f t="shared" si="516"/>
        <v>0</v>
      </c>
      <c r="T593" s="3">
        <f t="shared" si="516"/>
        <v>0</v>
      </c>
      <c r="U593" s="3">
        <f t="shared" si="516"/>
        <v>0</v>
      </c>
    </row>
    <row r="594" spans="2:21" s="1" customFormat="1" ht="15" customHeight="1" x14ac:dyDescent="0.3">
      <c r="B594" s="4" t="s">
        <v>1171</v>
      </c>
      <c r="C594" s="4" t="s">
        <v>1172</v>
      </c>
      <c r="D594" s="3" t="s">
        <v>28</v>
      </c>
      <c r="E594" s="18">
        <v>90</v>
      </c>
      <c r="F594" s="18"/>
      <c r="G594" s="18"/>
      <c r="H594" s="18"/>
      <c r="I594" s="18"/>
      <c r="J594" s="97">
        <f>SUM(E594:I594)</f>
        <v>90</v>
      </c>
      <c r="K594" s="3">
        <v>182.33</v>
      </c>
      <c r="L594" s="3">
        <f t="shared" si="513"/>
        <v>16409.7</v>
      </c>
      <c r="M594" s="3">
        <v>190.32</v>
      </c>
      <c r="N594" s="3">
        <f t="shared" si="514"/>
        <v>17128.8</v>
      </c>
      <c r="O594" s="3">
        <f t="shared" si="515"/>
        <v>7.9899999999999807</v>
      </c>
      <c r="P594" s="3">
        <f t="shared" si="515"/>
        <v>719.09999999999854</v>
      </c>
      <c r="R594" s="3">
        <f t="shared" si="516"/>
        <v>0</v>
      </c>
      <c r="S594" s="3">
        <f t="shared" si="516"/>
        <v>0</v>
      </c>
      <c r="T594" s="3">
        <f t="shared" si="516"/>
        <v>0</v>
      </c>
      <c r="U594" s="3">
        <f t="shared" si="516"/>
        <v>0</v>
      </c>
    </row>
    <row r="595" spans="2:21" s="1" customFormat="1" ht="25.2" customHeight="1" x14ac:dyDescent="0.3">
      <c r="B595" s="10" t="s">
        <v>1173</v>
      </c>
      <c r="C595" s="10" t="s">
        <v>611</v>
      </c>
      <c r="D595" s="11"/>
      <c r="E595" s="16"/>
      <c r="F595" s="16"/>
      <c r="G595" s="16"/>
      <c r="H595" s="16"/>
      <c r="I595" s="16"/>
      <c r="J595" s="16"/>
      <c r="K595" s="11"/>
      <c r="L595" s="11">
        <f>SUM(L596:L608)</f>
        <v>116657.5</v>
      </c>
      <c r="M595" s="11"/>
      <c r="N595" s="11">
        <f>SUM(N596:N608)</f>
        <v>120178.07999999999</v>
      </c>
      <c r="O595" s="11"/>
      <c r="P595" s="11">
        <f>SUM(P596:P608)</f>
        <v>3520.5800000000008</v>
      </c>
      <c r="R595" s="11">
        <f t="shared" ref="R595:U595" si="517">SUM(R596:R608)</f>
        <v>0</v>
      </c>
      <c r="S595" s="11">
        <f t="shared" si="517"/>
        <v>0</v>
      </c>
      <c r="T595" s="11">
        <f t="shared" si="517"/>
        <v>0</v>
      </c>
      <c r="U595" s="11">
        <f t="shared" si="517"/>
        <v>0</v>
      </c>
    </row>
    <row r="596" spans="2:21" s="1" customFormat="1" ht="15" customHeight="1" x14ac:dyDescent="0.3">
      <c r="B596" s="4" t="s">
        <v>1174</v>
      </c>
      <c r="C596" s="4" t="s">
        <v>1175</v>
      </c>
      <c r="D596" s="3" t="s">
        <v>25</v>
      </c>
      <c r="E596" s="18">
        <v>21.98</v>
      </c>
      <c r="F596" s="18"/>
      <c r="G596" s="18"/>
      <c r="H596" s="18"/>
      <c r="I596" s="18"/>
      <c r="J596" s="97">
        <f t="shared" ref="J596:J608" si="518">SUM(E596:I596)</f>
        <v>21.98</v>
      </c>
      <c r="K596" s="3">
        <v>35.99</v>
      </c>
      <c r="L596" s="3">
        <f t="shared" ref="L596:L608" si="519">+ROUND(+IF(J596="",0,J596*K596),2)</f>
        <v>791.06</v>
      </c>
      <c r="M596" s="3">
        <v>36.31</v>
      </c>
      <c r="N596" s="3">
        <f t="shared" ref="N596:N608" si="520">+ROUND(+IF(J596="",0,J596*M596),2)</f>
        <v>798.09</v>
      </c>
      <c r="O596" s="3">
        <f t="shared" ref="O596:P608" si="521">+M596-K596</f>
        <v>0.32000000000000028</v>
      </c>
      <c r="P596" s="3">
        <f t="shared" si="521"/>
        <v>7.0300000000000864</v>
      </c>
      <c r="R596" s="3">
        <f t="shared" ref="R596:R608" si="522">+ROUND($K596*F596,2)</f>
        <v>0</v>
      </c>
      <c r="S596" s="3">
        <f t="shared" ref="S596:S608" si="523">+ROUND($K596*G596,2)</f>
        <v>0</v>
      </c>
      <c r="T596" s="3">
        <f t="shared" ref="T596:T608" si="524">+ROUND($K596*H596,2)</f>
        <v>0</v>
      </c>
      <c r="U596" s="3">
        <f t="shared" ref="U596:U608" si="525">+ROUND($K596*I596,2)</f>
        <v>0</v>
      </c>
    </row>
    <row r="597" spans="2:21" s="1" customFormat="1" ht="15" hidden="1" customHeight="1" x14ac:dyDescent="0.3">
      <c r="B597" s="4" t="s">
        <v>1176</v>
      </c>
      <c r="C597" s="4" t="s">
        <v>1177</v>
      </c>
      <c r="D597" s="3" t="s">
        <v>14</v>
      </c>
      <c r="E597" s="18">
        <v>113.94</v>
      </c>
      <c r="F597" s="18"/>
      <c r="G597" s="18"/>
      <c r="H597" s="18"/>
      <c r="I597" s="18"/>
      <c r="J597" s="97">
        <f t="shared" si="518"/>
        <v>113.94</v>
      </c>
      <c r="K597" s="3">
        <v>55</v>
      </c>
      <c r="L597" s="3">
        <f t="shared" si="519"/>
        <v>6266.7</v>
      </c>
      <c r="M597" s="3">
        <v>55</v>
      </c>
      <c r="N597" s="3">
        <f t="shared" si="520"/>
        <v>6266.7</v>
      </c>
      <c r="O597" s="3">
        <f t="shared" si="521"/>
        <v>0</v>
      </c>
      <c r="P597" s="3">
        <f t="shared" si="521"/>
        <v>0</v>
      </c>
      <c r="R597" s="3">
        <f t="shared" si="522"/>
        <v>0</v>
      </c>
      <c r="S597" s="3">
        <f t="shared" si="523"/>
        <v>0</v>
      </c>
      <c r="T597" s="3">
        <f t="shared" si="524"/>
        <v>0</v>
      </c>
      <c r="U597" s="3">
        <f t="shared" si="525"/>
        <v>0</v>
      </c>
    </row>
    <row r="598" spans="2:21" s="1" customFormat="1" ht="15" customHeight="1" x14ac:dyDescent="0.3">
      <c r="B598" s="4" t="s">
        <v>1178</v>
      </c>
      <c r="C598" s="4" t="s">
        <v>1179</v>
      </c>
      <c r="D598" s="3" t="s">
        <v>25</v>
      </c>
      <c r="E598" s="18">
        <v>1.4</v>
      </c>
      <c r="F598" s="18"/>
      <c r="G598" s="18"/>
      <c r="H598" s="18"/>
      <c r="I598" s="18"/>
      <c r="J598" s="97">
        <f t="shared" si="518"/>
        <v>1.4</v>
      </c>
      <c r="K598" s="3">
        <v>329.6</v>
      </c>
      <c r="L598" s="3">
        <f t="shared" si="519"/>
        <v>461.44</v>
      </c>
      <c r="M598" s="3">
        <v>338.27</v>
      </c>
      <c r="N598" s="3">
        <f t="shared" si="520"/>
        <v>473.58</v>
      </c>
      <c r="O598" s="3">
        <f t="shared" si="521"/>
        <v>8.6699999999999591</v>
      </c>
      <c r="P598" s="3">
        <f t="shared" si="521"/>
        <v>12.139999999999986</v>
      </c>
      <c r="R598" s="3">
        <f t="shared" si="522"/>
        <v>0</v>
      </c>
      <c r="S598" s="3">
        <f t="shared" si="523"/>
        <v>0</v>
      </c>
      <c r="T598" s="3">
        <f t="shared" si="524"/>
        <v>0</v>
      </c>
      <c r="U598" s="3">
        <f t="shared" si="525"/>
        <v>0</v>
      </c>
    </row>
    <row r="599" spans="2:21" s="1" customFormat="1" ht="15" customHeight="1" x14ac:dyDescent="0.3">
      <c r="B599" s="4" t="s">
        <v>1180</v>
      </c>
      <c r="C599" s="4" t="s">
        <v>1181</v>
      </c>
      <c r="D599" s="3" t="s">
        <v>25</v>
      </c>
      <c r="E599" s="18">
        <v>38.89</v>
      </c>
      <c r="F599" s="18"/>
      <c r="G599" s="18"/>
      <c r="H599" s="18"/>
      <c r="I599" s="18"/>
      <c r="J599" s="97">
        <f t="shared" si="518"/>
        <v>38.89</v>
      </c>
      <c r="K599" s="3">
        <v>464.82</v>
      </c>
      <c r="L599" s="3">
        <f t="shared" si="519"/>
        <v>18076.849999999999</v>
      </c>
      <c r="M599" s="3">
        <v>478.27</v>
      </c>
      <c r="N599" s="3">
        <f t="shared" si="520"/>
        <v>18599.919999999998</v>
      </c>
      <c r="O599" s="3">
        <f t="shared" si="521"/>
        <v>13.449999999999989</v>
      </c>
      <c r="P599" s="3">
        <f t="shared" si="521"/>
        <v>523.06999999999971</v>
      </c>
      <c r="R599" s="3">
        <f t="shared" si="522"/>
        <v>0</v>
      </c>
      <c r="S599" s="3">
        <f t="shared" si="523"/>
        <v>0</v>
      </c>
      <c r="T599" s="3">
        <f t="shared" si="524"/>
        <v>0</v>
      </c>
      <c r="U599" s="3">
        <f t="shared" si="525"/>
        <v>0</v>
      </c>
    </row>
    <row r="600" spans="2:21" s="1" customFormat="1" ht="15" customHeight="1" x14ac:dyDescent="0.3">
      <c r="B600" s="4" t="s">
        <v>1182</v>
      </c>
      <c r="C600" s="4" t="s">
        <v>1183</v>
      </c>
      <c r="D600" s="3" t="s">
        <v>25</v>
      </c>
      <c r="E600" s="18">
        <v>227.73</v>
      </c>
      <c r="F600" s="18"/>
      <c r="G600" s="18"/>
      <c r="H600" s="18"/>
      <c r="I600" s="18"/>
      <c r="J600" s="97">
        <f t="shared" si="518"/>
        <v>227.73</v>
      </c>
      <c r="K600" s="3">
        <v>316.08999999999997</v>
      </c>
      <c r="L600" s="3">
        <f t="shared" si="519"/>
        <v>71983.179999999993</v>
      </c>
      <c r="M600" s="3">
        <v>328.86</v>
      </c>
      <c r="N600" s="3">
        <f t="shared" si="520"/>
        <v>74891.289999999994</v>
      </c>
      <c r="O600" s="3">
        <f t="shared" si="521"/>
        <v>12.770000000000039</v>
      </c>
      <c r="P600" s="3">
        <f t="shared" si="521"/>
        <v>2908.1100000000006</v>
      </c>
      <c r="R600" s="3">
        <f t="shared" si="522"/>
        <v>0</v>
      </c>
      <c r="S600" s="3">
        <f t="shared" si="523"/>
        <v>0</v>
      </c>
      <c r="T600" s="3">
        <f t="shared" si="524"/>
        <v>0</v>
      </c>
      <c r="U600" s="3">
        <f t="shared" si="525"/>
        <v>0</v>
      </c>
    </row>
    <row r="601" spans="2:21" s="1" customFormat="1" ht="15" customHeight="1" x14ac:dyDescent="0.3">
      <c r="B601" s="4" t="s">
        <v>1184</v>
      </c>
      <c r="C601" s="4" t="s">
        <v>1185</v>
      </c>
      <c r="D601" s="3" t="s">
        <v>28</v>
      </c>
      <c r="E601" s="18">
        <v>97</v>
      </c>
      <c r="F601" s="18"/>
      <c r="G601" s="18"/>
      <c r="H601" s="18"/>
      <c r="I601" s="18"/>
      <c r="J601" s="97">
        <f t="shared" si="518"/>
        <v>97</v>
      </c>
      <c r="K601" s="3">
        <v>82.51</v>
      </c>
      <c r="L601" s="3">
        <f t="shared" si="519"/>
        <v>8003.47</v>
      </c>
      <c r="M601" s="3">
        <v>82.98</v>
      </c>
      <c r="N601" s="3">
        <f t="shared" si="520"/>
        <v>8049.06</v>
      </c>
      <c r="O601" s="3">
        <f t="shared" si="521"/>
        <v>0.46999999999999886</v>
      </c>
      <c r="P601" s="3">
        <f t="shared" si="521"/>
        <v>45.590000000000146</v>
      </c>
      <c r="R601" s="3">
        <f t="shared" si="522"/>
        <v>0</v>
      </c>
      <c r="S601" s="3">
        <f t="shared" si="523"/>
        <v>0</v>
      </c>
      <c r="T601" s="3">
        <f t="shared" si="524"/>
        <v>0</v>
      </c>
      <c r="U601" s="3">
        <f t="shared" si="525"/>
        <v>0</v>
      </c>
    </row>
    <row r="602" spans="2:21" s="1" customFormat="1" ht="15" customHeight="1" x14ac:dyDescent="0.3">
      <c r="B602" s="4" t="s">
        <v>1186</v>
      </c>
      <c r="C602" s="4" t="s">
        <v>1187</v>
      </c>
      <c r="D602" s="3" t="s">
        <v>28</v>
      </c>
      <c r="E602" s="18">
        <v>55</v>
      </c>
      <c r="F602" s="18"/>
      <c r="G602" s="18"/>
      <c r="H602" s="18"/>
      <c r="I602" s="18"/>
      <c r="J602" s="97">
        <f t="shared" si="518"/>
        <v>55</v>
      </c>
      <c r="K602" s="3">
        <v>83.4</v>
      </c>
      <c r="L602" s="3">
        <f t="shared" si="519"/>
        <v>4587</v>
      </c>
      <c r="M602" s="3">
        <v>83.72</v>
      </c>
      <c r="N602" s="3">
        <f t="shared" si="520"/>
        <v>4604.6000000000004</v>
      </c>
      <c r="O602" s="3">
        <f t="shared" si="521"/>
        <v>0.31999999999999318</v>
      </c>
      <c r="P602" s="3">
        <f t="shared" si="521"/>
        <v>17.600000000000364</v>
      </c>
      <c r="R602" s="3">
        <f t="shared" si="522"/>
        <v>0</v>
      </c>
      <c r="S602" s="3">
        <f t="shared" si="523"/>
        <v>0</v>
      </c>
      <c r="T602" s="3">
        <f t="shared" si="524"/>
        <v>0</v>
      </c>
      <c r="U602" s="3">
        <f t="shared" si="525"/>
        <v>0</v>
      </c>
    </row>
    <row r="603" spans="2:21" s="1" customFormat="1" ht="15" customHeight="1" x14ac:dyDescent="0.3">
      <c r="B603" s="4" t="s">
        <v>1188</v>
      </c>
      <c r="C603" s="4" t="s">
        <v>1189</v>
      </c>
      <c r="D603" s="3" t="s">
        <v>28</v>
      </c>
      <c r="E603" s="18">
        <v>19</v>
      </c>
      <c r="F603" s="18"/>
      <c r="G603" s="18"/>
      <c r="H603" s="18"/>
      <c r="I603" s="18"/>
      <c r="J603" s="97">
        <f t="shared" si="518"/>
        <v>19</v>
      </c>
      <c r="K603" s="3">
        <v>53.4</v>
      </c>
      <c r="L603" s="3">
        <f t="shared" si="519"/>
        <v>1014.6</v>
      </c>
      <c r="M603" s="3">
        <v>53.72</v>
      </c>
      <c r="N603" s="3">
        <f t="shared" si="520"/>
        <v>1020.68</v>
      </c>
      <c r="O603" s="3">
        <f t="shared" si="521"/>
        <v>0.32000000000000028</v>
      </c>
      <c r="P603" s="3">
        <f t="shared" si="521"/>
        <v>6.0799999999999272</v>
      </c>
      <c r="R603" s="3">
        <f t="shared" si="522"/>
        <v>0</v>
      </c>
      <c r="S603" s="3">
        <f t="shared" si="523"/>
        <v>0</v>
      </c>
      <c r="T603" s="3">
        <f t="shared" si="524"/>
        <v>0</v>
      </c>
      <c r="U603" s="3">
        <f t="shared" si="525"/>
        <v>0</v>
      </c>
    </row>
    <row r="604" spans="2:21" s="1" customFormat="1" ht="15" customHeight="1" x14ac:dyDescent="0.3">
      <c r="B604" s="4" t="s">
        <v>1190</v>
      </c>
      <c r="C604" s="4" t="s">
        <v>1191</v>
      </c>
      <c r="D604" s="3" t="s">
        <v>28</v>
      </c>
      <c r="E604" s="18">
        <v>3</v>
      </c>
      <c r="F604" s="18"/>
      <c r="G604" s="18"/>
      <c r="H604" s="18"/>
      <c r="I604" s="18"/>
      <c r="J604" s="97">
        <f t="shared" si="518"/>
        <v>3</v>
      </c>
      <c r="K604" s="3">
        <v>64.400000000000006</v>
      </c>
      <c r="L604" s="3">
        <f t="shared" si="519"/>
        <v>193.2</v>
      </c>
      <c r="M604" s="3">
        <v>64.72</v>
      </c>
      <c r="N604" s="3">
        <f t="shared" si="520"/>
        <v>194.16</v>
      </c>
      <c r="O604" s="3">
        <f t="shared" si="521"/>
        <v>0.31999999999999318</v>
      </c>
      <c r="P604" s="3">
        <f t="shared" si="521"/>
        <v>0.96000000000000796</v>
      </c>
      <c r="R604" s="3">
        <f t="shared" si="522"/>
        <v>0</v>
      </c>
      <c r="S604" s="3">
        <f t="shared" si="523"/>
        <v>0</v>
      </c>
      <c r="T604" s="3">
        <f t="shared" si="524"/>
        <v>0</v>
      </c>
      <c r="U604" s="3">
        <f t="shared" si="525"/>
        <v>0</v>
      </c>
    </row>
    <row r="605" spans="2:21" s="1" customFormat="1" ht="15" hidden="1" customHeight="1" x14ac:dyDescent="0.3">
      <c r="B605" s="4" t="s">
        <v>1192</v>
      </c>
      <c r="C605" s="4" t="s">
        <v>1193</v>
      </c>
      <c r="D605" s="3" t="s">
        <v>28</v>
      </c>
      <c r="E605" s="18">
        <v>1</v>
      </c>
      <c r="F605" s="18"/>
      <c r="G605" s="18"/>
      <c r="H605" s="18"/>
      <c r="I605" s="18"/>
      <c r="J605" s="97">
        <f t="shared" si="518"/>
        <v>1</v>
      </c>
      <c r="K605" s="3">
        <v>180</v>
      </c>
      <c r="L605" s="3">
        <f t="shared" si="519"/>
        <v>180</v>
      </c>
      <c r="M605" s="3">
        <v>180</v>
      </c>
      <c r="N605" s="3">
        <f t="shared" si="520"/>
        <v>180</v>
      </c>
      <c r="O605" s="3">
        <f t="shared" si="521"/>
        <v>0</v>
      </c>
      <c r="P605" s="3">
        <f t="shared" si="521"/>
        <v>0</v>
      </c>
      <c r="R605" s="3">
        <f t="shared" si="522"/>
        <v>0</v>
      </c>
      <c r="S605" s="3">
        <f t="shared" si="523"/>
        <v>0</v>
      </c>
      <c r="T605" s="3">
        <f t="shared" si="524"/>
        <v>0</v>
      </c>
      <c r="U605" s="3">
        <f t="shared" si="525"/>
        <v>0</v>
      </c>
    </row>
    <row r="606" spans="2:21" s="1" customFormat="1" ht="15" hidden="1" customHeight="1" x14ac:dyDescent="0.3">
      <c r="B606" s="4" t="s">
        <v>1194</v>
      </c>
      <c r="C606" s="4" t="s">
        <v>1195</v>
      </c>
      <c r="D606" s="3" t="s">
        <v>28</v>
      </c>
      <c r="E606" s="18">
        <v>4</v>
      </c>
      <c r="F606" s="18"/>
      <c r="G606" s="18"/>
      <c r="H606" s="18"/>
      <c r="I606" s="18"/>
      <c r="J606" s="97">
        <f t="shared" si="518"/>
        <v>4</v>
      </c>
      <c r="K606" s="3">
        <v>220</v>
      </c>
      <c r="L606" s="3">
        <f t="shared" si="519"/>
        <v>880</v>
      </c>
      <c r="M606" s="3">
        <v>220</v>
      </c>
      <c r="N606" s="3">
        <f t="shared" si="520"/>
        <v>880</v>
      </c>
      <c r="O606" s="3">
        <f t="shared" si="521"/>
        <v>0</v>
      </c>
      <c r="P606" s="3">
        <f t="shared" si="521"/>
        <v>0</v>
      </c>
      <c r="R606" s="3">
        <f t="shared" si="522"/>
        <v>0</v>
      </c>
      <c r="S606" s="3">
        <f t="shared" si="523"/>
        <v>0</v>
      </c>
      <c r="T606" s="3">
        <f t="shared" si="524"/>
        <v>0</v>
      </c>
      <c r="U606" s="3">
        <f t="shared" si="525"/>
        <v>0</v>
      </c>
    </row>
    <row r="607" spans="2:21" s="1" customFormat="1" ht="15" hidden="1" customHeight="1" x14ac:dyDescent="0.3">
      <c r="B607" s="4" t="s">
        <v>1196</v>
      </c>
      <c r="C607" s="4" t="s">
        <v>1197</v>
      </c>
      <c r="D607" s="3" t="s">
        <v>28</v>
      </c>
      <c r="E607" s="18">
        <v>1</v>
      </c>
      <c r="F607" s="18"/>
      <c r="G607" s="18"/>
      <c r="H607" s="18"/>
      <c r="I607" s="18"/>
      <c r="J607" s="97">
        <f t="shared" si="518"/>
        <v>1</v>
      </c>
      <c r="K607" s="3">
        <v>500</v>
      </c>
      <c r="L607" s="3">
        <f t="shared" si="519"/>
        <v>500</v>
      </c>
      <c r="M607" s="3">
        <v>500</v>
      </c>
      <c r="N607" s="3">
        <f t="shared" si="520"/>
        <v>500</v>
      </c>
      <c r="O607" s="3">
        <f t="shared" si="521"/>
        <v>0</v>
      </c>
      <c r="P607" s="3">
        <f t="shared" si="521"/>
        <v>0</v>
      </c>
      <c r="R607" s="3">
        <f t="shared" si="522"/>
        <v>0</v>
      </c>
      <c r="S607" s="3">
        <f t="shared" si="523"/>
        <v>0</v>
      </c>
      <c r="T607" s="3">
        <f t="shared" si="524"/>
        <v>0</v>
      </c>
      <c r="U607" s="3">
        <f t="shared" si="525"/>
        <v>0</v>
      </c>
    </row>
    <row r="608" spans="2:21" s="1" customFormat="1" ht="15" hidden="1" customHeight="1" x14ac:dyDescent="0.3">
      <c r="B608" s="4" t="s">
        <v>1198</v>
      </c>
      <c r="C608" s="4" t="s">
        <v>1199</v>
      </c>
      <c r="D608" s="3" t="s">
        <v>28</v>
      </c>
      <c r="E608" s="18">
        <v>31</v>
      </c>
      <c r="F608" s="18"/>
      <c r="G608" s="18"/>
      <c r="H608" s="18"/>
      <c r="I608" s="18"/>
      <c r="J608" s="97">
        <f t="shared" si="518"/>
        <v>31</v>
      </c>
      <c r="K608" s="3">
        <v>120</v>
      </c>
      <c r="L608" s="3">
        <f t="shared" si="519"/>
        <v>3720</v>
      </c>
      <c r="M608" s="3">
        <v>120</v>
      </c>
      <c r="N608" s="3">
        <f t="shared" si="520"/>
        <v>3720</v>
      </c>
      <c r="O608" s="3">
        <f t="shared" si="521"/>
        <v>0</v>
      </c>
      <c r="P608" s="3">
        <f t="shared" si="521"/>
        <v>0</v>
      </c>
      <c r="R608" s="3">
        <f t="shared" si="522"/>
        <v>0</v>
      </c>
      <c r="S608" s="3">
        <f t="shared" si="523"/>
        <v>0</v>
      </c>
      <c r="T608" s="3">
        <f t="shared" si="524"/>
        <v>0</v>
      </c>
      <c r="U608" s="3">
        <f t="shared" si="525"/>
        <v>0</v>
      </c>
    </row>
    <row r="609" spans="2:21" s="1" customFormat="1" ht="25.2" customHeight="1" x14ac:dyDescent="0.3">
      <c r="B609" s="10" t="s">
        <v>1200</v>
      </c>
      <c r="C609" s="10" t="s">
        <v>1201</v>
      </c>
      <c r="D609" s="11"/>
      <c r="E609" s="16"/>
      <c r="F609" s="16"/>
      <c r="G609" s="16"/>
      <c r="H609" s="16"/>
      <c r="I609" s="16"/>
      <c r="J609" s="16"/>
      <c r="K609" s="11"/>
      <c r="L609" s="11">
        <f>+L610+L618+L637</f>
        <v>89223.11</v>
      </c>
      <c r="M609" s="11"/>
      <c r="N609" s="11">
        <f>+N610+N618+N637</f>
        <v>89538.41</v>
      </c>
      <c r="O609" s="11"/>
      <c r="P609" s="11">
        <f>+P610+P618+P637</f>
        <v>315.30000000000018</v>
      </c>
      <c r="R609" s="11">
        <f t="shared" ref="R609:U609" si="526">+R610+R618+R637</f>
        <v>0</v>
      </c>
      <c r="S609" s="11">
        <f t="shared" si="526"/>
        <v>0</v>
      </c>
      <c r="T609" s="11">
        <f t="shared" si="526"/>
        <v>0</v>
      </c>
      <c r="U609" s="11">
        <f t="shared" si="526"/>
        <v>0</v>
      </c>
    </row>
    <row r="610" spans="2:21" s="1" customFormat="1" ht="25.2" hidden="1" customHeight="1" x14ac:dyDescent="0.3">
      <c r="B610" s="12" t="s">
        <v>1202</v>
      </c>
      <c r="C610" s="12" t="s">
        <v>1203</v>
      </c>
      <c r="D610" s="13"/>
      <c r="E610" s="17"/>
      <c r="F610" s="17"/>
      <c r="G610" s="17"/>
      <c r="H610" s="17"/>
      <c r="I610" s="17"/>
      <c r="J610" s="17"/>
      <c r="K610" s="13"/>
      <c r="L610" s="13">
        <f>SUM(L611:L617)</f>
        <v>970</v>
      </c>
      <c r="M610" s="13"/>
      <c r="N610" s="13">
        <f>SUM(N611:N617)</f>
        <v>970</v>
      </c>
      <c r="O610" s="13"/>
      <c r="P610" s="13">
        <f>SUM(P611:P617)</f>
        <v>0</v>
      </c>
      <c r="R610" s="13">
        <f t="shared" ref="R610:U610" si="527">SUM(R611:R617)</f>
        <v>0</v>
      </c>
      <c r="S610" s="13">
        <f t="shared" si="527"/>
        <v>0</v>
      </c>
      <c r="T610" s="13">
        <f t="shared" si="527"/>
        <v>0</v>
      </c>
      <c r="U610" s="13">
        <f t="shared" si="527"/>
        <v>0</v>
      </c>
    </row>
    <row r="611" spans="2:21" s="1" customFormat="1" ht="15" hidden="1" customHeight="1" x14ac:dyDescent="0.3">
      <c r="B611" s="4" t="s">
        <v>1204</v>
      </c>
      <c r="C611" s="4" t="s">
        <v>1205</v>
      </c>
      <c r="D611" s="3" t="s">
        <v>28</v>
      </c>
      <c r="E611" s="18">
        <v>2</v>
      </c>
      <c r="F611" s="18"/>
      <c r="G611" s="18"/>
      <c r="H611" s="18"/>
      <c r="I611" s="18"/>
      <c r="J611" s="97">
        <f t="shared" ref="J611:J617" si="528">SUM(E611:I611)</f>
        <v>2</v>
      </c>
      <c r="K611" s="3">
        <v>60</v>
      </c>
      <c r="L611" s="3">
        <f t="shared" ref="L611:L617" si="529">+ROUND(+IF(J611="",0,J611*K611),2)</f>
        <v>120</v>
      </c>
      <c r="M611" s="3">
        <v>60</v>
      </c>
      <c r="N611" s="3">
        <f t="shared" ref="N611:N617" si="530">+ROUND(+IF(J611="",0,J611*M611),2)</f>
        <v>120</v>
      </c>
      <c r="O611" s="3">
        <f t="shared" ref="O611:P617" si="531">+M611-K611</f>
        <v>0</v>
      </c>
      <c r="P611" s="3">
        <f t="shared" si="531"/>
        <v>0</v>
      </c>
      <c r="R611" s="3">
        <f t="shared" ref="R611:U617" si="532">+ROUND($K611*F611,2)</f>
        <v>0</v>
      </c>
      <c r="S611" s="3">
        <f t="shared" si="532"/>
        <v>0</v>
      </c>
      <c r="T611" s="3">
        <f t="shared" si="532"/>
        <v>0</v>
      </c>
      <c r="U611" s="3">
        <f t="shared" si="532"/>
        <v>0</v>
      </c>
    </row>
    <row r="612" spans="2:21" s="1" customFormat="1" ht="15" hidden="1" customHeight="1" x14ac:dyDescent="0.3">
      <c r="B612" s="4" t="s">
        <v>1206</v>
      </c>
      <c r="C612" s="4" t="s">
        <v>1207</v>
      </c>
      <c r="D612" s="3" t="s">
        <v>28</v>
      </c>
      <c r="E612" s="18">
        <v>1</v>
      </c>
      <c r="F612" s="18"/>
      <c r="G612" s="18"/>
      <c r="H612" s="18"/>
      <c r="I612" s="18"/>
      <c r="J612" s="97">
        <f t="shared" si="528"/>
        <v>1</v>
      </c>
      <c r="K612" s="3">
        <v>85</v>
      </c>
      <c r="L612" s="3">
        <f t="shared" si="529"/>
        <v>85</v>
      </c>
      <c r="M612" s="3">
        <v>85</v>
      </c>
      <c r="N612" s="3">
        <f t="shared" si="530"/>
        <v>85</v>
      </c>
      <c r="O612" s="3">
        <f t="shared" si="531"/>
        <v>0</v>
      </c>
      <c r="P612" s="3">
        <f t="shared" si="531"/>
        <v>0</v>
      </c>
      <c r="R612" s="3">
        <f t="shared" si="532"/>
        <v>0</v>
      </c>
      <c r="S612" s="3">
        <f t="shared" si="532"/>
        <v>0</v>
      </c>
      <c r="T612" s="3">
        <f t="shared" si="532"/>
        <v>0</v>
      </c>
      <c r="U612" s="3">
        <f t="shared" si="532"/>
        <v>0</v>
      </c>
    </row>
    <row r="613" spans="2:21" s="1" customFormat="1" ht="15" hidden="1" customHeight="1" x14ac:dyDescent="0.3">
      <c r="B613" s="4" t="s">
        <v>1208</v>
      </c>
      <c r="C613" s="4" t="s">
        <v>1209</v>
      </c>
      <c r="D613" s="3" t="s">
        <v>28</v>
      </c>
      <c r="E613" s="18">
        <v>1</v>
      </c>
      <c r="F613" s="18"/>
      <c r="G613" s="18"/>
      <c r="H613" s="18"/>
      <c r="I613" s="18"/>
      <c r="J613" s="97">
        <f t="shared" si="528"/>
        <v>1</v>
      </c>
      <c r="K613" s="3">
        <v>70</v>
      </c>
      <c r="L613" s="3">
        <f t="shared" si="529"/>
        <v>70</v>
      </c>
      <c r="M613" s="3">
        <v>70</v>
      </c>
      <c r="N613" s="3">
        <f t="shared" si="530"/>
        <v>70</v>
      </c>
      <c r="O613" s="3">
        <f t="shared" si="531"/>
        <v>0</v>
      </c>
      <c r="P613" s="3">
        <f t="shared" si="531"/>
        <v>0</v>
      </c>
      <c r="R613" s="3">
        <f t="shared" si="532"/>
        <v>0</v>
      </c>
      <c r="S613" s="3">
        <f t="shared" si="532"/>
        <v>0</v>
      </c>
      <c r="T613" s="3">
        <f t="shared" si="532"/>
        <v>0</v>
      </c>
      <c r="U613" s="3">
        <f t="shared" si="532"/>
        <v>0</v>
      </c>
    </row>
    <row r="614" spans="2:21" s="1" customFormat="1" ht="15" hidden="1" customHeight="1" x14ac:dyDescent="0.3">
      <c r="B614" s="4" t="s">
        <v>1210</v>
      </c>
      <c r="C614" s="4" t="s">
        <v>1211</v>
      </c>
      <c r="D614" s="3" t="s">
        <v>28</v>
      </c>
      <c r="E614" s="18">
        <v>3</v>
      </c>
      <c r="F614" s="18"/>
      <c r="G614" s="18"/>
      <c r="H614" s="18"/>
      <c r="I614" s="18"/>
      <c r="J614" s="97">
        <f t="shared" si="528"/>
        <v>3</v>
      </c>
      <c r="K614" s="3">
        <v>90</v>
      </c>
      <c r="L614" s="3">
        <f t="shared" si="529"/>
        <v>270</v>
      </c>
      <c r="M614" s="3">
        <v>90</v>
      </c>
      <c r="N614" s="3">
        <f t="shared" si="530"/>
        <v>270</v>
      </c>
      <c r="O614" s="3">
        <f t="shared" si="531"/>
        <v>0</v>
      </c>
      <c r="P614" s="3">
        <f t="shared" si="531"/>
        <v>0</v>
      </c>
      <c r="R614" s="3">
        <f t="shared" si="532"/>
        <v>0</v>
      </c>
      <c r="S614" s="3">
        <f t="shared" si="532"/>
        <v>0</v>
      </c>
      <c r="T614" s="3">
        <f t="shared" si="532"/>
        <v>0</v>
      </c>
      <c r="U614" s="3">
        <f t="shared" si="532"/>
        <v>0</v>
      </c>
    </row>
    <row r="615" spans="2:21" s="1" customFormat="1" ht="15" hidden="1" customHeight="1" x14ac:dyDescent="0.3">
      <c r="B615" s="4" t="s">
        <v>1212</v>
      </c>
      <c r="C615" s="4" t="s">
        <v>1213</v>
      </c>
      <c r="D615" s="3" t="s">
        <v>28</v>
      </c>
      <c r="E615" s="18">
        <v>1</v>
      </c>
      <c r="F615" s="18"/>
      <c r="G615" s="18"/>
      <c r="H615" s="18"/>
      <c r="I615" s="18"/>
      <c r="J615" s="97">
        <f t="shared" si="528"/>
        <v>1</v>
      </c>
      <c r="K615" s="3">
        <v>80</v>
      </c>
      <c r="L615" s="3">
        <f t="shared" si="529"/>
        <v>80</v>
      </c>
      <c r="M615" s="3">
        <v>80</v>
      </c>
      <c r="N615" s="3">
        <f t="shared" si="530"/>
        <v>80</v>
      </c>
      <c r="O615" s="3">
        <f t="shared" si="531"/>
        <v>0</v>
      </c>
      <c r="P615" s="3">
        <f t="shared" si="531"/>
        <v>0</v>
      </c>
      <c r="R615" s="3">
        <f t="shared" si="532"/>
        <v>0</v>
      </c>
      <c r="S615" s="3">
        <f t="shared" si="532"/>
        <v>0</v>
      </c>
      <c r="T615" s="3">
        <f t="shared" si="532"/>
        <v>0</v>
      </c>
      <c r="U615" s="3">
        <f t="shared" si="532"/>
        <v>0</v>
      </c>
    </row>
    <row r="616" spans="2:21" s="1" customFormat="1" ht="15" hidden="1" customHeight="1" x14ac:dyDescent="0.3">
      <c r="B616" s="4" t="s">
        <v>1214</v>
      </c>
      <c r="C616" s="4" t="s">
        <v>1215</v>
      </c>
      <c r="D616" s="3" t="s">
        <v>28</v>
      </c>
      <c r="E616" s="18">
        <v>1</v>
      </c>
      <c r="F616" s="18"/>
      <c r="G616" s="18"/>
      <c r="H616" s="18"/>
      <c r="I616" s="18"/>
      <c r="J616" s="97">
        <f t="shared" si="528"/>
        <v>1</v>
      </c>
      <c r="K616" s="3">
        <v>250</v>
      </c>
      <c r="L616" s="3">
        <f t="shared" si="529"/>
        <v>250</v>
      </c>
      <c r="M616" s="3">
        <v>250</v>
      </c>
      <c r="N616" s="3">
        <f t="shared" si="530"/>
        <v>250</v>
      </c>
      <c r="O616" s="3">
        <f t="shared" si="531"/>
        <v>0</v>
      </c>
      <c r="P616" s="3">
        <f t="shared" si="531"/>
        <v>0</v>
      </c>
      <c r="R616" s="3">
        <f t="shared" si="532"/>
        <v>0</v>
      </c>
      <c r="S616" s="3">
        <f t="shared" si="532"/>
        <v>0</v>
      </c>
      <c r="T616" s="3">
        <f t="shared" si="532"/>
        <v>0</v>
      </c>
      <c r="U616" s="3">
        <f t="shared" si="532"/>
        <v>0</v>
      </c>
    </row>
    <row r="617" spans="2:21" s="1" customFormat="1" ht="15" hidden="1" customHeight="1" x14ac:dyDescent="0.3">
      <c r="B617" s="4" t="s">
        <v>1216</v>
      </c>
      <c r="C617" s="4" t="s">
        <v>1217</v>
      </c>
      <c r="D617" s="3" t="s">
        <v>28</v>
      </c>
      <c r="E617" s="18">
        <v>1</v>
      </c>
      <c r="F617" s="18"/>
      <c r="G617" s="18"/>
      <c r="H617" s="18"/>
      <c r="I617" s="18"/>
      <c r="J617" s="97">
        <f t="shared" si="528"/>
        <v>1</v>
      </c>
      <c r="K617" s="3">
        <v>95</v>
      </c>
      <c r="L617" s="3">
        <f t="shared" si="529"/>
        <v>95</v>
      </c>
      <c r="M617" s="3">
        <v>95</v>
      </c>
      <c r="N617" s="3">
        <f t="shared" si="530"/>
        <v>95</v>
      </c>
      <c r="O617" s="3">
        <f t="shared" si="531"/>
        <v>0</v>
      </c>
      <c r="P617" s="3">
        <f t="shared" si="531"/>
        <v>0</v>
      </c>
      <c r="R617" s="3">
        <f t="shared" si="532"/>
        <v>0</v>
      </c>
      <c r="S617" s="3">
        <f t="shared" si="532"/>
        <v>0</v>
      </c>
      <c r="T617" s="3">
        <f t="shared" si="532"/>
        <v>0</v>
      </c>
      <c r="U617" s="3">
        <f t="shared" si="532"/>
        <v>0</v>
      </c>
    </row>
    <row r="618" spans="2:21" s="1" customFormat="1" ht="25.2" hidden="1" customHeight="1" x14ac:dyDescent="0.3">
      <c r="B618" s="12" t="s">
        <v>1218</v>
      </c>
      <c r="C618" s="12" t="s">
        <v>1219</v>
      </c>
      <c r="D618" s="13"/>
      <c r="E618" s="17"/>
      <c r="F618" s="17"/>
      <c r="G618" s="17"/>
      <c r="H618" s="17"/>
      <c r="I618" s="17"/>
      <c r="J618" s="17"/>
      <c r="K618" s="13"/>
      <c r="L618" s="13">
        <f>SUM(L619:L636)</f>
        <v>68745</v>
      </c>
      <c r="M618" s="13"/>
      <c r="N618" s="13">
        <f>SUM(N619:N636)</f>
        <v>68745</v>
      </c>
      <c r="O618" s="13"/>
      <c r="P618" s="13">
        <f>SUM(P619:P636)</f>
        <v>0</v>
      </c>
      <c r="R618" s="13">
        <f t="shared" ref="R618:U618" si="533">SUM(R619:R636)</f>
        <v>0</v>
      </c>
      <c r="S618" s="13">
        <f t="shared" si="533"/>
        <v>0</v>
      </c>
      <c r="T618" s="13">
        <f t="shared" si="533"/>
        <v>0</v>
      </c>
      <c r="U618" s="13">
        <f t="shared" si="533"/>
        <v>0</v>
      </c>
    </row>
    <row r="619" spans="2:21" s="1" customFormat="1" ht="15" hidden="1" customHeight="1" x14ac:dyDescent="0.3">
      <c r="B619" s="4" t="s">
        <v>1220</v>
      </c>
      <c r="C619" s="4" t="s">
        <v>1221</v>
      </c>
      <c r="D619" s="3" t="s">
        <v>28</v>
      </c>
      <c r="E619" s="18">
        <v>4</v>
      </c>
      <c r="F619" s="18"/>
      <c r="G619" s="18"/>
      <c r="H619" s="18"/>
      <c r="I619" s="18"/>
      <c r="J619" s="97">
        <f t="shared" ref="J619:J636" si="534">SUM(E619:I619)</f>
        <v>4</v>
      </c>
      <c r="K619" s="3">
        <v>85</v>
      </c>
      <c r="L619" s="3">
        <f t="shared" ref="L619:L636" si="535">+ROUND(+IF(J619="",0,J619*K619),2)</f>
        <v>340</v>
      </c>
      <c r="M619" s="3">
        <v>85</v>
      </c>
      <c r="N619" s="3">
        <f t="shared" ref="N619:N636" si="536">+ROUND(+IF(J619="",0,J619*M619),2)</f>
        <v>340</v>
      </c>
      <c r="O619" s="3">
        <f t="shared" ref="O619:P636" si="537">+M619-K619</f>
        <v>0</v>
      </c>
      <c r="P619" s="3">
        <f t="shared" si="537"/>
        <v>0</v>
      </c>
      <c r="R619" s="3">
        <f t="shared" ref="R619:R636" si="538">+ROUND($K619*F619,2)</f>
        <v>0</v>
      </c>
      <c r="S619" s="3">
        <f t="shared" ref="S619:S636" si="539">+ROUND($K619*G619,2)</f>
        <v>0</v>
      </c>
      <c r="T619" s="3">
        <f t="shared" ref="T619:T636" si="540">+ROUND($K619*H619,2)</f>
        <v>0</v>
      </c>
      <c r="U619" s="3">
        <f t="shared" ref="U619:U636" si="541">+ROUND($K619*I619,2)</f>
        <v>0</v>
      </c>
    </row>
    <row r="620" spans="2:21" s="1" customFormat="1" ht="15" hidden="1" customHeight="1" x14ac:dyDescent="0.3">
      <c r="B620" s="4" t="s">
        <v>1222</v>
      </c>
      <c r="C620" s="4" t="s">
        <v>1223</v>
      </c>
      <c r="D620" s="3" t="s">
        <v>28</v>
      </c>
      <c r="E620" s="18">
        <v>13</v>
      </c>
      <c r="F620" s="18"/>
      <c r="G620" s="18"/>
      <c r="H620" s="18"/>
      <c r="I620" s="18"/>
      <c r="J620" s="97">
        <f t="shared" si="534"/>
        <v>13</v>
      </c>
      <c r="K620" s="3">
        <v>70</v>
      </c>
      <c r="L620" s="3">
        <f t="shared" si="535"/>
        <v>910</v>
      </c>
      <c r="M620" s="3">
        <v>70</v>
      </c>
      <c r="N620" s="3">
        <f t="shared" si="536"/>
        <v>910</v>
      </c>
      <c r="O620" s="3">
        <f t="shared" si="537"/>
        <v>0</v>
      </c>
      <c r="P620" s="3">
        <f t="shared" si="537"/>
        <v>0</v>
      </c>
      <c r="R620" s="3">
        <f t="shared" si="538"/>
        <v>0</v>
      </c>
      <c r="S620" s="3">
        <f t="shared" si="539"/>
        <v>0</v>
      </c>
      <c r="T620" s="3">
        <f t="shared" si="540"/>
        <v>0</v>
      </c>
      <c r="U620" s="3">
        <f t="shared" si="541"/>
        <v>0</v>
      </c>
    </row>
    <row r="621" spans="2:21" s="1" customFormat="1" ht="15" hidden="1" customHeight="1" x14ac:dyDescent="0.3">
      <c r="B621" s="4" t="s">
        <v>1224</v>
      </c>
      <c r="C621" s="4" t="s">
        <v>1225</v>
      </c>
      <c r="D621" s="3" t="s">
        <v>28</v>
      </c>
      <c r="E621" s="18">
        <v>22</v>
      </c>
      <c r="F621" s="18"/>
      <c r="G621" s="18"/>
      <c r="H621" s="18"/>
      <c r="I621" s="18"/>
      <c r="J621" s="97">
        <f t="shared" si="534"/>
        <v>22</v>
      </c>
      <c r="K621" s="3">
        <v>96</v>
      </c>
      <c r="L621" s="3">
        <f t="shared" si="535"/>
        <v>2112</v>
      </c>
      <c r="M621" s="3">
        <v>96</v>
      </c>
      <c r="N621" s="3">
        <f t="shared" si="536"/>
        <v>2112</v>
      </c>
      <c r="O621" s="3">
        <f t="shared" si="537"/>
        <v>0</v>
      </c>
      <c r="P621" s="3">
        <f t="shared" si="537"/>
        <v>0</v>
      </c>
      <c r="R621" s="3">
        <f t="shared" si="538"/>
        <v>0</v>
      </c>
      <c r="S621" s="3">
        <f t="shared" si="539"/>
        <v>0</v>
      </c>
      <c r="T621" s="3">
        <f t="shared" si="540"/>
        <v>0</v>
      </c>
      <c r="U621" s="3">
        <f t="shared" si="541"/>
        <v>0</v>
      </c>
    </row>
    <row r="622" spans="2:21" s="1" customFormat="1" ht="15" hidden="1" customHeight="1" x14ac:dyDescent="0.3">
      <c r="B622" s="4" t="s">
        <v>1226</v>
      </c>
      <c r="C622" s="4" t="s">
        <v>1227</v>
      </c>
      <c r="D622" s="3" t="s">
        <v>28</v>
      </c>
      <c r="E622" s="18">
        <v>12</v>
      </c>
      <c r="F622" s="18"/>
      <c r="G622" s="18"/>
      <c r="H622" s="18"/>
      <c r="I622" s="18"/>
      <c r="J622" s="97">
        <f t="shared" si="534"/>
        <v>12</v>
      </c>
      <c r="K622" s="3">
        <v>45</v>
      </c>
      <c r="L622" s="3">
        <f t="shared" si="535"/>
        <v>540</v>
      </c>
      <c r="M622" s="3">
        <v>45</v>
      </c>
      <c r="N622" s="3">
        <f t="shared" si="536"/>
        <v>540</v>
      </c>
      <c r="O622" s="3">
        <f t="shared" si="537"/>
        <v>0</v>
      </c>
      <c r="P622" s="3">
        <f t="shared" si="537"/>
        <v>0</v>
      </c>
      <c r="R622" s="3">
        <f t="shared" si="538"/>
        <v>0</v>
      </c>
      <c r="S622" s="3">
        <f t="shared" si="539"/>
        <v>0</v>
      </c>
      <c r="T622" s="3">
        <f t="shared" si="540"/>
        <v>0</v>
      </c>
      <c r="U622" s="3">
        <f t="shared" si="541"/>
        <v>0</v>
      </c>
    </row>
    <row r="623" spans="2:21" s="1" customFormat="1" ht="15" hidden="1" customHeight="1" x14ac:dyDescent="0.3">
      <c r="B623" s="4" t="s">
        <v>1228</v>
      </c>
      <c r="C623" s="4" t="s">
        <v>1229</v>
      </c>
      <c r="D623" s="3" t="s">
        <v>28</v>
      </c>
      <c r="E623" s="18">
        <v>13</v>
      </c>
      <c r="F623" s="18"/>
      <c r="G623" s="18"/>
      <c r="H623" s="18"/>
      <c r="I623" s="18"/>
      <c r="J623" s="97">
        <f t="shared" si="534"/>
        <v>13</v>
      </c>
      <c r="K623" s="3">
        <v>60</v>
      </c>
      <c r="L623" s="3">
        <f t="shared" si="535"/>
        <v>780</v>
      </c>
      <c r="M623" s="3">
        <v>60</v>
      </c>
      <c r="N623" s="3">
        <f t="shared" si="536"/>
        <v>780</v>
      </c>
      <c r="O623" s="3">
        <f t="shared" si="537"/>
        <v>0</v>
      </c>
      <c r="P623" s="3">
        <f t="shared" si="537"/>
        <v>0</v>
      </c>
      <c r="R623" s="3">
        <f t="shared" si="538"/>
        <v>0</v>
      </c>
      <c r="S623" s="3">
        <f t="shared" si="539"/>
        <v>0</v>
      </c>
      <c r="T623" s="3">
        <f t="shared" si="540"/>
        <v>0</v>
      </c>
      <c r="U623" s="3">
        <f t="shared" si="541"/>
        <v>0</v>
      </c>
    </row>
    <row r="624" spans="2:21" s="1" customFormat="1" ht="15" hidden="1" customHeight="1" x14ac:dyDescent="0.3">
      <c r="B624" s="4" t="s">
        <v>1230</v>
      </c>
      <c r="C624" s="4" t="s">
        <v>1231</v>
      </c>
      <c r="D624" s="3" t="s">
        <v>28</v>
      </c>
      <c r="E624" s="18">
        <v>17</v>
      </c>
      <c r="F624" s="18"/>
      <c r="G624" s="18"/>
      <c r="H624" s="18"/>
      <c r="I624" s="18"/>
      <c r="J624" s="97">
        <f t="shared" si="534"/>
        <v>17</v>
      </c>
      <c r="K624" s="3">
        <v>74</v>
      </c>
      <c r="L624" s="3">
        <f t="shared" si="535"/>
        <v>1258</v>
      </c>
      <c r="M624" s="3">
        <v>74</v>
      </c>
      <c r="N624" s="3">
        <f t="shared" si="536"/>
        <v>1258</v>
      </c>
      <c r="O624" s="3">
        <f t="shared" si="537"/>
        <v>0</v>
      </c>
      <c r="P624" s="3">
        <f t="shared" si="537"/>
        <v>0</v>
      </c>
      <c r="R624" s="3">
        <f t="shared" si="538"/>
        <v>0</v>
      </c>
      <c r="S624" s="3">
        <f t="shared" si="539"/>
        <v>0</v>
      </c>
      <c r="T624" s="3">
        <f t="shared" si="540"/>
        <v>0</v>
      </c>
      <c r="U624" s="3">
        <f t="shared" si="541"/>
        <v>0</v>
      </c>
    </row>
    <row r="625" spans="2:21" s="1" customFormat="1" ht="15" hidden="1" customHeight="1" x14ac:dyDescent="0.3">
      <c r="B625" s="4" t="s">
        <v>1232</v>
      </c>
      <c r="C625" s="4" t="s">
        <v>1233</v>
      </c>
      <c r="D625" s="3" t="s">
        <v>28</v>
      </c>
      <c r="E625" s="18">
        <v>225</v>
      </c>
      <c r="F625" s="18"/>
      <c r="G625" s="18"/>
      <c r="H625" s="18"/>
      <c r="I625" s="18"/>
      <c r="J625" s="97">
        <f t="shared" si="534"/>
        <v>225</v>
      </c>
      <c r="K625" s="3">
        <v>85</v>
      </c>
      <c r="L625" s="3">
        <f t="shared" si="535"/>
        <v>19125</v>
      </c>
      <c r="M625" s="3">
        <v>85</v>
      </c>
      <c r="N625" s="3">
        <f t="shared" si="536"/>
        <v>19125</v>
      </c>
      <c r="O625" s="3">
        <f t="shared" si="537"/>
        <v>0</v>
      </c>
      <c r="P625" s="3">
        <f t="shared" si="537"/>
        <v>0</v>
      </c>
      <c r="R625" s="3">
        <f t="shared" si="538"/>
        <v>0</v>
      </c>
      <c r="S625" s="3">
        <f t="shared" si="539"/>
        <v>0</v>
      </c>
      <c r="T625" s="3">
        <f t="shared" si="540"/>
        <v>0</v>
      </c>
      <c r="U625" s="3">
        <f t="shared" si="541"/>
        <v>0</v>
      </c>
    </row>
    <row r="626" spans="2:21" s="1" customFormat="1" ht="15" hidden="1" customHeight="1" x14ac:dyDescent="0.3">
      <c r="B626" s="4" t="s">
        <v>1234</v>
      </c>
      <c r="C626" s="4" t="s">
        <v>1235</v>
      </c>
      <c r="D626" s="3" t="s">
        <v>28</v>
      </c>
      <c r="E626" s="18">
        <v>224</v>
      </c>
      <c r="F626" s="18"/>
      <c r="G626" s="18"/>
      <c r="H626" s="18"/>
      <c r="I626" s="18"/>
      <c r="J626" s="97">
        <f t="shared" si="534"/>
        <v>224</v>
      </c>
      <c r="K626" s="3">
        <v>84</v>
      </c>
      <c r="L626" s="3">
        <f t="shared" si="535"/>
        <v>18816</v>
      </c>
      <c r="M626" s="3">
        <v>84</v>
      </c>
      <c r="N626" s="3">
        <f t="shared" si="536"/>
        <v>18816</v>
      </c>
      <c r="O626" s="3">
        <f t="shared" si="537"/>
        <v>0</v>
      </c>
      <c r="P626" s="3">
        <f t="shared" si="537"/>
        <v>0</v>
      </c>
      <c r="R626" s="3">
        <f t="shared" si="538"/>
        <v>0</v>
      </c>
      <c r="S626" s="3">
        <f t="shared" si="539"/>
        <v>0</v>
      </c>
      <c r="T626" s="3">
        <f t="shared" si="540"/>
        <v>0</v>
      </c>
      <c r="U626" s="3">
        <f t="shared" si="541"/>
        <v>0</v>
      </c>
    </row>
    <row r="627" spans="2:21" s="1" customFormat="1" ht="15" hidden="1" customHeight="1" x14ac:dyDescent="0.3">
      <c r="B627" s="4" t="s">
        <v>1236</v>
      </c>
      <c r="C627" s="4" t="s">
        <v>1237</v>
      </c>
      <c r="D627" s="3" t="s">
        <v>28</v>
      </c>
      <c r="E627" s="18">
        <v>6</v>
      </c>
      <c r="F627" s="18"/>
      <c r="G627" s="18"/>
      <c r="H627" s="18"/>
      <c r="I627" s="18"/>
      <c r="J627" s="97">
        <f t="shared" si="534"/>
        <v>6</v>
      </c>
      <c r="K627" s="3">
        <v>70</v>
      </c>
      <c r="L627" s="3">
        <f t="shared" si="535"/>
        <v>420</v>
      </c>
      <c r="M627" s="3">
        <v>70</v>
      </c>
      <c r="N627" s="3">
        <f t="shared" si="536"/>
        <v>420</v>
      </c>
      <c r="O627" s="3">
        <f t="shared" si="537"/>
        <v>0</v>
      </c>
      <c r="P627" s="3">
        <f t="shared" si="537"/>
        <v>0</v>
      </c>
      <c r="R627" s="3">
        <f t="shared" si="538"/>
        <v>0</v>
      </c>
      <c r="S627" s="3">
        <f t="shared" si="539"/>
        <v>0</v>
      </c>
      <c r="T627" s="3">
        <f t="shared" si="540"/>
        <v>0</v>
      </c>
      <c r="U627" s="3">
        <f t="shared" si="541"/>
        <v>0</v>
      </c>
    </row>
    <row r="628" spans="2:21" s="1" customFormat="1" ht="15" hidden="1" customHeight="1" x14ac:dyDescent="0.3">
      <c r="B628" s="4" t="s">
        <v>1238</v>
      </c>
      <c r="C628" s="4" t="s">
        <v>1239</v>
      </c>
      <c r="D628" s="3" t="s">
        <v>28</v>
      </c>
      <c r="E628" s="18">
        <v>24</v>
      </c>
      <c r="F628" s="18"/>
      <c r="G628" s="18"/>
      <c r="H628" s="18"/>
      <c r="I628" s="18"/>
      <c r="J628" s="97">
        <f t="shared" si="534"/>
        <v>24</v>
      </c>
      <c r="K628" s="3">
        <v>110</v>
      </c>
      <c r="L628" s="3">
        <f t="shared" si="535"/>
        <v>2640</v>
      </c>
      <c r="M628" s="3">
        <v>110</v>
      </c>
      <c r="N628" s="3">
        <f t="shared" si="536"/>
        <v>2640</v>
      </c>
      <c r="O628" s="3">
        <f t="shared" si="537"/>
        <v>0</v>
      </c>
      <c r="P628" s="3">
        <f t="shared" si="537"/>
        <v>0</v>
      </c>
      <c r="R628" s="3">
        <f t="shared" si="538"/>
        <v>0</v>
      </c>
      <c r="S628" s="3">
        <f t="shared" si="539"/>
        <v>0</v>
      </c>
      <c r="T628" s="3">
        <f t="shared" si="540"/>
        <v>0</v>
      </c>
      <c r="U628" s="3">
        <f t="shared" si="541"/>
        <v>0</v>
      </c>
    </row>
    <row r="629" spans="2:21" s="1" customFormat="1" ht="15" hidden="1" customHeight="1" x14ac:dyDescent="0.3">
      <c r="B629" s="4" t="s">
        <v>1240</v>
      </c>
      <c r="C629" s="4" t="s">
        <v>1241</v>
      </c>
      <c r="D629" s="3" t="s">
        <v>28</v>
      </c>
      <c r="E629" s="18">
        <v>104</v>
      </c>
      <c r="F629" s="18"/>
      <c r="G629" s="18"/>
      <c r="H629" s="18"/>
      <c r="I629" s="18"/>
      <c r="J629" s="97">
        <f t="shared" si="534"/>
        <v>104</v>
      </c>
      <c r="K629" s="3">
        <v>100</v>
      </c>
      <c r="L629" s="3">
        <f t="shared" si="535"/>
        <v>10400</v>
      </c>
      <c r="M629" s="3">
        <v>100</v>
      </c>
      <c r="N629" s="3">
        <f t="shared" si="536"/>
        <v>10400</v>
      </c>
      <c r="O629" s="3">
        <f t="shared" si="537"/>
        <v>0</v>
      </c>
      <c r="P629" s="3">
        <f t="shared" si="537"/>
        <v>0</v>
      </c>
      <c r="R629" s="3">
        <f t="shared" si="538"/>
        <v>0</v>
      </c>
      <c r="S629" s="3">
        <f t="shared" si="539"/>
        <v>0</v>
      </c>
      <c r="T629" s="3">
        <f t="shared" si="540"/>
        <v>0</v>
      </c>
      <c r="U629" s="3">
        <f t="shared" si="541"/>
        <v>0</v>
      </c>
    </row>
    <row r="630" spans="2:21" s="1" customFormat="1" ht="15" hidden="1" customHeight="1" x14ac:dyDescent="0.3">
      <c r="B630" s="4" t="s">
        <v>1242</v>
      </c>
      <c r="C630" s="4" t="s">
        <v>1243</v>
      </c>
      <c r="D630" s="3" t="s">
        <v>28</v>
      </c>
      <c r="E630" s="18">
        <v>267</v>
      </c>
      <c r="F630" s="18"/>
      <c r="G630" s="18"/>
      <c r="H630" s="18"/>
      <c r="I630" s="18"/>
      <c r="J630" s="97">
        <f t="shared" si="534"/>
        <v>267</v>
      </c>
      <c r="K630" s="3">
        <v>20</v>
      </c>
      <c r="L630" s="3">
        <f t="shared" si="535"/>
        <v>5340</v>
      </c>
      <c r="M630" s="3">
        <v>20</v>
      </c>
      <c r="N630" s="3">
        <f t="shared" si="536"/>
        <v>5340</v>
      </c>
      <c r="O630" s="3">
        <f t="shared" si="537"/>
        <v>0</v>
      </c>
      <c r="P630" s="3">
        <f t="shared" si="537"/>
        <v>0</v>
      </c>
      <c r="R630" s="3">
        <f t="shared" si="538"/>
        <v>0</v>
      </c>
      <c r="S630" s="3">
        <f t="shared" si="539"/>
        <v>0</v>
      </c>
      <c r="T630" s="3">
        <f t="shared" si="540"/>
        <v>0</v>
      </c>
      <c r="U630" s="3">
        <f t="shared" si="541"/>
        <v>0</v>
      </c>
    </row>
    <row r="631" spans="2:21" s="1" customFormat="1" ht="15" hidden="1" customHeight="1" x14ac:dyDescent="0.3">
      <c r="B631" s="4" t="s">
        <v>1244</v>
      </c>
      <c r="C631" s="4" t="s">
        <v>1245</v>
      </c>
      <c r="D631" s="3" t="s">
        <v>28</v>
      </c>
      <c r="E631" s="18">
        <v>36</v>
      </c>
      <c r="F631" s="18"/>
      <c r="G631" s="18"/>
      <c r="H631" s="18"/>
      <c r="I631" s="18"/>
      <c r="J631" s="97">
        <f t="shared" si="534"/>
        <v>36</v>
      </c>
      <c r="K631" s="3">
        <v>35</v>
      </c>
      <c r="L631" s="3">
        <f t="shared" si="535"/>
        <v>1260</v>
      </c>
      <c r="M631" s="3">
        <v>35</v>
      </c>
      <c r="N631" s="3">
        <f t="shared" si="536"/>
        <v>1260</v>
      </c>
      <c r="O631" s="3">
        <f t="shared" si="537"/>
        <v>0</v>
      </c>
      <c r="P631" s="3">
        <f t="shared" si="537"/>
        <v>0</v>
      </c>
      <c r="R631" s="3">
        <f t="shared" si="538"/>
        <v>0</v>
      </c>
      <c r="S631" s="3">
        <f t="shared" si="539"/>
        <v>0</v>
      </c>
      <c r="T631" s="3">
        <f t="shared" si="540"/>
        <v>0</v>
      </c>
      <c r="U631" s="3">
        <f t="shared" si="541"/>
        <v>0</v>
      </c>
    </row>
    <row r="632" spans="2:21" s="1" customFormat="1" ht="15" hidden="1" customHeight="1" x14ac:dyDescent="0.3">
      <c r="B632" s="4" t="s">
        <v>1246</v>
      </c>
      <c r="C632" s="4" t="s">
        <v>1247</v>
      </c>
      <c r="D632" s="3" t="s">
        <v>28</v>
      </c>
      <c r="E632" s="18">
        <v>39</v>
      </c>
      <c r="F632" s="18"/>
      <c r="G632" s="18"/>
      <c r="H632" s="18"/>
      <c r="I632" s="18"/>
      <c r="J632" s="97">
        <f t="shared" si="534"/>
        <v>39</v>
      </c>
      <c r="K632" s="3">
        <v>42</v>
      </c>
      <c r="L632" s="3">
        <f t="shared" si="535"/>
        <v>1638</v>
      </c>
      <c r="M632" s="3">
        <v>42</v>
      </c>
      <c r="N632" s="3">
        <f t="shared" si="536"/>
        <v>1638</v>
      </c>
      <c r="O632" s="3">
        <f t="shared" si="537"/>
        <v>0</v>
      </c>
      <c r="P632" s="3">
        <f t="shared" si="537"/>
        <v>0</v>
      </c>
      <c r="R632" s="3">
        <f t="shared" si="538"/>
        <v>0</v>
      </c>
      <c r="S632" s="3">
        <f t="shared" si="539"/>
        <v>0</v>
      </c>
      <c r="T632" s="3">
        <f t="shared" si="540"/>
        <v>0</v>
      </c>
      <c r="U632" s="3">
        <f t="shared" si="541"/>
        <v>0</v>
      </c>
    </row>
    <row r="633" spans="2:21" s="1" customFormat="1" ht="15" hidden="1" customHeight="1" x14ac:dyDescent="0.3">
      <c r="B633" s="4" t="s">
        <v>1248</v>
      </c>
      <c r="C633" s="4" t="s">
        <v>1249</v>
      </c>
      <c r="D633" s="3" t="s">
        <v>28</v>
      </c>
      <c r="E633" s="18">
        <v>56</v>
      </c>
      <c r="F633" s="18"/>
      <c r="G633" s="18"/>
      <c r="H633" s="18"/>
      <c r="I633" s="18"/>
      <c r="J633" s="97">
        <f t="shared" si="534"/>
        <v>56</v>
      </c>
      <c r="K633" s="3">
        <v>38</v>
      </c>
      <c r="L633" s="3">
        <f t="shared" si="535"/>
        <v>2128</v>
      </c>
      <c r="M633" s="3">
        <v>38</v>
      </c>
      <c r="N633" s="3">
        <f t="shared" si="536"/>
        <v>2128</v>
      </c>
      <c r="O633" s="3">
        <f t="shared" si="537"/>
        <v>0</v>
      </c>
      <c r="P633" s="3">
        <f t="shared" si="537"/>
        <v>0</v>
      </c>
      <c r="R633" s="3">
        <f t="shared" si="538"/>
        <v>0</v>
      </c>
      <c r="S633" s="3">
        <f t="shared" si="539"/>
        <v>0</v>
      </c>
      <c r="T633" s="3">
        <f t="shared" si="540"/>
        <v>0</v>
      </c>
      <c r="U633" s="3">
        <f t="shared" si="541"/>
        <v>0</v>
      </c>
    </row>
    <row r="634" spans="2:21" s="1" customFormat="1" ht="15" hidden="1" customHeight="1" x14ac:dyDescent="0.3">
      <c r="B634" s="4" t="s">
        <v>1250</v>
      </c>
      <c r="C634" s="4" t="s">
        <v>1251</v>
      </c>
      <c r="D634" s="3" t="s">
        <v>28</v>
      </c>
      <c r="E634" s="18">
        <v>6</v>
      </c>
      <c r="F634" s="18"/>
      <c r="G634" s="18"/>
      <c r="H634" s="18"/>
      <c r="I634" s="18"/>
      <c r="J634" s="97">
        <f t="shared" si="534"/>
        <v>6</v>
      </c>
      <c r="K634" s="3">
        <v>78</v>
      </c>
      <c r="L634" s="3">
        <f t="shared" si="535"/>
        <v>468</v>
      </c>
      <c r="M634" s="3">
        <v>78</v>
      </c>
      <c r="N634" s="3">
        <f t="shared" si="536"/>
        <v>468</v>
      </c>
      <c r="O634" s="3">
        <f t="shared" si="537"/>
        <v>0</v>
      </c>
      <c r="P634" s="3">
        <f t="shared" si="537"/>
        <v>0</v>
      </c>
      <c r="R634" s="3">
        <f t="shared" si="538"/>
        <v>0</v>
      </c>
      <c r="S634" s="3">
        <f t="shared" si="539"/>
        <v>0</v>
      </c>
      <c r="T634" s="3">
        <f t="shared" si="540"/>
        <v>0</v>
      </c>
      <c r="U634" s="3">
        <f t="shared" si="541"/>
        <v>0</v>
      </c>
    </row>
    <row r="635" spans="2:21" s="1" customFormat="1" ht="15" hidden="1" customHeight="1" x14ac:dyDescent="0.3">
      <c r="B635" s="4" t="s">
        <v>1252</v>
      </c>
      <c r="C635" s="4" t="s">
        <v>1253</v>
      </c>
      <c r="D635" s="3" t="s">
        <v>28</v>
      </c>
      <c r="E635" s="18">
        <v>6</v>
      </c>
      <c r="F635" s="18"/>
      <c r="G635" s="18"/>
      <c r="H635" s="18"/>
      <c r="I635" s="18"/>
      <c r="J635" s="97">
        <f t="shared" si="534"/>
        <v>6</v>
      </c>
      <c r="K635" s="3">
        <v>45</v>
      </c>
      <c r="L635" s="3">
        <f t="shared" si="535"/>
        <v>270</v>
      </c>
      <c r="M635" s="3">
        <v>45</v>
      </c>
      <c r="N635" s="3">
        <f t="shared" si="536"/>
        <v>270</v>
      </c>
      <c r="O635" s="3">
        <f t="shared" si="537"/>
        <v>0</v>
      </c>
      <c r="P635" s="3">
        <f t="shared" si="537"/>
        <v>0</v>
      </c>
      <c r="R635" s="3">
        <f t="shared" si="538"/>
        <v>0</v>
      </c>
      <c r="S635" s="3">
        <f t="shared" si="539"/>
        <v>0</v>
      </c>
      <c r="T635" s="3">
        <f t="shared" si="540"/>
        <v>0</v>
      </c>
      <c r="U635" s="3">
        <f t="shared" si="541"/>
        <v>0</v>
      </c>
    </row>
    <row r="636" spans="2:21" s="1" customFormat="1" ht="15" hidden="1" customHeight="1" x14ac:dyDescent="0.3">
      <c r="B636" s="4" t="s">
        <v>1254</v>
      </c>
      <c r="C636" s="4" t="s">
        <v>1255</v>
      </c>
      <c r="D636" s="3" t="s">
        <v>28</v>
      </c>
      <c r="E636" s="18">
        <v>12</v>
      </c>
      <c r="F636" s="18"/>
      <c r="G636" s="18"/>
      <c r="H636" s="18"/>
      <c r="I636" s="18"/>
      <c r="J636" s="97">
        <f t="shared" si="534"/>
        <v>12</v>
      </c>
      <c r="K636" s="3">
        <v>25</v>
      </c>
      <c r="L636" s="3">
        <f t="shared" si="535"/>
        <v>300</v>
      </c>
      <c r="M636" s="3">
        <v>25</v>
      </c>
      <c r="N636" s="3">
        <f t="shared" si="536"/>
        <v>300</v>
      </c>
      <c r="O636" s="3">
        <f t="shared" si="537"/>
        <v>0</v>
      </c>
      <c r="P636" s="3">
        <f t="shared" si="537"/>
        <v>0</v>
      </c>
      <c r="R636" s="3">
        <f t="shared" si="538"/>
        <v>0</v>
      </c>
      <c r="S636" s="3">
        <f t="shared" si="539"/>
        <v>0</v>
      </c>
      <c r="T636" s="3">
        <f t="shared" si="540"/>
        <v>0</v>
      </c>
      <c r="U636" s="3">
        <f t="shared" si="541"/>
        <v>0</v>
      </c>
    </row>
    <row r="637" spans="2:21" s="1" customFormat="1" ht="25.2" customHeight="1" x14ac:dyDescent="0.3">
      <c r="B637" s="12" t="s">
        <v>1256</v>
      </c>
      <c r="C637" s="12" t="s">
        <v>1257</v>
      </c>
      <c r="D637" s="13"/>
      <c r="E637" s="17"/>
      <c r="F637" s="17"/>
      <c r="G637" s="17"/>
      <c r="H637" s="17"/>
      <c r="I637" s="17"/>
      <c r="J637" s="17"/>
      <c r="K637" s="13"/>
      <c r="L637" s="13">
        <f>SUM(L638:L639)</f>
        <v>19508.11</v>
      </c>
      <c r="M637" s="13"/>
      <c r="N637" s="13">
        <f>SUM(N638:N639)</f>
        <v>19823.41</v>
      </c>
      <c r="O637" s="13"/>
      <c r="P637" s="13">
        <f>SUM(P638:P639)</f>
        <v>315.30000000000018</v>
      </c>
      <c r="R637" s="13">
        <f t="shared" ref="R637:U637" si="542">SUM(R638:R639)</f>
        <v>0</v>
      </c>
      <c r="S637" s="13">
        <f t="shared" si="542"/>
        <v>0</v>
      </c>
      <c r="T637" s="13">
        <f t="shared" si="542"/>
        <v>0</v>
      </c>
      <c r="U637" s="13">
        <f t="shared" si="542"/>
        <v>0</v>
      </c>
    </row>
    <row r="638" spans="2:21" s="1" customFormat="1" ht="15" hidden="1" customHeight="1" x14ac:dyDescent="0.3">
      <c r="B638" s="4" t="s">
        <v>1258</v>
      </c>
      <c r="C638" s="4" t="s">
        <v>1259</v>
      </c>
      <c r="D638" s="3" t="s">
        <v>28</v>
      </c>
      <c r="E638" s="18">
        <v>1513.83</v>
      </c>
      <c r="F638" s="18"/>
      <c r="G638" s="18"/>
      <c r="H638" s="18"/>
      <c r="I638" s="18"/>
      <c r="J638" s="97">
        <f>SUM(E638:I638)</f>
        <v>1513.83</v>
      </c>
      <c r="K638" s="3">
        <v>8</v>
      </c>
      <c r="L638" s="3">
        <f t="shared" ref="L638:L639" si="543">+ROUND(+IF(J638="",0,J638*K638),2)</f>
        <v>12110.64</v>
      </c>
      <c r="M638" s="3">
        <v>8</v>
      </c>
      <c r="N638" s="3">
        <f t="shared" ref="N638:N639" si="544">+ROUND(+IF(J638="",0,J638*M638),2)</f>
        <v>12110.64</v>
      </c>
      <c r="O638" s="3">
        <f t="shared" ref="O638:P639" si="545">+M638-K638</f>
        <v>0</v>
      </c>
      <c r="P638" s="3">
        <f t="shared" si="545"/>
        <v>0</v>
      </c>
      <c r="R638" s="3">
        <f t="shared" ref="R638:U639" si="546">+ROUND($K638*F638,2)</f>
        <v>0</v>
      </c>
      <c r="S638" s="3">
        <f t="shared" si="546"/>
        <v>0</v>
      </c>
      <c r="T638" s="3">
        <f t="shared" si="546"/>
        <v>0</v>
      </c>
      <c r="U638" s="3">
        <f t="shared" si="546"/>
        <v>0</v>
      </c>
    </row>
    <row r="639" spans="2:21" s="1" customFormat="1" ht="15" customHeight="1" x14ac:dyDescent="0.3">
      <c r="B639" s="4" t="s">
        <v>1260</v>
      </c>
      <c r="C639" s="4" t="s">
        <v>1261</v>
      </c>
      <c r="D639" s="3" t="s">
        <v>25</v>
      </c>
      <c r="E639" s="18">
        <v>606.35</v>
      </c>
      <c r="F639" s="18"/>
      <c r="G639" s="18"/>
      <c r="H639" s="18"/>
      <c r="I639" s="18"/>
      <c r="J639" s="97">
        <f>SUM(E639:I639)</f>
        <v>606.35</v>
      </c>
      <c r="K639" s="3">
        <v>12.2</v>
      </c>
      <c r="L639" s="3">
        <f t="shared" si="543"/>
        <v>7397.47</v>
      </c>
      <c r="M639" s="3">
        <v>12.72</v>
      </c>
      <c r="N639" s="3">
        <f t="shared" si="544"/>
        <v>7712.77</v>
      </c>
      <c r="O639" s="3">
        <f t="shared" si="545"/>
        <v>0.52000000000000135</v>
      </c>
      <c r="P639" s="3">
        <f t="shared" si="545"/>
        <v>315.30000000000018</v>
      </c>
      <c r="R639" s="3">
        <f t="shared" si="546"/>
        <v>0</v>
      </c>
      <c r="S639" s="3">
        <f t="shared" si="546"/>
        <v>0</v>
      </c>
      <c r="T639" s="3">
        <f t="shared" si="546"/>
        <v>0</v>
      </c>
      <c r="U639" s="3">
        <f t="shared" si="546"/>
        <v>0</v>
      </c>
    </row>
    <row r="640" spans="2:21" s="1" customFormat="1" ht="30" customHeight="1" x14ac:dyDescent="0.3">
      <c r="B640" s="7" t="s">
        <v>1262</v>
      </c>
      <c r="C640" s="7" t="s">
        <v>3</v>
      </c>
      <c r="D640" s="8"/>
      <c r="E640" s="15"/>
      <c r="F640" s="15"/>
      <c r="G640" s="15"/>
      <c r="H640" s="15"/>
      <c r="I640" s="15"/>
      <c r="J640" s="15"/>
      <c r="K640" s="8"/>
      <c r="L640" s="8">
        <f>+L641+L675+L772+L841+L928+L972+L1064+L1117+L1133</f>
        <v>2171154.13</v>
      </c>
      <c r="M640" s="8"/>
      <c r="N640" s="8">
        <f>+N641+N675+N772+N841+N928+N972+N1064+N1117+N1133</f>
        <v>2200990</v>
      </c>
      <c r="O640" s="8"/>
      <c r="P640" s="8">
        <f>+P641+P675+P772+P841+P928+P972+P1064+P1117+P1133</f>
        <v>29835.870000000014</v>
      </c>
      <c r="Q640" s="1" t="s">
        <v>5415</v>
      </c>
      <c r="R640" s="8">
        <f t="shared" ref="R640:U640" si="547">+R641+R675+R772+R841+R928+R972+R1064+R1117+R1133</f>
        <v>47901.19</v>
      </c>
      <c r="S640" s="8">
        <f t="shared" si="547"/>
        <v>-6046.83</v>
      </c>
      <c r="T640" s="8">
        <f t="shared" si="547"/>
        <v>194520.09000000003</v>
      </c>
      <c r="U640" s="8">
        <f t="shared" si="547"/>
        <v>-1918613.6199999999</v>
      </c>
    </row>
    <row r="641" spans="2:21" s="1" customFormat="1" ht="25.2" customHeight="1" x14ac:dyDescent="0.3">
      <c r="B641" s="10" t="s">
        <v>1263</v>
      </c>
      <c r="C641" s="10" t="s">
        <v>1264</v>
      </c>
      <c r="D641" s="11"/>
      <c r="E641" s="16"/>
      <c r="F641" s="16"/>
      <c r="G641" s="16"/>
      <c r="H641" s="16"/>
      <c r="I641" s="16"/>
      <c r="J641" s="16"/>
      <c r="K641" s="11"/>
      <c r="L641" s="11">
        <f>+L642+L665+L671+L673</f>
        <v>432232.04000000004</v>
      </c>
      <c r="M641" s="11"/>
      <c r="N641" s="11">
        <f>+N642+N665+N671+N673</f>
        <v>433389.61000000004</v>
      </c>
      <c r="O641" s="11"/>
      <c r="P641" s="11">
        <f>+P642+P665+P671+P673</f>
        <v>1157.5699999999997</v>
      </c>
      <c r="R641" s="11">
        <f t="shared" ref="R641:U641" si="548">+R642+R665+R671+R673</f>
        <v>0</v>
      </c>
      <c r="S641" s="11">
        <f t="shared" si="548"/>
        <v>0</v>
      </c>
      <c r="T641" s="11">
        <f t="shared" si="548"/>
        <v>7295.78</v>
      </c>
      <c r="U641" s="11">
        <f t="shared" si="548"/>
        <v>0</v>
      </c>
    </row>
    <row r="642" spans="2:21" s="1" customFormat="1" ht="25.2" hidden="1" customHeight="1" x14ac:dyDescent="0.3">
      <c r="B642" s="12" t="s">
        <v>1265</v>
      </c>
      <c r="C642" s="12" t="s">
        <v>1266</v>
      </c>
      <c r="D642" s="13"/>
      <c r="E642" s="17"/>
      <c r="F642" s="17"/>
      <c r="G642" s="17"/>
      <c r="H642" s="17"/>
      <c r="I642" s="17"/>
      <c r="J642" s="17"/>
      <c r="K642" s="13"/>
      <c r="L642" s="13">
        <f>SUM(L643:L664)</f>
        <v>364409.02</v>
      </c>
      <c r="M642" s="13"/>
      <c r="N642" s="13">
        <f>SUM(N643:N664)</f>
        <v>364409.02</v>
      </c>
      <c r="O642" s="13"/>
      <c r="P642" s="13">
        <f>SUM(P643:P664)</f>
        <v>0</v>
      </c>
      <c r="R642" s="13">
        <f t="shared" ref="R642:U642" si="549">SUM(R643:R664)</f>
        <v>0</v>
      </c>
      <c r="S642" s="13">
        <f t="shared" si="549"/>
        <v>0</v>
      </c>
      <c r="T642" s="13">
        <f t="shared" si="549"/>
        <v>6901.4</v>
      </c>
      <c r="U642" s="13">
        <f t="shared" si="549"/>
        <v>0</v>
      </c>
    </row>
    <row r="643" spans="2:21" s="1" customFormat="1" ht="15" hidden="1" customHeight="1" x14ac:dyDescent="0.3">
      <c r="B643" s="4" t="s">
        <v>1267</v>
      </c>
      <c r="C643" s="4" t="s">
        <v>1268</v>
      </c>
      <c r="D643" s="3" t="s">
        <v>28</v>
      </c>
      <c r="E643" s="18">
        <v>71</v>
      </c>
      <c r="F643" s="18"/>
      <c r="G643" s="18"/>
      <c r="H643" s="18"/>
      <c r="I643" s="18"/>
      <c r="J643" s="97">
        <f t="shared" ref="J643:J664" si="550">SUM(E643:I643)</f>
        <v>71</v>
      </c>
      <c r="K643" s="3">
        <v>350</v>
      </c>
      <c r="L643" s="3">
        <f t="shared" ref="L643:L664" si="551">+ROUND(+IF(J643="",0,J643*K643),2)</f>
        <v>24850</v>
      </c>
      <c r="M643" s="3">
        <v>350</v>
      </c>
      <c r="N643" s="3">
        <f t="shared" ref="N643:N664" si="552">+ROUND(+IF(J643="",0,J643*M643),2)</f>
        <v>24850</v>
      </c>
      <c r="O643" s="3">
        <f t="shared" ref="O643:P664" si="553">+M643-K643</f>
        <v>0</v>
      </c>
      <c r="P643" s="3">
        <f t="shared" si="553"/>
        <v>0</v>
      </c>
      <c r="R643" s="3">
        <f t="shared" ref="R643:R664" si="554">+ROUND($K643*F643,2)</f>
        <v>0</v>
      </c>
      <c r="S643" s="3">
        <f t="shared" ref="S643:S664" si="555">+ROUND($K643*G643,2)</f>
        <v>0</v>
      </c>
      <c r="T643" s="3">
        <f t="shared" ref="T643:T664" si="556">+ROUND($K643*H643,2)</f>
        <v>0</v>
      </c>
      <c r="U643" s="3">
        <f t="shared" ref="U643:U664" si="557">+ROUND($K643*I643,2)</f>
        <v>0</v>
      </c>
    </row>
    <row r="644" spans="2:21" s="1" customFormat="1" ht="15" hidden="1" customHeight="1" x14ac:dyDescent="0.3">
      <c r="B644" s="4" t="s">
        <v>1269</v>
      </c>
      <c r="C644" s="4" t="s">
        <v>1270</v>
      </c>
      <c r="D644" s="3" t="s">
        <v>28</v>
      </c>
      <c r="E644" s="18">
        <v>104</v>
      </c>
      <c r="F644" s="18"/>
      <c r="G644" s="18"/>
      <c r="H644" s="18"/>
      <c r="I644" s="18"/>
      <c r="J644" s="97">
        <f t="shared" si="550"/>
        <v>104</v>
      </c>
      <c r="K644" s="3">
        <v>644.20000000000005</v>
      </c>
      <c r="L644" s="3">
        <f t="shared" si="551"/>
        <v>66996.800000000003</v>
      </c>
      <c r="M644" s="3">
        <v>644.20000000000005</v>
      </c>
      <c r="N644" s="3">
        <f t="shared" si="552"/>
        <v>66996.800000000003</v>
      </c>
      <c r="O644" s="3">
        <f t="shared" si="553"/>
        <v>0</v>
      </c>
      <c r="P644" s="3">
        <f t="shared" si="553"/>
        <v>0</v>
      </c>
      <c r="R644" s="3">
        <f t="shared" si="554"/>
        <v>0</v>
      </c>
      <c r="S644" s="3">
        <f t="shared" si="555"/>
        <v>0</v>
      </c>
      <c r="T644" s="3">
        <f t="shared" si="556"/>
        <v>0</v>
      </c>
      <c r="U644" s="3">
        <f t="shared" si="557"/>
        <v>0</v>
      </c>
    </row>
    <row r="645" spans="2:21" s="1" customFormat="1" ht="15" hidden="1" customHeight="1" x14ac:dyDescent="0.3">
      <c r="B645" s="4" t="s">
        <v>1271</v>
      </c>
      <c r="C645" s="4" t="s">
        <v>1272</v>
      </c>
      <c r="D645" s="3" t="s">
        <v>28</v>
      </c>
      <c r="E645" s="18">
        <v>49</v>
      </c>
      <c r="F645" s="18"/>
      <c r="G645" s="18"/>
      <c r="H645" s="18">
        <f>VLOOKUP(B645,'MM-5'!$B$12:$G$255,4,FALSE)</f>
        <v>2</v>
      </c>
      <c r="I645" s="18"/>
      <c r="J645" s="97">
        <f t="shared" si="550"/>
        <v>51</v>
      </c>
      <c r="K645" s="3">
        <v>662.73</v>
      </c>
      <c r="L645" s="3">
        <f t="shared" si="551"/>
        <v>33799.230000000003</v>
      </c>
      <c r="M645" s="3">
        <v>662.73</v>
      </c>
      <c r="N645" s="3">
        <f t="shared" si="552"/>
        <v>33799.230000000003</v>
      </c>
      <c r="O645" s="3">
        <f t="shared" si="553"/>
        <v>0</v>
      </c>
      <c r="P645" s="3">
        <f t="shared" si="553"/>
        <v>0</v>
      </c>
      <c r="R645" s="3">
        <f t="shared" si="554"/>
        <v>0</v>
      </c>
      <c r="S645" s="3">
        <f t="shared" si="555"/>
        <v>0</v>
      </c>
      <c r="T645" s="3">
        <f t="shared" si="556"/>
        <v>1325.46</v>
      </c>
      <c r="U645" s="3">
        <f t="shared" si="557"/>
        <v>0</v>
      </c>
    </row>
    <row r="646" spans="2:21" s="1" customFormat="1" ht="15" hidden="1" customHeight="1" x14ac:dyDescent="0.3">
      <c r="B646" s="4" t="s">
        <v>1273</v>
      </c>
      <c r="C646" s="4" t="s">
        <v>1274</v>
      </c>
      <c r="D646" s="3" t="s">
        <v>28</v>
      </c>
      <c r="E646" s="18">
        <v>21</v>
      </c>
      <c r="F646" s="18"/>
      <c r="G646" s="18"/>
      <c r="H646" s="18">
        <f>VLOOKUP(B646,'MM-5'!$B$12:$G$255,4,FALSE)</f>
        <v>1</v>
      </c>
      <c r="I646" s="18"/>
      <c r="J646" s="97">
        <f t="shared" si="550"/>
        <v>22</v>
      </c>
      <c r="K646" s="3">
        <v>348.34</v>
      </c>
      <c r="L646" s="3">
        <f t="shared" si="551"/>
        <v>7663.48</v>
      </c>
      <c r="M646" s="3">
        <v>348.34</v>
      </c>
      <c r="N646" s="3">
        <f t="shared" si="552"/>
        <v>7663.48</v>
      </c>
      <c r="O646" s="3">
        <f t="shared" si="553"/>
        <v>0</v>
      </c>
      <c r="P646" s="3">
        <f t="shared" si="553"/>
        <v>0</v>
      </c>
      <c r="R646" s="3">
        <f t="shared" si="554"/>
        <v>0</v>
      </c>
      <c r="S646" s="3">
        <f t="shared" si="555"/>
        <v>0</v>
      </c>
      <c r="T646" s="3">
        <f t="shared" si="556"/>
        <v>348.34</v>
      </c>
      <c r="U646" s="3">
        <f t="shared" si="557"/>
        <v>0</v>
      </c>
    </row>
    <row r="647" spans="2:21" s="1" customFormat="1" ht="15" hidden="1" customHeight="1" x14ac:dyDescent="0.3">
      <c r="B647" s="4" t="s">
        <v>1275</v>
      </c>
      <c r="C647" s="4" t="s">
        <v>1276</v>
      </c>
      <c r="D647" s="3" t="s">
        <v>28</v>
      </c>
      <c r="E647" s="18">
        <v>27</v>
      </c>
      <c r="F647" s="18"/>
      <c r="G647" s="18"/>
      <c r="H647" s="18"/>
      <c r="I647" s="18"/>
      <c r="J647" s="97">
        <f t="shared" si="550"/>
        <v>27</v>
      </c>
      <c r="K647" s="3">
        <v>535.79999999999995</v>
      </c>
      <c r="L647" s="3">
        <f t="shared" si="551"/>
        <v>14466.6</v>
      </c>
      <c r="M647" s="3">
        <v>535.79999999999995</v>
      </c>
      <c r="N647" s="3">
        <f t="shared" si="552"/>
        <v>14466.6</v>
      </c>
      <c r="O647" s="3">
        <f t="shared" si="553"/>
        <v>0</v>
      </c>
      <c r="P647" s="3">
        <f t="shared" si="553"/>
        <v>0</v>
      </c>
      <c r="R647" s="3">
        <f t="shared" si="554"/>
        <v>0</v>
      </c>
      <c r="S647" s="3">
        <f t="shared" si="555"/>
        <v>0</v>
      </c>
      <c r="T647" s="3">
        <f t="shared" si="556"/>
        <v>0</v>
      </c>
      <c r="U647" s="3">
        <f t="shared" si="557"/>
        <v>0</v>
      </c>
    </row>
    <row r="648" spans="2:21" s="1" customFormat="1" ht="15" hidden="1" customHeight="1" x14ac:dyDescent="0.3">
      <c r="B648" s="4" t="s">
        <v>1277</v>
      </c>
      <c r="C648" s="4" t="s">
        <v>1278</v>
      </c>
      <c r="D648" s="3" t="s">
        <v>28</v>
      </c>
      <c r="E648" s="18">
        <v>5</v>
      </c>
      <c r="F648" s="18"/>
      <c r="G648" s="18"/>
      <c r="H648" s="18"/>
      <c r="I648" s="18"/>
      <c r="J648" s="97">
        <f t="shared" si="550"/>
        <v>5</v>
      </c>
      <c r="K648" s="3">
        <v>696.8</v>
      </c>
      <c r="L648" s="3">
        <f t="shared" si="551"/>
        <v>3484</v>
      </c>
      <c r="M648" s="3">
        <v>696.8</v>
      </c>
      <c r="N648" s="3">
        <f t="shared" si="552"/>
        <v>3484</v>
      </c>
      <c r="O648" s="3">
        <f t="shared" si="553"/>
        <v>0</v>
      </c>
      <c r="P648" s="3">
        <f t="shared" si="553"/>
        <v>0</v>
      </c>
      <c r="R648" s="3">
        <f t="shared" si="554"/>
        <v>0</v>
      </c>
      <c r="S648" s="3">
        <f t="shared" si="555"/>
        <v>0</v>
      </c>
      <c r="T648" s="3">
        <f t="shared" si="556"/>
        <v>0</v>
      </c>
      <c r="U648" s="3">
        <f t="shared" si="557"/>
        <v>0</v>
      </c>
    </row>
    <row r="649" spans="2:21" s="1" customFormat="1" ht="15" hidden="1" customHeight="1" x14ac:dyDescent="0.3">
      <c r="B649" s="4" t="s">
        <v>1279</v>
      </c>
      <c r="C649" s="4" t="s">
        <v>1280</v>
      </c>
      <c r="D649" s="3" t="s">
        <v>28</v>
      </c>
      <c r="E649" s="18">
        <v>4</v>
      </c>
      <c r="F649" s="18"/>
      <c r="G649" s="18"/>
      <c r="H649" s="18">
        <f>VLOOKUP(B649,'MM-5'!$B$12:$G$255,4,FALSE)</f>
        <v>1</v>
      </c>
      <c r="I649" s="18"/>
      <c r="J649" s="97">
        <f t="shared" si="550"/>
        <v>5</v>
      </c>
      <c r="K649" s="3">
        <v>646.79999999999995</v>
      </c>
      <c r="L649" s="3">
        <f t="shared" si="551"/>
        <v>3234</v>
      </c>
      <c r="M649" s="3">
        <v>646.79999999999995</v>
      </c>
      <c r="N649" s="3">
        <f t="shared" si="552"/>
        <v>3234</v>
      </c>
      <c r="O649" s="3">
        <f t="shared" si="553"/>
        <v>0</v>
      </c>
      <c r="P649" s="3">
        <f t="shared" si="553"/>
        <v>0</v>
      </c>
      <c r="R649" s="3">
        <f t="shared" si="554"/>
        <v>0</v>
      </c>
      <c r="S649" s="3">
        <f t="shared" si="555"/>
        <v>0</v>
      </c>
      <c r="T649" s="3">
        <f t="shared" si="556"/>
        <v>646.79999999999995</v>
      </c>
      <c r="U649" s="3">
        <f t="shared" si="557"/>
        <v>0</v>
      </c>
    </row>
    <row r="650" spans="2:21" s="1" customFormat="1" ht="15" hidden="1" customHeight="1" x14ac:dyDescent="0.3">
      <c r="B650" s="4" t="s">
        <v>1281</v>
      </c>
      <c r="C650" s="4" t="s">
        <v>1282</v>
      </c>
      <c r="D650" s="3" t="s">
        <v>28</v>
      </c>
      <c r="E650" s="18">
        <v>5</v>
      </c>
      <c r="F650" s="18"/>
      <c r="G650" s="18"/>
      <c r="H650" s="18">
        <f>VLOOKUP(B650,'MM-5'!$B$12:$G$255,4,FALSE)</f>
        <v>6</v>
      </c>
      <c r="I650" s="18"/>
      <c r="J650" s="97">
        <f t="shared" si="550"/>
        <v>11</v>
      </c>
      <c r="K650" s="3">
        <v>596.79999999999995</v>
      </c>
      <c r="L650" s="3">
        <f t="shared" si="551"/>
        <v>6564.8</v>
      </c>
      <c r="M650" s="3">
        <v>596.79999999999995</v>
      </c>
      <c r="N650" s="3">
        <f t="shared" si="552"/>
        <v>6564.8</v>
      </c>
      <c r="O650" s="3">
        <f t="shared" si="553"/>
        <v>0</v>
      </c>
      <c r="P650" s="3">
        <f t="shared" si="553"/>
        <v>0</v>
      </c>
      <c r="R650" s="3">
        <f t="shared" si="554"/>
        <v>0</v>
      </c>
      <c r="S650" s="3">
        <f t="shared" si="555"/>
        <v>0</v>
      </c>
      <c r="T650" s="3">
        <f t="shared" si="556"/>
        <v>3580.8</v>
      </c>
      <c r="U650" s="3">
        <f t="shared" si="557"/>
        <v>0</v>
      </c>
    </row>
    <row r="651" spans="2:21" s="1" customFormat="1" ht="15" hidden="1" customHeight="1" x14ac:dyDescent="0.3">
      <c r="B651" s="4" t="s">
        <v>1283</v>
      </c>
      <c r="C651" s="4" t="s">
        <v>1284</v>
      </c>
      <c r="D651" s="3" t="s">
        <v>28</v>
      </c>
      <c r="E651" s="18">
        <v>5</v>
      </c>
      <c r="F651" s="18"/>
      <c r="G651" s="18"/>
      <c r="H651" s="18"/>
      <c r="I651" s="18"/>
      <c r="J651" s="97">
        <f t="shared" si="550"/>
        <v>5</v>
      </c>
      <c r="K651" s="3">
        <v>626.79999999999995</v>
      </c>
      <c r="L651" s="3">
        <f t="shared" si="551"/>
        <v>3134</v>
      </c>
      <c r="M651" s="3">
        <v>626.79999999999995</v>
      </c>
      <c r="N651" s="3">
        <f t="shared" si="552"/>
        <v>3134</v>
      </c>
      <c r="O651" s="3">
        <f t="shared" si="553"/>
        <v>0</v>
      </c>
      <c r="P651" s="3">
        <f t="shared" si="553"/>
        <v>0</v>
      </c>
      <c r="R651" s="3">
        <f t="shared" si="554"/>
        <v>0</v>
      </c>
      <c r="S651" s="3">
        <f t="shared" si="555"/>
        <v>0</v>
      </c>
      <c r="T651" s="3">
        <f t="shared" si="556"/>
        <v>0</v>
      </c>
      <c r="U651" s="3">
        <f t="shared" si="557"/>
        <v>0</v>
      </c>
    </row>
    <row r="652" spans="2:21" s="1" customFormat="1" ht="15" hidden="1" customHeight="1" x14ac:dyDescent="0.3">
      <c r="B652" s="4" t="s">
        <v>1285</v>
      </c>
      <c r="C652" s="4" t="s">
        <v>1286</v>
      </c>
      <c r="D652" s="3" t="s">
        <v>28</v>
      </c>
      <c r="E652" s="18">
        <v>1</v>
      </c>
      <c r="F652" s="18"/>
      <c r="G652" s="18"/>
      <c r="H652" s="18"/>
      <c r="I652" s="18"/>
      <c r="J652" s="97">
        <f t="shared" si="550"/>
        <v>1</v>
      </c>
      <c r="K652" s="3">
        <v>616.79999999999995</v>
      </c>
      <c r="L652" s="3">
        <f t="shared" si="551"/>
        <v>616.79999999999995</v>
      </c>
      <c r="M652" s="3">
        <v>616.79999999999995</v>
      </c>
      <c r="N652" s="3">
        <f t="shared" si="552"/>
        <v>616.79999999999995</v>
      </c>
      <c r="O652" s="3">
        <f t="shared" si="553"/>
        <v>0</v>
      </c>
      <c r="P652" s="3">
        <f t="shared" si="553"/>
        <v>0</v>
      </c>
      <c r="R652" s="3">
        <f t="shared" si="554"/>
        <v>0</v>
      </c>
      <c r="S652" s="3">
        <f t="shared" si="555"/>
        <v>0</v>
      </c>
      <c r="T652" s="3">
        <f t="shared" si="556"/>
        <v>0</v>
      </c>
      <c r="U652" s="3">
        <f t="shared" si="557"/>
        <v>0</v>
      </c>
    </row>
    <row r="653" spans="2:21" s="1" customFormat="1" ht="15" hidden="1" customHeight="1" x14ac:dyDescent="0.3">
      <c r="B653" s="4" t="s">
        <v>1287</v>
      </c>
      <c r="C653" s="4" t="s">
        <v>1288</v>
      </c>
      <c r="D653" s="3" t="s">
        <v>28</v>
      </c>
      <c r="E653" s="18">
        <v>5</v>
      </c>
      <c r="F653" s="18"/>
      <c r="G653" s="18"/>
      <c r="H653" s="18"/>
      <c r="I653" s="18"/>
      <c r="J653" s="97">
        <f t="shared" si="550"/>
        <v>5</v>
      </c>
      <c r="K653" s="3">
        <v>280</v>
      </c>
      <c r="L653" s="3">
        <f t="shared" si="551"/>
        <v>1400</v>
      </c>
      <c r="M653" s="3">
        <v>280</v>
      </c>
      <c r="N653" s="3">
        <f t="shared" si="552"/>
        <v>1400</v>
      </c>
      <c r="O653" s="3">
        <f t="shared" si="553"/>
        <v>0</v>
      </c>
      <c r="P653" s="3">
        <f t="shared" si="553"/>
        <v>0</v>
      </c>
      <c r="R653" s="3">
        <f t="shared" si="554"/>
        <v>0</v>
      </c>
      <c r="S653" s="3">
        <f t="shared" si="555"/>
        <v>0</v>
      </c>
      <c r="T653" s="3">
        <f t="shared" si="556"/>
        <v>0</v>
      </c>
      <c r="U653" s="3">
        <f t="shared" si="557"/>
        <v>0</v>
      </c>
    </row>
    <row r="654" spans="2:21" s="1" customFormat="1" ht="15" hidden="1" customHeight="1" x14ac:dyDescent="0.3">
      <c r="B654" s="4" t="s">
        <v>1289</v>
      </c>
      <c r="C654" s="4" t="s">
        <v>1290</v>
      </c>
      <c r="D654" s="3" t="s">
        <v>28</v>
      </c>
      <c r="E654" s="18">
        <v>2</v>
      </c>
      <c r="F654" s="18"/>
      <c r="G654" s="18"/>
      <c r="H654" s="18"/>
      <c r="I654" s="18"/>
      <c r="J654" s="97">
        <f t="shared" si="550"/>
        <v>2</v>
      </c>
      <c r="K654" s="3">
        <v>453.6</v>
      </c>
      <c r="L654" s="3">
        <f t="shared" si="551"/>
        <v>907.2</v>
      </c>
      <c r="M654" s="3">
        <v>453.6</v>
      </c>
      <c r="N654" s="3">
        <f t="shared" si="552"/>
        <v>907.2</v>
      </c>
      <c r="O654" s="3">
        <f t="shared" si="553"/>
        <v>0</v>
      </c>
      <c r="P654" s="3">
        <f t="shared" si="553"/>
        <v>0</v>
      </c>
      <c r="R654" s="3">
        <f t="shared" si="554"/>
        <v>0</v>
      </c>
      <c r="S654" s="3">
        <f t="shared" si="555"/>
        <v>0</v>
      </c>
      <c r="T654" s="3">
        <f t="shared" si="556"/>
        <v>0</v>
      </c>
      <c r="U654" s="3">
        <f t="shared" si="557"/>
        <v>0</v>
      </c>
    </row>
    <row r="655" spans="2:21" s="1" customFormat="1" ht="15" hidden="1" customHeight="1" x14ac:dyDescent="0.3">
      <c r="B655" s="4" t="s">
        <v>1291</v>
      </c>
      <c r="C655" s="4" t="s">
        <v>1292</v>
      </c>
      <c r="D655" s="3" t="s">
        <v>28</v>
      </c>
      <c r="E655" s="18">
        <v>24</v>
      </c>
      <c r="F655" s="18"/>
      <c r="G655" s="18"/>
      <c r="H655" s="18"/>
      <c r="I655" s="18"/>
      <c r="J655" s="97">
        <f t="shared" si="550"/>
        <v>24</v>
      </c>
      <c r="K655" s="3">
        <v>569</v>
      </c>
      <c r="L655" s="3">
        <f t="shared" si="551"/>
        <v>13656</v>
      </c>
      <c r="M655" s="3">
        <v>569</v>
      </c>
      <c r="N655" s="3">
        <f t="shared" si="552"/>
        <v>13656</v>
      </c>
      <c r="O655" s="3">
        <f t="shared" si="553"/>
        <v>0</v>
      </c>
      <c r="P655" s="3">
        <f t="shared" si="553"/>
        <v>0</v>
      </c>
      <c r="R655" s="3">
        <f t="shared" si="554"/>
        <v>0</v>
      </c>
      <c r="S655" s="3">
        <f t="shared" si="555"/>
        <v>0</v>
      </c>
      <c r="T655" s="3">
        <f t="shared" si="556"/>
        <v>0</v>
      </c>
      <c r="U655" s="3">
        <f t="shared" si="557"/>
        <v>0</v>
      </c>
    </row>
    <row r="656" spans="2:21" s="1" customFormat="1" ht="15" hidden="1" customHeight="1" x14ac:dyDescent="0.3">
      <c r="B656" s="4" t="s">
        <v>1293</v>
      </c>
      <c r="C656" s="4" t="s">
        <v>1294</v>
      </c>
      <c r="D656" s="3" t="s">
        <v>28</v>
      </c>
      <c r="E656" s="18">
        <v>4</v>
      </c>
      <c r="F656" s="18"/>
      <c r="G656" s="18"/>
      <c r="H656" s="18"/>
      <c r="I656" s="18"/>
      <c r="J656" s="97">
        <f t="shared" si="550"/>
        <v>4</v>
      </c>
      <c r="K656" s="3">
        <v>260</v>
      </c>
      <c r="L656" s="3">
        <f t="shared" si="551"/>
        <v>1040</v>
      </c>
      <c r="M656" s="3">
        <v>260</v>
      </c>
      <c r="N656" s="3">
        <f t="shared" si="552"/>
        <v>1040</v>
      </c>
      <c r="O656" s="3">
        <f t="shared" si="553"/>
        <v>0</v>
      </c>
      <c r="P656" s="3">
        <f t="shared" si="553"/>
        <v>0</v>
      </c>
      <c r="R656" s="3">
        <f t="shared" si="554"/>
        <v>0</v>
      </c>
      <c r="S656" s="3">
        <f t="shared" si="555"/>
        <v>0</v>
      </c>
      <c r="T656" s="3">
        <f t="shared" si="556"/>
        <v>0</v>
      </c>
      <c r="U656" s="3">
        <f t="shared" si="557"/>
        <v>0</v>
      </c>
    </row>
    <row r="657" spans="2:21" s="1" customFormat="1" ht="15" hidden="1" customHeight="1" x14ac:dyDescent="0.3">
      <c r="B657" s="4" t="s">
        <v>1295</v>
      </c>
      <c r="C657" s="4" t="s">
        <v>1296</v>
      </c>
      <c r="D657" s="3" t="s">
        <v>28</v>
      </c>
      <c r="E657" s="18">
        <v>124</v>
      </c>
      <c r="F657" s="18"/>
      <c r="G657" s="18"/>
      <c r="H657" s="18"/>
      <c r="I657" s="18"/>
      <c r="J657" s="97">
        <f t="shared" si="550"/>
        <v>124</v>
      </c>
      <c r="K657" s="3">
        <v>1162.9000000000001</v>
      </c>
      <c r="L657" s="3">
        <f t="shared" si="551"/>
        <v>144199.6</v>
      </c>
      <c r="M657" s="3">
        <v>1162.9000000000001</v>
      </c>
      <c r="N657" s="3">
        <f t="shared" si="552"/>
        <v>144199.6</v>
      </c>
      <c r="O657" s="3">
        <f t="shared" si="553"/>
        <v>0</v>
      </c>
      <c r="P657" s="3">
        <f t="shared" si="553"/>
        <v>0</v>
      </c>
      <c r="R657" s="3">
        <f t="shared" si="554"/>
        <v>0</v>
      </c>
      <c r="S657" s="3">
        <f t="shared" si="555"/>
        <v>0</v>
      </c>
      <c r="T657" s="3">
        <f t="shared" si="556"/>
        <v>0</v>
      </c>
      <c r="U657" s="3">
        <f t="shared" si="557"/>
        <v>0</v>
      </c>
    </row>
    <row r="658" spans="2:21" s="1" customFormat="1" ht="15" hidden="1" customHeight="1" x14ac:dyDescent="0.3">
      <c r="B658" s="4" t="s">
        <v>1297</v>
      </c>
      <c r="C658" s="4" t="s">
        <v>1298</v>
      </c>
      <c r="D658" s="3" t="s">
        <v>28</v>
      </c>
      <c r="E658" s="18">
        <v>3</v>
      </c>
      <c r="F658" s="18"/>
      <c r="G658" s="18"/>
      <c r="H658" s="18">
        <f>VLOOKUP(B658,'MM-5'!$B$12:$G$255,4,FALSE)</f>
        <v>4</v>
      </c>
      <c r="I658" s="18"/>
      <c r="J658" s="97">
        <f t="shared" si="550"/>
        <v>7</v>
      </c>
      <c r="K658" s="3">
        <v>250</v>
      </c>
      <c r="L658" s="3">
        <f t="shared" si="551"/>
        <v>1750</v>
      </c>
      <c r="M658" s="3">
        <v>250</v>
      </c>
      <c r="N658" s="3">
        <f t="shared" si="552"/>
        <v>1750</v>
      </c>
      <c r="O658" s="3">
        <f t="shared" si="553"/>
        <v>0</v>
      </c>
      <c r="P658" s="3">
        <f t="shared" si="553"/>
        <v>0</v>
      </c>
      <c r="R658" s="3">
        <f t="shared" si="554"/>
        <v>0</v>
      </c>
      <c r="S658" s="3">
        <f t="shared" si="555"/>
        <v>0</v>
      </c>
      <c r="T658" s="3">
        <f t="shared" si="556"/>
        <v>1000</v>
      </c>
      <c r="U658" s="3">
        <f t="shared" si="557"/>
        <v>0</v>
      </c>
    </row>
    <row r="659" spans="2:21" s="1" customFormat="1" ht="15" hidden="1" customHeight="1" x14ac:dyDescent="0.3">
      <c r="B659" s="4" t="s">
        <v>1299</v>
      </c>
      <c r="C659" s="4" t="s">
        <v>1300</v>
      </c>
      <c r="D659" s="3" t="s">
        <v>28</v>
      </c>
      <c r="E659" s="18">
        <v>2</v>
      </c>
      <c r="F659" s="18"/>
      <c r="G659" s="18"/>
      <c r="H659" s="18"/>
      <c r="I659" s="18"/>
      <c r="J659" s="97">
        <f t="shared" si="550"/>
        <v>2</v>
      </c>
      <c r="K659" s="3">
        <v>667.64</v>
      </c>
      <c r="L659" s="3">
        <f t="shared" si="551"/>
        <v>1335.28</v>
      </c>
      <c r="M659" s="3">
        <v>667.64</v>
      </c>
      <c r="N659" s="3">
        <f t="shared" si="552"/>
        <v>1335.28</v>
      </c>
      <c r="O659" s="3">
        <f t="shared" si="553"/>
        <v>0</v>
      </c>
      <c r="P659" s="3">
        <f t="shared" si="553"/>
        <v>0</v>
      </c>
      <c r="R659" s="3">
        <f t="shared" si="554"/>
        <v>0</v>
      </c>
      <c r="S659" s="3">
        <f t="shared" si="555"/>
        <v>0</v>
      </c>
      <c r="T659" s="3">
        <f t="shared" si="556"/>
        <v>0</v>
      </c>
      <c r="U659" s="3">
        <f t="shared" si="557"/>
        <v>0</v>
      </c>
    </row>
    <row r="660" spans="2:21" s="1" customFormat="1" ht="15" hidden="1" customHeight="1" x14ac:dyDescent="0.3">
      <c r="B660" s="4" t="s">
        <v>1301</v>
      </c>
      <c r="C660" s="4" t="s">
        <v>1302</v>
      </c>
      <c r="D660" s="3" t="s">
        <v>28</v>
      </c>
      <c r="E660" s="18">
        <v>35</v>
      </c>
      <c r="F660" s="18"/>
      <c r="G660" s="18"/>
      <c r="H660" s="18"/>
      <c r="I660" s="18"/>
      <c r="J660" s="97">
        <f t="shared" si="550"/>
        <v>35</v>
      </c>
      <c r="K660" s="3">
        <v>512.11</v>
      </c>
      <c r="L660" s="3">
        <f t="shared" si="551"/>
        <v>17923.849999999999</v>
      </c>
      <c r="M660" s="3">
        <v>512.11</v>
      </c>
      <c r="N660" s="3">
        <f t="shared" si="552"/>
        <v>17923.849999999999</v>
      </c>
      <c r="O660" s="3">
        <f t="shared" si="553"/>
        <v>0</v>
      </c>
      <c r="P660" s="3">
        <f t="shared" si="553"/>
        <v>0</v>
      </c>
      <c r="R660" s="3">
        <f t="shared" si="554"/>
        <v>0</v>
      </c>
      <c r="S660" s="3">
        <f t="shared" si="555"/>
        <v>0</v>
      </c>
      <c r="T660" s="3">
        <f t="shared" si="556"/>
        <v>0</v>
      </c>
      <c r="U660" s="3">
        <f t="shared" si="557"/>
        <v>0</v>
      </c>
    </row>
    <row r="661" spans="2:21" s="1" customFormat="1" ht="15" hidden="1" customHeight="1" x14ac:dyDescent="0.3">
      <c r="B661" s="4" t="s">
        <v>1303</v>
      </c>
      <c r="C661" s="4" t="s">
        <v>1304</v>
      </c>
      <c r="D661" s="3" t="s">
        <v>28</v>
      </c>
      <c r="E661" s="18">
        <v>50</v>
      </c>
      <c r="F661" s="18"/>
      <c r="G661" s="18"/>
      <c r="H661" s="18"/>
      <c r="I661" s="18"/>
      <c r="J661" s="97">
        <f t="shared" si="550"/>
        <v>50</v>
      </c>
      <c r="K661" s="3">
        <v>185</v>
      </c>
      <c r="L661" s="3">
        <f t="shared" si="551"/>
        <v>9250</v>
      </c>
      <c r="M661" s="3">
        <v>185</v>
      </c>
      <c r="N661" s="3">
        <f t="shared" si="552"/>
        <v>9250</v>
      </c>
      <c r="O661" s="3">
        <f t="shared" si="553"/>
        <v>0</v>
      </c>
      <c r="P661" s="3">
        <f t="shared" si="553"/>
        <v>0</v>
      </c>
      <c r="R661" s="3">
        <f t="shared" si="554"/>
        <v>0</v>
      </c>
      <c r="S661" s="3">
        <f t="shared" si="555"/>
        <v>0</v>
      </c>
      <c r="T661" s="3">
        <f t="shared" si="556"/>
        <v>0</v>
      </c>
      <c r="U661" s="3">
        <f t="shared" si="557"/>
        <v>0</v>
      </c>
    </row>
    <row r="662" spans="2:21" s="1" customFormat="1" ht="15" hidden="1" customHeight="1" x14ac:dyDescent="0.3">
      <c r="B662" s="4" t="s">
        <v>1305</v>
      </c>
      <c r="C662" s="4" t="s">
        <v>1306</v>
      </c>
      <c r="D662" s="3" t="s">
        <v>28</v>
      </c>
      <c r="E662" s="18">
        <v>18</v>
      </c>
      <c r="F662" s="18"/>
      <c r="G662" s="18"/>
      <c r="H662" s="18"/>
      <c r="I662" s="18"/>
      <c r="J662" s="97">
        <f t="shared" si="550"/>
        <v>18</v>
      </c>
      <c r="K662" s="3">
        <v>355.41</v>
      </c>
      <c r="L662" s="3">
        <f t="shared" si="551"/>
        <v>6397.38</v>
      </c>
      <c r="M662" s="3">
        <v>355.41</v>
      </c>
      <c r="N662" s="3">
        <f t="shared" si="552"/>
        <v>6397.38</v>
      </c>
      <c r="O662" s="3">
        <f t="shared" si="553"/>
        <v>0</v>
      </c>
      <c r="P662" s="3">
        <f t="shared" si="553"/>
        <v>0</v>
      </c>
      <c r="R662" s="3">
        <f t="shared" si="554"/>
        <v>0</v>
      </c>
      <c r="S662" s="3">
        <f t="shared" si="555"/>
        <v>0</v>
      </c>
      <c r="T662" s="3">
        <f t="shared" si="556"/>
        <v>0</v>
      </c>
      <c r="U662" s="3">
        <f t="shared" si="557"/>
        <v>0</v>
      </c>
    </row>
    <row r="663" spans="2:21" s="1" customFormat="1" ht="15" hidden="1" customHeight="1" x14ac:dyDescent="0.3">
      <c r="B663" s="4" t="s">
        <v>1307</v>
      </c>
      <c r="C663" s="4" t="s">
        <v>1308</v>
      </c>
      <c r="D663" s="3" t="s">
        <v>28</v>
      </c>
      <c r="E663" s="18">
        <v>2</v>
      </c>
      <c r="F663" s="18"/>
      <c r="G663" s="18"/>
      <c r="H663" s="18"/>
      <c r="I663" s="18"/>
      <c r="J663" s="97">
        <f t="shared" si="550"/>
        <v>2</v>
      </c>
      <c r="K663" s="3">
        <v>120</v>
      </c>
      <c r="L663" s="3">
        <f t="shared" si="551"/>
        <v>240</v>
      </c>
      <c r="M663" s="3">
        <v>120</v>
      </c>
      <c r="N663" s="3">
        <f t="shared" si="552"/>
        <v>240</v>
      </c>
      <c r="O663" s="3">
        <f t="shared" si="553"/>
        <v>0</v>
      </c>
      <c r="P663" s="3">
        <f t="shared" si="553"/>
        <v>0</v>
      </c>
      <c r="R663" s="3">
        <f t="shared" si="554"/>
        <v>0</v>
      </c>
      <c r="S663" s="3">
        <f t="shared" si="555"/>
        <v>0</v>
      </c>
      <c r="T663" s="3">
        <f t="shared" si="556"/>
        <v>0</v>
      </c>
      <c r="U663" s="3">
        <f t="shared" si="557"/>
        <v>0</v>
      </c>
    </row>
    <row r="664" spans="2:21" s="1" customFormat="1" ht="15" hidden="1" customHeight="1" x14ac:dyDescent="0.3">
      <c r="B664" s="4" t="s">
        <v>1309</v>
      </c>
      <c r="C664" s="4" t="s">
        <v>1310</v>
      </c>
      <c r="D664" s="3" t="s">
        <v>28</v>
      </c>
      <c r="E664" s="18">
        <v>6</v>
      </c>
      <c r="F664" s="18"/>
      <c r="G664" s="18"/>
      <c r="H664" s="18"/>
      <c r="I664" s="18"/>
      <c r="J664" s="97">
        <f t="shared" si="550"/>
        <v>6</v>
      </c>
      <c r="K664" s="3">
        <v>250</v>
      </c>
      <c r="L664" s="3">
        <f t="shared" si="551"/>
        <v>1500</v>
      </c>
      <c r="M664" s="3">
        <v>250</v>
      </c>
      <c r="N664" s="3">
        <f t="shared" si="552"/>
        <v>1500</v>
      </c>
      <c r="O664" s="3">
        <f t="shared" si="553"/>
        <v>0</v>
      </c>
      <c r="P664" s="3">
        <f t="shared" si="553"/>
        <v>0</v>
      </c>
      <c r="R664" s="3">
        <f t="shared" si="554"/>
        <v>0</v>
      </c>
      <c r="S664" s="3">
        <f t="shared" si="555"/>
        <v>0</v>
      </c>
      <c r="T664" s="3">
        <f t="shared" si="556"/>
        <v>0</v>
      </c>
      <c r="U664" s="3">
        <f t="shared" si="557"/>
        <v>0</v>
      </c>
    </row>
    <row r="665" spans="2:21" s="1" customFormat="1" ht="25.2" hidden="1" customHeight="1" x14ac:dyDescent="0.3">
      <c r="B665" s="12" t="s">
        <v>1311</v>
      </c>
      <c r="C665" s="12" t="s">
        <v>1312</v>
      </c>
      <c r="D665" s="13"/>
      <c r="E665" s="17"/>
      <c r="F665" s="17"/>
      <c r="G665" s="17"/>
      <c r="H665" s="17"/>
      <c r="I665" s="17"/>
      <c r="J665" s="17"/>
      <c r="K665" s="13"/>
      <c r="L665" s="13">
        <f>SUM(L666:L670)</f>
        <v>42693.760000000002</v>
      </c>
      <c r="M665" s="13"/>
      <c r="N665" s="13">
        <f>SUM(N666:N670)</f>
        <v>42693.760000000002</v>
      </c>
      <c r="O665" s="13"/>
      <c r="P665" s="13">
        <f>SUM(P666:P670)</f>
        <v>0</v>
      </c>
      <c r="R665" s="13">
        <f t="shared" ref="R665:U665" si="558">SUM(R666:R670)</f>
        <v>0</v>
      </c>
      <c r="S665" s="13">
        <f t="shared" si="558"/>
        <v>0</v>
      </c>
      <c r="T665" s="13">
        <f t="shared" si="558"/>
        <v>0</v>
      </c>
      <c r="U665" s="13">
        <f t="shared" si="558"/>
        <v>0</v>
      </c>
    </row>
    <row r="666" spans="2:21" s="1" customFormat="1" ht="15" hidden="1" customHeight="1" x14ac:dyDescent="0.3">
      <c r="B666" s="4" t="s">
        <v>1313</v>
      </c>
      <c r="C666" s="4" t="s">
        <v>1314</v>
      </c>
      <c r="D666" s="3" t="s">
        <v>28</v>
      </c>
      <c r="E666" s="18">
        <v>153</v>
      </c>
      <c r="F666" s="18"/>
      <c r="G666" s="18"/>
      <c r="H666" s="18"/>
      <c r="I666" s="18"/>
      <c r="J666" s="97">
        <f>SUM(E666:I666)</f>
        <v>153</v>
      </c>
      <c r="K666" s="3">
        <v>18.899999999999999</v>
      </c>
      <c r="L666" s="3">
        <f t="shared" ref="L666:L670" si="559">+ROUND(+IF(J666="",0,J666*K666),2)</f>
        <v>2891.7</v>
      </c>
      <c r="M666" s="3">
        <v>18.899999999999999</v>
      </c>
      <c r="N666" s="3">
        <f t="shared" ref="N666:N670" si="560">+ROUND(+IF(J666="",0,J666*M666),2)</f>
        <v>2891.7</v>
      </c>
      <c r="O666" s="3">
        <f t="shared" ref="O666:P670" si="561">+M666-K666</f>
        <v>0</v>
      </c>
      <c r="P666" s="3">
        <f t="shared" si="561"/>
        <v>0</v>
      </c>
      <c r="R666" s="3">
        <f t="shared" ref="R666:U670" si="562">+ROUND($K666*F666,2)</f>
        <v>0</v>
      </c>
      <c r="S666" s="3">
        <f t="shared" si="562"/>
        <v>0</v>
      </c>
      <c r="T666" s="3">
        <f t="shared" si="562"/>
        <v>0</v>
      </c>
      <c r="U666" s="3">
        <f t="shared" si="562"/>
        <v>0</v>
      </c>
    </row>
    <row r="667" spans="2:21" s="1" customFormat="1" ht="15" hidden="1" customHeight="1" x14ac:dyDescent="0.3">
      <c r="B667" s="4" t="s">
        <v>1315</v>
      </c>
      <c r="C667" s="4" t="s">
        <v>1316</v>
      </c>
      <c r="D667" s="3" t="s">
        <v>28</v>
      </c>
      <c r="E667" s="18">
        <v>68</v>
      </c>
      <c r="F667" s="18"/>
      <c r="G667" s="18"/>
      <c r="H667" s="18"/>
      <c r="I667" s="18"/>
      <c r="J667" s="97">
        <f>SUM(E667:I667)</f>
        <v>68</v>
      </c>
      <c r="K667" s="3">
        <v>27.49</v>
      </c>
      <c r="L667" s="3">
        <f t="shared" si="559"/>
        <v>1869.32</v>
      </c>
      <c r="M667" s="3">
        <v>27.49</v>
      </c>
      <c r="N667" s="3">
        <f t="shared" si="560"/>
        <v>1869.32</v>
      </c>
      <c r="O667" s="3">
        <f t="shared" si="561"/>
        <v>0</v>
      </c>
      <c r="P667" s="3">
        <f t="shared" si="561"/>
        <v>0</v>
      </c>
      <c r="R667" s="3">
        <f t="shared" si="562"/>
        <v>0</v>
      </c>
      <c r="S667" s="3">
        <f t="shared" si="562"/>
        <v>0</v>
      </c>
      <c r="T667" s="3">
        <f t="shared" si="562"/>
        <v>0</v>
      </c>
      <c r="U667" s="3">
        <f t="shared" si="562"/>
        <v>0</v>
      </c>
    </row>
    <row r="668" spans="2:21" s="1" customFormat="1" ht="15" hidden="1" customHeight="1" x14ac:dyDescent="0.3">
      <c r="B668" s="4" t="s">
        <v>1317</v>
      </c>
      <c r="C668" s="4" t="s">
        <v>1318</v>
      </c>
      <c r="D668" s="3" t="s">
        <v>28</v>
      </c>
      <c r="E668" s="18">
        <v>126</v>
      </c>
      <c r="F668" s="18"/>
      <c r="G668" s="18"/>
      <c r="H668" s="18"/>
      <c r="I668" s="18"/>
      <c r="J668" s="97">
        <f>SUM(E668:I668)</f>
        <v>126</v>
      </c>
      <c r="K668" s="3">
        <v>30</v>
      </c>
      <c r="L668" s="3">
        <f t="shared" si="559"/>
        <v>3780</v>
      </c>
      <c r="M668" s="3">
        <v>30</v>
      </c>
      <c r="N668" s="3">
        <f t="shared" si="560"/>
        <v>3780</v>
      </c>
      <c r="O668" s="3">
        <f t="shared" si="561"/>
        <v>0</v>
      </c>
      <c r="P668" s="3">
        <f t="shared" si="561"/>
        <v>0</v>
      </c>
      <c r="R668" s="3">
        <f t="shared" si="562"/>
        <v>0</v>
      </c>
      <c r="S668" s="3">
        <f t="shared" si="562"/>
        <v>0</v>
      </c>
      <c r="T668" s="3">
        <f t="shared" si="562"/>
        <v>0</v>
      </c>
      <c r="U668" s="3">
        <f t="shared" si="562"/>
        <v>0</v>
      </c>
    </row>
    <row r="669" spans="2:21" s="1" customFormat="1" ht="15" hidden="1" customHeight="1" x14ac:dyDescent="0.3">
      <c r="B669" s="4" t="s">
        <v>1319</v>
      </c>
      <c r="C669" s="4" t="s">
        <v>1320</v>
      </c>
      <c r="D669" s="3" t="s">
        <v>28</v>
      </c>
      <c r="E669" s="18">
        <v>118</v>
      </c>
      <c r="F669" s="18"/>
      <c r="G669" s="18"/>
      <c r="H669" s="18"/>
      <c r="I669" s="18"/>
      <c r="J669" s="97">
        <f>SUM(E669:I669)</f>
        <v>118</v>
      </c>
      <c r="K669" s="3">
        <v>105</v>
      </c>
      <c r="L669" s="3">
        <f t="shared" si="559"/>
        <v>12390</v>
      </c>
      <c r="M669" s="3">
        <v>105</v>
      </c>
      <c r="N669" s="3">
        <f t="shared" si="560"/>
        <v>12390</v>
      </c>
      <c r="O669" s="3">
        <f t="shared" si="561"/>
        <v>0</v>
      </c>
      <c r="P669" s="3">
        <f t="shared" si="561"/>
        <v>0</v>
      </c>
      <c r="R669" s="3">
        <f t="shared" si="562"/>
        <v>0</v>
      </c>
      <c r="S669" s="3">
        <f t="shared" si="562"/>
        <v>0</v>
      </c>
      <c r="T669" s="3">
        <f t="shared" si="562"/>
        <v>0</v>
      </c>
      <c r="U669" s="3">
        <f t="shared" si="562"/>
        <v>0</v>
      </c>
    </row>
    <row r="670" spans="2:21" s="1" customFormat="1" ht="15" hidden="1" customHeight="1" x14ac:dyDescent="0.3">
      <c r="B670" s="4" t="s">
        <v>1321</v>
      </c>
      <c r="C670" s="4" t="s">
        <v>1322</v>
      </c>
      <c r="D670" s="3" t="s">
        <v>28</v>
      </c>
      <c r="E670" s="18">
        <v>118</v>
      </c>
      <c r="F670" s="18"/>
      <c r="G670" s="18"/>
      <c r="H670" s="18"/>
      <c r="I670" s="18"/>
      <c r="J670" s="97">
        <f>SUM(E670:I670)</f>
        <v>118</v>
      </c>
      <c r="K670" s="3">
        <v>184.43</v>
      </c>
      <c r="L670" s="3">
        <f t="shared" si="559"/>
        <v>21762.74</v>
      </c>
      <c r="M670" s="3">
        <v>184.43</v>
      </c>
      <c r="N670" s="3">
        <f t="shared" si="560"/>
        <v>21762.74</v>
      </c>
      <c r="O670" s="3">
        <f t="shared" si="561"/>
        <v>0</v>
      </c>
      <c r="P670" s="3">
        <f t="shared" si="561"/>
        <v>0</v>
      </c>
      <c r="R670" s="3">
        <f t="shared" si="562"/>
        <v>0</v>
      </c>
      <c r="S670" s="3">
        <f t="shared" si="562"/>
        <v>0</v>
      </c>
      <c r="T670" s="3">
        <f t="shared" si="562"/>
        <v>0</v>
      </c>
      <c r="U670" s="3">
        <f t="shared" si="562"/>
        <v>0</v>
      </c>
    </row>
    <row r="671" spans="2:21" s="1" customFormat="1" ht="25.2" customHeight="1" x14ac:dyDescent="0.3">
      <c r="B671" s="12" t="s">
        <v>1323</v>
      </c>
      <c r="C671" s="12" t="s">
        <v>1324</v>
      </c>
      <c r="D671" s="13"/>
      <c r="E671" s="17"/>
      <c r="F671" s="17"/>
      <c r="G671" s="17"/>
      <c r="H671" s="17"/>
      <c r="I671" s="17"/>
      <c r="J671" s="17"/>
      <c r="K671" s="13"/>
      <c r="L671" s="13">
        <f>SUM(L672)</f>
        <v>16366.77</v>
      </c>
      <c r="M671" s="13"/>
      <c r="N671" s="13">
        <f>SUM(N672)</f>
        <v>17122.07</v>
      </c>
      <c r="O671" s="13"/>
      <c r="P671" s="13">
        <f>SUM(P672)</f>
        <v>755.29999999999927</v>
      </c>
      <c r="R671" s="13">
        <f t="shared" ref="R671:U671" si="563">SUM(R672)</f>
        <v>0</v>
      </c>
      <c r="S671" s="13">
        <f t="shared" si="563"/>
        <v>0</v>
      </c>
      <c r="T671" s="13">
        <f t="shared" si="563"/>
        <v>394.38</v>
      </c>
      <c r="U671" s="13">
        <f t="shared" si="563"/>
        <v>0</v>
      </c>
    </row>
    <row r="672" spans="2:21" s="1" customFormat="1" ht="15" customHeight="1" x14ac:dyDescent="0.3">
      <c r="B672" s="4" t="s">
        <v>1325</v>
      </c>
      <c r="C672" s="4" t="s">
        <v>1326</v>
      </c>
      <c r="D672" s="3" t="s">
        <v>28</v>
      </c>
      <c r="E672" s="18">
        <v>567</v>
      </c>
      <c r="F672" s="18"/>
      <c r="G672" s="18"/>
      <c r="H672" s="18">
        <f>VLOOKUP(B672,'MM-5'!$B$12:$G$255,4,FALSE)</f>
        <v>14</v>
      </c>
      <c r="I672" s="18"/>
      <c r="J672" s="97">
        <f>SUM(E672:I672)</f>
        <v>581</v>
      </c>
      <c r="K672" s="3">
        <v>28.17</v>
      </c>
      <c r="L672" s="3">
        <f t="shared" ref="L672" si="564">+ROUND(+IF(J672="",0,J672*K672),2)</f>
        <v>16366.77</v>
      </c>
      <c r="M672" s="3">
        <v>29.47</v>
      </c>
      <c r="N672" s="3">
        <f t="shared" ref="N672" si="565">+ROUND(+IF(J672="",0,J672*M672),2)</f>
        <v>17122.07</v>
      </c>
      <c r="O672" s="3">
        <f>+M672-K672</f>
        <v>1.2999999999999972</v>
      </c>
      <c r="P672" s="3">
        <f>+N672-L672</f>
        <v>755.29999999999927</v>
      </c>
      <c r="R672" s="3">
        <f>+ROUND($K672*F672,2)</f>
        <v>0</v>
      </c>
      <c r="S672" s="3">
        <f>+ROUND($K672*G672,2)</f>
        <v>0</v>
      </c>
      <c r="T672" s="3">
        <f>+ROUND($K672*H672,2)</f>
        <v>394.38</v>
      </c>
      <c r="U672" s="3">
        <f>+ROUND($K672*I672,2)</f>
        <v>0</v>
      </c>
    </row>
    <row r="673" spans="2:21" s="1" customFormat="1" ht="25.2" customHeight="1" x14ac:dyDescent="0.3">
      <c r="B673" s="12" t="s">
        <v>1327</v>
      </c>
      <c r="C673" s="12" t="s">
        <v>1328</v>
      </c>
      <c r="D673" s="13"/>
      <c r="E673" s="17"/>
      <c r="F673" s="17"/>
      <c r="G673" s="17"/>
      <c r="H673" s="17"/>
      <c r="I673" s="17"/>
      <c r="J673" s="17"/>
      <c r="K673" s="13"/>
      <c r="L673" s="13">
        <f>SUM(L674)</f>
        <v>8762.49</v>
      </c>
      <c r="M673" s="13"/>
      <c r="N673" s="13">
        <f>SUM(N674)</f>
        <v>9164.76</v>
      </c>
      <c r="O673" s="13"/>
      <c r="P673" s="13">
        <f>SUM(P674)</f>
        <v>402.27000000000044</v>
      </c>
      <c r="R673" s="13">
        <f t="shared" ref="R673:U673" si="566">SUM(R674)</f>
        <v>0</v>
      </c>
      <c r="S673" s="13">
        <f t="shared" si="566"/>
        <v>0</v>
      </c>
      <c r="T673" s="13">
        <f t="shared" si="566"/>
        <v>0</v>
      </c>
      <c r="U673" s="13">
        <f t="shared" si="566"/>
        <v>0</v>
      </c>
    </row>
    <row r="674" spans="2:21" s="1" customFormat="1" ht="15" customHeight="1" x14ac:dyDescent="0.3">
      <c r="B674" s="4" t="s">
        <v>1329</v>
      </c>
      <c r="C674" s="4" t="s">
        <v>1330</v>
      </c>
      <c r="D674" s="3" t="s">
        <v>28</v>
      </c>
      <c r="E674" s="18">
        <v>583</v>
      </c>
      <c r="F674" s="18"/>
      <c r="G674" s="18"/>
      <c r="H674" s="18"/>
      <c r="I674" s="18"/>
      <c r="J674" s="97">
        <f>SUM(E674:I674)</f>
        <v>583</v>
      </c>
      <c r="K674" s="3">
        <v>15.03</v>
      </c>
      <c r="L674" s="3">
        <f t="shared" ref="L674" si="567">+ROUND(+IF(J674="",0,J674*K674),2)</f>
        <v>8762.49</v>
      </c>
      <c r="M674" s="3">
        <v>15.72</v>
      </c>
      <c r="N674" s="3">
        <f t="shared" ref="N674" si="568">+ROUND(+IF(J674="",0,J674*M674),2)</f>
        <v>9164.76</v>
      </c>
      <c r="O674" s="3">
        <f>+M674-K674</f>
        <v>0.69000000000000128</v>
      </c>
      <c r="P674" s="3">
        <f>+N674-L674</f>
        <v>402.27000000000044</v>
      </c>
      <c r="R674" s="3">
        <f>+ROUND($K674*F674,2)</f>
        <v>0</v>
      </c>
      <c r="S674" s="3">
        <f>+ROUND($K674*G674,2)</f>
        <v>0</v>
      </c>
      <c r="T674" s="3">
        <f>+ROUND($K674*H674,2)</f>
        <v>0</v>
      </c>
      <c r="U674" s="3">
        <f>+ROUND($K674*I674,2)</f>
        <v>0</v>
      </c>
    </row>
    <row r="675" spans="2:21" s="1" customFormat="1" ht="25.2" customHeight="1" x14ac:dyDescent="0.3">
      <c r="B675" s="10" t="s">
        <v>1331</v>
      </c>
      <c r="C675" s="10" t="s">
        <v>1332</v>
      </c>
      <c r="D675" s="11"/>
      <c r="E675" s="16"/>
      <c r="F675" s="16"/>
      <c r="G675" s="16"/>
      <c r="H675" s="16"/>
      <c r="I675" s="16"/>
      <c r="J675" s="16"/>
      <c r="K675" s="11"/>
      <c r="L675" s="11">
        <f>+L676+L681+L692+L700+L757+L768+L770</f>
        <v>303107.5399999998</v>
      </c>
      <c r="M675" s="11"/>
      <c r="N675" s="11">
        <f>+N676+N681+N692+N700+N757+N768+N770</f>
        <v>307405.71999999997</v>
      </c>
      <c r="O675" s="11"/>
      <c r="P675" s="11">
        <f>+P676+P681+P692+P700+P757+P768+P770</f>
        <v>4298.1799999999985</v>
      </c>
      <c r="R675" s="11">
        <f t="shared" ref="R675:U675" si="569">+R676+R681+R692+R700+R757+R768+R770</f>
        <v>0</v>
      </c>
      <c r="S675" s="11">
        <f t="shared" si="569"/>
        <v>0</v>
      </c>
      <c r="T675" s="11">
        <f t="shared" si="569"/>
        <v>27998.080000000009</v>
      </c>
      <c r="U675" s="11">
        <f t="shared" si="569"/>
        <v>-622396.52000000014</v>
      </c>
    </row>
    <row r="676" spans="2:21" s="1" customFormat="1" ht="25.2" hidden="1" customHeight="1" x14ac:dyDescent="0.3">
      <c r="B676" s="12" t="s">
        <v>1333</v>
      </c>
      <c r="C676" s="12" t="s">
        <v>1334</v>
      </c>
      <c r="D676" s="13"/>
      <c r="E676" s="17"/>
      <c r="F676" s="17"/>
      <c r="G676" s="17"/>
      <c r="H676" s="17"/>
      <c r="I676" s="17"/>
      <c r="J676" s="17"/>
      <c r="K676" s="13"/>
      <c r="L676" s="13">
        <f>SUM(L677:L680)</f>
        <v>0</v>
      </c>
      <c r="M676" s="13"/>
      <c r="N676" s="13">
        <f>SUM(N677:N680)</f>
        <v>0</v>
      </c>
      <c r="O676" s="13"/>
      <c r="P676" s="13">
        <f>SUM(P677:P680)</f>
        <v>0</v>
      </c>
      <c r="R676" s="13">
        <f t="shared" ref="R676:U676" si="570">SUM(R677:R680)</f>
        <v>0</v>
      </c>
      <c r="S676" s="13">
        <f t="shared" si="570"/>
        <v>0</v>
      </c>
      <c r="T676" s="13">
        <f t="shared" si="570"/>
        <v>0</v>
      </c>
      <c r="U676" s="13">
        <f t="shared" si="570"/>
        <v>-140818.04999999999</v>
      </c>
    </row>
    <row r="677" spans="2:21" s="1" customFormat="1" ht="15" hidden="1" customHeight="1" x14ac:dyDescent="0.3">
      <c r="B677" s="4" t="s">
        <v>1335</v>
      </c>
      <c r="C677" s="4" t="s">
        <v>1336</v>
      </c>
      <c r="D677" s="3" t="s">
        <v>1337</v>
      </c>
      <c r="E677" s="18">
        <v>384</v>
      </c>
      <c r="F677" s="18"/>
      <c r="G677" s="18"/>
      <c r="H677" s="18"/>
      <c r="I677" s="18">
        <f>-VLOOKUP(B677,'DD-5'!$B$12:$G$280,4,FALSE)</f>
        <v>-384</v>
      </c>
      <c r="J677" s="97">
        <f>SUM(E677:I677)</f>
        <v>0</v>
      </c>
      <c r="K677" s="3">
        <v>219.48</v>
      </c>
      <c r="L677" s="3">
        <f t="shared" ref="L677:L680" si="571">+ROUND(+IF(J677="",0,J677*K677),2)</f>
        <v>0</v>
      </c>
      <c r="M677" s="3">
        <v>224.08</v>
      </c>
      <c r="N677" s="3">
        <f t="shared" ref="N677:N680" si="572">+ROUND(+IF(J677="",0,J677*M677),2)</f>
        <v>0</v>
      </c>
      <c r="O677" s="3">
        <f t="shared" ref="O677:P680" si="573">+M677-K677</f>
        <v>4.6000000000000227</v>
      </c>
      <c r="P677" s="3">
        <f t="shared" si="573"/>
        <v>0</v>
      </c>
      <c r="R677" s="3">
        <f t="shared" ref="R677:U680" si="574">+ROUND($K677*F677,2)</f>
        <v>0</v>
      </c>
      <c r="S677" s="3">
        <f t="shared" si="574"/>
        <v>0</v>
      </c>
      <c r="T677" s="3">
        <f t="shared" si="574"/>
        <v>0</v>
      </c>
      <c r="U677" s="3">
        <f t="shared" si="574"/>
        <v>-84280.320000000007</v>
      </c>
    </row>
    <row r="678" spans="2:21" s="1" customFormat="1" ht="15" hidden="1" customHeight="1" x14ac:dyDescent="0.3">
      <c r="B678" s="4" t="s">
        <v>1338</v>
      </c>
      <c r="C678" s="4" t="s">
        <v>1339</v>
      </c>
      <c r="D678" s="3" t="s">
        <v>1337</v>
      </c>
      <c r="E678" s="18">
        <v>11</v>
      </c>
      <c r="F678" s="18"/>
      <c r="G678" s="18"/>
      <c r="H678" s="18"/>
      <c r="I678" s="18">
        <f>-VLOOKUP(B678,'DD-5'!$B$12:$G$280,4,FALSE)</f>
        <v>-11</v>
      </c>
      <c r="J678" s="97">
        <f>SUM(E678:I678)</f>
        <v>0</v>
      </c>
      <c r="K678" s="3">
        <v>170.28</v>
      </c>
      <c r="L678" s="3">
        <f t="shared" si="571"/>
        <v>0</v>
      </c>
      <c r="M678" s="3">
        <v>172.43</v>
      </c>
      <c r="N678" s="3">
        <f t="shared" si="572"/>
        <v>0</v>
      </c>
      <c r="O678" s="3">
        <f t="shared" si="573"/>
        <v>2.1500000000000057</v>
      </c>
      <c r="P678" s="3">
        <f t="shared" si="573"/>
        <v>0</v>
      </c>
      <c r="R678" s="3">
        <f t="shared" si="574"/>
        <v>0</v>
      </c>
      <c r="S678" s="3">
        <f t="shared" si="574"/>
        <v>0</v>
      </c>
      <c r="T678" s="3">
        <f t="shared" si="574"/>
        <v>0</v>
      </c>
      <c r="U678" s="3">
        <f t="shared" si="574"/>
        <v>-1873.08</v>
      </c>
    </row>
    <row r="679" spans="2:21" s="1" customFormat="1" ht="15" hidden="1" customHeight="1" x14ac:dyDescent="0.3">
      <c r="B679" s="4" t="s">
        <v>1340</v>
      </c>
      <c r="C679" s="4" t="s">
        <v>1341</v>
      </c>
      <c r="D679" s="3" t="s">
        <v>1337</v>
      </c>
      <c r="E679" s="18">
        <v>35</v>
      </c>
      <c r="F679" s="18"/>
      <c r="G679" s="18"/>
      <c r="H679" s="18"/>
      <c r="I679" s="18">
        <f>-VLOOKUP(B679,'DD-5'!$B$12:$G$280,4,FALSE)</f>
        <v>-35</v>
      </c>
      <c r="J679" s="97">
        <f>SUM(E679:I679)</f>
        <v>0</v>
      </c>
      <c r="K679" s="3">
        <v>399.87</v>
      </c>
      <c r="L679" s="3">
        <f t="shared" si="571"/>
        <v>0</v>
      </c>
      <c r="M679" s="3">
        <v>404.47</v>
      </c>
      <c r="N679" s="3">
        <f t="shared" si="572"/>
        <v>0</v>
      </c>
      <c r="O679" s="3">
        <f t="shared" si="573"/>
        <v>4.6000000000000227</v>
      </c>
      <c r="P679" s="3">
        <f t="shared" si="573"/>
        <v>0</v>
      </c>
      <c r="R679" s="3">
        <f t="shared" si="574"/>
        <v>0</v>
      </c>
      <c r="S679" s="3">
        <f t="shared" si="574"/>
        <v>0</v>
      </c>
      <c r="T679" s="3">
        <f t="shared" si="574"/>
        <v>0</v>
      </c>
      <c r="U679" s="3">
        <f t="shared" si="574"/>
        <v>-13995.45</v>
      </c>
    </row>
    <row r="680" spans="2:21" s="1" customFormat="1" ht="15" hidden="1" customHeight="1" x14ac:dyDescent="0.3">
      <c r="B680" s="4" t="s">
        <v>1342</v>
      </c>
      <c r="C680" s="4" t="s">
        <v>1343</v>
      </c>
      <c r="D680" s="3" t="s">
        <v>1337</v>
      </c>
      <c r="E680" s="18">
        <v>130</v>
      </c>
      <c r="F680" s="18"/>
      <c r="G680" s="18"/>
      <c r="H680" s="18"/>
      <c r="I680" s="18">
        <f>-VLOOKUP(B680,'DD-5'!$B$12:$G$280,4,FALSE)</f>
        <v>-130</v>
      </c>
      <c r="J680" s="97">
        <f>SUM(E680:I680)</f>
        <v>0</v>
      </c>
      <c r="K680" s="3">
        <v>312.83999999999997</v>
      </c>
      <c r="L680" s="3">
        <f t="shared" si="571"/>
        <v>0</v>
      </c>
      <c r="M680" s="3">
        <v>317.44</v>
      </c>
      <c r="N680" s="3">
        <f t="shared" si="572"/>
        <v>0</v>
      </c>
      <c r="O680" s="3">
        <f t="shared" si="573"/>
        <v>4.6000000000000227</v>
      </c>
      <c r="P680" s="3">
        <f t="shared" si="573"/>
        <v>0</v>
      </c>
      <c r="R680" s="3">
        <f t="shared" si="574"/>
        <v>0</v>
      </c>
      <c r="S680" s="3">
        <f t="shared" si="574"/>
        <v>0</v>
      </c>
      <c r="T680" s="3">
        <f t="shared" si="574"/>
        <v>0</v>
      </c>
      <c r="U680" s="3">
        <f t="shared" si="574"/>
        <v>-40669.199999999997</v>
      </c>
    </row>
    <row r="681" spans="2:21" s="1" customFormat="1" ht="25.2" hidden="1" customHeight="1" x14ac:dyDescent="0.3">
      <c r="B681" s="12" t="s">
        <v>1344</v>
      </c>
      <c r="C681" s="12" t="s">
        <v>1345</v>
      </c>
      <c r="D681" s="13"/>
      <c r="E681" s="17"/>
      <c r="F681" s="17"/>
      <c r="G681" s="17"/>
      <c r="H681" s="17"/>
      <c r="I681" s="17"/>
      <c r="J681" s="17"/>
      <c r="K681" s="13"/>
      <c r="L681" s="13">
        <f>SUM(L682:L691)</f>
        <v>0</v>
      </c>
      <c r="M681" s="13"/>
      <c r="N681" s="13">
        <f>SUM(N682:N691)</f>
        <v>0</v>
      </c>
      <c r="O681" s="13"/>
      <c r="P681" s="13">
        <f>SUM(P682:P691)</f>
        <v>0</v>
      </c>
      <c r="R681" s="13">
        <f t="shared" ref="R681:U681" si="575">SUM(R682:R691)</f>
        <v>0</v>
      </c>
      <c r="S681" s="13">
        <f t="shared" si="575"/>
        <v>0</v>
      </c>
      <c r="T681" s="13">
        <f t="shared" si="575"/>
        <v>0</v>
      </c>
      <c r="U681" s="13">
        <f t="shared" si="575"/>
        <v>-404735.98000000004</v>
      </c>
    </row>
    <row r="682" spans="2:21" s="1" customFormat="1" ht="15" hidden="1" customHeight="1" x14ac:dyDescent="0.3">
      <c r="B682" s="4" t="s">
        <v>1346</v>
      </c>
      <c r="C682" s="4" t="s">
        <v>1347</v>
      </c>
      <c r="D682" s="3" t="s">
        <v>25</v>
      </c>
      <c r="E682" s="18">
        <v>1075.17</v>
      </c>
      <c r="F682" s="18"/>
      <c r="G682" s="18"/>
      <c r="H682" s="18"/>
      <c r="I682" s="18">
        <f>-VLOOKUP(B682,'DD-5'!$B$12:$G$280,4,FALSE)</f>
        <v>-1075.17</v>
      </c>
      <c r="J682" s="97">
        <f t="shared" ref="J682:J691" si="576">SUM(E682:I682)</f>
        <v>0</v>
      </c>
      <c r="K682" s="3">
        <v>64.67</v>
      </c>
      <c r="L682" s="3">
        <f t="shared" ref="L682:L691" si="577">+ROUND(+IF(J682="",0,J682*K682),2)</f>
        <v>0</v>
      </c>
      <c r="M682" s="3">
        <v>65.400000000000006</v>
      </c>
      <c r="N682" s="3">
        <f t="shared" ref="N682:N691" si="578">+ROUND(+IF(J682="",0,J682*M682),2)</f>
        <v>0</v>
      </c>
      <c r="O682" s="3">
        <f t="shared" ref="O682:P691" si="579">+M682-K682</f>
        <v>0.73000000000000398</v>
      </c>
      <c r="P682" s="3">
        <f t="shared" si="579"/>
        <v>0</v>
      </c>
      <c r="R682" s="3">
        <f t="shared" ref="R682:R691" si="580">+ROUND($K682*F682,2)</f>
        <v>0</v>
      </c>
      <c r="S682" s="3">
        <f t="shared" ref="S682:S691" si="581">+ROUND($K682*G682,2)</f>
        <v>0</v>
      </c>
      <c r="T682" s="3">
        <f t="shared" ref="T682:T691" si="582">+ROUND($K682*H682,2)</f>
        <v>0</v>
      </c>
      <c r="U682" s="3">
        <f t="shared" ref="U682:U691" si="583">+ROUND($K682*I682,2)</f>
        <v>-69531.240000000005</v>
      </c>
    </row>
    <row r="683" spans="2:21" s="1" customFormat="1" ht="15" hidden="1" customHeight="1" x14ac:dyDescent="0.3">
      <c r="B683" s="4" t="s">
        <v>1348</v>
      </c>
      <c r="C683" s="4" t="s">
        <v>1349</v>
      </c>
      <c r="D683" s="3" t="s">
        <v>25</v>
      </c>
      <c r="E683" s="18">
        <v>332.17</v>
      </c>
      <c r="F683" s="18"/>
      <c r="G683" s="18"/>
      <c r="H683" s="18"/>
      <c r="I683" s="18">
        <f>-VLOOKUP(B683,'DD-5'!$B$12:$G$280,4,FALSE)</f>
        <v>-332.17</v>
      </c>
      <c r="J683" s="97">
        <f t="shared" si="576"/>
        <v>0</v>
      </c>
      <c r="K683" s="3">
        <v>70.069999999999993</v>
      </c>
      <c r="L683" s="3">
        <f t="shared" si="577"/>
        <v>0</v>
      </c>
      <c r="M683" s="3">
        <v>70.8</v>
      </c>
      <c r="N683" s="3">
        <f t="shared" si="578"/>
        <v>0</v>
      </c>
      <c r="O683" s="3">
        <f t="shared" si="579"/>
        <v>0.73000000000000398</v>
      </c>
      <c r="P683" s="3">
        <f t="shared" si="579"/>
        <v>0</v>
      </c>
      <c r="R683" s="3">
        <f t="shared" si="580"/>
        <v>0</v>
      </c>
      <c r="S683" s="3">
        <f t="shared" si="581"/>
        <v>0</v>
      </c>
      <c r="T683" s="3">
        <f t="shared" si="582"/>
        <v>0</v>
      </c>
      <c r="U683" s="3">
        <f t="shared" si="583"/>
        <v>-23275.15</v>
      </c>
    </row>
    <row r="684" spans="2:21" s="1" customFormat="1" ht="15" hidden="1" customHeight="1" x14ac:dyDescent="0.3">
      <c r="B684" s="4" t="s">
        <v>1350</v>
      </c>
      <c r="C684" s="4" t="s">
        <v>1351</v>
      </c>
      <c r="D684" s="3" t="s">
        <v>25</v>
      </c>
      <c r="E684" s="18">
        <v>64.22</v>
      </c>
      <c r="F684" s="18"/>
      <c r="G684" s="18"/>
      <c r="H684" s="18"/>
      <c r="I684" s="18">
        <f>-VLOOKUP(B684,'DD-5'!$B$12:$G$280,4,FALSE)</f>
        <v>-64.22</v>
      </c>
      <c r="J684" s="97">
        <f t="shared" si="576"/>
        <v>0</v>
      </c>
      <c r="K684" s="3">
        <v>94.91</v>
      </c>
      <c r="L684" s="3">
        <f t="shared" si="577"/>
        <v>0</v>
      </c>
      <c r="M684" s="3">
        <v>95.64</v>
      </c>
      <c r="N684" s="3">
        <f t="shared" si="578"/>
        <v>0</v>
      </c>
      <c r="O684" s="3">
        <f t="shared" si="579"/>
        <v>0.73000000000000398</v>
      </c>
      <c r="P684" s="3">
        <f t="shared" si="579"/>
        <v>0</v>
      </c>
      <c r="R684" s="3">
        <f t="shared" si="580"/>
        <v>0</v>
      </c>
      <c r="S684" s="3">
        <f t="shared" si="581"/>
        <v>0</v>
      </c>
      <c r="T684" s="3">
        <f t="shared" si="582"/>
        <v>0</v>
      </c>
      <c r="U684" s="3">
        <f t="shared" si="583"/>
        <v>-6095.12</v>
      </c>
    </row>
    <row r="685" spans="2:21" s="1" customFormat="1" ht="15" hidden="1" customHeight="1" x14ac:dyDescent="0.3">
      <c r="B685" s="4" t="s">
        <v>1352</v>
      </c>
      <c r="C685" s="4" t="s">
        <v>1353</v>
      </c>
      <c r="D685" s="3" t="s">
        <v>25</v>
      </c>
      <c r="E685" s="18">
        <v>1334.36</v>
      </c>
      <c r="F685" s="18"/>
      <c r="G685" s="18"/>
      <c r="H685" s="18"/>
      <c r="I685" s="18">
        <f>-VLOOKUP(B685,'DD-5'!$B$12:$G$280,4,FALSE)</f>
        <v>-1334.36</v>
      </c>
      <c r="J685" s="97">
        <f t="shared" si="576"/>
        <v>0</v>
      </c>
      <c r="K685" s="3">
        <v>110.41</v>
      </c>
      <c r="L685" s="3">
        <f t="shared" si="577"/>
        <v>0</v>
      </c>
      <c r="M685" s="3">
        <v>111.14</v>
      </c>
      <c r="N685" s="3">
        <f t="shared" si="578"/>
        <v>0</v>
      </c>
      <c r="O685" s="3">
        <f t="shared" si="579"/>
        <v>0.73000000000000398</v>
      </c>
      <c r="P685" s="3">
        <f t="shared" si="579"/>
        <v>0</v>
      </c>
      <c r="R685" s="3">
        <f t="shared" si="580"/>
        <v>0</v>
      </c>
      <c r="S685" s="3">
        <f t="shared" si="581"/>
        <v>0</v>
      </c>
      <c r="T685" s="3">
        <f t="shared" si="582"/>
        <v>0</v>
      </c>
      <c r="U685" s="3">
        <f t="shared" si="583"/>
        <v>-147326.69</v>
      </c>
    </row>
    <row r="686" spans="2:21" s="1" customFormat="1" ht="15" hidden="1" customHeight="1" x14ac:dyDescent="0.3">
      <c r="B686" s="4" t="s">
        <v>1354</v>
      </c>
      <c r="C686" s="4" t="s">
        <v>1355</v>
      </c>
      <c r="D686" s="3" t="s">
        <v>25</v>
      </c>
      <c r="E686" s="18">
        <v>291.39</v>
      </c>
      <c r="F686" s="18"/>
      <c r="G686" s="18"/>
      <c r="H686" s="18"/>
      <c r="I686" s="18">
        <f>-VLOOKUP(B686,'DD-5'!$B$12:$G$280,4,FALSE)</f>
        <v>-291.39</v>
      </c>
      <c r="J686" s="97">
        <f t="shared" si="576"/>
        <v>0</v>
      </c>
      <c r="K686" s="3">
        <v>140.6</v>
      </c>
      <c r="L686" s="3">
        <f t="shared" si="577"/>
        <v>0</v>
      </c>
      <c r="M686" s="3">
        <v>141.33000000000001</v>
      </c>
      <c r="N686" s="3">
        <f t="shared" si="578"/>
        <v>0</v>
      </c>
      <c r="O686" s="3">
        <f t="shared" si="579"/>
        <v>0.73000000000001819</v>
      </c>
      <c r="P686" s="3">
        <f t="shared" si="579"/>
        <v>0</v>
      </c>
      <c r="R686" s="3">
        <f t="shared" si="580"/>
        <v>0</v>
      </c>
      <c r="S686" s="3">
        <f t="shared" si="581"/>
        <v>0</v>
      </c>
      <c r="T686" s="3">
        <f t="shared" si="582"/>
        <v>0</v>
      </c>
      <c r="U686" s="3">
        <f t="shared" si="583"/>
        <v>-40969.43</v>
      </c>
    </row>
    <row r="687" spans="2:21" s="1" customFormat="1" ht="15" hidden="1" customHeight="1" x14ac:dyDescent="0.3">
      <c r="B687" s="4" t="s">
        <v>1356</v>
      </c>
      <c r="C687" s="4" t="s">
        <v>1357</v>
      </c>
      <c r="D687" s="3" t="s">
        <v>25</v>
      </c>
      <c r="E687" s="18">
        <v>222.25</v>
      </c>
      <c r="F687" s="18"/>
      <c r="G687" s="18"/>
      <c r="H687" s="18"/>
      <c r="I687" s="18">
        <f>-VLOOKUP(B687,'DD-5'!$B$12:$G$280,4,FALSE)</f>
        <v>-222.25</v>
      </c>
      <c r="J687" s="97">
        <f t="shared" si="576"/>
        <v>0</v>
      </c>
      <c r="K687" s="3">
        <v>207.97</v>
      </c>
      <c r="L687" s="3">
        <f t="shared" si="577"/>
        <v>0</v>
      </c>
      <c r="M687" s="3">
        <v>208.7</v>
      </c>
      <c r="N687" s="3">
        <f t="shared" si="578"/>
        <v>0</v>
      </c>
      <c r="O687" s="3">
        <f t="shared" si="579"/>
        <v>0.72999999999998977</v>
      </c>
      <c r="P687" s="3">
        <f t="shared" si="579"/>
        <v>0</v>
      </c>
      <c r="R687" s="3">
        <f t="shared" si="580"/>
        <v>0</v>
      </c>
      <c r="S687" s="3">
        <f t="shared" si="581"/>
        <v>0</v>
      </c>
      <c r="T687" s="3">
        <f t="shared" si="582"/>
        <v>0</v>
      </c>
      <c r="U687" s="3">
        <f t="shared" si="583"/>
        <v>-46221.33</v>
      </c>
    </row>
    <row r="688" spans="2:21" s="1" customFormat="1" ht="15" hidden="1" customHeight="1" x14ac:dyDescent="0.3">
      <c r="B688" s="4" t="s">
        <v>1358</v>
      </c>
      <c r="C688" s="4" t="s">
        <v>1359</v>
      </c>
      <c r="D688" s="3" t="s">
        <v>25</v>
      </c>
      <c r="E688" s="18">
        <v>115.9</v>
      </c>
      <c r="F688" s="18"/>
      <c r="G688" s="18"/>
      <c r="H688" s="18"/>
      <c r="I688" s="18">
        <f>-VLOOKUP(B688,'DD-5'!$B$12:$G$280,4,FALSE)</f>
        <v>-115.9</v>
      </c>
      <c r="J688" s="97">
        <f t="shared" si="576"/>
        <v>0</v>
      </c>
      <c r="K688" s="3">
        <v>156.03</v>
      </c>
      <c r="L688" s="3">
        <f t="shared" si="577"/>
        <v>0</v>
      </c>
      <c r="M688" s="3">
        <v>156.76</v>
      </c>
      <c r="N688" s="3">
        <f t="shared" si="578"/>
        <v>0</v>
      </c>
      <c r="O688" s="3">
        <f t="shared" si="579"/>
        <v>0.72999999999998977</v>
      </c>
      <c r="P688" s="3">
        <f t="shared" si="579"/>
        <v>0</v>
      </c>
      <c r="R688" s="3">
        <f t="shared" si="580"/>
        <v>0</v>
      </c>
      <c r="S688" s="3">
        <f t="shared" si="581"/>
        <v>0</v>
      </c>
      <c r="T688" s="3">
        <f t="shared" si="582"/>
        <v>0</v>
      </c>
      <c r="U688" s="3">
        <f t="shared" si="583"/>
        <v>-18083.88</v>
      </c>
    </row>
    <row r="689" spans="2:21" s="1" customFormat="1" ht="15" hidden="1" customHeight="1" x14ac:dyDescent="0.3">
      <c r="B689" s="4" t="s">
        <v>1360</v>
      </c>
      <c r="C689" s="4" t="s">
        <v>1361</v>
      </c>
      <c r="D689" s="3" t="s">
        <v>25</v>
      </c>
      <c r="E689" s="18">
        <v>74.44</v>
      </c>
      <c r="F689" s="18"/>
      <c r="G689" s="18"/>
      <c r="H689" s="18"/>
      <c r="I689" s="18">
        <f>-VLOOKUP(B689,'DD-5'!$B$12:$G$280,4,FALSE)</f>
        <v>-74.44</v>
      </c>
      <c r="J689" s="97">
        <f t="shared" si="576"/>
        <v>0</v>
      </c>
      <c r="K689" s="3">
        <v>253.67</v>
      </c>
      <c r="L689" s="3">
        <f t="shared" si="577"/>
        <v>0</v>
      </c>
      <c r="M689" s="3">
        <v>254.4</v>
      </c>
      <c r="N689" s="3">
        <f t="shared" si="578"/>
        <v>0</v>
      </c>
      <c r="O689" s="3">
        <f t="shared" si="579"/>
        <v>0.73000000000001819</v>
      </c>
      <c r="P689" s="3">
        <f t="shared" si="579"/>
        <v>0</v>
      </c>
      <c r="R689" s="3">
        <f t="shared" si="580"/>
        <v>0</v>
      </c>
      <c r="S689" s="3">
        <f t="shared" si="581"/>
        <v>0</v>
      </c>
      <c r="T689" s="3">
        <f t="shared" si="582"/>
        <v>0</v>
      </c>
      <c r="U689" s="3">
        <f t="shared" si="583"/>
        <v>-18883.189999999999</v>
      </c>
    </row>
    <row r="690" spans="2:21" s="1" customFormat="1" ht="15" hidden="1" customHeight="1" x14ac:dyDescent="0.3">
      <c r="B690" s="4" t="s">
        <v>1362</v>
      </c>
      <c r="C690" s="4" t="s">
        <v>1363</v>
      </c>
      <c r="D690" s="3" t="s">
        <v>25</v>
      </c>
      <c r="E690" s="18">
        <v>92.36</v>
      </c>
      <c r="F690" s="18"/>
      <c r="G690" s="18"/>
      <c r="H690" s="18"/>
      <c r="I690" s="18">
        <f>-VLOOKUP(B690,'DD-5'!$B$12:$G$280,4,FALSE)</f>
        <v>-92.36</v>
      </c>
      <c r="J690" s="97">
        <f t="shared" si="576"/>
        <v>0</v>
      </c>
      <c r="K690" s="3">
        <v>271.67</v>
      </c>
      <c r="L690" s="3">
        <f t="shared" si="577"/>
        <v>0</v>
      </c>
      <c r="M690" s="3">
        <v>272.39999999999998</v>
      </c>
      <c r="N690" s="3">
        <f t="shared" si="578"/>
        <v>0</v>
      </c>
      <c r="O690" s="3">
        <f t="shared" si="579"/>
        <v>0.72999999999996135</v>
      </c>
      <c r="P690" s="3">
        <f t="shared" si="579"/>
        <v>0</v>
      </c>
      <c r="R690" s="3">
        <f t="shared" si="580"/>
        <v>0</v>
      </c>
      <c r="S690" s="3">
        <f t="shared" si="581"/>
        <v>0</v>
      </c>
      <c r="T690" s="3">
        <f t="shared" si="582"/>
        <v>0</v>
      </c>
      <c r="U690" s="3">
        <f t="shared" si="583"/>
        <v>-25091.439999999999</v>
      </c>
    </row>
    <row r="691" spans="2:21" s="1" customFormat="1" ht="15" hidden="1" customHeight="1" x14ac:dyDescent="0.3">
      <c r="B691" s="4" t="s">
        <v>1364</v>
      </c>
      <c r="C691" s="4" t="s">
        <v>1365</v>
      </c>
      <c r="D691" s="3" t="s">
        <v>25</v>
      </c>
      <c r="E691" s="18">
        <v>34.08</v>
      </c>
      <c r="F691" s="18"/>
      <c r="G691" s="18"/>
      <c r="H691" s="18"/>
      <c r="I691" s="18">
        <f>-VLOOKUP(B691,'DD-5'!$B$12:$G$280,4,FALSE)</f>
        <v>-34.08</v>
      </c>
      <c r="J691" s="97">
        <f t="shared" si="576"/>
        <v>0</v>
      </c>
      <c r="K691" s="3">
        <v>271.67</v>
      </c>
      <c r="L691" s="3">
        <f t="shared" si="577"/>
        <v>0</v>
      </c>
      <c r="M691" s="3">
        <v>272.39999999999998</v>
      </c>
      <c r="N691" s="3">
        <f t="shared" si="578"/>
        <v>0</v>
      </c>
      <c r="O691" s="3">
        <f t="shared" si="579"/>
        <v>0.72999999999996135</v>
      </c>
      <c r="P691" s="3">
        <f t="shared" si="579"/>
        <v>0</v>
      </c>
      <c r="R691" s="3">
        <f t="shared" si="580"/>
        <v>0</v>
      </c>
      <c r="S691" s="3">
        <f t="shared" si="581"/>
        <v>0</v>
      </c>
      <c r="T691" s="3">
        <f t="shared" si="582"/>
        <v>0</v>
      </c>
      <c r="U691" s="3">
        <f t="shared" si="583"/>
        <v>-9258.51</v>
      </c>
    </row>
    <row r="692" spans="2:21" s="1" customFormat="1" ht="25.2" customHeight="1" x14ac:dyDescent="0.3">
      <c r="B692" s="12" t="s">
        <v>1366</v>
      </c>
      <c r="C692" s="12" t="s">
        <v>1367</v>
      </c>
      <c r="D692" s="13"/>
      <c r="E692" s="17"/>
      <c r="F692" s="17"/>
      <c r="G692" s="17"/>
      <c r="H692" s="17"/>
      <c r="I692" s="17"/>
      <c r="J692" s="17"/>
      <c r="K692" s="13"/>
      <c r="L692" s="13">
        <f>SUM(L693:L699)/2</f>
        <v>2898.4700000000003</v>
      </c>
      <c r="M692" s="13"/>
      <c r="N692" s="13">
        <f>SUM(N693:N699)/2</f>
        <v>3021.3500000000004</v>
      </c>
      <c r="O692" s="13"/>
      <c r="P692" s="13">
        <f>SUM(P693:P699)/2</f>
        <v>122.88</v>
      </c>
      <c r="R692" s="13">
        <f t="shared" ref="R692:U692" si="584">SUM(R693:R699)/2</f>
        <v>0</v>
      </c>
      <c r="S692" s="13">
        <f t="shared" si="584"/>
        <v>0</v>
      </c>
      <c r="T692" s="13">
        <f t="shared" si="584"/>
        <v>0</v>
      </c>
      <c r="U692" s="13">
        <f t="shared" si="584"/>
        <v>-4832.66</v>
      </c>
    </row>
    <row r="693" spans="2:21" s="1" customFormat="1" ht="19.95" customHeight="1" x14ac:dyDescent="0.3">
      <c r="B693" s="6" t="s">
        <v>1368</v>
      </c>
      <c r="C693" s="6" t="s">
        <v>1369</v>
      </c>
      <c r="D693" s="5"/>
      <c r="E693" s="19"/>
      <c r="F693" s="19"/>
      <c r="G693" s="19"/>
      <c r="H693" s="19"/>
      <c r="I693" s="19"/>
      <c r="J693" s="19"/>
      <c r="K693" s="5"/>
      <c r="L693" s="5">
        <f>SUM(L694:L696)</f>
        <v>2898.4700000000003</v>
      </c>
      <c r="M693" s="5"/>
      <c r="N693" s="5">
        <f>SUM(N694:N696)</f>
        <v>3021.3500000000004</v>
      </c>
      <c r="O693" s="5"/>
      <c r="P693" s="5">
        <f>SUM(P694:P696)</f>
        <v>122.88</v>
      </c>
      <c r="R693" s="5">
        <f t="shared" ref="R693:U693" si="585">SUM(R694:R696)</f>
        <v>0</v>
      </c>
      <c r="S693" s="5">
        <f t="shared" si="585"/>
        <v>0</v>
      </c>
      <c r="T693" s="5">
        <f t="shared" si="585"/>
        <v>0</v>
      </c>
      <c r="U693" s="5">
        <f t="shared" si="585"/>
        <v>0</v>
      </c>
    </row>
    <row r="694" spans="2:21" s="1" customFormat="1" ht="15" customHeight="1" x14ac:dyDescent="0.3">
      <c r="B694" s="4" t="s">
        <v>1370</v>
      </c>
      <c r="C694" s="4" t="s">
        <v>1371</v>
      </c>
      <c r="D694" s="3" t="s">
        <v>78</v>
      </c>
      <c r="E694" s="18">
        <v>20.67</v>
      </c>
      <c r="F694" s="18"/>
      <c r="G694" s="18"/>
      <c r="H694" s="18"/>
      <c r="I694" s="18"/>
      <c r="J694" s="97">
        <f>SUM(E694:I694)</f>
        <v>20.67</v>
      </c>
      <c r="K694" s="3">
        <v>51.81</v>
      </c>
      <c r="L694" s="3">
        <f t="shared" ref="L694:L696" si="586">+ROUND(+IF(J694="",0,J694*K694),2)</f>
        <v>1070.9100000000001</v>
      </c>
      <c r="M694" s="3">
        <v>54</v>
      </c>
      <c r="N694" s="3">
        <f t="shared" ref="N694:N696" si="587">+ROUND(+IF(J694="",0,J694*M694),2)</f>
        <v>1116.18</v>
      </c>
      <c r="O694" s="3">
        <f t="shared" ref="O694:P696" si="588">+M694-K694</f>
        <v>2.1899999999999977</v>
      </c>
      <c r="P694" s="3">
        <f t="shared" si="588"/>
        <v>45.269999999999982</v>
      </c>
      <c r="R694" s="3">
        <f t="shared" ref="R694:U696" si="589">+ROUND($K694*F694,2)</f>
        <v>0</v>
      </c>
      <c r="S694" s="3">
        <f t="shared" si="589"/>
        <v>0</v>
      </c>
      <c r="T694" s="3">
        <f t="shared" si="589"/>
        <v>0</v>
      </c>
      <c r="U694" s="3">
        <f t="shared" si="589"/>
        <v>0</v>
      </c>
    </row>
    <row r="695" spans="2:21" s="1" customFormat="1" ht="15" customHeight="1" x14ac:dyDescent="0.3">
      <c r="B695" s="4" t="s">
        <v>1372</v>
      </c>
      <c r="C695" s="4" t="s">
        <v>1373</v>
      </c>
      <c r="D695" s="3" t="s">
        <v>14</v>
      </c>
      <c r="E695" s="18">
        <v>34.450000000000003</v>
      </c>
      <c r="F695" s="18"/>
      <c r="G695" s="18"/>
      <c r="H695" s="18"/>
      <c r="I695" s="18"/>
      <c r="J695" s="97">
        <f>SUM(E695:I695)</f>
        <v>34.450000000000003</v>
      </c>
      <c r="K695" s="3">
        <v>20.72</v>
      </c>
      <c r="L695" s="3">
        <f t="shared" si="586"/>
        <v>713.8</v>
      </c>
      <c r="M695" s="3">
        <v>21.6</v>
      </c>
      <c r="N695" s="3">
        <f t="shared" si="587"/>
        <v>744.12</v>
      </c>
      <c r="O695" s="3">
        <f t="shared" si="588"/>
        <v>0.88000000000000256</v>
      </c>
      <c r="P695" s="3">
        <f t="shared" si="588"/>
        <v>30.32000000000005</v>
      </c>
      <c r="R695" s="3">
        <f t="shared" si="589"/>
        <v>0</v>
      </c>
      <c r="S695" s="3">
        <f t="shared" si="589"/>
        <v>0</v>
      </c>
      <c r="T695" s="3">
        <f t="shared" si="589"/>
        <v>0</v>
      </c>
      <c r="U695" s="3">
        <f t="shared" si="589"/>
        <v>0</v>
      </c>
    </row>
    <row r="696" spans="2:21" s="1" customFormat="1" ht="15" customHeight="1" x14ac:dyDescent="0.3">
      <c r="B696" s="4" t="s">
        <v>1374</v>
      </c>
      <c r="C696" s="4" t="s">
        <v>1375</v>
      </c>
      <c r="D696" s="3" t="s">
        <v>78</v>
      </c>
      <c r="E696" s="18">
        <v>26.87</v>
      </c>
      <c r="F696" s="18"/>
      <c r="G696" s="18"/>
      <c r="H696" s="18"/>
      <c r="I696" s="18"/>
      <c r="J696" s="97">
        <f>SUM(E696:I696)</f>
        <v>26.87</v>
      </c>
      <c r="K696" s="3">
        <v>41.45</v>
      </c>
      <c r="L696" s="3">
        <f t="shared" si="586"/>
        <v>1113.76</v>
      </c>
      <c r="M696" s="3">
        <v>43.21</v>
      </c>
      <c r="N696" s="3">
        <f t="shared" si="587"/>
        <v>1161.05</v>
      </c>
      <c r="O696" s="3">
        <f t="shared" si="588"/>
        <v>1.759999999999998</v>
      </c>
      <c r="P696" s="3">
        <f t="shared" si="588"/>
        <v>47.289999999999964</v>
      </c>
      <c r="R696" s="3">
        <f t="shared" si="589"/>
        <v>0</v>
      </c>
      <c r="S696" s="3">
        <f t="shared" si="589"/>
        <v>0</v>
      </c>
      <c r="T696" s="3">
        <f t="shared" si="589"/>
        <v>0</v>
      </c>
      <c r="U696" s="3">
        <f t="shared" si="589"/>
        <v>0</v>
      </c>
    </row>
    <row r="697" spans="2:21" s="1" customFormat="1" ht="19.95" hidden="1" customHeight="1" x14ac:dyDescent="0.3">
      <c r="B697" s="6" t="s">
        <v>1376</v>
      </c>
      <c r="C697" s="6" t="s">
        <v>1377</v>
      </c>
      <c r="D697" s="5"/>
      <c r="E697" s="19"/>
      <c r="F697" s="19"/>
      <c r="G697" s="19"/>
      <c r="H697" s="19"/>
      <c r="I697" s="19"/>
      <c r="J697" s="19"/>
      <c r="K697" s="5"/>
      <c r="L697" s="5">
        <f>SUM(L698:L699)</f>
        <v>0</v>
      </c>
      <c r="M697" s="5"/>
      <c r="N697" s="5">
        <f>SUM(N698:N699)</f>
        <v>0</v>
      </c>
      <c r="O697" s="5"/>
      <c r="P697" s="5">
        <f>SUM(P698:P699)</f>
        <v>0</v>
      </c>
      <c r="R697" s="5">
        <f t="shared" ref="R697:U697" si="590">SUM(R698:R699)</f>
        <v>0</v>
      </c>
      <c r="S697" s="5">
        <f t="shared" si="590"/>
        <v>0</v>
      </c>
      <c r="T697" s="5">
        <f t="shared" si="590"/>
        <v>0</v>
      </c>
      <c r="U697" s="5">
        <f t="shared" si="590"/>
        <v>-4832.66</v>
      </c>
    </row>
    <row r="698" spans="2:21" s="1" customFormat="1" ht="15" hidden="1" customHeight="1" x14ac:dyDescent="0.3">
      <c r="B698" s="4" t="s">
        <v>1378</v>
      </c>
      <c r="C698" s="4" t="s">
        <v>1379</v>
      </c>
      <c r="D698" s="3" t="s">
        <v>25</v>
      </c>
      <c r="E698" s="18">
        <v>42.5</v>
      </c>
      <c r="F698" s="18"/>
      <c r="G698" s="18"/>
      <c r="H698" s="18"/>
      <c r="I698" s="18">
        <f>-VLOOKUP(B698,'DD-5'!$B$12:$G$280,4,FALSE)</f>
        <v>-42.5</v>
      </c>
      <c r="J698" s="97">
        <f>SUM(E698:I698)</f>
        <v>0</v>
      </c>
      <c r="K698" s="3">
        <v>70.08</v>
      </c>
      <c r="L698" s="3">
        <f t="shared" ref="L698:L699" si="591">+ROUND(+IF(J698="",0,J698*K698),2)</f>
        <v>0</v>
      </c>
      <c r="M698" s="3">
        <v>70.81</v>
      </c>
      <c r="N698" s="3">
        <f t="shared" ref="N698:N699" si="592">+ROUND(+IF(J698="",0,J698*M698),2)</f>
        <v>0</v>
      </c>
      <c r="O698" s="3">
        <f t="shared" ref="O698:P699" si="593">+M698-K698</f>
        <v>0.73000000000000398</v>
      </c>
      <c r="P698" s="3">
        <f t="shared" si="593"/>
        <v>0</v>
      </c>
      <c r="R698" s="3">
        <f t="shared" ref="R698:U699" si="594">+ROUND($K698*F698,2)</f>
        <v>0</v>
      </c>
      <c r="S698" s="3">
        <f t="shared" si="594"/>
        <v>0</v>
      </c>
      <c r="T698" s="3">
        <f t="shared" si="594"/>
        <v>0</v>
      </c>
      <c r="U698" s="3">
        <f t="shared" si="594"/>
        <v>-2978.4</v>
      </c>
    </row>
    <row r="699" spans="2:21" s="1" customFormat="1" ht="15" hidden="1" customHeight="1" x14ac:dyDescent="0.3">
      <c r="B699" s="4" t="s">
        <v>1380</v>
      </c>
      <c r="C699" s="4" t="s">
        <v>1381</v>
      </c>
      <c r="D699" s="3" t="s">
        <v>25</v>
      </c>
      <c r="E699" s="18">
        <v>14.92</v>
      </c>
      <c r="F699" s="18"/>
      <c r="G699" s="18"/>
      <c r="H699" s="18"/>
      <c r="I699" s="18">
        <f>-VLOOKUP(B699,'DD-5'!$B$12:$G$280,4,FALSE)</f>
        <v>-14.92</v>
      </c>
      <c r="J699" s="97">
        <f>SUM(E699:I699)</f>
        <v>0</v>
      </c>
      <c r="K699" s="3">
        <v>124.28</v>
      </c>
      <c r="L699" s="3">
        <f t="shared" si="591"/>
        <v>0</v>
      </c>
      <c r="M699" s="3">
        <v>125.01</v>
      </c>
      <c r="N699" s="3">
        <f t="shared" si="592"/>
        <v>0</v>
      </c>
      <c r="O699" s="3">
        <f t="shared" si="593"/>
        <v>0.73000000000000398</v>
      </c>
      <c r="P699" s="3">
        <f t="shared" si="593"/>
        <v>0</v>
      </c>
      <c r="R699" s="3">
        <f t="shared" si="594"/>
        <v>0</v>
      </c>
      <c r="S699" s="3">
        <f t="shared" si="594"/>
        <v>0</v>
      </c>
      <c r="T699" s="3">
        <f t="shared" si="594"/>
        <v>0</v>
      </c>
      <c r="U699" s="3">
        <f t="shared" si="594"/>
        <v>-1854.26</v>
      </c>
    </row>
    <row r="700" spans="2:21" s="1" customFormat="1" ht="25.2" customHeight="1" x14ac:dyDescent="0.3">
      <c r="B700" s="12" t="s">
        <v>1382</v>
      </c>
      <c r="C700" s="12" t="s">
        <v>1383</v>
      </c>
      <c r="D700" s="13"/>
      <c r="E700" s="17"/>
      <c r="F700" s="17"/>
      <c r="G700" s="17"/>
      <c r="H700" s="17"/>
      <c r="I700" s="17"/>
      <c r="J700" s="17"/>
      <c r="K700" s="13"/>
      <c r="L700" s="13">
        <f>SUM(L701:L756)/2</f>
        <v>216843.6299999998</v>
      </c>
      <c r="M700" s="13"/>
      <c r="N700" s="13">
        <f>SUM(N701:N756)/2</f>
        <v>220543.03999999998</v>
      </c>
      <c r="O700" s="13"/>
      <c r="P700" s="13">
        <f>SUM(P701:P756)/2</f>
        <v>3699.4099999999976</v>
      </c>
      <c r="R700" s="13">
        <f t="shared" ref="R700:U700" si="595">SUM(R701:R756)/2</f>
        <v>0</v>
      </c>
      <c r="S700" s="13">
        <f t="shared" si="595"/>
        <v>0</v>
      </c>
      <c r="T700" s="13">
        <f t="shared" si="595"/>
        <v>24867.610000000008</v>
      </c>
      <c r="U700" s="13">
        <f t="shared" si="595"/>
        <v>-7108.16</v>
      </c>
    </row>
    <row r="701" spans="2:21" s="1" customFormat="1" ht="19.95" customHeight="1" x14ac:dyDescent="0.3">
      <c r="B701" s="6" t="s">
        <v>1384</v>
      </c>
      <c r="C701" s="6" t="s">
        <v>1385</v>
      </c>
      <c r="D701" s="5"/>
      <c r="E701" s="19"/>
      <c r="F701" s="19"/>
      <c r="G701" s="19"/>
      <c r="H701" s="19"/>
      <c r="I701" s="19"/>
      <c r="J701" s="19"/>
      <c r="K701" s="5"/>
      <c r="L701" s="5">
        <f>SUM(L702:L744)</f>
        <v>181307.84999999995</v>
      </c>
      <c r="M701" s="5"/>
      <c r="N701" s="5">
        <f>SUM(N702:N744)</f>
        <v>184346.18000000005</v>
      </c>
      <c r="O701" s="5"/>
      <c r="P701" s="5">
        <f>SUM(P702:P744)</f>
        <v>3038.3299999999958</v>
      </c>
      <c r="R701" s="5">
        <f t="shared" ref="R701:U701" si="596">SUM(R702:R744)</f>
        <v>0</v>
      </c>
      <c r="S701" s="5">
        <f t="shared" si="596"/>
        <v>0</v>
      </c>
      <c r="T701" s="5">
        <f t="shared" si="596"/>
        <v>24867.61</v>
      </c>
      <c r="U701" s="5">
        <f t="shared" si="596"/>
        <v>-3188.2</v>
      </c>
    </row>
    <row r="702" spans="2:21" s="1" customFormat="1" ht="15" customHeight="1" x14ac:dyDescent="0.3">
      <c r="B702" s="4" t="s">
        <v>1386</v>
      </c>
      <c r="C702" s="4" t="s">
        <v>1387</v>
      </c>
      <c r="D702" s="3" t="s">
        <v>28</v>
      </c>
      <c r="E702" s="18">
        <v>1793</v>
      </c>
      <c r="F702" s="18"/>
      <c r="G702" s="18"/>
      <c r="H702" s="18"/>
      <c r="I702" s="18"/>
      <c r="J702" s="97">
        <f t="shared" ref="J702:J744" si="597">SUM(E702:I702)</f>
        <v>1793</v>
      </c>
      <c r="K702" s="3">
        <v>18.93</v>
      </c>
      <c r="L702" s="3">
        <f t="shared" ref="L702:L744" si="598">+ROUND(+IF(J702="",0,J702*K702),2)</f>
        <v>33941.49</v>
      </c>
      <c r="M702" s="3">
        <v>19.46</v>
      </c>
      <c r="N702" s="3">
        <f t="shared" ref="N702:N744" si="599">+ROUND(+IF(J702="",0,J702*M702),2)</f>
        <v>34891.78</v>
      </c>
      <c r="O702" s="3">
        <f t="shared" ref="O702:P744" si="600">+M702-K702</f>
        <v>0.53000000000000114</v>
      </c>
      <c r="P702" s="3">
        <f t="shared" si="600"/>
        <v>950.29000000000087</v>
      </c>
      <c r="R702" s="3">
        <f t="shared" ref="R702:R744" si="601">+ROUND($K702*F702,2)</f>
        <v>0</v>
      </c>
      <c r="S702" s="3">
        <f t="shared" ref="S702:S744" si="602">+ROUND($K702*G702,2)</f>
        <v>0</v>
      </c>
      <c r="T702" s="3">
        <f t="shared" ref="T702:T744" si="603">+ROUND($K702*H702,2)</f>
        <v>0</v>
      </c>
      <c r="U702" s="3">
        <f t="shared" ref="U702:U744" si="604">+ROUND($K702*I702,2)</f>
        <v>0</v>
      </c>
    </row>
    <row r="703" spans="2:21" s="1" customFormat="1" ht="15" customHeight="1" x14ac:dyDescent="0.3">
      <c r="B703" s="4" t="s">
        <v>1388</v>
      </c>
      <c r="C703" s="4" t="s">
        <v>1389</v>
      </c>
      <c r="D703" s="3" t="s">
        <v>28</v>
      </c>
      <c r="E703" s="18">
        <v>339</v>
      </c>
      <c r="F703" s="18"/>
      <c r="G703" s="18"/>
      <c r="H703" s="18"/>
      <c r="I703" s="18"/>
      <c r="J703" s="97">
        <f t="shared" si="597"/>
        <v>339</v>
      </c>
      <c r="K703" s="3">
        <v>21.53</v>
      </c>
      <c r="L703" s="3">
        <f t="shared" si="598"/>
        <v>7298.67</v>
      </c>
      <c r="M703" s="3">
        <v>22.06</v>
      </c>
      <c r="N703" s="3">
        <f t="shared" si="599"/>
        <v>7478.34</v>
      </c>
      <c r="O703" s="3">
        <f t="shared" si="600"/>
        <v>0.52999999999999758</v>
      </c>
      <c r="P703" s="3">
        <f t="shared" si="600"/>
        <v>179.67000000000007</v>
      </c>
      <c r="R703" s="3">
        <f t="shared" si="601"/>
        <v>0</v>
      </c>
      <c r="S703" s="3">
        <f t="shared" si="602"/>
        <v>0</v>
      </c>
      <c r="T703" s="3">
        <f t="shared" si="603"/>
        <v>0</v>
      </c>
      <c r="U703" s="3">
        <f t="shared" si="604"/>
        <v>0</v>
      </c>
    </row>
    <row r="704" spans="2:21" s="1" customFormat="1" ht="15" customHeight="1" x14ac:dyDescent="0.3">
      <c r="B704" s="4" t="s">
        <v>1390</v>
      </c>
      <c r="C704" s="4" t="s">
        <v>1391</v>
      </c>
      <c r="D704" s="3" t="s">
        <v>28</v>
      </c>
      <c r="E704" s="18">
        <v>85</v>
      </c>
      <c r="F704" s="18"/>
      <c r="G704" s="18"/>
      <c r="H704" s="18"/>
      <c r="I704" s="18"/>
      <c r="J704" s="97">
        <f t="shared" si="597"/>
        <v>85</v>
      </c>
      <c r="K704" s="3">
        <v>30.11</v>
      </c>
      <c r="L704" s="3">
        <f t="shared" si="598"/>
        <v>2559.35</v>
      </c>
      <c r="M704" s="3">
        <v>30.64</v>
      </c>
      <c r="N704" s="3">
        <f t="shared" si="599"/>
        <v>2604.4</v>
      </c>
      <c r="O704" s="3">
        <f t="shared" si="600"/>
        <v>0.53000000000000114</v>
      </c>
      <c r="P704" s="3">
        <f t="shared" si="600"/>
        <v>45.050000000000182</v>
      </c>
      <c r="R704" s="3">
        <f t="shared" si="601"/>
        <v>0</v>
      </c>
      <c r="S704" s="3">
        <f t="shared" si="602"/>
        <v>0</v>
      </c>
      <c r="T704" s="3">
        <f t="shared" si="603"/>
        <v>0</v>
      </c>
      <c r="U704" s="3">
        <f t="shared" si="604"/>
        <v>0</v>
      </c>
    </row>
    <row r="705" spans="2:21" s="1" customFormat="1" ht="15" customHeight="1" x14ac:dyDescent="0.3">
      <c r="B705" s="4" t="s">
        <v>1392</v>
      </c>
      <c r="C705" s="4" t="s">
        <v>1393</v>
      </c>
      <c r="D705" s="3" t="s">
        <v>28</v>
      </c>
      <c r="E705" s="18">
        <v>1155</v>
      </c>
      <c r="F705" s="18"/>
      <c r="G705" s="18"/>
      <c r="H705" s="18"/>
      <c r="I705" s="18"/>
      <c r="J705" s="97">
        <f t="shared" si="597"/>
        <v>1155</v>
      </c>
      <c r="K705" s="3">
        <v>33.159999999999997</v>
      </c>
      <c r="L705" s="3">
        <f t="shared" si="598"/>
        <v>38299.800000000003</v>
      </c>
      <c r="M705" s="3">
        <v>33.69</v>
      </c>
      <c r="N705" s="3">
        <f t="shared" si="599"/>
        <v>38911.949999999997</v>
      </c>
      <c r="O705" s="3">
        <f t="shared" si="600"/>
        <v>0.53000000000000114</v>
      </c>
      <c r="P705" s="3">
        <f t="shared" si="600"/>
        <v>612.14999999999418</v>
      </c>
      <c r="R705" s="3">
        <f t="shared" si="601"/>
        <v>0</v>
      </c>
      <c r="S705" s="3">
        <f t="shared" si="602"/>
        <v>0</v>
      </c>
      <c r="T705" s="3">
        <f t="shared" si="603"/>
        <v>0</v>
      </c>
      <c r="U705" s="3">
        <f t="shared" si="604"/>
        <v>0</v>
      </c>
    </row>
    <row r="706" spans="2:21" s="1" customFormat="1" ht="15" customHeight="1" x14ac:dyDescent="0.3">
      <c r="B706" s="4" t="s">
        <v>1394</v>
      </c>
      <c r="C706" s="4" t="s">
        <v>1395</v>
      </c>
      <c r="D706" s="3" t="s">
        <v>28</v>
      </c>
      <c r="E706" s="18">
        <v>18</v>
      </c>
      <c r="F706" s="18"/>
      <c r="G706" s="18"/>
      <c r="H706" s="18">
        <f>VLOOKUP(B706,'MM-5'!$B$12:$G$255,4,FALSE)</f>
        <v>31</v>
      </c>
      <c r="I706" s="18"/>
      <c r="J706" s="97">
        <f t="shared" si="597"/>
        <v>49</v>
      </c>
      <c r="K706" s="3">
        <v>42.84</v>
      </c>
      <c r="L706" s="3">
        <f t="shared" si="598"/>
        <v>2099.16</v>
      </c>
      <c r="M706" s="3">
        <v>43.37</v>
      </c>
      <c r="N706" s="3">
        <f t="shared" si="599"/>
        <v>2125.13</v>
      </c>
      <c r="O706" s="3">
        <f t="shared" si="600"/>
        <v>0.52999999999999403</v>
      </c>
      <c r="P706" s="3">
        <f t="shared" si="600"/>
        <v>25.970000000000255</v>
      </c>
      <c r="R706" s="3">
        <f t="shared" si="601"/>
        <v>0</v>
      </c>
      <c r="S706" s="3">
        <f t="shared" si="602"/>
        <v>0</v>
      </c>
      <c r="T706" s="3">
        <f t="shared" si="603"/>
        <v>1328.04</v>
      </c>
      <c r="U706" s="3">
        <f t="shared" si="604"/>
        <v>0</v>
      </c>
    </row>
    <row r="707" spans="2:21" s="1" customFormat="1" ht="15" customHeight="1" x14ac:dyDescent="0.3">
      <c r="B707" s="4" t="s">
        <v>1396</v>
      </c>
      <c r="C707" s="4" t="s">
        <v>1397</v>
      </c>
      <c r="D707" s="3" t="s">
        <v>28</v>
      </c>
      <c r="E707" s="18">
        <v>10</v>
      </c>
      <c r="F707" s="18"/>
      <c r="G707" s="18"/>
      <c r="H707" s="18">
        <f>VLOOKUP(B707,'MM-5'!$B$12:$G$255,4,FALSE)</f>
        <v>54</v>
      </c>
      <c r="I707" s="18"/>
      <c r="J707" s="97">
        <f t="shared" si="597"/>
        <v>64</v>
      </c>
      <c r="K707" s="3">
        <v>80.290000000000006</v>
      </c>
      <c r="L707" s="3">
        <f t="shared" si="598"/>
        <v>5138.5600000000004</v>
      </c>
      <c r="M707" s="3">
        <v>80.819999999999993</v>
      </c>
      <c r="N707" s="3">
        <f t="shared" si="599"/>
        <v>5172.4799999999996</v>
      </c>
      <c r="O707" s="3">
        <f t="shared" si="600"/>
        <v>0.52999999999998693</v>
      </c>
      <c r="P707" s="3">
        <f t="shared" si="600"/>
        <v>33.919999999999163</v>
      </c>
      <c r="R707" s="3">
        <f t="shared" si="601"/>
        <v>0</v>
      </c>
      <c r="S707" s="3">
        <f t="shared" si="602"/>
        <v>0</v>
      </c>
      <c r="T707" s="3">
        <f t="shared" si="603"/>
        <v>4335.66</v>
      </c>
      <c r="U707" s="3">
        <f t="shared" si="604"/>
        <v>0</v>
      </c>
    </row>
    <row r="708" spans="2:21" s="1" customFormat="1" ht="15" customHeight="1" x14ac:dyDescent="0.3">
      <c r="B708" s="4" t="s">
        <v>1398</v>
      </c>
      <c r="C708" s="4" t="s">
        <v>1399</v>
      </c>
      <c r="D708" s="3" t="s">
        <v>28</v>
      </c>
      <c r="E708" s="18">
        <v>10</v>
      </c>
      <c r="F708" s="18"/>
      <c r="G708" s="18"/>
      <c r="H708" s="18">
        <f>VLOOKUP(B708,'MM-5'!$B$12:$G$255,4,FALSE)</f>
        <v>20</v>
      </c>
      <c r="I708" s="18"/>
      <c r="J708" s="97">
        <f t="shared" si="597"/>
        <v>30</v>
      </c>
      <c r="K708" s="3">
        <v>100.04</v>
      </c>
      <c r="L708" s="3">
        <f t="shared" si="598"/>
        <v>3001.2</v>
      </c>
      <c r="M708" s="3">
        <v>100.57</v>
      </c>
      <c r="N708" s="3">
        <f t="shared" si="599"/>
        <v>3017.1</v>
      </c>
      <c r="O708" s="3">
        <f t="shared" si="600"/>
        <v>0.52999999999998693</v>
      </c>
      <c r="P708" s="3">
        <f t="shared" si="600"/>
        <v>15.900000000000091</v>
      </c>
      <c r="R708" s="3">
        <f t="shared" si="601"/>
        <v>0</v>
      </c>
      <c r="S708" s="3">
        <f t="shared" si="602"/>
        <v>0</v>
      </c>
      <c r="T708" s="3">
        <f t="shared" si="603"/>
        <v>2000.8</v>
      </c>
      <c r="U708" s="3">
        <f t="shared" si="604"/>
        <v>0</v>
      </c>
    </row>
    <row r="709" spans="2:21" s="1" customFormat="1" ht="15" customHeight="1" x14ac:dyDescent="0.3">
      <c r="B709" s="4" t="s">
        <v>1400</v>
      </c>
      <c r="C709" s="4" t="s">
        <v>1401</v>
      </c>
      <c r="D709" s="3" t="s">
        <v>28</v>
      </c>
      <c r="E709" s="18">
        <v>7</v>
      </c>
      <c r="F709" s="18"/>
      <c r="G709" s="18"/>
      <c r="H709" s="18">
        <f>VLOOKUP(B709,'MM-5'!$B$12:$G$255,4,FALSE)</f>
        <v>10</v>
      </c>
      <c r="I709" s="18"/>
      <c r="J709" s="97">
        <f t="shared" si="597"/>
        <v>17</v>
      </c>
      <c r="K709" s="3">
        <v>120.04</v>
      </c>
      <c r="L709" s="3">
        <f t="shared" si="598"/>
        <v>2040.68</v>
      </c>
      <c r="M709" s="3">
        <v>120.57</v>
      </c>
      <c r="N709" s="3">
        <f t="shared" si="599"/>
        <v>2049.69</v>
      </c>
      <c r="O709" s="3">
        <f t="shared" si="600"/>
        <v>0.52999999999998693</v>
      </c>
      <c r="P709" s="3">
        <f t="shared" si="600"/>
        <v>9.0099999999999909</v>
      </c>
      <c r="R709" s="3">
        <f t="shared" si="601"/>
        <v>0</v>
      </c>
      <c r="S709" s="3">
        <f t="shared" si="602"/>
        <v>0</v>
      </c>
      <c r="T709" s="3">
        <f t="shared" si="603"/>
        <v>1200.4000000000001</v>
      </c>
      <c r="U709" s="3">
        <f t="shared" si="604"/>
        <v>0</v>
      </c>
    </row>
    <row r="710" spans="2:21" s="1" customFormat="1" ht="15" customHeight="1" x14ac:dyDescent="0.3">
      <c r="B710" s="4" t="s">
        <v>1402</v>
      </c>
      <c r="C710" s="4" t="s">
        <v>1403</v>
      </c>
      <c r="D710" s="3" t="s">
        <v>28</v>
      </c>
      <c r="E710" s="18">
        <v>6</v>
      </c>
      <c r="F710" s="18"/>
      <c r="G710" s="18"/>
      <c r="H710" s="18"/>
      <c r="I710" s="18"/>
      <c r="J710" s="97">
        <f t="shared" si="597"/>
        <v>6</v>
      </c>
      <c r="K710" s="3">
        <v>135.04</v>
      </c>
      <c r="L710" s="3">
        <f t="shared" si="598"/>
        <v>810.24</v>
      </c>
      <c r="M710" s="3">
        <v>135.57</v>
      </c>
      <c r="N710" s="3">
        <f t="shared" si="599"/>
        <v>813.42</v>
      </c>
      <c r="O710" s="3">
        <f t="shared" si="600"/>
        <v>0.53000000000000114</v>
      </c>
      <c r="P710" s="3">
        <f t="shared" si="600"/>
        <v>3.17999999999995</v>
      </c>
      <c r="R710" s="3">
        <f t="shared" si="601"/>
        <v>0</v>
      </c>
      <c r="S710" s="3">
        <f t="shared" si="602"/>
        <v>0</v>
      </c>
      <c r="T710" s="3">
        <f t="shared" si="603"/>
        <v>0</v>
      </c>
      <c r="U710" s="3">
        <f t="shared" si="604"/>
        <v>0</v>
      </c>
    </row>
    <row r="711" spans="2:21" s="1" customFormat="1" ht="15" hidden="1" customHeight="1" x14ac:dyDescent="0.3">
      <c r="B711" s="4" t="s">
        <v>1404</v>
      </c>
      <c r="C711" s="4" t="s">
        <v>1405</v>
      </c>
      <c r="D711" s="3" t="s">
        <v>28</v>
      </c>
      <c r="E711" s="18">
        <v>7</v>
      </c>
      <c r="F711" s="18"/>
      <c r="G711" s="18"/>
      <c r="H711" s="18"/>
      <c r="I711" s="18">
        <f>-VLOOKUP(B711,'DD-5'!$B$12:$G$280,4,FALSE)</f>
        <v>-7</v>
      </c>
      <c r="J711" s="97">
        <f t="shared" si="597"/>
        <v>0</v>
      </c>
      <c r="K711" s="3">
        <v>150.04</v>
      </c>
      <c r="L711" s="3">
        <f t="shared" si="598"/>
        <v>0</v>
      </c>
      <c r="M711" s="3">
        <v>150.57</v>
      </c>
      <c r="N711" s="3">
        <f t="shared" si="599"/>
        <v>0</v>
      </c>
      <c r="O711" s="3">
        <f t="shared" si="600"/>
        <v>0.53000000000000114</v>
      </c>
      <c r="P711" s="3">
        <f t="shared" si="600"/>
        <v>0</v>
      </c>
      <c r="R711" s="3">
        <f t="shared" si="601"/>
        <v>0</v>
      </c>
      <c r="S711" s="3">
        <f t="shared" si="602"/>
        <v>0</v>
      </c>
      <c r="T711" s="3">
        <f t="shared" si="603"/>
        <v>0</v>
      </c>
      <c r="U711" s="3">
        <f t="shared" si="604"/>
        <v>-1050.28</v>
      </c>
    </row>
    <row r="712" spans="2:21" s="1" customFormat="1" ht="15" customHeight="1" x14ac:dyDescent="0.3">
      <c r="B712" s="4" t="s">
        <v>1406</v>
      </c>
      <c r="C712" s="4" t="s">
        <v>1407</v>
      </c>
      <c r="D712" s="3" t="s">
        <v>28</v>
      </c>
      <c r="E712" s="18">
        <v>6</v>
      </c>
      <c r="F712" s="18"/>
      <c r="G712" s="18"/>
      <c r="H712" s="18">
        <f>VLOOKUP(B712,'MM-5'!$B$12:$G$255,4,FALSE)</f>
        <v>437</v>
      </c>
      <c r="I712" s="18"/>
      <c r="J712" s="97">
        <f t="shared" si="597"/>
        <v>443</v>
      </c>
      <c r="K712" s="3">
        <v>21.42</v>
      </c>
      <c r="L712" s="3">
        <f t="shared" si="598"/>
        <v>9489.06</v>
      </c>
      <c r="M712" s="3">
        <v>22.06</v>
      </c>
      <c r="N712" s="3">
        <f t="shared" si="599"/>
        <v>9772.58</v>
      </c>
      <c r="O712" s="3">
        <f t="shared" si="600"/>
        <v>0.63999999999999702</v>
      </c>
      <c r="P712" s="3">
        <f t="shared" si="600"/>
        <v>283.52000000000044</v>
      </c>
      <c r="R712" s="3">
        <f t="shared" si="601"/>
        <v>0</v>
      </c>
      <c r="S712" s="3">
        <f t="shared" si="602"/>
        <v>0</v>
      </c>
      <c r="T712" s="3">
        <f t="shared" si="603"/>
        <v>9360.5400000000009</v>
      </c>
      <c r="U712" s="3">
        <f t="shared" si="604"/>
        <v>0</v>
      </c>
    </row>
    <row r="713" spans="2:21" s="1" customFormat="1" ht="15" customHeight="1" x14ac:dyDescent="0.3">
      <c r="B713" s="4" t="s">
        <v>1408</v>
      </c>
      <c r="C713" s="4" t="s">
        <v>1409</v>
      </c>
      <c r="D713" s="3" t="s">
        <v>28</v>
      </c>
      <c r="E713" s="18">
        <v>87</v>
      </c>
      <c r="F713" s="18"/>
      <c r="G713" s="18"/>
      <c r="H713" s="18"/>
      <c r="I713" s="18"/>
      <c r="J713" s="97">
        <f t="shared" si="597"/>
        <v>87</v>
      </c>
      <c r="K713" s="3">
        <v>27.54</v>
      </c>
      <c r="L713" s="3">
        <f t="shared" si="598"/>
        <v>2395.98</v>
      </c>
      <c r="M713" s="3">
        <v>28.18</v>
      </c>
      <c r="N713" s="3">
        <f t="shared" si="599"/>
        <v>2451.66</v>
      </c>
      <c r="O713" s="3">
        <f t="shared" si="600"/>
        <v>0.64000000000000057</v>
      </c>
      <c r="P713" s="3">
        <f t="shared" si="600"/>
        <v>55.679999999999836</v>
      </c>
      <c r="R713" s="3">
        <f t="shared" si="601"/>
        <v>0</v>
      </c>
      <c r="S713" s="3">
        <f t="shared" si="602"/>
        <v>0</v>
      </c>
      <c r="T713" s="3">
        <f t="shared" si="603"/>
        <v>0</v>
      </c>
      <c r="U713" s="3">
        <f t="shared" si="604"/>
        <v>0</v>
      </c>
    </row>
    <row r="714" spans="2:21" s="1" customFormat="1" ht="15" customHeight="1" x14ac:dyDescent="0.3">
      <c r="B714" s="4" t="s">
        <v>1410</v>
      </c>
      <c r="C714" s="4" t="s">
        <v>1411</v>
      </c>
      <c r="D714" s="3" t="s">
        <v>28</v>
      </c>
      <c r="E714" s="18">
        <v>14</v>
      </c>
      <c r="F714" s="18"/>
      <c r="G714" s="18"/>
      <c r="H714" s="18">
        <f>VLOOKUP(B714,'MM-5'!$B$12:$G$255,4,FALSE)</f>
        <v>40</v>
      </c>
      <c r="I714" s="18"/>
      <c r="J714" s="97">
        <f t="shared" si="597"/>
        <v>54</v>
      </c>
      <c r="K714" s="3">
        <v>37.869999999999997</v>
      </c>
      <c r="L714" s="3">
        <f t="shared" si="598"/>
        <v>2044.98</v>
      </c>
      <c r="M714" s="3">
        <v>38.51</v>
      </c>
      <c r="N714" s="3">
        <f t="shared" si="599"/>
        <v>2079.54</v>
      </c>
      <c r="O714" s="3">
        <f t="shared" si="600"/>
        <v>0.64000000000000057</v>
      </c>
      <c r="P714" s="3">
        <f t="shared" si="600"/>
        <v>34.559999999999945</v>
      </c>
      <c r="R714" s="3">
        <f t="shared" si="601"/>
        <v>0</v>
      </c>
      <c r="S714" s="3">
        <f t="shared" si="602"/>
        <v>0</v>
      </c>
      <c r="T714" s="3">
        <f t="shared" si="603"/>
        <v>1514.8</v>
      </c>
      <c r="U714" s="3">
        <f t="shared" si="604"/>
        <v>0</v>
      </c>
    </row>
    <row r="715" spans="2:21" s="1" customFormat="1" ht="15" customHeight="1" x14ac:dyDescent="0.3">
      <c r="B715" s="4" t="s">
        <v>1412</v>
      </c>
      <c r="C715" s="4" t="s">
        <v>1413</v>
      </c>
      <c r="D715" s="3" t="s">
        <v>28</v>
      </c>
      <c r="E715" s="18">
        <v>365</v>
      </c>
      <c r="F715" s="18"/>
      <c r="G715" s="18"/>
      <c r="H715" s="18">
        <f>VLOOKUP(B715,'MM-5'!$B$12:$G$255,4,FALSE)</f>
        <v>59</v>
      </c>
      <c r="I715" s="18"/>
      <c r="J715" s="97">
        <f t="shared" si="597"/>
        <v>424</v>
      </c>
      <c r="K715" s="3">
        <v>55.32</v>
      </c>
      <c r="L715" s="3">
        <f t="shared" si="598"/>
        <v>23455.68</v>
      </c>
      <c r="M715" s="3">
        <v>55.96</v>
      </c>
      <c r="N715" s="3">
        <f t="shared" si="599"/>
        <v>23727.040000000001</v>
      </c>
      <c r="O715" s="3">
        <f t="shared" si="600"/>
        <v>0.64000000000000057</v>
      </c>
      <c r="P715" s="3">
        <f t="shared" si="600"/>
        <v>271.36000000000058</v>
      </c>
      <c r="R715" s="3">
        <f t="shared" si="601"/>
        <v>0</v>
      </c>
      <c r="S715" s="3">
        <f t="shared" si="602"/>
        <v>0</v>
      </c>
      <c r="T715" s="3">
        <f t="shared" si="603"/>
        <v>3263.88</v>
      </c>
      <c r="U715" s="3">
        <f t="shared" si="604"/>
        <v>0</v>
      </c>
    </row>
    <row r="716" spans="2:21" s="1" customFormat="1" ht="15" customHeight="1" x14ac:dyDescent="0.3">
      <c r="B716" s="4" t="s">
        <v>1414</v>
      </c>
      <c r="C716" s="4" t="s">
        <v>1415</v>
      </c>
      <c r="D716" s="3" t="s">
        <v>28</v>
      </c>
      <c r="E716" s="18">
        <v>63</v>
      </c>
      <c r="F716" s="18"/>
      <c r="G716" s="18"/>
      <c r="H716" s="18"/>
      <c r="I716" s="18"/>
      <c r="J716" s="97">
        <f t="shared" si="597"/>
        <v>63</v>
      </c>
      <c r="K716" s="3">
        <v>42.24</v>
      </c>
      <c r="L716" s="3">
        <f t="shared" si="598"/>
        <v>2661.12</v>
      </c>
      <c r="M716" s="3">
        <v>42.88</v>
      </c>
      <c r="N716" s="3">
        <f t="shared" si="599"/>
        <v>2701.44</v>
      </c>
      <c r="O716" s="3">
        <f t="shared" si="600"/>
        <v>0.64000000000000057</v>
      </c>
      <c r="P716" s="3">
        <f t="shared" si="600"/>
        <v>40.320000000000164</v>
      </c>
      <c r="R716" s="3">
        <f t="shared" si="601"/>
        <v>0</v>
      </c>
      <c r="S716" s="3">
        <f t="shared" si="602"/>
        <v>0</v>
      </c>
      <c r="T716" s="3">
        <f t="shared" si="603"/>
        <v>0</v>
      </c>
      <c r="U716" s="3">
        <f t="shared" si="604"/>
        <v>0</v>
      </c>
    </row>
    <row r="717" spans="2:21" s="1" customFormat="1" ht="15" customHeight="1" x14ac:dyDescent="0.3">
      <c r="B717" s="4" t="s">
        <v>1416</v>
      </c>
      <c r="C717" s="4" t="s">
        <v>1417</v>
      </c>
      <c r="D717" s="3" t="s">
        <v>28</v>
      </c>
      <c r="E717" s="18">
        <v>52</v>
      </c>
      <c r="F717" s="18"/>
      <c r="G717" s="18"/>
      <c r="H717" s="18">
        <f>VLOOKUP(B717,'MM-5'!$B$12:$G$255,4,FALSE)</f>
        <v>6</v>
      </c>
      <c r="I717" s="18"/>
      <c r="J717" s="97">
        <f t="shared" si="597"/>
        <v>58</v>
      </c>
      <c r="K717" s="3">
        <v>105.65</v>
      </c>
      <c r="L717" s="3">
        <f t="shared" si="598"/>
        <v>6127.7</v>
      </c>
      <c r="M717" s="3">
        <v>106.29</v>
      </c>
      <c r="N717" s="3">
        <f t="shared" si="599"/>
        <v>6164.82</v>
      </c>
      <c r="O717" s="3">
        <f t="shared" si="600"/>
        <v>0.64000000000000057</v>
      </c>
      <c r="P717" s="3">
        <f t="shared" si="600"/>
        <v>37.119999999999891</v>
      </c>
      <c r="R717" s="3">
        <f t="shared" si="601"/>
        <v>0</v>
      </c>
      <c r="S717" s="3">
        <f t="shared" si="602"/>
        <v>0</v>
      </c>
      <c r="T717" s="3">
        <f t="shared" si="603"/>
        <v>633.9</v>
      </c>
      <c r="U717" s="3">
        <f t="shared" si="604"/>
        <v>0</v>
      </c>
    </row>
    <row r="718" spans="2:21" s="1" customFormat="1" ht="15" customHeight="1" x14ac:dyDescent="0.3">
      <c r="B718" s="4" t="s">
        <v>1418</v>
      </c>
      <c r="C718" s="4" t="s">
        <v>1419</v>
      </c>
      <c r="D718" s="3" t="s">
        <v>28</v>
      </c>
      <c r="E718" s="18">
        <v>23</v>
      </c>
      <c r="F718" s="18"/>
      <c r="G718" s="18"/>
      <c r="H718" s="18">
        <f>VLOOKUP(B718,'MM-5'!$B$12:$G$255,4,FALSE)</f>
        <v>2</v>
      </c>
      <c r="I718" s="18"/>
      <c r="J718" s="97">
        <f t="shared" si="597"/>
        <v>25</v>
      </c>
      <c r="K718" s="3">
        <v>132.24</v>
      </c>
      <c r="L718" s="3">
        <f t="shared" si="598"/>
        <v>3306</v>
      </c>
      <c r="M718" s="3">
        <v>132.88</v>
      </c>
      <c r="N718" s="3">
        <f t="shared" si="599"/>
        <v>3322</v>
      </c>
      <c r="O718" s="3">
        <f t="shared" si="600"/>
        <v>0.63999999999998636</v>
      </c>
      <c r="P718" s="3">
        <f t="shared" si="600"/>
        <v>16</v>
      </c>
      <c r="R718" s="3">
        <f t="shared" si="601"/>
        <v>0</v>
      </c>
      <c r="S718" s="3">
        <f t="shared" si="602"/>
        <v>0</v>
      </c>
      <c r="T718" s="3">
        <f t="shared" si="603"/>
        <v>264.48</v>
      </c>
      <c r="U718" s="3">
        <f t="shared" si="604"/>
        <v>0</v>
      </c>
    </row>
    <row r="719" spans="2:21" s="1" customFormat="1" ht="15" customHeight="1" x14ac:dyDescent="0.3">
      <c r="B719" s="4" t="s">
        <v>1420</v>
      </c>
      <c r="C719" s="4" t="s">
        <v>1421</v>
      </c>
      <c r="D719" s="3" t="s">
        <v>28</v>
      </c>
      <c r="E719" s="18">
        <v>14</v>
      </c>
      <c r="F719" s="18"/>
      <c r="G719" s="18"/>
      <c r="H719" s="18"/>
      <c r="I719" s="18"/>
      <c r="J719" s="97">
        <f t="shared" si="597"/>
        <v>14</v>
      </c>
      <c r="K719" s="3">
        <v>167.24</v>
      </c>
      <c r="L719" s="3">
        <f t="shared" si="598"/>
        <v>2341.36</v>
      </c>
      <c r="M719" s="3">
        <v>167.88</v>
      </c>
      <c r="N719" s="3">
        <f t="shared" si="599"/>
        <v>2350.3200000000002</v>
      </c>
      <c r="O719" s="3">
        <f t="shared" si="600"/>
        <v>0.63999999999998636</v>
      </c>
      <c r="P719" s="3">
        <f t="shared" si="600"/>
        <v>8.9600000000000364</v>
      </c>
      <c r="R719" s="3">
        <f t="shared" si="601"/>
        <v>0</v>
      </c>
      <c r="S719" s="3">
        <f t="shared" si="602"/>
        <v>0</v>
      </c>
      <c r="T719" s="3">
        <f t="shared" si="603"/>
        <v>0</v>
      </c>
      <c r="U719" s="3">
        <f t="shared" si="604"/>
        <v>0</v>
      </c>
    </row>
    <row r="720" spans="2:21" s="1" customFormat="1" ht="15" customHeight="1" x14ac:dyDescent="0.3">
      <c r="B720" s="4" t="s">
        <v>1422</v>
      </c>
      <c r="C720" s="4" t="s">
        <v>1423</v>
      </c>
      <c r="D720" s="3" t="s">
        <v>28</v>
      </c>
      <c r="E720" s="18">
        <v>11</v>
      </c>
      <c r="F720" s="18"/>
      <c r="G720" s="18"/>
      <c r="H720" s="18"/>
      <c r="I720" s="18"/>
      <c r="J720" s="97">
        <f t="shared" si="597"/>
        <v>11</v>
      </c>
      <c r="K720" s="3">
        <v>217.24</v>
      </c>
      <c r="L720" s="3">
        <f t="shared" si="598"/>
        <v>2389.64</v>
      </c>
      <c r="M720" s="3">
        <v>217.88</v>
      </c>
      <c r="N720" s="3">
        <f t="shared" si="599"/>
        <v>2396.6799999999998</v>
      </c>
      <c r="O720" s="3">
        <f t="shared" si="600"/>
        <v>0.63999999999998636</v>
      </c>
      <c r="P720" s="3">
        <f t="shared" si="600"/>
        <v>7.0399999999999636</v>
      </c>
      <c r="R720" s="3">
        <f t="shared" si="601"/>
        <v>0</v>
      </c>
      <c r="S720" s="3">
        <f t="shared" si="602"/>
        <v>0</v>
      </c>
      <c r="T720" s="3">
        <f t="shared" si="603"/>
        <v>0</v>
      </c>
      <c r="U720" s="3">
        <f t="shared" si="604"/>
        <v>0</v>
      </c>
    </row>
    <row r="721" spans="2:21" s="1" customFormat="1" ht="15" hidden="1" customHeight="1" x14ac:dyDescent="0.3">
      <c r="B721" s="4" t="s">
        <v>1424</v>
      </c>
      <c r="C721" s="4" t="s">
        <v>1425</v>
      </c>
      <c r="D721" s="3" t="s">
        <v>28</v>
      </c>
      <c r="E721" s="18">
        <v>8</v>
      </c>
      <c r="F721" s="18"/>
      <c r="G721" s="18"/>
      <c r="H721" s="18"/>
      <c r="I721" s="18">
        <f>-VLOOKUP(B721,'DD-5'!$B$12:$G$280,4,FALSE)</f>
        <v>-8</v>
      </c>
      <c r="J721" s="97">
        <f t="shared" si="597"/>
        <v>0</v>
      </c>
      <c r="K721" s="3">
        <v>267.24</v>
      </c>
      <c r="L721" s="3">
        <f t="shared" si="598"/>
        <v>0</v>
      </c>
      <c r="M721" s="3">
        <v>267.88</v>
      </c>
      <c r="N721" s="3">
        <f t="shared" si="599"/>
        <v>0</v>
      </c>
      <c r="O721" s="3">
        <f t="shared" si="600"/>
        <v>0.63999999999998636</v>
      </c>
      <c r="P721" s="3">
        <f t="shared" si="600"/>
        <v>0</v>
      </c>
      <c r="R721" s="3">
        <f t="shared" si="601"/>
        <v>0</v>
      </c>
      <c r="S721" s="3">
        <f t="shared" si="602"/>
        <v>0</v>
      </c>
      <c r="T721" s="3">
        <f t="shared" si="603"/>
        <v>0</v>
      </c>
      <c r="U721" s="3">
        <f t="shared" si="604"/>
        <v>-2137.92</v>
      </c>
    </row>
    <row r="722" spans="2:21" s="1" customFormat="1" ht="15" customHeight="1" x14ac:dyDescent="0.3">
      <c r="B722" s="4" t="s">
        <v>1426</v>
      </c>
      <c r="C722" s="4" t="s">
        <v>1427</v>
      </c>
      <c r="D722" s="3" t="s">
        <v>28</v>
      </c>
      <c r="E722" s="18">
        <v>142</v>
      </c>
      <c r="F722" s="18"/>
      <c r="G722" s="18"/>
      <c r="H722" s="18"/>
      <c r="I722" s="18"/>
      <c r="J722" s="97">
        <f t="shared" si="597"/>
        <v>142</v>
      </c>
      <c r="K722" s="3">
        <v>21.23</v>
      </c>
      <c r="L722" s="3">
        <f t="shared" si="598"/>
        <v>3014.66</v>
      </c>
      <c r="M722" s="3">
        <v>21.76</v>
      </c>
      <c r="N722" s="3">
        <f t="shared" si="599"/>
        <v>3089.92</v>
      </c>
      <c r="O722" s="3">
        <f t="shared" si="600"/>
        <v>0.53000000000000114</v>
      </c>
      <c r="P722" s="3">
        <f t="shared" si="600"/>
        <v>75.260000000000218</v>
      </c>
      <c r="R722" s="3">
        <f t="shared" si="601"/>
        <v>0</v>
      </c>
      <c r="S722" s="3">
        <f t="shared" si="602"/>
        <v>0</v>
      </c>
      <c r="T722" s="3">
        <f t="shared" si="603"/>
        <v>0</v>
      </c>
      <c r="U722" s="3">
        <f t="shared" si="604"/>
        <v>0</v>
      </c>
    </row>
    <row r="723" spans="2:21" s="1" customFormat="1" ht="15" customHeight="1" x14ac:dyDescent="0.3">
      <c r="B723" s="4" t="s">
        <v>1428</v>
      </c>
      <c r="C723" s="4" t="s">
        <v>1429</v>
      </c>
      <c r="D723" s="3" t="s">
        <v>28</v>
      </c>
      <c r="E723" s="18">
        <v>10</v>
      </c>
      <c r="F723" s="18"/>
      <c r="G723" s="18"/>
      <c r="H723" s="18">
        <f>VLOOKUP(B723,'MM-5'!$B$12:$G$255,4,FALSE)</f>
        <v>4</v>
      </c>
      <c r="I723" s="18"/>
      <c r="J723" s="97">
        <f t="shared" si="597"/>
        <v>14</v>
      </c>
      <c r="K723" s="3">
        <v>24.25</v>
      </c>
      <c r="L723" s="3">
        <f t="shared" si="598"/>
        <v>339.5</v>
      </c>
      <c r="M723" s="3">
        <v>24.78</v>
      </c>
      <c r="N723" s="3">
        <f t="shared" si="599"/>
        <v>346.92</v>
      </c>
      <c r="O723" s="3">
        <f t="shared" si="600"/>
        <v>0.53000000000000114</v>
      </c>
      <c r="P723" s="3">
        <f t="shared" si="600"/>
        <v>7.4200000000000159</v>
      </c>
      <c r="R723" s="3">
        <f t="shared" si="601"/>
        <v>0</v>
      </c>
      <c r="S723" s="3">
        <f t="shared" si="602"/>
        <v>0</v>
      </c>
      <c r="T723" s="3">
        <f t="shared" si="603"/>
        <v>97</v>
      </c>
      <c r="U723" s="3">
        <f t="shared" si="604"/>
        <v>0</v>
      </c>
    </row>
    <row r="724" spans="2:21" s="1" customFormat="1" ht="15" customHeight="1" x14ac:dyDescent="0.3">
      <c r="B724" s="4" t="s">
        <v>1430</v>
      </c>
      <c r="C724" s="4" t="s">
        <v>1431</v>
      </c>
      <c r="D724" s="3" t="s">
        <v>28</v>
      </c>
      <c r="E724" s="18">
        <v>10</v>
      </c>
      <c r="F724" s="18"/>
      <c r="G724" s="18"/>
      <c r="H724" s="18">
        <f>VLOOKUP(B724,'MM-5'!$B$12:$G$255,4,FALSE)</f>
        <v>8</v>
      </c>
      <c r="I724" s="18"/>
      <c r="J724" s="97">
        <f t="shared" si="597"/>
        <v>18</v>
      </c>
      <c r="K724" s="3">
        <v>30.43</v>
      </c>
      <c r="L724" s="3">
        <f t="shared" si="598"/>
        <v>547.74</v>
      </c>
      <c r="M724" s="3">
        <v>30.96</v>
      </c>
      <c r="N724" s="3">
        <f t="shared" si="599"/>
        <v>557.28</v>
      </c>
      <c r="O724" s="3">
        <f t="shared" si="600"/>
        <v>0.53000000000000114</v>
      </c>
      <c r="P724" s="3">
        <f t="shared" si="600"/>
        <v>9.5399999999999636</v>
      </c>
      <c r="R724" s="3">
        <f t="shared" si="601"/>
        <v>0</v>
      </c>
      <c r="S724" s="3">
        <f t="shared" si="602"/>
        <v>0</v>
      </c>
      <c r="T724" s="3">
        <f t="shared" si="603"/>
        <v>243.44</v>
      </c>
      <c r="U724" s="3">
        <f t="shared" si="604"/>
        <v>0</v>
      </c>
    </row>
    <row r="725" spans="2:21" s="1" customFormat="1" ht="15" customHeight="1" x14ac:dyDescent="0.3">
      <c r="B725" s="4" t="s">
        <v>1432</v>
      </c>
      <c r="C725" s="4" t="s">
        <v>1433</v>
      </c>
      <c r="D725" s="3" t="s">
        <v>28</v>
      </c>
      <c r="E725" s="18">
        <v>258</v>
      </c>
      <c r="F725" s="18"/>
      <c r="G725" s="18"/>
      <c r="H725" s="18"/>
      <c r="I725" s="18"/>
      <c r="J725" s="97">
        <f t="shared" si="597"/>
        <v>258</v>
      </c>
      <c r="K725" s="3">
        <v>36.43</v>
      </c>
      <c r="L725" s="3">
        <f t="shared" si="598"/>
        <v>9398.94</v>
      </c>
      <c r="M725" s="3">
        <v>36.96</v>
      </c>
      <c r="N725" s="3">
        <f t="shared" si="599"/>
        <v>9535.68</v>
      </c>
      <c r="O725" s="3">
        <f t="shared" si="600"/>
        <v>0.53000000000000114</v>
      </c>
      <c r="P725" s="3">
        <f t="shared" si="600"/>
        <v>136.73999999999978</v>
      </c>
      <c r="R725" s="3">
        <f t="shared" si="601"/>
        <v>0</v>
      </c>
      <c r="S725" s="3">
        <f t="shared" si="602"/>
        <v>0</v>
      </c>
      <c r="T725" s="3">
        <f t="shared" si="603"/>
        <v>0</v>
      </c>
      <c r="U725" s="3">
        <f t="shared" si="604"/>
        <v>0</v>
      </c>
    </row>
    <row r="726" spans="2:21" s="1" customFormat="1" ht="15" customHeight="1" x14ac:dyDescent="0.3">
      <c r="B726" s="4" t="s">
        <v>1434</v>
      </c>
      <c r="C726" s="4" t="s">
        <v>1435</v>
      </c>
      <c r="D726" s="3" t="s">
        <v>28</v>
      </c>
      <c r="E726" s="18">
        <v>42</v>
      </c>
      <c r="F726" s="18"/>
      <c r="G726" s="18"/>
      <c r="H726" s="18">
        <f>VLOOKUP(B726,'MM-5'!$B$12:$G$255,4,FALSE)</f>
        <v>2</v>
      </c>
      <c r="I726" s="18"/>
      <c r="J726" s="97">
        <f t="shared" si="597"/>
        <v>44</v>
      </c>
      <c r="K726" s="3">
        <v>45.43</v>
      </c>
      <c r="L726" s="3">
        <f t="shared" si="598"/>
        <v>1998.92</v>
      </c>
      <c r="M726" s="3">
        <v>45.96</v>
      </c>
      <c r="N726" s="3">
        <f t="shared" si="599"/>
        <v>2022.24</v>
      </c>
      <c r="O726" s="3">
        <f t="shared" si="600"/>
        <v>0.53000000000000114</v>
      </c>
      <c r="P726" s="3">
        <f t="shared" si="600"/>
        <v>23.319999999999936</v>
      </c>
      <c r="R726" s="3">
        <f t="shared" si="601"/>
        <v>0</v>
      </c>
      <c r="S726" s="3">
        <f t="shared" si="602"/>
        <v>0</v>
      </c>
      <c r="T726" s="3">
        <f t="shared" si="603"/>
        <v>90.86</v>
      </c>
      <c r="U726" s="3">
        <f t="shared" si="604"/>
        <v>0</v>
      </c>
    </row>
    <row r="727" spans="2:21" s="1" customFormat="1" ht="15" customHeight="1" x14ac:dyDescent="0.3">
      <c r="B727" s="4" t="s">
        <v>1436</v>
      </c>
      <c r="C727" s="4" t="s">
        <v>1437</v>
      </c>
      <c r="D727" s="3" t="s">
        <v>28</v>
      </c>
      <c r="E727" s="18">
        <v>44</v>
      </c>
      <c r="F727" s="18"/>
      <c r="G727" s="18"/>
      <c r="H727" s="18"/>
      <c r="I727" s="18"/>
      <c r="J727" s="97">
        <f t="shared" si="597"/>
        <v>44</v>
      </c>
      <c r="K727" s="3">
        <v>39.43</v>
      </c>
      <c r="L727" s="3">
        <f t="shared" si="598"/>
        <v>1734.92</v>
      </c>
      <c r="M727" s="3">
        <v>39.96</v>
      </c>
      <c r="N727" s="3">
        <f t="shared" si="599"/>
        <v>1758.24</v>
      </c>
      <c r="O727" s="3">
        <f t="shared" si="600"/>
        <v>0.53000000000000114</v>
      </c>
      <c r="P727" s="3">
        <f t="shared" si="600"/>
        <v>23.319999999999936</v>
      </c>
      <c r="R727" s="3">
        <f t="shared" si="601"/>
        <v>0</v>
      </c>
      <c r="S727" s="3">
        <f t="shared" si="602"/>
        <v>0</v>
      </c>
      <c r="T727" s="3">
        <f t="shared" si="603"/>
        <v>0</v>
      </c>
      <c r="U727" s="3">
        <f t="shared" si="604"/>
        <v>0</v>
      </c>
    </row>
    <row r="728" spans="2:21" s="1" customFormat="1" ht="15" customHeight="1" x14ac:dyDescent="0.3">
      <c r="B728" s="4" t="s">
        <v>1438</v>
      </c>
      <c r="C728" s="4" t="s">
        <v>1439</v>
      </c>
      <c r="D728" s="3" t="s">
        <v>28</v>
      </c>
      <c r="E728" s="18">
        <v>11</v>
      </c>
      <c r="F728" s="18"/>
      <c r="G728" s="18"/>
      <c r="H728" s="18">
        <f>VLOOKUP(B728,'MM-5'!$B$12:$G$255,4,FALSE)</f>
        <v>2</v>
      </c>
      <c r="I728" s="18"/>
      <c r="J728" s="97">
        <f t="shared" si="597"/>
        <v>13</v>
      </c>
      <c r="K728" s="3">
        <v>37.83</v>
      </c>
      <c r="L728" s="3">
        <f t="shared" si="598"/>
        <v>491.79</v>
      </c>
      <c r="M728" s="3">
        <v>38.36</v>
      </c>
      <c r="N728" s="3">
        <f t="shared" si="599"/>
        <v>498.68</v>
      </c>
      <c r="O728" s="3">
        <f t="shared" si="600"/>
        <v>0.53000000000000114</v>
      </c>
      <c r="P728" s="3">
        <f t="shared" si="600"/>
        <v>6.8899999999999864</v>
      </c>
      <c r="R728" s="3">
        <f t="shared" si="601"/>
        <v>0</v>
      </c>
      <c r="S728" s="3">
        <f t="shared" si="602"/>
        <v>0</v>
      </c>
      <c r="T728" s="3">
        <f t="shared" si="603"/>
        <v>75.66</v>
      </c>
      <c r="U728" s="3">
        <f t="shared" si="604"/>
        <v>0</v>
      </c>
    </row>
    <row r="729" spans="2:21" s="1" customFormat="1" ht="15" customHeight="1" x14ac:dyDescent="0.3">
      <c r="B729" s="4" t="s">
        <v>1440</v>
      </c>
      <c r="C729" s="4" t="s">
        <v>1441</v>
      </c>
      <c r="D729" s="3" t="s">
        <v>28</v>
      </c>
      <c r="E729" s="18">
        <v>14</v>
      </c>
      <c r="F729" s="18"/>
      <c r="G729" s="18"/>
      <c r="H729" s="18"/>
      <c r="I729" s="18"/>
      <c r="J729" s="97">
        <f t="shared" si="597"/>
        <v>14</v>
      </c>
      <c r="K729" s="3">
        <v>28.94</v>
      </c>
      <c r="L729" s="3">
        <f t="shared" si="598"/>
        <v>405.16</v>
      </c>
      <c r="M729" s="3">
        <v>29.47</v>
      </c>
      <c r="N729" s="3">
        <f t="shared" si="599"/>
        <v>412.58</v>
      </c>
      <c r="O729" s="3">
        <f t="shared" si="600"/>
        <v>0.52999999999999758</v>
      </c>
      <c r="P729" s="3">
        <f t="shared" si="600"/>
        <v>7.4199999999999591</v>
      </c>
      <c r="R729" s="3">
        <f t="shared" si="601"/>
        <v>0</v>
      </c>
      <c r="S729" s="3">
        <f t="shared" si="602"/>
        <v>0</v>
      </c>
      <c r="T729" s="3">
        <f t="shared" si="603"/>
        <v>0</v>
      </c>
      <c r="U729" s="3">
        <f t="shared" si="604"/>
        <v>0</v>
      </c>
    </row>
    <row r="730" spans="2:21" s="1" customFormat="1" ht="15" customHeight="1" x14ac:dyDescent="0.3">
      <c r="B730" s="4" t="s">
        <v>1442</v>
      </c>
      <c r="C730" s="4" t="s">
        <v>1443</v>
      </c>
      <c r="D730" s="3" t="s">
        <v>28</v>
      </c>
      <c r="E730" s="18">
        <v>2</v>
      </c>
      <c r="F730" s="18"/>
      <c r="G730" s="18"/>
      <c r="H730" s="18">
        <f>VLOOKUP(B730,'MM-5'!$B$12:$G$255,4,FALSE)</f>
        <v>2</v>
      </c>
      <c r="I730" s="18"/>
      <c r="J730" s="97">
        <f t="shared" si="597"/>
        <v>4</v>
      </c>
      <c r="K730" s="3">
        <v>28.43</v>
      </c>
      <c r="L730" s="3">
        <f t="shared" si="598"/>
        <v>113.72</v>
      </c>
      <c r="M730" s="3">
        <v>28.96</v>
      </c>
      <c r="N730" s="3">
        <f t="shared" si="599"/>
        <v>115.84</v>
      </c>
      <c r="O730" s="3">
        <f t="shared" si="600"/>
        <v>0.53000000000000114</v>
      </c>
      <c r="P730" s="3">
        <f t="shared" si="600"/>
        <v>2.1200000000000045</v>
      </c>
      <c r="R730" s="3">
        <f t="shared" si="601"/>
        <v>0</v>
      </c>
      <c r="S730" s="3">
        <f t="shared" si="602"/>
        <v>0</v>
      </c>
      <c r="T730" s="3">
        <f t="shared" si="603"/>
        <v>56.86</v>
      </c>
      <c r="U730" s="3">
        <f t="shared" si="604"/>
        <v>0</v>
      </c>
    </row>
    <row r="731" spans="2:21" s="1" customFormat="1" ht="15" customHeight="1" x14ac:dyDescent="0.3">
      <c r="B731" s="4" t="s">
        <v>1444</v>
      </c>
      <c r="C731" s="4" t="s">
        <v>1445</v>
      </c>
      <c r="D731" s="3" t="s">
        <v>28</v>
      </c>
      <c r="E731" s="18">
        <v>73</v>
      </c>
      <c r="F731" s="18"/>
      <c r="G731" s="18"/>
      <c r="H731" s="18"/>
      <c r="I731" s="18"/>
      <c r="J731" s="97">
        <f t="shared" si="597"/>
        <v>73</v>
      </c>
      <c r="K731" s="3">
        <v>44.3</v>
      </c>
      <c r="L731" s="3">
        <f t="shared" si="598"/>
        <v>3233.9</v>
      </c>
      <c r="M731" s="3">
        <v>44.83</v>
      </c>
      <c r="N731" s="3">
        <f t="shared" si="599"/>
        <v>3272.59</v>
      </c>
      <c r="O731" s="3">
        <f t="shared" si="600"/>
        <v>0.53000000000000114</v>
      </c>
      <c r="P731" s="3">
        <f t="shared" si="600"/>
        <v>38.690000000000055</v>
      </c>
      <c r="R731" s="3">
        <f t="shared" si="601"/>
        <v>0</v>
      </c>
      <c r="S731" s="3">
        <f t="shared" si="602"/>
        <v>0</v>
      </c>
      <c r="T731" s="3">
        <f t="shared" si="603"/>
        <v>0</v>
      </c>
      <c r="U731" s="3">
        <f t="shared" si="604"/>
        <v>0</v>
      </c>
    </row>
    <row r="732" spans="2:21" s="1" customFormat="1" ht="15" customHeight="1" x14ac:dyDescent="0.3">
      <c r="B732" s="4" t="s">
        <v>1446</v>
      </c>
      <c r="C732" s="4" t="s">
        <v>1447</v>
      </c>
      <c r="D732" s="3" t="s">
        <v>28</v>
      </c>
      <c r="E732" s="18">
        <v>10</v>
      </c>
      <c r="F732" s="18"/>
      <c r="G732" s="18"/>
      <c r="H732" s="18"/>
      <c r="I732" s="18"/>
      <c r="J732" s="97">
        <f t="shared" si="597"/>
        <v>10</v>
      </c>
      <c r="K732" s="3">
        <v>28.08</v>
      </c>
      <c r="L732" s="3">
        <f t="shared" si="598"/>
        <v>280.8</v>
      </c>
      <c r="M732" s="3">
        <v>28.61</v>
      </c>
      <c r="N732" s="3">
        <f t="shared" si="599"/>
        <v>286.10000000000002</v>
      </c>
      <c r="O732" s="3">
        <f t="shared" si="600"/>
        <v>0.53000000000000114</v>
      </c>
      <c r="P732" s="3">
        <f t="shared" si="600"/>
        <v>5.3000000000000114</v>
      </c>
      <c r="R732" s="3">
        <f t="shared" si="601"/>
        <v>0</v>
      </c>
      <c r="S732" s="3">
        <f t="shared" si="602"/>
        <v>0</v>
      </c>
      <c r="T732" s="3">
        <f t="shared" si="603"/>
        <v>0</v>
      </c>
      <c r="U732" s="3">
        <f t="shared" si="604"/>
        <v>0</v>
      </c>
    </row>
    <row r="733" spans="2:21" s="1" customFormat="1" ht="15" customHeight="1" x14ac:dyDescent="0.3">
      <c r="B733" s="4" t="s">
        <v>1448</v>
      </c>
      <c r="C733" s="4" t="s">
        <v>1449</v>
      </c>
      <c r="D733" s="3" t="s">
        <v>28</v>
      </c>
      <c r="E733" s="18">
        <v>3</v>
      </c>
      <c r="F733" s="18"/>
      <c r="G733" s="18"/>
      <c r="H733" s="18"/>
      <c r="I733" s="18"/>
      <c r="J733" s="97">
        <f t="shared" si="597"/>
        <v>3</v>
      </c>
      <c r="K733" s="3">
        <v>60.08</v>
      </c>
      <c r="L733" s="3">
        <f t="shared" si="598"/>
        <v>180.24</v>
      </c>
      <c r="M733" s="3">
        <v>60.61</v>
      </c>
      <c r="N733" s="3">
        <f t="shared" si="599"/>
        <v>181.83</v>
      </c>
      <c r="O733" s="3">
        <f t="shared" si="600"/>
        <v>0.53000000000000114</v>
      </c>
      <c r="P733" s="3">
        <f t="shared" si="600"/>
        <v>1.5900000000000034</v>
      </c>
      <c r="R733" s="3">
        <f t="shared" si="601"/>
        <v>0</v>
      </c>
      <c r="S733" s="3">
        <f t="shared" si="602"/>
        <v>0</v>
      </c>
      <c r="T733" s="3">
        <f t="shared" si="603"/>
        <v>0</v>
      </c>
      <c r="U733" s="3">
        <f t="shared" si="604"/>
        <v>0</v>
      </c>
    </row>
    <row r="734" spans="2:21" s="1" customFormat="1" ht="15" customHeight="1" x14ac:dyDescent="0.3">
      <c r="B734" s="4" t="s">
        <v>1450</v>
      </c>
      <c r="C734" s="4" t="s">
        <v>1451</v>
      </c>
      <c r="D734" s="3" t="s">
        <v>28</v>
      </c>
      <c r="E734" s="18">
        <v>36</v>
      </c>
      <c r="F734" s="18"/>
      <c r="G734" s="18"/>
      <c r="H734" s="18">
        <f>VLOOKUP(B734,'MM-5'!$B$12:$G$255,4,FALSE)</f>
        <v>3</v>
      </c>
      <c r="I734" s="18"/>
      <c r="J734" s="97">
        <f t="shared" si="597"/>
        <v>39</v>
      </c>
      <c r="K734" s="3">
        <v>49.48</v>
      </c>
      <c r="L734" s="3">
        <f t="shared" si="598"/>
        <v>1929.72</v>
      </c>
      <c r="M734" s="3">
        <v>50.01</v>
      </c>
      <c r="N734" s="3">
        <f t="shared" si="599"/>
        <v>1950.39</v>
      </c>
      <c r="O734" s="3">
        <f t="shared" si="600"/>
        <v>0.53000000000000114</v>
      </c>
      <c r="P734" s="3">
        <f t="shared" si="600"/>
        <v>20.670000000000073</v>
      </c>
      <c r="R734" s="3">
        <f t="shared" si="601"/>
        <v>0</v>
      </c>
      <c r="S734" s="3">
        <f t="shared" si="602"/>
        <v>0</v>
      </c>
      <c r="T734" s="3">
        <f t="shared" si="603"/>
        <v>148.44</v>
      </c>
      <c r="U734" s="3">
        <f t="shared" si="604"/>
        <v>0</v>
      </c>
    </row>
    <row r="735" spans="2:21" s="1" customFormat="1" ht="15" customHeight="1" x14ac:dyDescent="0.3">
      <c r="B735" s="4" t="s">
        <v>1452</v>
      </c>
      <c r="C735" s="4" t="s">
        <v>1453</v>
      </c>
      <c r="D735" s="3" t="s">
        <v>28</v>
      </c>
      <c r="E735" s="18">
        <v>25</v>
      </c>
      <c r="F735" s="18"/>
      <c r="G735" s="18"/>
      <c r="H735" s="18"/>
      <c r="I735" s="18"/>
      <c r="J735" s="97">
        <f t="shared" si="597"/>
        <v>25</v>
      </c>
      <c r="K735" s="3">
        <v>91.37</v>
      </c>
      <c r="L735" s="3">
        <f t="shared" si="598"/>
        <v>2284.25</v>
      </c>
      <c r="M735" s="3">
        <v>91.9</v>
      </c>
      <c r="N735" s="3">
        <f t="shared" si="599"/>
        <v>2297.5</v>
      </c>
      <c r="O735" s="3">
        <f t="shared" si="600"/>
        <v>0.53000000000000114</v>
      </c>
      <c r="P735" s="3">
        <f t="shared" si="600"/>
        <v>13.25</v>
      </c>
      <c r="R735" s="3">
        <f t="shared" si="601"/>
        <v>0</v>
      </c>
      <c r="S735" s="3">
        <f t="shared" si="602"/>
        <v>0</v>
      </c>
      <c r="T735" s="3">
        <f t="shared" si="603"/>
        <v>0</v>
      </c>
      <c r="U735" s="3">
        <f t="shared" si="604"/>
        <v>0</v>
      </c>
    </row>
    <row r="736" spans="2:21" s="1" customFormat="1" ht="15" customHeight="1" x14ac:dyDescent="0.3">
      <c r="B736" s="4" t="s">
        <v>1454</v>
      </c>
      <c r="C736" s="4" t="s">
        <v>1455</v>
      </c>
      <c r="D736" s="3" t="s">
        <v>28</v>
      </c>
      <c r="E736" s="18">
        <v>21</v>
      </c>
      <c r="F736" s="18"/>
      <c r="G736" s="18"/>
      <c r="H736" s="18"/>
      <c r="I736" s="18"/>
      <c r="J736" s="97">
        <f t="shared" si="597"/>
        <v>21</v>
      </c>
      <c r="K736" s="3">
        <v>45.11</v>
      </c>
      <c r="L736" s="3">
        <f t="shared" si="598"/>
        <v>947.31</v>
      </c>
      <c r="M736" s="3">
        <v>45.64</v>
      </c>
      <c r="N736" s="3">
        <f t="shared" si="599"/>
        <v>958.44</v>
      </c>
      <c r="O736" s="3">
        <f t="shared" si="600"/>
        <v>0.53000000000000114</v>
      </c>
      <c r="P736" s="3">
        <f t="shared" si="600"/>
        <v>11.130000000000109</v>
      </c>
      <c r="R736" s="3">
        <f t="shared" si="601"/>
        <v>0</v>
      </c>
      <c r="S736" s="3">
        <f t="shared" si="602"/>
        <v>0</v>
      </c>
      <c r="T736" s="3">
        <f t="shared" si="603"/>
        <v>0</v>
      </c>
      <c r="U736" s="3">
        <f t="shared" si="604"/>
        <v>0</v>
      </c>
    </row>
    <row r="737" spans="2:21" s="1" customFormat="1" ht="15" customHeight="1" x14ac:dyDescent="0.3">
      <c r="B737" s="4" t="s">
        <v>1456</v>
      </c>
      <c r="C737" s="4" t="s">
        <v>1457</v>
      </c>
      <c r="D737" s="3" t="s">
        <v>28</v>
      </c>
      <c r="E737" s="18">
        <v>4</v>
      </c>
      <c r="F737" s="18"/>
      <c r="G737" s="18"/>
      <c r="H737" s="18"/>
      <c r="I737" s="18"/>
      <c r="J737" s="97">
        <f t="shared" si="597"/>
        <v>4</v>
      </c>
      <c r="K737" s="3">
        <v>52.19</v>
      </c>
      <c r="L737" s="3">
        <f t="shared" si="598"/>
        <v>208.76</v>
      </c>
      <c r="M737" s="3">
        <v>52.72</v>
      </c>
      <c r="N737" s="3">
        <f t="shared" si="599"/>
        <v>210.88</v>
      </c>
      <c r="O737" s="3">
        <f t="shared" si="600"/>
        <v>0.53000000000000114</v>
      </c>
      <c r="P737" s="3">
        <f t="shared" si="600"/>
        <v>2.1200000000000045</v>
      </c>
      <c r="R737" s="3">
        <f t="shared" si="601"/>
        <v>0</v>
      </c>
      <c r="S737" s="3">
        <f t="shared" si="602"/>
        <v>0</v>
      </c>
      <c r="T737" s="3">
        <f t="shared" si="603"/>
        <v>0</v>
      </c>
      <c r="U737" s="3">
        <f t="shared" si="604"/>
        <v>0</v>
      </c>
    </row>
    <row r="738" spans="2:21" s="1" customFormat="1" ht="15" customHeight="1" x14ac:dyDescent="0.3">
      <c r="B738" s="4" t="s">
        <v>1458</v>
      </c>
      <c r="C738" s="4" t="s">
        <v>1459</v>
      </c>
      <c r="D738" s="3" t="s">
        <v>28</v>
      </c>
      <c r="E738" s="18">
        <v>9</v>
      </c>
      <c r="F738" s="18"/>
      <c r="G738" s="18"/>
      <c r="H738" s="18">
        <f>VLOOKUP(B738,'MM-5'!$B$12:$G$255,4,FALSE)</f>
        <v>2</v>
      </c>
      <c r="I738" s="18"/>
      <c r="J738" s="97">
        <f t="shared" si="597"/>
        <v>11</v>
      </c>
      <c r="K738" s="3">
        <v>68.709999999999994</v>
      </c>
      <c r="L738" s="3">
        <f t="shared" si="598"/>
        <v>755.81</v>
      </c>
      <c r="M738" s="3">
        <v>69.239999999999995</v>
      </c>
      <c r="N738" s="3">
        <f t="shared" si="599"/>
        <v>761.64</v>
      </c>
      <c r="O738" s="3">
        <f t="shared" si="600"/>
        <v>0.53000000000000114</v>
      </c>
      <c r="P738" s="3">
        <f t="shared" si="600"/>
        <v>5.8300000000000409</v>
      </c>
      <c r="R738" s="3">
        <f t="shared" si="601"/>
        <v>0</v>
      </c>
      <c r="S738" s="3">
        <f t="shared" si="602"/>
        <v>0</v>
      </c>
      <c r="T738" s="3">
        <f t="shared" si="603"/>
        <v>137.41999999999999</v>
      </c>
      <c r="U738" s="3">
        <f t="shared" si="604"/>
        <v>0</v>
      </c>
    </row>
    <row r="739" spans="2:21" s="1" customFormat="1" ht="15" customHeight="1" x14ac:dyDescent="0.3">
      <c r="B739" s="4" t="s">
        <v>1460</v>
      </c>
      <c r="C739" s="4" t="s">
        <v>1461</v>
      </c>
      <c r="D739" s="3" t="s">
        <v>28</v>
      </c>
      <c r="E739" s="18">
        <v>9</v>
      </c>
      <c r="F739" s="18"/>
      <c r="G739" s="18"/>
      <c r="H739" s="18"/>
      <c r="I739" s="18"/>
      <c r="J739" s="97">
        <f t="shared" si="597"/>
        <v>9</v>
      </c>
      <c r="K739" s="3">
        <v>82.04</v>
      </c>
      <c r="L739" s="3">
        <f t="shared" si="598"/>
        <v>738.36</v>
      </c>
      <c r="M739" s="3">
        <v>82.57</v>
      </c>
      <c r="N739" s="3">
        <f t="shared" si="599"/>
        <v>743.13</v>
      </c>
      <c r="O739" s="3">
        <f t="shared" si="600"/>
        <v>0.52999999999998693</v>
      </c>
      <c r="P739" s="3">
        <f t="shared" si="600"/>
        <v>4.7699999999999818</v>
      </c>
      <c r="R739" s="3">
        <f t="shared" si="601"/>
        <v>0</v>
      </c>
      <c r="S739" s="3">
        <f t="shared" si="602"/>
        <v>0</v>
      </c>
      <c r="T739" s="3">
        <f t="shared" si="603"/>
        <v>0</v>
      </c>
      <c r="U739" s="3">
        <f t="shared" si="604"/>
        <v>0</v>
      </c>
    </row>
    <row r="740" spans="2:21" s="1" customFormat="1" ht="15" customHeight="1" x14ac:dyDescent="0.3">
      <c r="B740" s="4" t="s">
        <v>1462</v>
      </c>
      <c r="C740" s="4" t="s">
        <v>1463</v>
      </c>
      <c r="D740" s="3" t="s">
        <v>28</v>
      </c>
      <c r="E740" s="18">
        <v>6</v>
      </c>
      <c r="F740" s="18"/>
      <c r="G740" s="18"/>
      <c r="H740" s="18"/>
      <c r="I740" s="18"/>
      <c r="J740" s="97">
        <f t="shared" si="597"/>
        <v>6</v>
      </c>
      <c r="K740" s="3">
        <v>98.56</v>
      </c>
      <c r="L740" s="3">
        <f t="shared" si="598"/>
        <v>591.36</v>
      </c>
      <c r="M740" s="3">
        <v>99.09</v>
      </c>
      <c r="N740" s="3">
        <f t="shared" si="599"/>
        <v>594.54</v>
      </c>
      <c r="O740" s="3">
        <f t="shared" si="600"/>
        <v>0.53000000000000114</v>
      </c>
      <c r="P740" s="3">
        <f t="shared" si="600"/>
        <v>3.17999999999995</v>
      </c>
      <c r="R740" s="3">
        <f t="shared" si="601"/>
        <v>0</v>
      </c>
      <c r="S740" s="3">
        <f t="shared" si="602"/>
        <v>0</v>
      </c>
      <c r="T740" s="3">
        <f t="shared" si="603"/>
        <v>0</v>
      </c>
      <c r="U740" s="3">
        <f t="shared" si="604"/>
        <v>0</v>
      </c>
    </row>
    <row r="741" spans="2:21" s="1" customFormat="1" ht="15" customHeight="1" x14ac:dyDescent="0.3">
      <c r="B741" s="4" t="s">
        <v>1464</v>
      </c>
      <c r="C741" s="4" t="s">
        <v>1465</v>
      </c>
      <c r="D741" s="3" t="s">
        <v>28</v>
      </c>
      <c r="E741" s="18">
        <v>9</v>
      </c>
      <c r="F741" s="18"/>
      <c r="G741" s="18"/>
      <c r="H741" s="18"/>
      <c r="I741" s="18"/>
      <c r="J741" s="97">
        <f t="shared" si="597"/>
        <v>9</v>
      </c>
      <c r="K741" s="3">
        <v>99.43</v>
      </c>
      <c r="L741" s="3">
        <f t="shared" si="598"/>
        <v>894.87</v>
      </c>
      <c r="M741" s="3">
        <v>99.96</v>
      </c>
      <c r="N741" s="3">
        <f t="shared" si="599"/>
        <v>899.64</v>
      </c>
      <c r="O741" s="3">
        <f t="shared" si="600"/>
        <v>0.52999999999998693</v>
      </c>
      <c r="P741" s="3">
        <f t="shared" si="600"/>
        <v>4.7699999999999818</v>
      </c>
      <c r="R741" s="3">
        <f t="shared" si="601"/>
        <v>0</v>
      </c>
      <c r="S741" s="3">
        <f t="shared" si="602"/>
        <v>0</v>
      </c>
      <c r="T741" s="3">
        <f t="shared" si="603"/>
        <v>0</v>
      </c>
      <c r="U741" s="3">
        <f t="shared" si="604"/>
        <v>0</v>
      </c>
    </row>
    <row r="742" spans="2:21" s="1" customFormat="1" ht="15" customHeight="1" x14ac:dyDescent="0.3">
      <c r="B742" s="4" t="s">
        <v>1466</v>
      </c>
      <c r="C742" s="4" t="s">
        <v>1467</v>
      </c>
      <c r="D742" s="3" t="s">
        <v>28</v>
      </c>
      <c r="E742" s="18">
        <v>3</v>
      </c>
      <c r="F742" s="18"/>
      <c r="G742" s="18"/>
      <c r="H742" s="18">
        <f>VLOOKUP(B742,'MM-5'!$B$12:$G$255,4,FALSE)</f>
        <v>1</v>
      </c>
      <c r="I742" s="18"/>
      <c r="J742" s="97">
        <f t="shared" si="597"/>
        <v>4</v>
      </c>
      <c r="K742" s="3">
        <v>115.43</v>
      </c>
      <c r="L742" s="3">
        <f t="shared" si="598"/>
        <v>461.72</v>
      </c>
      <c r="M742" s="3">
        <v>115.96</v>
      </c>
      <c r="N742" s="3">
        <f t="shared" si="599"/>
        <v>463.84</v>
      </c>
      <c r="O742" s="3">
        <f t="shared" si="600"/>
        <v>0.52999999999998693</v>
      </c>
      <c r="P742" s="3">
        <f t="shared" si="600"/>
        <v>2.1199999999999477</v>
      </c>
      <c r="R742" s="3">
        <f t="shared" si="601"/>
        <v>0</v>
      </c>
      <c r="S742" s="3">
        <f t="shared" si="602"/>
        <v>0</v>
      </c>
      <c r="T742" s="3">
        <f t="shared" si="603"/>
        <v>115.43</v>
      </c>
      <c r="U742" s="3">
        <f t="shared" si="604"/>
        <v>0</v>
      </c>
    </row>
    <row r="743" spans="2:21" s="1" customFormat="1" ht="15" customHeight="1" x14ac:dyDescent="0.3">
      <c r="B743" s="4" t="s">
        <v>1468</v>
      </c>
      <c r="C743" s="4" t="s">
        <v>1469</v>
      </c>
      <c r="D743" s="3" t="s">
        <v>28</v>
      </c>
      <c r="E743" s="18">
        <v>1</v>
      </c>
      <c r="F743" s="18"/>
      <c r="G743" s="18"/>
      <c r="H743" s="18"/>
      <c r="I743" s="18"/>
      <c r="J743" s="97">
        <f t="shared" si="597"/>
        <v>1</v>
      </c>
      <c r="K743" s="3">
        <v>124.43</v>
      </c>
      <c r="L743" s="3">
        <f t="shared" si="598"/>
        <v>124.43</v>
      </c>
      <c r="M743" s="3">
        <v>124.96</v>
      </c>
      <c r="N743" s="3">
        <f t="shared" si="599"/>
        <v>124.96</v>
      </c>
      <c r="O743" s="3">
        <f t="shared" si="600"/>
        <v>0.52999999999998693</v>
      </c>
      <c r="P743" s="3">
        <f t="shared" si="600"/>
        <v>0.52999999999998693</v>
      </c>
      <c r="R743" s="3">
        <f t="shared" si="601"/>
        <v>0</v>
      </c>
      <c r="S743" s="3">
        <f t="shared" si="602"/>
        <v>0</v>
      </c>
      <c r="T743" s="3">
        <f t="shared" si="603"/>
        <v>0</v>
      </c>
      <c r="U743" s="3">
        <f t="shared" si="604"/>
        <v>0</v>
      </c>
    </row>
    <row r="744" spans="2:21" s="1" customFormat="1" ht="15" customHeight="1" x14ac:dyDescent="0.3">
      <c r="B744" s="4" t="s">
        <v>1470</v>
      </c>
      <c r="C744" s="4" t="s">
        <v>1471</v>
      </c>
      <c r="D744" s="3" t="s">
        <v>28</v>
      </c>
      <c r="E744" s="18">
        <v>5</v>
      </c>
      <c r="F744" s="18"/>
      <c r="G744" s="18"/>
      <c r="H744" s="18"/>
      <c r="I744" s="18"/>
      <c r="J744" s="97">
        <f t="shared" si="597"/>
        <v>5</v>
      </c>
      <c r="K744" s="3">
        <v>246.06</v>
      </c>
      <c r="L744" s="3">
        <f t="shared" si="598"/>
        <v>1230.3</v>
      </c>
      <c r="M744" s="3">
        <v>246.59</v>
      </c>
      <c r="N744" s="3">
        <f t="shared" si="599"/>
        <v>1232.95</v>
      </c>
      <c r="O744" s="3">
        <f t="shared" si="600"/>
        <v>0.53000000000000114</v>
      </c>
      <c r="P744" s="3">
        <f t="shared" si="600"/>
        <v>2.6500000000000909</v>
      </c>
      <c r="R744" s="3">
        <f t="shared" si="601"/>
        <v>0</v>
      </c>
      <c r="S744" s="3">
        <f t="shared" si="602"/>
        <v>0</v>
      </c>
      <c r="T744" s="3">
        <f t="shared" si="603"/>
        <v>0</v>
      </c>
      <c r="U744" s="3">
        <f t="shared" si="604"/>
        <v>0</v>
      </c>
    </row>
    <row r="745" spans="2:21" s="1" customFormat="1" ht="19.95" customHeight="1" x14ac:dyDescent="0.3">
      <c r="B745" s="6" t="s">
        <v>1472</v>
      </c>
      <c r="C745" s="6" t="s">
        <v>1473</v>
      </c>
      <c r="D745" s="5"/>
      <c r="E745" s="19"/>
      <c r="F745" s="19"/>
      <c r="G745" s="19"/>
      <c r="H745" s="19"/>
      <c r="I745" s="19"/>
      <c r="J745" s="19"/>
      <c r="K745" s="5"/>
      <c r="L745" s="5">
        <f>SUM(L746:L756)</f>
        <v>35535.78</v>
      </c>
      <c r="M745" s="5"/>
      <c r="N745" s="5">
        <f>SUM(N746:N756)</f>
        <v>36196.86</v>
      </c>
      <c r="O745" s="5"/>
      <c r="P745" s="5">
        <f>SUM(P746:P756)</f>
        <v>661.08000000000152</v>
      </c>
      <c r="R745" s="5">
        <f t="shared" ref="R745:U745" si="605">SUM(R746:R756)</f>
        <v>0</v>
      </c>
      <c r="S745" s="5">
        <f t="shared" si="605"/>
        <v>0</v>
      </c>
      <c r="T745" s="5">
        <f t="shared" si="605"/>
        <v>0</v>
      </c>
      <c r="U745" s="5">
        <f t="shared" si="605"/>
        <v>-3919.96</v>
      </c>
    </row>
    <row r="746" spans="2:21" s="1" customFormat="1" ht="15" customHeight="1" x14ac:dyDescent="0.3">
      <c r="B746" s="4" t="s">
        <v>1474</v>
      </c>
      <c r="C746" s="4" t="s">
        <v>1475</v>
      </c>
      <c r="D746" s="3" t="s">
        <v>28</v>
      </c>
      <c r="E746" s="18">
        <v>158</v>
      </c>
      <c r="F746" s="18"/>
      <c r="G746" s="18"/>
      <c r="H746" s="18"/>
      <c r="I746" s="18"/>
      <c r="J746" s="97">
        <f t="shared" ref="J746:J756" si="606">SUM(E746:I746)</f>
        <v>158</v>
      </c>
      <c r="K746" s="3">
        <v>54.19</v>
      </c>
      <c r="L746" s="3">
        <f t="shared" ref="L746:L756" si="607">+ROUND(+IF(J746="",0,J746*K746),2)</f>
        <v>8562.02</v>
      </c>
      <c r="M746" s="3">
        <v>55.26</v>
      </c>
      <c r="N746" s="3">
        <f t="shared" ref="N746:N756" si="608">+ROUND(+IF(J746="",0,J746*M746),2)</f>
        <v>8731.08</v>
      </c>
      <c r="O746" s="3">
        <f t="shared" ref="O746:P756" si="609">+M746-K746</f>
        <v>1.0700000000000003</v>
      </c>
      <c r="P746" s="3">
        <f t="shared" si="609"/>
        <v>169.05999999999949</v>
      </c>
      <c r="R746" s="3">
        <f t="shared" ref="R746:R756" si="610">+ROUND($K746*F746,2)</f>
        <v>0</v>
      </c>
      <c r="S746" s="3">
        <f t="shared" ref="S746:S756" si="611">+ROUND($K746*G746,2)</f>
        <v>0</v>
      </c>
      <c r="T746" s="3">
        <f t="shared" ref="T746:T756" si="612">+ROUND($K746*H746,2)</f>
        <v>0</v>
      </c>
      <c r="U746" s="3">
        <f t="shared" ref="U746:U756" si="613">+ROUND($K746*I746,2)</f>
        <v>0</v>
      </c>
    </row>
    <row r="747" spans="2:21" s="1" customFormat="1" ht="15" customHeight="1" x14ac:dyDescent="0.3">
      <c r="B747" s="4" t="s">
        <v>1476</v>
      </c>
      <c r="C747" s="4" t="s">
        <v>1477</v>
      </c>
      <c r="D747" s="3" t="s">
        <v>28</v>
      </c>
      <c r="E747" s="18">
        <v>148</v>
      </c>
      <c r="F747" s="18"/>
      <c r="G747" s="18"/>
      <c r="H747" s="18"/>
      <c r="I747" s="18"/>
      <c r="J747" s="97">
        <f t="shared" si="606"/>
        <v>148</v>
      </c>
      <c r="K747" s="3">
        <v>68.349999999999994</v>
      </c>
      <c r="L747" s="3">
        <f t="shared" si="607"/>
        <v>10115.799999999999</v>
      </c>
      <c r="M747" s="3">
        <v>69.42</v>
      </c>
      <c r="N747" s="3">
        <f t="shared" si="608"/>
        <v>10274.16</v>
      </c>
      <c r="O747" s="3">
        <f t="shared" si="609"/>
        <v>1.0700000000000074</v>
      </c>
      <c r="P747" s="3">
        <f t="shared" si="609"/>
        <v>158.36000000000058</v>
      </c>
      <c r="R747" s="3">
        <f t="shared" si="610"/>
        <v>0</v>
      </c>
      <c r="S747" s="3">
        <f t="shared" si="611"/>
        <v>0</v>
      </c>
      <c r="T747" s="3">
        <f t="shared" si="612"/>
        <v>0</v>
      </c>
      <c r="U747" s="3">
        <f t="shared" si="613"/>
        <v>0</v>
      </c>
    </row>
    <row r="748" spans="2:21" s="1" customFormat="1" ht="15" customHeight="1" x14ac:dyDescent="0.3">
      <c r="B748" s="4" t="s">
        <v>1478</v>
      </c>
      <c r="C748" s="4" t="s">
        <v>1479</v>
      </c>
      <c r="D748" s="3" t="s">
        <v>28</v>
      </c>
      <c r="E748" s="18">
        <v>1</v>
      </c>
      <c r="F748" s="18"/>
      <c r="G748" s="18"/>
      <c r="H748" s="18"/>
      <c r="I748" s="18"/>
      <c r="J748" s="97">
        <f t="shared" si="606"/>
        <v>1</v>
      </c>
      <c r="K748" s="3">
        <v>84.03</v>
      </c>
      <c r="L748" s="3">
        <f t="shared" si="607"/>
        <v>84.03</v>
      </c>
      <c r="M748" s="3">
        <v>85.1</v>
      </c>
      <c r="N748" s="3">
        <f t="shared" si="608"/>
        <v>85.1</v>
      </c>
      <c r="O748" s="3">
        <f t="shared" si="609"/>
        <v>1.0699999999999932</v>
      </c>
      <c r="P748" s="3">
        <f t="shared" si="609"/>
        <v>1.0699999999999932</v>
      </c>
      <c r="R748" s="3">
        <f t="shared" si="610"/>
        <v>0</v>
      </c>
      <c r="S748" s="3">
        <f t="shared" si="611"/>
        <v>0</v>
      </c>
      <c r="T748" s="3">
        <f t="shared" si="612"/>
        <v>0</v>
      </c>
      <c r="U748" s="3">
        <f t="shared" si="613"/>
        <v>0</v>
      </c>
    </row>
    <row r="749" spans="2:21" s="1" customFormat="1" ht="15" hidden="1" customHeight="1" x14ac:dyDescent="0.3">
      <c r="B749" s="4" t="s">
        <v>1480</v>
      </c>
      <c r="C749" s="4" t="s">
        <v>1481</v>
      </c>
      <c r="D749" s="3" t="s">
        <v>28</v>
      </c>
      <c r="E749" s="18">
        <v>151</v>
      </c>
      <c r="F749" s="18"/>
      <c r="G749" s="18"/>
      <c r="H749" s="18"/>
      <c r="I749" s="18">
        <f>-VLOOKUP(B749,'DD-5'!$B$12:$G$280,4,FALSE)</f>
        <v>-151</v>
      </c>
      <c r="J749" s="97">
        <f t="shared" si="606"/>
        <v>0</v>
      </c>
      <c r="K749" s="3">
        <v>25.96</v>
      </c>
      <c r="L749" s="3">
        <f t="shared" si="607"/>
        <v>0</v>
      </c>
      <c r="M749" s="3">
        <v>26.23</v>
      </c>
      <c r="N749" s="3">
        <f t="shared" si="608"/>
        <v>0</v>
      </c>
      <c r="O749" s="3">
        <f t="shared" si="609"/>
        <v>0.26999999999999957</v>
      </c>
      <c r="P749" s="3">
        <f t="shared" si="609"/>
        <v>0</v>
      </c>
      <c r="R749" s="3">
        <f t="shared" si="610"/>
        <v>0</v>
      </c>
      <c r="S749" s="3">
        <f t="shared" si="611"/>
        <v>0</v>
      </c>
      <c r="T749" s="3">
        <f t="shared" si="612"/>
        <v>0</v>
      </c>
      <c r="U749" s="3">
        <f t="shared" si="613"/>
        <v>-3919.96</v>
      </c>
    </row>
    <row r="750" spans="2:21" s="1" customFormat="1" ht="15" customHeight="1" x14ac:dyDescent="0.3">
      <c r="B750" s="4" t="s">
        <v>1482</v>
      </c>
      <c r="C750" s="4" t="s">
        <v>1483</v>
      </c>
      <c r="D750" s="3" t="s">
        <v>28</v>
      </c>
      <c r="E750" s="18">
        <v>78</v>
      </c>
      <c r="F750" s="18"/>
      <c r="G750" s="18"/>
      <c r="H750" s="18"/>
      <c r="I750" s="18"/>
      <c r="J750" s="97">
        <f t="shared" si="606"/>
        <v>78</v>
      </c>
      <c r="K750" s="3">
        <v>46.09</v>
      </c>
      <c r="L750" s="3">
        <f t="shared" si="607"/>
        <v>3595.02</v>
      </c>
      <c r="M750" s="3">
        <v>46.67</v>
      </c>
      <c r="N750" s="3">
        <f t="shared" si="608"/>
        <v>3640.26</v>
      </c>
      <c r="O750" s="3">
        <f t="shared" si="609"/>
        <v>0.57999999999999829</v>
      </c>
      <c r="P750" s="3">
        <f t="shared" si="609"/>
        <v>45.240000000000236</v>
      </c>
      <c r="R750" s="3">
        <f t="shared" si="610"/>
        <v>0</v>
      </c>
      <c r="S750" s="3">
        <f t="shared" si="611"/>
        <v>0</v>
      </c>
      <c r="T750" s="3">
        <f t="shared" si="612"/>
        <v>0</v>
      </c>
      <c r="U750" s="3">
        <f t="shared" si="613"/>
        <v>0</v>
      </c>
    </row>
    <row r="751" spans="2:21" s="1" customFormat="1" ht="15" customHeight="1" x14ac:dyDescent="0.3">
      <c r="B751" s="4" t="s">
        <v>1484</v>
      </c>
      <c r="C751" s="4" t="s">
        <v>1485</v>
      </c>
      <c r="D751" s="3" t="s">
        <v>28</v>
      </c>
      <c r="E751" s="18">
        <v>299</v>
      </c>
      <c r="F751" s="18"/>
      <c r="G751" s="18"/>
      <c r="H751" s="18"/>
      <c r="I751" s="18"/>
      <c r="J751" s="97">
        <f t="shared" si="606"/>
        <v>299</v>
      </c>
      <c r="K751" s="3">
        <v>40.020000000000003</v>
      </c>
      <c r="L751" s="3">
        <f t="shared" si="607"/>
        <v>11965.98</v>
      </c>
      <c r="M751" s="3">
        <v>40.880000000000003</v>
      </c>
      <c r="N751" s="3">
        <f t="shared" si="608"/>
        <v>12223.12</v>
      </c>
      <c r="O751" s="3">
        <f t="shared" si="609"/>
        <v>0.85999999999999943</v>
      </c>
      <c r="P751" s="3">
        <f t="shared" si="609"/>
        <v>257.14000000000124</v>
      </c>
      <c r="R751" s="3">
        <f t="shared" si="610"/>
        <v>0</v>
      </c>
      <c r="S751" s="3">
        <f t="shared" si="611"/>
        <v>0</v>
      </c>
      <c r="T751" s="3">
        <f t="shared" si="612"/>
        <v>0</v>
      </c>
      <c r="U751" s="3">
        <f t="shared" si="613"/>
        <v>0</v>
      </c>
    </row>
    <row r="752" spans="2:21" s="1" customFormat="1" ht="15" customHeight="1" x14ac:dyDescent="0.3">
      <c r="B752" s="4" t="s">
        <v>1486</v>
      </c>
      <c r="C752" s="4" t="s">
        <v>1487</v>
      </c>
      <c r="D752" s="3" t="s">
        <v>28</v>
      </c>
      <c r="E752" s="18">
        <v>3</v>
      </c>
      <c r="F752" s="18"/>
      <c r="G752" s="18"/>
      <c r="H752" s="18"/>
      <c r="I752" s="18"/>
      <c r="J752" s="97">
        <f t="shared" si="606"/>
        <v>3</v>
      </c>
      <c r="K752" s="3">
        <v>57.47</v>
      </c>
      <c r="L752" s="3">
        <f t="shared" si="607"/>
        <v>172.41</v>
      </c>
      <c r="M752" s="3">
        <v>59.06</v>
      </c>
      <c r="N752" s="3">
        <f t="shared" si="608"/>
        <v>177.18</v>
      </c>
      <c r="O752" s="3">
        <f t="shared" si="609"/>
        <v>1.5900000000000034</v>
      </c>
      <c r="P752" s="3">
        <f t="shared" si="609"/>
        <v>4.7700000000000102</v>
      </c>
      <c r="R752" s="3">
        <f t="shared" si="610"/>
        <v>0</v>
      </c>
      <c r="S752" s="3">
        <f t="shared" si="611"/>
        <v>0</v>
      </c>
      <c r="T752" s="3">
        <f t="shared" si="612"/>
        <v>0</v>
      </c>
      <c r="U752" s="3">
        <f t="shared" si="613"/>
        <v>0</v>
      </c>
    </row>
    <row r="753" spans="2:21" s="1" customFormat="1" ht="15" customHeight="1" x14ac:dyDescent="0.3">
      <c r="B753" s="4" t="s">
        <v>1488</v>
      </c>
      <c r="C753" s="4" t="s">
        <v>1489</v>
      </c>
      <c r="D753" s="3" t="s">
        <v>28</v>
      </c>
      <c r="E753" s="18">
        <v>4</v>
      </c>
      <c r="F753" s="18"/>
      <c r="G753" s="18"/>
      <c r="H753" s="18"/>
      <c r="I753" s="18"/>
      <c r="J753" s="97">
        <f t="shared" si="606"/>
        <v>4</v>
      </c>
      <c r="K753" s="3">
        <v>60.47</v>
      </c>
      <c r="L753" s="3">
        <f t="shared" si="607"/>
        <v>241.88</v>
      </c>
      <c r="M753" s="3">
        <v>62.06</v>
      </c>
      <c r="N753" s="3">
        <f t="shared" si="608"/>
        <v>248.24</v>
      </c>
      <c r="O753" s="3">
        <f t="shared" si="609"/>
        <v>1.5900000000000034</v>
      </c>
      <c r="P753" s="3">
        <f t="shared" si="609"/>
        <v>6.3600000000000136</v>
      </c>
      <c r="R753" s="3">
        <f t="shared" si="610"/>
        <v>0</v>
      </c>
      <c r="S753" s="3">
        <f t="shared" si="611"/>
        <v>0</v>
      </c>
      <c r="T753" s="3">
        <f t="shared" si="612"/>
        <v>0</v>
      </c>
      <c r="U753" s="3">
        <f t="shared" si="613"/>
        <v>0</v>
      </c>
    </row>
    <row r="754" spans="2:21" s="1" customFormat="1" ht="15" customHeight="1" x14ac:dyDescent="0.3">
      <c r="B754" s="4" t="s">
        <v>1490</v>
      </c>
      <c r="C754" s="4" t="s">
        <v>1491</v>
      </c>
      <c r="D754" s="3" t="s">
        <v>28</v>
      </c>
      <c r="E754" s="18">
        <v>4</v>
      </c>
      <c r="F754" s="18"/>
      <c r="G754" s="18"/>
      <c r="H754" s="18"/>
      <c r="I754" s="18"/>
      <c r="J754" s="97">
        <f t="shared" si="606"/>
        <v>4</v>
      </c>
      <c r="K754" s="3">
        <v>62.47</v>
      </c>
      <c r="L754" s="3">
        <f t="shared" si="607"/>
        <v>249.88</v>
      </c>
      <c r="M754" s="3">
        <v>64.06</v>
      </c>
      <c r="N754" s="3">
        <f t="shared" si="608"/>
        <v>256.24</v>
      </c>
      <c r="O754" s="3">
        <f t="shared" si="609"/>
        <v>1.5900000000000034</v>
      </c>
      <c r="P754" s="3">
        <f t="shared" si="609"/>
        <v>6.3600000000000136</v>
      </c>
      <c r="R754" s="3">
        <f t="shared" si="610"/>
        <v>0</v>
      </c>
      <c r="S754" s="3">
        <f t="shared" si="611"/>
        <v>0</v>
      </c>
      <c r="T754" s="3">
        <f t="shared" si="612"/>
        <v>0</v>
      </c>
      <c r="U754" s="3">
        <f t="shared" si="613"/>
        <v>0</v>
      </c>
    </row>
    <row r="755" spans="2:21" s="1" customFormat="1" ht="15" customHeight="1" x14ac:dyDescent="0.3">
      <c r="B755" s="4" t="s">
        <v>1492</v>
      </c>
      <c r="C755" s="4" t="s">
        <v>1493</v>
      </c>
      <c r="D755" s="3" t="s">
        <v>28</v>
      </c>
      <c r="E755" s="18">
        <v>5</v>
      </c>
      <c r="F755" s="18"/>
      <c r="G755" s="18"/>
      <c r="H755" s="18"/>
      <c r="I755" s="18"/>
      <c r="J755" s="97">
        <f t="shared" si="606"/>
        <v>5</v>
      </c>
      <c r="K755" s="3">
        <v>67.47</v>
      </c>
      <c r="L755" s="3">
        <f t="shared" si="607"/>
        <v>337.35</v>
      </c>
      <c r="M755" s="3">
        <v>69.06</v>
      </c>
      <c r="N755" s="3">
        <f t="shared" si="608"/>
        <v>345.3</v>
      </c>
      <c r="O755" s="3">
        <f t="shared" si="609"/>
        <v>1.5900000000000034</v>
      </c>
      <c r="P755" s="3">
        <f t="shared" si="609"/>
        <v>7.9499999999999886</v>
      </c>
      <c r="R755" s="3">
        <f t="shared" si="610"/>
        <v>0</v>
      </c>
      <c r="S755" s="3">
        <f t="shared" si="611"/>
        <v>0</v>
      </c>
      <c r="T755" s="3">
        <f t="shared" si="612"/>
        <v>0</v>
      </c>
      <c r="U755" s="3">
        <f t="shared" si="613"/>
        <v>0</v>
      </c>
    </row>
    <row r="756" spans="2:21" s="1" customFormat="1" ht="15" customHeight="1" x14ac:dyDescent="0.3">
      <c r="B756" s="4" t="s">
        <v>1494</v>
      </c>
      <c r="C756" s="4" t="s">
        <v>1495</v>
      </c>
      <c r="D756" s="3" t="s">
        <v>28</v>
      </c>
      <c r="E756" s="18">
        <v>3</v>
      </c>
      <c r="F756" s="18"/>
      <c r="G756" s="18"/>
      <c r="H756" s="18"/>
      <c r="I756" s="18"/>
      <c r="J756" s="97">
        <f t="shared" si="606"/>
        <v>3</v>
      </c>
      <c r="K756" s="3">
        <v>70.47</v>
      </c>
      <c r="L756" s="3">
        <f t="shared" si="607"/>
        <v>211.41</v>
      </c>
      <c r="M756" s="3">
        <v>72.06</v>
      </c>
      <c r="N756" s="3">
        <f t="shared" si="608"/>
        <v>216.18</v>
      </c>
      <c r="O756" s="3">
        <f t="shared" si="609"/>
        <v>1.5900000000000034</v>
      </c>
      <c r="P756" s="3">
        <f t="shared" si="609"/>
        <v>4.7700000000000102</v>
      </c>
      <c r="R756" s="3">
        <f t="shared" si="610"/>
        <v>0</v>
      </c>
      <c r="S756" s="3">
        <f t="shared" si="611"/>
        <v>0</v>
      </c>
      <c r="T756" s="3">
        <f t="shared" si="612"/>
        <v>0</v>
      </c>
      <c r="U756" s="3">
        <f t="shared" si="613"/>
        <v>0</v>
      </c>
    </row>
    <row r="757" spans="2:21" s="1" customFormat="1" ht="25.2" customHeight="1" x14ac:dyDescent="0.3">
      <c r="B757" s="12" t="s">
        <v>1496</v>
      </c>
      <c r="C757" s="12" t="s">
        <v>1497</v>
      </c>
      <c r="D757" s="13"/>
      <c r="E757" s="17"/>
      <c r="F757" s="17"/>
      <c r="G757" s="17"/>
      <c r="H757" s="17"/>
      <c r="I757" s="17"/>
      <c r="J757" s="17"/>
      <c r="K757" s="13"/>
      <c r="L757" s="13">
        <f>SUM(L758:L767)</f>
        <v>237.06</v>
      </c>
      <c r="M757" s="13"/>
      <c r="N757" s="13">
        <f>SUM(N758:N767)</f>
        <v>238.39</v>
      </c>
      <c r="O757" s="13"/>
      <c r="P757" s="13">
        <f>SUM(P758:P767)</f>
        <v>1.3299999999999841</v>
      </c>
      <c r="R757" s="13">
        <f t="shared" ref="R757:U757" si="614">SUM(R758:R767)</f>
        <v>0</v>
      </c>
      <c r="S757" s="13">
        <f t="shared" si="614"/>
        <v>0</v>
      </c>
      <c r="T757" s="13">
        <f t="shared" si="614"/>
        <v>0</v>
      </c>
      <c r="U757" s="13">
        <f t="shared" si="614"/>
        <v>-64901.67</v>
      </c>
    </row>
    <row r="758" spans="2:21" s="1" customFormat="1" ht="15" hidden="1" customHeight="1" x14ac:dyDescent="0.3">
      <c r="B758" s="4" t="s">
        <v>1498</v>
      </c>
      <c r="C758" s="4" t="s">
        <v>1499</v>
      </c>
      <c r="D758" s="3" t="s">
        <v>28</v>
      </c>
      <c r="E758" s="18">
        <v>105</v>
      </c>
      <c r="F758" s="18"/>
      <c r="G758" s="18"/>
      <c r="H758" s="18"/>
      <c r="I758" s="18">
        <f>-VLOOKUP(B758,'DD-5'!$B$12:$G$280,4,FALSE)</f>
        <v>-105</v>
      </c>
      <c r="J758" s="97">
        <f t="shared" ref="J758:J767" si="615">SUM(E758:I758)</f>
        <v>0</v>
      </c>
      <c r="K758" s="3">
        <v>143.49</v>
      </c>
      <c r="L758" s="3">
        <f t="shared" ref="L758:L767" si="616">+ROUND(+IF(J758="",0,J758*K758),2)</f>
        <v>0</v>
      </c>
      <c r="M758" s="3">
        <v>145.27000000000001</v>
      </c>
      <c r="N758" s="3">
        <f t="shared" ref="N758:N767" si="617">+ROUND(+IF(J758="",0,J758*M758),2)</f>
        <v>0</v>
      </c>
      <c r="O758" s="3">
        <f t="shared" ref="O758:P767" si="618">+M758-K758</f>
        <v>1.7800000000000011</v>
      </c>
      <c r="P758" s="3">
        <f t="shared" si="618"/>
        <v>0</v>
      </c>
      <c r="R758" s="3">
        <f t="shared" ref="R758:R767" si="619">+ROUND($K758*F758,2)</f>
        <v>0</v>
      </c>
      <c r="S758" s="3">
        <f t="shared" ref="S758:S767" si="620">+ROUND($K758*G758,2)</f>
        <v>0</v>
      </c>
      <c r="T758" s="3">
        <f t="shared" ref="T758:T767" si="621">+ROUND($K758*H758,2)</f>
        <v>0</v>
      </c>
      <c r="U758" s="3">
        <f t="shared" ref="U758:U767" si="622">+ROUND($K758*I758,2)</f>
        <v>-15066.45</v>
      </c>
    </row>
    <row r="759" spans="2:21" s="1" customFormat="1" ht="15" hidden="1" customHeight="1" x14ac:dyDescent="0.3">
      <c r="B759" s="4" t="s">
        <v>1500</v>
      </c>
      <c r="C759" s="4" t="s">
        <v>1501</v>
      </c>
      <c r="D759" s="3" t="s">
        <v>28</v>
      </c>
      <c r="E759" s="18">
        <v>53</v>
      </c>
      <c r="F759" s="18"/>
      <c r="G759" s="18"/>
      <c r="H759" s="18"/>
      <c r="I759" s="18">
        <f>-VLOOKUP(B759,'DD-5'!$B$12:$G$280,4,FALSE)</f>
        <v>-53</v>
      </c>
      <c r="J759" s="97">
        <f t="shared" si="615"/>
        <v>0</v>
      </c>
      <c r="K759" s="3">
        <v>168.63</v>
      </c>
      <c r="L759" s="3">
        <f t="shared" si="616"/>
        <v>0</v>
      </c>
      <c r="M759" s="3">
        <v>170.41</v>
      </c>
      <c r="N759" s="3">
        <f t="shared" si="617"/>
        <v>0</v>
      </c>
      <c r="O759" s="3">
        <f t="shared" si="618"/>
        <v>1.7800000000000011</v>
      </c>
      <c r="P759" s="3">
        <f t="shared" si="618"/>
        <v>0</v>
      </c>
      <c r="R759" s="3">
        <f t="shared" si="619"/>
        <v>0</v>
      </c>
      <c r="S759" s="3">
        <f t="shared" si="620"/>
        <v>0</v>
      </c>
      <c r="T759" s="3">
        <f t="shared" si="621"/>
        <v>0</v>
      </c>
      <c r="U759" s="3">
        <f t="shared" si="622"/>
        <v>-8937.39</v>
      </c>
    </row>
    <row r="760" spans="2:21" s="1" customFormat="1" ht="15" hidden="1" customHeight="1" x14ac:dyDescent="0.3">
      <c r="B760" s="4" t="s">
        <v>1502</v>
      </c>
      <c r="C760" s="4" t="s">
        <v>1503</v>
      </c>
      <c r="D760" s="3" t="s">
        <v>28</v>
      </c>
      <c r="E760" s="18">
        <v>2</v>
      </c>
      <c r="F760" s="18"/>
      <c r="G760" s="18"/>
      <c r="H760" s="18"/>
      <c r="I760" s="18">
        <f>-VLOOKUP(B760,'DD-5'!$B$12:$G$280,4,FALSE)</f>
        <v>-2</v>
      </c>
      <c r="J760" s="97">
        <f t="shared" si="615"/>
        <v>0</v>
      </c>
      <c r="K760" s="3">
        <v>179.6</v>
      </c>
      <c r="L760" s="3">
        <f t="shared" si="616"/>
        <v>0</v>
      </c>
      <c r="M760" s="3">
        <v>181.38</v>
      </c>
      <c r="N760" s="3">
        <f t="shared" si="617"/>
        <v>0</v>
      </c>
      <c r="O760" s="3">
        <f t="shared" si="618"/>
        <v>1.7800000000000011</v>
      </c>
      <c r="P760" s="3">
        <f t="shared" si="618"/>
        <v>0</v>
      </c>
      <c r="R760" s="3">
        <f t="shared" si="619"/>
        <v>0</v>
      </c>
      <c r="S760" s="3">
        <f t="shared" si="620"/>
        <v>0</v>
      </c>
      <c r="T760" s="3">
        <f t="shared" si="621"/>
        <v>0</v>
      </c>
      <c r="U760" s="3">
        <f t="shared" si="622"/>
        <v>-359.2</v>
      </c>
    </row>
    <row r="761" spans="2:21" s="1" customFormat="1" ht="15" hidden="1" customHeight="1" x14ac:dyDescent="0.3">
      <c r="B761" s="4" t="s">
        <v>1504</v>
      </c>
      <c r="C761" s="4" t="s">
        <v>1505</v>
      </c>
      <c r="D761" s="3" t="s">
        <v>28</v>
      </c>
      <c r="E761" s="18">
        <v>137</v>
      </c>
      <c r="F761" s="18"/>
      <c r="G761" s="18"/>
      <c r="H761" s="18"/>
      <c r="I761" s="18">
        <f>-VLOOKUP(B761,'DD-5'!$B$12:$G$280,4,FALSE)</f>
        <v>-137</v>
      </c>
      <c r="J761" s="97">
        <f t="shared" si="615"/>
        <v>0</v>
      </c>
      <c r="K761" s="3">
        <v>195.99</v>
      </c>
      <c r="L761" s="3">
        <f t="shared" si="616"/>
        <v>0</v>
      </c>
      <c r="M761" s="3">
        <v>197.77</v>
      </c>
      <c r="N761" s="3">
        <f t="shared" si="617"/>
        <v>0</v>
      </c>
      <c r="O761" s="3">
        <f t="shared" si="618"/>
        <v>1.7800000000000011</v>
      </c>
      <c r="P761" s="3">
        <f t="shared" si="618"/>
        <v>0</v>
      </c>
      <c r="R761" s="3">
        <f t="shared" si="619"/>
        <v>0</v>
      </c>
      <c r="S761" s="3">
        <f t="shared" si="620"/>
        <v>0</v>
      </c>
      <c r="T761" s="3">
        <f t="shared" si="621"/>
        <v>0</v>
      </c>
      <c r="U761" s="3">
        <f t="shared" si="622"/>
        <v>-26850.63</v>
      </c>
    </row>
    <row r="762" spans="2:21" s="1" customFormat="1" ht="15" hidden="1" customHeight="1" x14ac:dyDescent="0.3">
      <c r="B762" s="4" t="s">
        <v>1506</v>
      </c>
      <c r="C762" s="4" t="s">
        <v>1507</v>
      </c>
      <c r="D762" s="3" t="s">
        <v>28</v>
      </c>
      <c r="E762" s="18">
        <v>9</v>
      </c>
      <c r="F762" s="18"/>
      <c r="G762" s="18"/>
      <c r="H762" s="18"/>
      <c r="I762" s="18">
        <f>-VLOOKUP(B762,'DD-5'!$B$12:$G$280,4,FALSE)</f>
        <v>-9</v>
      </c>
      <c r="J762" s="97">
        <f t="shared" si="615"/>
        <v>0</v>
      </c>
      <c r="K762" s="3">
        <v>219.87</v>
      </c>
      <c r="L762" s="3">
        <f t="shared" si="616"/>
        <v>0</v>
      </c>
      <c r="M762" s="3">
        <v>221.65</v>
      </c>
      <c r="N762" s="3">
        <f t="shared" si="617"/>
        <v>0</v>
      </c>
      <c r="O762" s="3">
        <f t="shared" si="618"/>
        <v>1.7800000000000011</v>
      </c>
      <c r="P762" s="3">
        <f t="shared" si="618"/>
        <v>0</v>
      </c>
      <c r="R762" s="3">
        <f t="shared" si="619"/>
        <v>0</v>
      </c>
      <c r="S762" s="3">
        <f t="shared" si="620"/>
        <v>0</v>
      </c>
      <c r="T762" s="3">
        <f t="shared" si="621"/>
        <v>0</v>
      </c>
      <c r="U762" s="3">
        <f t="shared" si="622"/>
        <v>-1978.83</v>
      </c>
    </row>
    <row r="763" spans="2:21" s="1" customFormat="1" ht="15" hidden="1" customHeight="1" x14ac:dyDescent="0.3">
      <c r="B763" s="4" t="s">
        <v>1508</v>
      </c>
      <c r="C763" s="4" t="s">
        <v>1509</v>
      </c>
      <c r="D763" s="3" t="s">
        <v>28</v>
      </c>
      <c r="E763" s="18">
        <v>11</v>
      </c>
      <c r="F763" s="18"/>
      <c r="G763" s="18"/>
      <c r="H763" s="18"/>
      <c r="I763" s="18">
        <f>-VLOOKUP(B763,'DD-5'!$B$12:$G$280,4,FALSE)</f>
        <v>-11</v>
      </c>
      <c r="J763" s="97">
        <f t="shared" si="615"/>
        <v>0</v>
      </c>
      <c r="K763" s="3">
        <v>417.17</v>
      </c>
      <c r="L763" s="3">
        <f t="shared" si="616"/>
        <v>0</v>
      </c>
      <c r="M763" s="3">
        <v>418.95</v>
      </c>
      <c r="N763" s="3">
        <f t="shared" si="617"/>
        <v>0</v>
      </c>
      <c r="O763" s="3">
        <f t="shared" si="618"/>
        <v>1.7799999999999727</v>
      </c>
      <c r="P763" s="3">
        <f t="shared" si="618"/>
        <v>0</v>
      </c>
      <c r="R763" s="3">
        <f t="shared" si="619"/>
        <v>0</v>
      </c>
      <c r="S763" s="3">
        <f t="shared" si="620"/>
        <v>0</v>
      </c>
      <c r="T763" s="3">
        <f t="shared" si="621"/>
        <v>0</v>
      </c>
      <c r="U763" s="3">
        <f t="shared" si="622"/>
        <v>-4588.87</v>
      </c>
    </row>
    <row r="764" spans="2:21" s="1" customFormat="1" ht="15" hidden="1" customHeight="1" x14ac:dyDescent="0.3">
      <c r="B764" s="4" t="s">
        <v>1510</v>
      </c>
      <c r="C764" s="4" t="s">
        <v>1511</v>
      </c>
      <c r="D764" s="3" t="s">
        <v>28</v>
      </c>
      <c r="E764" s="18">
        <v>3</v>
      </c>
      <c r="F764" s="18"/>
      <c r="G764" s="18"/>
      <c r="H764" s="18"/>
      <c r="I764" s="18">
        <f>-VLOOKUP(B764,'DD-5'!$B$12:$G$280,4,FALSE)</f>
        <v>-3</v>
      </c>
      <c r="J764" s="97">
        <f t="shared" si="615"/>
        <v>0</v>
      </c>
      <c r="K764" s="3">
        <v>325.52999999999997</v>
      </c>
      <c r="L764" s="3">
        <f t="shared" si="616"/>
        <v>0</v>
      </c>
      <c r="M764" s="3">
        <v>327.31</v>
      </c>
      <c r="N764" s="3">
        <f t="shared" si="617"/>
        <v>0</v>
      </c>
      <c r="O764" s="3">
        <f t="shared" si="618"/>
        <v>1.7800000000000296</v>
      </c>
      <c r="P764" s="3">
        <f t="shared" si="618"/>
        <v>0</v>
      </c>
      <c r="R764" s="3">
        <f t="shared" si="619"/>
        <v>0</v>
      </c>
      <c r="S764" s="3">
        <f t="shared" si="620"/>
        <v>0</v>
      </c>
      <c r="T764" s="3">
        <f t="shared" si="621"/>
        <v>0</v>
      </c>
      <c r="U764" s="3">
        <f t="shared" si="622"/>
        <v>-976.59</v>
      </c>
    </row>
    <row r="765" spans="2:21" s="1" customFormat="1" ht="15" hidden="1" customHeight="1" x14ac:dyDescent="0.3">
      <c r="B765" s="4" t="s">
        <v>1512</v>
      </c>
      <c r="C765" s="4" t="s">
        <v>1513</v>
      </c>
      <c r="D765" s="3" t="s">
        <v>28</v>
      </c>
      <c r="E765" s="18">
        <v>3</v>
      </c>
      <c r="F765" s="18"/>
      <c r="G765" s="18"/>
      <c r="H765" s="18"/>
      <c r="I765" s="18">
        <f>-VLOOKUP(B765,'DD-5'!$B$12:$G$280,4,FALSE)</f>
        <v>-3</v>
      </c>
      <c r="J765" s="97">
        <f t="shared" si="615"/>
        <v>0</v>
      </c>
      <c r="K765" s="3">
        <v>561.53</v>
      </c>
      <c r="L765" s="3">
        <f t="shared" si="616"/>
        <v>0</v>
      </c>
      <c r="M765" s="3">
        <v>563.30999999999995</v>
      </c>
      <c r="N765" s="3">
        <f t="shared" si="617"/>
        <v>0</v>
      </c>
      <c r="O765" s="3">
        <f t="shared" si="618"/>
        <v>1.7799999999999727</v>
      </c>
      <c r="P765" s="3">
        <f t="shared" si="618"/>
        <v>0</v>
      </c>
      <c r="R765" s="3">
        <f t="shared" si="619"/>
        <v>0</v>
      </c>
      <c r="S765" s="3">
        <f t="shared" si="620"/>
        <v>0</v>
      </c>
      <c r="T765" s="3">
        <f t="shared" si="621"/>
        <v>0</v>
      </c>
      <c r="U765" s="3">
        <f t="shared" si="622"/>
        <v>-1684.59</v>
      </c>
    </row>
    <row r="766" spans="2:21" s="1" customFormat="1" ht="15" hidden="1" customHeight="1" x14ac:dyDescent="0.3">
      <c r="B766" s="4" t="s">
        <v>1514</v>
      </c>
      <c r="C766" s="4" t="s">
        <v>1515</v>
      </c>
      <c r="D766" s="3" t="s">
        <v>28</v>
      </c>
      <c r="E766" s="18">
        <v>4</v>
      </c>
      <c r="F766" s="18"/>
      <c r="G766" s="18"/>
      <c r="H766" s="18"/>
      <c r="I766" s="18">
        <f>-VLOOKUP(B766,'DD-5'!$B$12:$G$280,4,FALSE)</f>
        <v>-4</v>
      </c>
      <c r="J766" s="97">
        <f t="shared" si="615"/>
        <v>0</v>
      </c>
      <c r="K766" s="3">
        <v>1114.78</v>
      </c>
      <c r="L766" s="3">
        <f t="shared" si="616"/>
        <v>0</v>
      </c>
      <c r="M766" s="3">
        <v>1116.56</v>
      </c>
      <c r="N766" s="3">
        <f t="shared" si="617"/>
        <v>0</v>
      </c>
      <c r="O766" s="3">
        <f t="shared" si="618"/>
        <v>1.7799999999999727</v>
      </c>
      <c r="P766" s="3">
        <f t="shared" si="618"/>
        <v>0</v>
      </c>
      <c r="R766" s="3">
        <f t="shared" si="619"/>
        <v>0</v>
      </c>
      <c r="S766" s="3">
        <f t="shared" si="620"/>
        <v>0</v>
      </c>
      <c r="T766" s="3">
        <f t="shared" si="621"/>
        <v>0</v>
      </c>
      <c r="U766" s="3">
        <f t="shared" si="622"/>
        <v>-4459.12</v>
      </c>
    </row>
    <row r="767" spans="2:21" s="1" customFormat="1" ht="15" customHeight="1" x14ac:dyDescent="0.3">
      <c r="B767" s="4" t="s">
        <v>1516</v>
      </c>
      <c r="C767" s="4" t="s">
        <v>1517</v>
      </c>
      <c r="D767" s="3" t="s">
        <v>28</v>
      </c>
      <c r="E767" s="18">
        <v>1</v>
      </c>
      <c r="F767" s="18"/>
      <c r="G767" s="18"/>
      <c r="H767" s="18"/>
      <c r="I767" s="18"/>
      <c r="J767" s="97">
        <f t="shared" si="615"/>
        <v>1</v>
      </c>
      <c r="K767" s="3">
        <v>237.06</v>
      </c>
      <c r="L767" s="3">
        <f t="shared" si="616"/>
        <v>237.06</v>
      </c>
      <c r="M767" s="3">
        <v>238.39</v>
      </c>
      <c r="N767" s="3">
        <f t="shared" si="617"/>
        <v>238.39</v>
      </c>
      <c r="O767" s="3">
        <f t="shared" si="618"/>
        <v>1.3299999999999841</v>
      </c>
      <c r="P767" s="3">
        <f t="shared" si="618"/>
        <v>1.3299999999999841</v>
      </c>
      <c r="R767" s="3">
        <f t="shared" si="619"/>
        <v>0</v>
      </c>
      <c r="S767" s="3">
        <f t="shared" si="620"/>
        <v>0</v>
      </c>
      <c r="T767" s="3">
        <f t="shared" si="621"/>
        <v>0</v>
      </c>
      <c r="U767" s="3">
        <f t="shared" si="622"/>
        <v>0</v>
      </c>
    </row>
    <row r="768" spans="2:21" s="1" customFormat="1" ht="25.2" customHeight="1" x14ac:dyDescent="0.3">
      <c r="B768" s="12" t="s">
        <v>1518</v>
      </c>
      <c r="C768" s="12" t="s">
        <v>1519</v>
      </c>
      <c r="D768" s="13"/>
      <c r="E768" s="17"/>
      <c r="F768" s="17"/>
      <c r="G768" s="17"/>
      <c r="H768" s="17"/>
      <c r="I768" s="17"/>
      <c r="J768" s="17"/>
      <c r="K768" s="13"/>
      <c r="L768" s="13">
        <f>SUM(L769)</f>
        <v>61084.42</v>
      </c>
      <c r="M768" s="13"/>
      <c r="N768" s="13">
        <f>SUM(N769)</f>
        <v>61343.71</v>
      </c>
      <c r="O768" s="13"/>
      <c r="P768" s="13">
        <f>SUM(P769)</f>
        <v>259.29000000000087</v>
      </c>
      <c r="R768" s="13">
        <f t="shared" ref="R768:U768" si="623">SUM(R769)</f>
        <v>0</v>
      </c>
      <c r="S768" s="13">
        <f t="shared" si="623"/>
        <v>0</v>
      </c>
      <c r="T768" s="13">
        <f t="shared" si="623"/>
        <v>0</v>
      </c>
      <c r="U768" s="13">
        <f t="shared" si="623"/>
        <v>0</v>
      </c>
    </row>
    <row r="769" spans="2:21" s="1" customFormat="1" ht="15" customHeight="1" x14ac:dyDescent="0.3">
      <c r="B769" s="4" t="s">
        <v>1520</v>
      </c>
      <c r="C769" s="4" t="s">
        <v>1521</v>
      </c>
      <c r="D769" s="3" t="s">
        <v>42</v>
      </c>
      <c r="E769" s="18">
        <v>1</v>
      </c>
      <c r="F769" s="18"/>
      <c r="G769" s="18"/>
      <c r="H769" s="18"/>
      <c r="I769" s="18"/>
      <c r="J769" s="97">
        <f>SUM(E769:I769)</f>
        <v>1</v>
      </c>
      <c r="K769" s="3">
        <v>61084.42</v>
      </c>
      <c r="L769" s="3">
        <f t="shared" ref="L769" si="624">+ROUND(+IF(J769="",0,J769*K769),2)</f>
        <v>61084.42</v>
      </c>
      <c r="M769" s="3">
        <v>61343.71</v>
      </c>
      <c r="N769" s="3">
        <f t="shared" ref="N769" si="625">+ROUND(+IF(J769="",0,J769*M769),2)</f>
        <v>61343.71</v>
      </c>
      <c r="O769" s="3">
        <f>+M769-K769</f>
        <v>259.29000000000087</v>
      </c>
      <c r="P769" s="3">
        <f>+N769-L769</f>
        <v>259.29000000000087</v>
      </c>
      <c r="R769" s="3">
        <f>+ROUND($K769*F769,2)</f>
        <v>0</v>
      </c>
      <c r="S769" s="3">
        <f>+ROUND($K769*G769,2)</f>
        <v>0</v>
      </c>
      <c r="T769" s="3">
        <f>+ROUND($K769*H769,2)</f>
        <v>0</v>
      </c>
      <c r="U769" s="3">
        <f>+ROUND($K769*I769,2)</f>
        <v>0</v>
      </c>
    </row>
    <row r="770" spans="2:21" s="1" customFormat="1" ht="25.2" customHeight="1" x14ac:dyDescent="0.3">
      <c r="B770" s="12" t="s">
        <v>1522</v>
      </c>
      <c r="C770" s="12" t="s">
        <v>1523</v>
      </c>
      <c r="D770" s="13"/>
      <c r="E770" s="17"/>
      <c r="F770" s="17"/>
      <c r="G770" s="17"/>
      <c r="H770" s="17"/>
      <c r="I770" s="17"/>
      <c r="J770" s="17"/>
      <c r="K770" s="13"/>
      <c r="L770" s="13">
        <f>SUM(L771)</f>
        <v>22043.96</v>
      </c>
      <c r="M770" s="13"/>
      <c r="N770" s="13">
        <f>SUM(N771)</f>
        <v>22259.23</v>
      </c>
      <c r="O770" s="13"/>
      <c r="P770" s="13">
        <f>SUM(P771)</f>
        <v>215.27000000000044</v>
      </c>
      <c r="R770" s="13">
        <f t="shared" ref="R770:U770" si="626">SUM(R771)</f>
        <v>0</v>
      </c>
      <c r="S770" s="13">
        <f t="shared" si="626"/>
        <v>0</v>
      </c>
      <c r="T770" s="13">
        <f t="shared" si="626"/>
        <v>3130.47</v>
      </c>
      <c r="U770" s="13">
        <f t="shared" si="626"/>
        <v>0</v>
      </c>
    </row>
    <row r="771" spans="2:21" s="1" customFormat="1" ht="15" customHeight="1" x14ac:dyDescent="0.3">
      <c r="B771" s="4" t="s">
        <v>1524</v>
      </c>
      <c r="C771" s="4" t="s">
        <v>1525</v>
      </c>
      <c r="D771" s="3" t="s">
        <v>25</v>
      </c>
      <c r="E771" s="18">
        <v>3694.04</v>
      </c>
      <c r="F771" s="18"/>
      <c r="G771" s="18"/>
      <c r="H771" s="18">
        <f>VLOOKUP(B771,'MM-5'!$B$12:$G$255,4,FALSE)</f>
        <v>611.41999999999996</v>
      </c>
      <c r="I771" s="18"/>
      <c r="J771" s="97">
        <f>SUM(E771:I771)</f>
        <v>4305.46</v>
      </c>
      <c r="K771" s="3">
        <v>5.12</v>
      </c>
      <c r="L771" s="3">
        <f t="shared" ref="L771" si="627">+ROUND(+IF(J771="",0,J771*K771),2)</f>
        <v>22043.96</v>
      </c>
      <c r="M771" s="3">
        <v>5.17</v>
      </c>
      <c r="N771" s="3">
        <f t="shared" ref="N771" si="628">+ROUND(+IF(J771="",0,J771*M771),2)</f>
        <v>22259.23</v>
      </c>
      <c r="O771" s="3">
        <f>+M771-K771</f>
        <v>4.9999999999999822E-2</v>
      </c>
      <c r="P771" s="3">
        <f>+N771-L771</f>
        <v>215.27000000000044</v>
      </c>
      <c r="R771" s="3">
        <f>+ROUND($K771*F771,2)</f>
        <v>0</v>
      </c>
      <c r="S771" s="3">
        <f>+ROUND($K771*G771,2)</f>
        <v>0</v>
      </c>
      <c r="T771" s="3">
        <f>+ROUND($K771*H771,2)</f>
        <v>3130.47</v>
      </c>
      <c r="U771" s="3">
        <f>+ROUND($K771*I771,2)</f>
        <v>0</v>
      </c>
    </row>
    <row r="772" spans="2:21" s="1" customFormat="1" ht="25.2" customHeight="1" x14ac:dyDescent="0.3">
      <c r="B772" s="10" t="s">
        <v>1526</v>
      </c>
      <c r="C772" s="10" t="s">
        <v>1527</v>
      </c>
      <c r="D772" s="11"/>
      <c r="E772" s="16"/>
      <c r="F772" s="16"/>
      <c r="G772" s="16"/>
      <c r="H772" s="16"/>
      <c r="I772" s="16"/>
      <c r="J772" s="16"/>
      <c r="K772" s="11"/>
      <c r="L772" s="11">
        <f>+L773+L776+L785+L828+L837+L839</f>
        <v>148224.46000000002</v>
      </c>
      <c r="M772" s="11"/>
      <c r="N772" s="11">
        <f>+N773+N776+N785+N828+N837+N839</f>
        <v>150252.26</v>
      </c>
      <c r="O772" s="11"/>
      <c r="P772" s="11">
        <f>+P773+P776+P785+P828+P837+P839</f>
        <v>2027.7999999999986</v>
      </c>
      <c r="R772" s="11">
        <f t="shared" ref="R772:U772" si="629">+R773+R776+R785+R828+R837+R839</f>
        <v>0</v>
      </c>
      <c r="S772" s="11">
        <f t="shared" si="629"/>
        <v>0</v>
      </c>
      <c r="T772" s="11">
        <f t="shared" si="629"/>
        <v>14280.410000000003</v>
      </c>
      <c r="U772" s="11">
        <f t="shared" si="629"/>
        <v>-291377.02999999997</v>
      </c>
    </row>
    <row r="773" spans="2:21" s="1" customFormat="1" ht="25.2" hidden="1" customHeight="1" x14ac:dyDescent="0.3">
      <c r="B773" s="12" t="s">
        <v>1528</v>
      </c>
      <c r="C773" s="12" t="s">
        <v>1529</v>
      </c>
      <c r="D773" s="13"/>
      <c r="E773" s="17"/>
      <c r="F773" s="17"/>
      <c r="G773" s="17"/>
      <c r="H773" s="17"/>
      <c r="I773" s="17"/>
      <c r="J773" s="17"/>
      <c r="K773" s="13"/>
      <c r="L773" s="13">
        <f>SUM(L774:L775)</f>
        <v>0</v>
      </c>
      <c r="M773" s="13"/>
      <c r="N773" s="13">
        <f>SUM(N774:N775)</f>
        <v>0</v>
      </c>
      <c r="O773" s="13"/>
      <c r="P773" s="13">
        <f>SUM(P774:P775)</f>
        <v>0</v>
      </c>
      <c r="R773" s="13">
        <f t="shared" ref="R773:U773" si="630">SUM(R774:R775)</f>
        <v>0</v>
      </c>
      <c r="S773" s="13">
        <f t="shared" si="630"/>
        <v>0</v>
      </c>
      <c r="T773" s="13">
        <f t="shared" si="630"/>
        <v>0</v>
      </c>
      <c r="U773" s="13">
        <f t="shared" si="630"/>
        <v>-23238.92</v>
      </c>
    </row>
    <row r="774" spans="2:21" s="1" customFormat="1" ht="15" hidden="1" customHeight="1" x14ac:dyDescent="0.3">
      <c r="B774" s="4" t="s">
        <v>1530</v>
      </c>
      <c r="C774" s="4" t="s">
        <v>1531</v>
      </c>
      <c r="D774" s="3" t="s">
        <v>1337</v>
      </c>
      <c r="E774" s="18">
        <v>200</v>
      </c>
      <c r="F774" s="18"/>
      <c r="G774" s="18"/>
      <c r="H774" s="18"/>
      <c r="I774" s="18">
        <f>-VLOOKUP(B774,'DD-5'!$B$12:$G$280,4,FALSE)</f>
        <v>-200</v>
      </c>
      <c r="J774" s="97">
        <f>SUM(E774:I774)</f>
        <v>0</v>
      </c>
      <c r="K774" s="3">
        <v>110.96</v>
      </c>
      <c r="L774" s="3">
        <f t="shared" ref="L774:L775" si="631">+ROUND(+IF(J774="",0,J774*K774),2)</f>
        <v>0</v>
      </c>
      <c r="M774" s="3">
        <v>113.26</v>
      </c>
      <c r="N774" s="3">
        <f t="shared" ref="N774:N775" si="632">+ROUND(+IF(J774="",0,J774*M774),2)</f>
        <v>0</v>
      </c>
      <c r="O774" s="3">
        <f t="shared" ref="O774:P775" si="633">+M774-K774</f>
        <v>2.3000000000000114</v>
      </c>
      <c r="P774" s="3">
        <f t="shared" si="633"/>
        <v>0</v>
      </c>
      <c r="R774" s="3">
        <f t="shared" ref="R774:U775" si="634">+ROUND($K774*F774,2)</f>
        <v>0</v>
      </c>
      <c r="S774" s="3">
        <f t="shared" si="634"/>
        <v>0</v>
      </c>
      <c r="T774" s="3">
        <f t="shared" si="634"/>
        <v>0</v>
      </c>
      <c r="U774" s="3">
        <f t="shared" si="634"/>
        <v>-22192</v>
      </c>
    </row>
    <row r="775" spans="2:21" s="1" customFormat="1" ht="15" hidden="1" customHeight="1" x14ac:dyDescent="0.3">
      <c r="B775" s="4" t="s">
        <v>1532</v>
      </c>
      <c r="C775" s="4" t="s">
        <v>1533</v>
      </c>
      <c r="D775" s="3" t="s">
        <v>1337</v>
      </c>
      <c r="E775" s="18">
        <v>7</v>
      </c>
      <c r="F775" s="18"/>
      <c r="G775" s="18"/>
      <c r="H775" s="18"/>
      <c r="I775" s="18">
        <f>-VLOOKUP(B775,'DD-5'!$B$12:$G$280,4,FALSE)</f>
        <v>-7</v>
      </c>
      <c r="J775" s="97">
        <f>SUM(E775:I775)</f>
        <v>0</v>
      </c>
      <c r="K775" s="3">
        <v>149.56</v>
      </c>
      <c r="L775" s="3">
        <f t="shared" si="631"/>
        <v>0</v>
      </c>
      <c r="M775" s="3">
        <v>151.06</v>
      </c>
      <c r="N775" s="3">
        <f t="shared" si="632"/>
        <v>0</v>
      </c>
      <c r="O775" s="3">
        <f t="shared" si="633"/>
        <v>1.5</v>
      </c>
      <c r="P775" s="3">
        <f t="shared" si="633"/>
        <v>0</v>
      </c>
      <c r="R775" s="3">
        <f t="shared" si="634"/>
        <v>0</v>
      </c>
      <c r="S775" s="3">
        <f t="shared" si="634"/>
        <v>0</v>
      </c>
      <c r="T775" s="3">
        <f t="shared" si="634"/>
        <v>0</v>
      </c>
      <c r="U775" s="3">
        <f t="shared" si="634"/>
        <v>-1046.92</v>
      </c>
    </row>
    <row r="776" spans="2:21" s="1" customFormat="1" ht="25.2" hidden="1" customHeight="1" x14ac:dyDescent="0.3">
      <c r="B776" s="12" t="s">
        <v>1534</v>
      </c>
      <c r="C776" s="12" t="s">
        <v>1535</v>
      </c>
      <c r="D776" s="13"/>
      <c r="E776" s="17"/>
      <c r="F776" s="17"/>
      <c r="G776" s="17"/>
      <c r="H776" s="17"/>
      <c r="I776" s="17"/>
      <c r="J776" s="17"/>
      <c r="K776" s="13"/>
      <c r="L776" s="13">
        <f>SUM(L777:L784)</f>
        <v>0</v>
      </c>
      <c r="M776" s="13"/>
      <c r="N776" s="13">
        <f>SUM(N777:N784)</f>
        <v>0</v>
      </c>
      <c r="O776" s="13"/>
      <c r="P776" s="13">
        <f>SUM(P777:P784)</f>
        <v>0</v>
      </c>
      <c r="R776" s="13">
        <f t="shared" ref="R776:U776" si="635">SUM(R777:R784)</f>
        <v>0</v>
      </c>
      <c r="S776" s="13">
        <f t="shared" si="635"/>
        <v>0</v>
      </c>
      <c r="T776" s="13">
        <f t="shared" si="635"/>
        <v>0</v>
      </c>
      <c r="U776" s="13">
        <f t="shared" si="635"/>
        <v>-212367.97999999998</v>
      </c>
    </row>
    <row r="777" spans="2:21" s="1" customFormat="1" ht="15" hidden="1" customHeight="1" x14ac:dyDescent="0.3">
      <c r="B777" s="4" t="s">
        <v>1536</v>
      </c>
      <c r="C777" s="4" t="s">
        <v>1347</v>
      </c>
      <c r="D777" s="3" t="s">
        <v>25</v>
      </c>
      <c r="E777" s="18">
        <v>2140.46</v>
      </c>
      <c r="F777" s="18"/>
      <c r="G777" s="18"/>
      <c r="H777" s="18"/>
      <c r="I777" s="18">
        <f>-VLOOKUP(B777,'DD-5'!$B$12:$G$280,4,FALSE)</f>
        <v>-2140.46</v>
      </c>
      <c r="J777" s="97">
        <f t="shared" ref="J777:J784" si="636">SUM(E777:I777)</f>
        <v>0</v>
      </c>
      <c r="K777" s="3">
        <v>44.67</v>
      </c>
      <c r="L777" s="3">
        <f t="shared" ref="L777:L784" si="637">+ROUND(+IF(J777="",0,J777*K777),2)</f>
        <v>0</v>
      </c>
      <c r="M777" s="3">
        <v>45.4</v>
      </c>
      <c r="N777" s="3">
        <f t="shared" ref="N777:N784" si="638">+ROUND(+IF(J777="",0,J777*M777),2)</f>
        <v>0</v>
      </c>
      <c r="O777" s="3">
        <f t="shared" ref="O777:P784" si="639">+M777-K777</f>
        <v>0.72999999999999687</v>
      </c>
      <c r="P777" s="3">
        <f t="shared" si="639"/>
        <v>0</v>
      </c>
      <c r="R777" s="3">
        <f t="shared" ref="R777:U784" si="640">+ROUND($K777*F777,2)</f>
        <v>0</v>
      </c>
      <c r="S777" s="3">
        <f t="shared" si="640"/>
        <v>0</v>
      </c>
      <c r="T777" s="3">
        <f t="shared" si="640"/>
        <v>0</v>
      </c>
      <c r="U777" s="3">
        <f t="shared" si="640"/>
        <v>-95614.35</v>
      </c>
    </row>
    <row r="778" spans="2:21" s="1" customFormat="1" ht="15" hidden="1" customHeight="1" x14ac:dyDescent="0.3">
      <c r="B778" s="4" t="s">
        <v>1537</v>
      </c>
      <c r="C778" s="4" t="s">
        <v>1349</v>
      </c>
      <c r="D778" s="3" t="s">
        <v>25</v>
      </c>
      <c r="E778" s="18">
        <v>950.97</v>
      </c>
      <c r="F778" s="18"/>
      <c r="G778" s="18"/>
      <c r="H778" s="18"/>
      <c r="I778" s="18">
        <f>-VLOOKUP(B778,'DD-5'!$B$12:$G$280,4,FALSE)</f>
        <v>-950.97</v>
      </c>
      <c r="J778" s="97">
        <f t="shared" si="636"/>
        <v>0</v>
      </c>
      <c r="K778" s="3">
        <v>47.67</v>
      </c>
      <c r="L778" s="3">
        <f t="shared" si="637"/>
        <v>0</v>
      </c>
      <c r="M778" s="3">
        <v>48.4</v>
      </c>
      <c r="N778" s="3">
        <f t="shared" si="638"/>
        <v>0</v>
      </c>
      <c r="O778" s="3">
        <f t="shared" si="639"/>
        <v>0.72999999999999687</v>
      </c>
      <c r="P778" s="3">
        <f t="shared" si="639"/>
        <v>0</v>
      </c>
      <c r="R778" s="3">
        <f t="shared" si="640"/>
        <v>0</v>
      </c>
      <c r="S778" s="3">
        <f t="shared" si="640"/>
        <v>0</v>
      </c>
      <c r="T778" s="3">
        <f t="shared" si="640"/>
        <v>0</v>
      </c>
      <c r="U778" s="3">
        <f t="shared" si="640"/>
        <v>-45332.74</v>
      </c>
    </row>
    <row r="779" spans="2:21" s="1" customFormat="1" ht="15" hidden="1" customHeight="1" x14ac:dyDescent="0.3">
      <c r="B779" s="4" t="s">
        <v>1538</v>
      </c>
      <c r="C779" s="4" t="s">
        <v>1351</v>
      </c>
      <c r="D779" s="3" t="s">
        <v>25</v>
      </c>
      <c r="E779" s="18">
        <v>311.69</v>
      </c>
      <c r="F779" s="18"/>
      <c r="G779" s="18"/>
      <c r="H779" s="18"/>
      <c r="I779" s="18">
        <f>-VLOOKUP(B779,'DD-5'!$B$12:$G$280,4,FALSE)</f>
        <v>-311.69</v>
      </c>
      <c r="J779" s="97">
        <f t="shared" si="636"/>
        <v>0</v>
      </c>
      <c r="K779" s="3">
        <v>86.55</v>
      </c>
      <c r="L779" s="3">
        <f t="shared" si="637"/>
        <v>0</v>
      </c>
      <c r="M779" s="3">
        <v>87.28</v>
      </c>
      <c r="N779" s="3">
        <f t="shared" si="638"/>
        <v>0</v>
      </c>
      <c r="O779" s="3">
        <f t="shared" si="639"/>
        <v>0.73000000000000398</v>
      </c>
      <c r="P779" s="3">
        <f t="shared" si="639"/>
        <v>0</v>
      </c>
      <c r="R779" s="3">
        <f t="shared" si="640"/>
        <v>0</v>
      </c>
      <c r="S779" s="3">
        <f t="shared" si="640"/>
        <v>0</v>
      </c>
      <c r="T779" s="3">
        <f t="shared" si="640"/>
        <v>0</v>
      </c>
      <c r="U779" s="3">
        <f t="shared" si="640"/>
        <v>-26976.77</v>
      </c>
    </row>
    <row r="780" spans="2:21" s="1" customFormat="1" ht="15" hidden="1" customHeight="1" x14ac:dyDescent="0.3">
      <c r="B780" s="4" t="s">
        <v>1539</v>
      </c>
      <c r="C780" s="4" t="s">
        <v>1355</v>
      </c>
      <c r="D780" s="3" t="s">
        <v>25</v>
      </c>
      <c r="E780" s="18">
        <v>220.37</v>
      </c>
      <c r="F780" s="18"/>
      <c r="G780" s="18"/>
      <c r="H780" s="18"/>
      <c r="I780" s="18">
        <f>-VLOOKUP(B780,'DD-5'!$B$12:$G$280,4,FALSE)</f>
        <v>-220.37</v>
      </c>
      <c r="J780" s="97">
        <f t="shared" si="636"/>
        <v>0</v>
      </c>
      <c r="K780" s="3">
        <v>86.85</v>
      </c>
      <c r="L780" s="3">
        <f t="shared" si="637"/>
        <v>0</v>
      </c>
      <c r="M780" s="3">
        <v>87.58</v>
      </c>
      <c r="N780" s="3">
        <f t="shared" si="638"/>
        <v>0</v>
      </c>
      <c r="O780" s="3">
        <f t="shared" si="639"/>
        <v>0.73000000000000398</v>
      </c>
      <c r="P780" s="3">
        <f t="shared" si="639"/>
        <v>0</v>
      </c>
      <c r="R780" s="3">
        <f t="shared" si="640"/>
        <v>0</v>
      </c>
      <c r="S780" s="3">
        <f t="shared" si="640"/>
        <v>0</v>
      </c>
      <c r="T780" s="3">
        <f t="shared" si="640"/>
        <v>0</v>
      </c>
      <c r="U780" s="3">
        <f t="shared" si="640"/>
        <v>-19139.13</v>
      </c>
    </row>
    <row r="781" spans="2:21" s="1" customFormat="1" ht="15" hidden="1" customHeight="1" x14ac:dyDescent="0.3">
      <c r="B781" s="4" t="s">
        <v>1540</v>
      </c>
      <c r="C781" s="4" t="s">
        <v>1357</v>
      </c>
      <c r="D781" s="3" t="s">
        <v>25</v>
      </c>
      <c r="E781" s="18">
        <v>76.91</v>
      </c>
      <c r="F781" s="18"/>
      <c r="G781" s="18"/>
      <c r="H781" s="18"/>
      <c r="I781" s="18">
        <f>-VLOOKUP(B781,'DD-5'!$B$12:$G$280,4,FALSE)</f>
        <v>-76.91</v>
      </c>
      <c r="J781" s="97">
        <f t="shared" si="636"/>
        <v>0</v>
      </c>
      <c r="K781" s="3">
        <v>124.28</v>
      </c>
      <c r="L781" s="3">
        <f t="shared" si="637"/>
        <v>0</v>
      </c>
      <c r="M781" s="3">
        <v>125.01</v>
      </c>
      <c r="N781" s="3">
        <f t="shared" si="638"/>
        <v>0</v>
      </c>
      <c r="O781" s="3">
        <f t="shared" si="639"/>
        <v>0.73000000000000398</v>
      </c>
      <c r="P781" s="3">
        <f t="shared" si="639"/>
        <v>0</v>
      </c>
      <c r="R781" s="3">
        <f t="shared" si="640"/>
        <v>0</v>
      </c>
      <c r="S781" s="3">
        <f t="shared" si="640"/>
        <v>0</v>
      </c>
      <c r="T781" s="3">
        <f t="shared" si="640"/>
        <v>0</v>
      </c>
      <c r="U781" s="3">
        <f t="shared" si="640"/>
        <v>-9558.3700000000008</v>
      </c>
    </row>
    <row r="782" spans="2:21" s="1" customFormat="1" ht="15" hidden="1" customHeight="1" x14ac:dyDescent="0.3">
      <c r="B782" s="4" t="s">
        <v>1541</v>
      </c>
      <c r="C782" s="4" t="s">
        <v>1359</v>
      </c>
      <c r="D782" s="3" t="s">
        <v>25</v>
      </c>
      <c r="E782" s="18">
        <v>18.29</v>
      </c>
      <c r="F782" s="18"/>
      <c r="G782" s="18"/>
      <c r="H782" s="18"/>
      <c r="I782" s="18">
        <f>-VLOOKUP(B782,'DD-5'!$B$12:$G$280,4,FALSE)</f>
        <v>-18.29</v>
      </c>
      <c r="J782" s="97">
        <f t="shared" si="636"/>
        <v>0</v>
      </c>
      <c r="K782" s="3">
        <v>139.66999999999999</v>
      </c>
      <c r="L782" s="3">
        <f t="shared" si="637"/>
        <v>0</v>
      </c>
      <c r="M782" s="3">
        <v>140.4</v>
      </c>
      <c r="N782" s="3">
        <f t="shared" si="638"/>
        <v>0</v>
      </c>
      <c r="O782" s="3">
        <f t="shared" si="639"/>
        <v>0.73000000000001819</v>
      </c>
      <c r="P782" s="3">
        <f t="shared" si="639"/>
        <v>0</v>
      </c>
      <c r="R782" s="3">
        <f t="shared" si="640"/>
        <v>0</v>
      </c>
      <c r="S782" s="3">
        <f t="shared" si="640"/>
        <v>0</v>
      </c>
      <c r="T782" s="3">
        <f t="shared" si="640"/>
        <v>0</v>
      </c>
      <c r="U782" s="3">
        <f t="shared" si="640"/>
        <v>-2554.56</v>
      </c>
    </row>
    <row r="783" spans="2:21" s="1" customFormat="1" ht="15" hidden="1" customHeight="1" x14ac:dyDescent="0.3">
      <c r="B783" s="4" t="s">
        <v>1542</v>
      </c>
      <c r="C783" s="4" t="s">
        <v>1361</v>
      </c>
      <c r="D783" s="3" t="s">
        <v>25</v>
      </c>
      <c r="E783" s="18">
        <v>81.099999999999994</v>
      </c>
      <c r="F783" s="18"/>
      <c r="G783" s="18"/>
      <c r="H783" s="18"/>
      <c r="I783" s="18">
        <f>-VLOOKUP(B783,'DD-5'!$B$12:$G$280,4,FALSE)</f>
        <v>-81.099999999999994</v>
      </c>
      <c r="J783" s="97">
        <f t="shared" si="636"/>
        <v>0</v>
      </c>
      <c r="K783" s="3">
        <v>149.66999999999999</v>
      </c>
      <c r="L783" s="3">
        <f t="shared" si="637"/>
        <v>0</v>
      </c>
      <c r="M783" s="3">
        <v>150.4</v>
      </c>
      <c r="N783" s="3">
        <f t="shared" si="638"/>
        <v>0</v>
      </c>
      <c r="O783" s="3">
        <f t="shared" si="639"/>
        <v>0.73000000000001819</v>
      </c>
      <c r="P783" s="3">
        <f t="shared" si="639"/>
        <v>0</v>
      </c>
      <c r="R783" s="3">
        <f t="shared" si="640"/>
        <v>0</v>
      </c>
      <c r="S783" s="3">
        <f t="shared" si="640"/>
        <v>0</v>
      </c>
      <c r="T783" s="3">
        <f t="shared" si="640"/>
        <v>0</v>
      </c>
      <c r="U783" s="3">
        <f t="shared" si="640"/>
        <v>-12138.24</v>
      </c>
    </row>
    <row r="784" spans="2:21" s="1" customFormat="1" ht="15" hidden="1" customHeight="1" x14ac:dyDescent="0.3">
      <c r="B784" s="4" t="s">
        <v>1543</v>
      </c>
      <c r="C784" s="4" t="s">
        <v>1363</v>
      </c>
      <c r="D784" s="3" t="s">
        <v>25</v>
      </c>
      <c r="E784" s="18">
        <v>6.6</v>
      </c>
      <c r="F784" s="18"/>
      <c r="G784" s="18"/>
      <c r="H784" s="18"/>
      <c r="I784" s="18">
        <f>-VLOOKUP(B784,'DD-5'!$B$12:$G$280,4,FALSE)</f>
        <v>-6.6</v>
      </c>
      <c r="J784" s="97">
        <f t="shared" si="636"/>
        <v>0</v>
      </c>
      <c r="K784" s="3">
        <v>159.66999999999999</v>
      </c>
      <c r="L784" s="3">
        <f t="shared" si="637"/>
        <v>0</v>
      </c>
      <c r="M784" s="3">
        <v>160.4</v>
      </c>
      <c r="N784" s="3">
        <f t="shared" si="638"/>
        <v>0</v>
      </c>
      <c r="O784" s="3">
        <f t="shared" si="639"/>
        <v>0.73000000000001819</v>
      </c>
      <c r="P784" s="3">
        <f t="shared" si="639"/>
        <v>0</v>
      </c>
      <c r="R784" s="3">
        <f t="shared" si="640"/>
        <v>0</v>
      </c>
      <c r="S784" s="3">
        <f t="shared" si="640"/>
        <v>0</v>
      </c>
      <c r="T784" s="3">
        <f t="shared" si="640"/>
        <v>0</v>
      </c>
      <c r="U784" s="3">
        <f t="shared" si="640"/>
        <v>-1053.82</v>
      </c>
    </row>
    <row r="785" spans="2:21" s="1" customFormat="1" ht="25.2" customHeight="1" x14ac:dyDescent="0.3">
      <c r="B785" s="12" t="s">
        <v>1544</v>
      </c>
      <c r="C785" s="12" t="s">
        <v>1545</v>
      </c>
      <c r="D785" s="13"/>
      <c r="E785" s="17"/>
      <c r="F785" s="17"/>
      <c r="G785" s="17"/>
      <c r="H785" s="17"/>
      <c r="I785" s="17"/>
      <c r="J785" s="17"/>
      <c r="K785" s="13"/>
      <c r="L785" s="13">
        <f>SUM(L786:L827)/2</f>
        <v>81747.990000000005</v>
      </c>
      <c r="M785" s="13"/>
      <c r="N785" s="13">
        <f>SUM(N786:N827)/2</f>
        <v>83521.91</v>
      </c>
      <c r="O785" s="13"/>
      <c r="P785" s="13">
        <f>SUM(P786:P827)/2</f>
        <v>1773.9199999999983</v>
      </c>
      <c r="R785" s="13">
        <f t="shared" ref="R785:U785" si="641">SUM(R786:R827)/2</f>
        <v>0</v>
      </c>
      <c r="S785" s="13">
        <f t="shared" si="641"/>
        <v>0</v>
      </c>
      <c r="T785" s="13">
        <f t="shared" si="641"/>
        <v>14280.410000000003</v>
      </c>
      <c r="U785" s="13">
        <f t="shared" si="641"/>
        <v>-3221.12</v>
      </c>
    </row>
    <row r="786" spans="2:21" s="1" customFormat="1" ht="19.95" customHeight="1" x14ac:dyDescent="0.3">
      <c r="B786" s="6" t="s">
        <v>1546</v>
      </c>
      <c r="C786" s="6" t="s">
        <v>1547</v>
      </c>
      <c r="D786" s="5"/>
      <c r="E786" s="19"/>
      <c r="F786" s="19"/>
      <c r="G786" s="19"/>
      <c r="H786" s="19"/>
      <c r="I786" s="19"/>
      <c r="J786" s="19"/>
      <c r="K786" s="5"/>
      <c r="L786" s="5">
        <f>SUM(L787:L816)</f>
        <v>67424.459999999977</v>
      </c>
      <c r="M786" s="5"/>
      <c r="N786" s="5">
        <f>SUM(N787:N816)</f>
        <v>68893.489999999991</v>
      </c>
      <c r="O786" s="5"/>
      <c r="P786" s="5">
        <f>SUM(P787:P816)</f>
        <v>1469.0299999999979</v>
      </c>
      <c r="R786" s="5">
        <f t="shared" ref="R786:U786" si="642">SUM(R787:R816)</f>
        <v>0</v>
      </c>
      <c r="S786" s="5">
        <f t="shared" si="642"/>
        <v>0</v>
      </c>
      <c r="T786" s="5">
        <f t="shared" si="642"/>
        <v>14280.410000000002</v>
      </c>
      <c r="U786" s="5">
        <f t="shared" si="642"/>
        <v>-1248.1599999999999</v>
      </c>
    </row>
    <row r="787" spans="2:21" s="1" customFormat="1" ht="15" customHeight="1" x14ac:dyDescent="0.3">
      <c r="B787" s="4" t="s">
        <v>1548</v>
      </c>
      <c r="C787" s="4" t="s">
        <v>1387</v>
      </c>
      <c r="D787" s="3" t="s">
        <v>28</v>
      </c>
      <c r="E787" s="18">
        <v>1463</v>
      </c>
      <c r="F787" s="18"/>
      <c r="G787" s="18"/>
      <c r="H787" s="18"/>
      <c r="I787" s="18"/>
      <c r="J787" s="97">
        <f t="shared" ref="J787:J816" si="643">SUM(E787:I787)</f>
        <v>1463</v>
      </c>
      <c r="K787" s="3">
        <v>18.93</v>
      </c>
      <c r="L787" s="3">
        <f t="shared" ref="L787:L816" si="644">+ROUND(+IF(J787="",0,J787*K787),2)</f>
        <v>27694.59</v>
      </c>
      <c r="M787" s="3">
        <v>19.46</v>
      </c>
      <c r="N787" s="3">
        <f t="shared" ref="N787:N816" si="645">+ROUND(+IF(J787="",0,J787*M787),2)</f>
        <v>28469.98</v>
      </c>
      <c r="O787" s="3">
        <f t="shared" ref="O787:P816" si="646">+M787-K787</f>
        <v>0.53000000000000114</v>
      </c>
      <c r="P787" s="3">
        <f t="shared" si="646"/>
        <v>775.38999999999942</v>
      </c>
      <c r="R787" s="3">
        <f t="shared" ref="R787:R816" si="647">+ROUND($K787*F787,2)</f>
        <v>0</v>
      </c>
      <c r="S787" s="3">
        <f t="shared" ref="S787:S816" si="648">+ROUND($K787*G787,2)</f>
        <v>0</v>
      </c>
      <c r="T787" s="3">
        <f t="shared" ref="T787:T816" si="649">+ROUND($K787*H787,2)</f>
        <v>0</v>
      </c>
      <c r="U787" s="3">
        <f t="shared" ref="U787:U816" si="650">+ROUND($K787*I787,2)</f>
        <v>0</v>
      </c>
    </row>
    <row r="788" spans="2:21" s="1" customFormat="1" ht="15" customHeight="1" x14ac:dyDescent="0.3">
      <c r="B788" s="4" t="s">
        <v>1549</v>
      </c>
      <c r="C788" s="4" t="s">
        <v>1389</v>
      </c>
      <c r="D788" s="3" t="s">
        <v>28</v>
      </c>
      <c r="E788" s="18">
        <v>158</v>
      </c>
      <c r="F788" s="18"/>
      <c r="G788" s="18"/>
      <c r="H788" s="18">
        <f>VLOOKUP(B788,'MM-5'!$B$12:$G$255,4,FALSE)</f>
        <v>92</v>
      </c>
      <c r="I788" s="18"/>
      <c r="J788" s="97">
        <f t="shared" si="643"/>
        <v>250</v>
      </c>
      <c r="K788" s="3">
        <v>16.12</v>
      </c>
      <c r="L788" s="3">
        <f t="shared" si="644"/>
        <v>4030</v>
      </c>
      <c r="M788" s="3">
        <v>16.39</v>
      </c>
      <c r="N788" s="3">
        <f t="shared" si="645"/>
        <v>4097.5</v>
      </c>
      <c r="O788" s="3">
        <f t="shared" si="646"/>
        <v>0.26999999999999957</v>
      </c>
      <c r="P788" s="3">
        <f t="shared" si="646"/>
        <v>67.5</v>
      </c>
      <c r="R788" s="3">
        <f t="shared" si="647"/>
        <v>0</v>
      </c>
      <c r="S788" s="3">
        <f t="shared" si="648"/>
        <v>0</v>
      </c>
      <c r="T788" s="3">
        <f t="shared" si="649"/>
        <v>1483.04</v>
      </c>
      <c r="U788" s="3">
        <f t="shared" si="650"/>
        <v>0</v>
      </c>
    </row>
    <row r="789" spans="2:21" s="1" customFormat="1" ht="15" customHeight="1" x14ac:dyDescent="0.3">
      <c r="B789" s="4" t="s">
        <v>1550</v>
      </c>
      <c r="C789" s="4" t="s">
        <v>1391</v>
      </c>
      <c r="D789" s="3" t="s">
        <v>28</v>
      </c>
      <c r="E789" s="18">
        <v>19</v>
      </c>
      <c r="F789" s="18"/>
      <c r="G789" s="18"/>
      <c r="H789" s="18">
        <f>VLOOKUP(B789,'MM-5'!$B$12:$G$255,4,FALSE)</f>
        <v>81</v>
      </c>
      <c r="I789" s="18"/>
      <c r="J789" s="97">
        <f t="shared" si="643"/>
        <v>100</v>
      </c>
      <c r="K789" s="3">
        <v>30.11</v>
      </c>
      <c r="L789" s="3">
        <f t="shared" si="644"/>
        <v>3011</v>
      </c>
      <c r="M789" s="3">
        <v>30.64</v>
      </c>
      <c r="N789" s="3">
        <f t="shared" si="645"/>
        <v>3064</v>
      </c>
      <c r="O789" s="3">
        <f t="shared" si="646"/>
        <v>0.53000000000000114</v>
      </c>
      <c r="P789" s="3">
        <f t="shared" si="646"/>
        <v>53</v>
      </c>
      <c r="R789" s="3">
        <f t="shared" si="647"/>
        <v>0</v>
      </c>
      <c r="S789" s="3">
        <f t="shared" si="648"/>
        <v>0</v>
      </c>
      <c r="T789" s="3">
        <f t="shared" si="649"/>
        <v>2438.91</v>
      </c>
      <c r="U789" s="3">
        <f t="shared" si="650"/>
        <v>0</v>
      </c>
    </row>
    <row r="790" spans="2:21" s="1" customFormat="1" ht="15" customHeight="1" x14ac:dyDescent="0.3">
      <c r="B790" s="4" t="s">
        <v>1551</v>
      </c>
      <c r="C790" s="4" t="s">
        <v>1552</v>
      </c>
      <c r="D790" s="3" t="s">
        <v>28</v>
      </c>
      <c r="E790" s="18">
        <v>13</v>
      </c>
      <c r="F790" s="18"/>
      <c r="G790" s="18"/>
      <c r="H790" s="18">
        <f>VLOOKUP(B790,'MM-5'!$B$12:$G$255,4,FALSE)</f>
        <v>42</v>
      </c>
      <c r="I790" s="18"/>
      <c r="J790" s="97">
        <f t="shared" si="643"/>
        <v>55</v>
      </c>
      <c r="K790" s="3">
        <v>35.04</v>
      </c>
      <c r="L790" s="3">
        <f t="shared" si="644"/>
        <v>1927.2</v>
      </c>
      <c r="M790" s="3">
        <v>35.57</v>
      </c>
      <c r="N790" s="3">
        <f t="shared" si="645"/>
        <v>1956.35</v>
      </c>
      <c r="O790" s="3">
        <f t="shared" si="646"/>
        <v>0.53000000000000114</v>
      </c>
      <c r="P790" s="3">
        <f t="shared" si="646"/>
        <v>29.149999999999864</v>
      </c>
      <c r="R790" s="3">
        <f t="shared" si="647"/>
        <v>0</v>
      </c>
      <c r="S790" s="3">
        <f t="shared" si="648"/>
        <v>0</v>
      </c>
      <c r="T790" s="3">
        <f t="shared" si="649"/>
        <v>1471.68</v>
      </c>
      <c r="U790" s="3">
        <f t="shared" si="650"/>
        <v>0</v>
      </c>
    </row>
    <row r="791" spans="2:21" s="1" customFormat="1" ht="15" customHeight="1" x14ac:dyDescent="0.3">
      <c r="B791" s="4" t="s">
        <v>1553</v>
      </c>
      <c r="C791" s="4" t="s">
        <v>1397</v>
      </c>
      <c r="D791" s="3" t="s">
        <v>28</v>
      </c>
      <c r="E791" s="18">
        <v>14</v>
      </c>
      <c r="F791" s="18"/>
      <c r="G791" s="18"/>
      <c r="H791" s="18">
        <f>VLOOKUP(B791,'MM-5'!$B$12:$G$255,4,FALSE)</f>
        <v>18</v>
      </c>
      <c r="I791" s="18"/>
      <c r="J791" s="97">
        <f t="shared" si="643"/>
        <v>32</v>
      </c>
      <c r="K791" s="3">
        <v>80.290000000000006</v>
      </c>
      <c r="L791" s="3">
        <f t="shared" si="644"/>
        <v>2569.2800000000002</v>
      </c>
      <c r="M791" s="3">
        <v>80.819999999999993</v>
      </c>
      <c r="N791" s="3">
        <f t="shared" si="645"/>
        <v>2586.2399999999998</v>
      </c>
      <c r="O791" s="3">
        <f t="shared" si="646"/>
        <v>0.52999999999998693</v>
      </c>
      <c r="P791" s="3">
        <f t="shared" si="646"/>
        <v>16.959999999999582</v>
      </c>
      <c r="R791" s="3">
        <f t="shared" si="647"/>
        <v>0</v>
      </c>
      <c r="S791" s="3">
        <f t="shared" si="648"/>
        <v>0</v>
      </c>
      <c r="T791" s="3">
        <f t="shared" si="649"/>
        <v>1445.22</v>
      </c>
      <c r="U791" s="3">
        <f t="shared" si="650"/>
        <v>0</v>
      </c>
    </row>
    <row r="792" spans="2:21" s="1" customFormat="1" ht="15" customHeight="1" x14ac:dyDescent="0.3">
      <c r="B792" s="4" t="s">
        <v>1554</v>
      </c>
      <c r="C792" s="4" t="s">
        <v>1555</v>
      </c>
      <c r="D792" s="3" t="s">
        <v>28</v>
      </c>
      <c r="E792" s="18">
        <v>4</v>
      </c>
      <c r="F792" s="18"/>
      <c r="G792" s="18"/>
      <c r="H792" s="18"/>
      <c r="I792" s="18"/>
      <c r="J792" s="97">
        <f t="shared" si="643"/>
        <v>4</v>
      </c>
      <c r="K792" s="3">
        <v>85.04</v>
      </c>
      <c r="L792" s="3">
        <f t="shared" si="644"/>
        <v>340.16</v>
      </c>
      <c r="M792" s="3">
        <v>85.57</v>
      </c>
      <c r="N792" s="3">
        <f t="shared" si="645"/>
        <v>342.28</v>
      </c>
      <c r="O792" s="3">
        <f t="shared" si="646"/>
        <v>0.52999999999998693</v>
      </c>
      <c r="P792" s="3">
        <f t="shared" si="646"/>
        <v>2.1199999999999477</v>
      </c>
      <c r="R792" s="3">
        <f t="shared" si="647"/>
        <v>0</v>
      </c>
      <c r="S792" s="3">
        <f t="shared" si="648"/>
        <v>0</v>
      </c>
      <c r="T792" s="3">
        <f t="shared" si="649"/>
        <v>0</v>
      </c>
      <c r="U792" s="3">
        <f t="shared" si="650"/>
        <v>0</v>
      </c>
    </row>
    <row r="793" spans="2:21" s="1" customFormat="1" ht="15" customHeight="1" x14ac:dyDescent="0.3">
      <c r="B793" s="4" t="s">
        <v>1556</v>
      </c>
      <c r="C793" s="4" t="s">
        <v>1557</v>
      </c>
      <c r="D793" s="3" t="s">
        <v>28</v>
      </c>
      <c r="E793" s="18">
        <v>1</v>
      </c>
      <c r="F793" s="18"/>
      <c r="G793" s="18"/>
      <c r="H793" s="18">
        <f>VLOOKUP(B793,'MM-5'!$B$12:$G$255,4,FALSE)</f>
        <v>5</v>
      </c>
      <c r="I793" s="18"/>
      <c r="J793" s="97">
        <f t="shared" si="643"/>
        <v>6</v>
      </c>
      <c r="K793" s="3">
        <v>97.95</v>
      </c>
      <c r="L793" s="3">
        <f t="shared" si="644"/>
        <v>587.70000000000005</v>
      </c>
      <c r="M793" s="3">
        <v>98.48</v>
      </c>
      <c r="N793" s="3">
        <f t="shared" si="645"/>
        <v>590.88</v>
      </c>
      <c r="O793" s="3">
        <f t="shared" si="646"/>
        <v>0.53000000000000114</v>
      </c>
      <c r="P793" s="3">
        <f t="shared" si="646"/>
        <v>3.17999999999995</v>
      </c>
      <c r="R793" s="3">
        <f t="shared" si="647"/>
        <v>0</v>
      </c>
      <c r="S793" s="3">
        <f t="shared" si="648"/>
        <v>0</v>
      </c>
      <c r="T793" s="3">
        <f t="shared" si="649"/>
        <v>489.75</v>
      </c>
      <c r="U793" s="3">
        <f t="shared" si="650"/>
        <v>0</v>
      </c>
    </row>
    <row r="794" spans="2:21" s="1" customFormat="1" ht="15" hidden="1" customHeight="1" x14ac:dyDescent="0.3">
      <c r="B794" s="4" t="s">
        <v>1558</v>
      </c>
      <c r="C794" s="4" t="s">
        <v>1403</v>
      </c>
      <c r="D794" s="3" t="s">
        <v>28</v>
      </c>
      <c r="E794" s="18">
        <v>3</v>
      </c>
      <c r="F794" s="18"/>
      <c r="G794" s="18"/>
      <c r="H794" s="18"/>
      <c r="I794" s="18">
        <f>-VLOOKUP(B794,'DD-5'!$B$12:$G$280,4,FALSE)</f>
        <v>-3</v>
      </c>
      <c r="J794" s="97">
        <f t="shared" si="643"/>
        <v>0</v>
      </c>
      <c r="K794" s="3">
        <v>135.04</v>
      </c>
      <c r="L794" s="3">
        <f t="shared" si="644"/>
        <v>0</v>
      </c>
      <c r="M794" s="3">
        <v>135.57</v>
      </c>
      <c r="N794" s="3">
        <f t="shared" si="645"/>
        <v>0</v>
      </c>
      <c r="O794" s="3">
        <f t="shared" si="646"/>
        <v>0.53000000000000114</v>
      </c>
      <c r="P794" s="3">
        <f t="shared" si="646"/>
        <v>0</v>
      </c>
      <c r="R794" s="3">
        <f t="shared" si="647"/>
        <v>0</v>
      </c>
      <c r="S794" s="3">
        <f t="shared" si="648"/>
        <v>0</v>
      </c>
      <c r="T794" s="3">
        <f t="shared" si="649"/>
        <v>0</v>
      </c>
      <c r="U794" s="3">
        <f t="shared" si="650"/>
        <v>-405.12</v>
      </c>
    </row>
    <row r="795" spans="2:21" s="1" customFormat="1" ht="15" customHeight="1" x14ac:dyDescent="0.3">
      <c r="B795" s="4" t="s">
        <v>1559</v>
      </c>
      <c r="C795" s="4" t="s">
        <v>1407</v>
      </c>
      <c r="D795" s="3" t="s">
        <v>28</v>
      </c>
      <c r="E795" s="18">
        <v>24</v>
      </c>
      <c r="F795" s="18"/>
      <c r="G795" s="18"/>
      <c r="H795" s="18">
        <f>VLOOKUP(B795,'MM-5'!$B$12:$G$255,4,FALSE)</f>
        <v>206</v>
      </c>
      <c r="I795" s="18"/>
      <c r="J795" s="97">
        <f t="shared" si="643"/>
        <v>230</v>
      </c>
      <c r="K795" s="3">
        <v>21.42</v>
      </c>
      <c r="L795" s="3">
        <f t="shared" si="644"/>
        <v>4926.6000000000004</v>
      </c>
      <c r="M795" s="3">
        <v>22.06</v>
      </c>
      <c r="N795" s="3">
        <f t="shared" si="645"/>
        <v>5073.8</v>
      </c>
      <c r="O795" s="3">
        <f t="shared" si="646"/>
        <v>0.63999999999999702</v>
      </c>
      <c r="P795" s="3">
        <f t="shared" si="646"/>
        <v>147.19999999999982</v>
      </c>
      <c r="R795" s="3">
        <f t="shared" si="647"/>
        <v>0</v>
      </c>
      <c r="S795" s="3">
        <f t="shared" si="648"/>
        <v>0</v>
      </c>
      <c r="T795" s="3">
        <f t="shared" si="649"/>
        <v>4412.5200000000004</v>
      </c>
      <c r="U795" s="3">
        <f t="shared" si="650"/>
        <v>0</v>
      </c>
    </row>
    <row r="796" spans="2:21" s="1" customFormat="1" ht="15" customHeight="1" x14ac:dyDescent="0.3">
      <c r="B796" s="4" t="s">
        <v>1560</v>
      </c>
      <c r="C796" s="4" t="s">
        <v>1409</v>
      </c>
      <c r="D796" s="3" t="s">
        <v>28</v>
      </c>
      <c r="E796" s="18">
        <v>125</v>
      </c>
      <c r="F796" s="18"/>
      <c r="G796" s="18"/>
      <c r="H796" s="18">
        <f>VLOOKUP(B796,'MM-5'!$B$12:$G$255,4,FALSE)</f>
        <v>5</v>
      </c>
      <c r="I796" s="18"/>
      <c r="J796" s="97">
        <f t="shared" si="643"/>
        <v>130</v>
      </c>
      <c r="K796" s="3">
        <v>27.54</v>
      </c>
      <c r="L796" s="3">
        <f t="shared" si="644"/>
        <v>3580.2</v>
      </c>
      <c r="M796" s="3">
        <v>28.18</v>
      </c>
      <c r="N796" s="3">
        <f t="shared" si="645"/>
        <v>3663.4</v>
      </c>
      <c r="O796" s="3">
        <f t="shared" si="646"/>
        <v>0.64000000000000057</v>
      </c>
      <c r="P796" s="3">
        <f t="shared" si="646"/>
        <v>83.200000000000273</v>
      </c>
      <c r="R796" s="3">
        <f t="shared" si="647"/>
        <v>0</v>
      </c>
      <c r="S796" s="3">
        <f t="shared" si="648"/>
        <v>0</v>
      </c>
      <c r="T796" s="3">
        <f t="shared" si="649"/>
        <v>137.69999999999999</v>
      </c>
      <c r="U796" s="3">
        <f t="shared" si="650"/>
        <v>0</v>
      </c>
    </row>
    <row r="797" spans="2:21" s="1" customFormat="1" ht="15" customHeight="1" x14ac:dyDescent="0.3">
      <c r="B797" s="4" t="s">
        <v>1561</v>
      </c>
      <c r="C797" s="4" t="s">
        <v>1411</v>
      </c>
      <c r="D797" s="3" t="s">
        <v>28</v>
      </c>
      <c r="E797" s="18">
        <v>66</v>
      </c>
      <c r="F797" s="18"/>
      <c r="G797" s="18"/>
      <c r="H797" s="18">
        <f>VLOOKUP(B797,'MM-5'!$B$12:$G$255,4,FALSE)</f>
        <v>9</v>
      </c>
      <c r="I797" s="18"/>
      <c r="J797" s="97">
        <f t="shared" si="643"/>
        <v>75</v>
      </c>
      <c r="K797" s="3">
        <v>37.869999999999997</v>
      </c>
      <c r="L797" s="3">
        <f t="shared" si="644"/>
        <v>2840.25</v>
      </c>
      <c r="M797" s="3">
        <v>38.51</v>
      </c>
      <c r="N797" s="3">
        <f t="shared" si="645"/>
        <v>2888.25</v>
      </c>
      <c r="O797" s="3">
        <f t="shared" si="646"/>
        <v>0.64000000000000057</v>
      </c>
      <c r="P797" s="3">
        <f t="shared" si="646"/>
        <v>48</v>
      </c>
      <c r="R797" s="3">
        <f t="shared" si="647"/>
        <v>0</v>
      </c>
      <c r="S797" s="3">
        <f t="shared" si="648"/>
        <v>0</v>
      </c>
      <c r="T797" s="3">
        <f t="shared" si="649"/>
        <v>340.83</v>
      </c>
      <c r="U797" s="3">
        <f t="shared" si="650"/>
        <v>0</v>
      </c>
    </row>
    <row r="798" spans="2:21" s="1" customFormat="1" ht="15" customHeight="1" x14ac:dyDescent="0.3">
      <c r="B798" s="4" t="s">
        <v>1562</v>
      </c>
      <c r="C798" s="4" t="s">
        <v>1415</v>
      </c>
      <c r="D798" s="3" t="s">
        <v>28</v>
      </c>
      <c r="E798" s="18">
        <v>36</v>
      </c>
      <c r="F798" s="18"/>
      <c r="G798" s="18"/>
      <c r="H798" s="18"/>
      <c r="I798" s="18"/>
      <c r="J798" s="97">
        <f t="shared" si="643"/>
        <v>36</v>
      </c>
      <c r="K798" s="3">
        <v>42.24</v>
      </c>
      <c r="L798" s="3">
        <f t="shared" si="644"/>
        <v>1520.64</v>
      </c>
      <c r="M798" s="3">
        <v>42.88</v>
      </c>
      <c r="N798" s="3">
        <f t="shared" si="645"/>
        <v>1543.68</v>
      </c>
      <c r="O798" s="3">
        <f t="shared" si="646"/>
        <v>0.64000000000000057</v>
      </c>
      <c r="P798" s="3">
        <f t="shared" si="646"/>
        <v>23.039999999999964</v>
      </c>
      <c r="R798" s="3">
        <f t="shared" si="647"/>
        <v>0</v>
      </c>
      <c r="S798" s="3">
        <f t="shared" si="648"/>
        <v>0</v>
      </c>
      <c r="T798" s="3">
        <f t="shared" si="649"/>
        <v>0</v>
      </c>
      <c r="U798" s="3">
        <f t="shared" si="650"/>
        <v>0</v>
      </c>
    </row>
    <row r="799" spans="2:21" s="1" customFormat="1" ht="15" customHeight="1" x14ac:dyDescent="0.3">
      <c r="B799" s="4" t="s">
        <v>1563</v>
      </c>
      <c r="C799" s="4" t="s">
        <v>1417</v>
      </c>
      <c r="D799" s="3" t="s">
        <v>28</v>
      </c>
      <c r="E799" s="18">
        <v>13</v>
      </c>
      <c r="F799" s="18"/>
      <c r="G799" s="18"/>
      <c r="H799" s="18">
        <f>VLOOKUP(B799,'MM-5'!$B$12:$G$255,4,FALSE)</f>
        <v>7</v>
      </c>
      <c r="I799" s="18"/>
      <c r="J799" s="97">
        <f t="shared" si="643"/>
        <v>20</v>
      </c>
      <c r="K799" s="3">
        <v>105.65</v>
      </c>
      <c r="L799" s="3">
        <f t="shared" si="644"/>
        <v>2113</v>
      </c>
      <c r="M799" s="3">
        <v>106.29</v>
      </c>
      <c r="N799" s="3">
        <f t="shared" si="645"/>
        <v>2125.8000000000002</v>
      </c>
      <c r="O799" s="3">
        <f t="shared" si="646"/>
        <v>0.64000000000000057</v>
      </c>
      <c r="P799" s="3">
        <f t="shared" si="646"/>
        <v>12.800000000000182</v>
      </c>
      <c r="R799" s="3">
        <f t="shared" si="647"/>
        <v>0</v>
      </c>
      <c r="S799" s="3">
        <f t="shared" si="648"/>
        <v>0</v>
      </c>
      <c r="T799" s="3">
        <f t="shared" si="649"/>
        <v>739.55</v>
      </c>
      <c r="U799" s="3">
        <f t="shared" si="650"/>
        <v>0</v>
      </c>
    </row>
    <row r="800" spans="2:21" s="1" customFormat="1" ht="15" customHeight="1" x14ac:dyDescent="0.3">
      <c r="B800" s="4" t="s">
        <v>1564</v>
      </c>
      <c r="C800" s="4" t="s">
        <v>1419</v>
      </c>
      <c r="D800" s="3" t="s">
        <v>28</v>
      </c>
      <c r="E800" s="18">
        <v>2</v>
      </c>
      <c r="F800" s="18"/>
      <c r="G800" s="18"/>
      <c r="H800" s="18">
        <f>VLOOKUP(B800,'MM-5'!$B$12:$G$255,4,FALSE)</f>
        <v>1</v>
      </c>
      <c r="I800" s="18"/>
      <c r="J800" s="97">
        <f t="shared" si="643"/>
        <v>3</v>
      </c>
      <c r="K800" s="3">
        <v>107.24</v>
      </c>
      <c r="L800" s="3">
        <f t="shared" si="644"/>
        <v>321.72000000000003</v>
      </c>
      <c r="M800" s="3">
        <v>107.88</v>
      </c>
      <c r="N800" s="3">
        <f t="shared" si="645"/>
        <v>323.64</v>
      </c>
      <c r="O800" s="3">
        <f t="shared" si="646"/>
        <v>0.64000000000000057</v>
      </c>
      <c r="P800" s="3">
        <f t="shared" si="646"/>
        <v>1.9199999999999591</v>
      </c>
      <c r="R800" s="3">
        <f t="shared" si="647"/>
        <v>0</v>
      </c>
      <c r="S800" s="3">
        <f t="shared" si="648"/>
        <v>0</v>
      </c>
      <c r="T800" s="3">
        <f t="shared" si="649"/>
        <v>107.24</v>
      </c>
      <c r="U800" s="3">
        <f t="shared" si="650"/>
        <v>0</v>
      </c>
    </row>
    <row r="801" spans="2:21" s="1" customFormat="1" ht="15" customHeight="1" x14ac:dyDescent="0.3">
      <c r="B801" s="4" t="s">
        <v>1565</v>
      </c>
      <c r="C801" s="4" t="s">
        <v>1421</v>
      </c>
      <c r="D801" s="3" t="s">
        <v>28</v>
      </c>
      <c r="E801" s="18">
        <v>5</v>
      </c>
      <c r="F801" s="18"/>
      <c r="G801" s="18"/>
      <c r="H801" s="18"/>
      <c r="I801" s="18"/>
      <c r="J801" s="97">
        <f t="shared" si="643"/>
        <v>5</v>
      </c>
      <c r="K801" s="3">
        <v>167.24</v>
      </c>
      <c r="L801" s="3">
        <f t="shared" si="644"/>
        <v>836.2</v>
      </c>
      <c r="M801" s="3">
        <v>167.88</v>
      </c>
      <c r="N801" s="3">
        <f t="shared" si="645"/>
        <v>839.4</v>
      </c>
      <c r="O801" s="3">
        <f t="shared" si="646"/>
        <v>0.63999999999998636</v>
      </c>
      <c r="P801" s="3">
        <f t="shared" si="646"/>
        <v>3.1999999999999318</v>
      </c>
      <c r="R801" s="3">
        <f t="shared" si="647"/>
        <v>0</v>
      </c>
      <c r="S801" s="3">
        <f t="shared" si="648"/>
        <v>0</v>
      </c>
      <c r="T801" s="3">
        <f t="shared" si="649"/>
        <v>0</v>
      </c>
      <c r="U801" s="3">
        <f t="shared" si="650"/>
        <v>0</v>
      </c>
    </row>
    <row r="802" spans="2:21" s="1" customFormat="1" ht="15" customHeight="1" x14ac:dyDescent="0.3">
      <c r="B802" s="4" t="s">
        <v>1566</v>
      </c>
      <c r="C802" s="4" t="s">
        <v>1423</v>
      </c>
      <c r="D802" s="3" t="s">
        <v>28</v>
      </c>
      <c r="E802" s="18">
        <v>4</v>
      </c>
      <c r="F802" s="18"/>
      <c r="G802" s="18"/>
      <c r="H802" s="18"/>
      <c r="I802" s="18"/>
      <c r="J802" s="97">
        <f t="shared" si="643"/>
        <v>4</v>
      </c>
      <c r="K802" s="3">
        <v>217.24</v>
      </c>
      <c r="L802" s="3">
        <f t="shared" si="644"/>
        <v>868.96</v>
      </c>
      <c r="M802" s="3">
        <v>217.88</v>
      </c>
      <c r="N802" s="3">
        <f t="shared" si="645"/>
        <v>871.52</v>
      </c>
      <c r="O802" s="3">
        <f t="shared" si="646"/>
        <v>0.63999999999998636</v>
      </c>
      <c r="P802" s="3">
        <f t="shared" si="646"/>
        <v>2.5599999999999454</v>
      </c>
      <c r="R802" s="3">
        <f t="shared" si="647"/>
        <v>0</v>
      </c>
      <c r="S802" s="3">
        <f t="shared" si="648"/>
        <v>0</v>
      </c>
      <c r="T802" s="3">
        <f t="shared" si="649"/>
        <v>0</v>
      </c>
      <c r="U802" s="3">
        <f t="shared" si="650"/>
        <v>0</v>
      </c>
    </row>
    <row r="803" spans="2:21" s="1" customFormat="1" ht="15" customHeight="1" x14ac:dyDescent="0.3">
      <c r="B803" s="4" t="s">
        <v>1567</v>
      </c>
      <c r="C803" s="4" t="s">
        <v>1427</v>
      </c>
      <c r="D803" s="3" t="s">
        <v>28</v>
      </c>
      <c r="E803" s="18">
        <v>161</v>
      </c>
      <c r="F803" s="18"/>
      <c r="G803" s="18"/>
      <c r="H803" s="18">
        <f>VLOOKUP(B803,'MM-5'!$B$12:$G$255,4,FALSE)</f>
        <v>9</v>
      </c>
      <c r="I803" s="18"/>
      <c r="J803" s="97">
        <f t="shared" si="643"/>
        <v>170</v>
      </c>
      <c r="K803" s="3">
        <v>21.23</v>
      </c>
      <c r="L803" s="3">
        <f t="shared" si="644"/>
        <v>3609.1</v>
      </c>
      <c r="M803" s="3">
        <v>21.76</v>
      </c>
      <c r="N803" s="3">
        <f t="shared" si="645"/>
        <v>3699.2</v>
      </c>
      <c r="O803" s="3">
        <f t="shared" si="646"/>
        <v>0.53000000000000114</v>
      </c>
      <c r="P803" s="3">
        <f t="shared" si="646"/>
        <v>90.099999999999909</v>
      </c>
      <c r="R803" s="3">
        <f t="shared" si="647"/>
        <v>0</v>
      </c>
      <c r="S803" s="3">
        <f t="shared" si="648"/>
        <v>0</v>
      </c>
      <c r="T803" s="3">
        <f t="shared" si="649"/>
        <v>191.07</v>
      </c>
      <c r="U803" s="3">
        <f t="shared" si="650"/>
        <v>0</v>
      </c>
    </row>
    <row r="804" spans="2:21" s="1" customFormat="1" ht="15" customHeight="1" x14ac:dyDescent="0.3">
      <c r="B804" s="4" t="s">
        <v>1568</v>
      </c>
      <c r="C804" s="4" t="s">
        <v>1429</v>
      </c>
      <c r="D804" s="3" t="s">
        <v>28</v>
      </c>
      <c r="E804" s="18">
        <v>41</v>
      </c>
      <c r="F804" s="18"/>
      <c r="G804" s="18"/>
      <c r="H804" s="18"/>
      <c r="I804" s="18"/>
      <c r="J804" s="97">
        <f t="shared" si="643"/>
        <v>41</v>
      </c>
      <c r="K804" s="3">
        <v>24.25</v>
      </c>
      <c r="L804" s="3">
        <f t="shared" si="644"/>
        <v>994.25</v>
      </c>
      <c r="M804" s="3">
        <v>24.78</v>
      </c>
      <c r="N804" s="3">
        <f t="shared" si="645"/>
        <v>1015.98</v>
      </c>
      <c r="O804" s="3">
        <f t="shared" si="646"/>
        <v>0.53000000000000114</v>
      </c>
      <c r="P804" s="3">
        <f t="shared" si="646"/>
        <v>21.730000000000018</v>
      </c>
      <c r="R804" s="3">
        <f t="shared" si="647"/>
        <v>0</v>
      </c>
      <c r="S804" s="3">
        <f t="shared" si="648"/>
        <v>0</v>
      </c>
      <c r="T804" s="3">
        <f t="shared" si="649"/>
        <v>0</v>
      </c>
      <c r="U804" s="3">
        <f t="shared" si="650"/>
        <v>0</v>
      </c>
    </row>
    <row r="805" spans="2:21" s="1" customFormat="1" ht="15" customHeight="1" x14ac:dyDescent="0.3">
      <c r="B805" s="4" t="s">
        <v>1569</v>
      </c>
      <c r="C805" s="4" t="s">
        <v>1431</v>
      </c>
      <c r="D805" s="3" t="s">
        <v>28</v>
      </c>
      <c r="E805" s="18">
        <v>52</v>
      </c>
      <c r="F805" s="18"/>
      <c r="G805" s="18"/>
      <c r="H805" s="18">
        <f>VLOOKUP(B805,'MM-5'!$B$12:$G$255,4,FALSE)</f>
        <v>18</v>
      </c>
      <c r="I805" s="18"/>
      <c r="J805" s="97">
        <f t="shared" si="643"/>
        <v>70</v>
      </c>
      <c r="K805" s="3">
        <v>30.43</v>
      </c>
      <c r="L805" s="3">
        <f t="shared" si="644"/>
        <v>2130.1</v>
      </c>
      <c r="M805" s="3">
        <v>30.96</v>
      </c>
      <c r="N805" s="3">
        <f t="shared" si="645"/>
        <v>2167.1999999999998</v>
      </c>
      <c r="O805" s="3">
        <f t="shared" si="646"/>
        <v>0.53000000000000114</v>
      </c>
      <c r="P805" s="3">
        <f t="shared" si="646"/>
        <v>37.099999999999909</v>
      </c>
      <c r="R805" s="3">
        <f t="shared" si="647"/>
        <v>0</v>
      </c>
      <c r="S805" s="3">
        <f t="shared" si="648"/>
        <v>0</v>
      </c>
      <c r="T805" s="3">
        <f t="shared" si="649"/>
        <v>547.74</v>
      </c>
      <c r="U805" s="3">
        <f t="shared" si="650"/>
        <v>0</v>
      </c>
    </row>
    <row r="806" spans="2:21" s="1" customFormat="1" ht="15" customHeight="1" x14ac:dyDescent="0.3">
      <c r="B806" s="4" t="s">
        <v>1570</v>
      </c>
      <c r="C806" s="4" t="s">
        <v>1439</v>
      </c>
      <c r="D806" s="3" t="s">
        <v>28</v>
      </c>
      <c r="E806" s="18">
        <v>18</v>
      </c>
      <c r="F806" s="18"/>
      <c r="G806" s="18"/>
      <c r="H806" s="18">
        <f>VLOOKUP(B806,'MM-5'!$B$12:$G$255,4,FALSE)</f>
        <v>2</v>
      </c>
      <c r="I806" s="18"/>
      <c r="J806" s="97">
        <f t="shared" si="643"/>
        <v>20</v>
      </c>
      <c r="K806" s="3">
        <v>30.43</v>
      </c>
      <c r="L806" s="3">
        <f t="shared" si="644"/>
        <v>608.6</v>
      </c>
      <c r="M806" s="3">
        <v>30.96</v>
      </c>
      <c r="N806" s="3">
        <f t="shared" si="645"/>
        <v>619.20000000000005</v>
      </c>
      <c r="O806" s="3">
        <f t="shared" si="646"/>
        <v>0.53000000000000114</v>
      </c>
      <c r="P806" s="3">
        <f t="shared" si="646"/>
        <v>10.600000000000023</v>
      </c>
      <c r="R806" s="3">
        <f t="shared" si="647"/>
        <v>0</v>
      </c>
      <c r="S806" s="3">
        <f t="shared" si="648"/>
        <v>0</v>
      </c>
      <c r="T806" s="3">
        <f t="shared" si="649"/>
        <v>60.86</v>
      </c>
      <c r="U806" s="3">
        <f t="shared" si="650"/>
        <v>0</v>
      </c>
    </row>
    <row r="807" spans="2:21" s="1" customFormat="1" ht="15" customHeight="1" x14ac:dyDescent="0.3">
      <c r="B807" s="4" t="s">
        <v>1571</v>
      </c>
      <c r="C807" s="4" t="s">
        <v>1441</v>
      </c>
      <c r="D807" s="3" t="s">
        <v>28</v>
      </c>
      <c r="E807" s="18">
        <v>13</v>
      </c>
      <c r="F807" s="18"/>
      <c r="G807" s="18"/>
      <c r="H807" s="18"/>
      <c r="I807" s="18"/>
      <c r="J807" s="97">
        <f t="shared" si="643"/>
        <v>13</v>
      </c>
      <c r="K807" s="3">
        <v>28.94</v>
      </c>
      <c r="L807" s="3">
        <f t="shared" si="644"/>
        <v>376.22</v>
      </c>
      <c r="M807" s="3">
        <v>29.47</v>
      </c>
      <c r="N807" s="3">
        <f t="shared" si="645"/>
        <v>383.11</v>
      </c>
      <c r="O807" s="3">
        <f t="shared" si="646"/>
        <v>0.52999999999999758</v>
      </c>
      <c r="P807" s="3">
        <f t="shared" si="646"/>
        <v>6.8899999999999864</v>
      </c>
      <c r="R807" s="3">
        <f t="shared" si="647"/>
        <v>0</v>
      </c>
      <c r="S807" s="3">
        <f t="shared" si="648"/>
        <v>0</v>
      </c>
      <c r="T807" s="3">
        <f t="shared" si="649"/>
        <v>0</v>
      </c>
      <c r="U807" s="3">
        <f t="shared" si="650"/>
        <v>0</v>
      </c>
    </row>
    <row r="808" spans="2:21" s="1" customFormat="1" ht="15" customHeight="1" x14ac:dyDescent="0.3">
      <c r="B808" s="4" t="s">
        <v>1572</v>
      </c>
      <c r="C808" s="4" t="s">
        <v>1443</v>
      </c>
      <c r="D808" s="3" t="s">
        <v>28</v>
      </c>
      <c r="E808" s="18">
        <v>15</v>
      </c>
      <c r="F808" s="18"/>
      <c r="G808" s="18"/>
      <c r="H808" s="18">
        <f>VLOOKUP(B808,'MM-5'!$B$12:$G$255,4,FALSE)</f>
        <v>7</v>
      </c>
      <c r="I808" s="18"/>
      <c r="J808" s="97">
        <f t="shared" si="643"/>
        <v>22</v>
      </c>
      <c r="K808" s="3">
        <v>44.43</v>
      </c>
      <c r="L808" s="3">
        <f t="shared" si="644"/>
        <v>977.46</v>
      </c>
      <c r="M808" s="3">
        <v>44.96</v>
      </c>
      <c r="N808" s="3">
        <f t="shared" si="645"/>
        <v>989.12</v>
      </c>
      <c r="O808" s="3">
        <f t="shared" si="646"/>
        <v>0.53000000000000114</v>
      </c>
      <c r="P808" s="3">
        <f t="shared" si="646"/>
        <v>11.659999999999968</v>
      </c>
      <c r="R808" s="3">
        <f t="shared" si="647"/>
        <v>0</v>
      </c>
      <c r="S808" s="3">
        <f t="shared" si="648"/>
        <v>0</v>
      </c>
      <c r="T808" s="3">
        <f t="shared" si="649"/>
        <v>311.01</v>
      </c>
      <c r="U808" s="3">
        <f t="shared" si="650"/>
        <v>0</v>
      </c>
    </row>
    <row r="809" spans="2:21" s="1" customFormat="1" ht="15" customHeight="1" x14ac:dyDescent="0.3">
      <c r="B809" s="4" t="s">
        <v>1573</v>
      </c>
      <c r="C809" s="4" t="s">
        <v>1447</v>
      </c>
      <c r="D809" s="3" t="s">
        <v>28</v>
      </c>
      <c r="E809" s="18">
        <v>4</v>
      </c>
      <c r="F809" s="18"/>
      <c r="G809" s="18"/>
      <c r="H809" s="18"/>
      <c r="I809" s="18"/>
      <c r="J809" s="97">
        <f t="shared" si="643"/>
        <v>4</v>
      </c>
      <c r="K809" s="3">
        <v>28.08</v>
      </c>
      <c r="L809" s="3">
        <f t="shared" si="644"/>
        <v>112.32</v>
      </c>
      <c r="M809" s="3">
        <v>28.61</v>
      </c>
      <c r="N809" s="3">
        <f t="shared" si="645"/>
        <v>114.44</v>
      </c>
      <c r="O809" s="3">
        <f t="shared" si="646"/>
        <v>0.53000000000000114</v>
      </c>
      <c r="P809" s="3">
        <f t="shared" si="646"/>
        <v>2.1200000000000045</v>
      </c>
      <c r="R809" s="3">
        <f t="shared" si="647"/>
        <v>0</v>
      </c>
      <c r="S809" s="3">
        <f t="shared" si="648"/>
        <v>0</v>
      </c>
      <c r="T809" s="3">
        <f t="shared" si="649"/>
        <v>0</v>
      </c>
      <c r="U809" s="3">
        <f t="shared" si="650"/>
        <v>0</v>
      </c>
    </row>
    <row r="810" spans="2:21" s="1" customFormat="1" ht="15" customHeight="1" x14ac:dyDescent="0.3">
      <c r="B810" s="4" t="s">
        <v>1574</v>
      </c>
      <c r="C810" s="4" t="s">
        <v>1449</v>
      </c>
      <c r="D810" s="3" t="s">
        <v>28</v>
      </c>
      <c r="E810" s="18">
        <v>6</v>
      </c>
      <c r="F810" s="18"/>
      <c r="G810" s="18"/>
      <c r="H810" s="18">
        <f>VLOOKUP(B810,'MM-5'!$B$12:$G$255,4,FALSE)</f>
        <v>3</v>
      </c>
      <c r="I810" s="18"/>
      <c r="J810" s="97">
        <f t="shared" si="643"/>
        <v>9</v>
      </c>
      <c r="K810" s="3">
        <v>34.43</v>
      </c>
      <c r="L810" s="3">
        <f t="shared" si="644"/>
        <v>309.87</v>
      </c>
      <c r="M810" s="3">
        <v>34.96</v>
      </c>
      <c r="N810" s="3">
        <f t="shared" si="645"/>
        <v>314.64</v>
      </c>
      <c r="O810" s="3">
        <f t="shared" si="646"/>
        <v>0.53000000000000114</v>
      </c>
      <c r="P810" s="3">
        <f t="shared" si="646"/>
        <v>4.7699999999999818</v>
      </c>
      <c r="R810" s="3">
        <f t="shared" si="647"/>
        <v>0</v>
      </c>
      <c r="S810" s="3">
        <f t="shared" si="648"/>
        <v>0</v>
      </c>
      <c r="T810" s="3">
        <f t="shared" si="649"/>
        <v>103.29</v>
      </c>
      <c r="U810" s="3">
        <f t="shared" si="650"/>
        <v>0</v>
      </c>
    </row>
    <row r="811" spans="2:21" s="1" customFormat="1" ht="15" customHeight="1" x14ac:dyDescent="0.3">
      <c r="B811" s="4" t="s">
        <v>1575</v>
      </c>
      <c r="C811" s="4" t="s">
        <v>1453</v>
      </c>
      <c r="D811" s="3" t="s">
        <v>28</v>
      </c>
      <c r="E811" s="18">
        <v>11</v>
      </c>
      <c r="F811" s="18"/>
      <c r="G811" s="18"/>
      <c r="H811" s="18"/>
      <c r="I811" s="18"/>
      <c r="J811" s="97">
        <f t="shared" si="643"/>
        <v>11</v>
      </c>
      <c r="K811" s="3">
        <v>37.43</v>
      </c>
      <c r="L811" s="3">
        <f t="shared" si="644"/>
        <v>411.73</v>
      </c>
      <c r="M811" s="3">
        <v>37.96</v>
      </c>
      <c r="N811" s="3">
        <f t="shared" si="645"/>
        <v>417.56</v>
      </c>
      <c r="O811" s="3">
        <f t="shared" si="646"/>
        <v>0.53000000000000114</v>
      </c>
      <c r="P811" s="3">
        <f t="shared" si="646"/>
        <v>5.8299999999999841</v>
      </c>
      <c r="R811" s="3">
        <f t="shared" si="647"/>
        <v>0</v>
      </c>
      <c r="S811" s="3">
        <f t="shared" si="648"/>
        <v>0</v>
      </c>
      <c r="T811" s="3">
        <f t="shared" si="649"/>
        <v>0</v>
      </c>
      <c r="U811" s="3">
        <f t="shared" si="650"/>
        <v>0</v>
      </c>
    </row>
    <row r="812" spans="2:21" s="1" customFormat="1" ht="15" customHeight="1" x14ac:dyDescent="0.3">
      <c r="B812" s="4" t="s">
        <v>1576</v>
      </c>
      <c r="C812" s="4" t="s">
        <v>1459</v>
      </c>
      <c r="D812" s="3" t="s">
        <v>28</v>
      </c>
      <c r="E812" s="18">
        <v>10</v>
      </c>
      <c r="F812" s="18"/>
      <c r="G812" s="18"/>
      <c r="H812" s="18"/>
      <c r="I812" s="18"/>
      <c r="J812" s="97">
        <f t="shared" si="643"/>
        <v>10</v>
      </c>
      <c r="K812" s="3">
        <v>40.43</v>
      </c>
      <c r="L812" s="3">
        <f t="shared" si="644"/>
        <v>404.3</v>
      </c>
      <c r="M812" s="3">
        <v>40.96</v>
      </c>
      <c r="N812" s="3">
        <f t="shared" si="645"/>
        <v>409.6</v>
      </c>
      <c r="O812" s="3">
        <f t="shared" si="646"/>
        <v>0.53000000000000114</v>
      </c>
      <c r="P812" s="3">
        <f t="shared" si="646"/>
        <v>5.3000000000000114</v>
      </c>
      <c r="R812" s="3">
        <f t="shared" si="647"/>
        <v>0</v>
      </c>
      <c r="S812" s="3">
        <f t="shared" si="648"/>
        <v>0</v>
      </c>
      <c r="T812" s="3">
        <f t="shared" si="649"/>
        <v>0</v>
      </c>
      <c r="U812" s="3">
        <f t="shared" si="650"/>
        <v>0</v>
      </c>
    </row>
    <row r="813" spans="2:21" s="1" customFormat="1" ht="15" customHeight="1" x14ac:dyDescent="0.3">
      <c r="B813" s="4" t="s">
        <v>1577</v>
      </c>
      <c r="C813" s="4" t="s">
        <v>1461</v>
      </c>
      <c r="D813" s="3" t="s">
        <v>28</v>
      </c>
      <c r="E813" s="18">
        <v>3</v>
      </c>
      <c r="F813" s="18"/>
      <c r="G813" s="18"/>
      <c r="H813" s="18"/>
      <c r="I813" s="18"/>
      <c r="J813" s="97">
        <f t="shared" si="643"/>
        <v>3</v>
      </c>
      <c r="K813" s="3">
        <v>44.43</v>
      </c>
      <c r="L813" s="3">
        <f t="shared" si="644"/>
        <v>133.29</v>
      </c>
      <c r="M813" s="3">
        <v>44.96</v>
      </c>
      <c r="N813" s="3">
        <f t="shared" si="645"/>
        <v>134.88</v>
      </c>
      <c r="O813" s="3">
        <f t="shared" si="646"/>
        <v>0.53000000000000114</v>
      </c>
      <c r="P813" s="3">
        <f t="shared" si="646"/>
        <v>1.5900000000000034</v>
      </c>
      <c r="R813" s="3">
        <f t="shared" si="647"/>
        <v>0</v>
      </c>
      <c r="S813" s="3">
        <f t="shared" si="648"/>
        <v>0</v>
      </c>
      <c r="T813" s="3">
        <f t="shared" si="649"/>
        <v>0</v>
      </c>
      <c r="U813" s="3">
        <f t="shared" si="650"/>
        <v>0</v>
      </c>
    </row>
    <row r="814" spans="2:21" s="1" customFormat="1" ht="15" customHeight="1" x14ac:dyDescent="0.3">
      <c r="B814" s="4" t="s">
        <v>1578</v>
      </c>
      <c r="C814" s="4" t="s">
        <v>1465</v>
      </c>
      <c r="D814" s="3" t="s">
        <v>28</v>
      </c>
      <c r="E814" s="18">
        <v>4</v>
      </c>
      <c r="F814" s="18"/>
      <c r="G814" s="18"/>
      <c r="H814" s="18"/>
      <c r="I814" s="18"/>
      <c r="J814" s="97">
        <f t="shared" si="643"/>
        <v>4</v>
      </c>
      <c r="K814" s="3">
        <v>47.43</v>
      </c>
      <c r="L814" s="3">
        <f t="shared" si="644"/>
        <v>189.72</v>
      </c>
      <c r="M814" s="3">
        <v>47.96</v>
      </c>
      <c r="N814" s="3">
        <f t="shared" si="645"/>
        <v>191.84</v>
      </c>
      <c r="O814" s="3">
        <f t="shared" si="646"/>
        <v>0.53000000000000114</v>
      </c>
      <c r="P814" s="3">
        <f t="shared" si="646"/>
        <v>2.1200000000000045</v>
      </c>
      <c r="R814" s="3">
        <f t="shared" si="647"/>
        <v>0</v>
      </c>
      <c r="S814" s="3">
        <f t="shared" si="648"/>
        <v>0</v>
      </c>
      <c r="T814" s="3">
        <f t="shared" si="649"/>
        <v>0</v>
      </c>
      <c r="U814" s="3">
        <f t="shared" si="650"/>
        <v>0</v>
      </c>
    </row>
    <row r="815" spans="2:21" s="1" customFormat="1" ht="15" hidden="1" customHeight="1" x14ac:dyDescent="0.3">
      <c r="B815" s="4" t="s">
        <v>1579</v>
      </c>
      <c r="C815" s="4" t="s">
        <v>1580</v>
      </c>
      <c r="D815" s="3" t="s">
        <v>28</v>
      </c>
      <c r="E815" s="18">
        <v>2</v>
      </c>
      <c r="F815" s="18"/>
      <c r="G815" s="18"/>
      <c r="H815" s="18"/>
      <c r="I815" s="18">
        <f>-VLOOKUP(B815,'DD-5'!$B$12:$G$280,4,FALSE)</f>
        <v>-2</v>
      </c>
      <c r="J815" s="97">
        <f t="shared" si="643"/>
        <v>0</v>
      </c>
      <c r="K815" s="3">
        <v>52.43</v>
      </c>
      <c r="L815" s="3">
        <f t="shared" si="644"/>
        <v>0</v>
      </c>
      <c r="M815" s="3">
        <v>52.96</v>
      </c>
      <c r="N815" s="3">
        <f t="shared" si="645"/>
        <v>0</v>
      </c>
      <c r="O815" s="3">
        <f t="shared" si="646"/>
        <v>0.53000000000000114</v>
      </c>
      <c r="P815" s="3">
        <f t="shared" si="646"/>
        <v>0</v>
      </c>
      <c r="R815" s="3">
        <f t="shared" si="647"/>
        <v>0</v>
      </c>
      <c r="S815" s="3">
        <f t="shared" si="648"/>
        <v>0</v>
      </c>
      <c r="T815" s="3">
        <f t="shared" si="649"/>
        <v>0</v>
      </c>
      <c r="U815" s="3">
        <f t="shared" si="650"/>
        <v>-104.86</v>
      </c>
    </row>
    <row r="816" spans="2:21" s="1" customFormat="1" ht="15" hidden="1" customHeight="1" x14ac:dyDescent="0.3">
      <c r="B816" s="4" t="s">
        <v>1581</v>
      </c>
      <c r="C816" s="4" t="s">
        <v>1471</v>
      </c>
      <c r="D816" s="3" t="s">
        <v>28</v>
      </c>
      <c r="E816" s="18">
        <v>3</v>
      </c>
      <c r="F816" s="18"/>
      <c r="G816" s="18"/>
      <c r="H816" s="18"/>
      <c r="I816" s="18">
        <f>-VLOOKUP(B816,'DD-5'!$B$12:$G$280,4,FALSE)</f>
        <v>-3</v>
      </c>
      <c r="J816" s="97">
        <f t="shared" si="643"/>
        <v>0</v>
      </c>
      <c r="K816" s="3">
        <v>246.06</v>
      </c>
      <c r="L816" s="3">
        <f t="shared" si="644"/>
        <v>0</v>
      </c>
      <c r="M816" s="3">
        <v>246.59</v>
      </c>
      <c r="N816" s="3">
        <f t="shared" si="645"/>
        <v>0</v>
      </c>
      <c r="O816" s="3">
        <f t="shared" si="646"/>
        <v>0.53000000000000114</v>
      </c>
      <c r="P816" s="3">
        <f t="shared" si="646"/>
        <v>0</v>
      </c>
      <c r="R816" s="3">
        <f t="shared" si="647"/>
        <v>0</v>
      </c>
      <c r="S816" s="3">
        <f t="shared" si="648"/>
        <v>0</v>
      </c>
      <c r="T816" s="3">
        <f t="shared" si="649"/>
        <v>0</v>
      </c>
      <c r="U816" s="3">
        <f t="shared" si="650"/>
        <v>-738.18</v>
      </c>
    </row>
    <row r="817" spans="2:21" s="1" customFormat="1" ht="19.95" customHeight="1" x14ac:dyDescent="0.3">
      <c r="B817" s="6" t="s">
        <v>1582</v>
      </c>
      <c r="C817" s="6" t="s">
        <v>1473</v>
      </c>
      <c r="D817" s="5"/>
      <c r="E817" s="19"/>
      <c r="F817" s="19"/>
      <c r="G817" s="19"/>
      <c r="H817" s="19"/>
      <c r="I817" s="19"/>
      <c r="J817" s="19"/>
      <c r="K817" s="5"/>
      <c r="L817" s="5">
        <f>SUM(L818:L827)</f>
        <v>14323.529999999999</v>
      </c>
      <c r="M817" s="5"/>
      <c r="N817" s="5">
        <f>SUM(N818:N827)</f>
        <v>14628.42</v>
      </c>
      <c r="O817" s="5"/>
      <c r="P817" s="5">
        <f>SUM(P818:P827)</f>
        <v>304.8900000000005</v>
      </c>
      <c r="R817" s="5">
        <f t="shared" ref="R817:U817" si="651">SUM(R818:R827)</f>
        <v>0</v>
      </c>
      <c r="S817" s="5">
        <f t="shared" si="651"/>
        <v>0</v>
      </c>
      <c r="T817" s="5">
        <f t="shared" si="651"/>
        <v>0</v>
      </c>
      <c r="U817" s="5">
        <f t="shared" si="651"/>
        <v>-1972.96</v>
      </c>
    </row>
    <row r="818" spans="2:21" s="1" customFormat="1" ht="15" customHeight="1" x14ac:dyDescent="0.3">
      <c r="B818" s="4" t="s">
        <v>1583</v>
      </c>
      <c r="C818" s="4" t="s">
        <v>1475</v>
      </c>
      <c r="D818" s="3" t="s">
        <v>28</v>
      </c>
      <c r="E818" s="18">
        <v>211</v>
      </c>
      <c r="F818" s="18"/>
      <c r="G818" s="18"/>
      <c r="H818" s="18"/>
      <c r="I818" s="18"/>
      <c r="J818" s="97">
        <f t="shared" ref="J818:J827" si="652">SUM(E818:I818)</f>
        <v>211</v>
      </c>
      <c r="K818" s="3">
        <v>54.19</v>
      </c>
      <c r="L818" s="3">
        <f t="shared" ref="L818:L827" si="653">+ROUND(+IF(J818="",0,J818*K818),2)</f>
        <v>11434.09</v>
      </c>
      <c r="M818" s="3">
        <v>55.26</v>
      </c>
      <c r="N818" s="3">
        <f t="shared" ref="N818:N827" si="654">+ROUND(+IF(J818="",0,J818*M818),2)</f>
        <v>11659.86</v>
      </c>
      <c r="O818" s="3">
        <f t="shared" ref="O818:P827" si="655">+M818-K818</f>
        <v>1.0700000000000003</v>
      </c>
      <c r="P818" s="3">
        <f t="shared" si="655"/>
        <v>225.77000000000044</v>
      </c>
      <c r="R818" s="3">
        <f t="shared" ref="R818:R827" si="656">+ROUND($K818*F818,2)</f>
        <v>0</v>
      </c>
      <c r="S818" s="3">
        <f t="shared" ref="S818:S827" si="657">+ROUND($K818*G818,2)</f>
        <v>0</v>
      </c>
      <c r="T818" s="3">
        <f t="shared" ref="T818:T827" si="658">+ROUND($K818*H818,2)</f>
        <v>0</v>
      </c>
      <c r="U818" s="3">
        <f t="shared" ref="U818:U827" si="659">+ROUND($K818*I818,2)</f>
        <v>0</v>
      </c>
    </row>
    <row r="819" spans="2:21" s="1" customFormat="1" ht="15" customHeight="1" x14ac:dyDescent="0.3">
      <c r="B819" s="4" t="s">
        <v>1584</v>
      </c>
      <c r="C819" s="4" t="s">
        <v>1585</v>
      </c>
      <c r="D819" s="3" t="s">
        <v>28</v>
      </c>
      <c r="E819" s="18">
        <v>7</v>
      </c>
      <c r="F819" s="18"/>
      <c r="G819" s="18"/>
      <c r="H819" s="18"/>
      <c r="I819" s="18"/>
      <c r="J819" s="97">
        <f t="shared" si="652"/>
        <v>7</v>
      </c>
      <c r="K819" s="3">
        <v>54.19</v>
      </c>
      <c r="L819" s="3">
        <f t="shared" si="653"/>
        <v>379.33</v>
      </c>
      <c r="M819" s="3">
        <v>55.26</v>
      </c>
      <c r="N819" s="3">
        <f t="shared" si="654"/>
        <v>386.82</v>
      </c>
      <c r="O819" s="3">
        <f t="shared" si="655"/>
        <v>1.0700000000000003</v>
      </c>
      <c r="P819" s="3">
        <f t="shared" si="655"/>
        <v>7.4900000000000091</v>
      </c>
      <c r="R819" s="3">
        <f t="shared" si="656"/>
        <v>0</v>
      </c>
      <c r="S819" s="3">
        <f t="shared" si="657"/>
        <v>0</v>
      </c>
      <c r="T819" s="3">
        <f t="shared" si="658"/>
        <v>0</v>
      </c>
      <c r="U819" s="3">
        <f t="shared" si="659"/>
        <v>0</v>
      </c>
    </row>
    <row r="820" spans="2:21" s="1" customFormat="1" ht="15" hidden="1" customHeight="1" x14ac:dyDescent="0.3">
      <c r="B820" s="4" t="s">
        <v>1586</v>
      </c>
      <c r="C820" s="4" t="s">
        <v>1481</v>
      </c>
      <c r="D820" s="3" t="s">
        <v>28</v>
      </c>
      <c r="E820" s="18">
        <v>76</v>
      </c>
      <c r="F820" s="18"/>
      <c r="G820" s="18"/>
      <c r="H820" s="18"/>
      <c r="I820" s="18">
        <f>-VLOOKUP(B820,'DD-5'!$B$12:$G$280,4,FALSE)</f>
        <v>-76</v>
      </c>
      <c r="J820" s="97">
        <f t="shared" si="652"/>
        <v>0</v>
      </c>
      <c r="K820" s="3">
        <v>25.96</v>
      </c>
      <c r="L820" s="3">
        <f t="shared" si="653"/>
        <v>0</v>
      </c>
      <c r="M820" s="3">
        <v>26.23</v>
      </c>
      <c r="N820" s="3">
        <f t="shared" si="654"/>
        <v>0</v>
      </c>
      <c r="O820" s="3">
        <f t="shared" si="655"/>
        <v>0.26999999999999957</v>
      </c>
      <c r="P820" s="3">
        <f t="shared" si="655"/>
        <v>0</v>
      </c>
      <c r="R820" s="3">
        <f t="shared" si="656"/>
        <v>0</v>
      </c>
      <c r="S820" s="3">
        <f t="shared" si="657"/>
        <v>0</v>
      </c>
      <c r="T820" s="3">
        <f t="shared" si="658"/>
        <v>0</v>
      </c>
      <c r="U820" s="3">
        <f t="shared" si="659"/>
        <v>-1972.96</v>
      </c>
    </row>
    <row r="821" spans="2:21" s="1" customFormat="1" ht="15" customHeight="1" x14ac:dyDescent="0.3">
      <c r="B821" s="4" t="s">
        <v>1587</v>
      </c>
      <c r="C821" s="4" t="s">
        <v>1588</v>
      </c>
      <c r="D821" s="3" t="s">
        <v>28</v>
      </c>
      <c r="E821" s="18">
        <v>11</v>
      </c>
      <c r="F821" s="18"/>
      <c r="G821" s="18"/>
      <c r="H821" s="18"/>
      <c r="I821" s="18"/>
      <c r="J821" s="97">
        <f t="shared" si="652"/>
        <v>11</v>
      </c>
      <c r="K821" s="3">
        <v>55.47</v>
      </c>
      <c r="L821" s="3">
        <f t="shared" si="653"/>
        <v>610.16999999999996</v>
      </c>
      <c r="M821" s="3">
        <v>57.06</v>
      </c>
      <c r="N821" s="3">
        <f t="shared" si="654"/>
        <v>627.66</v>
      </c>
      <c r="O821" s="3">
        <f t="shared" si="655"/>
        <v>1.5900000000000034</v>
      </c>
      <c r="P821" s="3">
        <f t="shared" si="655"/>
        <v>17.490000000000009</v>
      </c>
      <c r="R821" s="3">
        <f t="shared" si="656"/>
        <v>0</v>
      </c>
      <c r="S821" s="3">
        <f t="shared" si="657"/>
        <v>0</v>
      </c>
      <c r="T821" s="3">
        <f t="shared" si="658"/>
        <v>0</v>
      </c>
      <c r="U821" s="3">
        <f t="shared" si="659"/>
        <v>0</v>
      </c>
    </row>
    <row r="822" spans="2:21" s="1" customFormat="1" ht="15" customHeight="1" x14ac:dyDescent="0.3">
      <c r="B822" s="4" t="s">
        <v>1589</v>
      </c>
      <c r="C822" s="4" t="s">
        <v>1487</v>
      </c>
      <c r="D822" s="3" t="s">
        <v>28</v>
      </c>
      <c r="E822" s="18">
        <v>8</v>
      </c>
      <c r="F822" s="18"/>
      <c r="G822" s="18"/>
      <c r="H822" s="18"/>
      <c r="I822" s="18"/>
      <c r="J822" s="97">
        <f t="shared" si="652"/>
        <v>8</v>
      </c>
      <c r="K822" s="3">
        <v>57.47</v>
      </c>
      <c r="L822" s="3">
        <f t="shared" si="653"/>
        <v>459.76</v>
      </c>
      <c r="M822" s="3">
        <v>59.06</v>
      </c>
      <c r="N822" s="3">
        <f t="shared" si="654"/>
        <v>472.48</v>
      </c>
      <c r="O822" s="3">
        <f t="shared" si="655"/>
        <v>1.5900000000000034</v>
      </c>
      <c r="P822" s="3">
        <f t="shared" si="655"/>
        <v>12.720000000000027</v>
      </c>
      <c r="R822" s="3">
        <f t="shared" si="656"/>
        <v>0</v>
      </c>
      <c r="S822" s="3">
        <f t="shared" si="657"/>
        <v>0</v>
      </c>
      <c r="T822" s="3">
        <f t="shared" si="658"/>
        <v>0</v>
      </c>
      <c r="U822" s="3">
        <f t="shared" si="659"/>
        <v>0</v>
      </c>
    </row>
    <row r="823" spans="2:21" s="1" customFormat="1" ht="15" customHeight="1" x14ac:dyDescent="0.3">
      <c r="B823" s="4" t="s">
        <v>1590</v>
      </c>
      <c r="C823" s="4" t="s">
        <v>1591</v>
      </c>
      <c r="D823" s="3" t="s">
        <v>28</v>
      </c>
      <c r="E823" s="18">
        <v>4</v>
      </c>
      <c r="F823" s="18"/>
      <c r="G823" s="18"/>
      <c r="H823" s="18"/>
      <c r="I823" s="18"/>
      <c r="J823" s="97">
        <f t="shared" si="652"/>
        <v>4</v>
      </c>
      <c r="K823" s="3">
        <v>66.47</v>
      </c>
      <c r="L823" s="3">
        <f t="shared" si="653"/>
        <v>265.88</v>
      </c>
      <c r="M823" s="3">
        <v>68.06</v>
      </c>
      <c r="N823" s="3">
        <f t="shared" si="654"/>
        <v>272.24</v>
      </c>
      <c r="O823" s="3">
        <f t="shared" si="655"/>
        <v>1.5900000000000034</v>
      </c>
      <c r="P823" s="3">
        <f t="shared" si="655"/>
        <v>6.3600000000000136</v>
      </c>
      <c r="R823" s="3">
        <f t="shared" si="656"/>
        <v>0</v>
      </c>
      <c r="S823" s="3">
        <f t="shared" si="657"/>
        <v>0</v>
      </c>
      <c r="T823" s="3">
        <f t="shared" si="658"/>
        <v>0</v>
      </c>
      <c r="U823" s="3">
        <f t="shared" si="659"/>
        <v>0</v>
      </c>
    </row>
    <row r="824" spans="2:21" s="1" customFormat="1" ht="15" customHeight="1" x14ac:dyDescent="0.3">
      <c r="B824" s="4" t="s">
        <v>1592</v>
      </c>
      <c r="C824" s="4" t="s">
        <v>1491</v>
      </c>
      <c r="D824" s="3" t="s">
        <v>28</v>
      </c>
      <c r="E824" s="18">
        <v>6</v>
      </c>
      <c r="F824" s="18"/>
      <c r="G824" s="18"/>
      <c r="H824" s="18"/>
      <c r="I824" s="18"/>
      <c r="J824" s="97">
        <f t="shared" si="652"/>
        <v>6</v>
      </c>
      <c r="K824" s="3">
        <v>62.47</v>
      </c>
      <c r="L824" s="3">
        <f t="shared" si="653"/>
        <v>374.82</v>
      </c>
      <c r="M824" s="3">
        <v>64.06</v>
      </c>
      <c r="N824" s="3">
        <f t="shared" si="654"/>
        <v>384.36</v>
      </c>
      <c r="O824" s="3">
        <f t="shared" si="655"/>
        <v>1.5900000000000034</v>
      </c>
      <c r="P824" s="3">
        <f t="shared" si="655"/>
        <v>9.5400000000000205</v>
      </c>
      <c r="R824" s="3">
        <f t="shared" si="656"/>
        <v>0</v>
      </c>
      <c r="S824" s="3">
        <f t="shared" si="657"/>
        <v>0</v>
      </c>
      <c r="T824" s="3">
        <f t="shared" si="658"/>
        <v>0</v>
      </c>
      <c r="U824" s="3">
        <f t="shared" si="659"/>
        <v>0</v>
      </c>
    </row>
    <row r="825" spans="2:21" s="1" customFormat="1" ht="15" customHeight="1" x14ac:dyDescent="0.3">
      <c r="B825" s="4" t="s">
        <v>1593</v>
      </c>
      <c r="C825" s="4" t="s">
        <v>1594</v>
      </c>
      <c r="D825" s="3" t="s">
        <v>28</v>
      </c>
      <c r="E825" s="18">
        <v>4</v>
      </c>
      <c r="F825" s="18"/>
      <c r="G825" s="18"/>
      <c r="H825" s="18"/>
      <c r="I825" s="18"/>
      <c r="J825" s="97">
        <f t="shared" si="652"/>
        <v>4</v>
      </c>
      <c r="K825" s="3">
        <v>68.47</v>
      </c>
      <c r="L825" s="3">
        <f t="shared" si="653"/>
        <v>273.88</v>
      </c>
      <c r="M825" s="3">
        <v>70.06</v>
      </c>
      <c r="N825" s="3">
        <f t="shared" si="654"/>
        <v>280.24</v>
      </c>
      <c r="O825" s="3">
        <f t="shared" si="655"/>
        <v>1.5900000000000034</v>
      </c>
      <c r="P825" s="3">
        <f t="shared" si="655"/>
        <v>6.3600000000000136</v>
      </c>
      <c r="R825" s="3">
        <f t="shared" si="656"/>
        <v>0</v>
      </c>
      <c r="S825" s="3">
        <f t="shared" si="657"/>
        <v>0</v>
      </c>
      <c r="T825" s="3">
        <f t="shared" si="658"/>
        <v>0</v>
      </c>
      <c r="U825" s="3">
        <f t="shared" si="659"/>
        <v>0</v>
      </c>
    </row>
    <row r="826" spans="2:21" s="1" customFormat="1" ht="15" customHeight="1" x14ac:dyDescent="0.3">
      <c r="B826" s="4" t="s">
        <v>1595</v>
      </c>
      <c r="C826" s="4" t="s">
        <v>1596</v>
      </c>
      <c r="D826" s="3" t="s">
        <v>28</v>
      </c>
      <c r="E826" s="18">
        <v>2</v>
      </c>
      <c r="F826" s="18"/>
      <c r="G826" s="18"/>
      <c r="H826" s="18"/>
      <c r="I826" s="18"/>
      <c r="J826" s="97">
        <f t="shared" si="652"/>
        <v>2</v>
      </c>
      <c r="K826" s="3">
        <v>65.47</v>
      </c>
      <c r="L826" s="3">
        <f t="shared" si="653"/>
        <v>130.94</v>
      </c>
      <c r="M826" s="3">
        <v>67.06</v>
      </c>
      <c r="N826" s="3">
        <f t="shared" si="654"/>
        <v>134.12</v>
      </c>
      <c r="O826" s="3">
        <f t="shared" si="655"/>
        <v>1.5900000000000034</v>
      </c>
      <c r="P826" s="3">
        <f t="shared" si="655"/>
        <v>3.1800000000000068</v>
      </c>
      <c r="R826" s="3">
        <f t="shared" si="656"/>
        <v>0</v>
      </c>
      <c r="S826" s="3">
        <f t="shared" si="657"/>
        <v>0</v>
      </c>
      <c r="T826" s="3">
        <f t="shared" si="658"/>
        <v>0</v>
      </c>
      <c r="U826" s="3">
        <f t="shared" si="659"/>
        <v>0</v>
      </c>
    </row>
    <row r="827" spans="2:21" s="1" customFormat="1" ht="15" customHeight="1" x14ac:dyDescent="0.3">
      <c r="B827" s="4" t="s">
        <v>1597</v>
      </c>
      <c r="C827" s="4" t="s">
        <v>1493</v>
      </c>
      <c r="D827" s="3" t="s">
        <v>28</v>
      </c>
      <c r="E827" s="18">
        <v>2</v>
      </c>
      <c r="F827" s="18"/>
      <c r="G827" s="18"/>
      <c r="H827" s="18"/>
      <c r="I827" s="18"/>
      <c r="J827" s="97">
        <f t="shared" si="652"/>
        <v>2</v>
      </c>
      <c r="K827" s="3">
        <v>197.33</v>
      </c>
      <c r="L827" s="3">
        <f t="shared" si="653"/>
        <v>394.66</v>
      </c>
      <c r="M827" s="3">
        <v>205.32</v>
      </c>
      <c r="N827" s="3">
        <f t="shared" si="654"/>
        <v>410.64</v>
      </c>
      <c r="O827" s="3">
        <f t="shared" si="655"/>
        <v>7.9899999999999807</v>
      </c>
      <c r="P827" s="3">
        <f t="shared" si="655"/>
        <v>15.979999999999961</v>
      </c>
      <c r="R827" s="3">
        <f t="shared" si="656"/>
        <v>0</v>
      </c>
      <c r="S827" s="3">
        <f t="shared" si="657"/>
        <v>0</v>
      </c>
      <c r="T827" s="3">
        <f t="shared" si="658"/>
        <v>0</v>
      </c>
      <c r="U827" s="3">
        <f t="shared" si="659"/>
        <v>0</v>
      </c>
    </row>
    <row r="828" spans="2:21" s="1" customFormat="1" ht="25.2" customHeight="1" x14ac:dyDescent="0.3">
      <c r="B828" s="12" t="s">
        <v>1598</v>
      </c>
      <c r="C828" s="12" t="s">
        <v>1497</v>
      </c>
      <c r="D828" s="13"/>
      <c r="E828" s="17"/>
      <c r="F828" s="17"/>
      <c r="G828" s="17"/>
      <c r="H828" s="17"/>
      <c r="I828" s="17"/>
      <c r="J828" s="17"/>
      <c r="K828" s="13"/>
      <c r="L828" s="13">
        <f>SUM(L829:L836)</f>
        <v>5204.16</v>
      </c>
      <c r="M828" s="13"/>
      <c r="N828" s="13">
        <f>SUM(N829:N836)</f>
        <v>5252.04</v>
      </c>
      <c r="O828" s="13"/>
      <c r="P828" s="13">
        <f>SUM(P829:P836)</f>
        <v>47.880000000000337</v>
      </c>
      <c r="R828" s="13">
        <f t="shared" ref="R828:U828" si="660">SUM(R829:R836)</f>
        <v>0</v>
      </c>
      <c r="S828" s="13">
        <f t="shared" si="660"/>
        <v>0</v>
      </c>
      <c r="T828" s="13">
        <f t="shared" si="660"/>
        <v>0</v>
      </c>
      <c r="U828" s="13">
        <f t="shared" si="660"/>
        <v>-52549.01</v>
      </c>
    </row>
    <row r="829" spans="2:21" s="1" customFormat="1" ht="15" hidden="1" customHeight="1" x14ac:dyDescent="0.3">
      <c r="B829" s="4" t="s">
        <v>1599</v>
      </c>
      <c r="C829" s="4" t="s">
        <v>1600</v>
      </c>
      <c r="D829" s="3" t="s">
        <v>28</v>
      </c>
      <c r="E829" s="18">
        <v>189</v>
      </c>
      <c r="F829" s="18"/>
      <c r="G829" s="18"/>
      <c r="H829" s="18"/>
      <c r="I829" s="18">
        <f>-VLOOKUP(B829,'DD-5'!$B$12:$G$280,4,FALSE)</f>
        <v>-189</v>
      </c>
      <c r="J829" s="97">
        <f t="shared" ref="J829:J836" si="661">SUM(E829:I829)</f>
        <v>0</v>
      </c>
      <c r="K829" s="3">
        <v>226.69</v>
      </c>
      <c r="L829" s="3">
        <f t="shared" ref="L829:L836" si="662">+ROUND(+IF(J829="",0,J829*K829),2)</f>
        <v>0</v>
      </c>
      <c r="M829" s="3">
        <v>227.95</v>
      </c>
      <c r="N829" s="3">
        <f t="shared" ref="N829:N836" si="663">+ROUND(+IF(J829="",0,J829*M829),2)</f>
        <v>0</v>
      </c>
      <c r="O829" s="3">
        <f t="shared" ref="O829:P836" si="664">+M829-K829</f>
        <v>1.2599999999999909</v>
      </c>
      <c r="P829" s="3">
        <f t="shared" si="664"/>
        <v>0</v>
      </c>
      <c r="R829" s="3">
        <f t="shared" ref="R829:U836" si="665">+ROUND($K829*F829,2)</f>
        <v>0</v>
      </c>
      <c r="S829" s="3">
        <f t="shared" si="665"/>
        <v>0</v>
      </c>
      <c r="T829" s="3">
        <f t="shared" si="665"/>
        <v>0</v>
      </c>
      <c r="U829" s="3">
        <f t="shared" si="665"/>
        <v>-42844.41</v>
      </c>
    </row>
    <row r="830" spans="2:21" s="1" customFormat="1" ht="15" hidden="1" customHeight="1" x14ac:dyDescent="0.3">
      <c r="B830" s="4" t="s">
        <v>1601</v>
      </c>
      <c r="C830" s="4" t="s">
        <v>1602</v>
      </c>
      <c r="D830" s="3" t="s">
        <v>28</v>
      </c>
      <c r="E830" s="18">
        <v>22</v>
      </c>
      <c r="F830" s="18"/>
      <c r="G830" s="18"/>
      <c r="H830" s="18"/>
      <c r="I830" s="18">
        <f>-VLOOKUP(B830,'DD-5'!$B$12:$G$280,4,FALSE)</f>
        <v>-22</v>
      </c>
      <c r="J830" s="97">
        <f t="shared" si="661"/>
        <v>0</v>
      </c>
      <c r="K830" s="3">
        <v>101.16</v>
      </c>
      <c r="L830" s="3">
        <f t="shared" si="662"/>
        <v>0</v>
      </c>
      <c r="M830" s="3">
        <v>102.42</v>
      </c>
      <c r="N830" s="3">
        <f t="shared" si="663"/>
        <v>0</v>
      </c>
      <c r="O830" s="3">
        <f t="shared" si="664"/>
        <v>1.2600000000000051</v>
      </c>
      <c r="P830" s="3">
        <f t="shared" si="664"/>
        <v>0</v>
      </c>
      <c r="R830" s="3">
        <f t="shared" si="665"/>
        <v>0</v>
      </c>
      <c r="S830" s="3">
        <f t="shared" si="665"/>
        <v>0</v>
      </c>
      <c r="T830" s="3">
        <f t="shared" si="665"/>
        <v>0</v>
      </c>
      <c r="U830" s="3">
        <f t="shared" si="665"/>
        <v>-2225.52</v>
      </c>
    </row>
    <row r="831" spans="2:21" s="1" customFormat="1" ht="15" hidden="1" customHeight="1" x14ac:dyDescent="0.3">
      <c r="B831" s="4" t="s">
        <v>1603</v>
      </c>
      <c r="C831" s="4" t="s">
        <v>1604</v>
      </c>
      <c r="D831" s="3" t="s">
        <v>28</v>
      </c>
      <c r="E831" s="18">
        <v>7</v>
      </c>
      <c r="F831" s="18"/>
      <c r="G831" s="18"/>
      <c r="H831" s="18"/>
      <c r="I831" s="18">
        <f>-VLOOKUP(B831,'DD-5'!$B$12:$G$280,4,FALSE)</f>
        <v>-7</v>
      </c>
      <c r="J831" s="97">
        <f t="shared" si="661"/>
        <v>0</v>
      </c>
      <c r="K831" s="3">
        <v>112.14</v>
      </c>
      <c r="L831" s="3">
        <f t="shared" si="662"/>
        <v>0</v>
      </c>
      <c r="M831" s="3">
        <v>113.4</v>
      </c>
      <c r="N831" s="3">
        <f t="shared" si="663"/>
        <v>0</v>
      </c>
      <c r="O831" s="3">
        <f t="shared" si="664"/>
        <v>1.2600000000000051</v>
      </c>
      <c r="P831" s="3">
        <f t="shared" si="664"/>
        <v>0</v>
      </c>
      <c r="R831" s="3">
        <f t="shared" si="665"/>
        <v>0</v>
      </c>
      <c r="S831" s="3">
        <f t="shared" si="665"/>
        <v>0</v>
      </c>
      <c r="T831" s="3">
        <f t="shared" si="665"/>
        <v>0</v>
      </c>
      <c r="U831" s="3">
        <f t="shared" si="665"/>
        <v>-784.98</v>
      </c>
    </row>
    <row r="832" spans="2:21" s="1" customFormat="1" ht="15" hidden="1" customHeight="1" x14ac:dyDescent="0.3">
      <c r="B832" s="4" t="s">
        <v>1605</v>
      </c>
      <c r="C832" s="4" t="s">
        <v>1606</v>
      </c>
      <c r="D832" s="3" t="s">
        <v>28</v>
      </c>
      <c r="E832" s="18">
        <v>3</v>
      </c>
      <c r="F832" s="18"/>
      <c r="G832" s="18"/>
      <c r="H832" s="18"/>
      <c r="I832" s="18">
        <f>-VLOOKUP(B832,'DD-5'!$B$12:$G$280,4,FALSE)</f>
        <v>-3</v>
      </c>
      <c r="J832" s="97">
        <f t="shared" si="661"/>
        <v>0</v>
      </c>
      <c r="K832" s="3">
        <v>217.14</v>
      </c>
      <c r="L832" s="3">
        <f t="shared" si="662"/>
        <v>0</v>
      </c>
      <c r="M832" s="3">
        <v>218.4</v>
      </c>
      <c r="N832" s="3">
        <f t="shared" si="663"/>
        <v>0</v>
      </c>
      <c r="O832" s="3">
        <f t="shared" si="664"/>
        <v>1.2600000000000193</v>
      </c>
      <c r="P832" s="3">
        <f t="shared" si="664"/>
        <v>0</v>
      </c>
      <c r="R832" s="3">
        <f t="shared" si="665"/>
        <v>0</v>
      </c>
      <c r="S832" s="3">
        <f t="shared" si="665"/>
        <v>0</v>
      </c>
      <c r="T832" s="3">
        <f t="shared" si="665"/>
        <v>0</v>
      </c>
      <c r="U832" s="3">
        <f t="shared" si="665"/>
        <v>-651.41999999999996</v>
      </c>
    </row>
    <row r="833" spans="2:21" s="1" customFormat="1" ht="15" hidden="1" customHeight="1" x14ac:dyDescent="0.3">
      <c r="B833" s="4" t="s">
        <v>1607</v>
      </c>
      <c r="C833" s="4" t="s">
        <v>1608</v>
      </c>
      <c r="D833" s="3" t="s">
        <v>28</v>
      </c>
      <c r="E833" s="18">
        <v>4</v>
      </c>
      <c r="F833" s="18"/>
      <c r="G833" s="18"/>
      <c r="H833" s="18"/>
      <c r="I833" s="18">
        <f>-VLOOKUP(B833,'DD-5'!$B$12:$G$280,4,FALSE)</f>
        <v>-4</v>
      </c>
      <c r="J833" s="97">
        <f t="shared" si="661"/>
        <v>0</v>
      </c>
      <c r="K833" s="3">
        <v>484.14</v>
      </c>
      <c r="L833" s="3">
        <f t="shared" si="662"/>
        <v>0</v>
      </c>
      <c r="M833" s="3">
        <v>485.7</v>
      </c>
      <c r="N833" s="3">
        <f t="shared" si="663"/>
        <v>0</v>
      </c>
      <c r="O833" s="3">
        <f t="shared" si="664"/>
        <v>1.5600000000000023</v>
      </c>
      <c r="P833" s="3">
        <f t="shared" si="664"/>
        <v>0</v>
      </c>
      <c r="R833" s="3">
        <f t="shared" si="665"/>
        <v>0</v>
      </c>
      <c r="S833" s="3">
        <f t="shared" si="665"/>
        <v>0</v>
      </c>
      <c r="T833" s="3">
        <f t="shared" si="665"/>
        <v>0</v>
      </c>
      <c r="U833" s="3">
        <f t="shared" si="665"/>
        <v>-1936.56</v>
      </c>
    </row>
    <row r="834" spans="2:21" s="1" customFormat="1" ht="15" hidden="1" customHeight="1" x14ac:dyDescent="0.3">
      <c r="B834" s="4" t="s">
        <v>1609</v>
      </c>
      <c r="C834" s="4" t="s">
        <v>1610</v>
      </c>
      <c r="D834" s="3" t="s">
        <v>28</v>
      </c>
      <c r="E834" s="18">
        <v>4</v>
      </c>
      <c r="F834" s="18"/>
      <c r="G834" s="18"/>
      <c r="H834" s="18"/>
      <c r="I834" s="18">
        <f>-VLOOKUP(B834,'DD-5'!$B$12:$G$280,4,FALSE)</f>
        <v>-4</v>
      </c>
      <c r="J834" s="97">
        <f t="shared" si="661"/>
        <v>0</v>
      </c>
      <c r="K834" s="3">
        <v>1026.53</v>
      </c>
      <c r="L834" s="3">
        <f t="shared" si="662"/>
        <v>0</v>
      </c>
      <c r="M834" s="3">
        <v>1028.0899999999999</v>
      </c>
      <c r="N834" s="3">
        <f t="shared" si="663"/>
        <v>0</v>
      </c>
      <c r="O834" s="3">
        <f t="shared" si="664"/>
        <v>1.5599999999999454</v>
      </c>
      <c r="P834" s="3">
        <f t="shared" si="664"/>
        <v>0</v>
      </c>
      <c r="R834" s="3">
        <f t="shared" si="665"/>
        <v>0</v>
      </c>
      <c r="S834" s="3">
        <f t="shared" si="665"/>
        <v>0</v>
      </c>
      <c r="T834" s="3">
        <f t="shared" si="665"/>
        <v>0</v>
      </c>
      <c r="U834" s="3">
        <f t="shared" si="665"/>
        <v>-4106.12</v>
      </c>
    </row>
    <row r="835" spans="2:21" s="1" customFormat="1" ht="15" customHeight="1" x14ac:dyDescent="0.3">
      <c r="B835" s="4" t="s">
        <v>1611</v>
      </c>
      <c r="C835" s="4" t="s">
        <v>1612</v>
      </c>
      <c r="D835" s="3" t="s">
        <v>28</v>
      </c>
      <c r="E835" s="18">
        <v>27</v>
      </c>
      <c r="F835" s="18"/>
      <c r="G835" s="18"/>
      <c r="H835" s="18"/>
      <c r="I835" s="18"/>
      <c r="J835" s="97">
        <f t="shared" si="661"/>
        <v>27</v>
      </c>
      <c r="K835" s="3">
        <v>137.06</v>
      </c>
      <c r="L835" s="3">
        <f t="shared" si="662"/>
        <v>3700.62</v>
      </c>
      <c r="M835" s="3">
        <v>138.38999999999999</v>
      </c>
      <c r="N835" s="3">
        <f t="shared" si="663"/>
        <v>3736.53</v>
      </c>
      <c r="O835" s="3">
        <f t="shared" si="664"/>
        <v>1.3299999999999841</v>
      </c>
      <c r="P835" s="3">
        <f t="shared" si="664"/>
        <v>35.910000000000309</v>
      </c>
      <c r="R835" s="3">
        <f t="shared" si="665"/>
        <v>0</v>
      </c>
      <c r="S835" s="3">
        <f t="shared" si="665"/>
        <v>0</v>
      </c>
      <c r="T835" s="3">
        <f t="shared" si="665"/>
        <v>0</v>
      </c>
      <c r="U835" s="3">
        <f t="shared" si="665"/>
        <v>0</v>
      </c>
    </row>
    <row r="836" spans="2:21" s="1" customFormat="1" ht="15" customHeight="1" x14ac:dyDescent="0.3">
      <c r="B836" s="4" t="s">
        <v>1613</v>
      </c>
      <c r="C836" s="4" t="s">
        <v>1614</v>
      </c>
      <c r="D836" s="3" t="s">
        <v>28</v>
      </c>
      <c r="E836" s="18">
        <v>9</v>
      </c>
      <c r="F836" s="18"/>
      <c r="G836" s="18"/>
      <c r="H836" s="18"/>
      <c r="I836" s="18"/>
      <c r="J836" s="97">
        <f t="shared" si="661"/>
        <v>9</v>
      </c>
      <c r="K836" s="3">
        <v>167.06</v>
      </c>
      <c r="L836" s="3">
        <f t="shared" si="662"/>
        <v>1503.54</v>
      </c>
      <c r="M836" s="3">
        <v>168.39</v>
      </c>
      <c r="N836" s="3">
        <f t="shared" si="663"/>
        <v>1515.51</v>
      </c>
      <c r="O836" s="3">
        <f t="shared" si="664"/>
        <v>1.3299999999999841</v>
      </c>
      <c r="P836" s="3">
        <f t="shared" si="664"/>
        <v>11.970000000000027</v>
      </c>
      <c r="R836" s="3">
        <f t="shared" si="665"/>
        <v>0</v>
      </c>
      <c r="S836" s="3">
        <f t="shared" si="665"/>
        <v>0</v>
      </c>
      <c r="T836" s="3">
        <f t="shared" si="665"/>
        <v>0</v>
      </c>
      <c r="U836" s="3">
        <f t="shared" si="665"/>
        <v>0</v>
      </c>
    </row>
    <row r="837" spans="2:21" s="1" customFormat="1" ht="25.2" customHeight="1" x14ac:dyDescent="0.3">
      <c r="B837" s="12" t="s">
        <v>1615</v>
      </c>
      <c r="C837" s="12" t="s">
        <v>1616</v>
      </c>
      <c r="D837" s="13"/>
      <c r="E837" s="17"/>
      <c r="F837" s="17"/>
      <c r="G837" s="17"/>
      <c r="H837" s="17"/>
      <c r="I837" s="17"/>
      <c r="J837" s="17"/>
      <c r="K837" s="13"/>
      <c r="L837" s="13">
        <f>SUM(L838)</f>
        <v>46465.49</v>
      </c>
      <c r="M837" s="13"/>
      <c r="N837" s="13">
        <f>SUM(N838)</f>
        <v>46671.49</v>
      </c>
      <c r="O837" s="13"/>
      <c r="P837" s="13">
        <f>SUM(P838)</f>
        <v>206</v>
      </c>
      <c r="R837" s="13">
        <f t="shared" ref="R837:U837" si="666">SUM(R838)</f>
        <v>0</v>
      </c>
      <c r="S837" s="13">
        <f t="shared" si="666"/>
        <v>0</v>
      </c>
      <c r="T837" s="13">
        <f t="shared" si="666"/>
        <v>0</v>
      </c>
      <c r="U837" s="13">
        <f t="shared" si="666"/>
        <v>0</v>
      </c>
    </row>
    <row r="838" spans="2:21" s="1" customFormat="1" ht="15" customHeight="1" x14ac:dyDescent="0.3">
      <c r="B838" s="4" t="s">
        <v>1617</v>
      </c>
      <c r="C838" s="4" t="s">
        <v>1618</v>
      </c>
      <c r="D838" s="3" t="s">
        <v>42</v>
      </c>
      <c r="E838" s="18">
        <v>1</v>
      </c>
      <c r="F838" s="18"/>
      <c r="G838" s="18"/>
      <c r="H838" s="18"/>
      <c r="I838" s="18"/>
      <c r="J838" s="97">
        <f>SUM(E838:I838)</f>
        <v>1</v>
      </c>
      <c r="K838" s="3">
        <v>46465.49</v>
      </c>
      <c r="L838" s="3">
        <f t="shared" ref="L838" si="667">+ROUND(+IF(J838="",0,J838*K838),2)</f>
        <v>46465.49</v>
      </c>
      <c r="M838" s="3">
        <v>46671.49</v>
      </c>
      <c r="N838" s="3">
        <f t="shared" ref="N838" si="668">+ROUND(+IF(J838="",0,J838*M838),2)</f>
        <v>46671.49</v>
      </c>
      <c r="O838" s="3">
        <f>+M838-K838</f>
        <v>206</v>
      </c>
      <c r="P838" s="3">
        <f>+N838-L838</f>
        <v>206</v>
      </c>
      <c r="R838" s="3">
        <f>+ROUND($K838*F838,2)</f>
        <v>0</v>
      </c>
      <c r="S838" s="3">
        <f>+ROUND($K838*G838,2)</f>
        <v>0</v>
      </c>
      <c r="T838" s="3">
        <f>+ROUND($K838*H838,2)</f>
        <v>0</v>
      </c>
      <c r="U838" s="3">
        <f>+ROUND($K838*I838,2)</f>
        <v>0</v>
      </c>
    </row>
    <row r="839" spans="2:21" s="1" customFormat="1" ht="25.2" hidden="1" customHeight="1" x14ac:dyDescent="0.3">
      <c r="B839" s="12" t="s">
        <v>1619</v>
      </c>
      <c r="C839" s="12" t="s">
        <v>1523</v>
      </c>
      <c r="D839" s="13"/>
      <c r="E839" s="17"/>
      <c r="F839" s="17"/>
      <c r="G839" s="17"/>
      <c r="H839" s="17"/>
      <c r="I839" s="17"/>
      <c r="J839" s="17"/>
      <c r="K839" s="13"/>
      <c r="L839" s="13">
        <f>SUM(L840)</f>
        <v>14806.82</v>
      </c>
      <c r="M839" s="13"/>
      <c r="N839" s="13">
        <f>SUM(N840)</f>
        <v>14806.82</v>
      </c>
      <c r="O839" s="13"/>
      <c r="P839" s="13">
        <f>SUM(P840)</f>
        <v>0</v>
      </c>
      <c r="R839" s="13">
        <f t="shared" ref="R839:U839" si="669">SUM(R840)</f>
        <v>0</v>
      </c>
      <c r="S839" s="13">
        <f t="shared" si="669"/>
        <v>0</v>
      </c>
      <c r="T839" s="13">
        <f t="shared" si="669"/>
        <v>0</v>
      </c>
      <c r="U839" s="13">
        <f t="shared" si="669"/>
        <v>0</v>
      </c>
    </row>
    <row r="840" spans="2:21" s="1" customFormat="1" ht="15" hidden="1" customHeight="1" x14ac:dyDescent="0.3">
      <c r="B840" s="4" t="s">
        <v>1620</v>
      </c>
      <c r="C840" s="4" t="s">
        <v>1621</v>
      </c>
      <c r="D840" s="3" t="s">
        <v>25</v>
      </c>
      <c r="E840" s="18">
        <v>3806.38</v>
      </c>
      <c r="F840" s="18"/>
      <c r="G840" s="18"/>
      <c r="H840" s="18"/>
      <c r="I840" s="18"/>
      <c r="J840" s="97">
        <f>SUM(E840:I840)</f>
        <v>3806.38</v>
      </c>
      <c r="K840" s="3">
        <v>3.89</v>
      </c>
      <c r="L840" s="3">
        <f t="shared" ref="L840" si="670">+ROUND(+IF(J840="",0,J840*K840),2)</f>
        <v>14806.82</v>
      </c>
      <c r="M840" s="3">
        <v>3.89</v>
      </c>
      <c r="N840" s="3">
        <f t="shared" ref="N840" si="671">+ROUND(+IF(J840="",0,J840*M840),2)</f>
        <v>14806.82</v>
      </c>
      <c r="O840" s="3">
        <f>+M840-K840</f>
        <v>0</v>
      </c>
      <c r="P840" s="3">
        <f>+N840-L840</f>
        <v>0</v>
      </c>
      <c r="R840" s="3">
        <f>+ROUND($K840*F840,2)</f>
        <v>0</v>
      </c>
      <c r="S840" s="3">
        <f>+ROUND($K840*G840,2)</f>
        <v>0</v>
      </c>
      <c r="T840" s="3">
        <f>+ROUND($K840*H840,2)</f>
        <v>0</v>
      </c>
      <c r="U840" s="3">
        <f>+ROUND($K840*I840,2)</f>
        <v>0</v>
      </c>
    </row>
    <row r="841" spans="2:21" s="1" customFormat="1" ht="25.2" customHeight="1" x14ac:dyDescent="0.3">
      <c r="B841" s="10" t="s">
        <v>1622</v>
      </c>
      <c r="C841" s="10" t="s">
        <v>1623</v>
      </c>
      <c r="D841" s="11"/>
      <c r="E841" s="16"/>
      <c r="F841" s="16"/>
      <c r="G841" s="16"/>
      <c r="H841" s="16"/>
      <c r="I841" s="16"/>
      <c r="J841" s="16"/>
      <c r="K841" s="11"/>
      <c r="L841" s="11">
        <f>+L842+L844+L898+L900+L903+L910+L916+L926</f>
        <v>193777.36000000002</v>
      </c>
      <c r="M841" s="11"/>
      <c r="N841" s="11">
        <f>+N842+N844+N898+N900+N903+N910+N916+N926</f>
        <v>194775.02</v>
      </c>
      <c r="O841" s="11"/>
      <c r="P841" s="11">
        <f>+P842+P844+P898+P900+P903+P910+P916+P926</f>
        <v>997.66000000000122</v>
      </c>
      <c r="R841" s="11">
        <f t="shared" ref="R841:U841" si="672">+R842+R844+R898+R900+R903+R910+R916+R926</f>
        <v>0</v>
      </c>
      <c r="S841" s="11">
        <f t="shared" si="672"/>
        <v>0</v>
      </c>
      <c r="T841" s="11">
        <f t="shared" si="672"/>
        <v>3220.27</v>
      </c>
      <c r="U841" s="11">
        <f t="shared" si="672"/>
        <v>-776254.87999999989</v>
      </c>
    </row>
    <row r="842" spans="2:21" s="1" customFormat="1" ht="25.2" customHeight="1" x14ac:dyDescent="0.3">
      <c r="B842" s="12" t="s">
        <v>1624</v>
      </c>
      <c r="C842" s="12" t="s">
        <v>1625</v>
      </c>
      <c r="D842" s="13"/>
      <c r="E842" s="17"/>
      <c r="F842" s="17"/>
      <c r="G842" s="17"/>
      <c r="H842" s="17"/>
      <c r="I842" s="17"/>
      <c r="J842" s="17"/>
      <c r="K842" s="13"/>
      <c r="L842" s="13">
        <f>SUM(L843)</f>
        <v>2431.44</v>
      </c>
      <c r="M842" s="13"/>
      <c r="N842" s="13">
        <f>SUM(N843)</f>
        <v>2452.3200000000002</v>
      </c>
      <c r="O842" s="13"/>
      <c r="P842" s="13">
        <f>SUM(P843)</f>
        <v>20.880000000000109</v>
      </c>
      <c r="R842" s="13">
        <f t="shared" ref="R842:U842" si="673">SUM(R843)</f>
        <v>0</v>
      </c>
      <c r="S842" s="13">
        <f t="shared" si="673"/>
        <v>0</v>
      </c>
      <c r="T842" s="13">
        <f t="shared" si="673"/>
        <v>0</v>
      </c>
      <c r="U842" s="13">
        <f t="shared" si="673"/>
        <v>0</v>
      </c>
    </row>
    <row r="843" spans="2:21" s="1" customFormat="1" ht="15" customHeight="1" x14ac:dyDescent="0.3">
      <c r="B843" s="4" t="s">
        <v>1626</v>
      </c>
      <c r="C843" s="4" t="s">
        <v>1627</v>
      </c>
      <c r="D843" s="3" t="s">
        <v>25</v>
      </c>
      <c r="E843" s="18">
        <v>6</v>
      </c>
      <c r="F843" s="18"/>
      <c r="G843" s="18"/>
      <c r="H843" s="18"/>
      <c r="I843" s="18"/>
      <c r="J843" s="97">
        <f>SUM(E843:I843)</f>
        <v>6</v>
      </c>
      <c r="K843" s="3">
        <v>405.24</v>
      </c>
      <c r="L843" s="3">
        <f t="shared" ref="L843" si="674">+ROUND(+IF(J843="",0,J843*K843),2)</f>
        <v>2431.44</v>
      </c>
      <c r="M843" s="3">
        <v>408.72</v>
      </c>
      <c r="N843" s="3">
        <f t="shared" ref="N843" si="675">+ROUND(+IF(J843="",0,J843*M843),2)</f>
        <v>2452.3200000000002</v>
      </c>
      <c r="O843" s="3">
        <f>+M843-K843</f>
        <v>3.4800000000000182</v>
      </c>
      <c r="P843" s="3">
        <f>+N843-L843</f>
        <v>20.880000000000109</v>
      </c>
      <c r="R843" s="3">
        <f>+ROUND($K843*F843,2)</f>
        <v>0</v>
      </c>
      <c r="S843" s="3">
        <f>+ROUND($K843*G843,2)</f>
        <v>0</v>
      </c>
      <c r="T843" s="3">
        <f>+ROUND($K843*H843,2)</f>
        <v>0</v>
      </c>
      <c r="U843" s="3">
        <f>+ROUND($K843*I843,2)</f>
        <v>0</v>
      </c>
    </row>
    <row r="844" spans="2:21" s="1" customFormat="1" ht="25.2" customHeight="1" x14ac:dyDescent="0.3">
      <c r="B844" s="12" t="s">
        <v>1628</v>
      </c>
      <c r="C844" s="12" t="s">
        <v>1629</v>
      </c>
      <c r="D844" s="13"/>
      <c r="E844" s="17"/>
      <c r="F844" s="17"/>
      <c r="G844" s="17"/>
      <c r="H844" s="17"/>
      <c r="I844" s="17"/>
      <c r="J844" s="17"/>
      <c r="K844" s="13"/>
      <c r="L844" s="13">
        <f>SUM(L845:L897)</f>
        <v>6915.6900000000005</v>
      </c>
      <c r="M844" s="13"/>
      <c r="N844" s="13">
        <f>SUM(N845:N897)</f>
        <v>6920.5300000000007</v>
      </c>
      <c r="O844" s="13"/>
      <c r="P844" s="13">
        <f>SUM(P845:P897)</f>
        <v>4.8400000000001455</v>
      </c>
      <c r="R844" s="13">
        <f t="shared" ref="R844:U844" si="676">SUM(R845:R897)</f>
        <v>0</v>
      </c>
      <c r="S844" s="13">
        <f t="shared" si="676"/>
        <v>0</v>
      </c>
      <c r="T844" s="13">
        <f t="shared" si="676"/>
        <v>0</v>
      </c>
      <c r="U844" s="13">
        <f t="shared" si="676"/>
        <v>-289360.56999999995</v>
      </c>
    </row>
    <row r="845" spans="2:21" s="1" customFormat="1" ht="15" hidden="1" customHeight="1" x14ac:dyDescent="0.3">
      <c r="B845" s="4" t="s">
        <v>1630</v>
      </c>
      <c r="C845" s="4" t="s">
        <v>1631</v>
      </c>
      <c r="D845" s="3" t="s">
        <v>28</v>
      </c>
      <c r="E845" s="18">
        <v>113</v>
      </c>
      <c r="F845" s="18"/>
      <c r="G845" s="18"/>
      <c r="H845" s="18"/>
      <c r="I845" s="18">
        <f>-VLOOKUP(B845,'DD-5'!$B$12:$G$280,4,FALSE)</f>
        <v>-113</v>
      </c>
      <c r="J845" s="97">
        <f t="shared" ref="J845:J876" si="677">SUM(E845:I845)</f>
        <v>0</v>
      </c>
      <c r="K845" s="3">
        <v>84.45</v>
      </c>
      <c r="L845" s="3">
        <f t="shared" ref="L845:L897" si="678">+ROUND(+IF(J845="",0,J845*K845),2)</f>
        <v>0</v>
      </c>
      <c r="M845" s="3">
        <v>85.09</v>
      </c>
      <c r="N845" s="3">
        <f t="shared" ref="N845:N897" si="679">+ROUND(+IF(J845="",0,J845*M845),2)</f>
        <v>0</v>
      </c>
      <c r="O845" s="3">
        <f t="shared" ref="O845:P897" si="680">+M845-K845</f>
        <v>0.64000000000000057</v>
      </c>
      <c r="P845" s="3">
        <f t="shared" si="680"/>
        <v>0</v>
      </c>
      <c r="R845" s="3">
        <f t="shared" ref="R845:R876" si="681">+ROUND($K845*F845,2)</f>
        <v>0</v>
      </c>
      <c r="S845" s="3">
        <f t="shared" ref="S845:S876" si="682">+ROUND($K845*G845,2)</f>
        <v>0</v>
      </c>
      <c r="T845" s="3">
        <f t="shared" ref="T845:T876" si="683">+ROUND($K845*H845,2)</f>
        <v>0</v>
      </c>
      <c r="U845" s="3">
        <f t="shared" ref="U845:U876" si="684">+ROUND($K845*I845,2)</f>
        <v>-9542.85</v>
      </c>
    </row>
    <row r="846" spans="2:21" s="1" customFormat="1" ht="15" hidden="1" customHeight="1" x14ac:dyDescent="0.3">
      <c r="B846" s="4" t="s">
        <v>1632</v>
      </c>
      <c r="C846" s="4" t="s">
        <v>1633</v>
      </c>
      <c r="D846" s="3" t="s">
        <v>28</v>
      </c>
      <c r="E846" s="18">
        <v>15</v>
      </c>
      <c r="F846" s="18"/>
      <c r="G846" s="18"/>
      <c r="H846" s="18"/>
      <c r="I846" s="18">
        <f>-VLOOKUP(B846,'DD-5'!$B$12:$G$280,4,FALSE)</f>
        <v>-15</v>
      </c>
      <c r="J846" s="97">
        <f t="shared" si="677"/>
        <v>0</v>
      </c>
      <c r="K846" s="3">
        <v>82.32</v>
      </c>
      <c r="L846" s="3">
        <f t="shared" si="678"/>
        <v>0</v>
      </c>
      <c r="M846" s="3">
        <v>82.96</v>
      </c>
      <c r="N846" s="3">
        <f t="shared" si="679"/>
        <v>0</v>
      </c>
      <c r="O846" s="3">
        <f t="shared" si="680"/>
        <v>0.64000000000000057</v>
      </c>
      <c r="P846" s="3">
        <f t="shared" si="680"/>
        <v>0</v>
      </c>
      <c r="R846" s="3">
        <f t="shared" si="681"/>
        <v>0</v>
      </c>
      <c r="S846" s="3">
        <f t="shared" si="682"/>
        <v>0</v>
      </c>
      <c r="T846" s="3">
        <f t="shared" si="683"/>
        <v>0</v>
      </c>
      <c r="U846" s="3">
        <f t="shared" si="684"/>
        <v>-1234.8</v>
      </c>
    </row>
    <row r="847" spans="2:21" s="1" customFormat="1" ht="15" hidden="1" customHeight="1" x14ac:dyDescent="0.3">
      <c r="B847" s="4" t="s">
        <v>1634</v>
      </c>
      <c r="C847" s="4" t="s">
        <v>1635</v>
      </c>
      <c r="D847" s="3" t="s">
        <v>28</v>
      </c>
      <c r="E847" s="18">
        <v>10</v>
      </c>
      <c r="F847" s="18"/>
      <c r="G847" s="18"/>
      <c r="H847" s="18"/>
      <c r="I847" s="18">
        <f>-VLOOKUP(B847,'DD-5'!$B$12:$G$280,4,FALSE)</f>
        <v>-10</v>
      </c>
      <c r="J847" s="97">
        <f t="shared" si="677"/>
        <v>0</v>
      </c>
      <c r="K847" s="3">
        <v>94.95</v>
      </c>
      <c r="L847" s="3">
        <f t="shared" si="678"/>
        <v>0</v>
      </c>
      <c r="M847" s="3">
        <v>95.59</v>
      </c>
      <c r="N847" s="3">
        <f t="shared" si="679"/>
        <v>0</v>
      </c>
      <c r="O847" s="3">
        <f t="shared" si="680"/>
        <v>0.64000000000000057</v>
      </c>
      <c r="P847" s="3">
        <f t="shared" si="680"/>
        <v>0</v>
      </c>
      <c r="R847" s="3">
        <f t="shared" si="681"/>
        <v>0</v>
      </c>
      <c r="S847" s="3">
        <f t="shared" si="682"/>
        <v>0</v>
      </c>
      <c r="T847" s="3">
        <f t="shared" si="683"/>
        <v>0</v>
      </c>
      <c r="U847" s="3">
        <f t="shared" si="684"/>
        <v>-949.5</v>
      </c>
    </row>
    <row r="848" spans="2:21" s="1" customFormat="1" ht="15" hidden="1" customHeight="1" x14ac:dyDescent="0.3">
      <c r="B848" s="4" t="s">
        <v>1636</v>
      </c>
      <c r="C848" s="4" t="s">
        <v>1637</v>
      </c>
      <c r="D848" s="3" t="s">
        <v>28</v>
      </c>
      <c r="E848" s="18">
        <v>10</v>
      </c>
      <c r="F848" s="18"/>
      <c r="G848" s="18"/>
      <c r="H848" s="18"/>
      <c r="I848" s="18">
        <f>-VLOOKUP(B848,'DD-5'!$B$12:$G$280,4,FALSE)</f>
        <v>-10</v>
      </c>
      <c r="J848" s="97">
        <f t="shared" si="677"/>
        <v>0</v>
      </c>
      <c r="K848" s="3">
        <v>140.87</v>
      </c>
      <c r="L848" s="3">
        <f t="shared" si="678"/>
        <v>0</v>
      </c>
      <c r="M848" s="3">
        <v>141.51</v>
      </c>
      <c r="N848" s="3">
        <f t="shared" si="679"/>
        <v>0</v>
      </c>
      <c r="O848" s="3">
        <f t="shared" si="680"/>
        <v>0.63999999999998636</v>
      </c>
      <c r="P848" s="3">
        <f t="shared" si="680"/>
        <v>0</v>
      </c>
      <c r="R848" s="3">
        <f t="shared" si="681"/>
        <v>0</v>
      </c>
      <c r="S848" s="3">
        <f t="shared" si="682"/>
        <v>0</v>
      </c>
      <c r="T848" s="3">
        <f t="shared" si="683"/>
        <v>0</v>
      </c>
      <c r="U848" s="3">
        <f t="shared" si="684"/>
        <v>-1408.7</v>
      </c>
    </row>
    <row r="849" spans="2:21" s="1" customFormat="1" ht="15" hidden="1" customHeight="1" x14ac:dyDescent="0.3">
      <c r="B849" s="4" t="s">
        <v>1638</v>
      </c>
      <c r="C849" s="4" t="s">
        <v>1639</v>
      </c>
      <c r="D849" s="3" t="s">
        <v>28</v>
      </c>
      <c r="E849" s="18">
        <v>66</v>
      </c>
      <c r="F849" s="18"/>
      <c r="G849" s="18"/>
      <c r="H849" s="18"/>
      <c r="I849" s="18">
        <f>-VLOOKUP(B849,'DD-5'!$B$12:$G$280,4,FALSE)</f>
        <v>-66</v>
      </c>
      <c r="J849" s="97">
        <f t="shared" si="677"/>
        <v>0</v>
      </c>
      <c r="K849" s="3">
        <v>155.72999999999999</v>
      </c>
      <c r="L849" s="3">
        <f t="shared" si="678"/>
        <v>0</v>
      </c>
      <c r="M849" s="3">
        <v>156.37</v>
      </c>
      <c r="N849" s="3">
        <f t="shared" si="679"/>
        <v>0</v>
      </c>
      <c r="O849" s="3">
        <f t="shared" si="680"/>
        <v>0.64000000000001478</v>
      </c>
      <c r="P849" s="3">
        <f t="shared" si="680"/>
        <v>0</v>
      </c>
      <c r="R849" s="3">
        <f t="shared" si="681"/>
        <v>0</v>
      </c>
      <c r="S849" s="3">
        <f t="shared" si="682"/>
        <v>0</v>
      </c>
      <c r="T849" s="3">
        <f t="shared" si="683"/>
        <v>0</v>
      </c>
      <c r="U849" s="3">
        <f t="shared" si="684"/>
        <v>-10278.18</v>
      </c>
    </row>
    <row r="850" spans="2:21" s="1" customFormat="1" ht="15" hidden="1" customHeight="1" x14ac:dyDescent="0.3">
      <c r="B850" s="4" t="s">
        <v>1640</v>
      </c>
      <c r="C850" s="4" t="s">
        <v>1641</v>
      </c>
      <c r="D850" s="3" t="s">
        <v>28</v>
      </c>
      <c r="E850" s="18">
        <v>35</v>
      </c>
      <c r="F850" s="18"/>
      <c r="G850" s="18"/>
      <c r="H850" s="18"/>
      <c r="I850" s="18">
        <f>-VLOOKUP(B850,'DD-5'!$B$12:$G$280,4,FALSE)</f>
        <v>-35</v>
      </c>
      <c r="J850" s="97">
        <f t="shared" si="677"/>
        <v>0</v>
      </c>
      <c r="K850" s="3">
        <v>168.41</v>
      </c>
      <c r="L850" s="3">
        <f t="shared" si="678"/>
        <v>0</v>
      </c>
      <c r="M850" s="3">
        <v>169.05</v>
      </c>
      <c r="N850" s="3">
        <f t="shared" si="679"/>
        <v>0</v>
      </c>
      <c r="O850" s="3">
        <f t="shared" si="680"/>
        <v>0.64000000000001478</v>
      </c>
      <c r="P850" s="3">
        <f t="shared" si="680"/>
        <v>0</v>
      </c>
      <c r="R850" s="3">
        <f t="shared" si="681"/>
        <v>0</v>
      </c>
      <c r="S850" s="3">
        <f t="shared" si="682"/>
        <v>0</v>
      </c>
      <c r="T850" s="3">
        <f t="shared" si="683"/>
        <v>0</v>
      </c>
      <c r="U850" s="3">
        <f t="shared" si="684"/>
        <v>-5894.35</v>
      </c>
    </row>
    <row r="851" spans="2:21" s="1" customFormat="1" ht="15" hidden="1" customHeight="1" x14ac:dyDescent="0.3">
      <c r="B851" s="4" t="s">
        <v>1642</v>
      </c>
      <c r="C851" s="4" t="s">
        <v>1643</v>
      </c>
      <c r="D851" s="3" t="s">
        <v>28</v>
      </c>
      <c r="E851" s="18">
        <v>18</v>
      </c>
      <c r="F851" s="18"/>
      <c r="G851" s="18"/>
      <c r="H851" s="18"/>
      <c r="I851" s="18">
        <f>-VLOOKUP(B851,'DD-5'!$B$12:$G$280,4,FALSE)</f>
        <v>-18</v>
      </c>
      <c r="J851" s="97">
        <f t="shared" si="677"/>
        <v>0</v>
      </c>
      <c r="K851" s="3">
        <v>179.72</v>
      </c>
      <c r="L851" s="3">
        <f t="shared" si="678"/>
        <v>0</v>
      </c>
      <c r="M851" s="3">
        <v>180.36</v>
      </c>
      <c r="N851" s="3">
        <f t="shared" si="679"/>
        <v>0</v>
      </c>
      <c r="O851" s="3">
        <f t="shared" si="680"/>
        <v>0.64000000000001478</v>
      </c>
      <c r="P851" s="3">
        <f t="shared" si="680"/>
        <v>0</v>
      </c>
      <c r="R851" s="3">
        <f t="shared" si="681"/>
        <v>0</v>
      </c>
      <c r="S851" s="3">
        <f t="shared" si="682"/>
        <v>0</v>
      </c>
      <c r="T851" s="3">
        <f t="shared" si="683"/>
        <v>0</v>
      </c>
      <c r="U851" s="3">
        <f t="shared" si="684"/>
        <v>-3234.96</v>
      </c>
    </row>
    <row r="852" spans="2:21" s="1" customFormat="1" ht="15" hidden="1" customHeight="1" x14ac:dyDescent="0.3">
      <c r="B852" s="4" t="s">
        <v>1644</v>
      </c>
      <c r="C852" s="4" t="s">
        <v>1645</v>
      </c>
      <c r="D852" s="3" t="s">
        <v>28</v>
      </c>
      <c r="E852" s="18">
        <v>64</v>
      </c>
      <c r="F852" s="18"/>
      <c r="G852" s="18"/>
      <c r="H852" s="18"/>
      <c r="I852" s="18">
        <f>-VLOOKUP(B852,'DD-5'!$B$12:$G$280,4,FALSE)</f>
        <v>-64</v>
      </c>
      <c r="J852" s="97">
        <f t="shared" si="677"/>
        <v>0</v>
      </c>
      <c r="K852" s="3">
        <v>278.60000000000002</v>
      </c>
      <c r="L852" s="3">
        <f t="shared" si="678"/>
        <v>0</v>
      </c>
      <c r="M852" s="3">
        <v>279.24</v>
      </c>
      <c r="N852" s="3">
        <f t="shared" si="679"/>
        <v>0</v>
      </c>
      <c r="O852" s="3">
        <f t="shared" si="680"/>
        <v>0.63999999999998636</v>
      </c>
      <c r="P852" s="3">
        <f t="shared" si="680"/>
        <v>0</v>
      </c>
      <c r="R852" s="3">
        <f t="shared" si="681"/>
        <v>0</v>
      </c>
      <c r="S852" s="3">
        <f t="shared" si="682"/>
        <v>0</v>
      </c>
      <c r="T852" s="3">
        <f t="shared" si="683"/>
        <v>0</v>
      </c>
      <c r="U852" s="3">
        <f t="shared" si="684"/>
        <v>-17830.400000000001</v>
      </c>
    </row>
    <row r="853" spans="2:21" s="1" customFormat="1" ht="15" hidden="1" customHeight="1" x14ac:dyDescent="0.3">
      <c r="B853" s="4" t="s">
        <v>1646</v>
      </c>
      <c r="C853" s="4" t="s">
        <v>1647</v>
      </c>
      <c r="D853" s="3" t="s">
        <v>28</v>
      </c>
      <c r="E853" s="18">
        <v>73</v>
      </c>
      <c r="F853" s="18"/>
      <c r="G853" s="18"/>
      <c r="H853" s="18"/>
      <c r="I853" s="18">
        <f>-VLOOKUP(B853,'DD-5'!$B$12:$G$280,4,FALSE)</f>
        <v>-73</v>
      </c>
      <c r="J853" s="97">
        <f t="shared" si="677"/>
        <v>0</v>
      </c>
      <c r="K853" s="3">
        <v>545.41999999999996</v>
      </c>
      <c r="L853" s="3">
        <f t="shared" si="678"/>
        <v>0</v>
      </c>
      <c r="M853" s="3">
        <v>546.05999999999995</v>
      </c>
      <c r="N853" s="3">
        <f t="shared" si="679"/>
        <v>0</v>
      </c>
      <c r="O853" s="3">
        <f t="shared" si="680"/>
        <v>0.63999999999998636</v>
      </c>
      <c r="P853" s="3">
        <f t="shared" si="680"/>
        <v>0</v>
      </c>
      <c r="R853" s="3">
        <f t="shared" si="681"/>
        <v>0</v>
      </c>
      <c r="S853" s="3">
        <f t="shared" si="682"/>
        <v>0</v>
      </c>
      <c r="T853" s="3">
        <f t="shared" si="683"/>
        <v>0</v>
      </c>
      <c r="U853" s="3">
        <f t="shared" si="684"/>
        <v>-39815.660000000003</v>
      </c>
    </row>
    <row r="854" spans="2:21" s="1" customFormat="1" ht="15" customHeight="1" x14ac:dyDescent="0.3">
      <c r="B854" s="4" t="s">
        <v>1648</v>
      </c>
      <c r="C854" s="4" t="s">
        <v>1649</v>
      </c>
      <c r="D854" s="3" t="s">
        <v>28</v>
      </c>
      <c r="E854" s="18">
        <v>6</v>
      </c>
      <c r="F854" s="18"/>
      <c r="G854" s="18"/>
      <c r="H854" s="18"/>
      <c r="I854" s="18"/>
      <c r="J854" s="97">
        <f t="shared" si="677"/>
        <v>6</v>
      </c>
      <c r="K854" s="3">
        <v>1071.48</v>
      </c>
      <c r="L854" s="3">
        <f t="shared" si="678"/>
        <v>6428.88</v>
      </c>
      <c r="M854" s="3">
        <v>1072.1199999999999</v>
      </c>
      <c r="N854" s="3">
        <f t="shared" si="679"/>
        <v>6432.72</v>
      </c>
      <c r="O854" s="3">
        <f t="shared" si="680"/>
        <v>0.63999999999987267</v>
      </c>
      <c r="P854" s="3">
        <f t="shared" si="680"/>
        <v>3.8400000000001455</v>
      </c>
      <c r="R854" s="3">
        <f t="shared" si="681"/>
        <v>0</v>
      </c>
      <c r="S854" s="3">
        <f t="shared" si="682"/>
        <v>0</v>
      </c>
      <c r="T854" s="3">
        <f t="shared" si="683"/>
        <v>0</v>
      </c>
      <c r="U854" s="3">
        <f t="shared" si="684"/>
        <v>0</v>
      </c>
    </row>
    <row r="855" spans="2:21" s="1" customFormat="1" ht="15" hidden="1" customHeight="1" x14ac:dyDescent="0.3">
      <c r="B855" s="4" t="s">
        <v>1650</v>
      </c>
      <c r="C855" s="4" t="s">
        <v>1651</v>
      </c>
      <c r="D855" s="3" t="s">
        <v>28</v>
      </c>
      <c r="E855" s="18">
        <v>60</v>
      </c>
      <c r="F855" s="18"/>
      <c r="G855" s="18"/>
      <c r="H855" s="18"/>
      <c r="I855" s="18">
        <f>-VLOOKUP(B855,'DD-5'!$B$12:$G$280,4,FALSE)</f>
        <v>-60</v>
      </c>
      <c r="J855" s="97">
        <f t="shared" si="677"/>
        <v>0</v>
      </c>
      <c r="K855" s="3">
        <v>106.05</v>
      </c>
      <c r="L855" s="3">
        <f t="shared" si="678"/>
        <v>0</v>
      </c>
      <c r="M855" s="3">
        <v>106.69</v>
      </c>
      <c r="N855" s="3">
        <f t="shared" si="679"/>
        <v>0</v>
      </c>
      <c r="O855" s="3">
        <f t="shared" si="680"/>
        <v>0.64000000000000057</v>
      </c>
      <c r="P855" s="3">
        <f t="shared" si="680"/>
        <v>0</v>
      </c>
      <c r="R855" s="3">
        <f t="shared" si="681"/>
        <v>0</v>
      </c>
      <c r="S855" s="3">
        <f t="shared" si="682"/>
        <v>0</v>
      </c>
      <c r="T855" s="3">
        <f t="shared" si="683"/>
        <v>0</v>
      </c>
      <c r="U855" s="3">
        <f t="shared" si="684"/>
        <v>-6363</v>
      </c>
    </row>
    <row r="856" spans="2:21" s="1" customFormat="1" ht="15" hidden="1" customHeight="1" x14ac:dyDescent="0.3">
      <c r="B856" s="4" t="s">
        <v>1652</v>
      </c>
      <c r="C856" s="4" t="s">
        <v>1653</v>
      </c>
      <c r="D856" s="3" t="s">
        <v>28</v>
      </c>
      <c r="E856" s="18">
        <v>25</v>
      </c>
      <c r="F856" s="18"/>
      <c r="G856" s="18"/>
      <c r="H856" s="18"/>
      <c r="I856" s="18">
        <f>-VLOOKUP(B856,'DD-5'!$B$12:$G$280,4,FALSE)</f>
        <v>-25</v>
      </c>
      <c r="J856" s="97">
        <f t="shared" si="677"/>
        <v>0</v>
      </c>
      <c r="K856" s="3">
        <v>109.12</v>
      </c>
      <c r="L856" s="3">
        <f t="shared" si="678"/>
        <v>0</v>
      </c>
      <c r="M856" s="3">
        <v>109.76</v>
      </c>
      <c r="N856" s="3">
        <f t="shared" si="679"/>
        <v>0</v>
      </c>
      <c r="O856" s="3">
        <f t="shared" si="680"/>
        <v>0.64000000000000057</v>
      </c>
      <c r="P856" s="3">
        <f t="shared" si="680"/>
        <v>0</v>
      </c>
      <c r="R856" s="3">
        <f t="shared" si="681"/>
        <v>0</v>
      </c>
      <c r="S856" s="3">
        <f t="shared" si="682"/>
        <v>0</v>
      </c>
      <c r="T856" s="3">
        <f t="shared" si="683"/>
        <v>0</v>
      </c>
      <c r="U856" s="3">
        <f t="shared" si="684"/>
        <v>-2728</v>
      </c>
    </row>
    <row r="857" spans="2:21" s="1" customFormat="1" ht="15" hidden="1" customHeight="1" x14ac:dyDescent="0.3">
      <c r="B857" s="4" t="s">
        <v>1654</v>
      </c>
      <c r="C857" s="4" t="s">
        <v>1655</v>
      </c>
      <c r="D857" s="3" t="s">
        <v>28</v>
      </c>
      <c r="E857" s="18">
        <v>30</v>
      </c>
      <c r="F857" s="18"/>
      <c r="G857" s="18"/>
      <c r="H857" s="18"/>
      <c r="I857" s="18">
        <f>-VLOOKUP(B857,'DD-5'!$B$12:$G$280,4,FALSE)</f>
        <v>-30</v>
      </c>
      <c r="J857" s="97">
        <f t="shared" si="677"/>
        <v>0</v>
      </c>
      <c r="K857" s="3">
        <v>124.86</v>
      </c>
      <c r="L857" s="3">
        <f t="shared" si="678"/>
        <v>0</v>
      </c>
      <c r="M857" s="3">
        <v>125.5</v>
      </c>
      <c r="N857" s="3">
        <f t="shared" si="679"/>
        <v>0</v>
      </c>
      <c r="O857" s="3">
        <f t="shared" si="680"/>
        <v>0.64000000000000057</v>
      </c>
      <c r="P857" s="3">
        <f t="shared" si="680"/>
        <v>0</v>
      </c>
      <c r="R857" s="3">
        <f t="shared" si="681"/>
        <v>0</v>
      </c>
      <c r="S857" s="3">
        <f t="shared" si="682"/>
        <v>0</v>
      </c>
      <c r="T857" s="3">
        <f t="shared" si="683"/>
        <v>0</v>
      </c>
      <c r="U857" s="3">
        <f t="shared" si="684"/>
        <v>-3745.8</v>
      </c>
    </row>
    <row r="858" spans="2:21" s="1" customFormat="1" ht="15" hidden="1" customHeight="1" x14ac:dyDescent="0.3">
      <c r="B858" s="4" t="s">
        <v>1656</v>
      </c>
      <c r="C858" s="4" t="s">
        <v>1657</v>
      </c>
      <c r="D858" s="3" t="s">
        <v>28</v>
      </c>
      <c r="E858" s="18">
        <v>40</v>
      </c>
      <c r="F858" s="18"/>
      <c r="G858" s="18"/>
      <c r="H858" s="18"/>
      <c r="I858" s="18">
        <f>-VLOOKUP(B858,'DD-5'!$B$12:$G$280,4,FALSE)</f>
        <v>-40</v>
      </c>
      <c r="J858" s="97">
        <f t="shared" si="677"/>
        <v>0</v>
      </c>
      <c r="K858" s="3">
        <v>189.14</v>
      </c>
      <c r="L858" s="3">
        <f t="shared" si="678"/>
        <v>0</v>
      </c>
      <c r="M858" s="3">
        <v>189.78</v>
      </c>
      <c r="N858" s="3">
        <f t="shared" si="679"/>
        <v>0</v>
      </c>
      <c r="O858" s="3">
        <f t="shared" si="680"/>
        <v>0.64000000000001478</v>
      </c>
      <c r="P858" s="3">
        <f t="shared" si="680"/>
        <v>0</v>
      </c>
      <c r="R858" s="3">
        <f t="shared" si="681"/>
        <v>0</v>
      </c>
      <c r="S858" s="3">
        <f t="shared" si="682"/>
        <v>0</v>
      </c>
      <c r="T858" s="3">
        <f t="shared" si="683"/>
        <v>0</v>
      </c>
      <c r="U858" s="3">
        <f t="shared" si="684"/>
        <v>-7565.6</v>
      </c>
    </row>
    <row r="859" spans="2:21" s="1" customFormat="1" ht="15" hidden="1" customHeight="1" x14ac:dyDescent="0.3">
      <c r="B859" s="4" t="s">
        <v>1658</v>
      </c>
      <c r="C859" s="4" t="s">
        <v>1659</v>
      </c>
      <c r="D859" s="3" t="s">
        <v>28</v>
      </c>
      <c r="E859" s="18">
        <v>45</v>
      </c>
      <c r="F859" s="18"/>
      <c r="G859" s="18"/>
      <c r="H859" s="18"/>
      <c r="I859" s="18">
        <f>-VLOOKUP(B859,'DD-5'!$B$12:$G$280,4,FALSE)</f>
        <v>-45</v>
      </c>
      <c r="J859" s="97">
        <f t="shared" si="677"/>
        <v>0</v>
      </c>
      <c r="K859" s="3">
        <v>217.9</v>
      </c>
      <c r="L859" s="3">
        <f t="shared" si="678"/>
        <v>0</v>
      </c>
      <c r="M859" s="3">
        <v>218.9</v>
      </c>
      <c r="N859" s="3">
        <f t="shared" si="679"/>
        <v>0</v>
      </c>
      <c r="O859" s="3">
        <f t="shared" si="680"/>
        <v>1</v>
      </c>
      <c r="P859" s="3">
        <f t="shared" si="680"/>
        <v>0</v>
      </c>
      <c r="R859" s="3">
        <f t="shared" si="681"/>
        <v>0</v>
      </c>
      <c r="S859" s="3">
        <f t="shared" si="682"/>
        <v>0</v>
      </c>
      <c r="T859" s="3">
        <f t="shared" si="683"/>
        <v>0</v>
      </c>
      <c r="U859" s="3">
        <f t="shared" si="684"/>
        <v>-9805.5</v>
      </c>
    </row>
    <row r="860" spans="2:21" s="1" customFormat="1" ht="15" hidden="1" customHeight="1" x14ac:dyDescent="0.3">
      <c r="B860" s="4" t="s">
        <v>1660</v>
      </c>
      <c r="C860" s="4" t="s">
        <v>1661</v>
      </c>
      <c r="D860" s="3" t="s">
        <v>28</v>
      </c>
      <c r="E860" s="18">
        <v>61</v>
      </c>
      <c r="F860" s="18"/>
      <c r="G860" s="18"/>
      <c r="H860" s="18"/>
      <c r="I860" s="18">
        <f>-VLOOKUP(B860,'DD-5'!$B$12:$G$280,4,FALSE)</f>
        <v>-61</v>
      </c>
      <c r="J860" s="97">
        <f t="shared" si="677"/>
        <v>0</v>
      </c>
      <c r="K860" s="3">
        <v>240.12</v>
      </c>
      <c r="L860" s="3">
        <f t="shared" si="678"/>
        <v>0</v>
      </c>
      <c r="M860" s="3">
        <v>240.76</v>
      </c>
      <c r="N860" s="3">
        <f t="shared" si="679"/>
        <v>0</v>
      </c>
      <c r="O860" s="3">
        <f t="shared" si="680"/>
        <v>0.63999999999998636</v>
      </c>
      <c r="P860" s="3">
        <f t="shared" si="680"/>
        <v>0</v>
      </c>
      <c r="R860" s="3">
        <f t="shared" si="681"/>
        <v>0</v>
      </c>
      <c r="S860" s="3">
        <f t="shared" si="682"/>
        <v>0</v>
      </c>
      <c r="T860" s="3">
        <f t="shared" si="683"/>
        <v>0</v>
      </c>
      <c r="U860" s="3">
        <f t="shared" si="684"/>
        <v>-14647.32</v>
      </c>
    </row>
    <row r="861" spans="2:21" s="1" customFormat="1" ht="15" hidden="1" customHeight="1" x14ac:dyDescent="0.3">
      <c r="B861" s="4" t="s">
        <v>1662</v>
      </c>
      <c r="C861" s="4" t="s">
        <v>1663</v>
      </c>
      <c r="D861" s="3" t="s">
        <v>28</v>
      </c>
      <c r="E861" s="18">
        <v>25</v>
      </c>
      <c r="F861" s="18"/>
      <c r="G861" s="18"/>
      <c r="H861" s="18"/>
      <c r="I861" s="18">
        <f>-VLOOKUP(B861,'DD-5'!$B$12:$G$280,4,FALSE)</f>
        <v>-25</v>
      </c>
      <c r="J861" s="97">
        <f t="shared" si="677"/>
        <v>0</v>
      </c>
      <c r="K861" s="3">
        <v>257.72000000000003</v>
      </c>
      <c r="L861" s="3">
        <f t="shared" si="678"/>
        <v>0</v>
      </c>
      <c r="M861" s="3">
        <v>258.36</v>
      </c>
      <c r="N861" s="3">
        <f t="shared" si="679"/>
        <v>0</v>
      </c>
      <c r="O861" s="3">
        <f t="shared" si="680"/>
        <v>0.63999999999998636</v>
      </c>
      <c r="P861" s="3">
        <f t="shared" si="680"/>
        <v>0</v>
      </c>
      <c r="R861" s="3">
        <f t="shared" si="681"/>
        <v>0</v>
      </c>
      <c r="S861" s="3">
        <f t="shared" si="682"/>
        <v>0</v>
      </c>
      <c r="T861" s="3">
        <f t="shared" si="683"/>
        <v>0</v>
      </c>
      <c r="U861" s="3">
        <f t="shared" si="684"/>
        <v>-6443</v>
      </c>
    </row>
    <row r="862" spans="2:21" s="1" customFormat="1" ht="15" hidden="1" customHeight="1" x14ac:dyDescent="0.3">
      <c r="B862" s="4" t="s">
        <v>1664</v>
      </c>
      <c r="C862" s="4" t="s">
        <v>1665</v>
      </c>
      <c r="D862" s="3" t="s">
        <v>28</v>
      </c>
      <c r="E862" s="18">
        <v>20</v>
      </c>
      <c r="F862" s="18"/>
      <c r="G862" s="18"/>
      <c r="H862" s="18"/>
      <c r="I862" s="18">
        <f>-VLOOKUP(B862,'DD-5'!$B$12:$G$280,4,FALSE)</f>
        <v>-20</v>
      </c>
      <c r="J862" s="97">
        <f t="shared" si="677"/>
        <v>0</v>
      </c>
      <c r="K862" s="3">
        <v>252.73</v>
      </c>
      <c r="L862" s="3">
        <f t="shared" si="678"/>
        <v>0</v>
      </c>
      <c r="M862" s="3">
        <v>253.37</v>
      </c>
      <c r="N862" s="3">
        <f t="shared" si="679"/>
        <v>0</v>
      </c>
      <c r="O862" s="3">
        <f t="shared" si="680"/>
        <v>0.64000000000001478</v>
      </c>
      <c r="P862" s="3">
        <f t="shared" si="680"/>
        <v>0</v>
      </c>
      <c r="R862" s="3">
        <f t="shared" si="681"/>
        <v>0</v>
      </c>
      <c r="S862" s="3">
        <f t="shared" si="682"/>
        <v>0</v>
      </c>
      <c r="T862" s="3">
        <f t="shared" si="683"/>
        <v>0</v>
      </c>
      <c r="U862" s="3">
        <f t="shared" si="684"/>
        <v>-5054.6000000000004</v>
      </c>
    </row>
    <row r="863" spans="2:21" s="1" customFormat="1" ht="15" hidden="1" customHeight="1" x14ac:dyDescent="0.3">
      <c r="B863" s="4" t="s">
        <v>1666</v>
      </c>
      <c r="C863" s="4" t="s">
        <v>1667</v>
      </c>
      <c r="D863" s="3" t="s">
        <v>28</v>
      </c>
      <c r="E863" s="18">
        <v>31</v>
      </c>
      <c r="F863" s="18"/>
      <c r="G863" s="18"/>
      <c r="H863" s="18"/>
      <c r="I863" s="18">
        <f>-VLOOKUP(B863,'DD-5'!$B$12:$G$280,4,FALSE)</f>
        <v>-31</v>
      </c>
      <c r="J863" s="97">
        <f t="shared" si="677"/>
        <v>0</v>
      </c>
      <c r="K863" s="3">
        <v>967.93</v>
      </c>
      <c r="L863" s="3">
        <f t="shared" si="678"/>
        <v>0</v>
      </c>
      <c r="M863" s="3">
        <v>968.93</v>
      </c>
      <c r="N863" s="3">
        <f t="shared" si="679"/>
        <v>0</v>
      </c>
      <c r="O863" s="3">
        <f t="shared" si="680"/>
        <v>1</v>
      </c>
      <c r="P863" s="3">
        <f t="shared" si="680"/>
        <v>0</v>
      </c>
      <c r="R863" s="3">
        <f t="shared" si="681"/>
        <v>0</v>
      </c>
      <c r="S863" s="3">
        <f t="shared" si="682"/>
        <v>0</v>
      </c>
      <c r="T863" s="3">
        <f t="shared" si="683"/>
        <v>0</v>
      </c>
      <c r="U863" s="3">
        <f t="shared" si="684"/>
        <v>-30005.83</v>
      </c>
    </row>
    <row r="864" spans="2:21" s="1" customFormat="1" ht="15" customHeight="1" x14ac:dyDescent="0.3">
      <c r="B864" s="4" t="s">
        <v>1668</v>
      </c>
      <c r="C864" s="4" t="s">
        <v>1669</v>
      </c>
      <c r="D864" s="3" t="s">
        <v>28</v>
      </c>
      <c r="E864" s="18">
        <v>1</v>
      </c>
      <c r="F864" s="18"/>
      <c r="G864" s="18"/>
      <c r="H864" s="18"/>
      <c r="I864" s="18"/>
      <c r="J864" s="97">
        <f t="shared" si="677"/>
        <v>1</v>
      </c>
      <c r="K864" s="3">
        <v>486.81</v>
      </c>
      <c r="L864" s="3">
        <f t="shared" si="678"/>
        <v>486.81</v>
      </c>
      <c r="M864" s="3">
        <v>487.81</v>
      </c>
      <c r="N864" s="3">
        <f t="shared" si="679"/>
        <v>487.81</v>
      </c>
      <c r="O864" s="3">
        <f t="shared" si="680"/>
        <v>1</v>
      </c>
      <c r="P864" s="3">
        <f t="shared" si="680"/>
        <v>1</v>
      </c>
      <c r="R864" s="3">
        <f t="shared" si="681"/>
        <v>0</v>
      </c>
      <c r="S864" s="3">
        <f t="shared" si="682"/>
        <v>0</v>
      </c>
      <c r="T864" s="3">
        <f t="shared" si="683"/>
        <v>0</v>
      </c>
      <c r="U864" s="3">
        <f t="shared" si="684"/>
        <v>0</v>
      </c>
    </row>
    <row r="865" spans="2:21" s="1" customFormat="1" ht="15" hidden="1" customHeight="1" x14ac:dyDescent="0.3">
      <c r="B865" s="4" t="s">
        <v>1670</v>
      </c>
      <c r="C865" s="4" t="s">
        <v>1671</v>
      </c>
      <c r="D865" s="3" t="s">
        <v>28</v>
      </c>
      <c r="E865" s="18">
        <v>10</v>
      </c>
      <c r="F865" s="18"/>
      <c r="G865" s="18"/>
      <c r="H865" s="18"/>
      <c r="I865" s="18">
        <f>-VLOOKUP(B865,'DD-5'!$B$12:$G$280,4,FALSE)</f>
        <v>-10</v>
      </c>
      <c r="J865" s="97">
        <f t="shared" si="677"/>
        <v>0</v>
      </c>
      <c r="K865" s="3">
        <v>129.18</v>
      </c>
      <c r="L865" s="3">
        <f t="shared" si="678"/>
        <v>0</v>
      </c>
      <c r="M865" s="3">
        <v>129.5</v>
      </c>
      <c r="N865" s="3">
        <f t="shared" si="679"/>
        <v>0</v>
      </c>
      <c r="O865" s="3">
        <f t="shared" si="680"/>
        <v>0.31999999999999318</v>
      </c>
      <c r="P865" s="3">
        <f t="shared" si="680"/>
        <v>0</v>
      </c>
      <c r="R865" s="3">
        <f t="shared" si="681"/>
        <v>0</v>
      </c>
      <c r="S865" s="3">
        <f t="shared" si="682"/>
        <v>0</v>
      </c>
      <c r="T865" s="3">
        <f t="shared" si="683"/>
        <v>0</v>
      </c>
      <c r="U865" s="3">
        <f t="shared" si="684"/>
        <v>-1291.8</v>
      </c>
    </row>
    <row r="866" spans="2:21" s="1" customFormat="1" ht="15" hidden="1" customHeight="1" x14ac:dyDescent="0.3">
      <c r="B866" s="4" t="s">
        <v>1672</v>
      </c>
      <c r="C866" s="4" t="s">
        <v>1673</v>
      </c>
      <c r="D866" s="3" t="s">
        <v>28</v>
      </c>
      <c r="E866" s="18">
        <v>5</v>
      </c>
      <c r="F866" s="18"/>
      <c r="G866" s="18"/>
      <c r="H866" s="18"/>
      <c r="I866" s="18">
        <f>-VLOOKUP(B866,'DD-5'!$B$12:$G$280,4,FALSE)</f>
        <v>-5</v>
      </c>
      <c r="J866" s="97">
        <f t="shared" si="677"/>
        <v>0</v>
      </c>
      <c r="K866" s="3">
        <v>150.75</v>
      </c>
      <c r="L866" s="3">
        <f t="shared" si="678"/>
        <v>0</v>
      </c>
      <c r="M866" s="3">
        <v>151.07</v>
      </c>
      <c r="N866" s="3">
        <f t="shared" si="679"/>
        <v>0</v>
      </c>
      <c r="O866" s="3">
        <f t="shared" si="680"/>
        <v>0.31999999999999318</v>
      </c>
      <c r="P866" s="3">
        <f t="shared" si="680"/>
        <v>0</v>
      </c>
      <c r="R866" s="3">
        <f t="shared" si="681"/>
        <v>0</v>
      </c>
      <c r="S866" s="3">
        <f t="shared" si="682"/>
        <v>0</v>
      </c>
      <c r="T866" s="3">
        <f t="shared" si="683"/>
        <v>0</v>
      </c>
      <c r="U866" s="3">
        <f t="shared" si="684"/>
        <v>-753.75</v>
      </c>
    </row>
    <row r="867" spans="2:21" s="1" customFormat="1" ht="15" hidden="1" customHeight="1" x14ac:dyDescent="0.3">
      <c r="B867" s="4" t="s">
        <v>1674</v>
      </c>
      <c r="C867" s="4" t="s">
        <v>1675</v>
      </c>
      <c r="D867" s="3" t="s">
        <v>28</v>
      </c>
      <c r="E867" s="18">
        <v>15</v>
      </c>
      <c r="F867" s="18"/>
      <c r="G867" s="18"/>
      <c r="H867" s="18"/>
      <c r="I867" s="18">
        <f>-VLOOKUP(B867,'DD-5'!$B$12:$G$280,4,FALSE)</f>
        <v>-15</v>
      </c>
      <c r="J867" s="97">
        <f t="shared" si="677"/>
        <v>0</v>
      </c>
      <c r="K867" s="3">
        <v>235.39</v>
      </c>
      <c r="L867" s="3">
        <f t="shared" si="678"/>
        <v>0</v>
      </c>
      <c r="M867" s="3">
        <v>235.71</v>
      </c>
      <c r="N867" s="3">
        <f t="shared" si="679"/>
        <v>0</v>
      </c>
      <c r="O867" s="3">
        <f t="shared" si="680"/>
        <v>0.3200000000000216</v>
      </c>
      <c r="P867" s="3">
        <f t="shared" si="680"/>
        <v>0</v>
      </c>
      <c r="R867" s="3">
        <f t="shared" si="681"/>
        <v>0</v>
      </c>
      <c r="S867" s="3">
        <f t="shared" si="682"/>
        <v>0</v>
      </c>
      <c r="T867" s="3">
        <f t="shared" si="683"/>
        <v>0</v>
      </c>
      <c r="U867" s="3">
        <f t="shared" si="684"/>
        <v>-3530.85</v>
      </c>
    </row>
    <row r="868" spans="2:21" s="1" customFormat="1" ht="15" hidden="1" customHeight="1" x14ac:dyDescent="0.3">
      <c r="B868" s="4" t="s">
        <v>1676</v>
      </c>
      <c r="C868" s="4" t="s">
        <v>1677</v>
      </c>
      <c r="D868" s="3" t="s">
        <v>28</v>
      </c>
      <c r="E868" s="18">
        <v>25</v>
      </c>
      <c r="F868" s="18"/>
      <c r="G868" s="18"/>
      <c r="H868" s="18"/>
      <c r="I868" s="18">
        <f>-VLOOKUP(B868,'DD-5'!$B$12:$G$280,4,FALSE)</f>
        <v>-25</v>
      </c>
      <c r="J868" s="97">
        <f t="shared" si="677"/>
        <v>0</v>
      </c>
      <c r="K868" s="3">
        <v>259.16000000000003</v>
      </c>
      <c r="L868" s="3">
        <f t="shared" si="678"/>
        <v>0</v>
      </c>
      <c r="M868" s="3">
        <v>259.8</v>
      </c>
      <c r="N868" s="3">
        <f t="shared" si="679"/>
        <v>0</v>
      </c>
      <c r="O868" s="3">
        <f t="shared" si="680"/>
        <v>0.63999999999998636</v>
      </c>
      <c r="P868" s="3">
        <f t="shared" si="680"/>
        <v>0</v>
      </c>
      <c r="R868" s="3">
        <f t="shared" si="681"/>
        <v>0</v>
      </c>
      <c r="S868" s="3">
        <f t="shared" si="682"/>
        <v>0</v>
      </c>
      <c r="T868" s="3">
        <f t="shared" si="683"/>
        <v>0</v>
      </c>
      <c r="U868" s="3">
        <f t="shared" si="684"/>
        <v>-6479</v>
      </c>
    </row>
    <row r="869" spans="2:21" s="1" customFormat="1" ht="15" hidden="1" customHeight="1" x14ac:dyDescent="0.3">
      <c r="B869" s="4" t="s">
        <v>1678</v>
      </c>
      <c r="C869" s="4" t="s">
        <v>1679</v>
      </c>
      <c r="D869" s="3" t="s">
        <v>28</v>
      </c>
      <c r="E869" s="18">
        <v>30</v>
      </c>
      <c r="F869" s="18"/>
      <c r="G869" s="18"/>
      <c r="H869" s="18"/>
      <c r="I869" s="18">
        <f>-VLOOKUP(B869,'DD-5'!$B$12:$G$280,4,FALSE)</f>
        <v>-30</v>
      </c>
      <c r="J869" s="97">
        <f t="shared" si="677"/>
        <v>0</v>
      </c>
      <c r="K869" s="3">
        <v>290.07</v>
      </c>
      <c r="L869" s="3">
        <f t="shared" si="678"/>
        <v>0</v>
      </c>
      <c r="M869" s="3">
        <v>290.70999999999998</v>
      </c>
      <c r="N869" s="3">
        <f t="shared" si="679"/>
        <v>0</v>
      </c>
      <c r="O869" s="3">
        <f t="shared" si="680"/>
        <v>0.63999999999998636</v>
      </c>
      <c r="P869" s="3">
        <f t="shared" si="680"/>
        <v>0</v>
      </c>
      <c r="R869" s="3">
        <f t="shared" si="681"/>
        <v>0</v>
      </c>
      <c r="S869" s="3">
        <f t="shared" si="682"/>
        <v>0</v>
      </c>
      <c r="T869" s="3">
        <f t="shared" si="683"/>
        <v>0</v>
      </c>
      <c r="U869" s="3">
        <f t="shared" si="684"/>
        <v>-8702.1</v>
      </c>
    </row>
    <row r="870" spans="2:21" s="1" customFormat="1" ht="15" hidden="1" customHeight="1" x14ac:dyDescent="0.3">
      <c r="B870" s="4" t="s">
        <v>1680</v>
      </c>
      <c r="C870" s="4" t="s">
        <v>1681</v>
      </c>
      <c r="D870" s="3" t="s">
        <v>28</v>
      </c>
      <c r="E870" s="18">
        <v>6</v>
      </c>
      <c r="F870" s="18"/>
      <c r="G870" s="18"/>
      <c r="H870" s="18"/>
      <c r="I870" s="18">
        <f>-VLOOKUP(B870,'DD-5'!$B$12:$G$280,4,FALSE)</f>
        <v>-6</v>
      </c>
      <c r="J870" s="97">
        <f t="shared" si="677"/>
        <v>0</v>
      </c>
      <c r="K870" s="3">
        <v>314.72000000000003</v>
      </c>
      <c r="L870" s="3">
        <f t="shared" si="678"/>
        <v>0</v>
      </c>
      <c r="M870" s="3">
        <v>315.36</v>
      </c>
      <c r="N870" s="3">
        <f t="shared" si="679"/>
        <v>0</v>
      </c>
      <c r="O870" s="3">
        <f t="shared" si="680"/>
        <v>0.63999999999998636</v>
      </c>
      <c r="P870" s="3">
        <f t="shared" si="680"/>
        <v>0</v>
      </c>
      <c r="R870" s="3">
        <f t="shared" si="681"/>
        <v>0</v>
      </c>
      <c r="S870" s="3">
        <f t="shared" si="682"/>
        <v>0</v>
      </c>
      <c r="T870" s="3">
        <f t="shared" si="683"/>
        <v>0</v>
      </c>
      <c r="U870" s="3">
        <f t="shared" si="684"/>
        <v>-1888.32</v>
      </c>
    </row>
    <row r="871" spans="2:21" s="1" customFormat="1" ht="15" hidden="1" customHeight="1" x14ac:dyDescent="0.3">
      <c r="B871" s="4" t="s">
        <v>1682</v>
      </c>
      <c r="C871" s="4" t="s">
        <v>1683</v>
      </c>
      <c r="D871" s="3" t="s">
        <v>28</v>
      </c>
      <c r="E871" s="18">
        <v>10</v>
      </c>
      <c r="F871" s="18"/>
      <c r="G871" s="18"/>
      <c r="H871" s="18"/>
      <c r="I871" s="18">
        <f>-VLOOKUP(B871,'DD-5'!$B$12:$G$280,4,FALSE)</f>
        <v>-10</v>
      </c>
      <c r="J871" s="97">
        <f t="shared" si="677"/>
        <v>0</v>
      </c>
      <c r="K871" s="3">
        <v>575.71</v>
      </c>
      <c r="L871" s="3">
        <f t="shared" si="678"/>
        <v>0</v>
      </c>
      <c r="M871" s="3">
        <v>576.35</v>
      </c>
      <c r="N871" s="3">
        <f t="shared" si="679"/>
        <v>0</v>
      </c>
      <c r="O871" s="3">
        <f t="shared" si="680"/>
        <v>0.63999999999998636</v>
      </c>
      <c r="P871" s="3">
        <f t="shared" si="680"/>
        <v>0</v>
      </c>
      <c r="R871" s="3">
        <f t="shared" si="681"/>
        <v>0</v>
      </c>
      <c r="S871" s="3">
        <f t="shared" si="682"/>
        <v>0</v>
      </c>
      <c r="T871" s="3">
        <f t="shared" si="683"/>
        <v>0</v>
      </c>
      <c r="U871" s="3">
        <f t="shared" si="684"/>
        <v>-5757.1</v>
      </c>
    </row>
    <row r="872" spans="2:21" s="1" customFormat="1" ht="15" hidden="1" customHeight="1" x14ac:dyDescent="0.3">
      <c r="B872" s="4" t="s">
        <v>1684</v>
      </c>
      <c r="C872" s="4" t="s">
        <v>1685</v>
      </c>
      <c r="D872" s="3" t="s">
        <v>28</v>
      </c>
      <c r="E872" s="18">
        <v>20</v>
      </c>
      <c r="F872" s="18"/>
      <c r="G872" s="18"/>
      <c r="H872" s="18"/>
      <c r="I872" s="18">
        <f>-VLOOKUP(B872,'DD-5'!$B$12:$G$280,4,FALSE)</f>
        <v>-20</v>
      </c>
      <c r="J872" s="97">
        <f t="shared" si="677"/>
        <v>0</v>
      </c>
      <c r="K872" s="3">
        <v>119.47</v>
      </c>
      <c r="L872" s="3">
        <f t="shared" si="678"/>
        <v>0</v>
      </c>
      <c r="M872" s="3">
        <v>120.11</v>
      </c>
      <c r="N872" s="3">
        <f t="shared" si="679"/>
        <v>0</v>
      </c>
      <c r="O872" s="3">
        <f t="shared" si="680"/>
        <v>0.64000000000000057</v>
      </c>
      <c r="P872" s="3">
        <f t="shared" si="680"/>
        <v>0</v>
      </c>
      <c r="R872" s="3">
        <f t="shared" si="681"/>
        <v>0</v>
      </c>
      <c r="S872" s="3">
        <f t="shared" si="682"/>
        <v>0</v>
      </c>
      <c r="T872" s="3">
        <f t="shared" si="683"/>
        <v>0</v>
      </c>
      <c r="U872" s="3">
        <f t="shared" si="684"/>
        <v>-2389.4</v>
      </c>
    </row>
    <row r="873" spans="2:21" s="1" customFormat="1" ht="15" hidden="1" customHeight="1" x14ac:dyDescent="0.3">
      <c r="B873" s="4" t="s">
        <v>1686</v>
      </c>
      <c r="C873" s="4" t="s">
        <v>1687</v>
      </c>
      <c r="D873" s="3" t="s">
        <v>28</v>
      </c>
      <c r="E873" s="18">
        <v>40</v>
      </c>
      <c r="F873" s="18"/>
      <c r="G873" s="18"/>
      <c r="H873" s="18"/>
      <c r="I873" s="18">
        <f>-VLOOKUP(B873,'DD-5'!$B$12:$G$280,4,FALSE)</f>
        <v>-40</v>
      </c>
      <c r="J873" s="97">
        <f t="shared" si="677"/>
        <v>0</v>
      </c>
      <c r="K873" s="3">
        <v>123.35</v>
      </c>
      <c r="L873" s="3">
        <f t="shared" si="678"/>
        <v>0</v>
      </c>
      <c r="M873" s="3">
        <v>123.99</v>
      </c>
      <c r="N873" s="3">
        <f t="shared" si="679"/>
        <v>0</v>
      </c>
      <c r="O873" s="3">
        <f t="shared" si="680"/>
        <v>0.64000000000000057</v>
      </c>
      <c r="P873" s="3">
        <f t="shared" si="680"/>
        <v>0</v>
      </c>
      <c r="R873" s="3">
        <f t="shared" si="681"/>
        <v>0</v>
      </c>
      <c r="S873" s="3">
        <f t="shared" si="682"/>
        <v>0</v>
      </c>
      <c r="T873" s="3">
        <f t="shared" si="683"/>
        <v>0</v>
      </c>
      <c r="U873" s="3">
        <f t="shared" si="684"/>
        <v>-4934</v>
      </c>
    </row>
    <row r="874" spans="2:21" s="1" customFormat="1" ht="15" hidden="1" customHeight="1" x14ac:dyDescent="0.3">
      <c r="B874" s="4" t="s">
        <v>1688</v>
      </c>
      <c r="C874" s="4" t="s">
        <v>1689</v>
      </c>
      <c r="D874" s="3" t="s">
        <v>28</v>
      </c>
      <c r="E874" s="18">
        <v>55</v>
      </c>
      <c r="F874" s="18"/>
      <c r="G874" s="18"/>
      <c r="H874" s="18"/>
      <c r="I874" s="18">
        <f>-VLOOKUP(B874,'DD-5'!$B$12:$G$280,4,FALSE)</f>
        <v>-55</v>
      </c>
      <c r="J874" s="97">
        <f t="shared" si="677"/>
        <v>0</v>
      </c>
      <c r="K874" s="3">
        <v>123.3</v>
      </c>
      <c r="L874" s="3">
        <f t="shared" si="678"/>
        <v>0</v>
      </c>
      <c r="M874" s="3">
        <v>123.94</v>
      </c>
      <c r="N874" s="3">
        <f t="shared" si="679"/>
        <v>0</v>
      </c>
      <c r="O874" s="3">
        <f t="shared" si="680"/>
        <v>0.64000000000000057</v>
      </c>
      <c r="P874" s="3">
        <f t="shared" si="680"/>
        <v>0</v>
      </c>
      <c r="R874" s="3">
        <f t="shared" si="681"/>
        <v>0</v>
      </c>
      <c r="S874" s="3">
        <f t="shared" si="682"/>
        <v>0</v>
      </c>
      <c r="T874" s="3">
        <f t="shared" si="683"/>
        <v>0</v>
      </c>
      <c r="U874" s="3">
        <f t="shared" si="684"/>
        <v>-6781.5</v>
      </c>
    </row>
    <row r="875" spans="2:21" s="1" customFormat="1" ht="15" hidden="1" customHeight="1" x14ac:dyDescent="0.3">
      <c r="B875" s="4" t="s">
        <v>1690</v>
      </c>
      <c r="C875" s="4" t="s">
        <v>1691</v>
      </c>
      <c r="D875" s="3" t="s">
        <v>28</v>
      </c>
      <c r="E875" s="18">
        <v>27</v>
      </c>
      <c r="F875" s="18"/>
      <c r="G875" s="18"/>
      <c r="H875" s="18"/>
      <c r="I875" s="18">
        <f>-VLOOKUP(B875,'DD-5'!$B$12:$G$280,4,FALSE)</f>
        <v>-27</v>
      </c>
      <c r="J875" s="97">
        <f t="shared" si="677"/>
        <v>0</v>
      </c>
      <c r="K875" s="3">
        <v>134.51</v>
      </c>
      <c r="L875" s="3">
        <f t="shared" si="678"/>
        <v>0</v>
      </c>
      <c r="M875" s="3">
        <v>135.15</v>
      </c>
      <c r="N875" s="3">
        <f t="shared" si="679"/>
        <v>0</v>
      </c>
      <c r="O875" s="3">
        <f t="shared" si="680"/>
        <v>0.64000000000001478</v>
      </c>
      <c r="P875" s="3">
        <f t="shared" si="680"/>
        <v>0</v>
      </c>
      <c r="R875" s="3">
        <f t="shared" si="681"/>
        <v>0</v>
      </c>
      <c r="S875" s="3">
        <f t="shared" si="682"/>
        <v>0</v>
      </c>
      <c r="T875" s="3">
        <f t="shared" si="683"/>
        <v>0</v>
      </c>
      <c r="U875" s="3">
        <f t="shared" si="684"/>
        <v>-3631.77</v>
      </c>
    </row>
    <row r="876" spans="2:21" s="1" customFormat="1" ht="15" hidden="1" customHeight="1" x14ac:dyDescent="0.3">
      <c r="B876" s="4" t="s">
        <v>1692</v>
      </c>
      <c r="C876" s="4" t="s">
        <v>1693</v>
      </c>
      <c r="D876" s="3" t="s">
        <v>28</v>
      </c>
      <c r="E876" s="18">
        <v>48</v>
      </c>
      <c r="F876" s="18"/>
      <c r="G876" s="18"/>
      <c r="H876" s="18"/>
      <c r="I876" s="18">
        <f>-VLOOKUP(B876,'DD-5'!$B$12:$G$280,4,FALSE)</f>
        <v>-48</v>
      </c>
      <c r="J876" s="97">
        <f t="shared" si="677"/>
        <v>0</v>
      </c>
      <c r="K876" s="3">
        <v>121.29</v>
      </c>
      <c r="L876" s="3">
        <f t="shared" si="678"/>
        <v>0</v>
      </c>
      <c r="M876" s="3">
        <v>121.93</v>
      </c>
      <c r="N876" s="3">
        <f t="shared" si="679"/>
        <v>0</v>
      </c>
      <c r="O876" s="3">
        <f t="shared" si="680"/>
        <v>0.64000000000000057</v>
      </c>
      <c r="P876" s="3">
        <f t="shared" si="680"/>
        <v>0</v>
      </c>
      <c r="R876" s="3">
        <f t="shared" si="681"/>
        <v>0</v>
      </c>
      <c r="S876" s="3">
        <f t="shared" si="682"/>
        <v>0</v>
      </c>
      <c r="T876" s="3">
        <f t="shared" si="683"/>
        <v>0</v>
      </c>
      <c r="U876" s="3">
        <f t="shared" si="684"/>
        <v>-5821.92</v>
      </c>
    </row>
    <row r="877" spans="2:21" s="1" customFormat="1" ht="15" hidden="1" customHeight="1" x14ac:dyDescent="0.3">
      <c r="B877" s="4" t="s">
        <v>1694</v>
      </c>
      <c r="C877" s="4" t="s">
        <v>1695</v>
      </c>
      <c r="D877" s="3" t="s">
        <v>28</v>
      </c>
      <c r="E877" s="18">
        <v>14</v>
      </c>
      <c r="F877" s="18"/>
      <c r="G877" s="18"/>
      <c r="H877" s="18"/>
      <c r="I877" s="18">
        <f>-VLOOKUP(B877,'DD-5'!$B$12:$G$280,4,FALSE)</f>
        <v>-14</v>
      </c>
      <c r="J877" s="97">
        <f t="shared" ref="J877:J897" si="685">SUM(E877:I877)</f>
        <v>0</v>
      </c>
      <c r="K877" s="3">
        <v>138.81</v>
      </c>
      <c r="L877" s="3">
        <f t="shared" si="678"/>
        <v>0</v>
      </c>
      <c r="M877" s="3">
        <v>139.44999999999999</v>
      </c>
      <c r="N877" s="3">
        <f t="shared" si="679"/>
        <v>0</v>
      </c>
      <c r="O877" s="3">
        <f t="shared" si="680"/>
        <v>0.63999999999998636</v>
      </c>
      <c r="P877" s="3">
        <f t="shared" si="680"/>
        <v>0</v>
      </c>
      <c r="R877" s="3">
        <f t="shared" ref="R877:R897" si="686">+ROUND($K877*F877,2)</f>
        <v>0</v>
      </c>
      <c r="S877" s="3">
        <f t="shared" ref="S877:S897" si="687">+ROUND($K877*G877,2)</f>
        <v>0</v>
      </c>
      <c r="T877" s="3">
        <f t="shared" ref="T877:T897" si="688">+ROUND($K877*H877,2)</f>
        <v>0</v>
      </c>
      <c r="U877" s="3">
        <f t="shared" ref="U877:U897" si="689">+ROUND($K877*I877,2)</f>
        <v>-1943.34</v>
      </c>
    </row>
    <row r="878" spans="2:21" s="1" customFormat="1" ht="15" hidden="1" customHeight="1" x14ac:dyDescent="0.3">
      <c r="B878" s="4" t="s">
        <v>1696</v>
      </c>
      <c r="C878" s="4" t="s">
        <v>1697</v>
      </c>
      <c r="D878" s="3" t="s">
        <v>28</v>
      </c>
      <c r="E878" s="18">
        <v>20</v>
      </c>
      <c r="F878" s="18"/>
      <c r="G878" s="18"/>
      <c r="H878" s="18"/>
      <c r="I878" s="18">
        <f>-VLOOKUP(B878,'DD-5'!$B$12:$G$280,4,FALSE)</f>
        <v>-20</v>
      </c>
      <c r="J878" s="97">
        <f t="shared" si="685"/>
        <v>0</v>
      </c>
      <c r="K878" s="3">
        <v>159.53</v>
      </c>
      <c r="L878" s="3">
        <f t="shared" si="678"/>
        <v>0</v>
      </c>
      <c r="M878" s="3">
        <v>160.16999999999999</v>
      </c>
      <c r="N878" s="3">
        <f t="shared" si="679"/>
        <v>0</v>
      </c>
      <c r="O878" s="3">
        <f t="shared" si="680"/>
        <v>0.63999999999998636</v>
      </c>
      <c r="P878" s="3">
        <f t="shared" si="680"/>
        <v>0</v>
      </c>
      <c r="R878" s="3">
        <f t="shared" si="686"/>
        <v>0</v>
      </c>
      <c r="S878" s="3">
        <f t="shared" si="687"/>
        <v>0</v>
      </c>
      <c r="T878" s="3">
        <f t="shared" si="688"/>
        <v>0</v>
      </c>
      <c r="U878" s="3">
        <f t="shared" si="689"/>
        <v>-3190.6</v>
      </c>
    </row>
    <row r="879" spans="2:21" s="1" customFormat="1" ht="15" hidden="1" customHeight="1" x14ac:dyDescent="0.3">
      <c r="B879" s="4" t="s">
        <v>1698</v>
      </c>
      <c r="C879" s="4" t="s">
        <v>1699</v>
      </c>
      <c r="D879" s="3" t="s">
        <v>28</v>
      </c>
      <c r="E879" s="18">
        <v>26</v>
      </c>
      <c r="F879" s="18"/>
      <c r="G879" s="18"/>
      <c r="H879" s="18"/>
      <c r="I879" s="18">
        <f>-VLOOKUP(B879,'DD-5'!$B$12:$G$280,4,FALSE)</f>
        <v>-26</v>
      </c>
      <c r="J879" s="97">
        <f t="shared" si="685"/>
        <v>0</v>
      </c>
      <c r="K879" s="3">
        <v>139.55000000000001</v>
      </c>
      <c r="L879" s="3">
        <f t="shared" si="678"/>
        <v>0</v>
      </c>
      <c r="M879" s="3">
        <v>140.19</v>
      </c>
      <c r="N879" s="3">
        <f t="shared" si="679"/>
        <v>0</v>
      </c>
      <c r="O879" s="3">
        <f t="shared" si="680"/>
        <v>0.63999999999998636</v>
      </c>
      <c r="P879" s="3">
        <f t="shared" si="680"/>
        <v>0</v>
      </c>
      <c r="R879" s="3">
        <f t="shared" si="686"/>
        <v>0</v>
      </c>
      <c r="S879" s="3">
        <f t="shared" si="687"/>
        <v>0</v>
      </c>
      <c r="T879" s="3">
        <f t="shared" si="688"/>
        <v>0</v>
      </c>
      <c r="U879" s="3">
        <f t="shared" si="689"/>
        <v>-3628.3</v>
      </c>
    </row>
    <row r="880" spans="2:21" s="1" customFormat="1" ht="15" hidden="1" customHeight="1" x14ac:dyDescent="0.3">
      <c r="B880" s="4" t="s">
        <v>1700</v>
      </c>
      <c r="C880" s="4" t="s">
        <v>1701</v>
      </c>
      <c r="D880" s="3" t="s">
        <v>28</v>
      </c>
      <c r="E880" s="18">
        <v>26</v>
      </c>
      <c r="F880" s="18"/>
      <c r="G880" s="18"/>
      <c r="H880" s="18"/>
      <c r="I880" s="18">
        <f>-VLOOKUP(B880,'DD-5'!$B$12:$G$280,4,FALSE)</f>
        <v>-26</v>
      </c>
      <c r="J880" s="97">
        <f t="shared" si="685"/>
        <v>0</v>
      </c>
      <c r="K880" s="3">
        <v>158.44</v>
      </c>
      <c r="L880" s="3">
        <f t="shared" si="678"/>
        <v>0</v>
      </c>
      <c r="M880" s="3">
        <v>159.08000000000001</v>
      </c>
      <c r="N880" s="3">
        <f t="shared" si="679"/>
        <v>0</v>
      </c>
      <c r="O880" s="3">
        <f t="shared" si="680"/>
        <v>0.64000000000001478</v>
      </c>
      <c r="P880" s="3">
        <f t="shared" si="680"/>
        <v>0</v>
      </c>
      <c r="R880" s="3">
        <f t="shared" si="686"/>
        <v>0</v>
      </c>
      <c r="S880" s="3">
        <f t="shared" si="687"/>
        <v>0</v>
      </c>
      <c r="T880" s="3">
        <f t="shared" si="688"/>
        <v>0</v>
      </c>
      <c r="U880" s="3">
        <f t="shared" si="689"/>
        <v>-4119.4399999999996</v>
      </c>
    </row>
    <row r="881" spans="2:21" s="1" customFormat="1" ht="15" hidden="1" customHeight="1" x14ac:dyDescent="0.3">
      <c r="B881" s="4" t="s">
        <v>1702</v>
      </c>
      <c r="C881" s="4" t="s">
        <v>1703</v>
      </c>
      <c r="D881" s="3" t="s">
        <v>28</v>
      </c>
      <c r="E881" s="18">
        <v>18</v>
      </c>
      <c r="F881" s="18"/>
      <c r="G881" s="18"/>
      <c r="H881" s="18"/>
      <c r="I881" s="18">
        <f>-VLOOKUP(B881,'DD-5'!$B$12:$G$280,4,FALSE)</f>
        <v>-18</v>
      </c>
      <c r="J881" s="97">
        <f t="shared" si="685"/>
        <v>0</v>
      </c>
      <c r="K881" s="3">
        <v>161.08000000000001</v>
      </c>
      <c r="L881" s="3">
        <f t="shared" si="678"/>
        <v>0</v>
      </c>
      <c r="M881" s="3">
        <v>161.72</v>
      </c>
      <c r="N881" s="3">
        <f t="shared" si="679"/>
        <v>0</v>
      </c>
      <c r="O881" s="3">
        <f t="shared" si="680"/>
        <v>0.63999999999998636</v>
      </c>
      <c r="P881" s="3">
        <f t="shared" si="680"/>
        <v>0</v>
      </c>
      <c r="R881" s="3">
        <f t="shared" si="686"/>
        <v>0</v>
      </c>
      <c r="S881" s="3">
        <f t="shared" si="687"/>
        <v>0</v>
      </c>
      <c r="T881" s="3">
        <f t="shared" si="688"/>
        <v>0</v>
      </c>
      <c r="U881" s="3">
        <f t="shared" si="689"/>
        <v>-2899.44</v>
      </c>
    </row>
    <row r="882" spans="2:21" s="1" customFormat="1" ht="15" hidden="1" customHeight="1" x14ac:dyDescent="0.3">
      <c r="B882" s="4" t="s">
        <v>1704</v>
      </c>
      <c r="C882" s="4" t="s">
        <v>1705</v>
      </c>
      <c r="D882" s="3" t="s">
        <v>28</v>
      </c>
      <c r="E882" s="18">
        <v>8</v>
      </c>
      <c r="F882" s="18"/>
      <c r="G882" s="18"/>
      <c r="H882" s="18"/>
      <c r="I882" s="18">
        <f>-VLOOKUP(B882,'DD-5'!$B$12:$G$280,4,FALSE)</f>
        <v>-8</v>
      </c>
      <c r="J882" s="97">
        <f t="shared" si="685"/>
        <v>0</v>
      </c>
      <c r="K882" s="3">
        <v>181.09</v>
      </c>
      <c r="L882" s="3">
        <f t="shared" si="678"/>
        <v>0</v>
      </c>
      <c r="M882" s="3">
        <v>181.73</v>
      </c>
      <c r="N882" s="3">
        <f t="shared" si="679"/>
        <v>0</v>
      </c>
      <c r="O882" s="3">
        <f t="shared" si="680"/>
        <v>0.63999999999998636</v>
      </c>
      <c r="P882" s="3">
        <f t="shared" si="680"/>
        <v>0</v>
      </c>
      <c r="R882" s="3">
        <f t="shared" si="686"/>
        <v>0</v>
      </c>
      <c r="S882" s="3">
        <f t="shared" si="687"/>
        <v>0</v>
      </c>
      <c r="T882" s="3">
        <f t="shared" si="688"/>
        <v>0</v>
      </c>
      <c r="U882" s="3">
        <f t="shared" si="689"/>
        <v>-1448.72</v>
      </c>
    </row>
    <row r="883" spans="2:21" s="1" customFormat="1" ht="15" hidden="1" customHeight="1" x14ac:dyDescent="0.3">
      <c r="B883" s="4" t="s">
        <v>1706</v>
      </c>
      <c r="C883" s="4" t="s">
        <v>1707</v>
      </c>
      <c r="D883" s="3" t="s">
        <v>28</v>
      </c>
      <c r="E883" s="18">
        <v>23</v>
      </c>
      <c r="F883" s="18"/>
      <c r="G883" s="18"/>
      <c r="H883" s="18"/>
      <c r="I883" s="18">
        <f>-VLOOKUP(B883,'DD-5'!$B$12:$G$280,4,FALSE)</f>
        <v>-23</v>
      </c>
      <c r="J883" s="97">
        <f t="shared" si="685"/>
        <v>0</v>
      </c>
      <c r="K883" s="3">
        <v>187.34</v>
      </c>
      <c r="L883" s="3">
        <f t="shared" si="678"/>
        <v>0</v>
      </c>
      <c r="M883" s="3">
        <v>187.98</v>
      </c>
      <c r="N883" s="3">
        <f t="shared" si="679"/>
        <v>0</v>
      </c>
      <c r="O883" s="3">
        <f t="shared" si="680"/>
        <v>0.63999999999998636</v>
      </c>
      <c r="P883" s="3">
        <f t="shared" si="680"/>
        <v>0</v>
      </c>
      <c r="R883" s="3">
        <f t="shared" si="686"/>
        <v>0</v>
      </c>
      <c r="S883" s="3">
        <f t="shared" si="687"/>
        <v>0</v>
      </c>
      <c r="T883" s="3">
        <f t="shared" si="688"/>
        <v>0</v>
      </c>
      <c r="U883" s="3">
        <f t="shared" si="689"/>
        <v>-4308.82</v>
      </c>
    </row>
    <row r="884" spans="2:21" s="1" customFormat="1" ht="15" hidden="1" customHeight="1" x14ac:dyDescent="0.3">
      <c r="B884" s="4" t="s">
        <v>1708</v>
      </c>
      <c r="C884" s="4" t="s">
        <v>1709</v>
      </c>
      <c r="D884" s="3" t="s">
        <v>28</v>
      </c>
      <c r="E884" s="18">
        <v>24</v>
      </c>
      <c r="F884" s="18"/>
      <c r="G884" s="18"/>
      <c r="H884" s="18"/>
      <c r="I884" s="18">
        <f>-VLOOKUP(B884,'DD-5'!$B$12:$G$280,4,FALSE)</f>
        <v>-24</v>
      </c>
      <c r="J884" s="97">
        <f t="shared" si="685"/>
        <v>0</v>
      </c>
      <c r="K884" s="3">
        <v>173.3</v>
      </c>
      <c r="L884" s="3">
        <f t="shared" si="678"/>
        <v>0</v>
      </c>
      <c r="M884" s="3">
        <v>173.94</v>
      </c>
      <c r="N884" s="3">
        <f t="shared" si="679"/>
        <v>0</v>
      </c>
      <c r="O884" s="3">
        <f t="shared" si="680"/>
        <v>0.63999999999998636</v>
      </c>
      <c r="P884" s="3">
        <f t="shared" si="680"/>
        <v>0</v>
      </c>
      <c r="R884" s="3">
        <f t="shared" si="686"/>
        <v>0</v>
      </c>
      <c r="S884" s="3">
        <f t="shared" si="687"/>
        <v>0</v>
      </c>
      <c r="T884" s="3">
        <f t="shared" si="688"/>
        <v>0</v>
      </c>
      <c r="U884" s="3">
        <f t="shared" si="689"/>
        <v>-4159.2</v>
      </c>
    </row>
    <row r="885" spans="2:21" s="1" customFormat="1" ht="15" hidden="1" customHeight="1" x14ac:dyDescent="0.3">
      <c r="B885" s="4" t="s">
        <v>1710</v>
      </c>
      <c r="C885" s="4" t="s">
        <v>1711</v>
      </c>
      <c r="D885" s="3" t="s">
        <v>28</v>
      </c>
      <c r="E885" s="18">
        <v>12</v>
      </c>
      <c r="F885" s="18"/>
      <c r="G885" s="18"/>
      <c r="H885" s="18"/>
      <c r="I885" s="18">
        <f>-VLOOKUP(B885,'DD-5'!$B$12:$G$280,4,FALSE)</f>
        <v>-12</v>
      </c>
      <c r="J885" s="97">
        <f t="shared" si="685"/>
        <v>0</v>
      </c>
      <c r="K885" s="3">
        <v>173.81</v>
      </c>
      <c r="L885" s="3">
        <f t="shared" si="678"/>
        <v>0</v>
      </c>
      <c r="M885" s="3">
        <v>174.45</v>
      </c>
      <c r="N885" s="3">
        <f t="shared" si="679"/>
        <v>0</v>
      </c>
      <c r="O885" s="3">
        <f t="shared" si="680"/>
        <v>0.63999999999998636</v>
      </c>
      <c r="P885" s="3">
        <f t="shared" si="680"/>
        <v>0</v>
      </c>
      <c r="R885" s="3">
        <f t="shared" si="686"/>
        <v>0</v>
      </c>
      <c r="S885" s="3">
        <f t="shared" si="687"/>
        <v>0</v>
      </c>
      <c r="T885" s="3">
        <f t="shared" si="688"/>
        <v>0</v>
      </c>
      <c r="U885" s="3">
        <f t="shared" si="689"/>
        <v>-2085.7199999999998</v>
      </c>
    </row>
    <row r="886" spans="2:21" s="1" customFormat="1" ht="15" hidden="1" customHeight="1" x14ac:dyDescent="0.3">
      <c r="B886" s="4" t="s">
        <v>1712</v>
      </c>
      <c r="C886" s="4" t="s">
        <v>1713</v>
      </c>
      <c r="D886" s="3" t="s">
        <v>28</v>
      </c>
      <c r="E886" s="18">
        <v>22</v>
      </c>
      <c r="F886" s="18"/>
      <c r="G886" s="18"/>
      <c r="H886" s="18"/>
      <c r="I886" s="18">
        <f>-VLOOKUP(B886,'DD-5'!$B$12:$G$280,4,FALSE)</f>
        <v>-22</v>
      </c>
      <c r="J886" s="97">
        <f t="shared" si="685"/>
        <v>0</v>
      </c>
      <c r="K886" s="3">
        <v>181.79</v>
      </c>
      <c r="L886" s="3">
        <f t="shared" si="678"/>
        <v>0</v>
      </c>
      <c r="M886" s="3">
        <v>182.43</v>
      </c>
      <c r="N886" s="3">
        <f t="shared" si="679"/>
        <v>0</v>
      </c>
      <c r="O886" s="3">
        <f t="shared" si="680"/>
        <v>0.64000000000001478</v>
      </c>
      <c r="P886" s="3">
        <f t="shared" si="680"/>
        <v>0</v>
      </c>
      <c r="R886" s="3">
        <f t="shared" si="686"/>
        <v>0</v>
      </c>
      <c r="S886" s="3">
        <f t="shared" si="687"/>
        <v>0</v>
      </c>
      <c r="T886" s="3">
        <f t="shared" si="688"/>
        <v>0</v>
      </c>
      <c r="U886" s="3">
        <f t="shared" si="689"/>
        <v>-3999.38</v>
      </c>
    </row>
    <row r="887" spans="2:21" s="1" customFormat="1" ht="15" hidden="1" customHeight="1" x14ac:dyDescent="0.3">
      <c r="B887" s="4" t="s">
        <v>1714</v>
      </c>
      <c r="C887" s="4" t="s">
        <v>1715</v>
      </c>
      <c r="D887" s="3" t="s">
        <v>28</v>
      </c>
      <c r="E887" s="18">
        <v>18</v>
      </c>
      <c r="F887" s="18"/>
      <c r="G887" s="18"/>
      <c r="H887" s="18"/>
      <c r="I887" s="18">
        <f>-VLOOKUP(B887,'DD-5'!$B$12:$G$280,4,FALSE)</f>
        <v>-18</v>
      </c>
      <c r="J887" s="97">
        <f t="shared" si="685"/>
        <v>0</v>
      </c>
      <c r="K887" s="3">
        <v>200.59</v>
      </c>
      <c r="L887" s="3">
        <f t="shared" si="678"/>
        <v>0</v>
      </c>
      <c r="M887" s="3">
        <v>201.02</v>
      </c>
      <c r="N887" s="3">
        <f t="shared" si="679"/>
        <v>0</v>
      </c>
      <c r="O887" s="3">
        <f t="shared" si="680"/>
        <v>0.43000000000000682</v>
      </c>
      <c r="P887" s="3">
        <f t="shared" si="680"/>
        <v>0</v>
      </c>
      <c r="R887" s="3">
        <f t="shared" si="686"/>
        <v>0</v>
      </c>
      <c r="S887" s="3">
        <f t="shared" si="687"/>
        <v>0</v>
      </c>
      <c r="T887" s="3">
        <f t="shared" si="688"/>
        <v>0</v>
      </c>
      <c r="U887" s="3">
        <f t="shared" si="689"/>
        <v>-3610.62</v>
      </c>
    </row>
    <row r="888" spans="2:21" s="1" customFormat="1" ht="15" hidden="1" customHeight="1" x14ac:dyDescent="0.3">
      <c r="B888" s="4" t="s">
        <v>1716</v>
      </c>
      <c r="C888" s="4" t="s">
        <v>1717</v>
      </c>
      <c r="D888" s="3" t="s">
        <v>28</v>
      </c>
      <c r="E888" s="18">
        <v>9</v>
      </c>
      <c r="F888" s="18"/>
      <c r="G888" s="18"/>
      <c r="H888" s="18"/>
      <c r="I888" s="18">
        <f>-VLOOKUP(B888,'DD-5'!$B$12:$G$280,4,FALSE)</f>
        <v>-9</v>
      </c>
      <c r="J888" s="97">
        <f t="shared" si="685"/>
        <v>0</v>
      </c>
      <c r="K888" s="3">
        <v>199.56</v>
      </c>
      <c r="L888" s="3">
        <f t="shared" si="678"/>
        <v>0</v>
      </c>
      <c r="M888" s="3">
        <v>200.37</v>
      </c>
      <c r="N888" s="3">
        <f t="shared" si="679"/>
        <v>0</v>
      </c>
      <c r="O888" s="3">
        <f t="shared" si="680"/>
        <v>0.81000000000000227</v>
      </c>
      <c r="P888" s="3">
        <f t="shared" si="680"/>
        <v>0</v>
      </c>
      <c r="R888" s="3">
        <f t="shared" si="686"/>
        <v>0</v>
      </c>
      <c r="S888" s="3">
        <f t="shared" si="687"/>
        <v>0</v>
      </c>
      <c r="T888" s="3">
        <f t="shared" si="688"/>
        <v>0</v>
      </c>
      <c r="U888" s="3">
        <f t="shared" si="689"/>
        <v>-1796.04</v>
      </c>
    </row>
    <row r="889" spans="2:21" s="1" customFormat="1" ht="15" hidden="1" customHeight="1" x14ac:dyDescent="0.3">
      <c r="B889" s="4" t="s">
        <v>1718</v>
      </c>
      <c r="C889" s="4" t="s">
        <v>1719</v>
      </c>
      <c r="D889" s="3" t="s">
        <v>28</v>
      </c>
      <c r="E889" s="18">
        <v>32</v>
      </c>
      <c r="F889" s="18"/>
      <c r="G889" s="18"/>
      <c r="H889" s="18"/>
      <c r="I889" s="18">
        <f>-VLOOKUP(B889,'DD-5'!$B$12:$G$280,4,FALSE)</f>
        <v>-32</v>
      </c>
      <c r="J889" s="97">
        <f t="shared" si="685"/>
        <v>0</v>
      </c>
      <c r="K889" s="3">
        <v>204.3</v>
      </c>
      <c r="L889" s="3">
        <f t="shared" si="678"/>
        <v>0</v>
      </c>
      <c r="M889" s="3">
        <v>204.94</v>
      </c>
      <c r="N889" s="3">
        <f t="shared" si="679"/>
        <v>0</v>
      </c>
      <c r="O889" s="3">
        <f t="shared" si="680"/>
        <v>0.63999999999998636</v>
      </c>
      <c r="P889" s="3">
        <f t="shared" si="680"/>
        <v>0</v>
      </c>
      <c r="R889" s="3">
        <f t="shared" si="686"/>
        <v>0</v>
      </c>
      <c r="S889" s="3">
        <f t="shared" si="687"/>
        <v>0</v>
      </c>
      <c r="T889" s="3">
        <f t="shared" si="688"/>
        <v>0</v>
      </c>
      <c r="U889" s="3">
        <f t="shared" si="689"/>
        <v>-6537.6</v>
      </c>
    </row>
    <row r="890" spans="2:21" s="1" customFormat="1" ht="15" hidden="1" customHeight="1" x14ac:dyDescent="0.3">
      <c r="B890" s="4" t="s">
        <v>1720</v>
      </c>
      <c r="C890" s="4" t="s">
        <v>1721</v>
      </c>
      <c r="D890" s="3" t="s">
        <v>28</v>
      </c>
      <c r="E890" s="18">
        <v>5</v>
      </c>
      <c r="F890" s="18"/>
      <c r="G890" s="18"/>
      <c r="H890" s="18"/>
      <c r="I890" s="18">
        <f>-VLOOKUP(B890,'DD-5'!$B$12:$G$280,4,FALSE)</f>
        <v>-5</v>
      </c>
      <c r="J890" s="97">
        <f t="shared" si="685"/>
        <v>0</v>
      </c>
      <c r="K890" s="3">
        <v>216.53</v>
      </c>
      <c r="L890" s="3">
        <f t="shared" si="678"/>
        <v>0</v>
      </c>
      <c r="M890" s="3">
        <v>217.17</v>
      </c>
      <c r="N890" s="3">
        <f t="shared" si="679"/>
        <v>0</v>
      </c>
      <c r="O890" s="3">
        <f t="shared" si="680"/>
        <v>0.63999999999998636</v>
      </c>
      <c r="P890" s="3">
        <f t="shared" si="680"/>
        <v>0</v>
      </c>
      <c r="R890" s="3">
        <f t="shared" si="686"/>
        <v>0</v>
      </c>
      <c r="S890" s="3">
        <f t="shared" si="687"/>
        <v>0</v>
      </c>
      <c r="T890" s="3">
        <f t="shared" si="688"/>
        <v>0</v>
      </c>
      <c r="U890" s="3">
        <f t="shared" si="689"/>
        <v>-1082.6500000000001</v>
      </c>
    </row>
    <row r="891" spans="2:21" s="1" customFormat="1" ht="15" hidden="1" customHeight="1" x14ac:dyDescent="0.3">
      <c r="B891" s="4" t="s">
        <v>1722</v>
      </c>
      <c r="C891" s="4" t="s">
        <v>1723</v>
      </c>
      <c r="D891" s="3" t="s">
        <v>28</v>
      </c>
      <c r="E891" s="18">
        <v>12</v>
      </c>
      <c r="F891" s="18"/>
      <c r="G891" s="18"/>
      <c r="H891" s="18"/>
      <c r="I891" s="18">
        <f>-VLOOKUP(B891,'DD-5'!$B$12:$G$280,4,FALSE)</f>
        <v>-12</v>
      </c>
      <c r="J891" s="97">
        <f t="shared" si="685"/>
        <v>0</v>
      </c>
      <c r="K891" s="3">
        <v>226.86</v>
      </c>
      <c r="L891" s="3">
        <f t="shared" si="678"/>
        <v>0</v>
      </c>
      <c r="M891" s="3">
        <v>227.5</v>
      </c>
      <c r="N891" s="3">
        <f t="shared" si="679"/>
        <v>0</v>
      </c>
      <c r="O891" s="3">
        <f t="shared" si="680"/>
        <v>0.63999999999998636</v>
      </c>
      <c r="P891" s="3">
        <f t="shared" si="680"/>
        <v>0</v>
      </c>
      <c r="R891" s="3">
        <f t="shared" si="686"/>
        <v>0</v>
      </c>
      <c r="S891" s="3">
        <f t="shared" si="687"/>
        <v>0</v>
      </c>
      <c r="T891" s="3">
        <f t="shared" si="688"/>
        <v>0</v>
      </c>
      <c r="U891" s="3">
        <f t="shared" si="689"/>
        <v>-2722.32</v>
      </c>
    </row>
    <row r="892" spans="2:21" s="1" customFormat="1" ht="15" hidden="1" customHeight="1" x14ac:dyDescent="0.3">
      <c r="B892" s="4" t="s">
        <v>1724</v>
      </c>
      <c r="C892" s="4" t="s">
        <v>1725</v>
      </c>
      <c r="D892" s="3" t="s">
        <v>28</v>
      </c>
      <c r="E892" s="18">
        <v>10</v>
      </c>
      <c r="F892" s="18"/>
      <c r="G892" s="18"/>
      <c r="H892" s="18"/>
      <c r="I892" s="18">
        <f>-VLOOKUP(B892,'DD-5'!$B$12:$G$280,4,FALSE)</f>
        <v>-10</v>
      </c>
      <c r="J892" s="97">
        <f t="shared" si="685"/>
        <v>0</v>
      </c>
      <c r="K892" s="3">
        <v>221.68</v>
      </c>
      <c r="L892" s="3">
        <f t="shared" si="678"/>
        <v>0</v>
      </c>
      <c r="M892" s="3">
        <v>222.32</v>
      </c>
      <c r="N892" s="3">
        <f t="shared" si="679"/>
        <v>0</v>
      </c>
      <c r="O892" s="3">
        <f t="shared" si="680"/>
        <v>0.63999999999998636</v>
      </c>
      <c r="P892" s="3">
        <f t="shared" si="680"/>
        <v>0</v>
      </c>
      <c r="R892" s="3">
        <f t="shared" si="686"/>
        <v>0</v>
      </c>
      <c r="S892" s="3">
        <f t="shared" si="687"/>
        <v>0</v>
      </c>
      <c r="T892" s="3">
        <f t="shared" si="688"/>
        <v>0</v>
      </c>
      <c r="U892" s="3">
        <f t="shared" si="689"/>
        <v>-2216.8000000000002</v>
      </c>
    </row>
    <row r="893" spans="2:21" s="1" customFormat="1" ht="15" hidden="1" customHeight="1" x14ac:dyDescent="0.3">
      <c r="B893" s="4" t="s">
        <v>1726</v>
      </c>
      <c r="C893" s="4" t="s">
        <v>1727</v>
      </c>
      <c r="D893" s="3" t="s">
        <v>28</v>
      </c>
      <c r="E893" s="18">
        <v>6</v>
      </c>
      <c r="F893" s="18"/>
      <c r="G893" s="18"/>
      <c r="H893" s="18"/>
      <c r="I893" s="18">
        <f>-VLOOKUP(B893,'DD-5'!$B$12:$G$280,4,FALSE)</f>
        <v>-6</v>
      </c>
      <c r="J893" s="97">
        <f t="shared" si="685"/>
        <v>0</v>
      </c>
      <c r="K893" s="3">
        <v>225.57</v>
      </c>
      <c r="L893" s="3">
        <f t="shared" si="678"/>
        <v>0</v>
      </c>
      <c r="M893" s="3">
        <v>226.21</v>
      </c>
      <c r="N893" s="3">
        <f t="shared" si="679"/>
        <v>0</v>
      </c>
      <c r="O893" s="3">
        <f t="shared" si="680"/>
        <v>0.64000000000001478</v>
      </c>
      <c r="P893" s="3">
        <f t="shared" si="680"/>
        <v>0</v>
      </c>
      <c r="R893" s="3">
        <f t="shared" si="686"/>
        <v>0</v>
      </c>
      <c r="S893" s="3">
        <f t="shared" si="687"/>
        <v>0</v>
      </c>
      <c r="T893" s="3">
        <f t="shared" si="688"/>
        <v>0</v>
      </c>
      <c r="U893" s="3">
        <f t="shared" si="689"/>
        <v>-1353.42</v>
      </c>
    </row>
    <row r="894" spans="2:21" s="1" customFormat="1" ht="15" hidden="1" customHeight="1" x14ac:dyDescent="0.3">
      <c r="B894" s="4" t="s">
        <v>1728</v>
      </c>
      <c r="C894" s="4" t="s">
        <v>1729</v>
      </c>
      <c r="D894" s="3" t="s">
        <v>28</v>
      </c>
      <c r="E894" s="18">
        <v>13</v>
      </c>
      <c r="F894" s="18"/>
      <c r="G894" s="18"/>
      <c r="H894" s="18"/>
      <c r="I894" s="18">
        <f>-VLOOKUP(B894,'DD-5'!$B$12:$G$280,4,FALSE)</f>
        <v>-13</v>
      </c>
      <c r="J894" s="97">
        <f t="shared" si="685"/>
        <v>0</v>
      </c>
      <c r="K894" s="3">
        <v>259.58999999999997</v>
      </c>
      <c r="L894" s="3">
        <f t="shared" si="678"/>
        <v>0</v>
      </c>
      <c r="M894" s="3">
        <v>260.23</v>
      </c>
      <c r="N894" s="3">
        <f t="shared" si="679"/>
        <v>0</v>
      </c>
      <c r="O894" s="3">
        <f t="shared" si="680"/>
        <v>0.6400000000000432</v>
      </c>
      <c r="P894" s="3">
        <f t="shared" si="680"/>
        <v>0</v>
      </c>
      <c r="R894" s="3">
        <f t="shared" si="686"/>
        <v>0</v>
      </c>
      <c r="S894" s="3">
        <f t="shared" si="687"/>
        <v>0</v>
      </c>
      <c r="T894" s="3">
        <f t="shared" si="688"/>
        <v>0</v>
      </c>
      <c r="U894" s="3">
        <f t="shared" si="689"/>
        <v>-3374.67</v>
      </c>
    </row>
    <row r="895" spans="2:21" s="1" customFormat="1" ht="15" hidden="1" customHeight="1" x14ac:dyDescent="0.3">
      <c r="B895" s="4" t="s">
        <v>1730</v>
      </c>
      <c r="C895" s="4" t="s">
        <v>1731</v>
      </c>
      <c r="D895" s="3" t="s">
        <v>28</v>
      </c>
      <c r="E895" s="18">
        <v>9</v>
      </c>
      <c r="F895" s="18"/>
      <c r="G895" s="18"/>
      <c r="H895" s="18"/>
      <c r="I895" s="18">
        <f>-VLOOKUP(B895,'DD-5'!$B$12:$G$280,4,FALSE)</f>
        <v>-9</v>
      </c>
      <c r="J895" s="97">
        <f t="shared" si="685"/>
        <v>0</v>
      </c>
      <c r="K895" s="3">
        <v>270.06</v>
      </c>
      <c r="L895" s="3">
        <f t="shared" si="678"/>
        <v>0</v>
      </c>
      <c r="M895" s="3">
        <v>270.7</v>
      </c>
      <c r="N895" s="3">
        <f t="shared" si="679"/>
        <v>0</v>
      </c>
      <c r="O895" s="3">
        <f t="shared" si="680"/>
        <v>0.63999999999998636</v>
      </c>
      <c r="P895" s="3">
        <f t="shared" si="680"/>
        <v>0</v>
      </c>
      <c r="R895" s="3">
        <f t="shared" si="686"/>
        <v>0</v>
      </c>
      <c r="S895" s="3">
        <f t="shared" si="687"/>
        <v>0</v>
      </c>
      <c r="T895" s="3">
        <f t="shared" si="688"/>
        <v>0</v>
      </c>
      <c r="U895" s="3">
        <f t="shared" si="689"/>
        <v>-2430.54</v>
      </c>
    </row>
    <row r="896" spans="2:21" s="1" customFormat="1" ht="15" hidden="1" customHeight="1" x14ac:dyDescent="0.3">
      <c r="B896" s="4" t="s">
        <v>1732</v>
      </c>
      <c r="C896" s="4" t="s">
        <v>1733</v>
      </c>
      <c r="D896" s="3" t="s">
        <v>28</v>
      </c>
      <c r="E896" s="18">
        <v>1</v>
      </c>
      <c r="F896" s="18"/>
      <c r="G896" s="18"/>
      <c r="H896" s="18"/>
      <c r="I896" s="18">
        <f>-VLOOKUP(B896,'DD-5'!$B$12:$G$280,4,FALSE)</f>
        <v>-1</v>
      </c>
      <c r="J896" s="97">
        <f t="shared" si="685"/>
        <v>0</v>
      </c>
      <c r="K896" s="3">
        <v>261.49</v>
      </c>
      <c r="L896" s="3">
        <f t="shared" si="678"/>
        <v>0</v>
      </c>
      <c r="M896" s="3">
        <v>262.13</v>
      </c>
      <c r="N896" s="3">
        <f t="shared" si="679"/>
        <v>0</v>
      </c>
      <c r="O896" s="3">
        <f t="shared" si="680"/>
        <v>0.63999999999998636</v>
      </c>
      <c r="P896" s="3">
        <f t="shared" si="680"/>
        <v>0</v>
      </c>
      <c r="R896" s="3">
        <f t="shared" si="686"/>
        <v>0</v>
      </c>
      <c r="S896" s="3">
        <f t="shared" si="687"/>
        <v>0</v>
      </c>
      <c r="T896" s="3">
        <f t="shared" si="688"/>
        <v>0</v>
      </c>
      <c r="U896" s="3">
        <f t="shared" si="689"/>
        <v>-261.49</v>
      </c>
    </row>
    <row r="897" spans="2:21" s="1" customFormat="1" ht="15" hidden="1" customHeight="1" x14ac:dyDescent="0.3">
      <c r="B897" s="4" t="s">
        <v>1734</v>
      </c>
      <c r="C897" s="4" t="s">
        <v>1735</v>
      </c>
      <c r="D897" s="3" t="s">
        <v>28</v>
      </c>
      <c r="E897" s="18">
        <v>10</v>
      </c>
      <c r="F897" s="18"/>
      <c r="G897" s="18"/>
      <c r="H897" s="18"/>
      <c r="I897" s="18">
        <f>-VLOOKUP(B897,'DD-5'!$B$12:$G$280,4,FALSE)</f>
        <v>-10</v>
      </c>
      <c r="J897" s="97">
        <f t="shared" si="685"/>
        <v>0</v>
      </c>
      <c r="K897" s="3">
        <v>368.19</v>
      </c>
      <c r="L897" s="3">
        <f t="shared" si="678"/>
        <v>0</v>
      </c>
      <c r="M897" s="3">
        <v>368.83</v>
      </c>
      <c r="N897" s="3">
        <f t="shared" si="679"/>
        <v>0</v>
      </c>
      <c r="O897" s="3">
        <f t="shared" si="680"/>
        <v>0.63999999999998636</v>
      </c>
      <c r="P897" s="3">
        <f t="shared" si="680"/>
        <v>0</v>
      </c>
      <c r="R897" s="3">
        <f t="shared" si="686"/>
        <v>0</v>
      </c>
      <c r="S897" s="3">
        <f t="shared" si="687"/>
        <v>0</v>
      </c>
      <c r="T897" s="3">
        <f t="shared" si="688"/>
        <v>0</v>
      </c>
      <c r="U897" s="3">
        <f t="shared" si="689"/>
        <v>-3681.9</v>
      </c>
    </row>
    <row r="898" spans="2:21" s="1" customFormat="1" ht="25.2" customHeight="1" x14ac:dyDescent="0.3">
      <c r="B898" s="12" t="s">
        <v>1736</v>
      </c>
      <c r="C898" s="12" t="s">
        <v>1737</v>
      </c>
      <c r="D898" s="13"/>
      <c r="E898" s="17"/>
      <c r="F898" s="17"/>
      <c r="G898" s="17"/>
      <c r="H898" s="17"/>
      <c r="I898" s="17"/>
      <c r="J898" s="17"/>
      <c r="K898" s="13"/>
      <c r="L898" s="13">
        <f>SUM(L899)</f>
        <v>24274.74</v>
      </c>
      <c r="M898" s="13"/>
      <c r="N898" s="13">
        <f>SUM(N899)</f>
        <v>24542.91</v>
      </c>
      <c r="O898" s="13"/>
      <c r="P898" s="13">
        <f>SUM(P899)</f>
        <v>268.16999999999825</v>
      </c>
      <c r="R898" s="13">
        <f t="shared" ref="R898:U898" si="690">SUM(R899)</f>
        <v>0</v>
      </c>
      <c r="S898" s="13">
        <f t="shared" si="690"/>
        <v>0</v>
      </c>
      <c r="T898" s="13">
        <f t="shared" si="690"/>
        <v>0</v>
      </c>
      <c r="U898" s="13">
        <f t="shared" si="690"/>
        <v>0</v>
      </c>
    </row>
    <row r="899" spans="2:21" s="1" customFormat="1" ht="15" customHeight="1" x14ac:dyDescent="0.3">
      <c r="B899" s="4" t="s">
        <v>1738</v>
      </c>
      <c r="C899" s="4" t="s">
        <v>1739</v>
      </c>
      <c r="D899" s="3" t="s">
        <v>28</v>
      </c>
      <c r="E899" s="18">
        <v>21</v>
      </c>
      <c r="F899" s="18"/>
      <c r="G899" s="18"/>
      <c r="H899" s="18"/>
      <c r="I899" s="18"/>
      <c r="J899" s="97">
        <f>SUM(E899:I899)</f>
        <v>21</v>
      </c>
      <c r="K899" s="3">
        <v>1155.94</v>
      </c>
      <c r="L899" s="3">
        <f t="shared" ref="L899" si="691">+ROUND(+IF(J899="",0,J899*K899),2)</f>
        <v>24274.74</v>
      </c>
      <c r="M899" s="3">
        <v>1168.71</v>
      </c>
      <c r="N899" s="3">
        <f t="shared" ref="N899" si="692">+ROUND(+IF(J899="",0,J899*M899),2)</f>
        <v>24542.91</v>
      </c>
      <c r="O899" s="3">
        <f>+M899-K899</f>
        <v>12.769999999999982</v>
      </c>
      <c r="P899" s="3">
        <f>+N899-L899</f>
        <v>268.16999999999825</v>
      </c>
      <c r="R899" s="3">
        <f>+ROUND($K899*F899,2)</f>
        <v>0</v>
      </c>
      <c r="S899" s="3">
        <f>+ROUND($K899*G899,2)</f>
        <v>0</v>
      </c>
      <c r="T899" s="3">
        <f>+ROUND($K899*H899,2)</f>
        <v>0</v>
      </c>
      <c r="U899" s="3">
        <f>+ROUND($K899*I899,2)</f>
        <v>0</v>
      </c>
    </row>
    <row r="900" spans="2:21" s="1" customFormat="1" ht="25.2" customHeight="1" x14ac:dyDescent="0.3">
      <c r="B900" s="12" t="s">
        <v>1740</v>
      </c>
      <c r="C900" s="12" t="s">
        <v>1741</v>
      </c>
      <c r="D900" s="13"/>
      <c r="E900" s="17"/>
      <c r="F900" s="17"/>
      <c r="G900" s="17"/>
      <c r="H900" s="17"/>
      <c r="I900" s="17"/>
      <c r="J900" s="17"/>
      <c r="K900" s="13"/>
      <c r="L900" s="13">
        <f>SUM(L901:L902)</f>
        <v>48068.63</v>
      </c>
      <c r="M900" s="13"/>
      <c r="N900" s="13">
        <f>SUM(N901:N902)</f>
        <v>48523.040000000001</v>
      </c>
      <c r="O900" s="13"/>
      <c r="P900" s="13">
        <f>SUM(P901:P902)</f>
        <v>454.41000000000258</v>
      </c>
      <c r="R900" s="13">
        <f t="shared" ref="R900:U900" si="693">SUM(R901:R902)</f>
        <v>0</v>
      </c>
      <c r="S900" s="13">
        <f t="shared" si="693"/>
        <v>0</v>
      </c>
      <c r="T900" s="13">
        <f t="shared" si="693"/>
        <v>0</v>
      </c>
      <c r="U900" s="13">
        <f t="shared" si="693"/>
        <v>0</v>
      </c>
    </row>
    <row r="901" spans="2:21" s="1" customFormat="1" ht="15" customHeight="1" x14ac:dyDescent="0.3">
      <c r="B901" s="4" t="s">
        <v>1742</v>
      </c>
      <c r="C901" s="4" t="s">
        <v>1743</v>
      </c>
      <c r="D901" s="3" t="s">
        <v>28</v>
      </c>
      <c r="E901" s="18">
        <v>521</v>
      </c>
      <c r="F901" s="18"/>
      <c r="G901" s="18"/>
      <c r="H901" s="18"/>
      <c r="I901" s="18"/>
      <c r="J901" s="97">
        <f>SUM(E901:I901)</f>
        <v>521</v>
      </c>
      <c r="K901" s="3">
        <v>83.83</v>
      </c>
      <c r="L901" s="3">
        <f t="shared" ref="L901:L902" si="694">+ROUND(+IF(J901="",0,J901*K901),2)</f>
        <v>43675.43</v>
      </c>
      <c r="M901" s="3">
        <v>84.64</v>
      </c>
      <c r="N901" s="3">
        <f t="shared" ref="N901:N902" si="695">+ROUND(+IF(J901="",0,J901*M901),2)</f>
        <v>44097.440000000002</v>
      </c>
      <c r="O901" s="3">
        <f t="shared" ref="O901:P902" si="696">+M901-K901</f>
        <v>0.81000000000000227</v>
      </c>
      <c r="P901" s="3">
        <f t="shared" si="696"/>
        <v>422.01000000000204</v>
      </c>
      <c r="R901" s="3">
        <f t="shared" ref="R901:U902" si="697">+ROUND($K901*F901,2)</f>
        <v>0</v>
      </c>
      <c r="S901" s="3">
        <f t="shared" si="697"/>
        <v>0</v>
      </c>
      <c r="T901" s="3">
        <f t="shared" si="697"/>
        <v>0</v>
      </c>
      <c r="U901" s="3">
        <f t="shared" si="697"/>
        <v>0</v>
      </c>
    </row>
    <row r="902" spans="2:21" s="1" customFormat="1" ht="15" customHeight="1" x14ac:dyDescent="0.3">
      <c r="B902" s="4" t="s">
        <v>1744</v>
      </c>
      <c r="C902" s="4" t="s">
        <v>1745</v>
      </c>
      <c r="D902" s="3" t="s">
        <v>28</v>
      </c>
      <c r="E902" s="18">
        <v>40</v>
      </c>
      <c r="F902" s="18"/>
      <c r="G902" s="18"/>
      <c r="H902" s="18"/>
      <c r="I902" s="18"/>
      <c r="J902" s="97">
        <f>SUM(E902:I902)</f>
        <v>40</v>
      </c>
      <c r="K902" s="3">
        <v>109.83</v>
      </c>
      <c r="L902" s="3">
        <f t="shared" si="694"/>
        <v>4393.2</v>
      </c>
      <c r="M902" s="3">
        <v>110.64</v>
      </c>
      <c r="N902" s="3">
        <f t="shared" si="695"/>
        <v>4425.6000000000004</v>
      </c>
      <c r="O902" s="3">
        <f t="shared" si="696"/>
        <v>0.81000000000000227</v>
      </c>
      <c r="P902" s="3">
        <f t="shared" si="696"/>
        <v>32.400000000000546</v>
      </c>
      <c r="R902" s="3">
        <f t="shared" si="697"/>
        <v>0</v>
      </c>
      <c r="S902" s="3">
        <f t="shared" si="697"/>
        <v>0</v>
      </c>
      <c r="T902" s="3">
        <f t="shared" si="697"/>
        <v>0</v>
      </c>
      <c r="U902" s="3">
        <f t="shared" si="697"/>
        <v>0</v>
      </c>
    </row>
    <row r="903" spans="2:21" s="1" customFormat="1" ht="25.2" customHeight="1" x14ac:dyDescent="0.3">
      <c r="B903" s="12" t="s">
        <v>1746</v>
      </c>
      <c r="C903" s="12" t="s">
        <v>1747</v>
      </c>
      <c r="D903" s="13"/>
      <c r="E903" s="17"/>
      <c r="F903" s="17"/>
      <c r="G903" s="17"/>
      <c r="H903" s="17"/>
      <c r="I903" s="17"/>
      <c r="J903" s="17"/>
      <c r="K903" s="13"/>
      <c r="L903" s="13">
        <f>SUM(L904:L909)</f>
        <v>81971.28</v>
      </c>
      <c r="M903" s="13"/>
      <c r="N903" s="13">
        <f>SUM(N904:N909)</f>
        <v>82217.440000000002</v>
      </c>
      <c r="O903" s="13"/>
      <c r="P903" s="13">
        <f>SUM(P904:P909)</f>
        <v>246.16000000000008</v>
      </c>
      <c r="R903" s="13">
        <f t="shared" ref="R903:U903" si="698">SUM(R904:R909)</f>
        <v>0</v>
      </c>
      <c r="S903" s="13">
        <f t="shared" si="698"/>
        <v>0</v>
      </c>
      <c r="T903" s="13">
        <f t="shared" si="698"/>
        <v>3220.27</v>
      </c>
      <c r="U903" s="13">
        <f t="shared" si="698"/>
        <v>0</v>
      </c>
    </row>
    <row r="904" spans="2:21" s="1" customFormat="1" ht="15" customHeight="1" x14ac:dyDescent="0.3">
      <c r="B904" s="4" t="s">
        <v>1748</v>
      </c>
      <c r="C904" s="4" t="s">
        <v>1749</v>
      </c>
      <c r="D904" s="3" t="s">
        <v>28</v>
      </c>
      <c r="E904" s="18">
        <v>1</v>
      </c>
      <c r="F904" s="18"/>
      <c r="G904" s="18"/>
      <c r="H904" s="18">
        <f>VLOOKUP(B904,'MM-5'!$B$12:$G$255,4,FALSE)</f>
        <v>2</v>
      </c>
      <c r="I904" s="18"/>
      <c r="J904" s="97">
        <f t="shared" ref="J904:J909" si="699">SUM(E904:I904)</f>
        <v>3</v>
      </c>
      <c r="K904" s="3">
        <v>341.47</v>
      </c>
      <c r="L904" s="3">
        <f t="shared" ref="L904:L909" si="700">+ROUND(+IF(J904="",0,J904*K904),2)</f>
        <v>1024.4100000000001</v>
      </c>
      <c r="M904" s="3">
        <v>343.07</v>
      </c>
      <c r="N904" s="3">
        <f t="shared" ref="N904:N909" si="701">+ROUND(+IF(J904="",0,J904*M904),2)</f>
        <v>1029.21</v>
      </c>
      <c r="O904" s="3">
        <f t="shared" ref="O904:P909" si="702">+M904-K904</f>
        <v>1.5999999999999659</v>
      </c>
      <c r="P904" s="3">
        <f t="shared" si="702"/>
        <v>4.7999999999999545</v>
      </c>
      <c r="R904" s="3">
        <f t="shared" ref="R904:U909" si="703">+ROUND($K904*F904,2)</f>
        <v>0</v>
      </c>
      <c r="S904" s="3">
        <f t="shared" si="703"/>
        <v>0</v>
      </c>
      <c r="T904" s="3">
        <f t="shared" si="703"/>
        <v>682.94</v>
      </c>
      <c r="U904" s="3">
        <f t="shared" si="703"/>
        <v>0</v>
      </c>
    </row>
    <row r="905" spans="2:21" s="1" customFormat="1" ht="15" customHeight="1" x14ac:dyDescent="0.3">
      <c r="B905" s="4" t="s">
        <v>1750</v>
      </c>
      <c r="C905" s="4" t="s">
        <v>1751</v>
      </c>
      <c r="D905" s="3" t="s">
        <v>28</v>
      </c>
      <c r="E905" s="18">
        <v>1</v>
      </c>
      <c r="F905" s="18"/>
      <c r="G905" s="18"/>
      <c r="H905" s="18"/>
      <c r="I905" s="18"/>
      <c r="J905" s="97">
        <f t="shared" si="699"/>
        <v>1</v>
      </c>
      <c r="K905" s="3">
        <v>836.95</v>
      </c>
      <c r="L905" s="3">
        <f t="shared" si="700"/>
        <v>836.95</v>
      </c>
      <c r="M905" s="3">
        <v>838.55</v>
      </c>
      <c r="N905" s="3">
        <f t="shared" si="701"/>
        <v>838.55</v>
      </c>
      <c r="O905" s="3">
        <f t="shared" si="702"/>
        <v>1.5999999999999091</v>
      </c>
      <c r="P905" s="3">
        <f t="shared" si="702"/>
        <v>1.5999999999999091</v>
      </c>
      <c r="R905" s="3">
        <f t="shared" si="703"/>
        <v>0</v>
      </c>
      <c r="S905" s="3">
        <f t="shared" si="703"/>
        <v>0</v>
      </c>
      <c r="T905" s="3">
        <f t="shared" si="703"/>
        <v>0</v>
      </c>
      <c r="U905" s="3">
        <f t="shared" si="703"/>
        <v>0</v>
      </c>
    </row>
    <row r="906" spans="2:21" s="1" customFormat="1" ht="15" customHeight="1" x14ac:dyDescent="0.3">
      <c r="B906" s="4" t="s">
        <v>1752</v>
      </c>
      <c r="C906" s="4" t="s">
        <v>1753</v>
      </c>
      <c r="D906" s="3" t="s">
        <v>28</v>
      </c>
      <c r="E906" s="18">
        <v>22</v>
      </c>
      <c r="F906" s="18"/>
      <c r="G906" s="18"/>
      <c r="H906" s="18"/>
      <c r="I906" s="18"/>
      <c r="J906" s="97">
        <f t="shared" si="699"/>
        <v>22</v>
      </c>
      <c r="K906" s="3">
        <v>1122.58</v>
      </c>
      <c r="L906" s="3">
        <f t="shared" si="700"/>
        <v>24696.76</v>
      </c>
      <c r="M906" s="3">
        <v>1124.18</v>
      </c>
      <c r="N906" s="3">
        <f t="shared" si="701"/>
        <v>24731.96</v>
      </c>
      <c r="O906" s="3">
        <f t="shared" si="702"/>
        <v>1.6000000000001364</v>
      </c>
      <c r="P906" s="3">
        <f t="shared" si="702"/>
        <v>35.200000000000728</v>
      </c>
      <c r="R906" s="3">
        <f t="shared" si="703"/>
        <v>0</v>
      </c>
      <c r="S906" s="3">
        <f t="shared" si="703"/>
        <v>0</v>
      </c>
      <c r="T906" s="3">
        <f t="shared" si="703"/>
        <v>0</v>
      </c>
      <c r="U906" s="3">
        <f t="shared" si="703"/>
        <v>0</v>
      </c>
    </row>
    <row r="907" spans="2:21" s="1" customFormat="1" ht="15" customHeight="1" x14ac:dyDescent="0.3">
      <c r="B907" s="4" t="s">
        <v>1754</v>
      </c>
      <c r="C907" s="4" t="s">
        <v>1755</v>
      </c>
      <c r="D907" s="3" t="s">
        <v>28</v>
      </c>
      <c r="E907" s="18">
        <v>8</v>
      </c>
      <c r="F907" s="18"/>
      <c r="G907" s="18"/>
      <c r="H907" s="18"/>
      <c r="I907" s="18"/>
      <c r="J907" s="97">
        <f t="shared" si="699"/>
        <v>8</v>
      </c>
      <c r="K907" s="3">
        <v>2830.28</v>
      </c>
      <c r="L907" s="3">
        <f t="shared" si="700"/>
        <v>22642.240000000002</v>
      </c>
      <c r="M907" s="3">
        <v>2831.88</v>
      </c>
      <c r="N907" s="3">
        <f t="shared" si="701"/>
        <v>22655.040000000001</v>
      </c>
      <c r="O907" s="3">
        <f t="shared" si="702"/>
        <v>1.5999999999999091</v>
      </c>
      <c r="P907" s="3">
        <f t="shared" si="702"/>
        <v>12.799999999999272</v>
      </c>
      <c r="R907" s="3">
        <f t="shared" si="703"/>
        <v>0</v>
      </c>
      <c r="S907" s="3">
        <f t="shared" si="703"/>
        <v>0</v>
      </c>
      <c r="T907" s="3">
        <f t="shared" si="703"/>
        <v>0</v>
      </c>
      <c r="U907" s="3">
        <f t="shared" si="703"/>
        <v>0</v>
      </c>
    </row>
    <row r="908" spans="2:21" s="1" customFormat="1" ht="15" hidden="1" customHeight="1" x14ac:dyDescent="0.3">
      <c r="B908" s="4" t="s">
        <v>1756</v>
      </c>
      <c r="C908" s="4" t="s">
        <v>1757</v>
      </c>
      <c r="D908" s="3" t="s">
        <v>28</v>
      </c>
      <c r="E908" s="18">
        <v>21</v>
      </c>
      <c r="F908" s="18"/>
      <c r="G908" s="18"/>
      <c r="H908" s="18">
        <f>VLOOKUP(B908,'MM-5'!$B$12:$G$255,4,FALSE)</f>
        <v>2</v>
      </c>
      <c r="I908" s="18"/>
      <c r="J908" s="97">
        <f t="shared" si="699"/>
        <v>23</v>
      </c>
      <c r="K908" s="3">
        <v>1125</v>
      </c>
      <c r="L908" s="3">
        <f t="shared" si="700"/>
        <v>25875</v>
      </c>
      <c r="M908" s="3">
        <v>1125</v>
      </c>
      <c r="N908" s="3">
        <f t="shared" si="701"/>
        <v>25875</v>
      </c>
      <c r="O908" s="3">
        <f t="shared" si="702"/>
        <v>0</v>
      </c>
      <c r="P908" s="3">
        <f t="shared" si="702"/>
        <v>0</v>
      </c>
      <c r="R908" s="3">
        <f t="shared" si="703"/>
        <v>0</v>
      </c>
      <c r="S908" s="3">
        <f t="shared" si="703"/>
        <v>0</v>
      </c>
      <c r="T908" s="3">
        <f t="shared" si="703"/>
        <v>2250</v>
      </c>
      <c r="U908" s="3">
        <f t="shared" si="703"/>
        <v>0</v>
      </c>
    </row>
    <row r="909" spans="2:21" s="1" customFormat="1" ht="15" customHeight="1" x14ac:dyDescent="0.3">
      <c r="B909" s="4" t="s">
        <v>1758</v>
      </c>
      <c r="C909" s="4" t="s">
        <v>1759</v>
      </c>
      <c r="D909" s="3" t="s">
        <v>28</v>
      </c>
      <c r="E909" s="18">
        <v>23</v>
      </c>
      <c r="F909" s="18"/>
      <c r="G909" s="18"/>
      <c r="H909" s="18">
        <f>VLOOKUP(B909,'MM-5'!$B$12:$G$255,4,FALSE)</f>
        <v>1</v>
      </c>
      <c r="I909" s="18"/>
      <c r="J909" s="97">
        <f t="shared" si="699"/>
        <v>24</v>
      </c>
      <c r="K909" s="3">
        <v>287.33</v>
      </c>
      <c r="L909" s="3">
        <f t="shared" si="700"/>
        <v>6895.92</v>
      </c>
      <c r="M909" s="3">
        <v>295.32</v>
      </c>
      <c r="N909" s="3">
        <f t="shared" si="701"/>
        <v>7087.68</v>
      </c>
      <c r="O909" s="3">
        <f t="shared" si="702"/>
        <v>7.9900000000000091</v>
      </c>
      <c r="P909" s="3">
        <f t="shared" si="702"/>
        <v>191.76000000000022</v>
      </c>
      <c r="R909" s="3">
        <f t="shared" si="703"/>
        <v>0</v>
      </c>
      <c r="S909" s="3">
        <f t="shared" si="703"/>
        <v>0</v>
      </c>
      <c r="T909" s="3">
        <f t="shared" si="703"/>
        <v>287.33</v>
      </c>
      <c r="U909" s="3">
        <f t="shared" si="703"/>
        <v>0</v>
      </c>
    </row>
    <row r="910" spans="2:21" s="1" customFormat="1" ht="25.2" customHeight="1" x14ac:dyDescent="0.3">
      <c r="B910" s="12" t="s">
        <v>1760</v>
      </c>
      <c r="C910" s="12" t="s">
        <v>1616</v>
      </c>
      <c r="D910" s="13"/>
      <c r="E910" s="17"/>
      <c r="F910" s="17"/>
      <c r="G910" s="17"/>
      <c r="H910" s="17"/>
      <c r="I910" s="17"/>
      <c r="J910" s="17"/>
      <c r="K910" s="13"/>
      <c r="L910" s="13">
        <f>SUM(L911:L915)</f>
        <v>24817.1</v>
      </c>
      <c r="M910" s="13"/>
      <c r="N910" s="13">
        <f>SUM(N911:N915)</f>
        <v>24820.300000000003</v>
      </c>
      <c r="O910" s="13"/>
      <c r="P910" s="13">
        <f>SUM(P911:P915)</f>
        <v>3.2000000000000028</v>
      </c>
      <c r="R910" s="13">
        <f t="shared" ref="R910:U910" si="704">SUM(R911:R915)</f>
        <v>0</v>
      </c>
      <c r="S910" s="13">
        <f t="shared" si="704"/>
        <v>0</v>
      </c>
      <c r="T910" s="13">
        <f t="shared" si="704"/>
        <v>0</v>
      </c>
      <c r="U910" s="13">
        <f t="shared" si="704"/>
        <v>-63230.25</v>
      </c>
    </row>
    <row r="911" spans="2:21" s="1" customFormat="1" ht="15" hidden="1" customHeight="1" x14ac:dyDescent="0.3">
      <c r="B911" s="4" t="s">
        <v>1761</v>
      </c>
      <c r="C911" s="4" t="s">
        <v>1762</v>
      </c>
      <c r="D911" s="3" t="s">
        <v>31</v>
      </c>
      <c r="E911" s="18">
        <v>1</v>
      </c>
      <c r="F911" s="18"/>
      <c r="G911" s="18"/>
      <c r="H911" s="18"/>
      <c r="I911" s="18">
        <f>-VLOOKUP(B911,'DD-5'!$B$12:$G$280,4,FALSE)</f>
        <v>-1</v>
      </c>
      <c r="J911" s="97">
        <f>SUM(E911:I911)</f>
        <v>0</v>
      </c>
      <c r="K911" s="3">
        <v>63230.25</v>
      </c>
      <c r="L911" s="3">
        <f t="shared" ref="L911:L915" si="705">+ROUND(+IF(J911="",0,J911*K911),2)</f>
        <v>0</v>
      </c>
      <c r="M911" s="3">
        <v>63448.61</v>
      </c>
      <c r="N911" s="3">
        <f t="shared" ref="N911:N915" si="706">+ROUND(+IF(J911="",0,J911*M911),2)</f>
        <v>0</v>
      </c>
      <c r="O911" s="3">
        <f t="shared" ref="O911:P915" si="707">+M911-K911</f>
        <v>218.36000000000058</v>
      </c>
      <c r="P911" s="3">
        <f t="shared" si="707"/>
        <v>0</v>
      </c>
      <c r="R911" s="3">
        <f t="shared" ref="R911:U915" si="708">+ROUND($K911*F911,2)</f>
        <v>0</v>
      </c>
      <c r="S911" s="3">
        <f t="shared" si="708"/>
        <v>0</v>
      </c>
      <c r="T911" s="3">
        <f t="shared" si="708"/>
        <v>0</v>
      </c>
      <c r="U911" s="3">
        <f t="shared" si="708"/>
        <v>-63230.25</v>
      </c>
    </row>
    <row r="912" spans="2:21" s="1" customFormat="1" ht="15" hidden="1" customHeight="1" x14ac:dyDescent="0.3">
      <c r="B912" s="4" t="s">
        <v>1763</v>
      </c>
      <c r="C912" s="4" t="s">
        <v>1764</v>
      </c>
      <c r="D912" s="3" t="s">
        <v>28</v>
      </c>
      <c r="E912" s="18">
        <v>2</v>
      </c>
      <c r="F912" s="18"/>
      <c r="G912" s="18"/>
      <c r="H912" s="18"/>
      <c r="I912" s="18"/>
      <c r="J912" s="97">
        <f>SUM(E912:I912)</f>
        <v>2</v>
      </c>
      <c r="K912" s="3">
        <v>3500</v>
      </c>
      <c r="L912" s="3">
        <f t="shared" si="705"/>
        <v>7000</v>
      </c>
      <c r="M912" s="3">
        <v>3500</v>
      </c>
      <c r="N912" s="3">
        <f t="shared" si="706"/>
        <v>7000</v>
      </c>
      <c r="O912" s="3">
        <f t="shared" si="707"/>
        <v>0</v>
      </c>
      <c r="P912" s="3">
        <f t="shared" si="707"/>
        <v>0</v>
      </c>
      <c r="R912" s="3">
        <f t="shared" si="708"/>
        <v>0</v>
      </c>
      <c r="S912" s="3">
        <f t="shared" si="708"/>
        <v>0</v>
      </c>
      <c r="T912" s="3">
        <f t="shared" si="708"/>
        <v>0</v>
      </c>
      <c r="U912" s="3">
        <f t="shared" si="708"/>
        <v>0</v>
      </c>
    </row>
    <row r="913" spans="2:21" s="1" customFormat="1" ht="15" hidden="1" customHeight="1" x14ac:dyDescent="0.3">
      <c r="B913" s="4" t="s">
        <v>1765</v>
      </c>
      <c r="C913" s="4" t="s">
        <v>1766</v>
      </c>
      <c r="D913" s="3" t="s">
        <v>28</v>
      </c>
      <c r="E913" s="18">
        <v>8</v>
      </c>
      <c r="F913" s="18"/>
      <c r="G913" s="18"/>
      <c r="H913" s="18"/>
      <c r="I913" s="18"/>
      <c r="J913" s="97">
        <f>SUM(E913:I913)</f>
        <v>8</v>
      </c>
      <c r="K913" s="3">
        <v>2200</v>
      </c>
      <c r="L913" s="3">
        <f t="shared" si="705"/>
        <v>17600</v>
      </c>
      <c r="M913" s="3">
        <v>2200</v>
      </c>
      <c r="N913" s="3">
        <f t="shared" si="706"/>
        <v>17600</v>
      </c>
      <c r="O913" s="3">
        <f t="shared" si="707"/>
        <v>0</v>
      </c>
      <c r="P913" s="3">
        <f t="shared" si="707"/>
        <v>0</v>
      </c>
      <c r="R913" s="3">
        <f t="shared" si="708"/>
        <v>0</v>
      </c>
      <c r="S913" s="3">
        <f t="shared" si="708"/>
        <v>0</v>
      </c>
      <c r="T913" s="3">
        <f t="shared" si="708"/>
        <v>0</v>
      </c>
      <c r="U913" s="3">
        <f t="shared" si="708"/>
        <v>0</v>
      </c>
    </row>
    <row r="914" spans="2:21" s="1" customFormat="1" ht="15" customHeight="1" x14ac:dyDescent="0.3">
      <c r="B914" s="4" t="s">
        <v>1767</v>
      </c>
      <c r="C914" s="4" t="s">
        <v>1768</v>
      </c>
      <c r="D914" s="3" t="s">
        <v>28</v>
      </c>
      <c r="E914" s="18">
        <v>1</v>
      </c>
      <c r="F914" s="18"/>
      <c r="G914" s="18"/>
      <c r="H914" s="18"/>
      <c r="I914" s="18"/>
      <c r="J914" s="97">
        <f>SUM(E914:I914)</f>
        <v>1</v>
      </c>
      <c r="K914" s="3">
        <v>39.42</v>
      </c>
      <c r="L914" s="3">
        <f t="shared" si="705"/>
        <v>39.42</v>
      </c>
      <c r="M914" s="3">
        <v>40.06</v>
      </c>
      <c r="N914" s="3">
        <f t="shared" si="706"/>
        <v>40.06</v>
      </c>
      <c r="O914" s="3">
        <f t="shared" si="707"/>
        <v>0.64000000000000057</v>
      </c>
      <c r="P914" s="3">
        <f t="shared" si="707"/>
        <v>0.64000000000000057</v>
      </c>
      <c r="R914" s="3">
        <f t="shared" si="708"/>
        <v>0</v>
      </c>
      <c r="S914" s="3">
        <f t="shared" si="708"/>
        <v>0</v>
      </c>
      <c r="T914" s="3">
        <f t="shared" si="708"/>
        <v>0</v>
      </c>
      <c r="U914" s="3">
        <f t="shared" si="708"/>
        <v>0</v>
      </c>
    </row>
    <row r="915" spans="2:21" s="1" customFormat="1" ht="15" customHeight="1" x14ac:dyDescent="0.3">
      <c r="B915" s="4" t="s">
        <v>1769</v>
      </c>
      <c r="C915" s="4" t="s">
        <v>1770</v>
      </c>
      <c r="D915" s="3" t="s">
        <v>28</v>
      </c>
      <c r="E915" s="18">
        <v>4</v>
      </c>
      <c r="F915" s="18"/>
      <c r="G915" s="18"/>
      <c r="H915" s="18"/>
      <c r="I915" s="18"/>
      <c r="J915" s="97">
        <f>SUM(E915:I915)</f>
        <v>4</v>
      </c>
      <c r="K915" s="3">
        <v>44.42</v>
      </c>
      <c r="L915" s="3">
        <f t="shared" si="705"/>
        <v>177.68</v>
      </c>
      <c r="M915" s="3">
        <v>45.06</v>
      </c>
      <c r="N915" s="3">
        <f t="shared" si="706"/>
        <v>180.24</v>
      </c>
      <c r="O915" s="3">
        <f t="shared" si="707"/>
        <v>0.64000000000000057</v>
      </c>
      <c r="P915" s="3">
        <f t="shared" si="707"/>
        <v>2.5600000000000023</v>
      </c>
      <c r="R915" s="3">
        <f t="shared" si="708"/>
        <v>0</v>
      </c>
      <c r="S915" s="3">
        <f t="shared" si="708"/>
        <v>0</v>
      </c>
      <c r="T915" s="3">
        <f t="shared" si="708"/>
        <v>0</v>
      </c>
      <c r="U915" s="3">
        <f t="shared" si="708"/>
        <v>0</v>
      </c>
    </row>
    <row r="916" spans="2:21" s="1" customFormat="1" ht="25.2" hidden="1" customHeight="1" x14ac:dyDescent="0.3">
      <c r="B916" s="12" t="s">
        <v>1771</v>
      </c>
      <c r="C916" s="12" t="s">
        <v>1345</v>
      </c>
      <c r="D916" s="13"/>
      <c r="E916" s="17"/>
      <c r="F916" s="17"/>
      <c r="G916" s="17"/>
      <c r="H916" s="17"/>
      <c r="I916" s="17"/>
      <c r="J916" s="17"/>
      <c r="K916" s="13"/>
      <c r="L916" s="13">
        <f>SUM(L917:L925)</f>
        <v>0</v>
      </c>
      <c r="M916" s="13"/>
      <c r="N916" s="13">
        <f>SUM(N917:N925)</f>
        <v>0</v>
      </c>
      <c r="O916" s="13"/>
      <c r="P916" s="13">
        <f>SUM(P917:P925)</f>
        <v>0</v>
      </c>
      <c r="R916" s="13">
        <f t="shared" ref="R916:U916" si="709">SUM(R917:R925)</f>
        <v>0</v>
      </c>
      <c r="S916" s="13">
        <f t="shared" si="709"/>
        <v>0</v>
      </c>
      <c r="T916" s="13">
        <f t="shared" si="709"/>
        <v>0</v>
      </c>
      <c r="U916" s="13">
        <f t="shared" si="709"/>
        <v>-423664.06</v>
      </c>
    </row>
    <row r="917" spans="2:21" s="1" customFormat="1" ht="15" hidden="1" customHeight="1" x14ac:dyDescent="0.3">
      <c r="B917" s="4" t="s">
        <v>1772</v>
      </c>
      <c r="C917" s="4" t="s">
        <v>1773</v>
      </c>
      <c r="D917" s="3" t="s">
        <v>25</v>
      </c>
      <c r="E917" s="18">
        <v>2065.4499999999998</v>
      </c>
      <c r="F917" s="18"/>
      <c r="G917" s="18"/>
      <c r="H917" s="18"/>
      <c r="I917" s="18">
        <f>-VLOOKUP(B917,'DD-5'!$B$12:$G$280,4,FALSE)</f>
        <v>-2065.4499999999998</v>
      </c>
      <c r="J917" s="97">
        <f t="shared" ref="J917:J925" si="710">SUM(E917:I917)</f>
        <v>0</v>
      </c>
      <c r="K917" s="3">
        <v>73.39</v>
      </c>
      <c r="L917" s="3">
        <f t="shared" ref="L917:L925" si="711">+ROUND(+IF(J917="",0,J917*K917),2)</f>
        <v>0</v>
      </c>
      <c r="M917" s="3">
        <v>75.790000000000006</v>
      </c>
      <c r="N917" s="3">
        <f t="shared" ref="N917:N925" si="712">+ROUND(+IF(J917="",0,J917*M917),2)</f>
        <v>0</v>
      </c>
      <c r="O917" s="3">
        <f t="shared" ref="O917:P925" si="713">+M917-K917</f>
        <v>2.4000000000000057</v>
      </c>
      <c r="P917" s="3">
        <f t="shared" si="713"/>
        <v>0</v>
      </c>
      <c r="R917" s="3">
        <f t="shared" ref="R917:R925" si="714">+ROUND($K917*F917,2)</f>
        <v>0</v>
      </c>
      <c r="S917" s="3">
        <f t="shared" ref="S917:S925" si="715">+ROUND($K917*G917,2)</f>
        <v>0</v>
      </c>
      <c r="T917" s="3">
        <f t="shared" ref="T917:T925" si="716">+ROUND($K917*H917,2)</f>
        <v>0</v>
      </c>
      <c r="U917" s="3">
        <f t="shared" ref="U917:U925" si="717">+ROUND($K917*I917,2)</f>
        <v>-151583.38</v>
      </c>
    </row>
    <row r="918" spans="2:21" s="1" customFormat="1" ht="15" hidden="1" customHeight="1" x14ac:dyDescent="0.3">
      <c r="B918" s="4" t="s">
        <v>1774</v>
      </c>
      <c r="C918" s="4" t="s">
        <v>1775</v>
      </c>
      <c r="D918" s="3" t="s">
        <v>25</v>
      </c>
      <c r="E918" s="18">
        <v>413.05</v>
      </c>
      <c r="F918" s="18"/>
      <c r="G918" s="18"/>
      <c r="H918" s="18"/>
      <c r="I918" s="18">
        <f>-VLOOKUP(B918,'DD-5'!$B$12:$G$280,4,FALSE)</f>
        <v>-413.05</v>
      </c>
      <c r="J918" s="97">
        <f t="shared" si="710"/>
        <v>0</v>
      </c>
      <c r="K918" s="3">
        <v>202.22</v>
      </c>
      <c r="L918" s="3">
        <f t="shared" si="711"/>
        <v>0</v>
      </c>
      <c r="M918" s="3">
        <v>204.62</v>
      </c>
      <c r="N918" s="3">
        <f t="shared" si="712"/>
        <v>0</v>
      </c>
      <c r="O918" s="3">
        <f t="shared" si="713"/>
        <v>2.4000000000000057</v>
      </c>
      <c r="P918" s="3">
        <f t="shared" si="713"/>
        <v>0</v>
      </c>
      <c r="R918" s="3">
        <f t="shared" si="714"/>
        <v>0</v>
      </c>
      <c r="S918" s="3">
        <f t="shared" si="715"/>
        <v>0</v>
      </c>
      <c r="T918" s="3">
        <f t="shared" si="716"/>
        <v>0</v>
      </c>
      <c r="U918" s="3">
        <f t="shared" si="717"/>
        <v>-83526.97</v>
      </c>
    </row>
    <row r="919" spans="2:21" s="1" customFormat="1" ht="15" hidden="1" customHeight="1" x14ac:dyDescent="0.3">
      <c r="B919" s="4" t="s">
        <v>1776</v>
      </c>
      <c r="C919" s="4" t="s">
        <v>1777</v>
      </c>
      <c r="D919" s="3" t="s">
        <v>25</v>
      </c>
      <c r="E919" s="18">
        <v>257.06</v>
      </c>
      <c r="F919" s="18"/>
      <c r="G919" s="18"/>
      <c r="H919" s="18"/>
      <c r="I919" s="18">
        <f>-VLOOKUP(B919,'DD-5'!$B$12:$G$280,4,FALSE)</f>
        <v>-257.06</v>
      </c>
      <c r="J919" s="97">
        <f t="shared" si="710"/>
        <v>0</v>
      </c>
      <c r="K919" s="3">
        <v>73.39</v>
      </c>
      <c r="L919" s="3">
        <f t="shared" si="711"/>
        <v>0</v>
      </c>
      <c r="M919" s="3">
        <v>75.790000000000006</v>
      </c>
      <c r="N919" s="3">
        <f t="shared" si="712"/>
        <v>0</v>
      </c>
      <c r="O919" s="3">
        <f t="shared" si="713"/>
        <v>2.4000000000000057</v>
      </c>
      <c r="P919" s="3">
        <f t="shared" si="713"/>
        <v>0</v>
      </c>
      <c r="R919" s="3">
        <f t="shared" si="714"/>
        <v>0</v>
      </c>
      <c r="S919" s="3">
        <f t="shared" si="715"/>
        <v>0</v>
      </c>
      <c r="T919" s="3">
        <f t="shared" si="716"/>
        <v>0</v>
      </c>
      <c r="U919" s="3">
        <f t="shared" si="717"/>
        <v>-18865.63</v>
      </c>
    </row>
    <row r="920" spans="2:21" s="1" customFormat="1" ht="15" hidden="1" customHeight="1" x14ac:dyDescent="0.3">
      <c r="B920" s="4" t="s">
        <v>1778</v>
      </c>
      <c r="C920" s="4" t="s">
        <v>1779</v>
      </c>
      <c r="D920" s="3" t="s">
        <v>25</v>
      </c>
      <c r="E920" s="18">
        <v>270.75</v>
      </c>
      <c r="F920" s="18"/>
      <c r="G920" s="18"/>
      <c r="H920" s="18"/>
      <c r="I920" s="18">
        <f>-VLOOKUP(B920,'DD-5'!$B$12:$G$280,4,FALSE)</f>
        <v>-270.75</v>
      </c>
      <c r="J920" s="97">
        <f t="shared" si="710"/>
        <v>0</v>
      </c>
      <c r="K920" s="3">
        <v>74.22</v>
      </c>
      <c r="L920" s="3">
        <f t="shared" si="711"/>
        <v>0</v>
      </c>
      <c r="M920" s="3">
        <v>76.62</v>
      </c>
      <c r="N920" s="3">
        <f t="shared" si="712"/>
        <v>0</v>
      </c>
      <c r="O920" s="3">
        <f t="shared" si="713"/>
        <v>2.4000000000000057</v>
      </c>
      <c r="P920" s="3">
        <f t="shared" si="713"/>
        <v>0</v>
      </c>
      <c r="R920" s="3">
        <f t="shared" si="714"/>
        <v>0</v>
      </c>
      <c r="S920" s="3">
        <f t="shared" si="715"/>
        <v>0</v>
      </c>
      <c r="T920" s="3">
        <f t="shared" si="716"/>
        <v>0</v>
      </c>
      <c r="U920" s="3">
        <f t="shared" si="717"/>
        <v>-20095.07</v>
      </c>
    </row>
    <row r="921" spans="2:21" s="1" customFormat="1" ht="15" hidden="1" customHeight="1" x14ac:dyDescent="0.3">
      <c r="B921" s="4" t="s">
        <v>1780</v>
      </c>
      <c r="C921" s="4" t="s">
        <v>1781</v>
      </c>
      <c r="D921" s="3" t="s">
        <v>25</v>
      </c>
      <c r="E921" s="18">
        <v>405.62</v>
      </c>
      <c r="F921" s="18"/>
      <c r="G921" s="18"/>
      <c r="H921" s="18"/>
      <c r="I921" s="18">
        <f>-VLOOKUP(B921,'DD-5'!$B$12:$G$280,4,FALSE)</f>
        <v>-405.62</v>
      </c>
      <c r="J921" s="97">
        <f t="shared" si="710"/>
        <v>0</v>
      </c>
      <c r="K921" s="3">
        <v>107.82</v>
      </c>
      <c r="L921" s="3">
        <f t="shared" si="711"/>
        <v>0</v>
      </c>
      <c r="M921" s="3">
        <v>110.22</v>
      </c>
      <c r="N921" s="3">
        <f t="shared" si="712"/>
        <v>0</v>
      </c>
      <c r="O921" s="3">
        <f t="shared" si="713"/>
        <v>2.4000000000000057</v>
      </c>
      <c r="P921" s="3">
        <f t="shared" si="713"/>
        <v>0</v>
      </c>
      <c r="R921" s="3">
        <f t="shared" si="714"/>
        <v>0</v>
      </c>
      <c r="S921" s="3">
        <f t="shared" si="715"/>
        <v>0</v>
      </c>
      <c r="T921" s="3">
        <f t="shared" si="716"/>
        <v>0</v>
      </c>
      <c r="U921" s="3">
        <f t="shared" si="717"/>
        <v>-43733.95</v>
      </c>
    </row>
    <row r="922" spans="2:21" s="1" customFormat="1" ht="15" hidden="1" customHeight="1" x14ac:dyDescent="0.3">
      <c r="B922" s="4" t="s">
        <v>1782</v>
      </c>
      <c r="C922" s="4" t="s">
        <v>1783</v>
      </c>
      <c r="D922" s="3" t="s">
        <v>25</v>
      </c>
      <c r="E922" s="18">
        <v>272.89</v>
      </c>
      <c r="F922" s="18"/>
      <c r="G922" s="18"/>
      <c r="H922" s="18"/>
      <c r="I922" s="18">
        <f>-VLOOKUP(B922,'DD-5'!$B$12:$G$280,4,FALSE)</f>
        <v>-272.89</v>
      </c>
      <c r="J922" s="97">
        <f t="shared" si="710"/>
        <v>0</v>
      </c>
      <c r="K922" s="3">
        <v>116.09</v>
      </c>
      <c r="L922" s="3">
        <f t="shared" si="711"/>
        <v>0</v>
      </c>
      <c r="M922" s="3">
        <v>118.49</v>
      </c>
      <c r="N922" s="3">
        <f t="shared" si="712"/>
        <v>0</v>
      </c>
      <c r="O922" s="3">
        <f t="shared" si="713"/>
        <v>2.3999999999999915</v>
      </c>
      <c r="P922" s="3">
        <f t="shared" si="713"/>
        <v>0</v>
      </c>
      <c r="R922" s="3">
        <f t="shared" si="714"/>
        <v>0</v>
      </c>
      <c r="S922" s="3">
        <f t="shared" si="715"/>
        <v>0</v>
      </c>
      <c r="T922" s="3">
        <f t="shared" si="716"/>
        <v>0</v>
      </c>
      <c r="U922" s="3">
        <f t="shared" si="717"/>
        <v>-31679.8</v>
      </c>
    </row>
    <row r="923" spans="2:21" s="1" customFormat="1" ht="15" hidden="1" customHeight="1" x14ac:dyDescent="0.3">
      <c r="B923" s="4" t="s">
        <v>1784</v>
      </c>
      <c r="C923" s="4" t="s">
        <v>1785</v>
      </c>
      <c r="D923" s="3" t="s">
        <v>25</v>
      </c>
      <c r="E923" s="18">
        <v>102.56</v>
      </c>
      <c r="F923" s="18"/>
      <c r="G923" s="18"/>
      <c r="H923" s="18"/>
      <c r="I923" s="18">
        <f>-VLOOKUP(B923,'DD-5'!$B$12:$G$280,4,FALSE)</f>
        <v>-102.56</v>
      </c>
      <c r="J923" s="97">
        <f t="shared" si="710"/>
        <v>0</v>
      </c>
      <c r="K923" s="3">
        <v>118.14</v>
      </c>
      <c r="L923" s="3">
        <f t="shared" si="711"/>
        <v>0</v>
      </c>
      <c r="M923" s="3">
        <v>120.54</v>
      </c>
      <c r="N923" s="3">
        <f t="shared" si="712"/>
        <v>0</v>
      </c>
      <c r="O923" s="3">
        <f t="shared" si="713"/>
        <v>2.4000000000000057</v>
      </c>
      <c r="P923" s="3">
        <f t="shared" si="713"/>
        <v>0</v>
      </c>
      <c r="R923" s="3">
        <f t="shared" si="714"/>
        <v>0</v>
      </c>
      <c r="S923" s="3">
        <f t="shared" si="715"/>
        <v>0</v>
      </c>
      <c r="T923" s="3">
        <f t="shared" si="716"/>
        <v>0</v>
      </c>
      <c r="U923" s="3">
        <f t="shared" si="717"/>
        <v>-12116.44</v>
      </c>
    </row>
    <row r="924" spans="2:21" s="1" customFormat="1" ht="15" hidden="1" customHeight="1" x14ac:dyDescent="0.3">
      <c r="B924" s="4" t="s">
        <v>1786</v>
      </c>
      <c r="C924" s="4" t="s">
        <v>1787</v>
      </c>
      <c r="D924" s="3" t="s">
        <v>25</v>
      </c>
      <c r="E924" s="18">
        <v>321.2</v>
      </c>
      <c r="F924" s="18"/>
      <c r="G924" s="18"/>
      <c r="H924" s="18"/>
      <c r="I924" s="18">
        <f>-VLOOKUP(B924,'DD-5'!$B$12:$G$280,4,FALSE)</f>
        <v>-321.2</v>
      </c>
      <c r="J924" s="97">
        <f t="shared" si="710"/>
        <v>0</v>
      </c>
      <c r="K924" s="3">
        <v>92.05</v>
      </c>
      <c r="L924" s="3">
        <f t="shared" si="711"/>
        <v>0</v>
      </c>
      <c r="M924" s="3">
        <v>94.45</v>
      </c>
      <c r="N924" s="3">
        <f t="shared" si="712"/>
        <v>0</v>
      </c>
      <c r="O924" s="3">
        <f t="shared" si="713"/>
        <v>2.4000000000000057</v>
      </c>
      <c r="P924" s="3">
        <f t="shared" si="713"/>
        <v>0</v>
      </c>
      <c r="R924" s="3">
        <f t="shared" si="714"/>
        <v>0</v>
      </c>
      <c r="S924" s="3">
        <f t="shared" si="715"/>
        <v>0</v>
      </c>
      <c r="T924" s="3">
        <f t="shared" si="716"/>
        <v>0</v>
      </c>
      <c r="U924" s="3">
        <f t="shared" si="717"/>
        <v>-29566.46</v>
      </c>
    </row>
    <row r="925" spans="2:21" s="1" customFormat="1" ht="15" hidden="1" customHeight="1" x14ac:dyDescent="0.3">
      <c r="B925" s="4" t="s">
        <v>1788</v>
      </c>
      <c r="C925" s="4" t="s">
        <v>1789</v>
      </c>
      <c r="D925" s="3" t="s">
        <v>25</v>
      </c>
      <c r="E925" s="18">
        <v>375.16</v>
      </c>
      <c r="F925" s="18"/>
      <c r="G925" s="18"/>
      <c r="H925" s="18"/>
      <c r="I925" s="18">
        <f>-VLOOKUP(B925,'DD-5'!$B$12:$G$280,4,FALSE)</f>
        <v>-375.16</v>
      </c>
      <c r="J925" s="97">
        <f t="shared" si="710"/>
        <v>0</v>
      </c>
      <c r="K925" s="3">
        <v>86.62</v>
      </c>
      <c r="L925" s="3">
        <f t="shared" si="711"/>
        <v>0</v>
      </c>
      <c r="M925" s="3">
        <v>89.02</v>
      </c>
      <c r="N925" s="3">
        <f t="shared" si="712"/>
        <v>0</v>
      </c>
      <c r="O925" s="3">
        <f t="shared" si="713"/>
        <v>2.3999999999999915</v>
      </c>
      <c r="P925" s="3">
        <f t="shared" si="713"/>
        <v>0</v>
      </c>
      <c r="R925" s="3">
        <f t="shared" si="714"/>
        <v>0</v>
      </c>
      <c r="S925" s="3">
        <f t="shared" si="715"/>
        <v>0</v>
      </c>
      <c r="T925" s="3">
        <f t="shared" si="716"/>
        <v>0</v>
      </c>
      <c r="U925" s="3">
        <f t="shared" si="717"/>
        <v>-32496.36</v>
      </c>
    </row>
    <row r="926" spans="2:21" s="1" customFormat="1" ht="25.2" hidden="1" customHeight="1" x14ac:dyDescent="0.3">
      <c r="B926" s="12" t="s">
        <v>1790</v>
      </c>
      <c r="C926" s="12" t="s">
        <v>1523</v>
      </c>
      <c r="D926" s="13"/>
      <c r="E926" s="17"/>
      <c r="F926" s="17"/>
      <c r="G926" s="17"/>
      <c r="H926" s="17"/>
      <c r="I926" s="17"/>
      <c r="J926" s="17"/>
      <c r="K926" s="13"/>
      <c r="L926" s="13">
        <f>SUM(L927)</f>
        <v>5298.48</v>
      </c>
      <c r="M926" s="13"/>
      <c r="N926" s="13">
        <f>SUM(N927)</f>
        <v>5298.48</v>
      </c>
      <c r="O926" s="13"/>
      <c r="P926" s="13">
        <f>SUM(P927)</f>
        <v>0</v>
      </c>
      <c r="R926" s="13">
        <f t="shared" ref="R926:U926" si="718">SUM(R927)</f>
        <v>0</v>
      </c>
      <c r="S926" s="13">
        <f t="shared" si="718"/>
        <v>0</v>
      </c>
      <c r="T926" s="13">
        <f t="shared" si="718"/>
        <v>0</v>
      </c>
      <c r="U926" s="13">
        <f t="shared" si="718"/>
        <v>0</v>
      </c>
    </row>
    <row r="927" spans="2:21" s="1" customFormat="1" ht="15" hidden="1" customHeight="1" x14ac:dyDescent="0.3">
      <c r="B927" s="4" t="s">
        <v>1791</v>
      </c>
      <c r="C927" s="4" t="s">
        <v>1792</v>
      </c>
      <c r="D927" s="3" t="s">
        <v>25</v>
      </c>
      <c r="E927" s="18">
        <v>4490.24</v>
      </c>
      <c r="F927" s="18"/>
      <c r="G927" s="18"/>
      <c r="H927" s="18"/>
      <c r="I927" s="18"/>
      <c r="J927" s="97">
        <f>SUM(E927:I927)</f>
        <v>4490.24</v>
      </c>
      <c r="K927" s="3">
        <v>1.18</v>
      </c>
      <c r="L927" s="3">
        <f t="shared" ref="L927" si="719">+ROUND(+IF(J927="",0,J927*K927),2)</f>
        <v>5298.48</v>
      </c>
      <c r="M927" s="3">
        <v>1.18</v>
      </c>
      <c r="N927" s="3">
        <f t="shared" ref="N927" si="720">+ROUND(+IF(J927="",0,J927*M927),2)</f>
        <v>5298.48</v>
      </c>
      <c r="O927" s="3">
        <f>+M927-K927</f>
        <v>0</v>
      </c>
      <c r="P927" s="3">
        <f>+N927-L927</f>
        <v>0</v>
      </c>
      <c r="R927" s="3">
        <f>+ROUND($K927*F927,2)</f>
        <v>0</v>
      </c>
      <c r="S927" s="3">
        <f>+ROUND($K927*G927,2)</f>
        <v>0</v>
      </c>
      <c r="T927" s="3">
        <f>+ROUND($K927*H927,2)</f>
        <v>0</v>
      </c>
      <c r="U927" s="3">
        <f>+ROUND($K927*I927,2)</f>
        <v>0</v>
      </c>
    </row>
    <row r="928" spans="2:21" s="1" customFormat="1" ht="25.2" customHeight="1" x14ac:dyDescent="0.3">
      <c r="B928" s="10" t="s">
        <v>1793</v>
      </c>
      <c r="C928" s="10" t="s">
        <v>1794</v>
      </c>
      <c r="D928" s="11"/>
      <c r="E928" s="16"/>
      <c r="F928" s="16"/>
      <c r="G928" s="16"/>
      <c r="H928" s="16"/>
      <c r="I928" s="16"/>
      <c r="J928" s="16"/>
      <c r="K928" s="11"/>
      <c r="L928" s="11">
        <f>+L929+L947+L963+L965+L970</f>
        <v>172312.91999999998</v>
      </c>
      <c r="M928" s="11"/>
      <c r="N928" s="11">
        <f>+N929+N947+N963+N965+N970</f>
        <v>176037.16999999998</v>
      </c>
      <c r="O928" s="11"/>
      <c r="P928" s="11">
        <f>+P929+P947+P963+P965+P970</f>
        <v>3724.2499999999991</v>
      </c>
      <c r="R928" s="11">
        <f t="shared" ref="R928:U928" si="721">+R929+R947+R963+R965+R970</f>
        <v>0</v>
      </c>
      <c r="S928" s="11">
        <f t="shared" si="721"/>
        <v>0</v>
      </c>
      <c r="T928" s="11">
        <f t="shared" si="721"/>
        <v>7417.8</v>
      </c>
      <c r="U928" s="11">
        <f t="shared" si="721"/>
        <v>-28607.020000000004</v>
      </c>
    </row>
    <row r="929" spans="2:21" s="1" customFormat="1" ht="25.2" customHeight="1" x14ac:dyDescent="0.3">
      <c r="B929" s="12" t="s">
        <v>1795</v>
      </c>
      <c r="C929" s="12" t="s">
        <v>1796</v>
      </c>
      <c r="D929" s="13"/>
      <c r="E929" s="17"/>
      <c r="F929" s="17"/>
      <c r="G929" s="17"/>
      <c r="H929" s="17"/>
      <c r="I929" s="17"/>
      <c r="J929" s="17"/>
      <c r="K929" s="13"/>
      <c r="L929" s="13">
        <f>SUM(L930:L940)+L941</f>
        <v>109473.76</v>
      </c>
      <c r="M929" s="13"/>
      <c r="N929" s="13">
        <f>SUM(N930:N940)+N941</f>
        <v>112527.67</v>
      </c>
      <c r="O929" s="13"/>
      <c r="P929" s="13">
        <f>SUM(P930:P940)+P941</f>
        <v>3053.9099999999994</v>
      </c>
      <c r="R929" s="13">
        <f t="shared" ref="R929:U929" si="722">SUM(R930:R940)+R941</f>
        <v>0</v>
      </c>
      <c r="S929" s="13">
        <f t="shared" si="722"/>
        <v>0</v>
      </c>
      <c r="T929" s="13">
        <f t="shared" si="722"/>
        <v>7417.8</v>
      </c>
      <c r="U929" s="13">
        <f t="shared" si="722"/>
        <v>-16997.97</v>
      </c>
    </row>
    <row r="930" spans="2:21" s="1" customFormat="1" ht="15" customHeight="1" x14ac:dyDescent="0.3">
      <c r="B930" s="4" t="s">
        <v>1797</v>
      </c>
      <c r="C930" s="4" t="s">
        <v>1798</v>
      </c>
      <c r="D930" s="3" t="s">
        <v>25</v>
      </c>
      <c r="E930" s="18">
        <v>627</v>
      </c>
      <c r="F930" s="18"/>
      <c r="G930" s="18"/>
      <c r="H930" s="18"/>
      <c r="I930" s="18"/>
      <c r="J930" s="97">
        <f t="shared" ref="J930:J940" si="723">SUM(E930:I930)</f>
        <v>627</v>
      </c>
      <c r="K930" s="3">
        <v>2.59</v>
      </c>
      <c r="L930" s="3">
        <f t="shared" ref="L930:L940" si="724">+ROUND(+IF(J930="",0,J930*K930),2)</f>
        <v>1623.93</v>
      </c>
      <c r="M930" s="3">
        <v>2.68</v>
      </c>
      <c r="N930" s="3">
        <f t="shared" ref="N930:N940" si="725">+ROUND(+IF(J930="",0,J930*M930),2)</f>
        <v>1680.36</v>
      </c>
      <c r="O930" s="3">
        <f t="shared" ref="O930:P940" si="726">+M930-K930</f>
        <v>9.0000000000000302E-2</v>
      </c>
      <c r="P930" s="3">
        <f t="shared" si="726"/>
        <v>56.429999999999836</v>
      </c>
      <c r="R930" s="3">
        <f t="shared" ref="R930:R940" si="727">+ROUND($K930*F930,2)</f>
        <v>0</v>
      </c>
      <c r="S930" s="3">
        <f t="shared" ref="S930:S940" si="728">+ROUND($K930*G930,2)</f>
        <v>0</v>
      </c>
      <c r="T930" s="3">
        <f t="shared" ref="T930:T940" si="729">+ROUND($K930*H930,2)</f>
        <v>0</v>
      </c>
      <c r="U930" s="3">
        <f t="shared" ref="U930:U940" si="730">+ROUND($K930*I930,2)</f>
        <v>0</v>
      </c>
    </row>
    <row r="931" spans="2:21" s="1" customFormat="1" ht="15" customHeight="1" x14ac:dyDescent="0.3">
      <c r="B931" s="4" t="s">
        <v>1799</v>
      </c>
      <c r="C931" s="4" t="s">
        <v>1800</v>
      </c>
      <c r="D931" s="3" t="s">
        <v>78</v>
      </c>
      <c r="E931" s="18">
        <v>195.36</v>
      </c>
      <c r="F931" s="18"/>
      <c r="G931" s="18"/>
      <c r="H931" s="18"/>
      <c r="I931" s="18"/>
      <c r="J931" s="97">
        <f t="shared" si="723"/>
        <v>195.36</v>
      </c>
      <c r="K931" s="3">
        <v>54.11</v>
      </c>
      <c r="L931" s="3">
        <f t="shared" si="724"/>
        <v>10570.93</v>
      </c>
      <c r="M931" s="3">
        <v>56.77</v>
      </c>
      <c r="N931" s="3">
        <f t="shared" si="725"/>
        <v>11090.59</v>
      </c>
      <c r="O931" s="3">
        <f t="shared" si="726"/>
        <v>2.6600000000000037</v>
      </c>
      <c r="P931" s="3">
        <f t="shared" si="726"/>
        <v>519.65999999999985</v>
      </c>
      <c r="R931" s="3">
        <f t="shared" si="727"/>
        <v>0</v>
      </c>
      <c r="S931" s="3">
        <f t="shared" si="728"/>
        <v>0</v>
      </c>
      <c r="T931" s="3">
        <f t="shared" si="729"/>
        <v>0</v>
      </c>
      <c r="U931" s="3">
        <f t="shared" si="730"/>
        <v>0</v>
      </c>
    </row>
    <row r="932" spans="2:21" s="1" customFormat="1" ht="15" customHeight="1" x14ac:dyDescent="0.3">
      <c r="B932" s="4" t="s">
        <v>1801</v>
      </c>
      <c r="C932" s="4" t="s">
        <v>1802</v>
      </c>
      <c r="D932" s="3" t="s">
        <v>78</v>
      </c>
      <c r="E932" s="18">
        <v>66</v>
      </c>
      <c r="F932" s="18"/>
      <c r="G932" s="18"/>
      <c r="H932" s="18">
        <f>VLOOKUP(B932,'MM-5'!$B$12:$G$255,4,FALSE)</f>
        <v>20.16</v>
      </c>
      <c r="I932" s="18"/>
      <c r="J932" s="97">
        <f t="shared" si="723"/>
        <v>86.16</v>
      </c>
      <c r="K932" s="3">
        <v>54.11</v>
      </c>
      <c r="L932" s="3">
        <f t="shared" si="724"/>
        <v>4662.12</v>
      </c>
      <c r="M932" s="3">
        <v>56.77</v>
      </c>
      <c r="N932" s="3">
        <f t="shared" si="725"/>
        <v>4891.3</v>
      </c>
      <c r="O932" s="3">
        <f t="shared" si="726"/>
        <v>2.6600000000000037</v>
      </c>
      <c r="P932" s="3">
        <f t="shared" si="726"/>
        <v>229.18000000000029</v>
      </c>
      <c r="R932" s="3">
        <f t="shared" si="727"/>
        <v>0</v>
      </c>
      <c r="S932" s="3">
        <f t="shared" si="728"/>
        <v>0</v>
      </c>
      <c r="T932" s="3">
        <f t="shared" si="729"/>
        <v>1090.8599999999999</v>
      </c>
      <c r="U932" s="3">
        <f t="shared" si="730"/>
        <v>0</v>
      </c>
    </row>
    <row r="933" spans="2:21" s="1" customFormat="1" ht="15" customHeight="1" x14ac:dyDescent="0.3">
      <c r="B933" s="4" t="s">
        <v>1803</v>
      </c>
      <c r="C933" s="4" t="s">
        <v>1804</v>
      </c>
      <c r="D933" s="3" t="s">
        <v>14</v>
      </c>
      <c r="E933" s="18">
        <v>1269.4000000000001</v>
      </c>
      <c r="F933" s="18"/>
      <c r="G933" s="18"/>
      <c r="H933" s="18"/>
      <c r="I933" s="18"/>
      <c r="J933" s="97">
        <f t="shared" si="723"/>
        <v>1269.4000000000001</v>
      </c>
      <c r="K933" s="3">
        <v>2.76</v>
      </c>
      <c r="L933" s="3">
        <f t="shared" si="724"/>
        <v>3503.54</v>
      </c>
      <c r="M933" s="3">
        <v>2.87</v>
      </c>
      <c r="N933" s="3">
        <f t="shared" si="725"/>
        <v>3643.18</v>
      </c>
      <c r="O933" s="3">
        <f t="shared" si="726"/>
        <v>0.11000000000000032</v>
      </c>
      <c r="P933" s="3">
        <f t="shared" si="726"/>
        <v>139.63999999999987</v>
      </c>
      <c r="R933" s="3">
        <f t="shared" si="727"/>
        <v>0</v>
      </c>
      <c r="S933" s="3">
        <f t="shared" si="728"/>
        <v>0</v>
      </c>
      <c r="T933" s="3">
        <f t="shared" si="729"/>
        <v>0</v>
      </c>
      <c r="U933" s="3">
        <f t="shared" si="730"/>
        <v>0</v>
      </c>
    </row>
    <row r="934" spans="2:21" s="1" customFormat="1" ht="15" customHeight="1" x14ac:dyDescent="0.3">
      <c r="B934" s="4" t="s">
        <v>1805</v>
      </c>
      <c r="C934" s="4" t="s">
        <v>1806</v>
      </c>
      <c r="D934" s="3" t="s">
        <v>78</v>
      </c>
      <c r="E934" s="18">
        <v>423.28</v>
      </c>
      <c r="F934" s="18"/>
      <c r="G934" s="18"/>
      <c r="H934" s="18"/>
      <c r="I934" s="18"/>
      <c r="J934" s="97">
        <f t="shared" si="723"/>
        <v>423.28</v>
      </c>
      <c r="K934" s="3">
        <v>18.02</v>
      </c>
      <c r="L934" s="3">
        <f t="shared" si="724"/>
        <v>7627.51</v>
      </c>
      <c r="M934" s="3">
        <v>18.690000000000001</v>
      </c>
      <c r="N934" s="3">
        <f t="shared" si="725"/>
        <v>7911.1</v>
      </c>
      <c r="O934" s="3">
        <f t="shared" si="726"/>
        <v>0.67000000000000171</v>
      </c>
      <c r="P934" s="3">
        <f t="shared" si="726"/>
        <v>283.59000000000015</v>
      </c>
      <c r="R934" s="3">
        <f t="shared" si="727"/>
        <v>0</v>
      </c>
      <c r="S934" s="3">
        <f t="shared" si="728"/>
        <v>0</v>
      </c>
      <c r="T934" s="3">
        <f t="shared" si="729"/>
        <v>0</v>
      </c>
      <c r="U934" s="3">
        <f t="shared" si="730"/>
        <v>0</v>
      </c>
    </row>
    <row r="935" spans="2:21" s="1" customFormat="1" ht="15" customHeight="1" x14ac:dyDescent="0.3">
      <c r="B935" s="4" t="s">
        <v>1807</v>
      </c>
      <c r="C935" s="4" t="s">
        <v>1808</v>
      </c>
      <c r="D935" s="3" t="s">
        <v>78</v>
      </c>
      <c r="E935" s="18">
        <v>170</v>
      </c>
      <c r="F935" s="18"/>
      <c r="G935" s="18"/>
      <c r="H935" s="18"/>
      <c r="I935" s="18"/>
      <c r="J935" s="97">
        <f t="shared" si="723"/>
        <v>170</v>
      </c>
      <c r="K935" s="3">
        <v>6.91</v>
      </c>
      <c r="L935" s="3">
        <f t="shared" si="724"/>
        <v>1174.7</v>
      </c>
      <c r="M935" s="3">
        <v>7.21</v>
      </c>
      <c r="N935" s="3">
        <f t="shared" si="725"/>
        <v>1225.7</v>
      </c>
      <c r="O935" s="3">
        <f t="shared" si="726"/>
        <v>0.29999999999999982</v>
      </c>
      <c r="P935" s="3">
        <f t="shared" si="726"/>
        <v>51</v>
      </c>
      <c r="R935" s="3">
        <f t="shared" si="727"/>
        <v>0</v>
      </c>
      <c r="S935" s="3">
        <f t="shared" si="728"/>
        <v>0</v>
      </c>
      <c r="T935" s="3">
        <f t="shared" si="729"/>
        <v>0</v>
      </c>
      <c r="U935" s="3">
        <f t="shared" si="730"/>
        <v>0</v>
      </c>
    </row>
    <row r="936" spans="2:21" s="1" customFormat="1" ht="15" customHeight="1" x14ac:dyDescent="0.3">
      <c r="B936" s="4" t="s">
        <v>1809</v>
      </c>
      <c r="C936" s="4" t="s">
        <v>1810</v>
      </c>
      <c r="D936" s="3" t="s">
        <v>78</v>
      </c>
      <c r="E936" s="18">
        <v>176.8</v>
      </c>
      <c r="F936" s="18"/>
      <c r="G936" s="18"/>
      <c r="H936" s="18"/>
      <c r="I936" s="18"/>
      <c r="J936" s="97">
        <f t="shared" si="723"/>
        <v>176.8</v>
      </c>
      <c r="K936" s="3">
        <v>22.9</v>
      </c>
      <c r="L936" s="3">
        <f t="shared" si="724"/>
        <v>4048.72</v>
      </c>
      <c r="M936" s="3">
        <v>22.95</v>
      </c>
      <c r="N936" s="3">
        <f t="shared" si="725"/>
        <v>4057.56</v>
      </c>
      <c r="O936" s="3">
        <f t="shared" si="726"/>
        <v>5.0000000000000711E-2</v>
      </c>
      <c r="P936" s="3">
        <f t="shared" si="726"/>
        <v>8.8400000000001455</v>
      </c>
      <c r="R936" s="3">
        <f t="shared" si="727"/>
        <v>0</v>
      </c>
      <c r="S936" s="3">
        <f t="shared" si="728"/>
        <v>0</v>
      </c>
      <c r="T936" s="3">
        <f t="shared" si="729"/>
        <v>0</v>
      </c>
      <c r="U936" s="3">
        <f t="shared" si="730"/>
        <v>0</v>
      </c>
    </row>
    <row r="937" spans="2:21" s="1" customFormat="1" ht="15" customHeight="1" x14ac:dyDescent="0.3">
      <c r="B937" s="4" t="s">
        <v>1811</v>
      </c>
      <c r="C937" s="4" t="s">
        <v>1812</v>
      </c>
      <c r="D937" s="3" t="s">
        <v>25</v>
      </c>
      <c r="E937" s="18">
        <v>200</v>
      </c>
      <c r="F937" s="18"/>
      <c r="G937" s="18"/>
      <c r="H937" s="18"/>
      <c r="I937" s="18"/>
      <c r="J937" s="97">
        <f t="shared" si="723"/>
        <v>200</v>
      </c>
      <c r="K937" s="3">
        <v>42.89</v>
      </c>
      <c r="L937" s="3">
        <f t="shared" si="724"/>
        <v>8578</v>
      </c>
      <c r="M937" s="3">
        <v>43.67</v>
      </c>
      <c r="N937" s="3">
        <f t="shared" si="725"/>
        <v>8734</v>
      </c>
      <c r="O937" s="3">
        <f t="shared" si="726"/>
        <v>0.78000000000000114</v>
      </c>
      <c r="P937" s="3">
        <f t="shared" si="726"/>
        <v>156</v>
      </c>
      <c r="R937" s="3">
        <f t="shared" si="727"/>
        <v>0</v>
      </c>
      <c r="S937" s="3">
        <f t="shared" si="728"/>
        <v>0</v>
      </c>
      <c r="T937" s="3">
        <f t="shared" si="729"/>
        <v>0</v>
      </c>
      <c r="U937" s="3">
        <f t="shared" si="730"/>
        <v>0</v>
      </c>
    </row>
    <row r="938" spans="2:21" s="1" customFormat="1" ht="15" customHeight="1" x14ac:dyDescent="0.3">
      <c r="B938" s="4" t="s">
        <v>1813</v>
      </c>
      <c r="C938" s="4" t="s">
        <v>1814</v>
      </c>
      <c r="D938" s="3" t="s">
        <v>25</v>
      </c>
      <c r="E938" s="18">
        <v>150</v>
      </c>
      <c r="F938" s="18"/>
      <c r="G938" s="18"/>
      <c r="H938" s="18"/>
      <c r="I938" s="18"/>
      <c r="J938" s="97">
        <f t="shared" si="723"/>
        <v>150</v>
      </c>
      <c r="K938" s="3">
        <v>62.07</v>
      </c>
      <c r="L938" s="3">
        <f t="shared" si="724"/>
        <v>9310.5</v>
      </c>
      <c r="M938" s="3">
        <v>62.85</v>
      </c>
      <c r="N938" s="3">
        <f t="shared" si="725"/>
        <v>9427.5</v>
      </c>
      <c r="O938" s="3">
        <f t="shared" si="726"/>
        <v>0.78000000000000114</v>
      </c>
      <c r="P938" s="3">
        <f t="shared" si="726"/>
        <v>117</v>
      </c>
      <c r="R938" s="3">
        <f t="shared" si="727"/>
        <v>0</v>
      </c>
      <c r="S938" s="3">
        <f t="shared" si="728"/>
        <v>0</v>
      </c>
      <c r="T938" s="3">
        <f t="shared" si="729"/>
        <v>0</v>
      </c>
      <c r="U938" s="3">
        <f t="shared" si="730"/>
        <v>0</v>
      </c>
    </row>
    <row r="939" spans="2:21" s="1" customFormat="1" ht="15" customHeight="1" x14ac:dyDescent="0.3">
      <c r="B939" s="4" t="s">
        <v>1815</v>
      </c>
      <c r="C939" s="4" t="s">
        <v>1816</v>
      </c>
      <c r="D939" s="3" t="s">
        <v>25</v>
      </c>
      <c r="E939" s="18">
        <v>45</v>
      </c>
      <c r="F939" s="18"/>
      <c r="G939" s="18"/>
      <c r="H939" s="18"/>
      <c r="I939" s="18"/>
      <c r="J939" s="97">
        <f t="shared" si="723"/>
        <v>45</v>
      </c>
      <c r="K939" s="3">
        <v>44.41</v>
      </c>
      <c r="L939" s="3">
        <f t="shared" si="724"/>
        <v>1998.45</v>
      </c>
      <c r="M939" s="3">
        <v>44.63</v>
      </c>
      <c r="N939" s="3">
        <f t="shared" si="725"/>
        <v>2008.35</v>
      </c>
      <c r="O939" s="3">
        <f t="shared" si="726"/>
        <v>0.22000000000000597</v>
      </c>
      <c r="P939" s="3">
        <f t="shared" si="726"/>
        <v>9.8999999999998636</v>
      </c>
      <c r="R939" s="3">
        <f t="shared" si="727"/>
        <v>0</v>
      </c>
      <c r="S939" s="3">
        <f t="shared" si="728"/>
        <v>0</v>
      </c>
      <c r="T939" s="3">
        <f t="shared" si="729"/>
        <v>0</v>
      </c>
      <c r="U939" s="3">
        <f t="shared" si="730"/>
        <v>0</v>
      </c>
    </row>
    <row r="940" spans="2:21" s="1" customFormat="1" ht="15" customHeight="1" x14ac:dyDescent="0.3">
      <c r="B940" s="4" t="s">
        <v>1817</v>
      </c>
      <c r="C940" s="4" t="s">
        <v>1818</v>
      </c>
      <c r="D940" s="3" t="s">
        <v>25</v>
      </c>
      <c r="E940" s="18">
        <v>12</v>
      </c>
      <c r="F940" s="18"/>
      <c r="G940" s="18"/>
      <c r="H940" s="18"/>
      <c r="I940" s="18"/>
      <c r="J940" s="97">
        <f t="shared" si="723"/>
        <v>12</v>
      </c>
      <c r="K940" s="3">
        <v>58.81</v>
      </c>
      <c r="L940" s="3">
        <f t="shared" si="724"/>
        <v>705.72</v>
      </c>
      <c r="M940" s="3">
        <v>59.03</v>
      </c>
      <c r="N940" s="3">
        <f t="shared" si="725"/>
        <v>708.36</v>
      </c>
      <c r="O940" s="3">
        <f t="shared" si="726"/>
        <v>0.21999999999999886</v>
      </c>
      <c r="P940" s="3">
        <f t="shared" si="726"/>
        <v>2.6399999999999864</v>
      </c>
      <c r="R940" s="3">
        <f t="shared" si="727"/>
        <v>0</v>
      </c>
      <c r="S940" s="3">
        <f t="shared" si="728"/>
        <v>0</v>
      </c>
      <c r="T940" s="3">
        <f t="shared" si="729"/>
        <v>0</v>
      </c>
      <c r="U940" s="3">
        <f t="shared" si="730"/>
        <v>0</v>
      </c>
    </row>
    <row r="941" spans="2:21" s="1" customFormat="1" ht="19.95" customHeight="1" x14ac:dyDescent="0.3">
      <c r="B941" s="6" t="s">
        <v>1819</v>
      </c>
      <c r="C941" s="6" t="s">
        <v>1820</v>
      </c>
      <c r="D941" s="5"/>
      <c r="E941" s="19"/>
      <c r="F941" s="19"/>
      <c r="G941" s="19"/>
      <c r="H941" s="19"/>
      <c r="I941" s="19"/>
      <c r="J941" s="19"/>
      <c r="K941" s="5"/>
      <c r="L941" s="5">
        <f>SUM(L942:L946)</f>
        <v>55669.64</v>
      </c>
      <c r="M941" s="5"/>
      <c r="N941" s="5">
        <f>SUM(N942:N946)</f>
        <v>57149.67</v>
      </c>
      <c r="O941" s="5"/>
      <c r="P941" s="5">
        <f>SUM(P942:P946)</f>
        <v>1480.0299999999993</v>
      </c>
      <c r="R941" s="5">
        <f t="shared" ref="R941:U941" si="731">SUM(R942:R946)</f>
        <v>0</v>
      </c>
      <c r="S941" s="5">
        <f t="shared" si="731"/>
        <v>0</v>
      </c>
      <c r="T941" s="5">
        <f t="shared" si="731"/>
        <v>6326.9400000000005</v>
      </c>
      <c r="U941" s="5">
        <f t="shared" si="731"/>
        <v>-16997.97</v>
      </c>
    </row>
    <row r="942" spans="2:21" s="1" customFormat="1" ht="15" customHeight="1" x14ac:dyDescent="0.3">
      <c r="B942" s="4" t="s">
        <v>1821</v>
      </c>
      <c r="C942" s="4" t="s">
        <v>1822</v>
      </c>
      <c r="D942" s="3" t="s">
        <v>14</v>
      </c>
      <c r="E942" s="18">
        <v>440</v>
      </c>
      <c r="F942" s="18"/>
      <c r="G942" s="18"/>
      <c r="H942" s="18">
        <f>VLOOKUP(B942,'MM-5'!$B$12:$G$255,4,FALSE)</f>
        <v>76.94</v>
      </c>
      <c r="I942" s="18"/>
      <c r="J942" s="97">
        <f>SUM(E942:I942)</f>
        <v>516.94000000000005</v>
      </c>
      <c r="K942" s="3">
        <v>53.2</v>
      </c>
      <c r="L942" s="3">
        <f t="shared" ref="L942:L946" si="732">+ROUND(+IF(J942="",0,J942*K942),2)</f>
        <v>27501.21</v>
      </c>
      <c r="M942" s="3">
        <v>54.74</v>
      </c>
      <c r="N942" s="3">
        <f t="shared" ref="N942:N946" si="733">+ROUND(+IF(J942="",0,J942*M942),2)</f>
        <v>28297.3</v>
      </c>
      <c r="O942" s="3">
        <f t="shared" ref="O942:P946" si="734">+M942-K942</f>
        <v>1.5399999999999991</v>
      </c>
      <c r="P942" s="3">
        <f t="shared" si="734"/>
        <v>796.09000000000015</v>
      </c>
      <c r="R942" s="3">
        <f t="shared" ref="R942:U946" si="735">+ROUND($K942*F942,2)</f>
        <v>0</v>
      </c>
      <c r="S942" s="3">
        <f t="shared" si="735"/>
        <v>0</v>
      </c>
      <c r="T942" s="3">
        <f t="shared" si="735"/>
        <v>4093.21</v>
      </c>
      <c r="U942" s="3">
        <f t="shared" si="735"/>
        <v>0</v>
      </c>
    </row>
    <row r="943" spans="2:21" s="1" customFormat="1" ht="15" hidden="1" customHeight="1" x14ac:dyDescent="0.3">
      <c r="B943" s="4" t="s">
        <v>1823</v>
      </c>
      <c r="C943" s="4" t="s">
        <v>1824</v>
      </c>
      <c r="D943" s="3" t="s">
        <v>78</v>
      </c>
      <c r="E943" s="18">
        <v>33</v>
      </c>
      <c r="F943" s="18"/>
      <c r="G943" s="18"/>
      <c r="H943" s="18"/>
      <c r="I943" s="18">
        <f>-VLOOKUP(B943,'DD-5'!$B$12:$G$280,4,FALSE)</f>
        <v>-33</v>
      </c>
      <c r="J943" s="97">
        <f>SUM(E943:I943)</f>
        <v>0</v>
      </c>
      <c r="K943" s="3">
        <v>515.09</v>
      </c>
      <c r="L943" s="3">
        <f t="shared" si="732"/>
        <v>0</v>
      </c>
      <c r="M943" s="3">
        <v>524.26</v>
      </c>
      <c r="N943" s="3">
        <f t="shared" si="733"/>
        <v>0</v>
      </c>
      <c r="O943" s="3">
        <f t="shared" si="734"/>
        <v>9.1699999999999591</v>
      </c>
      <c r="P943" s="3">
        <f t="shared" si="734"/>
        <v>0</v>
      </c>
      <c r="R943" s="3">
        <f t="shared" si="735"/>
        <v>0</v>
      </c>
      <c r="S943" s="3">
        <f t="shared" si="735"/>
        <v>0</v>
      </c>
      <c r="T943" s="3">
        <f t="shared" si="735"/>
        <v>0</v>
      </c>
      <c r="U943" s="3">
        <f t="shared" si="735"/>
        <v>-16997.97</v>
      </c>
    </row>
    <row r="944" spans="2:21" s="1" customFormat="1" ht="15" customHeight="1" x14ac:dyDescent="0.3">
      <c r="B944" s="4" t="s">
        <v>1825</v>
      </c>
      <c r="C944" s="4" t="s">
        <v>1826</v>
      </c>
      <c r="D944" s="3" t="s">
        <v>14</v>
      </c>
      <c r="E944" s="18">
        <v>286</v>
      </c>
      <c r="F944" s="18"/>
      <c r="G944" s="18"/>
      <c r="H944" s="18">
        <f>VLOOKUP(B944,'MM-5'!$B$12:$G$255,4,FALSE)</f>
        <v>87.35</v>
      </c>
      <c r="I944" s="18"/>
      <c r="J944" s="97">
        <f>SUM(E944:I944)</f>
        <v>373.35</v>
      </c>
      <c r="K944" s="3">
        <v>1.1499999999999999</v>
      </c>
      <c r="L944" s="3">
        <f t="shared" si="732"/>
        <v>429.35</v>
      </c>
      <c r="M944" s="3">
        <v>1.22</v>
      </c>
      <c r="N944" s="3">
        <f t="shared" si="733"/>
        <v>455.49</v>
      </c>
      <c r="O944" s="3">
        <f t="shared" si="734"/>
        <v>7.0000000000000062E-2</v>
      </c>
      <c r="P944" s="3">
        <f t="shared" si="734"/>
        <v>26.139999999999986</v>
      </c>
      <c r="R944" s="3">
        <f t="shared" si="735"/>
        <v>0</v>
      </c>
      <c r="S944" s="3">
        <f t="shared" si="735"/>
        <v>0</v>
      </c>
      <c r="T944" s="3">
        <f t="shared" si="735"/>
        <v>100.45</v>
      </c>
      <c r="U944" s="3">
        <f t="shared" si="735"/>
        <v>0</v>
      </c>
    </row>
    <row r="945" spans="2:21" s="1" customFormat="1" ht="15" customHeight="1" x14ac:dyDescent="0.3">
      <c r="B945" s="4" t="s">
        <v>1827</v>
      </c>
      <c r="C945" s="4" t="s">
        <v>1828</v>
      </c>
      <c r="D945" s="3" t="s">
        <v>14</v>
      </c>
      <c r="E945" s="18">
        <v>506</v>
      </c>
      <c r="F945" s="18"/>
      <c r="G945" s="18"/>
      <c r="H945" s="18"/>
      <c r="I945" s="18"/>
      <c r="J945" s="97">
        <f>SUM(E945:I945)</f>
        <v>506</v>
      </c>
      <c r="K945" s="3">
        <v>36.799999999999997</v>
      </c>
      <c r="L945" s="3">
        <f t="shared" si="732"/>
        <v>18620.8</v>
      </c>
      <c r="M945" s="3">
        <v>38.1</v>
      </c>
      <c r="N945" s="3">
        <f t="shared" si="733"/>
        <v>19278.599999999999</v>
      </c>
      <c r="O945" s="3">
        <f t="shared" si="734"/>
        <v>1.3000000000000043</v>
      </c>
      <c r="P945" s="3">
        <f t="shared" si="734"/>
        <v>657.79999999999927</v>
      </c>
      <c r="R945" s="3">
        <f t="shared" si="735"/>
        <v>0</v>
      </c>
      <c r="S945" s="3">
        <f t="shared" si="735"/>
        <v>0</v>
      </c>
      <c r="T945" s="3">
        <f t="shared" si="735"/>
        <v>0</v>
      </c>
      <c r="U945" s="3">
        <f t="shared" si="735"/>
        <v>0</v>
      </c>
    </row>
    <row r="946" spans="2:21" s="1" customFormat="1" ht="15" hidden="1" customHeight="1" x14ac:dyDescent="0.3">
      <c r="B946" s="4" t="s">
        <v>1829</v>
      </c>
      <c r="C946" s="4" t="s">
        <v>1830</v>
      </c>
      <c r="D946" s="3" t="s">
        <v>25</v>
      </c>
      <c r="E946" s="18">
        <v>220</v>
      </c>
      <c r="F946" s="18"/>
      <c r="G946" s="18"/>
      <c r="H946" s="18">
        <f>VLOOKUP(B946,'MM-5'!$B$12:$G$255,4,FALSE)</f>
        <v>67.19</v>
      </c>
      <c r="I946" s="18"/>
      <c r="J946" s="97">
        <f>SUM(E946:I946)</f>
        <v>287.19</v>
      </c>
      <c r="K946" s="3">
        <v>31.75</v>
      </c>
      <c r="L946" s="3">
        <f t="shared" si="732"/>
        <v>9118.2800000000007</v>
      </c>
      <c r="M946" s="3">
        <v>31.75</v>
      </c>
      <c r="N946" s="3">
        <f t="shared" si="733"/>
        <v>9118.2800000000007</v>
      </c>
      <c r="O946" s="3">
        <f t="shared" si="734"/>
        <v>0</v>
      </c>
      <c r="P946" s="3">
        <f t="shared" si="734"/>
        <v>0</v>
      </c>
      <c r="R946" s="3">
        <f t="shared" si="735"/>
        <v>0</v>
      </c>
      <c r="S946" s="3">
        <f t="shared" si="735"/>
        <v>0</v>
      </c>
      <c r="T946" s="3">
        <f t="shared" si="735"/>
        <v>2133.2800000000002</v>
      </c>
      <c r="U946" s="3">
        <f t="shared" si="735"/>
        <v>0</v>
      </c>
    </row>
    <row r="947" spans="2:21" s="1" customFormat="1" ht="25.2" customHeight="1" x14ac:dyDescent="0.3">
      <c r="B947" s="12" t="s">
        <v>1831</v>
      </c>
      <c r="C947" s="12" t="s">
        <v>1832</v>
      </c>
      <c r="D947" s="13"/>
      <c r="E947" s="17"/>
      <c r="F947" s="17"/>
      <c r="G947" s="17"/>
      <c r="H947" s="17"/>
      <c r="I947" s="17"/>
      <c r="J947" s="17"/>
      <c r="K947" s="13"/>
      <c r="L947" s="13">
        <f>SUM(L948:L957)+L958</f>
        <v>28336.44</v>
      </c>
      <c r="M947" s="13"/>
      <c r="N947" s="13">
        <f>SUM(N948:N957)+N958</f>
        <v>28629.54</v>
      </c>
      <c r="O947" s="13"/>
      <c r="P947" s="13">
        <f>SUM(P948:P957)+P958</f>
        <v>293.09999999999985</v>
      </c>
      <c r="R947" s="13">
        <f t="shared" ref="R947:U947" si="736">SUM(R948:R957)+R958</f>
        <v>0</v>
      </c>
      <c r="S947" s="13">
        <f t="shared" si="736"/>
        <v>0</v>
      </c>
      <c r="T947" s="13">
        <f t="shared" si="736"/>
        <v>0</v>
      </c>
      <c r="U947" s="13">
        <f t="shared" si="736"/>
        <v>-5440.38</v>
      </c>
    </row>
    <row r="948" spans="2:21" s="1" customFormat="1" ht="15" customHeight="1" x14ac:dyDescent="0.3">
      <c r="B948" s="4" t="s">
        <v>1833</v>
      </c>
      <c r="C948" s="4" t="s">
        <v>1834</v>
      </c>
      <c r="D948" s="3" t="s">
        <v>25</v>
      </c>
      <c r="E948" s="18">
        <v>450</v>
      </c>
      <c r="F948" s="18"/>
      <c r="G948" s="18"/>
      <c r="H948" s="18"/>
      <c r="I948" s="18"/>
      <c r="J948" s="97">
        <f t="shared" ref="J948:J957" si="737">SUM(E948:I948)</f>
        <v>450</v>
      </c>
      <c r="K948" s="3">
        <v>51.54</v>
      </c>
      <c r="L948" s="3">
        <f t="shared" ref="L948:L957" si="738">+ROUND(+IF(J948="",0,J948*K948),2)</f>
        <v>23193</v>
      </c>
      <c r="M948" s="3">
        <v>51.94</v>
      </c>
      <c r="N948" s="3">
        <f t="shared" ref="N948:N957" si="739">+ROUND(+IF(J948="",0,J948*M948),2)</f>
        <v>23373</v>
      </c>
      <c r="O948" s="3">
        <f t="shared" ref="O948:P957" si="740">+M948-K948</f>
        <v>0.39999999999999858</v>
      </c>
      <c r="P948" s="3">
        <f t="shared" si="740"/>
        <v>180</v>
      </c>
      <c r="R948" s="3">
        <f t="shared" ref="R948:R957" si="741">+ROUND($K948*F948,2)</f>
        <v>0</v>
      </c>
      <c r="S948" s="3">
        <f t="shared" ref="S948:S957" si="742">+ROUND($K948*G948,2)</f>
        <v>0</v>
      </c>
      <c r="T948" s="3">
        <f t="shared" ref="T948:T957" si="743">+ROUND($K948*H948,2)</f>
        <v>0</v>
      </c>
      <c r="U948" s="3">
        <f t="shared" ref="U948:U957" si="744">+ROUND($K948*I948,2)</f>
        <v>0</v>
      </c>
    </row>
    <row r="949" spans="2:21" s="1" customFormat="1" ht="15" hidden="1" customHeight="1" x14ac:dyDescent="0.3">
      <c r="B949" s="4" t="s">
        <v>1835</v>
      </c>
      <c r="C949" s="4" t="s">
        <v>1836</v>
      </c>
      <c r="D949" s="3" t="s">
        <v>28</v>
      </c>
      <c r="E949" s="18">
        <v>4</v>
      </c>
      <c r="F949" s="18"/>
      <c r="G949" s="18"/>
      <c r="H949" s="18"/>
      <c r="I949" s="18">
        <f>-VLOOKUP(B949,'DD-5'!$B$12:$G$280,4,FALSE)</f>
        <v>-4</v>
      </c>
      <c r="J949" s="97">
        <f t="shared" si="737"/>
        <v>0</v>
      </c>
      <c r="K949" s="3">
        <v>72.64</v>
      </c>
      <c r="L949" s="3">
        <f t="shared" si="738"/>
        <v>0</v>
      </c>
      <c r="M949" s="3">
        <v>74.64</v>
      </c>
      <c r="N949" s="3">
        <f t="shared" si="739"/>
        <v>0</v>
      </c>
      <c r="O949" s="3">
        <f t="shared" si="740"/>
        <v>2</v>
      </c>
      <c r="P949" s="3">
        <f t="shared" si="740"/>
        <v>0</v>
      </c>
      <c r="R949" s="3">
        <f t="shared" si="741"/>
        <v>0</v>
      </c>
      <c r="S949" s="3">
        <f t="shared" si="742"/>
        <v>0</v>
      </c>
      <c r="T949" s="3">
        <f t="shared" si="743"/>
        <v>0</v>
      </c>
      <c r="U949" s="3">
        <f t="shared" si="744"/>
        <v>-290.56</v>
      </c>
    </row>
    <row r="950" spans="2:21" s="1" customFormat="1" ht="15" hidden="1" customHeight="1" x14ac:dyDescent="0.3">
      <c r="B950" s="4" t="s">
        <v>1837</v>
      </c>
      <c r="C950" s="4" t="s">
        <v>1838</v>
      </c>
      <c r="D950" s="3" t="s">
        <v>28</v>
      </c>
      <c r="E950" s="18">
        <v>32</v>
      </c>
      <c r="F950" s="18"/>
      <c r="G950" s="18"/>
      <c r="H950" s="18"/>
      <c r="I950" s="18">
        <f>-VLOOKUP(B950,'DD-5'!$B$12:$G$280,4,FALSE)</f>
        <v>-32</v>
      </c>
      <c r="J950" s="97">
        <f t="shared" si="737"/>
        <v>0</v>
      </c>
      <c r="K950" s="3">
        <v>85.84</v>
      </c>
      <c r="L950" s="3">
        <f t="shared" si="738"/>
        <v>0</v>
      </c>
      <c r="M950" s="3">
        <v>87.84</v>
      </c>
      <c r="N950" s="3">
        <f t="shared" si="739"/>
        <v>0</v>
      </c>
      <c r="O950" s="3">
        <f t="shared" si="740"/>
        <v>2</v>
      </c>
      <c r="P950" s="3">
        <f t="shared" si="740"/>
        <v>0</v>
      </c>
      <c r="R950" s="3">
        <f t="shared" si="741"/>
        <v>0</v>
      </c>
      <c r="S950" s="3">
        <f t="shared" si="742"/>
        <v>0</v>
      </c>
      <c r="T950" s="3">
        <f t="shared" si="743"/>
        <v>0</v>
      </c>
      <c r="U950" s="3">
        <f t="shared" si="744"/>
        <v>-2746.88</v>
      </c>
    </row>
    <row r="951" spans="2:21" s="1" customFormat="1" ht="15" hidden="1" customHeight="1" x14ac:dyDescent="0.3">
      <c r="B951" s="4" t="s">
        <v>1839</v>
      </c>
      <c r="C951" s="4" t="s">
        <v>1840</v>
      </c>
      <c r="D951" s="3" t="s">
        <v>28</v>
      </c>
      <c r="E951" s="18">
        <v>42</v>
      </c>
      <c r="F951" s="18"/>
      <c r="G951" s="18"/>
      <c r="H951" s="18"/>
      <c r="I951" s="18">
        <f>-VLOOKUP(B951,'DD-5'!$B$12:$G$280,4,FALSE)</f>
        <v>-42</v>
      </c>
      <c r="J951" s="97">
        <f t="shared" si="737"/>
        <v>0</v>
      </c>
      <c r="K951" s="3">
        <v>20.45</v>
      </c>
      <c r="L951" s="3">
        <f t="shared" si="738"/>
        <v>0</v>
      </c>
      <c r="M951" s="3">
        <v>20.9</v>
      </c>
      <c r="N951" s="3">
        <f t="shared" si="739"/>
        <v>0</v>
      </c>
      <c r="O951" s="3">
        <f t="shared" si="740"/>
        <v>0.44999999999999929</v>
      </c>
      <c r="P951" s="3">
        <f t="shared" si="740"/>
        <v>0</v>
      </c>
      <c r="R951" s="3">
        <f t="shared" si="741"/>
        <v>0</v>
      </c>
      <c r="S951" s="3">
        <f t="shared" si="742"/>
        <v>0</v>
      </c>
      <c r="T951" s="3">
        <f t="shared" si="743"/>
        <v>0</v>
      </c>
      <c r="U951" s="3">
        <f t="shared" si="744"/>
        <v>-858.9</v>
      </c>
    </row>
    <row r="952" spans="2:21" s="1" customFormat="1" ht="15" customHeight="1" x14ac:dyDescent="0.3">
      <c r="B952" s="4" t="s">
        <v>1841</v>
      </c>
      <c r="C952" s="4" t="s">
        <v>1842</v>
      </c>
      <c r="D952" s="3" t="s">
        <v>28</v>
      </c>
      <c r="E952" s="18">
        <v>24</v>
      </c>
      <c r="F952" s="18"/>
      <c r="G952" s="18"/>
      <c r="H952" s="18"/>
      <c r="I952" s="18"/>
      <c r="J952" s="97">
        <f t="shared" si="737"/>
        <v>24</v>
      </c>
      <c r="K952" s="3">
        <v>15.49</v>
      </c>
      <c r="L952" s="3">
        <f t="shared" si="738"/>
        <v>371.76</v>
      </c>
      <c r="M952" s="3">
        <v>15.94</v>
      </c>
      <c r="N952" s="3">
        <f t="shared" si="739"/>
        <v>382.56</v>
      </c>
      <c r="O952" s="3">
        <f t="shared" si="740"/>
        <v>0.44999999999999929</v>
      </c>
      <c r="P952" s="3">
        <f t="shared" si="740"/>
        <v>10.800000000000011</v>
      </c>
      <c r="R952" s="3">
        <f t="shared" si="741"/>
        <v>0</v>
      </c>
      <c r="S952" s="3">
        <f t="shared" si="742"/>
        <v>0</v>
      </c>
      <c r="T952" s="3">
        <f t="shared" si="743"/>
        <v>0</v>
      </c>
      <c r="U952" s="3">
        <f t="shared" si="744"/>
        <v>0</v>
      </c>
    </row>
    <row r="953" spans="2:21" s="1" customFormat="1" ht="15" hidden="1" customHeight="1" x14ac:dyDescent="0.3">
      <c r="B953" s="4" t="s">
        <v>1843</v>
      </c>
      <c r="C953" s="4" t="s">
        <v>1844</v>
      </c>
      <c r="D953" s="3" t="s">
        <v>28</v>
      </c>
      <c r="E953" s="18">
        <v>24</v>
      </c>
      <c r="F953" s="18"/>
      <c r="G953" s="18"/>
      <c r="H953" s="18"/>
      <c r="I953" s="18">
        <f>-VLOOKUP(B953,'DD-5'!$B$12:$G$280,4,FALSE)</f>
        <v>-24</v>
      </c>
      <c r="J953" s="97">
        <f t="shared" si="737"/>
        <v>0</v>
      </c>
      <c r="K953" s="3">
        <v>40.64</v>
      </c>
      <c r="L953" s="3">
        <f t="shared" si="738"/>
        <v>0</v>
      </c>
      <c r="M953" s="3">
        <v>41.94</v>
      </c>
      <c r="N953" s="3">
        <f t="shared" si="739"/>
        <v>0</v>
      </c>
      <c r="O953" s="3">
        <f t="shared" si="740"/>
        <v>1.2999999999999972</v>
      </c>
      <c r="P953" s="3">
        <f t="shared" si="740"/>
        <v>0</v>
      </c>
      <c r="R953" s="3">
        <f t="shared" si="741"/>
        <v>0</v>
      </c>
      <c r="S953" s="3">
        <f t="shared" si="742"/>
        <v>0</v>
      </c>
      <c r="T953" s="3">
        <f t="shared" si="743"/>
        <v>0</v>
      </c>
      <c r="U953" s="3">
        <f t="shared" si="744"/>
        <v>-975.36</v>
      </c>
    </row>
    <row r="954" spans="2:21" s="1" customFormat="1" ht="15" hidden="1" customHeight="1" x14ac:dyDescent="0.3">
      <c r="B954" s="4" t="s">
        <v>1845</v>
      </c>
      <c r="C954" s="4" t="s">
        <v>1846</v>
      </c>
      <c r="D954" s="3" t="s">
        <v>28</v>
      </c>
      <c r="E954" s="18">
        <v>12</v>
      </c>
      <c r="F954" s="18"/>
      <c r="G954" s="18"/>
      <c r="H954" s="18"/>
      <c r="I954" s="18">
        <f>-VLOOKUP(B954,'DD-5'!$B$12:$G$280,4,FALSE)</f>
        <v>-12</v>
      </c>
      <c r="J954" s="97">
        <f t="shared" si="737"/>
        <v>0</v>
      </c>
      <c r="K954" s="3">
        <v>47.39</v>
      </c>
      <c r="L954" s="3">
        <f t="shared" si="738"/>
        <v>0</v>
      </c>
      <c r="M954" s="3">
        <v>48.69</v>
      </c>
      <c r="N954" s="3">
        <f t="shared" si="739"/>
        <v>0</v>
      </c>
      <c r="O954" s="3">
        <f t="shared" si="740"/>
        <v>1.2999999999999972</v>
      </c>
      <c r="P954" s="3">
        <f t="shared" si="740"/>
        <v>0</v>
      </c>
      <c r="R954" s="3">
        <f t="shared" si="741"/>
        <v>0</v>
      </c>
      <c r="S954" s="3">
        <f t="shared" si="742"/>
        <v>0</v>
      </c>
      <c r="T954" s="3">
        <f t="shared" si="743"/>
        <v>0</v>
      </c>
      <c r="U954" s="3">
        <f t="shared" si="744"/>
        <v>-568.67999999999995</v>
      </c>
    </row>
    <row r="955" spans="2:21" s="1" customFormat="1" ht="15" customHeight="1" x14ac:dyDescent="0.3">
      <c r="B955" s="4" t="s">
        <v>1847</v>
      </c>
      <c r="C955" s="4" t="s">
        <v>1848</v>
      </c>
      <c r="D955" s="3" t="s">
        <v>28</v>
      </c>
      <c r="E955" s="18">
        <v>12</v>
      </c>
      <c r="F955" s="18"/>
      <c r="G955" s="18"/>
      <c r="H955" s="18"/>
      <c r="I955" s="18"/>
      <c r="J955" s="97">
        <f t="shared" si="737"/>
        <v>12</v>
      </c>
      <c r="K955" s="3">
        <v>20.83</v>
      </c>
      <c r="L955" s="3">
        <f t="shared" si="738"/>
        <v>249.96</v>
      </c>
      <c r="M955" s="3">
        <v>21.18</v>
      </c>
      <c r="N955" s="3">
        <f t="shared" si="739"/>
        <v>254.16</v>
      </c>
      <c r="O955" s="3">
        <f t="shared" si="740"/>
        <v>0.35000000000000142</v>
      </c>
      <c r="P955" s="3">
        <f t="shared" si="740"/>
        <v>4.1999999999999886</v>
      </c>
      <c r="R955" s="3">
        <f t="shared" si="741"/>
        <v>0</v>
      </c>
      <c r="S955" s="3">
        <f t="shared" si="742"/>
        <v>0</v>
      </c>
      <c r="T955" s="3">
        <f t="shared" si="743"/>
        <v>0</v>
      </c>
      <c r="U955" s="3">
        <f t="shared" si="744"/>
        <v>0</v>
      </c>
    </row>
    <row r="956" spans="2:21" s="1" customFormat="1" ht="15" customHeight="1" x14ac:dyDescent="0.3">
      <c r="B956" s="4" t="s">
        <v>1849</v>
      </c>
      <c r="C956" s="4" t="s">
        <v>1850</v>
      </c>
      <c r="D956" s="3" t="s">
        <v>28</v>
      </c>
      <c r="E956" s="18">
        <v>5</v>
      </c>
      <c r="F956" s="18"/>
      <c r="G956" s="18"/>
      <c r="H956" s="18"/>
      <c r="I956" s="18"/>
      <c r="J956" s="97">
        <f t="shared" si="737"/>
        <v>5</v>
      </c>
      <c r="K956" s="3">
        <v>49.98</v>
      </c>
      <c r="L956" s="3">
        <f t="shared" si="738"/>
        <v>249.9</v>
      </c>
      <c r="M956" s="3">
        <v>50.79</v>
      </c>
      <c r="N956" s="3">
        <f t="shared" si="739"/>
        <v>253.95</v>
      </c>
      <c r="O956" s="3">
        <f t="shared" si="740"/>
        <v>0.81000000000000227</v>
      </c>
      <c r="P956" s="3">
        <f t="shared" si="740"/>
        <v>4.0499999999999829</v>
      </c>
      <c r="R956" s="3">
        <f t="shared" si="741"/>
        <v>0</v>
      </c>
      <c r="S956" s="3">
        <f t="shared" si="742"/>
        <v>0</v>
      </c>
      <c r="T956" s="3">
        <f t="shared" si="743"/>
        <v>0</v>
      </c>
      <c r="U956" s="3">
        <f t="shared" si="744"/>
        <v>0</v>
      </c>
    </row>
    <row r="957" spans="2:21" s="1" customFormat="1" ht="15" customHeight="1" x14ac:dyDescent="0.3">
      <c r="B957" s="4" t="s">
        <v>1851</v>
      </c>
      <c r="C957" s="4" t="s">
        <v>1852</v>
      </c>
      <c r="D957" s="3" t="s">
        <v>28</v>
      </c>
      <c r="E957" s="18">
        <v>7</v>
      </c>
      <c r="F957" s="18"/>
      <c r="G957" s="18"/>
      <c r="H957" s="18"/>
      <c r="I957" s="18"/>
      <c r="J957" s="97">
        <f t="shared" si="737"/>
        <v>7</v>
      </c>
      <c r="K957" s="3">
        <v>29.79</v>
      </c>
      <c r="L957" s="3">
        <f t="shared" si="738"/>
        <v>208.53</v>
      </c>
      <c r="M957" s="3">
        <v>30.79</v>
      </c>
      <c r="N957" s="3">
        <f t="shared" si="739"/>
        <v>215.53</v>
      </c>
      <c r="O957" s="3">
        <f t="shared" si="740"/>
        <v>1</v>
      </c>
      <c r="P957" s="3">
        <f t="shared" si="740"/>
        <v>7</v>
      </c>
      <c r="R957" s="3">
        <f t="shared" si="741"/>
        <v>0</v>
      </c>
      <c r="S957" s="3">
        <f t="shared" si="742"/>
        <v>0</v>
      </c>
      <c r="T957" s="3">
        <f t="shared" si="743"/>
        <v>0</v>
      </c>
      <c r="U957" s="3">
        <f t="shared" si="744"/>
        <v>0</v>
      </c>
    </row>
    <row r="958" spans="2:21" s="1" customFormat="1" ht="19.95" customHeight="1" x14ac:dyDescent="0.3">
      <c r="B958" s="6" t="s">
        <v>1853</v>
      </c>
      <c r="C958" s="6" t="s">
        <v>1854</v>
      </c>
      <c r="D958" s="5"/>
      <c r="E958" s="19"/>
      <c r="F958" s="19"/>
      <c r="G958" s="19"/>
      <c r="H958" s="19"/>
      <c r="I958" s="19"/>
      <c r="J958" s="19"/>
      <c r="K958" s="5"/>
      <c r="L958" s="5">
        <f>SUM(L959:L962)</f>
        <v>4063.29</v>
      </c>
      <c r="M958" s="5"/>
      <c r="N958" s="5">
        <f>SUM(N959:N962)</f>
        <v>4150.34</v>
      </c>
      <c r="O958" s="5"/>
      <c r="P958" s="5">
        <f>SUM(P959:P962)</f>
        <v>87.049999999999883</v>
      </c>
      <c r="R958" s="5">
        <f t="shared" ref="R958:U958" si="745">SUM(R959:R962)</f>
        <v>0</v>
      </c>
      <c r="S958" s="5">
        <f t="shared" si="745"/>
        <v>0</v>
      </c>
      <c r="T958" s="5">
        <f t="shared" si="745"/>
        <v>0</v>
      </c>
      <c r="U958" s="5">
        <f t="shared" si="745"/>
        <v>0</v>
      </c>
    </row>
    <row r="959" spans="2:21" s="1" customFormat="1" ht="15" customHeight="1" x14ac:dyDescent="0.3">
      <c r="B959" s="4" t="s">
        <v>1855</v>
      </c>
      <c r="C959" s="4" t="s">
        <v>1856</v>
      </c>
      <c r="D959" s="3" t="s">
        <v>14</v>
      </c>
      <c r="E959" s="18">
        <v>29.16</v>
      </c>
      <c r="F959" s="18"/>
      <c r="G959" s="18"/>
      <c r="H959" s="18"/>
      <c r="I959" s="18"/>
      <c r="J959" s="97">
        <f>SUM(E959:I959)</f>
        <v>29.16</v>
      </c>
      <c r="K959" s="3">
        <v>70.41</v>
      </c>
      <c r="L959" s="3">
        <f t="shared" ref="L959:L962" si="746">+ROUND(+IF(J959="",0,J959*K959),2)</f>
        <v>2053.16</v>
      </c>
      <c r="M959" s="3">
        <v>72.709999999999994</v>
      </c>
      <c r="N959" s="3">
        <f t="shared" ref="N959:N962" si="747">+ROUND(+IF(J959="",0,J959*M959),2)</f>
        <v>2120.2199999999998</v>
      </c>
      <c r="O959" s="3">
        <f t="shared" ref="O959:P962" si="748">+M959-K959</f>
        <v>2.2999999999999972</v>
      </c>
      <c r="P959" s="3">
        <f t="shared" si="748"/>
        <v>67.059999999999945</v>
      </c>
      <c r="R959" s="3">
        <f t="shared" ref="R959:U962" si="749">+ROUND($K959*F959,2)</f>
        <v>0</v>
      </c>
      <c r="S959" s="3">
        <f t="shared" si="749"/>
        <v>0</v>
      </c>
      <c r="T959" s="3">
        <f t="shared" si="749"/>
        <v>0</v>
      </c>
      <c r="U959" s="3">
        <f t="shared" si="749"/>
        <v>0</v>
      </c>
    </row>
    <row r="960" spans="2:21" s="1" customFormat="1" ht="15" customHeight="1" x14ac:dyDescent="0.3">
      <c r="B960" s="4" t="s">
        <v>1857</v>
      </c>
      <c r="C960" s="4" t="s">
        <v>1858</v>
      </c>
      <c r="D960" s="3" t="s">
        <v>78</v>
      </c>
      <c r="E960" s="18">
        <v>1.84</v>
      </c>
      <c r="F960" s="18"/>
      <c r="G960" s="18"/>
      <c r="H960" s="18"/>
      <c r="I960" s="18"/>
      <c r="J960" s="97">
        <f>SUM(E960:I960)</f>
        <v>1.84</v>
      </c>
      <c r="K960" s="3">
        <v>469.38</v>
      </c>
      <c r="L960" s="3">
        <f t="shared" si="746"/>
        <v>863.66</v>
      </c>
      <c r="M960" s="3">
        <v>474.73</v>
      </c>
      <c r="N960" s="3">
        <f t="shared" si="747"/>
        <v>873.5</v>
      </c>
      <c r="O960" s="3">
        <f t="shared" si="748"/>
        <v>5.3500000000000227</v>
      </c>
      <c r="P960" s="3">
        <f t="shared" si="748"/>
        <v>9.8400000000000318</v>
      </c>
      <c r="R960" s="3">
        <f t="shared" si="749"/>
        <v>0</v>
      </c>
      <c r="S960" s="3">
        <f t="shared" si="749"/>
        <v>0</v>
      </c>
      <c r="T960" s="3">
        <f t="shared" si="749"/>
        <v>0</v>
      </c>
      <c r="U960" s="3">
        <f t="shared" si="749"/>
        <v>0</v>
      </c>
    </row>
    <row r="961" spans="2:21" s="1" customFormat="1" ht="15" customHeight="1" x14ac:dyDescent="0.3">
      <c r="B961" s="4" t="s">
        <v>1859</v>
      </c>
      <c r="C961" s="4" t="s">
        <v>1860</v>
      </c>
      <c r="D961" s="3" t="s">
        <v>198</v>
      </c>
      <c r="E961" s="18">
        <v>162</v>
      </c>
      <c r="F961" s="18"/>
      <c r="G961" s="18"/>
      <c r="H961" s="18"/>
      <c r="I961" s="18"/>
      <c r="J961" s="97">
        <f>SUM(E961:I961)</f>
        <v>162</v>
      </c>
      <c r="K961" s="3">
        <v>6.87</v>
      </c>
      <c r="L961" s="3">
        <f t="shared" si="746"/>
        <v>1112.94</v>
      </c>
      <c r="M961" s="3">
        <v>6.92</v>
      </c>
      <c r="N961" s="3">
        <f t="shared" si="747"/>
        <v>1121.04</v>
      </c>
      <c r="O961" s="3">
        <f t="shared" si="748"/>
        <v>4.9999999999999822E-2</v>
      </c>
      <c r="P961" s="3">
        <f t="shared" si="748"/>
        <v>8.0999999999999091</v>
      </c>
      <c r="R961" s="3">
        <f t="shared" si="749"/>
        <v>0</v>
      </c>
      <c r="S961" s="3">
        <f t="shared" si="749"/>
        <v>0</v>
      </c>
      <c r="T961" s="3">
        <f t="shared" si="749"/>
        <v>0</v>
      </c>
      <c r="U961" s="3">
        <f t="shared" si="749"/>
        <v>0</v>
      </c>
    </row>
    <row r="962" spans="2:21" s="1" customFormat="1" ht="15" customHeight="1" x14ac:dyDescent="0.3">
      <c r="B962" s="4" t="s">
        <v>1861</v>
      </c>
      <c r="C962" s="4" t="s">
        <v>1862</v>
      </c>
      <c r="D962" s="3" t="s">
        <v>14</v>
      </c>
      <c r="E962" s="18">
        <v>29.16</v>
      </c>
      <c r="F962" s="18"/>
      <c r="G962" s="18"/>
      <c r="H962" s="18"/>
      <c r="I962" s="18"/>
      <c r="J962" s="97">
        <f>SUM(E962:I962)</f>
        <v>29.16</v>
      </c>
      <c r="K962" s="3">
        <v>1.1499999999999999</v>
      </c>
      <c r="L962" s="3">
        <f t="shared" si="746"/>
        <v>33.53</v>
      </c>
      <c r="M962" s="3">
        <v>1.22</v>
      </c>
      <c r="N962" s="3">
        <f t="shared" si="747"/>
        <v>35.58</v>
      </c>
      <c r="O962" s="3">
        <f t="shared" si="748"/>
        <v>7.0000000000000062E-2</v>
      </c>
      <c r="P962" s="3">
        <f t="shared" si="748"/>
        <v>2.0499999999999972</v>
      </c>
      <c r="R962" s="3">
        <f t="shared" si="749"/>
        <v>0</v>
      </c>
      <c r="S962" s="3">
        <f t="shared" si="749"/>
        <v>0</v>
      </c>
      <c r="T962" s="3">
        <f t="shared" si="749"/>
        <v>0</v>
      </c>
      <c r="U962" s="3">
        <f t="shared" si="749"/>
        <v>0</v>
      </c>
    </row>
    <row r="963" spans="2:21" s="1" customFormat="1" ht="25.2" customHeight="1" x14ac:dyDescent="0.3">
      <c r="B963" s="12" t="s">
        <v>1863</v>
      </c>
      <c r="C963" s="12" t="s">
        <v>1523</v>
      </c>
      <c r="D963" s="13"/>
      <c r="E963" s="17"/>
      <c r="F963" s="17"/>
      <c r="G963" s="17"/>
      <c r="H963" s="17"/>
      <c r="I963" s="17"/>
      <c r="J963" s="17"/>
      <c r="K963" s="13"/>
      <c r="L963" s="13">
        <f>SUM(L964)</f>
        <v>23193</v>
      </c>
      <c r="M963" s="13"/>
      <c r="N963" s="13">
        <f>SUM(N964)</f>
        <v>23373</v>
      </c>
      <c r="O963" s="13"/>
      <c r="P963" s="13">
        <f>SUM(P964)</f>
        <v>180</v>
      </c>
      <c r="R963" s="13">
        <f t="shared" ref="R963:U963" si="750">SUM(R964)</f>
        <v>0</v>
      </c>
      <c r="S963" s="13">
        <f t="shared" si="750"/>
        <v>0</v>
      </c>
      <c r="T963" s="13">
        <f t="shared" si="750"/>
        <v>0</v>
      </c>
      <c r="U963" s="13">
        <f t="shared" si="750"/>
        <v>0</v>
      </c>
    </row>
    <row r="964" spans="2:21" s="1" customFormat="1" ht="15" customHeight="1" x14ac:dyDescent="0.3">
      <c r="B964" s="4" t="s">
        <v>1864</v>
      </c>
      <c r="C964" s="4" t="s">
        <v>1834</v>
      </c>
      <c r="D964" s="3" t="s">
        <v>25</v>
      </c>
      <c r="E964" s="18">
        <v>450</v>
      </c>
      <c r="F964" s="18"/>
      <c r="G964" s="18"/>
      <c r="H964" s="18"/>
      <c r="I964" s="18"/>
      <c r="J964" s="97">
        <f>SUM(E964:I964)</f>
        <v>450</v>
      </c>
      <c r="K964" s="3">
        <v>51.54</v>
      </c>
      <c r="L964" s="3">
        <f t="shared" ref="L964" si="751">+ROUND(+IF(J964="",0,J964*K964),2)</f>
        <v>23193</v>
      </c>
      <c r="M964" s="3">
        <v>51.94</v>
      </c>
      <c r="N964" s="3">
        <f t="shared" ref="N964" si="752">+ROUND(+IF(J964="",0,J964*M964),2)</f>
        <v>23373</v>
      </c>
      <c r="O964" s="3">
        <f>+M964-K964</f>
        <v>0.39999999999999858</v>
      </c>
      <c r="P964" s="3">
        <f>+N964-L964</f>
        <v>180</v>
      </c>
      <c r="R964" s="3">
        <f>+ROUND($K964*F964,2)</f>
        <v>0</v>
      </c>
      <c r="S964" s="3">
        <f>+ROUND($K964*G964,2)</f>
        <v>0</v>
      </c>
      <c r="T964" s="3">
        <f>+ROUND($K964*H964,2)</f>
        <v>0</v>
      </c>
      <c r="U964" s="3">
        <f>+ROUND($K964*I964,2)</f>
        <v>0</v>
      </c>
    </row>
    <row r="965" spans="2:21" s="1" customFormat="1" ht="25.2" customHeight="1" x14ac:dyDescent="0.3">
      <c r="B965" s="12" t="s">
        <v>1865</v>
      </c>
      <c r="C965" s="12" t="s">
        <v>1866</v>
      </c>
      <c r="D965" s="13"/>
      <c r="E965" s="17"/>
      <c r="F965" s="17"/>
      <c r="G965" s="17"/>
      <c r="H965" s="17"/>
      <c r="I965" s="17"/>
      <c r="J965" s="17"/>
      <c r="K965" s="13"/>
      <c r="L965" s="13">
        <f>SUM(L966:L969)</f>
        <v>11309.72</v>
      </c>
      <c r="M965" s="13"/>
      <c r="N965" s="13">
        <f>SUM(N966:N969)</f>
        <v>11506.96</v>
      </c>
      <c r="O965" s="13"/>
      <c r="P965" s="13">
        <f>SUM(P966:P969)</f>
        <v>197.23999999999978</v>
      </c>
      <c r="R965" s="13">
        <f t="shared" ref="R965:U965" si="753">SUM(R966:R969)</f>
        <v>0</v>
      </c>
      <c r="S965" s="13">
        <f t="shared" si="753"/>
        <v>0</v>
      </c>
      <c r="T965" s="13">
        <f t="shared" si="753"/>
        <v>0</v>
      </c>
      <c r="U965" s="13">
        <f t="shared" si="753"/>
        <v>-3911.81</v>
      </c>
    </row>
    <row r="966" spans="2:21" s="1" customFormat="1" ht="15" hidden="1" customHeight="1" x14ac:dyDescent="0.3">
      <c r="B966" s="4" t="s">
        <v>1867</v>
      </c>
      <c r="C966" s="4" t="s">
        <v>1868</v>
      </c>
      <c r="D966" s="3" t="s">
        <v>28</v>
      </c>
      <c r="E966" s="18">
        <v>4</v>
      </c>
      <c r="F966" s="18"/>
      <c r="G966" s="18"/>
      <c r="H966" s="18"/>
      <c r="I966" s="18">
        <f>-VLOOKUP(B966,'DD-5'!$B$12:$G$280,4,FALSE)</f>
        <v>-4</v>
      </c>
      <c r="J966" s="97">
        <f>SUM(E966:I966)</f>
        <v>0</v>
      </c>
      <c r="K966" s="3">
        <v>187.85</v>
      </c>
      <c r="L966" s="3">
        <f t="shared" ref="L966:L969" si="754">+ROUND(+IF(J966="",0,J966*K966),2)</f>
        <v>0</v>
      </c>
      <c r="M966" s="3">
        <v>192.96</v>
      </c>
      <c r="N966" s="3">
        <f t="shared" ref="N966:N969" si="755">+ROUND(+IF(J966="",0,J966*M966),2)</f>
        <v>0</v>
      </c>
      <c r="O966" s="3">
        <f t="shared" ref="O966:P969" si="756">+M966-K966</f>
        <v>5.1100000000000136</v>
      </c>
      <c r="P966" s="3">
        <f t="shared" si="756"/>
        <v>0</v>
      </c>
      <c r="R966" s="3">
        <f t="shared" ref="R966:U969" si="757">+ROUND($K966*F966,2)</f>
        <v>0</v>
      </c>
      <c r="S966" s="3">
        <f t="shared" si="757"/>
        <v>0</v>
      </c>
      <c r="T966" s="3">
        <f t="shared" si="757"/>
        <v>0</v>
      </c>
      <c r="U966" s="3">
        <f t="shared" si="757"/>
        <v>-751.4</v>
      </c>
    </row>
    <row r="967" spans="2:21" s="1" customFormat="1" ht="15" hidden="1" customHeight="1" x14ac:dyDescent="0.3">
      <c r="B967" s="4" t="s">
        <v>1869</v>
      </c>
      <c r="C967" s="4" t="s">
        <v>1870</v>
      </c>
      <c r="D967" s="3" t="s">
        <v>28</v>
      </c>
      <c r="E967" s="18">
        <v>5</v>
      </c>
      <c r="F967" s="18"/>
      <c r="G967" s="18"/>
      <c r="H967" s="18"/>
      <c r="I967" s="18">
        <f>-VLOOKUP(B967,'DD-5'!$B$12:$G$280,4,FALSE)</f>
        <v>-5</v>
      </c>
      <c r="J967" s="97">
        <f>SUM(E967:I967)</f>
        <v>0</v>
      </c>
      <c r="K967" s="3">
        <v>204.05</v>
      </c>
      <c r="L967" s="3">
        <f t="shared" si="754"/>
        <v>0</v>
      </c>
      <c r="M967" s="3">
        <v>209.16</v>
      </c>
      <c r="N967" s="3">
        <f t="shared" si="755"/>
        <v>0</v>
      </c>
      <c r="O967" s="3">
        <f t="shared" si="756"/>
        <v>5.1099999999999852</v>
      </c>
      <c r="P967" s="3">
        <f t="shared" si="756"/>
        <v>0</v>
      </c>
      <c r="R967" s="3">
        <f t="shared" si="757"/>
        <v>0</v>
      </c>
      <c r="S967" s="3">
        <f t="shared" si="757"/>
        <v>0</v>
      </c>
      <c r="T967" s="3">
        <f t="shared" si="757"/>
        <v>0</v>
      </c>
      <c r="U967" s="3">
        <f t="shared" si="757"/>
        <v>-1020.25</v>
      </c>
    </row>
    <row r="968" spans="2:21" s="1" customFormat="1" ht="15" hidden="1" customHeight="1" x14ac:dyDescent="0.3">
      <c r="B968" s="4" t="s">
        <v>1871</v>
      </c>
      <c r="C968" s="4" t="s">
        <v>1872</v>
      </c>
      <c r="D968" s="3" t="s">
        <v>28</v>
      </c>
      <c r="E968" s="18">
        <v>8</v>
      </c>
      <c r="F968" s="18"/>
      <c r="G968" s="18"/>
      <c r="H968" s="18"/>
      <c r="I968" s="18">
        <f>-VLOOKUP(B968,'DD-5'!$B$12:$G$280,4,FALSE)</f>
        <v>-8</v>
      </c>
      <c r="J968" s="97">
        <f>SUM(E968:I968)</f>
        <v>0</v>
      </c>
      <c r="K968" s="3">
        <v>267.52</v>
      </c>
      <c r="L968" s="3">
        <f t="shared" si="754"/>
        <v>0</v>
      </c>
      <c r="M968" s="3">
        <v>272.63</v>
      </c>
      <c r="N968" s="3">
        <f t="shared" si="755"/>
        <v>0</v>
      </c>
      <c r="O968" s="3">
        <f t="shared" si="756"/>
        <v>5.1100000000000136</v>
      </c>
      <c r="P968" s="3">
        <f t="shared" si="756"/>
        <v>0</v>
      </c>
      <c r="R968" s="3">
        <f t="shared" si="757"/>
        <v>0</v>
      </c>
      <c r="S968" s="3">
        <f t="shared" si="757"/>
        <v>0</v>
      </c>
      <c r="T968" s="3">
        <f t="shared" si="757"/>
        <v>0</v>
      </c>
      <c r="U968" s="3">
        <f t="shared" si="757"/>
        <v>-2140.16</v>
      </c>
    </row>
    <row r="969" spans="2:21" s="1" customFormat="1" ht="15" customHeight="1" x14ac:dyDescent="0.3">
      <c r="B969" s="4" t="s">
        <v>1873</v>
      </c>
      <c r="C969" s="4" t="s">
        <v>1874</v>
      </c>
      <c r="D969" s="3" t="s">
        <v>28</v>
      </c>
      <c r="E969" s="18">
        <v>2</v>
      </c>
      <c r="F969" s="18"/>
      <c r="G969" s="18"/>
      <c r="H969" s="18"/>
      <c r="I969" s="18"/>
      <c r="J969" s="97">
        <f>SUM(E969:I969)</f>
        <v>2</v>
      </c>
      <c r="K969" s="3">
        <v>5654.86</v>
      </c>
      <c r="L969" s="3">
        <f t="shared" si="754"/>
        <v>11309.72</v>
      </c>
      <c r="M969" s="3">
        <v>5753.48</v>
      </c>
      <c r="N969" s="3">
        <f t="shared" si="755"/>
        <v>11506.96</v>
      </c>
      <c r="O969" s="3">
        <f t="shared" si="756"/>
        <v>98.619999999999891</v>
      </c>
      <c r="P969" s="3">
        <f t="shared" si="756"/>
        <v>197.23999999999978</v>
      </c>
      <c r="R969" s="3">
        <f t="shared" si="757"/>
        <v>0</v>
      </c>
      <c r="S969" s="3">
        <f t="shared" si="757"/>
        <v>0</v>
      </c>
      <c r="T969" s="3">
        <f t="shared" si="757"/>
        <v>0</v>
      </c>
      <c r="U969" s="3">
        <f t="shared" si="757"/>
        <v>0</v>
      </c>
    </row>
    <row r="970" spans="2:21" s="1" customFormat="1" ht="25.2" hidden="1" customHeight="1" x14ac:dyDescent="0.3">
      <c r="B970" s="12" t="s">
        <v>1875</v>
      </c>
      <c r="C970" s="12" t="s">
        <v>1876</v>
      </c>
      <c r="D970" s="13"/>
      <c r="E970" s="17"/>
      <c r="F970" s="17"/>
      <c r="G970" s="17"/>
      <c r="H970" s="17"/>
      <c r="I970" s="17"/>
      <c r="J970" s="17"/>
      <c r="K970" s="13"/>
      <c r="L970" s="13">
        <f>SUM(L971)</f>
        <v>0</v>
      </c>
      <c r="M970" s="13"/>
      <c r="N970" s="13">
        <f>SUM(N971)</f>
        <v>0</v>
      </c>
      <c r="O970" s="13"/>
      <c r="P970" s="13">
        <f>SUM(P971)</f>
        <v>0</v>
      </c>
      <c r="R970" s="13">
        <f t="shared" ref="R970:U970" si="758">SUM(R971)</f>
        <v>0</v>
      </c>
      <c r="S970" s="13">
        <f t="shared" si="758"/>
        <v>0</v>
      </c>
      <c r="T970" s="13">
        <f t="shared" si="758"/>
        <v>0</v>
      </c>
      <c r="U970" s="13">
        <f t="shared" si="758"/>
        <v>-2256.86</v>
      </c>
    </row>
    <row r="971" spans="2:21" s="1" customFormat="1" ht="15" hidden="1" customHeight="1" x14ac:dyDescent="0.3">
      <c r="B971" s="4" t="s">
        <v>1877</v>
      </c>
      <c r="C971" s="4" t="s">
        <v>1878</v>
      </c>
      <c r="D971" s="3" t="s">
        <v>28</v>
      </c>
      <c r="E971" s="18">
        <v>2</v>
      </c>
      <c r="F971" s="18"/>
      <c r="G971" s="18"/>
      <c r="H971" s="18"/>
      <c r="I971" s="18">
        <f>-VLOOKUP(B971,'DD-5'!$B$12:$G$280,4,FALSE)</f>
        <v>-2</v>
      </c>
      <c r="J971" s="97">
        <f>SUM(E971:I971)</f>
        <v>0</v>
      </c>
      <c r="K971" s="3">
        <v>1128.43</v>
      </c>
      <c r="L971" s="3">
        <f t="shared" ref="L971" si="759">+ROUND(+IF(J971="",0,J971*K971),2)</f>
        <v>0</v>
      </c>
      <c r="M971" s="3">
        <v>1128.43</v>
      </c>
      <c r="N971" s="3">
        <f t="shared" ref="N971" si="760">+ROUND(+IF(J971="",0,J971*M971),2)</f>
        <v>0</v>
      </c>
      <c r="O971" s="3">
        <f>+M971-K971</f>
        <v>0</v>
      </c>
      <c r="P971" s="3">
        <f>+N971-L971</f>
        <v>0</v>
      </c>
      <c r="R971" s="3">
        <f>+ROUND($K971*F971,2)</f>
        <v>0</v>
      </c>
      <c r="S971" s="3">
        <f>+ROUND($K971*G971,2)</f>
        <v>0</v>
      </c>
      <c r="T971" s="3">
        <f>+ROUND($K971*H971,2)</f>
        <v>0</v>
      </c>
      <c r="U971" s="3">
        <f>+ROUND($K971*I971,2)</f>
        <v>-2256.86</v>
      </c>
    </row>
    <row r="972" spans="2:21" s="1" customFormat="1" ht="25.2" customHeight="1" x14ac:dyDescent="0.3">
      <c r="B972" s="10" t="s">
        <v>1879</v>
      </c>
      <c r="C972" s="10" t="s">
        <v>1880</v>
      </c>
      <c r="D972" s="11"/>
      <c r="E972" s="16"/>
      <c r="F972" s="16"/>
      <c r="G972" s="16"/>
      <c r="H972" s="16"/>
      <c r="I972" s="16"/>
      <c r="J972" s="16"/>
      <c r="K972" s="11"/>
      <c r="L972" s="11">
        <f>+L973+L978+L987+L1001+L1050+L1062</f>
        <v>597500.51000000013</v>
      </c>
      <c r="M972" s="11"/>
      <c r="N972" s="11">
        <f>+N973+N978+N987+N1001+N1050+N1062</f>
        <v>611786.56000000006</v>
      </c>
      <c r="O972" s="11"/>
      <c r="P972" s="11">
        <f>+P973+P978+P987+P1001+P1050+P1062</f>
        <v>14286.050000000016</v>
      </c>
      <c r="R972" s="11">
        <f t="shared" ref="R972:U972" si="761">+R973+R978+R987+R1001+R1050+R1062</f>
        <v>0</v>
      </c>
      <c r="S972" s="11">
        <f t="shared" si="761"/>
        <v>0</v>
      </c>
      <c r="T972" s="11">
        <f t="shared" si="761"/>
        <v>120897.18000000002</v>
      </c>
      <c r="U972" s="11">
        <f t="shared" si="761"/>
        <v>-91058.62999999999</v>
      </c>
    </row>
    <row r="973" spans="2:21" s="1" customFormat="1" ht="25.2" customHeight="1" x14ac:dyDescent="0.3">
      <c r="B973" s="12" t="s">
        <v>1881</v>
      </c>
      <c r="C973" s="12" t="s">
        <v>1882</v>
      </c>
      <c r="D973" s="13"/>
      <c r="E973" s="17"/>
      <c r="F973" s="17"/>
      <c r="G973" s="17"/>
      <c r="H973" s="17"/>
      <c r="I973" s="17"/>
      <c r="J973" s="17"/>
      <c r="K973" s="13"/>
      <c r="L973" s="13">
        <f>SUM(L974:L977)</f>
        <v>119338.32</v>
      </c>
      <c r="M973" s="13"/>
      <c r="N973" s="13">
        <f>SUM(N974:N977)</f>
        <v>122839.47</v>
      </c>
      <c r="O973" s="13"/>
      <c r="P973" s="13">
        <f>SUM(P974:P977)</f>
        <v>3501.1500000000046</v>
      </c>
      <c r="R973" s="13">
        <f t="shared" ref="R973:U973" si="762">SUM(R974:R977)</f>
        <v>0</v>
      </c>
      <c r="S973" s="13">
        <f t="shared" si="762"/>
        <v>0</v>
      </c>
      <c r="T973" s="13">
        <f t="shared" si="762"/>
        <v>0</v>
      </c>
      <c r="U973" s="13">
        <f t="shared" si="762"/>
        <v>0</v>
      </c>
    </row>
    <row r="974" spans="2:21" s="1" customFormat="1" ht="15" customHeight="1" x14ac:dyDescent="0.3">
      <c r="B974" s="4" t="s">
        <v>1883</v>
      </c>
      <c r="C974" s="4" t="s">
        <v>1884</v>
      </c>
      <c r="D974" s="3" t="s">
        <v>1337</v>
      </c>
      <c r="E974" s="18">
        <v>608</v>
      </c>
      <c r="F974" s="18"/>
      <c r="G974" s="18"/>
      <c r="H974" s="18"/>
      <c r="I974" s="18"/>
      <c r="J974" s="97">
        <f>SUM(E974:I974)</f>
        <v>608</v>
      </c>
      <c r="K974" s="3">
        <v>93.21</v>
      </c>
      <c r="L974" s="3">
        <f t="shared" ref="L974:L977" si="763">+ROUND(+IF(J974="",0,J974*K974),2)</f>
        <v>56671.68</v>
      </c>
      <c r="M974" s="3">
        <v>95.76</v>
      </c>
      <c r="N974" s="3">
        <f t="shared" ref="N974:N977" si="764">+ROUND(+IF(J974="",0,J974*M974),2)</f>
        <v>58222.080000000002</v>
      </c>
      <c r="O974" s="3">
        <f t="shared" ref="O974:P977" si="765">+M974-K974</f>
        <v>2.5500000000000114</v>
      </c>
      <c r="P974" s="3">
        <f t="shared" si="765"/>
        <v>1550.4000000000015</v>
      </c>
      <c r="R974" s="3">
        <f t="shared" ref="R974:U977" si="766">+ROUND($K974*F974,2)</f>
        <v>0</v>
      </c>
      <c r="S974" s="3">
        <f t="shared" si="766"/>
        <v>0</v>
      </c>
      <c r="T974" s="3">
        <f t="shared" si="766"/>
        <v>0</v>
      </c>
      <c r="U974" s="3">
        <f t="shared" si="766"/>
        <v>0</v>
      </c>
    </row>
    <row r="975" spans="2:21" s="1" customFormat="1" ht="15" customHeight="1" x14ac:dyDescent="0.3">
      <c r="B975" s="4" t="s">
        <v>1885</v>
      </c>
      <c r="C975" s="4" t="s">
        <v>1886</v>
      </c>
      <c r="D975" s="3" t="s">
        <v>1337</v>
      </c>
      <c r="E975" s="18">
        <v>24</v>
      </c>
      <c r="F975" s="18"/>
      <c r="G975" s="18"/>
      <c r="H975" s="18"/>
      <c r="I975" s="18"/>
      <c r="J975" s="97">
        <f>SUM(E975:I975)</f>
        <v>24</v>
      </c>
      <c r="K975" s="3">
        <v>133.32</v>
      </c>
      <c r="L975" s="3">
        <f t="shared" si="763"/>
        <v>3199.68</v>
      </c>
      <c r="M975" s="3">
        <v>135.87</v>
      </c>
      <c r="N975" s="3">
        <f t="shared" si="764"/>
        <v>3260.88</v>
      </c>
      <c r="O975" s="3">
        <f t="shared" si="765"/>
        <v>2.5500000000000114</v>
      </c>
      <c r="P975" s="3">
        <f t="shared" si="765"/>
        <v>61.200000000000273</v>
      </c>
      <c r="R975" s="3">
        <f t="shared" si="766"/>
        <v>0</v>
      </c>
      <c r="S975" s="3">
        <f t="shared" si="766"/>
        <v>0</v>
      </c>
      <c r="T975" s="3">
        <f t="shared" si="766"/>
        <v>0</v>
      </c>
      <c r="U975" s="3">
        <f t="shared" si="766"/>
        <v>0</v>
      </c>
    </row>
    <row r="976" spans="2:21" s="1" customFormat="1" ht="15" customHeight="1" x14ac:dyDescent="0.3">
      <c r="B976" s="4" t="s">
        <v>1887</v>
      </c>
      <c r="C976" s="4" t="s">
        <v>1888</v>
      </c>
      <c r="D976" s="3" t="s">
        <v>1337</v>
      </c>
      <c r="E976" s="18">
        <v>133</v>
      </c>
      <c r="F976" s="18"/>
      <c r="G976" s="18"/>
      <c r="H976" s="18"/>
      <c r="I976" s="18"/>
      <c r="J976" s="97">
        <f>SUM(E976:I976)</f>
        <v>133</v>
      </c>
      <c r="K976" s="3">
        <v>109.84</v>
      </c>
      <c r="L976" s="3">
        <f t="shared" si="763"/>
        <v>14608.72</v>
      </c>
      <c r="M976" s="3">
        <v>112.39</v>
      </c>
      <c r="N976" s="3">
        <f t="shared" si="764"/>
        <v>14947.87</v>
      </c>
      <c r="O976" s="3">
        <f t="shared" si="765"/>
        <v>2.5499999999999972</v>
      </c>
      <c r="P976" s="3">
        <f t="shared" si="765"/>
        <v>339.15000000000146</v>
      </c>
      <c r="R976" s="3">
        <f t="shared" si="766"/>
        <v>0</v>
      </c>
      <c r="S976" s="3">
        <f t="shared" si="766"/>
        <v>0</v>
      </c>
      <c r="T976" s="3">
        <f t="shared" si="766"/>
        <v>0</v>
      </c>
      <c r="U976" s="3">
        <f t="shared" si="766"/>
        <v>0</v>
      </c>
    </row>
    <row r="977" spans="2:21" s="1" customFormat="1" ht="15" customHeight="1" x14ac:dyDescent="0.3">
      <c r="B977" s="4" t="s">
        <v>1889</v>
      </c>
      <c r="C977" s="4" t="s">
        <v>1890</v>
      </c>
      <c r="D977" s="3" t="s">
        <v>1337</v>
      </c>
      <c r="E977" s="18">
        <v>608</v>
      </c>
      <c r="F977" s="18"/>
      <c r="G977" s="18"/>
      <c r="H977" s="18"/>
      <c r="I977" s="18"/>
      <c r="J977" s="97">
        <f>SUM(E977:I977)</f>
        <v>608</v>
      </c>
      <c r="K977" s="3">
        <v>73.78</v>
      </c>
      <c r="L977" s="3">
        <f t="shared" si="763"/>
        <v>44858.239999999998</v>
      </c>
      <c r="M977" s="3">
        <v>76.33</v>
      </c>
      <c r="N977" s="3">
        <f t="shared" si="764"/>
        <v>46408.639999999999</v>
      </c>
      <c r="O977" s="3">
        <f t="shared" si="765"/>
        <v>2.5499999999999972</v>
      </c>
      <c r="P977" s="3">
        <f t="shared" si="765"/>
        <v>1550.4000000000015</v>
      </c>
      <c r="R977" s="3">
        <f t="shared" si="766"/>
        <v>0</v>
      </c>
      <c r="S977" s="3">
        <f t="shared" si="766"/>
        <v>0</v>
      </c>
      <c r="T977" s="3">
        <f t="shared" si="766"/>
        <v>0</v>
      </c>
      <c r="U977" s="3">
        <f t="shared" si="766"/>
        <v>0</v>
      </c>
    </row>
    <row r="978" spans="2:21" s="1" customFormat="1" ht="25.2" customHeight="1" x14ac:dyDescent="0.3">
      <c r="B978" s="12" t="s">
        <v>1891</v>
      </c>
      <c r="C978" s="12" t="s">
        <v>1892</v>
      </c>
      <c r="D978" s="13"/>
      <c r="E978" s="17"/>
      <c r="F978" s="17"/>
      <c r="G978" s="17"/>
      <c r="H978" s="17"/>
      <c r="I978" s="17"/>
      <c r="J978" s="17"/>
      <c r="K978" s="13"/>
      <c r="L978" s="13">
        <f>SUM(L979:L986)</f>
        <v>175855.38</v>
      </c>
      <c r="M978" s="13"/>
      <c r="N978" s="13">
        <f>SUM(N979:N986)</f>
        <v>179231.32</v>
      </c>
      <c r="O978" s="13"/>
      <c r="P978" s="13">
        <f>SUM(P979:P986)</f>
        <v>3375.9400000000064</v>
      </c>
      <c r="R978" s="13">
        <f t="shared" ref="R978:U978" si="767">SUM(R979:R986)</f>
        <v>0</v>
      </c>
      <c r="S978" s="13">
        <f t="shared" si="767"/>
        <v>0</v>
      </c>
      <c r="T978" s="13">
        <f t="shared" si="767"/>
        <v>31148.62</v>
      </c>
      <c r="U978" s="13">
        <f t="shared" si="767"/>
        <v>0</v>
      </c>
    </row>
    <row r="979" spans="2:21" s="1" customFormat="1" ht="15" customHeight="1" x14ac:dyDescent="0.3">
      <c r="B979" s="4" t="s">
        <v>1893</v>
      </c>
      <c r="C979" s="4" t="s">
        <v>1894</v>
      </c>
      <c r="D979" s="3" t="s">
        <v>25</v>
      </c>
      <c r="E979" s="18">
        <v>1935</v>
      </c>
      <c r="F979" s="18"/>
      <c r="G979" s="18"/>
      <c r="H979" s="18"/>
      <c r="I979" s="18"/>
      <c r="J979" s="97">
        <f t="shared" ref="J979:J986" si="768">SUM(E979:I979)</f>
        <v>1935</v>
      </c>
      <c r="K979" s="3">
        <v>34.92</v>
      </c>
      <c r="L979" s="3">
        <f t="shared" ref="L979:L986" si="769">+ROUND(+IF(J979="",0,J979*K979),2)</f>
        <v>67570.2</v>
      </c>
      <c r="M979" s="3">
        <v>35.700000000000003</v>
      </c>
      <c r="N979" s="3">
        <f t="shared" ref="N979:N986" si="770">+ROUND(+IF(J979="",0,J979*M979),2)</f>
        <v>69079.5</v>
      </c>
      <c r="O979" s="3">
        <f t="shared" ref="O979:P986" si="771">+M979-K979</f>
        <v>0.78000000000000114</v>
      </c>
      <c r="P979" s="3">
        <f t="shared" si="771"/>
        <v>1509.3000000000029</v>
      </c>
      <c r="R979" s="3">
        <f t="shared" ref="R979:U986" si="772">+ROUND($K979*F979,2)</f>
        <v>0</v>
      </c>
      <c r="S979" s="3">
        <f t="shared" si="772"/>
        <v>0</v>
      </c>
      <c r="T979" s="3">
        <f t="shared" si="772"/>
        <v>0</v>
      </c>
      <c r="U979" s="3">
        <f t="shared" si="772"/>
        <v>0</v>
      </c>
    </row>
    <row r="980" spans="2:21" s="1" customFormat="1" ht="15" customHeight="1" x14ac:dyDescent="0.3">
      <c r="B980" s="4" t="s">
        <v>1895</v>
      </c>
      <c r="C980" s="4" t="s">
        <v>1896</v>
      </c>
      <c r="D980" s="3" t="s">
        <v>25</v>
      </c>
      <c r="E980" s="18">
        <v>120</v>
      </c>
      <c r="F980" s="18"/>
      <c r="G980" s="18"/>
      <c r="H980" s="18"/>
      <c r="I980" s="18"/>
      <c r="J980" s="97">
        <f t="shared" si="768"/>
        <v>120</v>
      </c>
      <c r="K980" s="3">
        <v>42.78</v>
      </c>
      <c r="L980" s="3">
        <f t="shared" si="769"/>
        <v>5133.6000000000004</v>
      </c>
      <c r="M980" s="3">
        <v>43.56</v>
      </c>
      <c r="N980" s="3">
        <f t="shared" si="770"/>
        <v>5227.2</v>
      </c>
      <c r="O980" s="3">
        <f t="shared" si="771"/>
        <v>0.78000000000000114</v>
      </c>
      <c r="P980" s="3">
        <f t="shared" si="771"/>
        <v>93.599999999999454</v>
      </c>
      <c r="R980" s="3">
        <f t="shared" si="772"/>
        <v>0</v>
      </c>
      <c r="S980" s="3">
        <f t="shared" si="772"/>
        <v>0</v>
      </c>
      <c r="T980" s="3">
        <f t="shared" si="772"/>
        <v>0</v>
      </c>
      <c r="U980" s="3">
        <f t="shared" si="772"/>
        <v>0</v>
      </c>
    </row>
    <row r="981" spans="2:21" s="1" customFormat="1" ht="15" customHeight="1" x14ac:dyDescent="0.3">
      <c r="B981" s="4" t="s">
        <v>1897</v>
      </c>
      <c r="C981" s="4" t="s">
        <v>1898</v>
      </c>
      <c r="D981" s="3" t="s">
        <v>25</v>
      </c>
      <c r="E981" s="18">
        <v>1155</v>
      </c>
      <c r="F981" s="18"/>
      <c r="G981" s="18"/>
      <c r="H981" s="18"/>
      <c r="I981" s="18"/>
      <c r="J981" s="97">
        <f t="shared" si="768"/>
        <v>1155</v>
      </c>
      <c r="K981" s="3">
        <v>41.8</v>
      </c>
      <c r="L981" s="3">
        <f t="shared" si="769"/>
        <v>48279</v>
      </c>
      <c r="M981" s="3">
        <v>42.58</v>
      </c>
      <c r="N981" s="3">
        <f t="shared" si="770"/>
        <v>49179.9</v>
      </c>
      <c r="O981" s="3">
        <f t="shared" si="771"/>
        <v>0.78000000000000114</v>
      </c>
      <c r="P981" s="3">
        <f t="shared" si="771"/>
        <v>900.90000000000146</v>
      </c>
      <c r="R981" s="3">
        <f t="shared" si="772"/>
        <v>0</v>
      </c>
      <c r="S981" s="3">
        <f t="shared" si="772"/>
        <v>0</v>
      </c>
      <c r="T981" s="3">
        <f t="shared" si="772"/>
        <v>0</v>
      </c>
      <c r="U981" s="3">
        <f t="shared" si="772"/>
        <v>0</v>
      </c>
    </row>
    <row r="982" spans="2:21" s="1" customFormat="1" ht="15" customHeight="1" x14ac:dyDescent="0.3">
      <c r="B982" s="4" t="s">
        <v>1899</v>
      </c>
      <c r="C982" s="4" t="s">
        <v>1900</v>
      </c>
      <c r="D982" s="3" t="s">
        <v>25</v>
      </c>
      <c r="E982" s="18">
        <v>6</v>
      </c>
      <c r="F982" s="18"/>
      <c r="G982" s="18"/>
      <c r="H982" s="18"/>
      <c r="I982" s="18"/>
      <c r="J982" s="97">
        <f t="shared" si="768"/>
        <v>6</v>
      </c>
      <c r="K982" s="3">
        <v>61.7</v>
      </c>
      <c r="L982" s="3">
        <f t="shared" si="769"/>
        <v>370.2</v>
      </c>
      <c r="M982" s="3">
        <v>62.54</v>
      </c>
      <c r="N982" s="3">
        <f t="shared" si="770"/>
        <v>375.24</v>
      </c>
      <c r="O982" s="3">
        <f t="shared" si="771"/>
        <v>0.83999999999999631</v>
      </c>
      <c r="P982" s="3">
        <f t="shared" si="771"/>
        <v>5.0400000000000205</v>
      </c>
      <c r="R982" s="3">
        <f t="shared" si="772"/>
        <v>0</v>
      </c>
      <c r="S982" s="3">
        <f t="shared" si="772"/>
        <v>0</v>
      </c>
      <c r="T982" s="3">
        <f t="shared" si="772"/>
        <v>0</v>
      </c>
      <c r="U982" s="3">
        <f t="shared" si="772"/>
        <v>0</v>
      </c>
    </row>
    <row r="983" spans="2:21" s="1" customFormat="1" ht="15" customHeight="1" x14ac:dyDescent="0.3">
      <c r="B983" s="4" t="s">
        <v>1901</v>
      </c>
      <c r="C983" s="4" t="s">
        <v>1902</v>
      </c>
      <c r="D983" s="3" t="s">
        <v>25</v>
      </c>
      <c r="E983" s="18">
        <v>6</v>
      </c>
      <c r="F983" s="18"/>
      <c r="G983" s="18"/>
      <c r="H983" s="18"/>
      <c r="I983" s="18"/>
      <c r="J983" s="97">
        <f t="shared" si="768"/>
        <v>6</v>
      </c>
      <c r="K983" s="3">
        <v>66.7</v>
      </c>
      <c r="L983" s="3">
        <f t="shared" si="769"/>
        <v>400.2</v>
      </c>
      <c r="M983" s="3">
        <v>67.540000000000006</v>
      </c>
      <c r="N983" s="3">
        <f t="shared" si="770"/>
        <v>405.24</v>
      </c>
      <c r="O983" s="3">
        <f t="shared" si="771"/>
        <v>0.84000000000000341</v>
      </c>
      <c r="P983" s="3">
        <f t="shared" si="771"/>
        <v>5.0400000000000205</v>
      </c>
      <c r="R983" s="3">
        <f t="shared" si="772"/>
        <v>0</v>
      </c>
      <c r="S983" s="3">
        <f t="shared" si="772"/>
        <v>0</v>
      </c>
      <c r="T983" s="3">
        <f t="shared" si="772"/>
        <v>0</v>
      </c>
      <c r="U983" s="3">
        <f t="shared" si="772"/>
        <v>0</v>
      </c>
    </row>
    <row r="984" spans="2:21" s="1" customFormat="1" ht="15" customHeight="1" x14ac:dyDescent="0.3">
      <c r="B984" s="4" t="s">
        <v>1903</v>
      </c>
      <c r="C984" s="4" t="s">
        <v>1904</v>
      </c>
      <c r="D984" s="3" t="s">
        <v>25</v>
      </c>
      <c r="E984" s="18">
        <v>160</v>
      </c>
      <c r="F984" s="18"/>
      <c r="G984" s="18"/>
      <c r="H984" s="18"/>
      <c r="I984" s="18"/>
      <c r="J984" s="97">
        <f t="shared" si="768"/>
        <v>160</v>
      </c>
      <c r="K984" s="3">
        <v>76.7</v>
      </c>
      <c r="L984" s="3">
        <f t="shared" si="769"/>
        <v>12272</v>
      </c>
      <c r="M984" s="3">
        <v>77.540000000000006</v>
      </c>
      <c r="N984" s="3">
        <f t="shared" si="770"/>
        <v>12406.4</v>
      </c>
      <c r="O984" s="3">
        <f t="shared" si="771"/>
        <v>0.84000000000000341</v>
      </c>
      <c r="P984" s="3">
        <f t="shared" si="771"/>
        <v>134.39999999999964</v>
      </c>
      <c r="R984" s="3">
        <f t="shared" si="772"/>
        <v>0</v>
      </c>
      <c r="S984" s="3">
        <f t="shared" si="772"/>
        <v>0</v>
      </c>
      <c r="T984" s="3">
        <f t="shared" si="772"/>
        <v>0</v>
      </c>
      <c r="U984" s="3">
        <f t="shared" si="772"/>
        <v>0</v>
      </c>
    </row>
    <row r="985" spans="2:21" s="1" customFormat="1" ht="15" customHeight="1" x14ac:dyDescent="0.3">
      <c r="B985" s="4" t="s">
        <v>1905</v>
      </c>
      <c r="C985" s="4" t="s">
        <v>1906</v>
      </c>
      <c r="D985" s="3" t="s">
        <v>25</v>
      </c>
      <c r="E985" s="18">
        <v>234</v>
      </c>
      <c r="F985" s="18"/>
      <c r="G985" s="18"/>
      <c r="H985" s="18">
        <f>VLOOKUP(B985,'MM-5'!$B$12:$G$255,4,FALSE)</f>
        <v>695</v>
      </c>
      <c r="I985" s="18"/>
      <c r="J985" s="97">
        <f t="shared" si="768"/>
        <v>929</v>
      </c>
      <c r="K985" s="3">
        <v>41.24</v>
      </c>
      <c r="L985" s="3">
        <f t="shared" si="769"/>
        <v>38311.96</v>
      </c>
      <c r="M985" s="3">
        <v>41.94</v>
      </c>
      <c r="N985" s="3">
        <f t="shared" si="770"/>
        <v>38962.26</v>
      </c>
      <c r="O985" s="3">
        <f t="shared" si="771"/>
        <v>0.69999999999999574</v>
      </c>
      <c r="P985" s="3">
        <f t="shared" si="771"/>
        <v>650.30000000000291</v>
      </c>
      <c r="R985" s="3">
        <f t="shared" si="772"/>
        <v>0</v>
      </c>
      <c r="S985" s="3">
        <f t="shared" si="772"/>
        <v>0</v>
      </c>
      <c r="T985" s="3">
        <f t="shared" si="772"/>
        <v>28661.8</v>
      </c>
      <c r="U985" s="3">
        <f t="shared" si="772"/>
        <v>0</v>
      </c>
    </row>
    <row r="986" spans="2:21" s="1" customFormat="1" ht="15" customHeight="1" x14ac:dyDescent="0.3">
      <c r="B986" s="4" t="s">
        <v>1907</v>
      </c>
      <c r="C986" s="4" t="s">
        <v>1908</v>
      </c>
      <c r="D986" s="3" t="s">
        <v>25</v>
      </c>
      <c r="E986" s="18">
        <v>27</v>
      </c>
      <c r="F986" s="18"/>
      <c r="G986" s="18"/>
      <c r="H986" s="18">
        <f>VLOOKUP(B986,'MM-5'!$B$12:$G$255,4,FALSE)</f>
        <v>65.099999999999994</v>
      </c>
      <c r="I986" s="18"/>
      <c r="J986" s="97">
        <f t="shared" si="768"/>
        <v>92.1</v>
      </c>
      <c r="K986" s="3">
        <v>38.200000000000003</v>
      </c>
      <c r="L986" s="3">
        <f t="shared" si="769"/>
        <v>3518.22</v>
      </c>
      <c r="M986" s="3">
        <v>39.04</v>
      </c>
      <c r="N986" s="3">
        <f t="shared" si="770"/>
        <v>3595.58</v>
      </c>
      <c r="O986" s="3">
        <f t="shared" si="771"/>
        <v>0.83999999999999631</v>
      </c>
      <c r="P986" s="3">
        <f t="shared" si="771"/>
        <v>77.360000000000127</v>
      </c>
      <c r="R986" s="3">
        <f t="shared" si="772"/>
        <v>0</v>
      </c>
      <c r="S986" s="3">
        <f t="shared" si="772"/>
        <v>0</v>
      </c>
      <c r="T986" s="3">
        <f t="shared" si="772"/>
        <v>2486.8200000000002</v>
      </c>
      <c r="U986" s="3">
        <f t="shared" si="772"/>
        <v>0</v>
      </c>
    </row>
    <row r="987" spans="2:21" s="1" customFormat="1" ht="25.2" customHeight="1" x14ac:dyDescent="0.3">
      <c r="B987" s="12" t="s">
        <v>1909</v>
      </c>
      <c r="C987" s="12" t="s">
        <v>1910</v>
      </c>
      <c r="D987" s="13"/>
      <c r="E987" s="17"/>
      <c r="F987" s="17"/>
      <c r="G987" s="17"/>
      <c r="H987" s="17"/>
      <c r="I987" s="17"/>
      <c r="J987" s="17"/>
      <c r="K987" s="13"/>
      <c r="L987" s="13">
        <f>SUM(L988:L1000)/2</f>
        <v>71828.98000000001</v>
      </c>
      <c r="M987" s="13"/>
      <c r="N987" s="13">
        <f>SUM(N988:N1000)/2</f>
        <v>73600.560000000012</v>
      </c>
      <c r="O987" s="13"/>
      <c r="P987" s="13">
        <f>SUM(P988:P1000)/2</f>
        <v>1771.5799999999983</v>
      </c>
      <c r="R987" s="13">
        <f t="shared" ref="R987:U987" si="773">SUM(R988:R1000)/2</f>
        <v>0</v>
      </c>
      <c r="S987" s="13">
        <f t="shared" si="773"/>
        <v>0</v>
      </c>
      <c r="T987" s="13">
        <f t="shared" si="773"/>
        <v>2099.9</v>
      </c>
      <c r="U987" s="13">
        <f t="shared" si="773"/>
        <v>0</v>
      </c>
    </row>
    <row r="988" spans="2:21" s="1" customFormat="1" ht="19.95" customHeight="1" x14ac:dyDescent="0.3">
      <c r="B988" s="6" t="s">
        <v>1911</v>
      </c>
      <c r="C988" s="6" t="s">
        <v>1912</v>
      </c>
      <c r="D988" s="5"/>
      <c r="E988" s="19"/>
      <c r="F988" s="19"/>
      <c r="G988" s="19"/>
      <c r="H988" s="19"/>
      <c r="I988" s="19"/>
      <c r="J988" s="19"/>
      <c r="K988" s="5"/>
      <c r="L988" s="5">
        <f>SUM(L989:L998)</f>
        <v>65955.540000000008</v>
      </c>
      <c r="M988" s="5"/>
      <c r="N988" s="5">
        <f>SUM(N989:N998)</f>
        <v>67727.12</v>
      </c>
      <c r="O988" s="5"/>
      <c r="P988" s="5">
        <f>SUM(P989:P998)</f>
        <v>1771.5799999999981</v>
      </c>
      <c r="R988" s="5">
        <f t="shared" ref="R988:U988" si="774">SUM(R989:R998)</f>
        <v>0</v>
      </c>
      <c r="S988" s="5">
        <f t="shared" si="774"/>
        <v>0</v>
      </c>
      <c r="T988" s="5">
        <f t="shared" si="774"/>
        <v>1215.5</v>
      </c>
      <c r="U988" s="5">
        <f t="shared" si="774"/>
        <v>0</v>
      </c>
    </row>
    <row r="989" spans="2:21" s="1" customFormat="1" ht="15" customHeight="1" x14ac:dyDescent="0.3">
      <c r="B989" s="4" t="s">
        <v>1913</v>
      </c>
      <c r="C989" s="4" t="s">
        <v>1798</v>
      </c>
      <c r="D989" s="3" t="s">
        <v>25</v>
      </c>
      <c r="E989" s="18">
        <v>585</v>
      </c>
      <c r="F989" s="18"/>
      <c r="G989" s="18"/>
      <c r="H989" s="18"/>
      <c r="I989" s="18"/>
      <c r="J989" s="97">
        <f t="shared" ref="J989:J998" si="775">SUM(E989:I989)</f>
        <v>585</v>
      </c>
      <c r="K989" s="3">
        <v>2.59</v>
      </c>
      <c r="L989" s="3">
        <f t="shared" ref="L989:L998" si="776">+ROUND(+IF(J989="",0,J989*K989),2)</f>
        <v>1515.15</v>
      </c>
      <c r="M989" s="3">
        <v>2.68</v>
      </c>
      <c r="N989" s="3">
        <f t="shared" ref="N989:N998" si="777">+ROUND(+IF(J989="",0,J989*M989),2)</f>
        <v>1567.8</v>
      </c>
      <c r="O989" s="3">
        <f t="shared" ref="O989:P998" si="778">+M989-K989</f>
        <v>9.0000000000000302E-2</v>
      </c>
      <c r="P989" s="3">
        <f t="shared" si="778"/>
        <v>52.649999999999864</v>
      </c>
      <c r="R989" s="3">
        <f t="shared" ref="R989:R998" si="779">+ROUND($K989*F989,2)</f>
        <v>0</v>
      </c>
      <c r="S989" s="3">
        <f t="shared" ref="S989:S998" si="780">+ROUND($K989*G989,2)</f>
        <v>0</v>
      </c>
      <c r="T989" s="3">
        <f t="shared" ref="T989:T998" si="781">+ROUND($K989*H989,2)</f>
        <v>0</v>
      </c>
      <c r="U989" s="3">
        <f t="shared" ref="U989:U998" si="782">+ROUND($K989*I989,2)</f>
        <v>0</v>
      </c>
    </row>
    <row r="990" spans="2:21" s="1" customFormat="1" ht="15" customHeight="1" x14ac:dyDescent="0.3">
      <c r="B990" s="4" t="s">
        <v>1914</v>
      </c>
      <c r="C990" s="4" t="s">
        <v>1915</v>
      </c>
      <c r="D990" s="3" t="s">
        <v>78</v>
      </c>
      <c r="E990" s="18">
        <v>421.2</v>
      </c>
      <c r="F990" s="18"/>
      <c r="G990" s="18"/>
      <c r="H990" s="18"/>
      <c r="I990" s="18"/>
      <c r="J990" s="97">
        <f t="shared" si="775"/>
        <v>421.2</v>
      </c>
      <c r="K990" s="3">
        <v>54.11</v>
      </c>
      <c r="L990" s="3">
        <f t="shared" si="776"/>
        <v>22791.13</v>
      </c>
      <c r="M990" s="3">
        <v>56.77</v>
      </c>
      <c r="N990" s="3">
        <f t="shared" si="777"/>
        <v>23911.52</v>
      </c>
      <c r="O990" s="3">
        <f t="shared" si="778"/>
        <v>2.6600000000000037</v>
      </c>
      <c r="P990" s="3">
        <f t="shared" si="778"/>
        <v>1120.3899999999994</v>
      </c>
      <c r="R990" s="3">
        <f t="shared" si="779"/>
        <v>0</v>
      </c>
      <c r="S990" s="3">
        <f t="shared" si="780"/>
        <v>0</v>
      </c>
      <c r="T990" s="3">
        <f t="shared" si="781"/>
        <v>0</v>
      </c>
      <c r="U990" s="3">
        <f t="shared" si="782"/>
        <v>0</v>
      </c>
    </row>
    <row r="991" spans="2:21" s="1" customFormat="1" ht="15" customHeight="1" x14ac:dyDescent="0.3">
      <c r="B991" s="4" t="s">
        <v>1916</v>
      </c>
      <c r="C991" s="4" t="s">
        <v>1917</v>
      </c>
      <c r="D991" s="3" t="s">
        <v>14</v>
      </c>
      <c r="E991" s="18">
        <v>351</v>
      </c>
      <c r="F991" s="18"/>
      <c r="G991" s="18"/>
      <c r="H991" s="18"/>
      <c r="I991" s="18"/>
      <c r="J991" s="97">
        <f t="shared" si="775"/>
        <v>351</v>
      </c>
      <c r="K991" s="3">
        <v>2.76</v>
      </c>
      <c r="L991" s="3">
        <f t="shared" si="776"/>
        <v>968.76</v>
      </c>
      <c r="M991" s="3">
        <v>2.87</v>
      </c>
      <c r="N991" s="3">
        <f t="shared" si="777"/>
        <v>1007.37</v>
      </c>
      <c r="O991" s="3">
        <f t="shared" si="778"/>
        <v>0.11000000000000032</v>
      </c>
      <c r="P991" s="3">
        <f t="shared" si="778"/>
        <v>38.610000000000014</v>
      </c>
      <c r="R991" s="3">
        <f t="shared" si="779"/>
        <v>0</v>
      </c>
      <c r="S991" s="3">
        <f t="shared" si="780"/>
        <v>0</v>
      </c>
      <c r="T991" s="3">
        <f t="shared" si="781"/>
        <v>0</v>
      </c>
      <c r="U991" s="3">
        <f t="shared" si="782"/>
        <v>0</v>
      </c>
    </row>
    <row r="992" spans="2:21" s="1" customFormat="1" ht="15" customHeight="1" x14ac:dyDescent="0.3">
      <c r="B992" s="4" t="s">
        <v>1918</v>
      </c>
      <c r="C992" s="4" t="s">
        <v>1919</v>
      </c>
      <c r="D992" s="3" t="s">
        <v>78</v>
      </c>
      <c r="E992" s="18">
        <v>45.63</v>
      </c>
      <c r="F992" s="18"/>
      <c r="G992" s="18"/>
      <c r="H992" s="18"/>
      <c r="I992" s="18"/>
      <c r="J992" s="97">
        <f t="shared" si="775"/>
        <v>45.63</v>
      </c>
      <c r="K992" s="3">
        <v>18.02</v>
      </c>
      <c r="L992" s="3">
        <f t="shared" si="776"/>
        <v>822.25</v>
      </c>
      <c r="M992" s="3">
        <v>18.690000000000001</v>
      </c>
      <c r="N992" s="3">
        <f t="shared" si="777"/>
        <v>852.82</v>
      </c>
      <c r="O992" s="3">
        <f t="shared" si="778"/>
        <v>0.67000000000000171</v>
      </c>
      <c r="P992" s="3">
        <f t="shared" si="778"/>
        <v>30.57000000000005</v>
      </c>
      <c r="R992" s="3">
        <f t="shared" si="779"/>
        <v>0</v>
      </c>
      <c r="S992" s="3">
        <f t="shared" si="780"/>
        <v>0</v>
      </c>
      <c r="T992" s="3">
        <f t="shared" si="781"/>
        <v>0</v>
      </c>
      <c r="U992" s="3">
        <f t="shared" si="782"/>
        <v>0</v>
      </c>
    </row>
    <row r="993" spans="2:21" s="1" customFormat="1" ht="15" customHeight="1" x14ac:dyDescent="0.3">
      <c r="B993" s="4" t="s">
        <v>1920</v>
      </c>
      <c r="C993" s="4" t="s">
        <v>1921</v>
      </c>
      <c r="D993" s="3" t="s">
        <v>78</v>
      </c>
      <c r="E993" s="18">
        <v>421.2</v>
      </c>
      <c r="F993" s="18"/>
      <c r="G993" s="18"/>
      <c r="H993" s="18"/>
      <c r="I993" s="18"/>
      <c r="J993" s="97">
        <f t="shared" si="775"/>
        <v>421.2</v>
      </c>
      <c r="K993" s="3">
        <v>6.91</v>
      </c>
      <c r="L993" s="3">
        <f t="shared" si="776"/>
        <v>2910.49</v>
      </c>
      <c r="M993" s="3">
        <v>7.21</v>
      </c>
      <c r="N993" s="3">
        <f t="shared" si="777"/>
        <v>3036.85</v>
      </c>
      <c r="O993" s="3">
        <f t="shared" si="778"/>
        <v>0.29999999999999982</v>
      </c>
      <c r="P993" s="3">
        <f t="shared" si="778"/>
        <v>126.36000000000013</v>
      </c>
      <c r="R993" s="3">
        <f t="shared" si="779"/>
        <v>0</v>
      </c>
      <c r="S993" s="3">
        <f t="shared" si="780"/>
        <v>0</v>
      </c>
      <c r="T993" s="3">
        <f t="shared" si="781"/>
        <v>0</v>
      </c>
      <c r="U993" s="3">
        <f t="shared" si="782"/>
        <v>0</v>
      </c>
    </row>
    <row r="994" spans="2:21" s="1" customFormat="1" ht="15" customHeight="1" x14ac:dyDescent="0.3">
      <c r="B994" s="4" t="s">
        <v>1922</v>
      </c>
      <c r="C994" s="4" t="s">
        <v>1810</v>
      </c>
      <c r="D994" s="3" t="s">
        <v>78</v>
      </c>
      <c r="E994" s="18">
        <v>45.63</v>
      </c>
      <c r="F994" s="18"/>
      <c r="G994" s="18"/>
      <c r="H994" s="18"/>
      <c r="I994" s="18"/>
      <c r="J994" s="97">
        <f t="shared" si="775"/>
        <v>45.63</v>
      </c>
      <c r="K994" s="3">
        <v>23.58</v>
      </c>
      <c r="L994" s="3">
        <f t="shared" si="776"/>
        <v>1075.96</v>
      </c>
      <c r="M994" s="3">
        <v>23.63</v>
      </c>
      <c r="N994" s="3">
        <f t="shared" si="777"/>
        <v>1078.24</v>
      </c>
      <c r="O994" s="3">
        <f t="shared" si="778"/>
        <v>5.0000000000000711E-2</v>
      </c>
      <c r="P994" s="3">
        <f t="shared" si="778"/>
        <v>2.2799999999999727</v>
      </c>
      <c r="R994" s="3">
        <f t="shared" si="779"/>
        <v>0</v>
      </c>
      <c r="S994" s="3">
        <f t="shared" si="780"/>
        <v>0</v>
      </c>
      <c r="T994" s="3">
        <f t="shared" si="781"/>
        <v>0</v>
      </c>
      <c r="U994" s="3">
        <f t="shared" si="782"/>
        <v>0</v>
      </c>
    </row>
    <row r="995" spans="2:21" s="1" customFormat="1" ht="15" customHeight="1" x14ac:dyDescent="0.3">
      <c r="B995" s="4" t="s">
        <v>1923</v>
      </c>
      <c r="C995" s="4" t="s">
        <v>1812</v>
      </c>
      <c r="D995" s="3" t="s">
        <v>25</v>
      </c>
      <c r="E995" s="18">
        <v>295</v>
      </c>
      <c r="F995" s="18"/>
      <c r="G995" s="18"/>
      <c r="H995" s="18"/>
      <c r="I995" s="18"/>
      <c r="J995" s="97">
        <f t="shared" si="775"/>
        <v>295</v>
      </c>
      <c r="K995" s="3">
        <v>41.8</v>
      </c>
      <c r="L995" s="3">
        <f t="shared" si="776"/>
        <v>12331</v>
      </c>
      <c r="M995" s="3">
        <v>42.58</v>
      </c>
      <c r="N995" s="3">
        <f t="shared" si="777"/>
        <v>12561.1</v>
      </c>
      <c r="O995" s="3">
        <f t="shared" si="778"/>
        <v>0.78000000000000114</v>
      </c>
      <c r="P995" s="3">
        <f t="shared" si="778"/>
        <v>230.10000000000036</v>
      </c>
      <c r="R995" s="3">
        <f t="shared" si="779"/>
        <v>0</v>
      </c>
      <c r="S995" s="3">
        <f t="shared" si="780"/>
        <v>0</v>
      </c>
      <c r="T995" s="3">
        <f t="shared" si="781"/>
        <v>0</v>
      </c>
      <c r="U995" s="3">
        <f t="shared" si="782"/>
        <v>0</v>
      </c>
    </row>
    <row r="996" spans="2:21" s="1" customFormat="1" ht="15" customHeight="1" x14ac:dyDescent="0.3">
      <c r="B996" s="4" t="s">
        <v>1924</v>
      </c>
      <c r="C996" s="4" t="s">
        <v>1814</v>
      </c>
      <c r="D996" s="3" t="s">
        <v>25</v>
      </c>
      <c r="E996" s="18">
        <v>180</v>
      </c>
      <c r="F996" s="18"/>
      <c r="G996" s="18"/>
      <c r="H996" s="18"/>
      <c r="I996" s="18"/>
      <c r="J996" s="97">
        <f t="shared" si="775"/>
        <v>180</v>
      </c>
      <c r="K996" s="3">
        <v>96.29</v>
      </c>
      <c r="L996" s="3">
        <f t="shared" si="776"/>
        <v>17332.2</v>
      </c>
      <c r="M996" s="3">
        <v>97.07</v>
      </c>
      <c r="N996" s="3">
        <f t="shared" si="777"/>
        <v>17472.599999999999</v>
      </c>
      <c r="O996" s="3">
        <f t="shared" si="778"/>
        <v>0.77999999999998693</v>
      </c>
      <c r="P996" s="3">
        <f t="shared" si="778"/>
        <v>140.39999999999782</v>
      </c>
      <c r="R996" s="3">
        <f t="shared" si="779"/>
        <v>0</v>
      </c>
      <c r="S996" s="3">
        <f t="shared" si="780"/>
        <v>0</v>
      </c>
      <c r="T996" s="3">
        <f t="shared" si="781"/>
        <v>0</v>
      </c>
      <c r="U996" s="3">
        <f t="shared" si="782"/>
        <v>0</v>
      </c>
    </row>
    <row r="997" spans="2:21" s="1" customFormat="1" ht="15" customHeight="1" x14ac:dyDescent="0.3">
      <c r="B997" s="4" t="s">
        <v>1925</v>
      </c>
      <c r="C997" s="4" t="s">
        <v>1816</v>
      </c>
      <c r="D997" s="3" t="s">
        <v>25</v>
      </c>
      <c r="E997" s="18">
        <v>90</v>
      </c>
      <c r="F997" s="18"/>
      <c r="G997" s="18"/>
      <c r="H997" s="18">
        <f>VLOOKUP(B997,'MM-5'!$B$12:$G$255,4,FALSE)</f>
        <v>27.37</v>
      </c>
      <c r="I997" s="18"/>
      <c r="J997" s="97">
        <f t="shared" si="775"/>
        <v>117.37</v>
      </c>
      <c r="K997" s="3">
        <v>44.41</v>
      </c>
      <c r="L997" s="3">
        <f t="shared" si="776"/>
        <v>5212.3999999999996</v>
      </c>
      <c r="M997" s="3">
        <v>44.63</v>
      </c>
      <c r="N997" s="3">
        <f t="shared" si="777"/>
        <v>5238.22</v>
      </c>
      <c r="O997" s="3">
        <f t="shared" si="778"/>
        <v>0.22000000000000597</v>
      </c>
      <c r="P997" s="3">
        <f t="shared" si="778"/>
        <v>25.820000000000618</v>
      </c>
      <c r="R997" s="3">
        <f t="shared" si="779"/>
        <v>0</v>
      </c>
      <c r="S997" s="3">
        <f t="shared" si="780"/>
        <v>0</v>
      </c>
      <c r="T997" s="3">
        <f t="shared" si="781"/>
        <v>1215.5</v>
      </c>
      <c r="U997" s="3">
        <f t="shared" si="782"/>
        <v>0</v>
      </c>
    </row>
    <row r="998" spans="2:21" s="1" customFormat="1" ht="15" customHeight="1" x14ac:dyDescent="0.3">
      <c r="B998" s="4" t="s">
        <v>1926</v>
      </c>
      <c r="C998" s="4" t="s">
        <v>1927</v>
      </c>
      <c r="D998" s="3" t="s">
        <v>25</v>
      </c>
      <c r="E998" s="18">
        <v>20</v>
      </c>
      <c r="F998" s="18"/>
      <c r="G998" s="18"/>
      <c r="H998" s="18"/>
      <c r="I998" s="18"/>
      <c r="J998" s="97">
        <f t="shared" si="775"/>
        <v>20</v>
      </c>
      <c r="K998" s="3">
        <v>49.81</v>
      </c>
      <c r="L998" s="3">
        <f t="shared" si="776"/>
        <v>996.2</v>
      </c>
      <c r="M998" s="3">
        <v>50.03</v>
      </c>
      <c r="N998" s="3">
        <f t="shared" si="777"/>
        <v>1000.6</v>
      </c>
      <c r="O998" s="3">
        <f t="shared" si="778"/>
        <v>0.21999999999999886</v>
      </c>
      <c r="P998" s="3">
        <f t="shared" si="778"/>
        <v>4.3999999999999773</v>
      </c>
      <c r="R998" s="3">
        <f t="shared" si="779"/>
        <v>0</v>
      </c>
      <c r="S998" s="3">
        <f t="shared" si="780"/>
        <v>0</v>
      </c>
      <c r="T998" s="3">
        <f t="shared" si="781"/>
        <v>0</v>
      </c>
      <c r="U998" s="3">
        <f t="shared" si="782"/>
        <v>0</v>
      </c>
    </row>
    <row r="999" spans="2:21" s="1" customFormat="1" ht="19.95" hidden="1" customHeight="1" x14ac:dyDescent="0.3">
      <c r="B999" s="6" t="s">
        <v>1928</v>
      </c>
      <c r="C999" s="6" t="s">
        <v>1523</v>
      </c>
      <c r="D999" s="5"/>
      <c r="E999" s="19"/>
      <c r="F999" s="19"/>
      <c r="G999" s="19"/>
      <c r="H999" s="19"/>
      <c r="I999" s="19"/>
      <c r="J999" s="19"/>
      <c r="K999" s="5"/>
      <c r="L999" s="5">
        <f>SUM(L1000)</f>
        <v>5873.44</v>
      </c>
      <c r="M999" s="5"/>
      <c r="N999" s="5">
        <f>SUM(N1000)</f>
        <v>5873.44</v>
      </c>
      <c r="O999" s="5"/>
      <c r="P999" s="5">
        <f>SUM(P1000)</f>
        <v>0</v>
      </c>
      <c r="R999" s="5">
        <f t="shared" ref="R999:U999" si="783">SUM(R1000)</f>
        <v>0</v>
      </c>
      <c r="S999" s="5">
        <f t="shared" si="783"/>
        <v>0</v>
      </c>
      <c r="T999" s="5">
        <f t="shared" si="783"/>
        <v>884.4</v>
      </c>
      <c r="U999" s="5">
        <f t="shared" si="783"/>
        <v>0</v>
      </c>
    </row>
    <row r="1000" spans="2:21" s="1" customFormat="1" ht="15" hidden="1" customHeight="1" x14ac:dyDescent="0.3">
      <c r="B1000" s="4" t="s">
        <v>1929</v>
      </c>
      <c r="C1000" s="4" t="s">
        <v>1930</v>
      </c>
      <c r="D1000" s="3" t="s">
        <v>25</v>
      </c>
      <c r="E1000" s="18">
        <v>4228</v>
      </c>
      <c r="F1000" s="18"/>
      <c r="G1000" s="18"/>
      <c r="H1000" s="18">
        <f>VLOOKUP(B1000,'MM-5'!$B$12:$G$255,4,FALSE)</f>
        <v>749.49</v>
      </c>
      <c r="I1000" s="18"/>
      <c r="J1000" s="97">
        <f>SUM(E1000:I1000)</f>
        <v>4977.49</v>
      </c>
      <c r="K1000" s="3">
        <v>1.18</v>
      </c>
      <c r="L1000" s="3">
        <f t="shared" ref="L1000" si="784">+ROUND(+IF(J1000="",0,J1000*K1000),2)</f>
        <v>5873.44</v>
      </c>
      <c r="M1000" s="3">
        <v>1.18</v>
      </c>
      <c r="N1000" s="3">
        <f t="shared" ref="N1000" si="785">+ROUND(+IF(J1000="",0,J1000*M1000),2)</f>
        <v>5873.44</v>
      </c>
      <c r="O1000" s="3">
        <f>+M1000-K1000</f>
        <v>0</v>
      </c>
      <c r="P1000" s="3">
        <f>+N1000-L1000</f>
        <v>0</v>
      </c>
      <c r="R1000" s="3">
        <f>+ROUND($K1000*F1000,2)</f>
        <v>0</v>
      </c>
      <c r="S1000" s="3">
        <f>+ROUND($K1000*G1000,2)</f>
        <v>0</v>
      </c>
      <c r="T1000" s="3">
        <f>+ROUND($K1000*H1000,2)</f>
        <v>884.4</v>
      </c>
      <c r="U1000" s="3">
        <f>+ROUND($K1000*I1000,2)</f>
        <v>0</v>
      </c>
    </row>
    <row r="1001" spans="2:21" s="1" customFormat="1" ht="25.2" customHeight="1" x14ac:dyDescent="0.3">
      <c r="B1001" s="12" t="s">
        <v>1931</v>
      </c>
      <c r="C1001" s="12" t="s">
        <v>1932</v>
      </c>
      <c r="D1001" s="13"/>
      <c r="E1001" s="17"/>
      <c r="F1001" s="17"/>
      <c r="G1001" s="17"/>
      <c r="H1001" s="17"/>
      <c r="I1001" s="17"/>
      <c r="J1001" s="17"/>
      <c r="K1001" s="13"/>
      <c r="L1001" s="13">
        <f>SUM(L1002:L1049)/2</f>
        <v>175174.72999999995</v>
      </c>
      <c r="M1001" s="13"/>
      <c r="N1001" s="13">
        <f>SUM(N1002:N1049)/2</f>
        <v>179965.71000000005</v>
      </c>
      <c r="O1001" s="13"/>
      <c r="P1001" s="13">
        <f>SUM(P1002:P1049)/2</f>
        <v>4790.9800000000077</v>
      </c>
      <c r="R1001" s="13">
        <f t="shared" ref="R1001:U1001" si="786">SUM(R1002:R1049)/2</f>
        <v>0</v>
      </c>
      <c r="S1001" s="13">
        <f t="shared" si="786"/>
        <v>0</v>
      </c>
      <c r="T1001" s="13">
        <f t="shared" si="786"/>
        <v>87648.660000000018</v>
      </c>
      <c r="U1001" s="13">
        <f t="shared" si="786"/>
        <v>-32361.089999999997</v>
      </c>
    </row>
    <row r="1002" spans="2:21" s="1" customFormat="1" ht="19.95" customHeight="1" x14ac:dyDescent="0.3">
      <c r="B1002" s="6" t="s">
        <v>1933</v>
      </c>
      <c r="C1002" s="6" t="s">
        <v>1629</v>
      </c>
      <c r="D1002" s="5"/>
      <c r="E1002" s="19"/>
      <c r="F1002" s="19"/>
      <c r="G1002" s="19"/>
      <c r="H1002" s="19"/>
      <c r="I1002" s="19"/>
      <c r="J1002" s="19"/>
      <c r="K1002" s="5"/>
      <c r="L1002" s="5">
        <f>SUM(L1003:L1038)</f>
        <v>155477.81000000003</v>
      </c>
      <c r="M1002" s="5"/>
      <c r="N1002" s="5">
        <f>SUM(N1003:N1038)</f>
        <v>159678.12</v>
      </c>
      <c r="O1002" s="5"/>
      <c r="P1002" s="5">
        <f>SUM(P1003:P1038)</f>
        <v>4200.3100000000068</v>
      </c>
      <c r="R1002" s="5">
        <f t="shared" ref="R1002:U1002" si="787">SUM(R1003:R1038)</f>
        <v>0</v>
      </c>
      <c r="S1002" s="5">
        <f t="shared" si="787"/>
        <v>0</v>
      </c>
      <c r="T1002" s="5">
        <f t="shared" si="787"/>
        <v>87160.109999999986</v>
      </c>
      <c r="U1002" s="5">
        <f t="shared" si="787"/>
        <v>-32198.690000000002</v>
      </c>
    </row>
    <row r="1003" spans="2:21" s="1" customFormat="1" ht="15" customHeight="1" x14ac:dyDescent="0.3">
      <c r="B1003" s="4" t="s">
        <v>1934</v>
      </c>
      <c r="C1003" s="4" t="s">
        <v>1935</v>
      </c>
      <c r="D1003" s="3" t="s">
        <v>28</v>
      </c>
      <c r="E1003" s="18">
        <v>25</v>
      </c>
      <c r="F1003" s="18"/>
      <c r="G1003" s="18"/>
      <c r="H1003" s="18">
        <f>VLOOKUP(B1003,'MM-5'!$B$12:$G$255,4,FALSE)</f>
        <v>1031</v>
      </c>
      <c r="I1003" s="18"/>
      <c r="J1003" s="97">
        <f t="shared" ref="J1003:J1038" si="788">SUM(E1003:I1003)</f>
        <v>1056</v>
      </c>
      <c r="K1003" s="3">
        <v>36.69</v>
      </c>
      <c r="L1003" s="3">
        <f t="shared" ref="L1003:L1038" si="789">+ROUND(+IF(J1003="",0,J1003*K1003),2)</f>
        <v>38744.639999999999</v>
      </c>
      <c r="M1003" s="3">
        <v>37.99</v>
      </c>
      <c r="N1003" s="3">
        <f t="shared" ref="N1003:N1038" si="790">+ROUND(+IF(J1003="",0,J1003*M1003),2)</f>
        <v>40117.440000000002</v>
      </c>
      <c r="O1003" s="3">
        <f t="shared" ref="O1003:P1038" si="791">+M1003-K1003</f>
        <v>1.3000000000000043</v>
      </c>
      <c r="P1003" s="3">
        <f t="shared" si="791"/>
        <v>1372.8000000000029</v>
      </c>
      <c r="R1003" s="3">
        <f t="shared" ref="R1003:R1038" si="792">+ROUND($K1003*F1003,2)</f>
        <v>0</v>
      </c>
      <c r="S1003" s="3">
        <f t="shared" ref="S1003:S1038" si="793">+ROUND($K1003*G1003,2)</f>
        <v>0</v>
      </c>
      <c r="T1003" s="3">
        <f t="shared" ref="T1003:T1038" si="794">+ROUND($K1003*H1003,2)</f>
        <v>37827.39</v>
      </c>
      <c r="U1003" s="3">
        <f t="shared" ref="U1003:U1038" si="795">+ROUND($K1003*I1003,2)</f>
        <v>0</v>
      </c>
    </row>
    <row r="1004" spans="2:21" s="1" customFormat="1" ht="15" customHeight="1" x14ac:dyDescent="0.3">
      <c r="B1004" s="4" t="s">
        <v>1936</v>
      </c>
      <c r="C1004" s="4" t="s">
        <v>1937</v>
      </c>
      <c r="D1004" s="3" t="s">
        <v>28</v>
      </c>
      <c r="E1004" s="18">
        <v>30</v>
      </c>
      <c r="F1004" s="18"/>
      <c r="G1004" s="18"/>
      <c r="H1004" s="18"/>
      <c r="I1004" s="18"/>
      <c r="J1004" s="97">
        <f t="shared" si="788"/>
        <v>30</v>
      </c>
      <c r="K1004" s="3">
        <v>61.29</v>
      </c>
      <c r="L1004" s="3">
        <f t="shared" si="789"/>
        <v>1838.7</v>
      </c>
      <c r="M1004" s="3">
        <v>62.59</v>
      </c>
      <c r="N1004" s="3">
        <f t="shared" si="790"/>
        <v>1877.7</v>
      </c>
      <c r="O1004" s="3">
        <f t="shared" si="791"/>
        <v>1.3000000000000043</v>
      </c>
      <c r="P1004" s="3">
        <f t="shared" si="791"/>
        <v>39</v>
      </c>
      <c r="R1004" s="3">
        <f t="shared" si="792"/>
        <v>0</v>
      </c>
      <c r="S1004" s="3">
        <f t="shared" si="793"/>
        <v>0</v>
      </c>
      <c r="T1004" s="3">
        <f t="shared" si="794"/>
        <v>0</v>
      </c>
      <c r="U1004" s="3">
        <f t="shared" si="795"/>
        <v>0</v>
      </c>
    </row>
    <row r="1005" spans="2:21" s="1" customFormat="1" ht="15" customHeight="1" x14ac:dyDescent="0.3">
      <c r="B1005" s="4" t="s">
        <v>1938</v>
      </c>
      <c r="C1005" s="4" t="s">
        <v>1939</v>
      </c>
      <c r="D1005" s="3" t="s">
        <v>28</v>
      </c>
      <c r="E1005" s="18">
        <v>27</v>
      </c>
      <c r="F1005" s="18"/>
      <c r="G1005" s="18"/>
      <c r="H1005" s="18">
        <f>VLOOKUP(B1005,'MM-5'!$B$12:$G$255,4,FALSE)</f>
        <v>34</v>
      </c>
      <c r="I1005" s="18"/>
      <c r="J1005" s="97">
        <f t="shared" si="788"/>
        <v>61</v>
      </c>
      <c r="K1005" s="3">
        <v>20.45</v>
      </c>
      <c r="L1005" s="3">
        <f t="shared" si="789"/>
        <v>1247.45</v>
      </c>
      <c r="M1005" s="3">
        <v>20.9</v>
      </c>
      <c r="N1005" s="3">
        <f t="shared" si="790"/>
        <v>1274.9000000000001</v>
      </c>
      <c r="O1005" s="3">
        <f t="shared" si="791"/>
        <v>0.44999999999999929</v>
      </c>
      <c r="P1005" s="3">
        <f t="shared" si="791"/>
        <v>27.450000000000045</v>
      </c>
      <c r="R1005" s="3">
        <f t="shared" si="792"/>
        <v>0</v>
      </c>
      <c r="S1005" s="3">
        <f t="shared" si="793"/>
        <v>0</v>
      </c>
      <c r="T1005" s="3">
        <f t="shared" si="794"/>
        <v>695.3</v>
      </c>
      <c r="U1005" s="3">
        <f t="shared" si="795"/>
        <v>0</v>
      </c>
    </row>
    <row r="1006" spans="2:21" s="1" customFormat="1" ht="15" customHeight="1" x14ac:dyDescent="0.3">
      <c r="B1006" s="4" t="s">
        <v>1940</v>
      </c>
      <c r="C1006" s="4" t="s">
        <v>1941</v>
      </c>
      <c r="D1006" s="3" t="s">
        <v>28</v>
      </c>
      <c r="E1006" s="18">
        <v>275</v>
      </c>
      <c r="F1006" s="18"/>
      <c r="G1006" s="18"/>
      <c r="H1006" s="18">
        <f>VLOOKUP(B1006,'MM-5'!$B$12:$G$255,4,FALSE)</f>
        <v>104</v>
      </c>
      <c r="I1006" s="18"/>
      <c r="J1006" s="97">
        <f t="shared" si="788"/>
        <v>379</v>
      </c>
      <c r="K1006" s="3">
        <v>29.97</v>
      </c>
      <c r="L1006" s="3">
        <f t="shared" si="789"/>
        <v>11358.63</v>
      </c>
      <c r="M1006" s="3">
        <v>31.27</v>
      </c>
      <c r="N1006" s="3">
        <f t="shared" si="790"/>
        <v>11851.33</v>
      </c>
      <c r="O1006" s="3">
        <f t="shared" si="791"/>
        <v>1.3000000000000007</v>
      </c>
      <c r="P1006" s="3">
        <f t="shared" si="791"/>
        <v>492.70000000000073</v>
      </c>
      <c r="R1006" s="3">
        <f t="shared" si="792"/>
        <v>0</v>
      </c>
      <c r="S1006" s="3">
        <f t="shared" si="793"/>
        <v>0</v>
      </c>
      <c r="T1006" s="3">
        <f t="shared" si="794"/>
        <v>3116.88</v>
      </c>
      <c r="U1006" s="3">
        <f t="shared" si="795"/>
        <v>0</v>
      </c>
    </row>
    <row r="1007" spans="2:21" s="1" customFormat="1" ht="15" customHeight="1" x14ac:dyDescent="0.3">
      <c r="B1007" s="4" t="s">
        <v>1942</v>
      </c>
      <c r="C1007" s="4" t="s">
        <v>1943</v>
      </c>
      <c r="D1007" s="3" t="s">
        <v>28</v>
      </c>
      <c r="E1007" s="18">
        <v>30</v>
      </c>
      <c r="F1007" s="18"/>
      <c r="G1007" s="18"/>
      <c r="H1007" s="18"/>
      <c r="I1007" s="18"/>
      <c r="J1007" s="97">
        <f t="shared" si="788"/>
        <v>30</v>
      </c>
      <c r="K1007" s="3">
        <v>29.97</v>
      </c>
      <c r="L1007" s="3">
        <f t="shared" si="789"/>
        <v>899.1</v>
      </c>
      <c r="M1007" s="3">
        <v>31.27</v>
      </c>
      <c r="N1007" s="3">
        <f t="shared" si="790"/>
        <v>938.1</v>
      </c>
      <c r="O1007" s="3">
        <f t="shared" si="791"/>
        <v>1.3000000000000007</v>
      </c>
      <c r="P1007" s="3">
        <f t="shared" si="791"/>
        <v>39</v>
      </c>
      <c r="R1007" s="3">
        <f t="shared" si="792"/>
        <v>0</v>
      </c>
      <c r="S1007" s="3">
        <f t="shared" si="793"/>
        <v>0</v>
      </c>
      <c r="T1007" s="3">
        <f t="shared" si="794"/>
        <v>0</v>
      </c>
      <c r="U1007" s="3">
        <f t="shared" si="795"/>
        <v>0</v>
      </c>
    </row>
    <row r="1008" spans="2:21" s="1" customFormat="1" ht="15" customHeight="1" x14ac:dyDescent="0.3">
      <c r="B1008" s="4" t="s">
        <v>1944</v>
      </c>
      <c r="C1008" s="4" t="s">
        <v>1945</v>
      </c>
      <c r="D1008" s="3" t="s">
        <v>28</v>
      </c>
      <c r="E1008" s="18">
        <v>297</v>
      </c>
      <c r="F1008" s="18"/>
      <c r="G1008" s="18"/>
      <c r="H1008" s="18">
        <f>VLOOKUP(B1008,'MM-5'!$B$12:$G$255,4,FALSE)</f>
        <v>33</v>
      </c>
      <c r="I1008" s="18"/>
      <c r="J1008" s="97">
        <f t="shared" si="788"/>
        <v>330</v>
      </c>
      <c r="K1008" s="3">
        <v>15.49</v>
      </c>
      <c r="L1008" s="3">
        <f t="shared" si="789"/>
        <v>5111.7</v>
      </c>
      <c r="M1008" s="3">
        <v>15.94</v>
      </c>
      <c r="N1008" s="3">
        <f t="shared" si="790"/>
        <v>5260.2</v>
      </c>
      <c r="O1008" s="3">
        <f t="shared" si="791"/>
        <v>0.44999999999999929</v>
      </c>
      <c r="P1008" s="3">
        <f t="shared" si="791"/>
        <v>148.5</v>
      </c>
      <c r="R1008" s="3">
        <f t="shared" si="792"/>
        <v>0</v>
      </c>
      <c r="S1008" s="3">
        <f t="shared" si="793"/>
        <v>0</v>
      </c>
      <c r="T1008" s="3">
        <f t="shared" si="794"/>
        <v>511.17</v>
      </c>
      <c r="U1008" s="3">
        <f t="shared" si="795"/>
        <v>0</v>
      </c>
    </row>
    <row r="1009" spans="2:21" s="1" customFormat="1" ht="15" hidden="1" customHeight="1" x14ac:dyDescent="0.3">
      <c r="B1009" s="4" t="s">
        <v>1946</v>
      </c>
      <c r="C1009" s="4" t="s">
        <v>1947</v>
      </c>
      <c r="D1009" s="3" t="s">
        <v>28</v>
      </c>
      <c r="E1009" s="18">
        <v>133</v>
      </c>
      <c r="F1009" s="18"/>
      <c r="G1009" s="18"/>
      <c r="H1009" s="18"/>
      <c r="I1009" s="18">
        <f>-VLOOKUP(B1009,'DD-5'!$B$12:$G$280,4,FALSE)</f>
        <v>-133</v>
      </c>
      <c r="J1009" s="97">
        <f t="shared" si="788"/>
        <v>0</v>
      </c>
      <c r="K1009" s="3">
        <v>40.729999999999997</v>
      </c>
      <c r="L1009" s="3">
        <f t="shared" si="789"/>
        <v>0</v>
      </c>
      <c r="M1009" s="3">
        <v>42.03</v>
      </c>
      <c r="N1009" s="3">
        <f t="shared" si="790"/>
        <v>0</v>
      </c>
      <c r="O1009" s="3">
        <f t="shared" si="791"/>
        <v>1.3000000000000043</v>
      </c>
      <c r="P1009" s="3">
        <f t="shared" si="791"/>
        <v>0</v>
      </c>
      <c r="R1009" s="3">
        <f t="shared" si="792"/>
        <v>0</v>
      </c>
      <c r="S1009" s="3">
        <f t="shared" si="793"/>
        <v>0</v>
      </c>
      <c r="T1009" s="3">
        <f t="shared" si="794"/>
        <v>0</v>
      </c>
      <c r="U1009" s="3">
        <f t="shared" si="795"/>
        <v>-5417.09</v>
      </c>
    </row>
    <row r="1010" spans="2:21" s="1" customFormat="1" ht="15" customHeight="1" x14ac:dyDescent="0.3">
      <c r="B1010" s="4" t="s">
        <v>1948</v>
      </c>
      <c r="C1010" s="4" t="s">
        <v>1949</v>
      </c>
      <c r="D1010" s="3" t="s">
        <v>28</v>
      </c>
      <c r="E1010" s="18">
        <v>36</v>
      </c>
      <c r="F1010" s="18"/>
      <c r="G1010" s="18"/>
      <c r="H1010" s="18">
        <f>VLOOKUP(B1010,'MM-5'!$B$12:$G$255,4,FALSE)</f>
        <v>195</v>
      </c>
      <c r="I1010" s="18"/>
      <c r="J1010" s="97">
        <f t="shared" si="788"/>
        <v>231</v>
      </c>
      <c r="K1010" s="3">
        <v>33.590000000000003</v>
      </c>
      <c r="L1010" s="3">
        <f t="shared" si="789"/>
        <v>7759.29</v>
      </c>
      <c r="M1010" s="3">
        <v>34.89</v>
      </c>
      <c r="N1010" s="3">
        <f t="shared" si="790"/>
        <v>8059.59</v>
      </c>
      <c r="O1010" s="3">
        <f t="shared" si="791"/>
        <v>1.2999999999999972</v>
      </c>
      <c r="P1010" s="3">
        <f t="shared" si="791"/>
        <v>300.30000000000018</v>
      </c>
      <c r="R1010" s="3">
        <f t="shared" si="792"/>
        <v>0</v>
      </c>
      <c r="S1010" s="3">
        <f t="shared" si="793"/>
        <v>0</v>
      </c>
      <c r="T1010" s="3">
        <f t="shared" si="794"/>
        <v>6550.05</v>
      </c>
      <c r="U1010" s="3">
        <f t="shared" si="795"/>
        <v>0</v>
      </c>
    </row>
    <row r="1011" spans="2:21" s="1" customFormat="1" ht="15" hidden="1" customHeight="1" x14ac:dyDescent="0.3">
      <c r="B1011" s="4" t="s">
        <v>1950</v>
      </c>
      <c r="C1011" s="4" t="s">
        <v>1951</v>
      </c>
      <c r="D1011" s="3" t="s">
        <v>28</v>
      </c>
      <c r="E1011" s="18">
        <v>6</v>
      </c>
      <c r="F1011" s="18"/>
      <c r="G1011" s="18"/>
      <c r="H1011" s="18"/>
      <c r="I1011" s="18">
        <f>-VLOOKUP(B1011,'DD-5'!$B$12:$G$280,4,FALSE)</f>
        <v>-6</v>
      </c>
      <c r="J1011" s="97">
        <f t="shared" si="788"/>
        <v>0</v>
      </c>
      <c r="K1011" s="3">
        <v>40.78</v>
      </c>
      <c r="L1011" s="3">
        <f t="shared" si="789"/>
        <v>0</v>
      </c>
      <c r="M1011" s="3">
        <v>42.08</v>
      </c>
      <c r="N1011" s="3">
        <f t="shared" si="790"/>
        <v>0</v>
      </c>
      <c r="O1011" s="3">
        <f t="shared" si="791"/>
        <v>1.2999999999999972</v>
      </c>
      <c r="P1011" s="3">
        <f t="shared" si="791"/>
        <v>0</v>
      </c>
      <c r="R1011" s="3">
        <f t="shared" si="792"/>
        <v>0</v>
      </c>
      <c r="S1011" s="3">
        <f t="shared" si="793"/>
        <v>0</v>
      </c>
      <c r="T1011" s="3">
        <f t="shared" si="794"/>
        <v>0</v>
      </c>
      <c r="U1011" s="3">
        <f t="shared" si="795"/>
        <v>-244.68</v>
      </c>
    </row>
    <row r="1012" spans="2:21" s="1" customFormat="1" ht="15" customHeight="1" x14ac:dyDescent="0.3">
      <c r="B1012" s="4" t="s">
        <v>1952</v>
      </c>
      <c r="C1012" s="4" t="s">
        <v>1844</v>
      </c>
      <c r="D1012" s="3" t="s">
        <v>28</v>
      </c>
      <c r="E1012" s="18">
        <v>114</v>
      </c>
      <c r="F1012" s="18"/>
      <c r="G1012" s="18"/>
      <c r="H1012" s="18"/>
      <c r="I1012" s="18"/>
      <c r="J1012" s="97">
        <f t="shared" si="788"/>
        <v>114</v>
      </c>
      <c r="K1012" s="3">
        <v>40.880000000000003</v>
      </c>
      <c r="L1012" s="3">
        <f t="shared" si="789"/>
        <v>4660.32</v>
      </c>
      <c r="M1012" s="3">
        <v>42.18</v>
      </c>
      <c r="N1012" s="3">
        <f t="shared" si="790"/>
        <v>4808.5200000000004</v>
      </c>
      <c r="O1012" s="3">
        <f t="shared" si="791"/>
        <v>1.2999999999999972</v>
      </c>
      <c r="P1012" s="3">
        <f t="shared" si="791"/>
        <v>148.20000000000073</v>
      </c>
      <c r="R1012" s="3">
        <f t="shared" si="792"/>
        <v>0</v>
      </c>
      <c r="S1012" s="3">
        <f t="shared" si="793"/>
        <v>0</v>
      </c>
      <c r="T1012" s="3">
        <f t="shared" si="794"/>
        <v>0</v>
      </c>
      <c r="U1012" s="3">
        <f t="shared" si="795"/>
        <v>0</v>
      </c>
    </row>
    <row r="1013" spans="2:21" s="1" customFormat="1" ht="15" customHeight="1" x14ac:dyDescent="0.3">
      <c r="B1013" s="4" t="s">
        <v>1953</v>
      </c>
      <c r="C1013" s="4" t="s">
        <v>1954</v>
      </c>
      <c r="D1013" s="3" t="s">
        <v>28</v>
      </c>
      <c r="E1013" s="18">
        <v>25</v>
      </c>
      <c r="F1013" s="18"/>
      <c r="G1013" s="18"/>
      <c r="H1013" s="18"/>
      <c r="I1013" s="18"/>
      <c r="J1013" s="97">
        <f t="shared" si="788"/>
        <v>25</v>
      </c>
      <c r="K1013" s="3">
        <v>34.89</v>
      </c>
      <c r="L1013" s="3">
        <f t="shared" si="789"/>
        <v>872.25</v>
      </c>
      <c r="M1013" s="3">
        <v>36.19</v>
      </c>
      <c r="N1013" s="3">
        <f t="shared" si="790"/>
        <v>904.75</v>
      </c>
      <c r="O1013" s="3">
        <f t="shared" si="791"/>
        <v>1.2999999999999972</v>
      </c>
      <c r="P1013" s="3">
        <f t="shared" si="791"/>
        <v>32.5</v>
      </c>
      <c r="R1013" s="3">
        <f t="shared" si="792"/>
        <v>0</v>
      </c>
      <c r="S1013" s="3">
        <f t="shared" si="793"/>
        <v>0</v>
      </c>
      <c r="T1013" s="3">
        <f t="shared" si="794"/>
        <v>0</v>
      </c>
      <c r="U1013" s="3">
        <f t="shared" si="795"/>
        <v>0</v>
      </c>
    </row>
    <row r="1014" spans="2:21" s="1" customFormat="1" ht="15" customHeight="1" x14ac:dyDescent="0.3">
      <c r="B1014" s="4" t="s">
        <v>1955</v>
      </c>
      <c r="C1014" s="4" t="s">
        <v>1956</v>
      </c>
      <c r="D1014" s="3" t="s">
        <v>28</v>
      </c>
      <c r="E1014" s="18">
        <v>30</v>
      </c>
      <c r="F1014" s="18"/>
      <c r="G1014" s="18"/>
      <c r="H1014" s="18"/>
      <c r="I1014" s="18"/>
      <c r="J1014" s="97">
        <f t="shared" si="788"/>
        <v>30</v>
      </c>
      <c r="K1014" s="3">
        <v>39.79</v>
      </c>
      <c r="L1014" s="3">
        <f t="shared" si="789"/>
        <v>1193.7</v>
      </c>
      <c r="M1014" s="3">
        <v>41.09</v>
      </c>
      <c r="N1014" s="3">
        <f t="shared" si="790"/>
        <v>1232.7</v>
      </c>
      <c r="O1014" s="3">
        <f t="shared" si="791"/>
        <v>1.3000000000000043</v>
      </c>
      <c r="P1014" s="3">
        <f t="shared" si="791"/>
        <v>39</v>
      </c>
      <c r="R1014" s="3">
        <f t="shared" si="792"/>
        <v>0</v>
      </c>
      <c r="S1014" s="3">
        <f t="shared" si="793"/>
        <v>0</v>
      </c>
      <c r="T1014" s="3">
        <f t="shared" si="794"/>
        <v>0</v>
      </c>
      <c r="U1014" s="3">
        <f t="shared" si="795"/>
        <v>0</v>
      </c>
    </row>
    <row r="1015" spans="2:21" s="1" customFormat="1" ht="15" customHeight="1" x14ac:dyDescent="0.3">
      <c r="B1015" s="4" t="s">
        <v>1957</v>
      </c>
      <c r="C1015" s="4" t="s">
        <v>1846</v>
      </c>
      <c r="D1015" s="3" t="s">
        <v>28</v>
      </c>
      <c r="E1015" s="18">
        <v>114</v>
      </c>
      <c r="F1015" s="18"/>
      <c r="G1015" s="18"/>
      <c r="H1015" s="18">
        <f>VLOOKUP(B1015,'MM-5'!$B$12:$G$255,4,FALSE)</f>
        <v>30</v>
      </c>
      <c r="I1015" s="18"/>
      <c r="J1015" s="97">
        <f t="shared" si="788"/>
        <v>144</v>
      </c>
      <c r="K1015" s="3">
        <v>47.39</v>
      </c>
      <c r="L1015" s="3">
        <f t="shared" si="789"/>
        <v>6824.16</v>
      </c>
      <c r="M1015" s="3">
        <v>48.69</v>
      </c>
      <c r="N1015" s="3">
        <f t="shared" si="790"/>
        <v>7011.36</v>
      </c>
      <c r="O1015" s="3">
        <f t="shared" si="791"/>
        <v>1.2999999999999972</v>
      </c>
      <c r="P1015" s="3">
        <f t="shared" si="791"/>
        <v>187.19999999999982</v>
      </c>
      <c r="R1015" s="3">
        <f t="shared" si="792"/>
        <v>0</v>
      </c>
      <c r="S1015" s="3">
        <f t="shared" si="793"/>
        <v>0</v>
      </c>
      <c r="T1015" s="3">
        <f t="shared" si="794"/>
        <v>1421.7</v>
      </c>
      <c r="U1015" s="3">
        <f t="shared" si="795"/>
        <v>0</v>
      </c>
    </row>
    <row r="1016" spans="2:21" s="1" customFormat="1" ht="15" customHeight="1" x14ac:dyDescent="0.3">
      <c r="B1016" s="4" t="s">
        <v>1958</v>
      </c>
      <c r="C1016" s="4" t="s">
        <v>1959</v>
      </c>
      <c r="D1016" s="3" t="s">
        <v>28</v>
      </c>
      <c r="E1016" s="18">
        <v>52</v>
      </c>
      <c r="F1016" s="18"/>
      <c r="G1016" s="18"/>
      <c r="H1016" s="18">
        <f>VLOOKUP(B1016,'MM-5'!$B$12:$G$255,4,FALSE)</f>
        <v>185</v>
      </c>
      <c r="I1016" s="18"/>
      <c r="J1016" s="97">
        <f t="shared" si="788"/>
        <v>237</v>
      </c>
      <c r="K1016" s="3">
        <v>34.81</v>
      </c>
      <c r="L1016" s="3">
        <f t="shared" si="789"/>
        <v>8249.9699999999993</v>
      </c>
      <c r="M1016" s="3">
        <v>36.11</v>
      </c>
      <c r="N1016" s="3">
        <f t="shared" si="790"/>
        <v>8558.07</v>
      </c>
      <c r="O1016" s="3">
        <f t="shared" si="791"/>
        <v>1.2999999999999972</v>
      </c>
      <c r="P1016" s="3">
        <f t="shared" si="791"/>
        <v>308.10000000000036</v>
      </c>
      <c r="R1016" s="3">
        <f t="shared" si="792"/>
        <v>0</v>
      </c>
      <c r="S1016" s="3">
        <f t="shared" si="793"/>
        <v>0</v>
      </c>
      <c r="T1016" s="3">
        <f t="shared" si="794"/>
        <v>6439.85</v>
      </c>
      <c r="U1016" s="3">
        <f t="shared" si="795"/>
        <v>0</v>
      </c>
    </row>
    <row r="1017" spans="2:21" s="1" customFormat="1" ht="15" customHeight="1" x14ac:dyDescent="0.3">
      <c r="B1017" s="4" t="s">
        <v>1960</v>
      </c>
      <c r="C1017" s="4" t="s">
        <v>1961</v>
      </c>
      <c r="D1017" s="3" t="s">
        <v>28</v>
      </c>
      <c r="E1017" s="18">
        <v>63</v>
      </c>
      <c r="F1017" s="18"/>
      <c r="G1017" s="18"/>
      <c r="H1017" s="18"/>
      <c r="I1017" s="18"/>
      <c r="J1017" s="97">
        <f t="shared" si="788"/>
        <v>63</v>
      </c>
      <c r="K1017" s="3">
        <v>39.299999999999997</v>
      </c>
      <c r="L1017" s="3">
        <f t="shared" si="789"/>
        <v>2475.9</v>
      </c>
      <c r="M1017" s="3">
        <v>40.6</v>
      </c>
      <c r="N1017" s="3">
        <f t="shared" si="790"/>
        <v>2557.8000000000002</v>
      </c>
      <c r="O1017" s="3">
        <f t="shared" si="791"/>
        <v>1.3000000000000043</v>
      </c>
      <c r="P1017" s="3">
        <f t="shared" si="791"/>
        <v>81.900000000000091</v>
      </c>
      <c r="R1017" s="3">
        <f t="shared" si="792"/>
        <v>0</v>
      </c>
      <c r="S1017" s="3">
        <f t="shared" si="793"/>
        <v>0</v>
      </c>
      <c r="T1017" s="3">
        <f t="shared" si="794"/>
        <v>0</v>
      </c>
      <c r="U1017" s="3">
        <f t="shared" si="795"/>
        <v>0</v>
      </c>
    </row>
    <row r="1018" spans="2:21" s="1" customFormat="1" ht="15" hidden="1" customHeight="1" x14ac:dyDescent="0.3">
      <c r="B1018" s="4" t="s">
        <v>1962</v>
      </c>
      <c r="C1018" s="4" t="s">
        <v>1848</v>
      </c>
      <c r="D1018" s="3" t="s">
        <v>28</v>
      </c>
      <c r="E1018" s="18">
        <v>246</v>
      </c>
      <c r="F1018" s="18"/>
      <c r="G1018" s="18"/>
      <c r="H1018" s="18"/>
      <c r="I1018" s="18">
        <f>-VLOOKUP(B1018,'DD-5'!$B$12:$G$280,4,FALSE)</f>
        <v>-246</v>
      </c>
      <c r="J1018" s="97">
        <f t="shared" si="788"/>
        <v>0</v>
      </c>
      <c r="K1018" s="3">
        <v>13.77</v>
      </c>
      <c r="L1018" s="3">
        <f t="shared" si="789"/>
        <v>0</v>
      </c>
      <c r="M1018" s="3">
        <v>13.77</v>
      </c>
      <c r="N1018" s="3">
        <f t="shared" si="790"/>
        <v>0</v>
      </c>
      <c r="O1018" s="3">
        <f t="shared" si="791"/>
        <v>0</v>
      </c>
      <c r="P1018" s="3">
        <f t="shared" si="791"/>
        <v>0</v>
      </c>
      <c r="R1018" s="3">
        <f t="shared" si="792"/>
        <v>0</v>
      </c>
      <c r="S1018" s="3">
        <f t="shared" si="793"/>
        <v>0</v>
      </c>
      <c r="T1018" s="3">
        <f t="shared" si="794"/>
        <v>0</v>
      </c>
      <c r="U1018" s="3">
        <f t="shared" si="795"/>
        <v>-3387.42</v>
      </c>
    </row>
    <row r="1019" spans="2:21" s="1" customFormat="1" ht="15" customHeight="1" x14ac:dyDescent="0.3">
      <c r="B1019" s="4" t="s">
        <v>1963</v>
      </c>
      <c r="C1019" s="4" t="s">
        <v>1964</v>
      </c>
      <c r="D1019" s="3" t="s">
        <v>28</v>
      </c>
      <c r="E1019" s="18">
        <v>12</v>
      </c>
      <c r="F1019" s="18"/>
      <c r="G1019" s="18"/>
      <c r="H1019" s="18">
        <f>VLOOKUP(B1019,'MM-5'!$B$12:$G$255,4,FALSE)</f>
        <v>39</v>
      </c>
      <c r="I1019" s="18"/>
      <c r="J1019" s="97">
        <f t="shared" si="788"/>
        <v>51</v>
      </c>
      <c r="K1019" s="3">
        <v>43.19</v>
      </c>
      <c r="L1019" s="3">
        <f t="shared" si="789"/>
        <v>2202.69</v>
      </c>
      <c r="M1019" s="3">
        <v>44.49</v>
      </c>
      <c r="N1019" s="3">
        <f t="shared" si="790"/>
        <v>2268.9899999999998</v>
      </c>
      <c r="O1019" s="3">
        <f t="shared" si="791"/>
        <v>1.3000000000000043</v>
      </c>
      <c r="P1019" s="3">
        <f t="shared" si="791"/>
        <v>66.299999999999727</v>
      </c>
      <c r="R1019" s="3">
        <f t="shared" si="792"/>
        <v>0</v>
      </c>
      <c r="S1019" s="3">
        <f t="shared" si="793"/>
        <v>0</v>
      </c>
      <c r="T1019" s="3">
        <f t="shared" si="794"/>
        <v>1684.41</v>
      </c>
      <c r="U1019" s="3">
        <f t="shared" si="795"/>
        <v>0</v>
      </c>
    </row>
    <row r="1020" spans="2:21" s="1" customFormat="1" ht="15" customHeight="1" x14ac:dyDescent="0.3">
      <c r="B1020" s="4" t="s">
        <v>1965</v>
      </c>
      <c r="C1020" s="4" t="s">
        <v>1966</v>
      </c>
      <c r="D1020" s="3" t="s">
        <v>28</v>
      </c>
      <c r="E1020" s="18">
        <v>36</v>
      </c>
      <c r="F1020" s="18"/>
      <c r="G1020" s="18"/>
      <c r="H1020" s="18">
        <f>VLOOKUP(B1020,'MM-5'!$B$12:$G$255,4,FALSE)</f>
        <v>394</v>
      </c>
      <c r="I1020" s="18"/>
      <c r="J1020" s="97">
        <f t="shared" si="788"/>
        <v>430</v>
      </c>
      <c r="K1020" s="3">
        <v>40.68</v>
      </c>
      <c r="L1020" s="3">
        <f t="shared" si="789"/>
        <v>17492.400000000001</v>
      </c>
      <c r="M1020" s="3">
        <v>41.98</v>
      </c>
      <c r="N1020" s="3">
        <f t="shared" si="790"/>
        <v>18051.400000000001</v>
      </c>
      <c r="O1020" s="3">
        <f t="shared" si="791"/>
        <v>1.2999999999999972</v>
      </c>
      <c r="P1020" s="3">
        <f t="shared" si="791"/>
        <v>559</v>
      </c>
      <c r="R1020" s="3">
        <f t="shared" si="792"/>
        <v>0</v>
      </c>
      <c r="S1020" s="3">
        <f t="shared" si="793"/>
        <v>0</v>
      </c>
      <c r="T1020" s="3">
        <f t="shared" si="794"/>
        <v>16027.92</v>
      </c>
      <c r="U1020" s="3">
        <f t="shared" si="795"/>
        <v>0</v>
      </c>
    </row>
    <row r="1021" spans="2:21" s="1" customFormat="1" ht="15" customHeight="1" x14ac:dyDescent="0.3">
      <c r="B1021" s="4" t="s">
        <v>1967</v>
      </c>
      <c r="C1021" s="4" t="s">
        <v>1968</v>
      </c>
      <c r="D1021" s="3" t="s">
        <v>28</v>
      </c>
      <c r="E1021" s="18">
        <v>18</v>
      </c>
      <c r="F1021" s="18"/>
      <c r="G1021" s="18"/>
      <c r="H1021" s="18"/>
      <c r="I1021" s="18"/>
      <c r="J1021" s="97">
        <f t="shared" si="788"/>
        <v>18</v>
      </c>
      <c r="K1021" s="3">
        <v>48.68</v>
      </c>
      <c r="L1021" s="3">
        <f t="shared" si="789"/>
        <v>876.24</v>
      </c>
      <c r="M1021" s="3">
        <v>49.98</v>
      </c>
      <c r="N1021" s="3">
        <f t="shared" si="790"/>
        <v>899.64</v>
      </c>
      <c r="O1021" s="3">
        <f t="shared" si="791"/>
        <v>1.2999999999999972</v>
      </c>
      <c r="P1021" s="3">
        <f t="shared" si="791"/>
        <v>23.399999999999977</v>
      </c>
      <c r="R1021" s="3">
        <f t="shared" si="792"/>
        <v>0</v>
      </c>
      <c r="S1021" s="3">
        <f t="shared" si="793"/>
        <v>0</v>
      </c>
      <c r="T1021" s="3">
        <f t="shared" si="794"/>
        <v>0</v>
      </c>
      <c r="U1021" s="3">
        <f t="shared" si="795"/>
        <v>0</v>
      </c>
    </row>
    <row r="1022" spans="2:21" s="1" customFormat="1" ht="15" customHeight="1" x14ac:dyDescent="0.3">
      <c r="B1022" s="4" t="s">
        <v>1969</v>
      </c>
      <c r="C1022" s="4" t="s">
        <v>1970</v>
      </c>
      <c r="D1022" s="3" t="s">
        <v>28</v>
      </c>
      <c r="E1022" s="18">
        <v>22</v>
      </c>
      <c r="F1022" s="18"/>
      <c r="G1022" s="18"/>
      <c r="H1022" s="18"/>
      <c r="I1022" s="18"/>
      <c r="J1022" s="97">
        <f t="shared" si="788"/>
        <v>22</v>
      </c>
      <c r="K1022" s="3">
        <v>33.39</v>
      </c>
      <c r="L1022" s="3">
        <f t="shared" si="789"/>
        <v>734.58</v>
      </c>
      <c r="M1022" s="3">
        <v>34.69</v>
      </c>
      <c r="N1022" s="3">
        <f t="shared" si="790"/>
        <v>763.18</v>
      </c>
      <c r="O1022" s="3">
        <f t="shared" si="791"/>
        <v>1.2999999999999972</v>
      </c>
      <c r="P1022" s="3">
        <f t="shared" si="791"/>
        <v>28.599999999999909</v>
      </c>
      <c r="R1022" s="3">
        <f t="shared" si="792"/>
        <v>0</v>
      </c>
      <c r="S1022" s="3">
        <f t="shared" si="793"/>
        <v>0</v>
      </c>
      <c r="T1022" s="3">
        <f t="shared" si="794"/>
        <v>0</v>
      </c>
      <c r="U1022" s="3">
        <f t="shared" si="795"/>
        <v>0</v>
      </c>
    </row>
    <row r="1023" spans="2:21" s="1" customFormat="1" ht="15" customHeight="1" x14ac:dyDescent="0.3">
      <c r="B1023" s="4" t="s">
        <v>1971</v>
      </c>
      <c r="C1023" s="4" t="s">
        <v>1972</v>
      </c>
      <c r="D1023" s="3" t="s">
        <v>28</v>
      </c>
      <c r="E1023" s="18">
        <v>50</v>
      </c>
      <c r="F1023" s="18"/>
      <c r="G1023" s="18"/>
      <c r="H1023" s="18">
        <f>VLOOKUP(B1023,'MM-5'!$B$12:$G$255,4,FALSE)</f>
        <v>56</v>
      </c>
      <c r="I1023" s="18"/>
      <c r="J1023" s="97">
        <f t="shared" si="788"/>
        <v>106</v>
      </c>
      <c r="K1023" s="3">
        <v>35.4</v>
      </c>
      <c r="L1023" s="3">
        <f t="shared" si="789"/>
        <v>3752.4</v>
      </c>
      <c r="M1023" s="3">
        <v>36.700000000000003</v>
      </c>
      <c r="N1023" s="3">
        <f t="shared" si="790"/>
        <v>3890.2</v>
      </c>
      <c r="O1023" s="3">
        <f t="shared" si="791"/>
        <v>1.3000000000000043</v>
      </c>
      <c r="P1023" s="3">
        <f t="shared" si="791"/>
        <v>137.79999999999973</v>
      </c>
      <c r="R1023" s="3">
        <f t="shared" si="792"/>
        <v>0</v>
      </c>
      <c r="S1023" s="3">
        <f t="shared" si="793"/>
        <v>0</v>
      </c>
      <c r="T1023" s="3">
        <f t="shared" si="794"/>
        <v>1982.4</v>
      </c>
      <c r="U1023" s="3">
        <f t="shared" si="795"/>
        <v>0</v>
      </c>
    </row>
    <row r="1024" spans="2:21" s="1" customFormat="1" ht="15" customHeight="1" x14ac:dyDescent="0.3">
      <c r="B1024" s="4" t="s">
        <v>1973</v>
      </c>
      <c r="C1024" s="4" t="s">
        <v>1974</v>
      </c>
      <c r="D1024" s="3" t="s">
        <v>28</v>
      </c>
      <c r="E1024" s="18">
        <v>24</v>
      </c>
      <c r="F1024" s="18"/>
      <c r="G1024" s="18"/>
      <c r="H1024" s="18"/>
      <c r="I1024" s="18"/>
      <c r="J1024" s="97">
        <f t="shared" si="788"/>
        <v>24</v>
      </c>
      <c r="K1024" s="3">
        <v>36.700000000000003</v>
      </c>
      <c r="L1024" s="3">
        <f t="shared" si="789"/>
        <v>880.8</v>
      </c>
      <c r="M1024" s="3">
        <v>38</v>
      </c>
      <c r="N1024" s="3">
        <f t="shared" si="790"/>
        <v>912</v>
      </c>
      <c r="O1024" s="3">
        <f t="shared" si="791"/>
        <v>1.2999999999999972</v>
      </c>
      <c r="P1024" s="3">
        <f t="shared" si="791"/>
        <v>31.200000000000045</v>
      </c>
      <c r="R1024" s="3">
        <f t="shared" si="792"/>
        <v>0</v>
      </c>
      <c r="S1024" s="3">
        <f t="shared" si="793"/>
        <v>0</v>
      </c>
      <c r="T1024" s="3">
        <f t="shared" si="794"/>
        <v>0</v>
      </c>
      <c r="U1024" s="3">
        <f t="shared" si="795"/>
        <v>0</v>
      </c>
    </row>
    <row r="1025" spans="2:21" s="1" customFormat="1" ht="15" customHeight="1" x14ac:dyDescent="0.3">
      <c r="B1025" s="4" t="s">
        <v>1975</v>
      </c>
      <c r="C1025" s="4" t="s">
        <v>1976</v>
      </c>
      <c r="D1025" s="3" t="s">
        <v>28</v>
      </c>
      <c r="E1025" s="18">
        <v>12</v>
      </c>
      <c r="F1025" s="18"/>
      <c r="G1025" s="18"/>
      <c r="H1025" s="18"/>
      <c r="I1025" s="18"/>
      <c r="J1025" s="97">
        <f t="shared" si="788"/>
        <v>12</v>
      </c>
      <c r="K1025" s="3">
        <v>80.290000000000006</v>
      </c>
      <c r="L1025" s="3">
        <f t="shared" si="789"/>
        <v>963.48</v>
      </c>
      <c r="M1025" s="3">
        <v>80.819999999999993</v>
      </c>
      <c r="N1025" s="3">
        <f t="shared" si="790"/>
        <v>969.84</v>
      </c>
      <c r="O1025" s="3">
        <f t="shared" si="791"/>
        <v>0.52999999999998693</v>
      </c>
      <c r="P1025" s="3">
        <f t="shared" si="791"/>
        <v>6.3600000000000136</v>
      </c>
      <c r="R1025" s="3">
        <f t="shared" si="792"/>
        <v>0</v>
      </c>
      <c r="S1025" s="3">
        <f t="shared" si="793"/>
        <v>0</v>
      </c>
      <c r="T1025" s="3">
        <f t="shared" si="794"/>
        <v>0</v>
      </c>
      <c r="U1025" s="3">
        <f t="shared" si="795"/>
        <v>0</v>
      </c>
    </row>
    <row r="1026" spans="2:21" s="1" customFormat="1" ht="15" customHeight="1" x14ac:dyDescent="0.3">
      <c r="B1026" s="4" t="s">
        <v>1977</v>
      </c>
      <c r="C1026" s="4" t="s">
        <v>1978</v>
      </c>
      <c r="D1026" s="3" t="s">
        <v>28</v>
      </c>
      <c r="E1026" s="18">
        <v>73</v>
      </c>
      <c r="F1026" s="18"/>
      <c r="G1026" s="18"/>
      <c r="H1026" s="18"/>
      <c r="I1026" s="18"/>
      <c r="J1026" s="97">
        <f t="shared" si="788"/>
        <v>73</v>
      </c>
      <c r="K1026" s="3">
        <v>185.29</v>
      </c>
      <c r="L1026" s="3">
        <f t="shared" si="789"/>
        <v>13526.17</v>
      </c>
      <c r="M1026" s="3">
        <v>185.82</v>
      </c>
      <c r="N1026" s="3">
        <f t="shared" si="790"/>
        <v>13564.86</v>
      </c>
      <c r="O1026" s="3">
        <f t="shared" si="791"/>
        <v>0.53000000000000114</v>
      </c>
      <c r="P1026" s="3">
        <f t="shared" si="791"/>
        <v>38.690000000000509</v>
      </c>
      <c r="R1026" s="3">
        <f t="shared" si="792"/>
        <v>0</v>
      </c>
      <c r="S1026" s="3">
        <f t="shared" si="793"/>
        <v>0</v>
      </c>
      <c r="T1026" s="3">
        <f t="shared" si="794"/>
        <v>0</v>
      </c>
      <c r="U1026" s="3">
        <f t="shared" si="795"/>
        <v>0</v>
      </c>
    </row>
    <row r="1027" spans="2:21" s="1" customFormat="1" ht="15" customHeight="1" x14ac:dyDescent="0.3">
      <c r="B1027" s="4" t="s">
        <v>1979</v>
      </c>
      <c r="C1027" s="4" t="s">
        <v>1980</v>
      </c>
      <c r="D1027" s="3" t="s">
        <v>28</v>
      </c>
      <c r="E1027" s="18">
        <v>24</v>
      </c>
      <c r="F1027" s="18"/>
      <c r="G1027" s="18"/>
      <c r="H1027" s="18">
        <f>VLOOKUP(B1027,'MM-5'!$B$12:$G$255,4,FALSE)</f>
        <v>55</v>
      </c>
      <c r="I1027" s="18"/>
      <c r="J1027" s="97">
        <f t="shared" si="788"/>
        <v>79</v>
      </c>
      <c r="K1027" s="3">
        <v>135.04</v>
      </c>
      <c r="L1027" s="3">
        <f t="shared" si="789"/>
        <v>10668.16</v>
      </c>
      <c r="M1027" s="3">
        <v>135.57</v>
      </c>
      <c r="N1027" s="3">
        <f t="shared" si="790"/>
        <v>10710.03</v>
      </c>
      <c r="O1027" s="3">
        <f t="shared" si="791"/>
        <v>0.53000000000000114</v>
      </c>
      <c r="P1027" s="3">
        <f t="shared" si="791"/>
        <v>41.8700000000008</v>
      </c>
      <c r="R1027" s="3">
        <f t="shared" si="792"/>
        <v>0</v>
      </c>
      <c r="S1027" s="3">
        <f t="shared" si="793"/>
        <v>0</v>
      </c>
      <c r="T1027" s="3">
        <f t="shared" si="794"/>
        <v>7427.2</v>
      </c>
      <c r="U1027" s="3">
        <f t="shared" si="795"/>
        <v>0</v>
      </c>
    </row>
    <row r="1028" spans="2:21" s="1" customFormat="1" ht="15" customHeight="1" x14ac:dyDescent="0.3">
      <c r="B1028" s="4" t="s">
        <v>1981</v>
      </c>
      <c r="C1028" s="4" t="s">
        <v>1982</v>
      </c>
      <c r="D1028" s="3" t="s">
        <v>28</v>
      </c>
      <c r="E1028" s="18">
        <v>4</v>
      </c>
      <c r="F1028" s="18"/>
      <c r="G1028" s="18"/>
      <c r="H1028" s="18"/>
      <c r="I1028" s="18"/>
      <c r="J1028" s="97">
        <f t="shared" si="788"/>
        <v>4</v>
      </c>
      <c r="K1028" s="3">
        <v>75.040000000000006</v>
      </c>
      <c r="L1028" s="3">
        <f t="shared" si="789"/>
        <v>300.16000000000003</v>
      </c>
      <c r="M1028" s="3">
        <v>75.569999999999993</v>
      </c>
      <c r="N1028" s="3">
        <f t="shared" si="790"/>
        <v>302.27999999999997</v>
      </c>
      <c r="O1028" s="3">
        <f t="shared" si="791"/>
        <v>0.52999999999998693</v>
      </c>
      <c r="P1028" s="3">
        <f t="shared" si="791"/>
        <v>2.1199999999999477</v>
      </c>
      <c r="R1028" s="3">
        <f t="shared" si="792"/>
        <v>0</v>
      </c>
      <c r="S1028" s="3">
        <f t="shared" si="793"/>
        <v>0</v>
      </c>
      <c r="T1028" s="3">
        <f t="shared" si="794"/>
        <v>0</v>
      </c>
      <c r="U1028" s="3">
        <f t="shared" si="795"/>
        <v>0</v>
      </c>
    </row>
    <row r="1029" spans="2:21" s="1" customFormat="1" ht="15" customHeight="1" x14ac:dyDescent="0.3">
      <c r="B1029" s="4" t="s">
        <v>1983</v>
      </c>
      <c r="C1029" s="4" t="s">
        <v>1984</v>
      </c>
      <c r="D1029" s="3" t="s">
        <v>28</v>
      </c>
      <c r="E1029" s="18">
        <v>4</v>
      </c>
      <c r="F1029" s="18"/>
      <c r="G1029" s="18"/>
      <c r="H1029" s="18"/>
      <c r="I1029" s="18"/>
      <c r="J1029" s="97">
        <f t="shared" si="788"/>
        <v>4</v>
      </c>
      <c r="K1029" s="3">
        <v>80.040000000000006</v>
      </c>
      <c r="L1029" s="3">
        <f t="shared" si="789"/>
        <v>320.16000000000003</v>
      </c>
      <c r="M1029" s="3">
        <v>80.569999999999993</v>
      </c>
      <c r="N1029" s="3">
        <f t="shared" si="790"/>
        <v>322.27999999999997</v>
      </c>
      <c r="O1029" s="3">
        <f t="shared" si="791"/>
        <v>0.52999999999998693</v>
      </c>
      <c r="P1029" s="3">
        <f t="shared" si="791"/>
        <v>2.1199999999999477</v>
      </c>
      <c r="R1029" s="3">
        <f t="shared" si="792"/>
        <v>0</v>
      </c>
      <c r="S1029" s="3">
        <f t="shared" si="793"/>
        <v>0</v>
      </c>
      <c r="T1029" s="3">
        <f t="shared" si="794"/>
        <v>0</v>
      </c>
      <c r="U1029" s="3">
        <f t="shared" si="795"/>
        <v>0</v>
      </c>
    </row>
    <row r="1030" spans="2:21" s="1" customFormat="1" ht="15" customHeight="1" x14ac:dyDescent="0.3">
      <c r="B1030" s="4" t="s">
        <v>1985</v>
      </c>
      <c r="C1030" s="4" t="s">
        <v>1986</v>
      </c>
      <c r="D1030" s="3" t="s">
        <v>28</v>
      </c>
      <c r="E1030" s="18">
        <v>20</v>
      </c>
      <c r="F1030" s="18"/>
      <c r="G1030" s="18"/>
      <c r="H1030" s="18"/>
      <c r="I1030" s="18"/>
      <c r="J1030" s="97">
        <f t="shared" si="788"/>
        <v>20</v>
      </c>
      <c r="K1030" s="3">
        <v>85.04</v>
      </c>
      <c r="L1030" s="3">
        <f t="shared" si="789"/>
        <v>1700.8</v>
      </c>
      <c r="M1030" s="3">
        <v>85.57</v>
      </c>
      <c r="N1030" s="3">
        <f t="shared" si="790"/>
        <v>1711.4</v>
      </c>
      <c r="O1030" s="3">
        <f t="shared" si="791"/>
        <v>0.52999999999998693</v>
      </c>
      <c r="P1030" s="3">
        <f t="shared" si="791"/>
        <v>10.600000000000136</v>
      </c>
      <c r="R1030" s="3">
        <f t="shared" si="792"/>
        <v>0</v>
      </c>
      <c r="S1030" s="3">
        <f t="shared" si="793"/>
        <v>0</v>
      </c>
      <c r="T1030" s="3">
        <f t="shared" si="794"/>
        <v>0</v>
      </c>
      <c r="U1030" s="3">
        <f t="shared" si="795"/>
        <v>0</v>
      </c>
    </row>
    <row r="1031" spans="2:21" s="1" customFormat="1" ht="15" customHeight="1" x14ac:dyDescent="0.3">
      <c r="B1031" s="4" t="s">
        <v>1987</v>
      </c>
      <c r="C1031" s="4" t="s">
        <v>1988</v>
      </c>
      <c r="D1031" s="3" t="s">
        <v>28</v>
      </c>
      <c r="E1031" s="18">
        <v>24</v>
      </c>
      <c r="F1031" s="18"/>
      <c r="G1031" s="18"/>
      <c r="H1031" s="18">
        <f>VLOOKUP(B1031,'MM-5'!$B$12:$G$255,4,FALSE)</f>
        <v>16</v>
      </c>
      <c r="I1031" s="18"/>
      <c r="J1031" s="97">
        <f t="shared" si="788"/>
        <v>40</v>
      </c>
      <c r="K1031" s="3">
        <v>217.24</v>
      </c>
      <c r="L1031" s="3">
        <f t="shared" si="789"/>
        <v>8689.6</v>
      </c>
      <c r="M1031" s="3">
        <v>217.88</v>
      </c>
      <c r="N1031" s="3">
        <f t="shared" si="790"/>
        <v>8715.2000000000007</v>
      </c>
      <c r="O1031" s="3">
        <f t="shared" si="791"/>
        <v>0.63999999999998636</v>
      </c>
      <c r="P1031" s="3">
        <f t="shared" si="791"/>
        <v>25.600000000000364</v>
      </c>
      <c r="R1031" s="3">
        <f t="shared" si="792"/>
        <v>0</v>
      </c>
      <c r="S1031" s="3">
        <f t="shared" si="793"/>
        <v>0</v>
      </c>
      <c r="T1031" s="3">
        <f t="shared" si="794"/>
        <v>3475.84</v>
      </c>
      <c r="U1031" s="3">
        <f t="shared" si="795"/>
        <v>0</v>
      </c>
    </row>
    <row r="1032" spans="2:21" s="1" customFormat="1" ht="15" hidden="1" customHeight="1" x14ac:dyDescent="0.3">
      <c r="B1032" s="4" t="s">
        <v>1989</v>
      </c>
      <c r="C1032" s="4" t="s">
        <v>1990</v>
      </c>
      <c r="D1032" s="3" t="s">
        <v>28</v>
      </c>
      <c r="E1032" s="18">
        <v>24</v>
      </c>
      <c r="F1032" s="18"/>
      <c r="G1032" s="18"/>
      <c r="H1032" s="18"/>
      <c r="I1032" s="18">
        <f>-VLOOKUP(B1032,'DD-5'!$B$12:$G$280,4,FALSE)</f>
        <v>-24</v>
      </c>
      <c r="J1032" s="97">
        <f t="shared" si="788"/>
        <v>0</v>
      </c>
      <c r="K1032" s="3">
        <v>22.6</v>
      </c>
      <c r="L1032" s="3">
        <f t="shared" si="789"/>
        <v>0</v>
      </c>
      <c r="M1032" s="3">
        <v>22.95</v>
      </c>
      <c r="N1032" s="3">
        <f t="shared" si="790"/>
        <v>0</v>
      </c>
      <c r="O1032" s="3">
        <f t="shared" si="791"/>
        <v>0.34999999999999787</v>
      </c>
      <c r="P1032" s="3">
        <f t="shared" si="791"/>
        <v>0</v>
      </c>
      <c r="R1032" s="3">
        <f t="shared" si="792"/>
        <v>0</v>
      </c>
      <c r="S1032" s="3">
        <f t="shared" si="793"/>
        <v>0</v>
      </c>
      <c r="T1032" s="3">
        <f t="shared" si="794"/>
        <v>0</v>
      </c>
      <c r="U1032" s="3">
        <f t="shared" si="795"/>
        <v>-542.4</v>
      </c>
    </row>
    <row r="1033" spans="2:21" s="1" customFormat="1" ht="15" customHeight="1" x14ac:dyDescent="0.3">
      <c r="B1033" s="4" t="s">
        <v>1991</v>
      </c>
      <c r="C1033" s="4" t="s">
        <v>1992</v>
      </c>
      <c r="D1033" s="3" t="s">
        <v>28</v>
      </c>
      <c r="E1033" s="18">
        <v>8</v>
      </c>
      <c r="F1033" s="18"/>
      <c r="G1033" s="18"/>
      <c r="H1033" s="18"/>
      <c r="I1033" s="18"/>
      <c r="J1033" s="97">
        <f t="shared" si="788"/>
        <v>8</v>
      </c>
      <c r="K1033" s="3">
        <v>124.43</v>
      </c>
      <c r="L1033" s="3">
        <f t="shared" si="789"/>
        <v>995.44</v>
      </c>
      <c r="M1033" s="3">
        <v>124.96</v>
      </c>
      <c r="N1033" s="3">
        <f t="shared" si="790"/>
        <v>999.68</v>
      </c>
      <c r="O1033" s="3">
        <f t="shared" si="791"/>
        <v>0.52999999999998693</v>
      </c>
      <c r="P1033" s="3">
        <f t="shared" si="791"/>
        <v>4.2399999999998954</v>
      </c>
      <c r="R1033" s="3">
        <f t="shared" si="792"/>
        <v>0</v>
      </c>
      <c r="S1033" s="3">
        <f t="shared" si="793"/>
        <v>0</v>
      </c>
      <c r="T1033" s="3">
        <f t="shared" si="794"/>
        <v>0</v>
      </c>
      <c r="U1033" s="3">
        <f t="shared" si="795"/>
        <v>0</v>
      </c>
    </row>
    <row r="1034" spans="2:21" s="1" customFormat="1" ht="15" hidden="1" customHeight="1" x14ac:dyDescent="0.3">
      <c r="B1034" s="4" t="s">
        <v>1993</v>
      </c>
      <c r="C1034" s="4" t="s">
        <v>1994</v>
      </c>
      <c r="D1034" s="3" t="s">
        <v>28</v>
      </c>
      <c r="E1034" s="18">
        <v>12</v>
      </c>
      <c r="F1034" s="18"/>
      <c r="G1034" s="18"/>
      <c r="H1034" s="18"/>
      <c r="I1034" s="18">
        <f>-VLOOKUP(B1034,'DD-5'!$B$12:$G$280,4,FALSE)</f>
        <v>-12</v>
      </c>
      <c r="J1034" s="97">
        <f t="shared" si="788"/>
        <v>0</v>
      </c>
      <c r="K1034" s="3">
        <v>246.06</v>
      </c>
      <c r="L1034" s="3">
        <f t="shared" si="789"/>
        <v>0</v>
      </c>
      <c r="M1034" s="3">
        <v>246.59</v>
      </c>
      <c r="N1034" s="3">
        <f t="shared" si="790"/>
        <v>0</v>
      </c>
      <c r="O1034" s="3">
        <f t="shared" si="791"/>
        <v>0.53000000000000114</v>
      </c>
      <c r="P1034" s="3">
        <f t="shared" si="791"/>
        <v>0</v>
      </c>
      <c r="R1034" s="3">
        <f t="shared" si="792"/>
        <v>0</v>
      </c>
      <c r="S1034" s="3">
        <f t="shared" si="793"/>
        <v>0</v>
      </c>
      <c r="T1034" s="3">
        <f t="shared" si="794"/>
        <v>0</v>
      </c>
      <c r="U1034" s="3">
        <f t="shared" si="795"/>
        <v>-2952.72</v>
      </c>
    </row>
    <row r="1035" spans="2:21" s="1" customFormat="1" ht="15" customHeight="1" x14ac:dyDescent="0.3">
      <c r="B1035" s="4" t="s">
        <v>1995</v>
      </c>
      <c r="C1035" s="4" t="s">
        <v>1996</v>
      </c>
      <c r="D1035" s="3" t="s">
        <v>28</v>
      </c>
      <c r="E1035" s="18">
        <v>6</v>
      </c>
      <c r="F1035" s="18"/>
      <c r="G1035" s="18"/>
      <c r="H1035" s="18"/>
      <c r="I1035" s="18"/>
      <c r="J1035" s="97">
        <f t="shared" si="788"/>
        <v>6</v>
      </c>
      <c r="K1035" s="3">
        <v>189.82</v>
      </c>
      <c r="L1035" s="3">
        <f t="shared" si="789"/>
        <v>1138.92</v>
      </c>
      <c r="M1035" s="3">
        <v>190.78</v>
      </c>
      <c r="N1035" s="3">
        <f t="shared" si="790"/>
        <v>1144.68</v>
      </c>
      <c r="O1035" s="3">
        <f t="shared" si="791"/>
        <v>0.96000000000000796</v>
      </c>
      <c r="P1035" s="3">
        <f t="shared" si="791"/>
        <v>5.7599999999999909</v>
      </c>
      <c r="R1035" s="3">
        <f t="shared" si="792"/>
        <v>0</v>
      </c>
      <c r="S1035" s="3">
        <f t="shared" si="793"/>
        <v>0</v>
      </c>
      <c r="T1035" s="3">
        <f t="shared" si="794"/>
        <v>0</v>
      </c>
      <c r="U1035" s="3">
        <f t="shared" si="795"/>
        <v>0</v>
      </c>
    </row>
    <row r="1036" spans="2:21" s="1" customFormat="1" ht="15" hidden="1" customHeight="1" x14ac:dyDescent="0.3">
      <c r="B1036" s="4" t="s">
        <v>1997</v>
      </c>
      <c r="C1036" s="4" t="s">
        <v>1998</v>
      </c>
      <c r="D1036" s="3" t="s">
        <v>28</v>
      </c>
      <c r="E1036" s="18">
        <v>968</v>
      </c>
      <c r="F1036" s="18"/>
      <c r="G1036" s="18"/>
      <c r="H1036" s="18"/>
      <c r="I1036" s="18">
        <f>-VLOOKUP(B1036,'DD-5'!$B$12:$G$280,4,FALSE)</f>
        <v>-968</v>
      </c>
      <c r="J1036" s="97">
        <f t="shared" si="788"/>
        <v>0</v>
      </c>
      <c r="K1036" s="3">
        <v>9.06</v>
      </c>
      <c r="L1036" s="3">
        <f t="shared" si="789"/>
        <v>0</v>
      </c>
      <c r="M1036" s="3">
        <v>9.25</v>
      </c>
      <c r="N1036" s="3">
        <f t="shared" si="790"/>
        <v>0</v>
      </c>
      <c r="O1036" s="3">
        <f t="shared" si="791"/>
        <v>0.1899999999999995</v>
      </c>
      <c r="P1036" s="3">
        <f t="shared" si="791"/>
        <v>0</v>
      </c>
      <c r="R1036" s="3">
        <f t="shared" si="792"/>
        <v>0</v>
      </c>
      <c r="S1036" s="3">
        <f t="shared" si="793"/>
        <v>0</v>
      </c>
      <c r="T1036" s="3">
        <f t="shared" si="794"/>
        <v>0</v>
      </c>
      <c r="U1036" s="3">
        <f t="shared" si="795"/>
        <v>-8770.08</v>
      </c>
    </row>
    <row r="1037" spans="2:21" s="1" customFormat="1" ht="15" hidden="1" customHeight="1" x14ac:dyDescent="0.3">
      <c r="B1037" s="4" t="s">
        <v>1999</v>
      </c>
      <c r="C1037" s="4" t="s">
        <v>2000</v>
      </c>
      <c r="D1037" s="3" t="s">
        <v>28</v>
      </c>
      <c r="E1037" s="18">
        <v>48</v>
      </c>
      <c r="F1037" s="18"/>
      <c r="G1037" s="18"/>
      <c r="H1037" s="18"/>
      <c r="I1037" s="18">
        <f>-VLOOKUP(B1037,'DD-5'!$B$12:$G$280,4,FALSE)</f>
        <v>-48</v>
      </c>
      <c r="J1037" s="97">
        <f t="shared" si="788"/>
        <v>0</v>
      </c>
      <c r="K1037" s="3">
        <v>11.06</v>
      </c>
      <c r="L1037" s="3">
        <f t="shared" si="789"/>
        <v>0</v>
      </c>
      <c r="M1037" s="3">
        <v>11.25</v>
      </c>
      <c r="N1037" s="3">
        <f t="shared" si="790"/>
        <v>0</v>
      </c>
      <c r="O1037" s="3">
        <f t="shared" si="791"/>
        <v>0.1899999999999995</v>
      </c>
      <c r="P1037" s="3">
        <f t="shared" si="791"/>
        <v>0</v>
      </c>
      <c r="R1037" s="3">
        <f t="shared" si="792"/>
        <v>0</v>
      </c>
      <c r="S1037" s="3">
        <f t="shared" si="793"/>
        <v>0</v>
      </c>
      <c r="T1037" s="3">
        <f t="shared" si="794"/>
        <v>0</v>
      </c>
      <c r="U1037" s="3">
        <f t="shared" si="795"/>
        <v>-530.88</v>
      </c>
    </row>
    <row r="1038" spans="2:21" s="1" customFormat="1" ht="15" hidden="1" customHeight="1" x14ac:dyDescent="0.3">
      <c r="B1038" s="4" t="s">
        <v>2001</v>
      </c>
      <c r="C1038" s="4" t="s">
        <v>2002</v>
      </c>
      <c r="D1038" s="3" t="s">
        <v>28</v>
      </c>
      <c r="E1038" s="18">
        <v>462</v>
      </c>
      <c r="F1038" s="18"/>
      <c r="G1038" s="18"/>
      <c r="H1038" s="18"/>
      <c r="I1038" s="18">
        <f>-VLOOKUP(B1038,'DD-5'!$B$12:$G$280,4,FALSE)</f>
        <v>-462</v>
      </c>
      <c r="J1038" s="97">
        <f t="shared" si="788"/>
        <v>0</v>
      </c>
      <c r="K1038" s="3">
        <v>22.41</v>
      </c>
      <c r="L1038" s="3">
        <f t="shared" si="789"/>
        <v>0</v>
      </c>
      <c r="M1038" s="3">
        <v>22.68</v>
      </c>
      <c r="N1038" s="3">
        <f t="shared" si="790"/>
        <v>0</v>
      </c>
      <c r="O1038" s="3">
        <f t="shared" si="791"/>
        <v>0.26999999999999957</v>
      </c>
      <c r="P1038" s="3">
        <f t="shared" si="791"/>
        <v>0</v>
      </c>
      <c r="R1038" s="3">
        <f t="shared" si="792"/>
        <v>0</v>
      </c>
      <c r="S1038" s="3">
        <f t="shared" si="793"/>
        <v>0</v>
      </c>
      <c r="T1038" s="3">
        <f t="shared" si="794"/>
        <v>0</v>
      </c>
      <c r="U1038" s="3">
        <f t="shared" si="795"/>
        <v>-10353.42</v>
      </c>
    </row>
    <row r="1039" spans="2:21" s="1" customFormat="1" ht="19.95" customHeight="1" x14ac:dyDescent="0.3">
      <c r="B1039" s="6" t="s">
        <v>2003</v>
      </c>
      <c r="C1039" s="6" t="s">
        <v>2004</v>
      </c>
      <c r="D1039" s="5"/>
      <c r="E1039" s="19"/>
      <c r="F1039" s="19"/>
      <c r="G1039" s="19"/>
      <c r="H1039" s="19"/>
      <c r="I1039" s="19"/>
      <c r="J1039" s="19"/>
      <c r="K1039" s="5"/>
      <c r="L1039" s="5">
        <f>SUM(L1040:L1049)</f>
        <v>19696.919999999998</v>
      </c>
      <c r="M1039" s="5"/>
      <c r="N1039" s="5">
        <f>SUM(N1040:N1049)</f>
        <v>20287.59</v>
      </c>
      <c r="O1039" s="5"/>
      <c r="P1039" s="5">
        <f>SUM(P1040:P1049)</f>
        <v>590.66999999999996</v>
      </c>
      <c r="R1039" s="5">
        <f t="shared" ref="R1039:U1039" si="796">SUM(R1040:R1049)</f>
        <v>0</v>
      </c>
      <c r="S1039" s="5">
        <f t="shared" si="796"/>
        <v>0</v>
      </c>
      <c r="T1039" s="5">
        <f t="shared" si="796"/>
        <v>488.55</v>
      </c>
      <c r="U1039" s="5">
        <f t="shared" si="796"/>
        <v>-162.4</v>
      </c>
    </row>
    <row r="1040" spans="2:21" s="1" customFormat="1" ht="15" customHeight="1" x14ac:dyDescent="0.3">
      <c r="B1040" s="4" t="s">
        <v>2005</v>
      </c>
      <c r="C1040" s="4" t="s">
        <v>2006</v>
      </c>
      <c r="D1040" s="3" t="s">
        <v>28</v>
      </c>
      <c r="E1040" s="18">
        <v>152</v>
      </c>
      <c r="F1040" s="18"/>
      <c r="G1040" s="18"/>
      <c r="H1040" s="18">
        <f>VLOOKUP(B1040,'MM-5'!$B$12:$G$255,4,FALSE)</f>
        <v>5</v>
      </c>
      <c r="I1040" s="18"/>
      <c r="J1040" s="97">
        <f t="shared" ref="J1040:J1049" si="797">SUM(E1040:I1040)</f>
        <v>157</v>
      </c>
      <c r="K1040" s="3">
        <v>34.19</v>
      </c>
      <c r="L1040" s="3">
        <f t="shared" ref="L1040:L1049" si="798">+ROUND(+IF(J1040="",0,J1040*K1040),2)</f>
        <v>5367.83</v>
      </c>
      <c r="M1040" s="3">
        <v>35.19</v>
      </c>
      <c r="N1040" s="3">
        <f t="shared" ref="N1040:N1049" si="799">+ROUND(+IF(J1040="",0,J1040*M1040),2)</f>
        <v>5524.83</v>
      </c>
      <c r="O1040" s="3">
        <f t="shared" ref="O1040:P1049" si="800">+M1040-K1040</f>
        <v>1</v>
      </c>
      <c r="P1040" s="3">
        <f t="shared" si="800"/>
        <v>157</v>
      </c>
      <c r="R1040" s="3">
        <f t="shared" ref="R1040:R1049" si="801">+ROUND($K1040*F1040,2)</f>
        <v>0</v>
      </c>
      <c r="S1040" s="3">
        <f t="shared" ref="S1040:S1049" si="802">+ROUND($K1040*G1040,2)</f>
        <v>0</v>
      </c>
      <c r="T1040" s="3">
        <f t="shared" ref="T1040:T1049" si="803">+ROUND($K1040*H1040,2)</f>
        <v>170.95</v>
      </c>
      <c r="U1040" s="3">
        <f t="shared" ref="U1040:U1049" si="804">+ROUND($K1040*I1040,2)</f>
        <v>0</v>
      </c>
    </row>
    <row r="1041" spans="2:21" s="1" customFormat="1" ht="15" customHeight="1" x14ac:dyDescent="0.3">
      <c r="B1041" s="4" t="s">
        <v>2007</v>
      </c>
      <c r="C1041" s="4" t="s">
        <v>2008</v>
      </c>
      <c r="D1041" s="3" t="s">
        <v>28</v>
      </c>
      <c r="E1041" s="18">
        <v>24</v>
      </c>
      <c r="F1041" s="18"/>
      <c r="G1041" s="18"/>
      <c r="H1041" s="18"/>
      <c r="I1041" s="18"/>
      <c r="J1041" s="97">
        <f t="shared" si="797"/>
        <v>24</v>
      </c>
      <c r="K1041" s="3">
        <v>45.14</v>
      </c>
      <c r="L1041" s="3">
        <f t="shared" si="798"/>
        <v>1083.3599999999999</v>
      </c>
      <c r="M1041" s="3">
        <v>46.14</v>
      </c>
      <c r="N1041" s="3">
        <f t="shared" si="799"/>
        <v>1107.3599999999999</v>
      </c>
      <c r="O1041" s="3">
        <f t="shared" si="800"/>
        <v>1</v>
      </c>
      <c r="P1041" s="3">
        <f t="shared" si="800"/>
        <v>24</v>
      </c>
      <c r="R1041" s="3">
        <f t="shared" si="801"/>
        <v>0</v>
      </c>
      <c r="S1041" s="3">
        <f t="shared" si="802"/>
        <v>0</v>
      </c>
      <c r="T1041" s="3">
        <f t="shared" si="803"/>
        <v>0</v>
      </c>
      <c r="U1041" s="3">
        <f t="shared" si="804"/>
        <v>0</v>
      </c>
    </row>
    <row r="1042" spans="2:21" s="1" customFormat="1" ht="15" customHeight="1" x14ac:dyDescent="0.3">
      <c r="B1042" s="4" t="s">
        <v>2009</v>
      </c>
      <c r="C1042" s="4" t="s">
        <v>1850</v>
      </c>
      <c r="D1042" s="3" t="s">
        <v>28</v>
      </c>
      <c r="E1042" s="18">
        <v>27</v>
      </c>
      <c r="F1042" s="18"/>
      <c r="G1042" s="18"/>
      <c r="H1042" s="18">
        <f>VLOOKUP(B1042,'MM-5'!$B$12:$G$255,4,FALSE)</f>
        <v>4</v>
      </c>
      <c r="I1042" s="18"/>
      <c r="J1042" s="97">
        <f t="shared" si="797"/>
        <v>31</v>
      </c>
      <c r="K1042" s="3">
        <v>49.98</v>
      </c>
      <c r="L1042" s="3">
        <f t="shared" si="798"/>
        <v>1549.38</v>
      </c>
      <c r="M1042" s="3">
        <v>50.79</v>
      </c>
      <c r="N1042" s="3">
        <f t="shared" si="799"/>
        <v>1574.49</v>
      </c>
      <c r="O1042" s="3">
        <f t="shared" si="800"/>
        <v>0.81000000000000227</v>
      </c>
      <c r="P1042" s="3">
        <f t="shared" si="800"/>
        <v>25.1099999999999</v>
      </c>
      <c r="R1042" s="3">
        <f t="shared" si="801"/>
        <v>0</v>
      </c>
      <c r="S1042" s="3">
        <f t="shared" si="802"/>
        <v>0</v>
      </c>
      <c r="T1042" s="3">
        <f t="shared" si="803"/>
        <v>199.92</v>
      </c>
      <c r="U1042" s="3">
        <f t="shared" si="804"/>
        <v>0</v>
      </c>
    </row>
    <row r="1043" spans="2:21" s="1" customFormat="1" ht="15" customHeight="1" x14ac:dyDescent="0.3">
      <c r="B1043" s="4" t="s">
        <v>2010</v>
      </c>
      <c r="C1043" s="4" t="s">
        <v>2011</v>
      </c>
      <c r="D1043" s="3" t="s">
        <v>28</v>
      </c>
      <c r="E1043" s="18">
        <v>46</v>
      </c>
      <c r="F1043" s="18"/>
      <c r="G1043" s="18"/>
      <c r="H1043" s="18"/>
      <c r="I1043" s="18"/>
      <c r="J1043" s="97">
        <f t="shared" si="797"/>
        <v>46</v>
      </c>
      <c r="K1043" s="3">
        <v>24.09</v>
      </c>
      <c r="L1043" s="3">
        <f t="shared" si="798"/>
        <v>1108.1400000000001</v>
      </c>
      <c r="M1043" s="3">
        <v>25.09</v>
      </c>
      <c r="N1043" s="3">
        <f t="shared" si="799"/>
        <v>1154.1400000000001</v>
      </c>
      <c r="O1043" s="3">
        <f t="shared" si="800"/>
        <v>1</v>
      </c>
      <c r="P1043" s="3">
        <f t="shared" si="800"/>
        <v>46</v>
      </c>
      <c r="R1043" s="3">
        <f t="shared" si="801"/>
        <v>0</v>
      </c>
      <c r="S1043" s="3">
        <f t="shared" si="802"/>
        <v>0</v>
      </c>
      <c r="T1043" s="3">
        <f t="shared" si="803"/>
        <v>0</v>
      </c>
      <c r="U1043" s="3">
        <f t="shared" si="804"/>
        <v>0</v>
      </c>
    </row>
    <row r="1044" spans="2:21" s="1" customFormat="1" ht="15" customHeight="1" x14ac:dyDescent="0.3">
      <c r="B1044" s="4" t="s">
        <v>2012</v>
      </c>
      <c r="C1044" s="4" t="s">
        <v>2013</v>
      </c>
      <c r="D1044" s="3" t="s">
        <v>28</v>
      </c>
      <c r="E1044" s="18">
        <v>28</v>
      </c>
      <c r="F1044" s="18"/>
      <c r="G1044" s="18"/>
      <c r="H1044" s="18"/>
      <c r="I1044" s="18"/>
      <c r="J1044" s="97">
        <f t="shared" si="797"/>
        <v>28</v>
      </c>
      <c r="K1044" s="3">
        <v>27.89</v>
      </c>
      <c r="L1044" s="3">
        <f t="shared" si="798"/>
        <v>780.92</v>
      </c>
      <c r="M1044" s="3">
        <v>28.89</v>
      </c>
      <c r="N1044" s="3">
        <f t="shared" si="799"/>
        <v>808.92</v>
      </c>
      <c r="O1044" s="3">
        <f t="shared" si="800"/>
        <v>1</v>
      </c>
      <c r="P1044" s="3">
        <f t="shared" si="800"/>
        <v>28</v>
      </c>
      <c r="R1044" s="3">
        <f t="shared" si="801"/>
        <v>0</v>
      </c>
      <c r="S1044" s="3">
        <f t="shared" si="802"/>
        <v>0</v>
      </c>
      <c r="T1044" s="3">
        <f t="shared" si="803"/>
        <v>0</v>
      </c>
      <c r="U1044" s="3">
        <f t="shared" si="804"/>
        <v>0</v>
      </c>
    </row>
    <row r="1045" spans="2:21" s="1" customFormat="1" ht="15" customHeight="1" x14ac:dyDescent="0.3">
      <c r="B1045" s="4" t="s">
        <v>2014</v>
      </c>
      <c r="C1045" s="4" t="s">
        <v>1852</v>
      </c>
      <c r="D1045" s="3" t="s">
        <v>28</v>
      </c>
      <c r="E1045" s="18">
        <v>265</v>
      </c>
      <c r="F1045" s="18"/>
      <c r="G1045" s="18"/>
      <c r="H1045" s="18"/>
      <c r="I1045" s="18"/>
      <c r="J1045" s="97">
        <f t="shared" si="797"/>
        <v>265</v>
      </c>
      <c r="K1045" s="3">
        <v>29.79</v>
      </c>
      <c r="L1045" s="3">
        <f t="shared" si="798"/>
        <v>7894.35</v>
      </c>
      <c r="M1045" s="3">
        <v>30.79</v>
      </c>
      <c r="N1045" s="3">
        <f t="shared" si="799"/>
        <v>8159.35</v>
      </c>
      <c r="O1045" s="3">
        <f t="shared" si="800"/>
        <v>1</v>
      </c>
      <c r="P1045" s="3">
        <f t="shared" si="800"/>
        <v>265</v>
      </c>
      <c r="R1045" s="3">
        <f t="shared" si="801"/>
        <v>0</v>
      </c>
      <c r="S1045" s="3">
        <f t="shared" si="802"/>
        <v>0</v>
      </c>
      <c r="T1045" s="3">
        <f t="shared" si="803"/>
        <v>0</v>
      </c>
      <c r="U1045" s="3">
        <f t="shared" si="804"/>
        <v>0</v>
      </c>
    </row>
    <row r="1046" spans="2:21" s="1" customFormat="1" ht="15" hidden="1" customHeight="1" x14ac:dyDescent="0.3">
      <c r="B1046" s="4" t="s">
        <v>2015</v>
      </c>
      <c r="C1046" s="4" t="s">
        <v>2016</v>
      </c>
      <c r="D1046" s="3" t="s">
        <v>28</v>
      </c>
      <c r="E1046" s="18">
        <v>2</v>
      </c>
      <c r="F1046" s="18"/>
      <c r="G1046" s="18"/>
      <c r="H1046" s="18"/>
      <c r="I1046" s="18">
        <f>-VLOOKUP(B1046,'DD-5'!$B$12:$G$280,4,FALSE)</f>
        <v>-2</v>
      </c>
      <c r="J1046" s="97">
        <f t="shared" si="797"/>
        <v>0</v>
      </c>
      <c r="K1046" s="3">
        <v>58.19</v>
      </c>
      <c r="L1046" s="3">
        <f t="shared" si="798"/>
        <v>0</v>
      </c>
      <c r="M1046" s="3">
        <v>59.19</v>
      </c>
      <c r="N1046" s="3">
        <f t="shared" si="799"/>
        <v>0</v>
      </c>
      <c r="O1046" s="3">
        <f t="shared" si="800"/>
        <v>1</v>
      </c>
      <c r="P1046" s="3">
        <f t="shared" si="800"/>
        <v>0</v>
      </c>
      <c r="R1046" s="3">
        <f t="shared" si="801"/>
        <v>0</v>
      </c>
      <c r="S1046" s="3">
        <f t="shared" si="802"/>
        <v>0</v>
      </c>
      <c r="T1046" s="3">
        <f t="shared" si="803"/>
        <v>0</v>
      </c>
      <c r="U1046" s="3">
        <f t="shared" si="804"/>
        <v>-116.38</v>
      </c>
    </row>
    <row r="1047" spans="2:21" s="1" customFormat="1" ht="15" customHeight="1" x14ac:dyDescent="0.3">
      <c r="B1047" s="4" t="s">
        <v>2017</v>
      </c>
      <c r="C1047" s="4" t="s">
        <v>2018</v>
      </c>
      <c r="D1047" s="3" t="s">
        <v>28</v>
      </c>
      <c r="E1047" s="18">
        <v>6</v>
      </c>
      <c r="F1047" s="18"/>
      <c r="G1047" s="18"/>
      <c r="H1047" s="18"/>
      <c r="I1047" s="18"/>
      <c r="J1047" s="97">
        <f t="shared" si="797"/>
        <v>6</v>
      </c>
      <c r="K1047" s="3">
        <v>19.72</v>
      </c>
      <c r="L1047" s="3">
        <f t="shared" si="798"/>
        <v>118.32</v>
      </c>
      <c r="M1047" s="3">
        <v>20.399999999999999</v>
      </c>
      <c r="N1047" s="3">
        <f t="shared" si="799"/>
        <v>122.4</v>
      </c>
      <c r="O1047" s="3">
        <f t="shared" si="800"/>
        <v>0.67999999999999972</v>
      </c>
      <c r="P1047" s="3">
        <f t="shared" si="800"/>
        <v>4.0800000000000125</v>
      </c>
      <c r="R1047" s="3">
        <f t="shared" si="801"/>
        <v>0</v>
      </c>
      <c r="S1047" s="3">
        <f t="shared" si="802"/>
        <v>0</v>
      </c>
      <c r="T1047" s="3">
        <f t="shared" si="803"/>
        <v>0</v>
      </c>
      <c r="U1047" s="3">
        <f t="shared" si="804"/>
        <v>0</v>
      </c>
    </row>
    <row r="1048" spans="2:21" s="1" customFormat="1" ht="15" hidden="1" customHeight="1" x14ac:dyDescent="0.3">
      <c r="B1048" s="4" t="s">
        <v>2019</v>
      </c>
      <c r="C1048" s="4" t="s">
        <v>2020</v>
      </c>
      <c r="D1048" s="3" t="s">
        <v>28</v>
      </c>
      <c r="E1048" s="18">
        <v>2</v>
      </c>
      <c r="F1048" s="18"/>
      <c r="G1048" s="18"/>
      <c r="H1048" s="18"/>
      <c r="I1048" s="18">
        <f>-VLOOKUP(B1048,'DD-5'!$B$12:$G$280,4,FALSE)</f>
        <v>-2</v>
      </c>
      <c r="J1048" s="97">
        <f t="shared" si="797"/>
        <v>0</v>
      </c>
      <c r="K1048" s="3">
        <v>23.01</v>
      </c>
      <c r="L1048" s="3">
        <f t="shared" si="798"/>
        <v>0</v>
      </c>
      <c r="M1048" s="3">
        <v>23.69</v>
      </c>
      <c r="N1048" s="3">
        <f t="shared" si="799"/>
        <v>0</v>
      </c>
      <c r="O1048" s="3">
        <f t="shared" si="800"/>
        <v>0.67999999999999972</v>
      </c>
      <c r="P1048" s="3">
        <f t="shared" si="800"/>
        <v>0</v>
      </c>
      <c r="R1048" s="3">
        <f t="shared" si="801"/>
        <v>0</v>
      </c>
      <c r="S1048" s="3">
        <f t="shared" si="802"/>
        <v>0</v>
      </c>
      <c r="T1048" s="3">
        <f t="shared" si="803"/>
        <v>0</v>
      </c>
      <c r="U1048" s="3">
        <f t="shared" si="804"/>
        <v>-46.02</v>
      </c>
    </row>
    <row r="1049" spans="2:21" s="1" customFormat="1" ht="15" customHeight="1" x14ac:dyDescent="0.3">
      <c r="B1049" s="4" t="s">
        <v>2021</v>
      </c>
      <c r="C1049" s="4" t="s">
        <v>2022</v>
      </c>
      <c r="D1049" s="3" t="s">
        <v>28</v>
      </c>
      <c r="E1049" s="18">
        <v>57</v>
      </c>
      <c r="F1049" s="18"/>
      <c r="G1049" s="18"/>
      <c r="H1049" s="18">
        <f>VLOOKUP(B1049,'MM-5'!$B$12:$G$255,4,FALSE)</f>
        <v>4</v>
      </c>
      <c r="I1049" s="18"/>
      <c r="J1049" s="97">
        <f t="shared" si="797"/>
        <v>61</v>
      </c>
      <c r="K1049" s="3">
        <v>29.42</v>
      </c>
      <c r="L1049" s="3">
        <f t="shared" si="798"/>
        <v>1794.62</v>
      </c>
      <c r="M1049" s="3">
        <v>30.1</v>
      </c>
      <c r="N1049" s="3">
        <f t="shared" si="799"/>
        <v>1836.1</v>
      </c>
      <c r="O1049" s="3">
        <f t="shared" si="800"/>
        <v>0.67999999999999972</v>
      </c>
      <c r="P1049" s="3">
        <f t="shared" si="800"/>
        <v>41.480000000000018</v>
      </c>
      <c r="R1049" s="3">
        <f t="shared" si="801"/>
        <v>0</v>
      </c>
      <c r="S1049" s="3">
        <f t="shared" si="802"/>
        <v>0</v>
      </c>
      <c r="T1049" s="3">
        <f t="shared" si="803"/>
        <v>117.68</v>
      </c>
      <c r="U1049" s="3">
        <f t="shared" si="804"/>
        <v>0</v>
      </c>
    </row>
    <row r="1050" spans="2:21" s="1" customFormat="1" ht="25.2" customHeight="1" x14ac:dyDescent="0.3">
      <c r="B1050" s="12" t="s">
        <v>2023</v>
      </c>
      <c r="C1050" s="12" t="s">
        <v>1866</v>
      </c>
      <c r="D1050" s="13"/>
      <c r="E1050" s="17"/>
      <c r="F1050" s="17"/>
      <c r="G1050" s="17"/>
      <c r="H1050" s="17"/>
      <c r="I1050" s="17"/>
      <c r="J1050" s="17"/>
      <c r="K1050" s="13"/>
      <c r="L1050" s="13">
        <f>SUM(L1051:L1061)/2</f>
        <v>55143.05</v>
      </c>
      <c r="M1050" s="13"/>
      <c r="N1050" s="13">
        <f>SUM(N1051:N1061)/2</f>
        <v>55983.09</v>
      </c>
      <c r="O1050" s="13"/>
      <c r="P1050" s="13">
        <f>SUM(P1051:P1061)/2</f>
        <v>840.03999999999905</v>
      </c>
      <c r="R1050" s="13">
        <f t="shared" ref="R1050:U1050" si="805">SUM(R1051:R1061)/2</f>
        <v>0</v>
      </c>
      <c r="S1050" s="13">
        <f t="shared" si="805"/>
        <v>0</v>
      </c>
      <c r="T1050" s="13">
        <f t="shared" si="805"/>
        <v>0</v>
      </c>
      <c r="U1050" s="13">
        <f t="shared" si="805"/>
        <v>-58697.539999999994</v>
      </c>
    </row>
    <row r="1051" spans="2:21" s="1" customFormat="1" ht="19.95" customHeight="1" x14ac:dyDescent="0.3">
      <c r="B1051" s="6" t="s">
        <v>2024</v>
      </c>
      <c r="C1051" s="6" t="s">
        <v>2025</v>
      </c>
      <c r="D1051" s="5"/>
      <c r="E1051" s="19"/>
      <c r="F1051" s="19"/>
      <c r="G1051" s="19"/>
      <c r="H1051" s="19"/>
      <c r="I1051" s="19"/>
      <c r="J1051" s="19"/>
      <c r="K1051" s="5"/>
      <c r="L1051" s="5">
        <f>SUM(L1052:L1059)</f>
        <v>9904.17</v>
      </c>
      <c r="M1051" s="5"/>
      <c r="N1051" s="5">
        <f>SUM(N1052:N1059)</f>
        <v>9955.25</v>
      </c>
      <c r="O1051" s="5"/>
      <c r="P1051" s="5">
        <f>SUM(P1052:P1059)</f>
        <v>51.079999999999927</v>
      </c>
      <c r="R1051" s="5">
        <f t="shared" ref="R1051:U1051" si="806">SUM(R1052:R1059)</f>
        <v>0</v>
      </c>
      <c r="S1051" s="5">
        <f t="shared" si="806"/>
        <v>0</v>
      </c>
      <c r="T1051" s="5">
        <f t="shared" si="806"/>
        <v>0</v>
      </c>
      <c r="U1051" s="5">
        <f t="shared" si="806"/>
        <v>-58697.539999999994</v>
      </c>
    </row>
    <row r="1052" spans="2:21" s="1" customFormat="1" ht="15" hidden="1" customHeight="1" x14ac:dyDescent="0.3">
      <c r="B1052" s="4" t="s">
        <v>2026</v>
      </c>
      <c r="C1052" s="4" t="s">
        <v>2027</v>
      </c>
      <c r="D1052" s="3" t="s">
        <v>28</v>
      </c>
      <c r="E1052" s="18">
        <v>66</v>
      </c>
      <c r="F1052" s="18"/>
      <c r="G1052" s="18"/>
      <c r="H1052" s="18"/>
      <c r="I1052" s="18">
        <f>-VLOOKUP(B1052,'DD-5'!$B$12:$G$280,4,FALSE)</f>
        <v>-66</v>
      </c>
      <c r="J1052" s="97">
        <f t="shared" ref="J1052:J1059" si="807">SUM(E1052:I1052)</f>
        <v>0</v>
      </c>
      <c r="K1052" s="3">
        <v>189.56</v>
      </c>
      <c r="L1052" s="3">
        <f t="shared" ref="L1052:L1059" si="808">+ROUND(+IF(J1052="",0,J1052*K1052),2)</f>
        <v>0</v>
      </c>
      <c r="M1052" s="3">
        <v>194.67</v>
      </c>
      <c r="N1052" s="3">
        <f t="shared" ref="N1052:N1059" si="809">+ROUND(+IF(J1052="",0,J1052*M1052),2)</f>
        <v>0</v>
      </c>
      <c r="O1052" s="3">
        <f t="shared" ref="O1052:P1059" si="810">+M1052-K1052</f>
        <v>5.1099999999999852</v>
      </c>
      <c r="P1052" s="3">
        <f t="shared" si="810"/>
        <v>0</v>
      </c>
      <c r="R1052" s="3">
        <f t="shared" ref="R1052:U1059" si="811">+ROUND($K1052*F1052,2)</f>
        <v>0</v>
      </c>
      <c r="S1052" s="3">
        <f t="shared" si="811"/>
        <v>0</v>
      </c>
      <c r="T1052" s="3">
        <f t="shared" si="811"/>
        <v>0</v>
      </c>
      <c r="U1052" s="3">
        <f t="shared" si="811"/>
        <v>-12510.96</v>
      </c>
    </row>
    <row r="1053" spans="2:21" s="1" customFormat="1" ht="15" hidden="1" customHeight="1" x14ac:dyDescent="0.3">
      <c r="B1053" s="4" t="s">
        <v>2028</v>
      </c>
      <c r="C1053" s="4" t="s">
        <v>2029</v>
      </c>
      <c r="D1053" s="3" t="s">
        <v>28</v>
      </c>
      <c r="E1053" s="18">
        <v>2</v>
      </c>
      <c r="F1053" s="18"/>
      <c r="G1053" s="18"/>
      <c r="H1053" s="18"/>
      <c r="I1053" s="18">
        <f>-VLOOKUP(B1053,'DD-5'!$B$12:$G$280,4,FALSE)</f>
        <v>-2</v>
      </c>
      <c r="J1053" s="97">
        <f t="shared" si="807"/>
        <v>0</v>
      </c>
      <c r="K1053" s="3">
        <v>206.33</v>
      </c>
      <c r="L1053" s="3">
        <f t="shared" si="808"/>
        <v>0</v>
      </c>
      <c r="M1053" s="3">
        <v>211.44</v>
      </c>
      <c r="N1053" s="3">
        <f t="shared" si="809"/>
        <v>0</v>
      </c>
      <c r="O1053" s="3">
        <f t="shared" si="810"/>
        <v>5.1099999999999852</v>
      </c>
      <c r="P1053" s="3">
        <f t="shared" si="810"/>
        <v>0</v>
      </c>
      <c r="R1053" s="3">
        <f t="shared" si="811"/>
        <v>0</v>
      </c>
      <c r="S1053" s="3">
        <f t="shared" si="811"/>
        <v>0</v>
      </c>
      <c r="T1053" s="3">
        <f t="shared" si="811"/>
        <v>0</v>
      </c>
      <c r="U1053" s="3">
        <f t="shared" si="811"/>
        <v>-412.66</v>
      </c>
    </row>
    <row r="1054" spans="2:21" s="1" customFormat="1" ht="15" hidden="1" customHeight="1" x14ac:dyDescent="0.3">
      <c r="B1054" s="4" t="s">
        <v>2030</v>
      </c>
      <c r="C1054" s="4" t="s">
        <v>2031</v>
      </c>
      <c r="D1054" s="3" t="s">
        <v>28</v>
      </c>
      <c r="E1054" s="18">
        <v>2</v>
      </c>
      <c r="F1054" s="18"/>
      <c r="G1054" s="18"/>
      <c r="H1054" s="18"/>
      <c r="I1054" s="18">
        <f>-VLOOKUP(B1054,'DD-5'!$B$12:$G$280,4,FALSE)</f>
        <v>-2</v>
      </c>
      <c r="J1054" s="97">
        <f t="shared" si="807"/>
        <v>0</v>
      </c>
      <c r="K1054" s="3">
        <v>267.52</v>
      </c>
      <c r="L1054" s="3">
        <f t="shared" si="808"/>
        <v>0</v>
      </c>
      <c r="M1054" s="3">
        <v>272.63</v>
      </c>
      <c r="N1054" s="3">
        <f t="shared" si="809"/>
        <v>0</v>
      </c>
      <c r="O1054" s="3">
        <f t="shared" si="810"/>
        <v>5.1100000000000136</v>
      </c>
      <c r="P1054" s="3">
        <f t="shared" si="810"/>
        <v>0</v>
      </c>
      <c r="R1054" s="3">
        <f t="shared" si="811"/>
        <v>0</v>
      </c>
      <c r="S1054" s="3">
        <f t="shared" si="811"/>
        <v>0</v>
      </c>
      <c r="T1054" s="3">
        <f t="shared" si="811"/>
        <v>0</v>
      </c>
      <c r="U1054" s="3">
        <f t="shared" si="811"/>
        <v>-535.04</v>
      </c>
    </row>
    <row r="1055" spans="2:21" s="1" customFormat="1" ht="15" hidden="1" customHeight="1" x14ac:dyDescent="0.3">
      <c r="B1055" s="4" t="s">
        <v>2032</v>
      </c>
      <c r="C1055" s="4" t="s">
        <v>1874</v>
      </c>
      <c r="D1055" s="3" t="s">
        <v>28</v>
      </c>
      <c r="E1055" s="18">
        <v>8</v>
      </c>
      <c r="F1055" s="18"/>
      <c r="G1055" s="18"/>
      <c r="H1055" s="18"/>
      <c r="I1055" s="18">
        <f>-VLOOKUP(B1055,'DD-5'!$B$12:$G$280,4,FALSE)</f>
        <v>-8</v>
      </c>
      <c r="J1055" s="97">
        <f t="shared" si="807"/>
        <v>0</v>
      </c>
      <c r="K1055" s="3">
        <v>5654.86</v>
      </c>
      <c r="L1055" s="3">
        <f t="shared" si="808"/>
        <v>0</v>
      </c>
      <c r="M1055" s="3">
        <v>5753.48</v>
      </c>
      <c r="N1055" s="3">
        <f t="shared" si="809"/>
        <v>0</v>
      </c>
      <c r="O1055" s="3">
        <f t="shared" si="810"/>
        <v>98.619999999999891</v>
      </c>
      <c r="P1055" s="3">
        <f t="shared" si="810"/>
        <v>0</v>
      </c>
      <c r="R1055" s="3">
        <f t="shared" si="811"/>
        <v>0</v>
      </c>
      <c r="S1055" s="3">
        <f t="shared" si="811"/>
        <v>0</v>
      </c>
      <c r="T1055" s="3">
        <f t="shared" si="811"/>
        <v>0</v>
      </c>
      <c r="U1055" s="3">
        <f t="shared" si="811"/>
        <v>-45238.879999999997</v>
      </c>
    </row>
    <row r="1056" spans="2:21" s="1" customFormat="1" ht="15" customHeight="1" x14ac:dyDescent="0.3">
      <c r="B1056" s="4" t="s">
        <v>2033</v>
      </c>
      <c r="C1056" s="4" t="s">
        <v>2034</v>
      </c>
      <c r="D1056" s="3" t="s">
        <v>28</v>
      </c>
      <c r="E1056" s="18">
        <v>1</v>
      </c>
      <c r="F1056" s="18"/>
      <c r="G1056" s="18"/>
      <c r="H1056" s="18"/>
      <c r="I1056" s="18"/>
      <c r="J1056" s="97">
        <f t="shared" si="807"/>
        <v>1</v>
      </c>
      <c r="K1056" s="3">
        <v>1426.08</v>
      </c>
      <c r="L1056" s="3">
        <f t="shared" si="808"/>
        <v>1426.08</v>
      </c>
      <c r="M1056" s="3">
        <v>1438.85</v>
      </c>
      <c r="N1056" s="3">
        <f t="shared" si="809"/>
        <v>1438.85</v>
      </c>
      <c r="O1056" s="3">
        <f t="shared" si="810"/>
        <v>12.769999999999982</v>
      </c>
      <c r="P1056" s="3">
        <f t="shared" si="810"/>
        <v>12.769999999999982</v>
      </c>
      <c r="R1056" s="3">
        <f t="shared" si="811"/>
        <v>0</v>
      </c>
      <c r="S1056" s="3">
        <f t="shared" si="811"/>
        <v>0</v>
      </c>
      <c r="T1056" s="3">
        <f t="shared" si="811"/>
        <v>0</v>
      </c>
      <c r="U1056" s="3">
        <f t="shared" si="811"/>
        <v>0</v>
      </c>
    </row>
    <row r="1057" spans="2:21" s="1" customFormat="1" ht="15" customHeight="1" x14ac:dyDescent="0.3">
      <c r="B1057" s="4" t="s">
        <v>2035</v>
      </c>
      <c r="C1057" s="4" t="s">
        <v>2036</v>
      </c>
      <c r="D1057" s="3" t="s">
        <v>28</v>
      </c>
      <c r="E1057" s="18">
        <v>1</v>
      </c>
      <c r="F1057" s="18"/>
      <c r="G1057" s="18"/>
      <c r="H1057" s="18"/>
      <c r="I1057" s="18"/>
      <c r="J1057" s="97">
        <f t="shared" si="807"/>
        <v>1</v>
      </c>
      <c r="K1057" s="3">
        <v>1812.88</v>
      </c>
      <c r="L1057" s="3">
        <f t="shared" si="808"/>
        <v>1812.88</v>
      </c>
      <c r="M1057" s="3">
        <v>1825.65</v>
      </c>
      <c r="N1057" s="3">
        <f t="shared" si="809"/>
        <v>1825.65</v>
      </c>
      <c r="O1057" s="3">
        <f t="shared" si="810"/>
        <v>12.769999999999982</v>
      </c>
      <c r="P1057" s="3">
        <f t="shared" si="810"/>
        <v>12.769999999999982</v>
      </c>
      <c r="R1057" s="3">
        <f t="shared" si="811"/>
        <v>0</v>
      </c>
      <c r="S1057" s="3">
        <f t="shared" si="811"/>
        <v>0</v>
      </c>
      <c r="T1057" s="3">
        <f t="shared" si="811"/>
        <v>0</v>
      </c>
      <c r="U1057" s="3">
        <f t="shared" si="811"/>
        <v>0</v>
      </c>
    </row>
    <row r="1058" spans="2:21" s="1" customFormat="1" ht="15" customHeight="1" x14ac:dyDescent="0.3">
      <c r="B1058" s="4" t="s">
        <v>2037</v>
      </c>
      <c r="C1058" s="4" t="s">
        <v>2038</v>
      </c>
      <c r="D1058" s="3" t="s">
        <v>28</v>
      </c>
      <c r="E1058" s="18">
        <v>1</v>
      </c>
      <c r="F1058" s="18"/>
      <c r="G1058" s="18"/>
      <c r="H1058" s="18"/>
      <c r="I1058" s="18"/>
      <c r="J1058" s="97">
        <f t="shared" si="807"/>
        <v>1</v>
      </c>
      <c r="K1058" s="3">
        <v>2736.4</v>
      </c>
      <c r="L1058" s="3">
        <f t="shared" si="808"/>
        <v>2736.4</v>
      </c>
      <c r="M1058" s="3">
        <v>2749.17</v>
      </c>
      <c r="N1058" s="3">
        <f t="shared" si="809"/>
        <v>2749.17</v>
      </c>
      <c r="O1058" s="3">
        <f t="shared" si="810"/>
        <v>12.769999999999982</v>
      </c>
      <c r="P1058" s="3">
        <f t="shared" si="810"/>
        <v>12.769999999999982</v>
      </c>
      <c r="R1058" s="3">
        <f t="shared" si="811"/>
        <v>0</v>
      </c>
      <c r="S1058" s="3">
        <f t="shared" si="811"/>
        <v>0</v>
      </c>
      <c r="T1058" s="3">
        <f t="shared" si="811"/>
        <v>0</v>
      </c>
      <c r="U1058" s="3">
        <f t="shared" si="811"/>
        <v>0</v>
      </c>
    </row>
    <row r="1059" spans="2:21" s="1" customFormat="1" ht="15" customHeight="1" x14ac:dyDescent="0.3">
      <c r="B1059" s="4" t="s">
        <v>2039</v>
      </c>
      <c r="C1059" s="4" t="s">
        <v>2040</v>
      </c>
      <c r="D1059" s="3" t="s">
        <v>28</v>
      </c>
      <c r="E1059" s="18">
        <v>1</v>
      </c>
      <c r="F1059" s="18"/>
      <c r="G1059" s="18"/>
      <c r="H1059" s="18"/>
      <c r="I1059" s="18"/>
      <c r="J1059" s="97">
        <f t="shared" si="807"/>
        <v>1</v>
      </c>
      <c r="K1059" s="3">
        <v>3928.81</v>
      </c>
      <c r="L1059" s="3">
        <f t="shared" si="808"/>
        <v>3928.81</v>
      </c>
      <c r="M1059" s="3">
        <v>3941.58</v>
      </c>
      <c r="N1059" s="3">
        <f t="shared" si="809"/>
        <v>3941.58</v>
      </c>
      <c r="O1059" s="3">
        <f t="shared" si="810"/>
        <v>12.769999999999982</v>
      </c>
      <c r="P1059" s="3">
        <f t="shared" si="810"/>
        <v>12.769999999999982</v>
      </c>
      <c r="R1059" s="3">
        <f t="shared" si="811"/>
        <v>0</v>
      </c>
      <c r="S1059" s="3">
        <f t="shared" si="811"/>
        <v>0</v>
      </c>
      <c r="T1059" s="3">
        <f t="shared" si="811"/>
        <v>0</v>
      </c>
      <c r="U1059" s="3">
        <f t="shared" si="811"/>
        <v>0</v>
      </c>
    </row>
    <row r="1060" spans="2:21" s="1" customFormat="1" ht="19.95" customHeight="1" x14ac:dyDescent="0.3">
      <c r="B1060" s="6" t="s">
        <v>2041</v>
      </c>
      <c r="C1060" s="6" t="s">
        <v>2042</v>
      </c>
      <c r="D1060" s="5"/>
      <c r="E1060" s="19"/>
      <c r="F1060" s="19"/>
      <c r="G1060" s="19"/>
      <c r="H1060" s="19"/>
      <c r="I1060" s="19"/>
      <c r="J1060" s="19"/>
      <c r="K1060" s="5"/>
      <c r="L1060" s="5">
        <f>SUM(L1061)</f>
        <v>45238.879999999997</v>
      </c>
      <c r="M1060" s="5"/>
      <c r="N1060" s="5">
        <f>SUM(N1061)</f>
        <v>46027.839999999997</v>
      </c>
      <c r="O1060" s="5"/>
      <c r="P1060" s="5">
        <f>SUM(P1061)</f>
        <v>788.95999999999913</v>
      </c>
      <c r="R1060" s="5">
        <f t="shared" ref="R1060:U1060" si="812">SUM(R1061)</f>
        <v>0</v>
      </c>
      <c r="S1060" s="5">
        <f t="shared" si="812"/>
        <v>0</v>
      </c>
      <c r="T1060" s="5">
        <f t="shared" si="812"/>
        <v>0</v>
      </c>
      <c r="U1060" s="5">
        <f t="shared" si="812"/>
        <v>0</v>
      </c>
    </row>
    <row r="1061" spans="2:21" s="1" customFormat="1" ht="15" customHeight="1" x14ac:dyDescent="0.3">
      <c r="B1061" s="4" t="s">
        <v>2043</v>
      </c>
      <c r="C1061" s="4" t="s">
        <v>1874</v>
      </c>
      <c r="D1061" s="3" t="s">
        <v>28</v>
      </c>
      <c r="E1061" s="18">
        <v>8</v>
      </c>
      <c r="F1061" s="18"/>
      <c r="G1061" s="18"/>
      <c r="H1061" s="18"/>
      <c r="I1061" s="18"/>
      <c r="J1061" s="97">
        <f>SUM(E1061:I1061)</f>
        <v>8</v>
      </c>
      <c r="K1061" s="3">
        <v>5654.86</v>
      </c>
      <c r="L1061" s="3">
        <f t="shared" ref="L1061" si="813">+ROUND(+IF(J1061="",0,J1061*K1061),2)</f>
        <v>45238.879999999997</v>
      </c>
      <c r="M1061" s="3">
        <v>5753.48</v>
      </c>
      <c r="N1061" s="3">
        <f t="shared" ref="N1061" si="814">+ROUND(+IF(J1061="",0,J1061*M1061),2)</f>
        <v>46027.839999999997</v>
      </c>
      <c r="O1061" s="3">
        <f>+M1061-K1061</f>
        <v>98.619999999999891</v>
      </c>
      <c r="P1061" s="3">
        <f>+N1061-L1061</f>
        <v>788.95999999999913</v>
      </c>
      <c r="R1061" s="3">
        <f>+ROUND($K1061*F1061,2)</f>
        <v>0</v>
      </c>
      <c r="S1061" s="3">
        <f>+ROUND($K1061*G1061,2)</f>
        <v>0</v>
      </c>
      <c r="T1061" s="3">
        <f>+ROUND($K1061*H1061,2)</f>
        <v>0</v>
      </c>
      <c r="U1061" s="3">
        <f>+ROUND($K1061*I1061,2)</f>
        <v>0</v>
      </c>
    </row>
    <row r="1062" spans="2:21" s="1" customFormat="1" ht="25.2" customHeight="1" x14ac:dyDescent="0.3">
      <c r="B1062" s="12" t="s">
        <v>2044</v>
      </c>
      <c r="C1062" s="12" t="s">
        <v>1876</v>
      </c>
      <c r="D1062" s="13"/>
      <c r="E1062" s="17"/>
      <c r="F1062" s="17"/>
      <c r="G1062" s="17"/>
      <c r="H1062" s="17"/>
      <c r="I1062" s="17"/>
      <c r="J1062" s="17"/>
      <c r="K1062" s="13"/>
      <c r="L1062" s="13">
        <f>SUM(L1063)</f>
        <v>160.05000000000001</v>
      </c>
      <c r="M1062" s="13"/>
      <c r="N1062" s="13">
        <f>SUM(N1063)</f>
        <v>166.41</v>
      </c>
      <c r="O1062" s="13"/>
      <c r="P1062" s="13">
        <f>SUM(P1063)</f>
        <v>6.3599999999999852</v>
      </c>
      <c r="R1062" s="13">
        <f t="shared" ref="R1062:U1062" si="815">SUM(R1063)</f>
        <v>0</v>
      </c>
      <c r="S1062" s="13">
        <f t="shared" si="815"/>
        <v>0</v>
      </c>
      <c r="T1062" s="13">
        <f t="shared" si="815"/>
        <v>0</v>
      </c>
      <c r="U1062" s="13">
        <f t="shared" si="815"/>
        <v>0</v>
      </c>
    </row>
    <row r="1063" spans="2:21" s="1" customFormat="1" ht="15" customHeight="1" x14ac:dyDescent="0.3">
      <c r="B1063" s="4" t="s">
        <v>2045</v>
      </c>
      <c r="C1063" s="4" t="s">
        <v>2046</v>
      </c>
      <c r="D1063" s="3" t="s">
        <v>28</v>
      </c>
      <c r="E1063" s="18">
        <v>3</v>
      </c>
      <c r="F1063" s="18"/>
      <c r="G1063" s="18"/>
      <c r="H1063" s="18"/>
      <c r="I1063" s="18"/>
      <c r="J1063" s="97">
        <f>SUM(E1063:I1063)</f>
        <v>3</v>
      </c>
      <c r="K1063" s="3">
        <v>53.35</v>
      </c>
      <c r="L1063" s="3">
        <f t="shared" ref="L1063" si="816">+ROUND(+IF(J1063="",0,J1063*K1063),2)</f>
        <v>160.05000000000001</v>
      </c>
      <c r="M1063" s="3">
        <v>55.47</v>
      </c>
      <c r="N1063" s="3">
        <f t="shared" ref="N1063" si="817">+ROUND(+IF(J1063="",0,J1063*M1063),2)</f>
        <v>166.41</v>
      </c>
      <c r="O1063" s="3">
        <f>+M1063-K1063</f>
        <v>2.1199999999999974</v>
      </c>
      <c r="P1063" s="3">
        <f>+N1063-L1063</f>
        <v>6.3599999999999852</v>
      </c>
      <c r="R1063" s="3">
        <f>+ROUND($K1063*F1063,2)</f>
        <v>0</v>
      </c>
      <c r="S1063" s="3">
        <f>+ROUND($K1063*G1063,2)</f>
        <v>0</v>
      </c>
      <c r="T1063" s="3">
        <f>+ROUND($K1063*H1063,2)</f>
        <v>0</v>
      </c>
      <c r="U1063" s="3">
        <f>+ROUND($K1063*I1063,2)</f>
        <v>0</v>
      </c>
    </row>
    <row r="1064" spans="2:21" s="1" customFormat="1" ht="25.2" customHeight="1" x14ac:dyDescent="0.3">
      <c r="B1064" s="10" t="s">
        <v>2047</v>
      </c>
      <c r="C1064" s="10" t="s">
        <v>2048</v>
      </c>
      <c r="D1064" s="11"/>
      <c r="E1064" s="16"/>
      <c r="F1064" s="16"/>
      <c r="G1064" s="16"/>
      <c r="H1064" s="16"/>
      <c r="I1064" s="16"/>
      <c r="J1064" s="16"/>
      <c r="K1064" s="11"/>
      <c r="L1064" s="11">
        <f>+L1065+L1068+L1077+L1099+L1106+L1113+L1115</f>
        <v>166941</v>
      </c>
      <c r="M1064" s="11"/>
      <c r="N1064" s="11">
        <f>+N1065+N1068+N1077+N1099+N1106+N1113+N1115</f>
        <v>167651.23000000001</v>
      </c>
      <c r="O1064" s="11"/>
      <c r="P1064" s="11">
        <f>+P1065+P1068+P1077+P1099+P1106+P1113+P1115</f>
        <v>710.23</v>
      </c>
      <c r="R1064" s="11">
        <f t="shared" ref="R1064:U1064" si="818">+R1065+R1068+R1077+R1099+R1106+R1113+R1115</f>
        <v>0</v>
      </c>
      <c r="S1064" s="11">
        <f t="shared" si="818"/>
        <v>0</v>
      </c>
      <c r="T1064" s="11">
        <f t="shared" si="818"/>
        <v>5592.87</v>
      </c>
      <c r="U1064" s="11">
        <f t="shared" si="818"/>
        <v>-108919.54000000001</v>
      </c>
    </row>
    <row r="1065" spans="2:21" s="1" customFormat="1" ht="25.2" hidden="1" customHeight="1" x14ac:dyDescent="0.3">
      <c r="B1065" s="12" t="s">
        <v>2049</v>
      </c>
      <c r="C1065" s="12" t="s">
        <v>2050</v>
      </c>
      <c r="D1065" s="13"/>
      <c r="E1065" s="17"/>
      <c r="F1065" s="17"/>
      <c r="G1065" s="17"/>
      <c r="H1065" s="17"/>
      <c r="I1065" s="17"/>
      <c r="J1065" s="17"/>
      <c r="K1065" s="13"/>
      <c r="L1065" s="13">
        <f>SUM(L1066:L1067)</f>
        <v>0</v>
      </c>
      <c r="M1065" s="13"/>
      <c r="N1065" s="13">
        <f>SUM(N1066:N1067)</f>
        <v>0</v>
      </c>
      <c r="O1065" s="13"/>
      <c r="P1065" s="13">
        <f>SUM(P1066:P1067)</f>
        <v>0</v>
      </c>
      <c r="R1065" s="13">
        <f t="shared" ref="R1065:U1065" si="819">SUM(R1066:R1067)</f>
        <v>0</v>
      </c>
      <c r="S1065" s="13">
        <f t="shared" si="819"/>
        <v>0</v>
      </c>
      <c r="T1065" s="13">
        <f t="shared" si="819"/>
        <v>0</v>
      </c>
      <c r="U1065" s="13">
        <f t="shared" si="819"/>
        <v>-14088.91</v>
      </c>
    </row>
    <row r="1066" spans="2:21" s="1" customFormat="1" ht="15" hidden="1" customHeight="1" x14ac:dyDescent="0.3">
      <c r="B1066" s="4" t="s">
        <v>2051</v>
      </c>
      <c r="C1066" s="4" t="s">
        <v>2052</v>
      </c>
      <c r="D1066" s="3" t="s">
        <v>1337</v>
      </c>
      <c r="E1066" s="18">
        <v>40</v>
      </c>
      <c r="F1066" s="18"/>
      <c r="G1066" s="18"/>
      <c r="H1066" s="18"/>
      <c r="I1066" s="18">
        <f>-VLOOKUP(B1066,'DD-5'!$B$12:$G$280,4,FALSE)</f>
        <v>-40</v>
      </c>
      <c r="J1066" s="97">
        <f>SUM(E1066:I1066)</f>
        <v>0</v>
      </c>
      <c r="K1066" s="3">
        <v>270.60000000000002</v>
      </c>
      <c r="L1066" s="3">
        <f t="shared" ref="L1066:L1067" si="820">+ROUND(+IF(J1066="",0,J1066*K1066),2)</f>
        <v>0</v>
      </c>
      <c r="M1066" s="3">
        <v>275.2</v>
      </c>
      <c r="N1066" s="3">
        <f t="shared" ref="N1066:N1067" si="821">+ROUND(+IF(J1066="",0,J1066*M1066),2)</f>
        <v>0</v>
      </c>
      <c r="O1066" s="3">
        <f t="shared" ref="O1066:P1067" si="822">+M1066-K1066</f>
        <v>4.5999999999999659</v>
      </c>
      <c r="P1066" s="3">
        <f t="shared" si="822"/>
        <v>0</v>
      </c>
      <c r="R1066" s="3">
        <f t="shared" ref="R1066:U1067" si="823">+ROUND($K1066*F1066,2)</f>
        <v>0</v>
      </c>
      <c r="S1066" s="3">
        <f t="shared" si="823"/>
        <v>0</v>
      </c>
      <c r="T1066" s="3">
        <f t="shared" si="823"/>
        <v>0</v>
      </c>
      <c r="U1066" s="3">
        <f t="shared" si="823"/>
        <v>-10824</v>
      </c>
    </row>
    <row r="1067" spans="2:21" s="1" customFormat="1" ht="15" hidden="1" customHeight="1" x14ac:dyDescent="0.3">
      <c r="B1067" s="4" t="s">
        <v>2053</v>
      </c>
      <c r="C1067" s="4" t="s">
        <v>2054</v>
      </c>
      <c r="D1067" s="3" t="s">
        <v>1337</v>
      </c>
      <c r="E1067" s="18">
        <v>11</v>
      </c>
      <c r="F1067" s="18"/>
      <c r="G1067" s="18"/>
      <c r="H1067" s="18"/>
      <c r="I1067" s="18">
        <f>-VLOOKUP(B1067,'DD-5'!$B$12:$G$280,4,FALSE)</f>
        <v>-11</v>
      </c>
      <c r="J1067" s="97">
        <f>SUM(E1067:I1067)</f>
        <v>0</v>
      </c>
      <c r="K1067" s="3">
        <v>296.81</v>
      </c>
      <c r="L1067" s="3">
        <f t="shared" si="820"/>
        <v>0</v>
      </c>
      <c r="M1067" s="3">
        <v>301.41000000000003</v>
      </c>
      <c r="N1067" s="3">
        <f t="shared" si="821"/>
        <v>0</v>
      </c>
      <c r="O1067" s="3">
        <f t="shared" si="822"/>
        <v>4.6000000000000227</v>
      </c>
      <c r="P1067" s="3">
        <f t="shared" si="822"/>
        <v>0</v>
      </c>
      <c r="R1067" s="3">
        <f t="shared" si="823"/>
        <v>0</v>
      </c>
      <c r="S1067" s="3">
        <f t="shared" si="823"/>
        <v>0</v>
      </c>
      <c r="T1067" s="3">
        <f t="shared" si="823"/>
        <v>0</v>
      </c>
      <c r="U1067" s="3">
        <f t="shared" si="823"/>
        <v>-3264.91</v>
      </c>
    </row>
    <row r="1068" spans="2:21" s="1" customFormat="1" ht="25.2" hidden="1" customHeight="1" x14ac:dyDescent="0.3">
      <c r="B1068" s="12" t="s">
        <v>2055</v>
      </c>
      <c r="C1068" s="12" t="s">
        <v>1345</v>
      </c>
      <c r="D1068" s="13"/>
      <c r="E1068" s="17"/>
      <c r="F1068" s="17"/>
      <c r="G1068" s="17"/>
      <c r="H1068" s="17"/>
      <c r="I1068" s="17"/>
      <c r="J1068" s="17"/>
      <c r="K1068" s="13"/>
      <c r="L1068" s="13">
        <f>SUM(L1069:L1076)</f>
        <v>0</v>
      </c>
      <c r="M1068" s="13"/>
      <c r="N1068" s="13">
        <f>SUM(N1069:N1076)</f>
        <v>0</v>
      </c>
      <c r="O1068" s="13"/>
      <c r="P1068" s="13">
        <f>SUM(P1069:P1076)</f>
        <v>0</v>
      </c>
      <c r="R1068" s="13">
        <f t="shared" ref="R1068:U1068" si="824">SUM(R1069:R1076)</f>
        <v>0</v>
      </c>
      <c r="S1068" s="13">
        <f t="shared" si="824"/>
        <v>0</v>
      </c>
      <c r="T1068" s="13">
        <f t="shared" si="824"/>
        <v>0</v>
      </c>
      <c r="U1068" s="13">
        <f t="shared" si="824"/>
        <v>-68960</v>
      </c>
    </row>
    <row r="1069" spans="2:21" s="1" customFormat="1" ht="15" hidden="1" customHeight="1" x14ac:dyDescent="0.3">
      <c r="B1069" s="4" t="s">
        <v>2056</v>
      </c>
      <c r="C1069" s="4" t="s">
        <v>1347</v>
      </c>
      <c r="D1069" s="3" t="s">
        <v>25</v>
      </c>
      <c r="E1069" s="18">
        <v>382.61</v>
      </c>
      <c r="F1069" s="18"/>
      <c r="G1069" s="18"/>
      <c r="H1069" s="18"/>
      <c r="I1069" s="18">
        <f>-VLOOKUP(B1069,'DD-5'!$B$12:$G$280,4,FALSE)</f>
        <v>-382.61</v>
      </c>
      <c r="J1069" s="97">
        <f t="shared" ref="J1069:J1076" si="825">SUM(E1069:I1069)</f>
        <v>0</v>
      </c>
      <c r="K1069" s="3">
        <v>61.42</v>
      </c>
      <c r="L1069" s="3">
        <f t="shared" ref="L1069:L1076" si="826">+ROUND(+IF(J1069="",0,J1069*K1069),2)</f>
        <v>0</v>
      </c>
      <c r="M1069" s="3">
        <v>62.15</v>
      </c>
      <c r="N1069" s="3">
        <f t="shared" ref="N1069:N1076" si="827">+ROUND(+IF(J1069="",0,J1069*M1069),2)</f>
        <v>0</v>
      </c>
      <c r="O1069" s="3">
        <f t="shared" ref="O1069:P1076" si="828">+M1069-K1069</f>
        <v>0.72999999999999687</v>
      </c>
      <c r="P1069" s="3">
        <f t="shared" si="828"/>
        <v>0</v>
      </c>
      <c r="R1069" s="3">
        <f t="shared" ref="R1069:U1076" si="829">+ROUND($K1069*F1069,2)</f>
        <v>0</v>
      </c>
      <c r="S1069" s="3">
        <f t="shared" si="829"/>
        <v>0</v>
      </c>
      <c r="T1069" s="3">
        <f t="shared" si="829"/>
        <v>0</v>
      </c>
      <c r="U1069" s="3">
        <f t="shared" si="829"/>
        <v>-23499.91</v>
      </c>
    </row>
    <row r="1070" spans="2:21" s="1" customFormat="1" ht="15" hidden="1" customHeight="1" x14ac:dyDescent="0.3">
      <c r="B1070" s="4" t="s">
        <v>2057</v>
      </c>
      <c r="C1070" s="4" t="s">
        <v>1349</v>
      </c>
      <c r="D1070" s="3" t="s">
        <v>25</v>
      </c>
      <c r="E1070" s="18">
        <v>140.29</v>
      </c>
      <c r="F1070" s="18"/>
      <c r="G1070" s="18"/>
      <c r="H1070" s="18"/>
      <c r="I1070" s="18">
        <f>-VLOOKUP(B1070,'DD-5'!$B$12:$G$280,4,FALSE)</f>
        <v>-140.29</v>
      </c>
      <c r="J1070" s="97">
        <f t="shared" si="825"/>
        <v>0</v>
      </c>
      <c r="K1070" s="3">
        <v>47.67</v>
      </c>
      <c r="L1070" s="3">
        <f t="shared" si="826"/>
        <v>0</v>
      </c>
      <c r="M1070" s="3">
        <v>48.4</v>
      </c>
      <c r="N1070" s="3">
        <f t="shared" si="827"/>
        <v>0</v>
      </c>
      <c r="O1070" s="3">
        <f t="shared" si="828"/>
        <v>0.72999999999999687</v>
      </c>
      <c r="P1070" s="3">
        <f t="shared" si="828"/>
        <v>0</v>
      </c>
      <c r="R1070" s="3">
        <f t="shared" si="829"/>
        <v>0</v>
      </c>
      <c r="S1070" s="3">
        <f t="shared" si="829"/>
        <v>0</v>
      </c>
      <c r="T1070" s="3">
        <f t="shared" si="829"/>
        <v>0</v>
      </c>
      <c r="U1070" s="3">
        <f t="shared" si="829"/>
        <v>-6687.62</v>
      </c>
    </row>
    <row r="1071" spans="2:21" s="1" customFormat="1" ht="15" hidden="1" customHeight="1" x14ac:dyDescent="0.3">
      <c r="B1071" s="4" t="s">
        <v>2058</v>
      </c>
      <c r="C1071" s="4" t="s">
        <v>1351</v>
      </c>
      <c r="D1071" s="3" t="s">
        <v>25</v>
      </c>
      <c r="E1071" s="18">
        <v>259.62</v>
      </c>
      <c r="F1071" s="18"/>
      <c r="G1071" s="18"/>
      <c r="H1071" s="18"/>
      <c r="I1071" s="18">
        <f>-VLOOKUP(B1071,'DD-5'!$B$12:$G$280,4,FALSE)</f>
        <v>-259.62</v>
      </c>
      <c r="J1071" s="97">
        <f t="shared" si="825"/>
        <v>0</v>
      </c>
      <c r="K1071" s="3">
        <v>86.55</v>
      </c>
      <c r="L1071" s="3">
        <f t="shared" si="826"/>
        <v>0</v>
      </c>
      <c r="M1071" s="3">
        <v>87.28</v>
      </c>
      <c r="N1071" s="3">
        <f t="shared" si="827"/>
        <v>0</v>
      </c>
      <c r="O1071" s="3">
        <f t="shared" si="828"/>
        <v>0.73000000000000398</v>
      </c>
      <c r="P1071" s="3">
        <f t="shared" si="828"/>
        <v>0</v>
      </c>
      <c r="R1071" s="3">
        <f t="shared" si="829"/>
        <v>0</v>
      </c>
      <c r="S1071" s="3">
        <f t="shared" si="829"/>
        <v>0</v>
      </c>
      <c r="T1071" s="3">
        <f t="shared" si="829"/>
        <v>0</v>
      </c>
      <c r="U1071" s="3">
        <f t="shared" si="829"/>
        <v>-22470.11</v>
      </c>
    </row>
    <row r="1072" spans="2:21" s="1" customFormat="1" ht="15" hidden="1" customHeight="1" x14ac:dyDescent="0.3">
      <c r="B1072" s="4" t="s">
        <v>2059</v>
      </c>
      <c r="C1072" s="4" t="s">
        <v>1355</v>
      </c>
      <c r="D1072" s="3" t="s">
        <v>25</v>
      </c>
      <c r="E1072" s="18">
        <v>24.02</v>
      </c>
      <c r="F1072" s="18"/>
      <c r="G1072" s="18"/>
      <c r="H1072" s="18"/>
      <c r="I1072" s="18">
        <f>-VLOOKUP(B1072,'DD-5'!$B$12:$G$280,4,FALSE)</f>
        <v>-24.02</v>
      </c>
      <c r="J1072" s="97">
        <f t="shared" si="825"/>
        <v>0</v>
      </c>
      <c r="K1072" s="3">
        <v>86.85</v>
      </c>
      <c r="L1072" s="3">
        <f t="shared" si="826"/>
        <v>0</v>
      </c>
      <c r="M1072" s="3">
        <v>87.58</v>
      </c>
      <c r="N1072" s="3">
        <f t="shared" si="827"/>
        <v>0</v>
      </c>
      <c r="O1072" s="3">
        <f t="shared" si="828"/>
        <v>0.73000000000000398</v>
      </c>
      <c r="P1072" s="3">
        <f t="shared" si="828"/>
        <v>0</v>
      </c>
      <c r="R1072" s="3">
        <f t="shared" si="829"/>
        <v>0</v>
      </c>
      <c r="S1072" s="3">
        <f t="shared" si="829"/>
        <v>0</v>
      </c>
      <c r="T1072" s="3">
        <f t="shared" si="829"/>
        <v>0</v>
      </c>
      <c r="U1072" s="3">
        <f t="shared" si="829"/>
        <v>-2086.14</v>
      </c>
    </row>
    <row r="1073" spans="2:21" s="1" customFormat="1" ht="15" hidden="1" customHeight="1" x14ac:dyDescent="0.3">
      <c r="B1073" s="4" t="s">
        <v>2060</v>
      </c>
      <c r="C1073" s="4" t="s">
        <v>1357</v>
      </c>
      <c r="D1073" s="3" t="s">
        <v>25</v>
      </c>
      <c r="E1073" s="18">
        <v>55.62</v>
      </c>
      <c r="F1073" s="18"/>
      <c r="G1073" s="18"/>
      <c r="H1073" s="18"/>
      <c r="I1073" s="18">
        <f>-VLOOKUP(B1073,'DD-5'!$B$12:$G$280,4,FALSE)</f>
        <v>-55.62</v>
      </c>
      <c r="J1073" s="97">
        <f t="shared" si="825"/>
        <v>0</v>
      </c>
      <c r="K1073" s="3">
        <v>124.28</v>
      </c>
      <c r="L1073" s="3">
        <f t="shared" si="826"/>
        <v>0</v>
      </c>
      <c r="M1073" s="3">
        <v>125.01</v>
      </c>
      <c r="N1073" s="3">
        <f t="shared" si="827"/>
        <v>0</v>
      </c>
      <c r="O1073" s="3">
        <f t="shared" si="828"/>
        <v>0.73000000000000398</v>
      </c>
      <c r="P1073" s="3">
        <f t="shared" si="828"/>
        <v>0</v>
      </c>
      <c r="R1073" s="3">
        <f t="shared" si="829"/>
        <v>0</v>
      </c>
      <c r="S1073" s="3">
        <f t="shared" si="829"/>
        <v>0</v>
      </c>
      <c r="T1073" s="3">
        <f t="shared" si="829"/>
        <v>0</v>
      </c>
      <c r="U1073" s="3">
        <f t="shared" si="829"/>
        <v>-6912.45</v>
      </c>
    </row>
    <row r="1074" spans="2:21" s="1" customFormat="1" ht="15" hidden="1" customHeight="1" x14ac:dyDescent="0.3">
      <c r="B1074" s="4" t="s">
        <v>2061</v>
      </c>
      <c r="C1074" s="4" t="s">
        <v>1359</v>
      </c>
      <c r="D1074" s="3" t="s">
        <v>25</v>
      </c>
      <c r="E1074" s="18">
        <v>14.39</v>
      </c>
      <c r="F1074" s="18"/>
      <c r="G1074" s="18"/>
      <c r="H1074" s="18"/>
      <c r="I1074" s="18">
        <f>-VLOOKUP(B1074,'DD-5'!$B$12:$G$280,4,FALSE)</f>
        <v>-14.39</v>
      </c>
      <c r="J1074" s="97">
        <f t="shared" si="825"/>
        <v>0</v>
      </c>
      <c r="K1074" s="3">
        <v>95.43</v>
      </c>
      <c r="L1074" s="3">
        <f t="shared" si="826"/>
        <v>0</v>
      </c>
      <c r="M1074" s="3">
        <v>96.16</v>
      </c>
      <c r="N1074" s="3">
        <f t="shared" si="827"/>
        <v>0</v>
      </c>
      <c r="O1074" s="3">
        <f t="shared" si="828"/>
        <v>0.72999999999998977</v>
      </c>
      <c r="P1074" s="3">
        <f t="shared" si="828"/>
        <v>0</v>
      </c>
      <c r="R1074" s="3">
        <f t="shared" si="829"/>
        <v>0</v>
      </c>
      <c r="S1074" s="3">
        <f t="shared" si="829"/>
        <v>0</v>
      </c>
      <c r="T1074" s="3">
        <f t="shared" si="829"/>
        <v>0</v>
      </c>
      <c r="U1074" s="3">
        <f t="shared" si="829"/>
        <v>-1373.24</v>
      </c>
    </row>
    <row r="1075" spans="2:21" s="1" customFormat="1" ht="15" hidden="1" customHeight="1" x14ac:dyDescent="0.3">
      <c r="B1075" s="4" t="s">
        <v>2062</v>
      </c>
      <c r="C1075" s="4" t="s">
        <v>1361</v>
      </c>
      <c r="D1075" s="3" t="s">
        <v>25</v>
      </c>
      <c r="E1075" s="18">
        <v>10.5</v>
      </c>
      <c r="F1075" s="18"/>
      <c r="G1075" s="18"/>
      <c r="H1075" s="18"/>
      <c r="I1075" s="18">
        <f>-VLOOKUP(B1075,'DD-5'!$B$12:$G$280,4,FALSE)</f>
        <v>-10.5</v>
      </c>
      <c r="J1075" s="97">
        <f t="shared" si="825"/>
        <v>0</v>
      </c>
      <c r="K1075" s="3">
        <v>149.66999999999999</v>
      </c>
      <c r="L1075" s="3">
        <f t="shared" si="826"/>
        <v>0</v>
      </c>
      <c r="M1075" s="3">
        <v>150.4</v>
      </c>
      <c r="N1075" s="3">
        <f t="shared" si="827"/>
        <v>0</v>
      </c>
      <c r="O1075" s="3">
        <f t="shared" si="828"/>
        <v>0.73000000000001819</v>
      </c>
      <c r="P1075" s="3">
        <f t="shared" si="828"/>
        <v>0</v>
      </c>
      <c r="R1075" s="3">
        <f t="shared" si="829"/>
        <v>0</v>
      </c>
      <c r="S1075" s="3">
        <f t="shared" si="829"/>
        <v>0</v>
      </c>
      <c r="T1075" s="3">
        <f t="shared" si="829"/>
        <v>0</v>
      </c>
      <c r="U1075" s="3">
        <f t="shared" si="829"/>
        <v>-1571.54</v>
      </c>
    </row>
    <row r="1076" spans="2:21" s="1" customFormat="1" ht="15" hidden="1" customHeight="1" x14ac:dyDescent="0.3">
      <c r="B1076" s="4" t="s">
        <v>2063</v>
      </c>
      <c r="C1076" s="4" t="s">
        <v>1363</v>
      </c>
      <c r="D1076" s="3" t="s">
        <v>25</v>
      </c>
      <c r="E1076" s="18">
        <v>27.3</v>
      </c>
      <c r="F1076" s="18"/>
      <c r="G1076" s="18"/>
      <c r="H1076" s="18"/>
      <c r="I1076" s="18">
        <f>-VLOOKUP(B1076,'DD-5'!$B$12:$G$280,4,FALSE)</f>
        <v>-27.3</v>
      </c>
      <c r="J1076" s="97">
        <f t="shared" si="825"/>
        <v>0</v>
      </c>
      <c r="K1076" s="3">
        <v>159.66999999999999</v>
      </c>
      <c r="L1076" s="3">
        <f t="shared" si="826"/>
        <v>0</v>
      </c>
      <c r="M1076" s="3">
        <v>160.4</v>
      </c>
      <c r="N1076" s="3">
        <f t="shared" si="827"/>
        <v>0</v>
      </c>
      <c r="O1076" s="3">
        <f t="shared" si="828"/>
        <v>0.73000000000001819</v>
      </c>
      <c r="P1076" s="3">
        <f t="shared" si="828"/>
        <v>0</v>
      </c>
      <c r="R1076" s="3">
        <f t="shared" si="829"/>
        <v>0</v>
      </c>
      <c r="S1076" s="3">
        <f t="shared" si="829"/>
        <v>0</v>
      </c>
      <c r="T1076" s="3">
        <f t="shared" si="829"/>
        <v>0</v>
      </c>
      <c r="U1076" s="3">
        <f t="shared" si="829"/>
        <v>-4358.99</v>
      </c>
    </row>
    <row r="1077" spans="2:21" s="1" customFormat="1" ht="25.2" customHeight="1" x14ac:dyDescent="0.3">
      <c r="B1077" s="12" t="s">
        <v>2064</v>
      </c>
      <c r="C1077" s="12" t="s">
        <v>2065</v>
      </c>
      <c r="D1077" s="13"/>
      <c r="E1077" s="17"/>
      <c r="F1077" s="17"/>
      <c r="G1077" s="17"/>
      <c r="H1077" s="17"/>
      <c r="I1077" s="17"/>
      <c r="J1077" s="17"/>
      <c r="K1077" s="13"/>
      <c r="L1077" s="13">
        <f>SUM(L1078:L1098)</f>
        <v>21825.480000000003</v>
      </c>
      <c r="M1077" s="13"/>
      <c r="N1077" s="13">
        <f>SUM(N1078:N1098)</f>
        <v>22250.18</v>
      </c>
      <c r="O1077" s="13"/>
      <c r="P1077" s="13">
        <f>SUM(P1078:P1098)</f>
        <v>424.69999999999993</v>
      </c>
      <c r="R1077" s="13">
        <f t="shared" ref="R1077:U1077" si="830">SUM(R1078:R1098)</f>
        <v>0</v>
      </c>
      <c r="S1077" s="13">
        <f t="shared" si="830"/>
        <v>0</v>
      </c>
      <c r="T1077" s="13">
        <f t="shared" si="830"/>
        <v>5285.9</v>
      </c>
      <c r="U1077" s="13">
        <f t="shared" si="830"/>
        <v>-9446.07</v>
      </c>
    </row>
    <row r="1078" spans="2:21" s="1" customFormat="1" ht="15" customHeight="1" x14ac:dyDescent="0.3">
      <c r="B1078" s="4" t="s">
        <v>2066</v>
      </c>
      <c r="C1078" s="4" t="s">
        <v>1387</v>
      </c>
      <c r="D1078" s="3" t="s">
        <v>28</v>
      </c>
      <c r="E1078" s="18">
        <v>825</v>
      </c>
      <c r="F1078" s="18"/>
      <c r="G1078" s="18"/>
      <c r="H1078" s="18"/>
      <c r="I1078" s="18">
        <f>-VLOOKUP(B1078,'DD-5'!$B$12:$G$280,4,FALSE)</f>
        <v>-499</v>
      </c>
      <c r="J1078" s="97">
        <f t="shared" ref="J1078:J1098" si="831">SUM(E1078:I1078)</f>
        <v>326</v>
      </c>
      <c r="K1078" s="3">
        <v>18.93</v>
      </c>
      <c r="L1078" s="3">
        <f t="shared" ref="L1078:L1098" si="832">+ROUND(+IF(J1078="",0,J1078*K1078),2)</f>
        <v>6171.18</v>
      </c>
      <c r="M1078" s="3">
        <v>19.46</v>
      </c>
      <c r="N1078" s="3">
        <f t="shared" ref="N1078:N1098" si="833">+ROUND(+IF(J1078="",0,J1078*M1078),2)</f>
        <v>6343.96</v>
      </c>
      <c r="O1078" s="3">
        <f t="shared" ref="O1078:P1098" si="834">+M1078-K1078</f>
        <v>0.53000000000000114</v>
      </c>
      <c r="P1078" s="3">
        <f t="shared" si="834"/>
        <v>172.77999999999975</v>
      </c>
      <c r="R1078" s="3">
        <f t="shared" ref="R1078:R1098" si="835">+ROUND($K1078*F1078,2)</f>
        <v>0</v>
      </c>
      <c r="S1078" s="3">
        <f t="shared" ref="S1078:S1098" si="836">+ROUND($K1078*G1078,2)</f>
        <v>0</v>
      </c>
      <c r="T1078" s="3">
        <f t="shared" ref="T1078:T1098" si="837">+ROUND($K1078*H1078,2)</f>
        <v>0</v>
      </c>
      <c r="U1078" s="3">
        <f t="shared" ref="U1078:U1098" si="838">+ROUND($K1078*I1078,2)</f>
        <v>-9446.07</v>
      </c>
    </row>
    <row r="1079" spans="2:21" s="1" customFormat="1" ht="15" customHeight="1" x14ac:dyDescent="0.3">
      <c r="B1079" s="4" t="s">
        <v>2067</v>
      </c>
      <c r="C1079" s="4" t="s">
        <v>1389</v>
      </c>
      <c r="D1079" s="3" t="s">
        <v>28</v>
      </c>
      <c r="E1079" s="18">
        <v>76</v>
      </c>
      <c r="F1079" s="18"/>
      <c r="G1079" s="18"/>
      <c r="H1079" s="18">
        <f>VLOOKUP(B1079,'MM-5'!$B$12:$G$255,4,FALSE)</f>
        <v>49</v>
      </c>
      <c r="I1079" s="18"/>
      <c r="J1079" s="97">
        <f t="shared" si="831"/>
        <v>125</v>
      </c>
      <c r="K1079" s="3">
        <v>21.53</v>
      </c>
      <c r="L1079" s="3">
        <f t="shared" si="832"/>
        <v>2691.25</v>
      </c>
      <c r="M1079" s="3">
        <v>22.06</v>
      </c>
      <c r="N1079" s="3">
        <f t="shared" si="833"/>
        <v>2757.5</v>
      </c>
      <c r="O1079" s="3">
        <f t="shared" si="834"/>
        <v>0.52999999999999758</v>
      </c>
      <c r="P1079" s="3">
        <f t="shared" si="834"/>
        <v>66.25</v>
      </c>
      <c r="R1079" s="3">
        <f t="shared" si="835"/>
        <v>0</v>
      </c>
      <c r="S1079" s="3">
        <f t="shared" si="836"/>
        <v>0</v>
      </c>
      <c r="T1079" s="3">
        <f t="shared" si="837"/>
        <v>1054.97</v>
      </c>
      <c r="U1079" s="3">
        <f t="shared" si="838"/>
        <v>0</v>
      </c>
    </row>
    <row r="1080" spans="2:21" s="1" customFormat="1" ht="15" customHeight="1" x14ac:dyDescent="0.3">
      <c r="B1080" s="4" t="s">
        <v>2068</v>
      </c>
      <c r="C1080" s="4" t="s">
        <v>1391</v>
      </c>
      <c r="D1080" s="3" t="s">
        <v>28</v>
      </c>
      <c r="E1080" s="18">
        <v>22</v>
      </c>
      <c r="F1080" s="18"/>
      <c r="G1080" s="18"/>
      <c r="H1080" s="18">
        <f>VLOOKUP(B1080,'MM-5'!$B$12:$G$255,4,FALSE)</f>
        <v>40</v>
      </c>
      <c r="I1080" s="18"/>
      <c r="J1080" s="97">
        <f t="shared" si="831"/>
        <v>62</v>
      </c>
      <c r="K1080" s="3">
        <v>30.11</v>
      </c>
      <c r="L1080" s="3">
        <f t="shared" si="832"/>
        <v>1866.82</v>
      </c>
      <c r="M1080" s="3">
        <v>30.64</v>
      </c>
      <c r="N1080" s="3">
        <f t="shared" si="833"/>
        <v>1899.68</v>
      </c>
      <c r="O1080" s="3">
        <f t="shared" si="834"/>
        <v>0.53000000000000114</v>
      </c>
      <c r="P1080" s="3">
        <f t="shared" si="834"/>
        <v>32.860000000000127</v>
      </c>
      <c r="R1080" s="3">
        <f t="shared" si="835"/>
        <v>0</v>
      </c>
      <c r="S1080" s="3">
        <f t="shared" si="836"/>
        <v>0</v>
      </c>
      <c r="T1080" s="3">
        <f t="shared" si="837"/>
        <v>1204.4000000000001</v>
      </c>
      <c r="U1080" s="3">
        <f t="shared" si="838"/>
        <v>0</v>
      </c>
    </row>
    <row r="1081" spans="2:21" s="1" customFormat="1" ht="15" customHeight="1" x14ac:dyDescent="0.3">
      <c r="B1081" s="4" t="s">
        <v>2069</v>
      </c>
      <c r="C1081" s="4" t="s">
        <v>1552</v>
      </c>
      <c r="D1081" s="3" t="s">
        <v>28</v>
      </c>
      <c r="E1081" s="18">
        <v>4</v>
      </c>
      <c r="F1081" s="18"/>
      <c r="G1081" s="18"/>
      <c r="H1081" s="18"/>
      <c r="I1081" s="18"/>
      <c r="J1081" s="97">
        <f t="shared" si="831"/>
        <v>4</v>
      </c>
      <c r="K1081" s="3">
        <v>35.04</v>
      </c>
      <c r="L1081" s="3">
        <f t="shared" si="832"/>
        <v>140.16</v>
      </c>
      <c r="M1081" s="3">
        <v>35.57</v>
      </c>
      <c r="N1081" s="3">
        <f t="shared" si="833"/>
        <v>142.28</v>
      </c>
      <c r="O1081" s="3">
        <f t="shared" si="834"/>
        <v>0.53000000000000114</v>
      </c>
      <c r="P1081" s="3">
        <f t="shared" si="834"/>
        <v>2.1200000000000045</v>
      </c>
      <c r="R1081" s="3">
        <f t="shared" si="835"/>
        <v>0</v>
      </c>
      <c r="S1081" s="3">
        <f t="shared" si="836"/>
        <v>0</v>
      </c>
      <c r="T1081" s="3">
        <f t="shared" si="837"/>
        <v>0</v>
      </c>
      <c r="U1081" s="3">
        <f t="shared" si="838"/>
        <v>0</v>
      </c>
    </row>
    <row r="1082" spans="2:21" s="1" customFormat="1" ht="15" customHeight="1" x14ac:dyDescent="0.3">
      <c r="B1082" s="4" t="s">
        <v>2070</v>
      </c>
      <c r="C1082" s="4" t="s">
        <v>2071</v>
      </c>
      <c r="D1082" s="3" t="s">
        <v>28</v>
      </c>
      <c r="E1082" s="18">
        <v>3</v>
      </c>
      <c r="F1082" s="18"/>
      <c r="G1082" s="18"/>
      <c r="H1082" s="18">
        <f>VLOOKUP(B1082,'MM-5'!$B$12:$G$255,4,FALSE)</f>
        <v>18</v>
      </c>
      <c r="I1082" s="18"/>
      <c r="J1082" s="97">
        <f t="shared" si="831"/>
        <v>21</v>
      </c>
      <c r="K1082" s="3">
        <v>80.290000000000006</v>
      </c>
      <c r="L1082" s="3">
        <f t="shared" si="832"/>
        <v>1686.09</v>
      </c>
      <c r="M1082" s="3">
        <v>80.819999999999993</v>
      </c>
      <c r="N1082" s="3">
        <f t="shared" si="833"/>
        <v>1697.22</v>
      </c>
      <c r="O1082" s="3">
        <f t="shared" si="834"/>
        <v>0.52999999999998693</v>
      </c>
      <c r="P1082" s="3">
        <f t="shared" si="834"/>
        <v>11.130000000000109</v>
      </c>
      <c r="R1082" s="3">
        <f t="shared" si="835"/>
        <v>0</v>
      </c>
      <c r="S1082" s="3">
        <f t="shared" si="836"/>
        <v>0</v>
      </c>
      <c r="T1082" s="3">
        <f t="shared" si="837"/>
        <v>1445.22</v>
      </c>
      <c r="U1082" s="3">
        <f t="shared" si="838"/>
        <v>0</v>
      </c>
    </row>
    <row r="1083" spans="2:21" s="1" customFormat="1" ht="15" customHeight="1" x14ac:dyDescent="0.3">
      <c r="B1083" s="4" t="s">
        <v>2072</v>
      </c>
      <c r="C1083" s="4" t="s">
        <v>1555</v>
      </c>
      <c r="D1083" s="3" t="s">
        <v>28</v>
      </c>
      <c r="E1083" s="18">
        <v>3</v>
      </c>
      <c r="F1083" s="18"/>
      <c r="G1083" s="18"/>
      <c r="H1083" s="18"/>
      <c r="I1083" s="18"/>
      <c r="J1083" s="97">
        <f t="shared" si="831"/>
        <v>3</v>
      </c>
      <c r="K1083" s="3">
        <v>100.04</v>
      </c>
      <c r="L1083" s="3">
        <f t="shared" si="832"/>
        <v>300.12</v>
      </c>
      <c r="M1083" s="3">
        <v>100.57</v>
      </c>
      <c r="N1083" s="3">
        <f t="shared" si="833"/>
        <v>301.70999999999998</v>
      </c>
      <c r="O1083" s="3">
        <f t="shared" si="834"/>
        <v>0.52999999999998693</v>
      </c>
      <c r="P1083" s="3">
        <f t="shared" si="834"/>
        <v>1.589999999999975</v>
      </c>
      <c r="R1083" s="3">
        <f t="shared" si="835"/>
        <v>0</v>
      </c>
      <c r="S1083" s="3">
        <f t="shared" si="836"/>
        <v>0</v>
      </c>
      <c r="T1083" s="3">
        <f t="shared" si="837"/>
        <v>0</v>
      </c>
      <c r="U1083" s="3">
        <f t="shared" si="838"/>
        <v>0</v>
      </c>
    </row>
    <row r="1084" spans="2:21" s="1" customFormat="1" ht="15" customHeight="1" x14ac:dyDescent="0.3">
      <c r="B1084" s="4" t="s">
        <v>2073</v>
      </c>
      <c r="C1084" s="4" t="s">
        <v>1557</v>
      </c>
      <c r="D1084" s="3" t="s">
        <v>28</v>
      </c>
      <c r="E1084" s="18">
        <v>8</v>
      </c>
      <c r="F1084" s="18"/>
      <c r="G1084" s="18"/>
      <c r="H1084" s="18"/>
      <c r="I1084" s="18"/>
      <c r="J1084" s="97">
        <f t="shared" si="831"/>
        <v>8</v>
      </c>
      <c r="K1084" s="3">
        <v>97.95</v>
      </c>
      <c r="L1084" s="3">
        <f t="shared" si="832"/>
        <v>783.6</v>
      </c>
      <c r="M1084" s="3">
        <v>98.48</v>
      </c>
      <c r="N1084" s="3">
        <f t="shared" si="833"/>
        <v>787.84</v>
      </c>
      <c r="O1084" s="3">
        <f t="shared" si="834"/>
        <v>0.53000000000000114</v>
      </c>
      <c r="P1084" s="3">
        <f t="shared" si="834"/>
        <v>4.2400000000000091</v>
      </c>
      <c r="R1084" s="3">
        <f t="shared" si="835"/>
        <v>0</v>
      </c>
      <c r="S1084" s="3">
        <f t="shared" si="836"/>
        <v>0</v>
      </c>
      <c r="T1084" s="3">
        <f t="shared" si="837"/>
        <v>0</v>
      </c>
      <c r="U1084" s="3">
        <f t="shared" si="838"/>
        <v>0</v>
      </c>
    </row>
    <row r="1085" spans="2:21" s="1" customFormat="1" ht="15" customHeight="1" x14ac:dyDescent="0.3">
      <c r="B1085" s="4" t="s">
        <v>2074</v>
      </c>
      <c r="C1085" s="4" t="s">
        <v>1403</v>
      </c>
      <c r="D1085" s="3" t="s">
        <v>28</v>
      </c>
      <c r="E1085" s="18">
        <v>11</v>
      </c>
      <c r="F1085" s="18"/>
      <c r="G1085" s="18"/>
      <c r="H1085" s="18"/>
      <c r="I1085" s="18"/>
      <c r="J1085" s="97">
        <f t="shared" si="831"/>
        <v>11</v>
      </c>
      <c r="K1085" s="3">
        <v>135.04</v>
      </c>
      <c r="L1085" s="3">
        <f t="shared" si="832"/>
        <v>1485.44</v>
      </c>
      <c r="M1085" s="3">
        <v>135.57</v>
      </c>
      <c r="N1085" s="3">
        <f t="shared" si="833"/>
        <v>1491.27</v>
      </c>
      <c r="O1085" s="3">
        <f t="shared" si="834"/>
        <v>0.53000000000000114</v>
      </c>
      <c r="P1085" s="3">
        <f t="shared" si="834"/>
        <v>5.8299999999999272</v>
      </c>
      <c r="R1085" s="3">
        <f t="shared" si="835"/>
        <v>0</v>
      </c>
      <c r="S1085" s="3">
        <f t="shared" si="836"/>
        <v>0</v>
      </c>
      <c r="T1085" s="3">
        <f t="shared" si="837"/>
        <v>0</v>
      </c>
      <c r="U1085" s="3">
        <f t="shared" si="838"/>
        <v>0</v>
      </c>
    </row>
    <row r="1086" spans="2:21" s="1" customFormat="1" ht="15" customHeight="1" x14ac:dyDescent="0.3">
      <c r="B1086" s="4" t="s">
        <v>2075</v>
      </c>
      <c r="C1086" s="4" t="s">
        <v>1407</v>
      </c>
      <c r="D1086" s="3" t="s">
        <v>28</v>
      </c>
      <c r="E1086" s="18">
        <v>6</v>
      </c>
      <c r="F1086" s="18"/>
      <c r="G1086" s="18"/>
      <c r="H1086" s="18">
        <f>VLOOKUP(B1086,'MM-5'!$B$12:$G$255,4,FALSE)</f>
        <v>41</v>
      </c>
      <c r="I1086" s="18"/>
      <c r="J1086" s="97">
        <f t="shared" si="831"/>
        <v>47</v>
      </c>
      <c r="K1086" s="3">
        <v>21.42</v>
      </c>
      <c r="L1086" s="3">
        <f t="shared" si="832"/>
        <v>1006.74</v>
      </c>
      <c r="M1086" s="3">
        <v>22.06</v>
      </c>
      <c r="N1086" s="3">
        <f t="shared" si="833"/>
        <v>1036.82</v>
      </c>
      <c r="O1086" s="3">
        <f t="shared" si="834"/>
        <v>0.63999999999999702</v>
      </c>
      <c r="P1086" s="3">
        <f t="shared" si="834"/>
        <v>30.079999999999927</v>
      </c>
      <c r="R1086" s="3">
        <f t="shared" si="835"/>
        <v>0</v>
      </c>
      <c r="S1086" s="3">
        <f t="shared" si="836"/>
        <v>0</v>
      </c>
      <c r="T1086" s="3">
        <f t="shared" si="837"/>
        <v>878.22</v>
      </c>
      <c r="U1086" s="3">
        <f t="shared" si="838"/>
        <v>0</v>
      </c>
    </row>
    <row r="1087" spans="2:21" s="1" customFormat="1" ht="15" customHeight="1" x14ac:dyDescent="0.3">
      <c r="B1087" s="4" t="s">
        <v>2076</v>
      </c>
      <c r="C1087" s="4" t="s">
        <v>1409</v>
      </c>
      <c r="D1087" s="3" t="s">
        <v>28</v>
      </c>
      <c r="E1087" s="18">
        <v>34</v>
      </c>
      <c r="F1087" s="18"/>
      <c r="G1087" s="18"/>
      <c r="H1087" s="18"/>
      <c r="I1087" s="18"/>
      <c r="J1087" s="97">
        <f t="shared" si="831"/>
        <v>34</v>
      </c>
      <c r="K1087" s="3">
        <v>27.54</v>
      </c>
      <c r="L1087" s="3">
        <f t="shared" si="832"/>
        <v>936.36</v>
      </c>
      <c r="M1087" s="3">
        <v>28.18</v>
      </c>
      <c r="N1087" s="3">
        <f t="shared" si="833"/>
        <v>958.12</v>
      </c>
      <c r="O1087" s="3">
        <f t="shared" si="834"/>
        <v>0.64000000000000057</v>
      </c>
      <c r="P1087" s="3">
        <f t="shared" si="834"/>
        <v>21.759999999999991</v>
      </c>
      <c r="R1087" s="3">
        <f t="shared" si="835"/>
        <v>0</v>
      </c>
      <c r="S1087" s="3">
        <f t="shared" si="836"/>
        <v>0</v>
      </c>
      <c r="T1087" s="3">
        <f t="shared" si="837"/>
        <v>0</v>
      </c>
      <c r="U1087" s="3">
        <f t="shared" si="838"/>
        <v>0</v>
      </c>
    </row>
    <row r="1088" spans="2:21" s="1" customFormat="1" ht="15" customHeight="1" x14ac:dyDescent="0.3">
      <c r="B1088" s="4" t="s">
        <v>2077</v>
      </c>
      <c r="C1088" s="4" t="s">
        <v>1411</v>
      </c>
      <c r="D1088" s="3" t="s">
        <v>28</v>
      </c>
      <c r="E1088" s="18">
        <v>23</v>
      </c>
      <c r="F1088" s="18"/>
      <c r="G1088" s="18"/>
      <c r="H1088" s="18">
        <f>VLOOKUP(B1088,'MM-5'!$B$12:$G$255,4,FALSE)</f>
        <v>9</v>
      </c>
      <c r="I1088" s="18"/>
      <c r="J1088" s="97">
        <f t="shared" si="831"/>
        <v>32</v>
      </c>
      <c r="K1088" s="3">
        <v>37.869999999999997</v>
      </c>
      <c r="L1088" s="3">
        <f t="shared" si="832"/>
        <v>1211.8399999999999</v>
      </c>
      <c r="M1088" s="3">
        <v>38.51</v>
      </c>
      <c r="N1088" s="3">
        <f t="shared" si="833"/>
        <v>1232.32</v>
      </c>
      <c r="O1088" s="3">
        <f t="shared" si="834"/>
        <v>0.64000000000000057</v>
      </c>
      <c r="P1088" s="3">
        <f t="shared" si="834"/>
        <v>20.480000000000018</v>
      </c>
      <c r="R1088" s="3">
        <f t="shared" si="835"/>
        <v>0</v>
      </c>
      <c r="S1088" s="3">
        <f t="shared" si="836"/>
        <v>0</v>
      </c>
      <c r="T1088" s="3">
        <f t="shared" si="837"/>
        <v>340.83</v>
      </c>
      <c r="U1088" s="3">
        <f t="shared" si="838"/>
        <v>0</v>
      </c>
    </row>
    <row r="1089" spans="2:21" s="1" customFormat="1" ht="15" customHeight="1" x14ac:dyDescent="0.3">
      <c r="B1089" s="4" t="s">
        <v>2078</v>
      </c>
      <c r="C1089" s="4" t="s">
        <v>1415</v>
      </c>
      <c r="D1089" s="3" t="s">
        <v>28</v>
      </c>
      <c r="E1089" s="18">
        <v>4</v>
      </c>
      <c r="F1089" s="18"/>
      <c r="G1089" s="18"/>
      <c r="H1089" s="18"/>
      <c r="I1089" s="18"/>
      <c r="J1089" s="97">
        <f t="shared" si="831"/>
        <v>4</v>
      </c>
      <c r="K1089" s="3">
        <v>42.24</v>
      </c>
      <c r="L1089" s="3">
        <f t="shared" si="832"/>
        <v>168.96</v>
      </c>
      <c r="M1089" s="3">
        <v>42.88</v>
      </c>
      <c r="N1089" s="3">
        <f t="shared" si="833"/>
        <v>171.52</v>
      </c>
      <c r="O1089" s="3">
        <f t="shared" si="834"/>
        <v>0.64000000000000057</v>
      </c>
      <c r="P1089" s="3">
        <f t="shared" si="834"/>
        <v>2.5600000000000023</v>
      </c>
      <c r="R1089" s="3">
        <f t="shared" si="835"/>
        <v>0</v>
      </c>
      <c r="S1089" s="3">
        <f t="shared" si="836"/>
        <v>0</v>
      </c>
      <c r="T1089" s="3">
        <f t="shared" si="837"/>
        <v>0</v>
      </c>
      <c r="U1089" s="3">
        <f t="shared" si="838"/>
        <v>0</v>
      </c>
    </row>
    <row r="1090" spans="2:21" s="1" customFormat="1" ht="15" customHeight="1" x14ac:dyDescent="0.3">
      <c r="B1090" s="4" t="s">
        <v>2079</v>
      </c>
      <c r="C1090" s="4" t="s">
        <v>1417</v>
      </c>
      <c r="D1090" s="3" t="s">
        <v>28</v>
      </c>
      <c r="E1090" s="18">
        <v>3</v>
      </c>
      <c r="F1090" s="18"/>
      <c r="G1090" s="18"/>
      <c r="H1090" s="18"/>
      <c r="I1090" s="18"/>
      <c r="J1090" s="97">
        <f t="shared" si="831"/>
        <v>3</v>
      </c>
      <c r="K1090" s="3">
        <v>105.65</v>
      </c>
      <c r="L1090" s="3">
        <f t="shared" si="832"/>
        <v>316.95</v>
      </c>
      <c r="M1090" s="3">
        <v>106.29</v>
      </c>
      <c r="N1090" s="3">
        <f t="shared" si="833"/>
        <v>318.87</v>
      </c>
      <c r="O1090" s="3">
        <f t="shared" si="834"/>
        <v>0.64000000000000057</v>
      </c>
      <c r="P1090" s="3">
        <f t="shared" si="834"/>
        <v>1.9200000000000159</v>
      </c>
      <c r="R1090" s="3">
        <f t="shared" si="835"/>
        <v>0</v>
      </c>
      <c r="S1090" s="3">
        <f t="shared" si="836"/>
        <v>0</v>
      </c>
      <c r="T1090" s="3">
        <f t="shared" si="837"/>
        <v>0</v>
      </c>
      <c r="U1090" s="3">
        <f t="shared" si="838"/>
        <v>0</v>
      </c>
    </row>
    <row r="1091" spans="2:21" s="1" customFormat="1" ht="15" customHeight="1" x14ac:dyDescent="0.3">
      <c r="B1091" s="4" t="s">
        <v>2080</v>
      </c>
      <c r="C1091" s="4" t="s">
        <v>1419</v>
      </c>
      <c r="D1091" s="3" t="s">
        <v>28</v>
      </c>
      <c r="E1091" s="18">
        <v>2</v>
      </c>
      <c r="F1091" s="18"/>
      <c r="G1091" s="18"/>
      <c r="H1091" s="18"/>
      <c r="I1091" s="18"/>
      <c r="J1091" s="97">
        <f t="shared" si="831"/>
        <v>2</v>
      </c>
      <c r="K1091" s="3">
        <v>107.24</v>
      </c>
      <c r="L1091" s="3">
        <f t="shared" si="832"/>
        <v>214.48</v>
      </c>
      <c r="M1091" s="3">
        <v>107.88</v>
      </c>
      <c r="N1091" s="3">
        <f t="shared" si="833"/>
        <v>215.76</v>
      </c>
      <c r="O1091" s="3">
        <f t="shared" si="834"/>
        <v>0.64000000000000057</v>
      </c>
      <c r="P1091" s="3">
        <f t="shared" si="834"/>
        <v>1.2800000000000011</v>
      </c>
      <c r="R1091" s="3">
        <f t="shared" si="835"/>
        <v>0</v>
      </c>
      <c r="S1091" s="3">
        <f t="shared" si="836"/>
        <v>0</v>
      </c>
      <c r="T1091" s="3">
        <f t="shared" si="837"/>
        <v>0</v>
      </c>
      <c r="U1091" s="3">
        <f t="shared" si="838"/>
        <v>0</v>
      </c>
    </row>
    <row r="1092" spans="2:21" s="1" customFormat="1" ht="15" customHeight="1" x14ac:dyDescent="0.3">
      <c r="B1092" s="4" t="s">
        <v>2081</v>
      </c>
      <c r="C1092" s="4" t="s">
        <v>1427</v>
      </c>
      <c r="D1092" s="3" t="s">
        <v>28</v>
      </c>
      <c r="E1092" s="18">
        <v>35</v>
      </c>
      <c r="F1092" s="18"/>
      <c r="G1092" s="18"/>
      <c r="H1092" s="18"/>
      <c r="I1092" s="18"/>
      <c r="J1092" s="97">
        <f t="shared" si="831"/>
        <v>35</v>
      </c>
      <c r="K1092" s="3">
        <v>21.23</v>
      </c>
      <c r="L1092" s="3">
        <f t="shared" si="832"/>
        <v>743.05</v>
      </c>
      <c r="M1092" s="3">
        <v>21.76</v>
      </c>
      <c r="N1092" s="3">
        <f t="shared" si="833"/>
        <v>761.6</v>
      </c>
      <c r="O1092" s="3">
        <f t="shared" si="834"/>
        <v>0.53000000000000114</v>
      </c>
      <c r="P1092" s="3">
        <f t="shared" si="834"/>
        <v>18.550000000000068</v>
      </c>
      <c r="R1092" s="3">
        <f t="shared" si="835"/>
        <v>0</v>
      </c>
      <c r="S1092" s="3">
        <f t="shared" si="836"/>
        <v>0</v>
      </c>
      <c r="T1092" s="3">
        <f t="shared" si="837"/>
        <v>0</v>
      </c>
      <c r="U1092" s="3">
        <f t="shared" si="838"/>
        <v>0</v>
      </c>
    </row>
    <row r="1093" spans="2:21" s="1" customFormat="1" ht="15" customHeight="1" x14ac:dyDescent="0.3">
      <c r="B1093" s="4" t="s">
        <v>2082</v>
      </c>
      <c r="C1093" s="4" t="s">
        <v>1429</v>
      </c>
      <c r="D1093" s="3" t="s">
        <v>28</v>
      </c>
      <c r="E1093" s="18">
        <v>10</v>
      </c>
      <c r="F1093" s="18"/>
      <c r="G1093" s="18"/>
      <c r="H1093" s="18">
        <f>VLOOKUP(B1093,'MM-5'!$B$12:$G$255,4,FALSE)</f>
        <v>5</v>
      </c>
      <c r="I1093" s="18"/>
      <c r="J1093" s="97">
        <f t="shared" si="831"/>
        <v>15</v>
      </c>
      <c r="K1093" s="3">
        <v>24.25</v>
      </c>
      <c r="L1093" s="3">
        <f t="shared" si="832"/>
        <v>363.75</v>
      </c>
      <c r="M1093" s="3">
        <v>24.78</v>
      </c>
      <c r="N1093" s="3">
        <f t="shared" si="833"/>
        <v>371.7</v>
      </c>
      <c r="O1093" s="3">
        <f t="shared" si="834"/>
        <v>0.53000000000000114</v>
      </c>
      <c r="P1093" s="3">
        <f t="shared" si="834"/>
        <v>7.9499999999999886</v>
      </c>
      <c r="R1093" s="3">
        <f t="shared" si="835"/>
        <v>0</v>
      </c>
      <c r="S1093" s="3">
        <f t="shared" si="836"/>
        <v>0</v>
      </c>
      <c r="T1093" s="3">
        <f t="shared" si="837"/>
        <v>121.25</v>
      </c>
      <c r="U1093" s="3">
        <f t="shared" si="838"/>
        <v>0</v>
      </c>
    </row>
    <row r="1094" spans="2:21" s="1" customFormat="1" ht="15" customHeight="1" x14ac:dyDescent="0.3">
      <c r="B1094" s="4" t="s">
        <v>2083</v>
      </c>
      <c r="C1094" s="4" t="s">
        <v>1431</v>
      </c>
      <c r="D1094" s="3" t="s">
        <v>28</v>
      </c>
      <c r="E1094" s="18">
        <v>23</v>
      </c>
      <c r="F1094" s="18"/>
      <c r="G1094" s="18"/>
      <c r="H1094" s="18">
        <f>VLOOKUP(B1094,'MM-5'!$B$12:$G$255,4,FALSE)</f>
        <v>5</v>
      </c>
      <c r="I1094" s="18"/>
      <c r="J1094" s="97">
        <f t="shared" si="831"/>
        <v>28</v>
      </c>
      <c r="K1094" s="3">
        <v>30.43</v>
      </c>
      <c r="L1094" s="3">
        <f t="shared" si="832"/>
        <v>852.04</v>
      </c>
      <c r="M1094" s="3">
        <v>30.96</v>
      </c>
      <c r="N1094" s="3">
        <f t="shared" si="833"/>
        <v>866.88</v>
      </c>
      <c r="O1094" s="3">
        <f t="shared" si="834"/>
        <v>0.53000000000000114</v>
      </c>
      <c r="P1094" s="3">
        <f t="shared" si="834"/>
        <v>14.840000000000032</v>
      </c>
      <c r="R1094" s="3">
        <f t="shared" si="835"/>
        <v>0</v>
      </c>
      <c r="S1094" s="3">
        <f t="shared" si="836"/>
        <v>0</v>
      </c>
      <c r="T1094" s="3">
        <f t="shared" si="837"/>
        <v>152.15</v>
      </c>
      <c r="U1094" s="3">
        <f t="shared" si="838"/>
        <v>0</v>
      </c>
    </row>
    <row r="1095" spans="2:21" s="1" customFormat="1" ht="15" customHeight="1" x14ac:dyDescent="0.3">
      <c r="B1095" s="4" t="s">
        <v>2084</v>
      </c>
      <c r="C1095" s="4" t="s">
        <v>1443</v>
      </c>
      <c r="D1095" s="3" t="s">
        <v>28</v>
      </c>
      <c r="E1095" s="18">
        <v>5</v>
      </c>
      <c r="F1095" s="18"/>
      <c r="G1095" s="18"/>
      <c r="H1095" s="18">
        <f>VLOOKUP(B1095,'MM-5'!$B$12:$G$255,4,FALSE)</f>
        <v>2</v>
      </c>
      <c r="I1095" s="18"/>
      <c r="J1095" s="97">
        <f t="shared" si="831"/>
        <v>7</v>
      </c>
      <c r="K1095" s="3">
        <v>44.43</v>
      </c>
      <c r="L1095" s="3">
        <f t="shared" si="832"/>
        <v>311.01</v>
      </c>
      <c r="M1095" s="3">
        <v>44.96</v>
      </c>
      <c r="N1095" s="3">
        <f t="shared" si="833"/>
        <v>314.72000000000003</v>
      </c>
      <c r="O1095" s="3">
        <f t="shared" si="834"/>
        <v>0.53000000000000114</v>
      </c>
      <c r="P1095" s="3">
        <f t="shared" si="834"/>
        <v>3.7100000000000364</v>
      </c>
      <c r="R1095" s="3">
        <f t="shared" si="835"/>
        <v>0</v>
      </c>
      <c r="S1095" s="3">
        <f t="shared" si="836"/>
        <v>0</v>
      </c>
      <c r="T1095" s="3">
        <f t="shared" si="837"/>
        <v>88.86</v>
      </c>
      <c r="U1095" s="3">
        <f t="shared" si="838"/>
        <v>0</v>
      </c>
    </row>
    <row r="1096" spans="2:21" s="1" customFormat="1" ht="15" customHeight="1" x14ac:dyDescent="0.3">
      <c r="B1096" s="4" t="s">
        <v>2085</v>
      </c>
      <c r="C1096" s="4" t="s">
        <v>1449</v>
      </c>
      <c r="D1096" s="3" t="s">
        <v>28</v>
      </c>
      <c r="E1096" s="18">
        <v>3</v>
      </c>
      <c r="F1096" s="18"/>
      <c r="G1096" s="18"/>
      <c r="H1096" s="18"/>
      <c r="I1096" s="18"/>
      <c r="J1096" s="97">
        <f t="shared" si="831"/>
        <v>3</v>
      </c>
      <c r="K1096" s="3">
        <v>60.08</v>
      </c>
      <c r="L1096" s="3">
        <f t="shared" si="832"/>
        <v>180.24</v>
      </c>
      <c r="M1096" s="3">
        <v>60.61</v>
      </c>
      <c r="N1096" s="3">
        <f t="shared" si="833"/>
        <v>181.83</v>
      </c>
      <c r="O1096" s="3">
        <f t="shared" si="834"/>
        <v>0.53000000000000114</v>
      </c>
      <c r="P1096" s="3">
        <f t="shared" si="834"/>
        <v>1.5900000000000034</v>
      </c>
      <c r="R1096" s="3">
        <f t="shared" si="835"/>
        <v>0</v>
      </c>
      <c r="S1096" s="3">
        <f t="shared" si="836"/>
        <v>0</v>
      </c>
      <c r="T1096" s="3">
        <f t="shared" si="837"/>
        <v>0</v>
      </c>
      <c r="U1096" s="3">
        <f t="shared" si="838"/>
        <v>0</v>
      </c>
    </row>
    <row r="1097" spans="2:21" s="1" customFormat="1" ht="15" customHeight="1" x14ac:dyDescent="0.3">
      <c r="B1097" s="4" t="s">
        <v>2086</v>
      </c>
      <c r="C1097" s="4" t="s">
        <v>1453</v>
      </c>
      <c r="D1097" s="3" t="s">
        <v>28</v>
      </c>
      <c r="E1097" s="18">
        <v>3</v>
      </c>
      <c r="F1097" s="18"/>
      <c r="G1097" s="18"/>
      <c r="H1097" s="18"/>
      <c r="I1097" s="18"/>
      <c r="J1097" s="97">
        <f t="shared" si="831"/>
        <v>3</v>
      </c>
      <c r="K1097" s="3">
        <v>91.37</v>
      </c>
      <c r="L1097" s="3">
        <f t="shared" si="832"/>
        <v>274.11</v>
      </c>
      <c r="M1097" s="3">
        <v>91.9</v>
      </c>
      <c r="N1097" s="3">
        <f t="shared" si="833"/>
        <v>275.7</v>
      </c>
      <c r="O1097" s="3">
        <f t="shared" si="834"/>
        <v>0.53000000000000114</v>
      </c>
      <c r="P1097" s="3">
        <f t="shared" si="834"/>
        <v>1.589999999999975</v>
      </c>
      <c r="R1097" s="3">
        <f t="shared" si="835"/>
        <v>0</v>
      </c>
      <c r="S1097" s="3">
        <f t="shared" si="836"/>
        <v>0</v>
      </c>
      <c r="T1097" s="3">
        <f t="shared" si="837"/>
        <v>0</v>
      </c>
      <c r="U1097" s="3">
        <f t="shared" si="838"/>
        <v>0</v>
      </c>
    </row>
    <row r="1098" spans="2:21" s="1" customFormat="1" ht="15" customHeight="1" x14ac:dyDescent="0.3">
      <c r="B1098" s="4" t="s">
        <v>2087</v>
      </c>
      <c r="C1098" s="4" t="s">
        <v>2088</v>
      </c>
      <c r="D1098" s="3" t="s">
        <v>28</v>
      </c>
      <c r="E1098" s="18">
        <v>3</v>
      </c>
      <c r="F1098" s="18"/>
      <c r="G1098" s="18"/>
      <c r="H1098" s="18"/>
      <c r="I1098" s="18"/>
      <c r="J1098" s="97">
        <f t="shared" si="831"/>
        <v>3</v>
      </c>
      <c r="K1098" s="3">
        <v>40.43</v>
      </c>
      <c r="L1098" s="3">
        <f t="shared" si="832"/>
        <v>121.29</v>
      </c>
      <c r="M1098" s="3">
        <v>40.96</v>
      </c>
      <c r="N1098" s="3">
        <f t="shared" si="833"/>
        <v>122.88</v>
      </c>
      <c r="O1098" s="3">
        <f t="shared" si="834"/>
        <v>0.53000000000000114</v>
      </c>
      <c r="P1098" s="3">
        <f t="shared" si="834"/>
        <v>1.5899999999999892</v>
      </c>
      <c r="R1098" s="3">
        <f t="shared" si="835"/>
        <v>0</v>
      </c>
      <c r="S1098" s="3">
        <f t="shared" si="836"/>
        <v>0</v>
      </c>
      <c r="T1098" s="3">
        <f t="shared" si="837"/>
        <v>0</v>
      </c>
      <c r="U1098" s="3">
        <f t="shared" si="838"/>
        <v>0</v>
      </c>
    </row>
    <row r="1099" spans="2:21" s="1" customFormat="1" ht="25.2" hidden="1" customHeight="1" x14ac:dyDescent="0.3">
      <c r="B1099" s="12" t="s">
        <v>2089</v>
      </c>
      <c r="C1099" s="12" t="s">
        <v>1747</v>
      </c>
      <c r="D1099" s="13"/>
      <c r="E1099" s="17"/>
      <c r="F1099" s="17"/>
      <c r="G1099" s="17"/>
      <c r="H1099" s="17"/>
      <c r="I1099" s="17"/>
      <c r="J1099" s="17"/>
      <c r="K1099" s="13"/>
      <c r="L1099" s="13">
        <f>SUM(L1100:L1105)</f>
        <v>0</v>
      </c>
      <c r="M1099" s="13"/>
      <c r="N1099" s="13">
        <f>SUM(N1100:N1105)</f>
        <v>0</v>
      </c>
      <c r="O1099" s="13"/>
      <c r="P1099" s="13">
        <f>SUM(P1100:P1105)</f>
        <v>0</v>
      </c>
      <c r="R1099" s="13">
        <f t="shared" ref="R1099:U1099" si="839">SUM(R1100:R1105)</f>
        <v>0</v>
      </c>
      <c r="S1099" s="13">
        <f t="shared" si="839"/>
        <v>0</v>
      </c>
      <c r="T1099" s="13">
        <f t="shared" si="839"/>
        <v>0</v>
      </c>
      <c r="U1099" s="13">
        <f t="shared" si="839"/>
        <v>-16424.559999999998</v>
      </c>
    </row>
    <row r="1100" spans="2:21" s="1" customFormat="1" ht="15" hidden="1" customHeight="1" x14ac:dyDescent="0.3">
      <c r="B1100" s="4" t="s">
        <v>2090</v>
      </c>
      <c r="C1100" s="4" t="s">
        <v>1600</v>
      </c>
      <c r="D1100" s="3" t="s">
        <v>28</v>
      </c>
      <c r="E1100" s="18">
        <v>38</v>
      </c>
      <c r="F1100" s="18"/>
      <c r="G1100" s="18"/>
      <c r="H1100" s="18"/>
      <c r="I1100" s="18">
        <f>-VLOOKUP(B1100,'DD-5'!$B$12:$G$280,4,FALSE)</f>
        <v>-38</v>
      </c>
      <c r="J1100" s="97">
        <f t="shared" ref="J1100:J1105" si="840">SUM(E1100:I1100)</f>
        <v>0</v>
      </c>
      <c r="K1100" s="3">
        <v>96.6</v>
      </c>
      <c r="L1100" s="3">
        <f t="shared" ref="L1100:L1105" si="841">+ROUND(+IF(J1100="",0,J1100*K1100),2)</f>
        <v>0</v>
      </c>
      <c r="M1100" s="3">
        <v>97.86</v>
      </c>
      <c r="N1100" s="3">
        <f t="shared" ref="N1100:N1105" si="842">+ROUND(+IF(J1100="",0,J1100*M1100),2)</f>
        <v>0</v>
      </c>
      <c r="O1100" s="3">
        <f t="shared" ref="O1100:P1105" si="843">+M1100-K1100</f>
        <v>1.2600000000000051</v>
      </c>
      <c r="P1100" s="3">
        <f t="shared" si="843"/>
        <v>0</v>
      </c>
      <c r="R1100" s="3">
        <f t="shared" ref="R1100:U1105" si="844">+ROUND($K1100*F1100,2)</f>
        <v>0</v>
      </c>
      <c r="S1100" s="3">
        <f t="shared" si="844"/>
        <v>0</v>
      </c>
      <c r="T1100" s="3">
        <f t="shared" si="844"/>
        <v>0</v>
      </c>
      <c r="U1100" s="3">
        <f t="shared" si="844"/>
        <v>-3670.8</v>
      </c>
    </row>
    <row r="1101" spans="2:21" s="1" customFormat="1" ht="15" hidden="1" customHeight="1" x14ac:dyDescent="0.3">
      <c r="B1101" s="4" t="s">
        <v>2091</v>
      </c>
      <c r="C1101" s="4" t="s">
        <v>1602</v>
      </c>
      <c r="D1101" s="3" t="s">
        <v>28</v>
      </c>
      <c r="E1101" s="18">
        <v>10</v>
      </c>
      <c r="F1101" s="18"/>
      <c r="G1101" s="18"/>
      <c r="H1101" s="18"/>
      <c r="I1101" s="18">
        <f>-VLOOKUP(B1101,'DD-5'!$B$12:$G$280,4,FALSE)</f>
        <v>-10</v>
      </c>
      <c r="J1101" s="97">
        <f t="shared" si="840"/>
        <v>0</v>
      </c>
      <c r="K1101" s="3">
        <v>101.16</v>
      </c>
      <c r="L1101" s="3">
        <f t="shared" si="841"/>
        <v>0</v>
      </c>
      <c r="M1101" s="3">
        <v>102.42</v>
      </c>
      <c r="N1101" s="3">
        <f t="shared" si="842"/>
        <v>0</v>
      </c>
      <c r="O1101" s="3">
        <f t="shared" si="843"/>
        <v>1.2600000000000051</v>
      </c>
      <c r="P1101" s="3">
        <f t="shared" si="843"/>
        <v>0</v>
      </c>
      <c r="R1101" s="3">
        <f t="shared" si="844"/>
        <v>0</v>
      </c>
      <c r="S1101" s="3">
        <f t="shared" si="844"/>
        <v>0</v>
      </c>
      <c r="T1101" s="3">
        <f t="shared" si="844"/>
        <v>0</v>
      </c>
      <c r="U1101" s="3">
        <f t="shared" si="844"/>
        <v>-1011.6</v>
      </c>
    </row>
    <row r="1102" spans="2:21" s="1" customFormat="1" ht="15" hidden="1" customHeight="1" x14ac:dyDescent="0.3">
      <c r="B1102" s="4" t="s">
        <v>2092</v>
      </c>
      <c r="C1102" s="4" t="s">
        <v>1604</v>
      </c>
      <c r="D1102" s="3" t="s">
        <v>28</v>
      </c>
      <c r="E1102" s="18">
        <v>10</v>
      </c>
      <c r="F1102" s="18"/>
      <c r="G1102" s="18"/>
      <c r="H1102" s="18"/>
      <c r="I1102" s="18">
        <f>-VLOOKUP(B1102,'DD-5'!$B$12:$G$280,4,FALSE)</f>
        <v>-10</v>
      </c>
      <c r="J1102" s="97">
        <f t="shared" si="840"/>
        <v>0</v>
      </c>
      <c r="K1102" s="3">
        <v>484.14</v>
      </c>
      <c r="L1102" s="3">
        <f t="shared" si="841"/>
        <v>0</v>
      </c>
      <c r="M1102" s="3">
        <v>485.7</v>
      </c>
      <c r="N1102" s="3">
        <f t="shared" si="842"/>
        <v>0</v>
      </c>
      <c r="O1102" s="3">
        <f t="shared" si="843"/>
        <v>1.5600000000000023</v>
      </c>
      <c r="P1102" s="3">
        <f t="shared" si="843"/>
        <v>0</v>
      </c>
      <c r="R1102" s="3">
        <f t="shared" si="844"/>
        <v>0</v>
      </c>
      <c r="S1102" s="3">
        <f t="shared" si="844"/>
        <v>0</v>
      </c>
      <c r="T1102" s="3">
        <f t="shared" si="844"/>
        <v>0</v>
      </c>
      <c r="U1102" s="3">
        <f t="shared" si="844"/>
        <v>-4841.3999999999996</v>
      </c>
    </row>
    <row r="1103" spans="2:21" s="1" customFormat="1" ht="15" hidden="1" customHeight="1" x14ac:dyDescent="0.3">
      <c r="B1103" s="4" t="s">
        <v>2093</v>
      </c>
      <c r="C1103" s="4" t="s">
        <v>1606</v>
      </c>
      <c r="D1103" s="3" t="s">
        <v>28</v>
      </c>
      <c r="E1103" s="18">
        <v>2</v>
      </c>
      <c r="F1103" s="18"/>
      <c r="G1103" s="18"/>
      <c r="H1103" s="18"/>
      <c r="I1103" s="18">
        <f>-VLOOKUP(B1103,'DD-5'!$B$12:$G$280,4,FALSE)</f>
        <v>-2</v>
      </c>
      <c r="J1103" s="97">
        <f t="shared" si="840"/>
        <v>0</v>
      </c>
      <c r="K1103" s="3">
        <v>1026.53</v>
      </c>
      <c r="L1103" s="3">
        <f t="shared" si="841"/>
        <v>0</v>
      </c>
      <c r="M1103" s="3">
        <v>1028.0899999999999</v>
      </c>
      <c r="N1103" s="3">
        <f t="shared" si="842"/>
        <v>0</v>
      </c>
      <c r="O1103" s="3">
        <f t="shared" si="843"/>
        <v>1.5599999999999454</v>
      </c>
      <c r="P1103" s="3">
        <f t="shared" si="843"/>
        <v>0</v>
      </c>
      <c r="R1103" s="3">
        <f t="shared" si="844"/>
        <v>0</v>
      </c>
      <c r="S1103" s="3">
        <f t="shared" si="844"/>
        <v>0</v>
      </c>
      <c r="T1103" s="3">
        <f t="shared" si="844"/>
        <v>0</v>
      </c>
      <c r="U1103" s="3">
        <f t="shared" si="844"/>
        <v>-2053.06</v>
      </c>
    </row>
    <row r="1104" spans="2:21" s="1" customFormat="1" ht="15" hidden="1" customHeight="1" x14ac:dyDescent="0.3">
      <c r="B1104" s="4" t="s">
        <v>2094</v>
      </c>
      <c r="C1104" s="4" t="s">
        <v>1608</v>
      </c>
      <c r="D1104" s="3" t="s">
        <v>28</v>
      </c>
      <c r="E1104" s="18">
        <v>3</v>
      </c>
      <c r="F1104" s="18"/>
      <c r="G1104" s="18"/>
      <c r="H1104" s="18"/>
      <c r="I1104" s="18">
        <f>-VLOOKUP(B1104,'DD-5'!$B$12:$G$280,4,FALSE)</f>
        <v>-3</v>
      </c>
      <c r="J1104" s="97">
        <f t="shared" si="840"/>
        <v>0</v>
      </c>
      <c r="K1104" s="3">
        <v>1507.39</v>
      </c>
      <c r="L1104" s="3">
        <f t="shared" si="841"/>
        <v>0</v>
      </c>
      <c r="M1104" s="3">
        <v>1508.95</v>
      </c>
      <c r="N1104" s="3">
        <f t="shared" si="842"/>
        <v>0</v>
      </c>
      <c r="O1104" s="3">
        <f t="shared" si="843"/>
        <v>1.5599999999999454</v>
      </c>
      <c r="P1104" s="3">
        <f t="shared" si="843"/>
        <v>0</v>
      </c>
      <c r="R1104" s="3">
        <f t="shared" si="844"/>
        <v>0</v>
      </c>
      <c r="S1104" s="3">
        <f t="shared" si="844"/>
        <v>0</v>
      </c>
      <c r="T1104" s="3">
        <f t="shared" si="844"/>
        <v>0</v>
      </c>
      <c r="U1104" s="3">
        <f t="shared" si="844"/>
        <v>-4522.17</v>
      </c>
    </row>
    <row r="1105" spans="2:21" s="1" customFormat="1" ht="15" hidden="1" customHeight="1" x14ac:dyDescent="0.3">
      <c r="B1105" s="4" t="s">
        <v>2095</v>
      </c>
      <c r="C1105" s="4" t="s">
        <v>2096</v>
      </c>
      <c r="D1105" s="3" t="s">
        <v>28</v>
      </c>
      <c r="E1105" s="18">
        <v>1</v>
      </c>
      <c r="F1105" s="18"/>
      <c r="G1105" s="18"/>
      <c r="H1105" s="18"/>
      <c r="I1105" s="18">
        <f>-VLOOKUP(B1105,'DD-5'!$B$12:$G$280,4,FALSE)</f>
        <v>-1</v>
      </c>
      <c r="J1105" s="97">
        <f t="shared" si="840"/>
        <v>0</v>
      </c>
      <c r="K1105" s="3">
        <v>325.52999999999997</v>
      </c>
      <c r="L1105" s="3">
        <f t="shared" si="841"/>
        <v>0</v>
      </c>
      <c r="M1105" s="3">
        <v>327.31</v>
      </c>
      <c r="N1105" s="3">
        <f t="shared" si="842"/>
        <v>0</v>
      </c>
      <c r="O1105" s="3">
        <f t="shared" si="843"/>
        <v>1.7800000000000296</v>
      </c>
      <c r="P1105" s="3">
        <f t="shared" si="843"/>
        <v>0</v>
      </c>
      <c r="R1105" s="3">
        <f t="shared" si="844"/>
        <v>0</v>
      </c>
      <c r="S1105" s="3">
        <f t="shared" si="844"/>
        <v>0</v>
      </c>
      <c r="T1105" s="3">
        <f t="shared" si="844"/>
        <v>0</v>
      </c>
      <c r="U1105" s="3">
        <f t="shared" si="844"/>
        <v>-325.52999999999997</v>
      </c>
    </row>
    <row r="1106" spans="2:21" s="1" customFormat="1" ht="25.2" customHeight="1" x14ac:dyDescent="0.3">
      <c r="B1106" s="12" t="s">
        <v>2097</v>
      </c>
      <c r="C1106" s="12" t="s">
        <v>1473</v>
      </c>
      <c r="D1106" s="13"/>
      <c r="E1106" s="17"/>
      <c r="F1106" s="17"/>
      <c r="G1106" s="17"/>
      <c r="H1106" s="17"/>
      <c r="I1106" s="17"/>
      <c r="J1106" s="17"/>
      <c r="K1106" s="13"/>
      <c r="L1106" s="13">
        <f>SUM(L1107:L1112)</f>
        <v>5984.5099999999993</v>
      </c>
      <c r="M1106" s="13"/>
      <c r="N1106" s="13">
        <f>SUM(N1107:N1112)</f>
        <v>6083.54</v>
      </c>
      <c r="O1106" s="13"/>
      <c r="P1106" s="13">
        <f>SUM(P1107:P1112)</f>
        <v>99.03000000000003</v>
      </c>
      <c r="R1106" s="13">
        <f t="shared" ref="R1106:U1106" si="845">SUM(R1107:R1112)</f>
        <v>0</v>
      </c>
      <c r="S1106" s="13">
        <f t="shared" si="845"/>
        <v>0</v>
      </c>
      <c r="T1106" s="13">
        <f t="shared" si="845"/>
        <v>0</v>
      </c>
      <c r="U1106" s="13">
        <f t="shared" si="845"/>
        <v>0</v>
      </c>
    </row>
    <row r="1107" spans="2:21" s="1" customFormat="1" ht="15" customHeight="1" x14ac:dyDescent="0.3">
      <c r="B1107" s="4" t="s">
        <v>2098</v>
      </c>
      <c r="C1107" s="4" t="s">
        <v>1475</v>
      </c>
      <c r="D1107" s="3" t="s">
        <v>28</v>
      </c>
      <c r="E1107" s="18">
        <v>48</v>
      </c>
      <c r="F1107" s="18"/>
      <c r="G1107" s="18"/>
      <c r="H1107" s="18"/>
      <c r="I1107" s="18"/>
      <c r="J1107" s="97">
        <f t="shared" ref="J1107:J1112" si="846">SUM(E1107:I1107)</f>
        <v>48</v>
      </c>
      <c r="K1107" s="3">
        <v>54.19</v>
      </c>
      <c r="L1107" s="3">
        <f t="shared" ref="L1107:L1112" si="847">+ROUND(+IF(J1107="",0,J1107*K1107),2)</f>
        <v>2601.12</v>
      </c>
      <c r="M1107" s="3">
        <v>55.26</v>
      </c>
      <c r="N1107" s="3">
        <f t="shared" ref="N1107:N1112" si="848">+ROUND(+IF(J1107="",0,J1107*M1107),2)</f>
        <v>2652.48</v>
      </c>
      <c r="O1107" s="3">
        <f t="shared" ref="O1107:P1112" si="849">+M1107-K1107</f>
        <v>1.0700000000000003</v>
      </c>
      <c r="P1107" s="3">
        <f t="shared" si="849"/>
        <v>51.360000000000127</v>
      </c>
      <c r="R1107" s="3">
        <f t="shared" ref="R1107:U1112" si="850">+ROUND($K1107*F1107,2)</f>
        <v>0</v>
      </c>
      <c r="S1107" s="3">
        <f t="shared" si="850"/>
        <v>0</v>
      </c>
      <c r="T1107" s="3">
        <f t="shared" si="850"/>
        <v>0</v>
      </c>
      <c r="U1107" s="3">
        <f t="shared" si="850"/>
        <v>0</v>
      </c>
    </row>
    <row r="1108" spans="2:21" s="1" customFormat="1" ht="15" customHeight="1" x14ac:dyDescent="0.3">
      <c r="B1108" s="4" t="s">
        <v>2099</v>
      </c>
      <c r="C1108" s="4" t="s">
        <v>1477</v>
      </c>
      <c r="D1108" s="3" t="s">
        <v>28</v>
      </c>
      <c r="E1108" s="18">
        <v>12</v>
      </c>
      <c r="F1108" s="18"/>
      <c r="G1108" s="18"/>
      <c r="H1108" s="18"/>
      <c r="I1108" s="18"/>
      <c r="J1108" s="97">
        <f t="shared" si="846"/>
        <v>12</v>
      </c>
      <c r="K1108" s="3">
        <v>68.349999999999994</v>
      </c>
      <c r="L1108" s="3">
        <f t="shared" si="847"/>
        <v>820.2</v>
      </c>
      <c r="M1108" s="3">
        <v>69.42</v>
      </c>
      <c r="N1108" s="3">
        <f t="shared" si="848"/>
        <v>833.04</v>
      </c>
      <c r="O1108" s="3">
        <f t="shared" si="849"/>
        <v>1.0700000000000074</v>
      </c>
      <c r="P1108" s="3">
        <f t="shared" si="849"/>
        <v>12.839999999999918</v>
      </c>
      <c r="R1108" s="3">
        <f t="shared" si="850"/>
        <v>0</v>
      </c>
      <c r="S1108" s="3">
        <f t="shared" si="850"/>
        <v>0</v>
      </c>
      <c r="T1108" s="3">
        <f t="shared" si="850"/>
        <v>0</v>
      </c>
      <c r="U1108" s="3">
        <f t="shared" si="850"/>
        <v>0</v>
      </c>
    </row>
    <row r="1109" spans="2:21" s="1" customFormat="1" ht="15" customHeight="1" x14ac:dyDescent="0.3">
      <c r="B1109" s="4" t="s">
        <v>2100</v>
      </c>
      <c r="C1109" s="4" t="s">
        <v>1481</v>
      </c>
      <c r="D1109" s="3" t="s">
        <v>28</v>
      </c>
      <c r="E1109" s="18">
        <v>76</v>
      </c>
      <c r="F1109" s="18"/>
      <c r="G1109" s="18"/>
      <c r="H1109" s="18"/>
      <c r="I1109" s="18"/>
      <c r="J1109" s="97">
        <f t="shared" si="846"/>
        <v>76</v>
      </c>
      <c r="K1109" s="3">
        <v>25.96</v>
      </c>
      <c r="L1109" s="3">
        <f t="shared" si="847"/>
        <v>1972.96</v>
      </c>
      <c r="M1109" s="3">
        <v>26.23</v>
      </c>
      <c r="N1109" s="3">
        <f t="shared" si="848"/>
        <v>1993.48</v>
      </c>
      <c r="O1109" s="3">
        <f t="shared" si="849"/>
        <v>0.26999999999999957</v>
      </c>
      <c r="P1109" s="3">
        <f t="shared" si="849"/>
        <v>20.519999999999982</v>
      </c>
      <c r="R1109" s="3">
        <f t="shared" si="850"/>
        <v>0</v>
      </c>
      <c r="S1109" s="3">
        <f t="shared" si="850"/>
        <v>0</v>
      </c>
      <c r="T1109" s="3">
        <f t="shared" si="850"/>
        <v>0</v>
      </c>
      <c r="U1109" s="3">
        <f t="shared" si="850"/>
        <v>0</v>
      </c>
    </row>
    <row r="1110" spans="2:21" s="1" customFormat="1" ht="15" customHeight="1" x14ac:dyDescent="0.3">
      <c r="B1110" s="4" t="s">
        <v>2101</v>
      </c>
      <c r="C1110" s="4" t="s">
        <v>1591</v>
      </c>
      <c r="D1110" s="3" t="s">
        <v>28</v>
      </c>
      <c r="E1110" s="18">
        <v>5</v>
      </c>
      <c r="F1110" s="18"/>
      <c r="G1110" s="18"/>
      <c r="H1110" s="18"/>
      <c r="I1110" s="18"/>
      <c r="J1110" s="97">
        <f t="shared" si="846"/>
        <v>5</v>
      </c>
      <c r="K1110" s="3">
        <v>66.47</v>
      </c>
      <c r="L1110" s="3">
        <f t="shared" si="847"/>
        <v>332.35</v>
      </c>
      <c r="M1110" s="3">
        <v>68.06</v>
      </c>
      <c r="N1110" s="3">
        <f t="shared" si="848"/>
        <v>340.3</v>
      </c>
      <c r="O1110" s="3">
        <f t="shared" si="849"/>
        <v>1.5900000000000034</v>
      </c>
      <c r="P1110" s="3">
        <f t="shared" si="849"/>
        <v>7.9499999999999886</v>
      </c>
      <c r="R1110" s="3">
        <f t="shared" si="850"/>
        <v>0</v>
      </c>
      <c r="S1110" s="3">
        <f t="shared" si="850"/>
        <v>0</v>
      </c>
      <c r="T1110" s="3">
        <f t="shared" si="850"/>
        <v>0</v>
      </c>
      <c r="U1110" s="3">
        <f t="shared" si="850"/>
        <v>0</v>
      </c>
    </row>
    <row r="1111" spans="2:21" s="1" customFormat="1" ht="15" customHeight="1" x14ac:dyDescent="0.3">
      <c r="B1111" s="4" t="s">
        <v>2102</v>
      </c>
      <c r="C1111" s="4" t="s">
        <v>1491</v>
      </c>
      <c r="D1111" s="3" t="s">
        <v>28</v>
      </c>
      <c r="E1111" s="18">
        <v>2</v>
      </c>
      <c r="F1111" s="18"/>
      <c r="G1111" s="18"/>
      <c r="H1111" s="18"/>
      <c r="I1111" s="18"/>
      <c r="J1111" s="97">
        <f t="shared" si="846"/>
        <v>2</v>
      </c>
      <c r="K1111" s="3">
        <v>60.47</v>
      </c>
      <c r="L1111" s="3">
        <f t="shared" si="847"/>
        <v>120.94</v>
      </c>
      <c r="M1111" s="3">
        <v>62.06</v>
      </c>
      <c r="N1111" s="3">
        <f t="shared" si="848"/>
        <v>124.12</v>
      </c>
      <c r="O1111" s="3">
        <f t="shared" si="849"/>
        <v>1.5900000000000034</v>
      </c>
      <c r="P1111" s="3">
        <f t="shared" si="849"/>
        <v>3.1800000000000068</v>
      </c>
      <c r="R1111" s="3">
        <f t="shared" si="850"/>
        <v>0</v>
      </c>
      <c r="S1111" s="3">
        <f t="shared" si="850"/>
        <v>0</v>
      </c>
      <c r="T1111" s="3">
        <f t="shared" si="850"/>
        <v>0</v>
      </c>
      <c r="U1111" s="3">
        <f t="shared" si="850"/>
        <v>0</v>
      </c>
    </row>
    <row r="1112" spans="2:21" s="1" customFormat="1" ht="15" customHeight="1" x14ac:dyDescent="0.3">
      <c r="B1112" s="4" t="s">
        <v>2103</v>
      </c>
      <c r="C1112" s="4" t="s">
        <v>1594</v>
      </c>
      <c r="D1112" s="3" t="s">
        <v>28</v>
      </c>
      <c r="E1112" s="18">
        <v>2</v>
      </c>
      <c r="F1112" s="18"/>
      <c r="G1112" s="18"/>
      <c r="H1112" s="18"/>
      <c r="I1112" s="18"/>
      <c r="J1112" s="97">
        <f t="shared" si="846"/>
        <v>2</v>
      </c>
      <c r="K1112" s="3">
        <v>68.47</v>
      </c>
      <c r="L1112" s="3">
        <f t="shared" si="847"/>
        <v>136.94</v>
      </c>
      <c r="M1112" s="3">
        <v>70.06</v>
      </c>
      <c r="N1112" s="3">
        <f t="shared" si="848"/>
        <v>140.12</v>
      </c>
      <c r="O1112" s="3">
        <f t="shared" si="849"/>
        <v>1.5900000000000034</v>
      </c>
      <c r="P1112" s="3">
        <f t="shared" si="849"/>
        <v>3.1800000000000068</v>
      </c>
      <c r="R1112" s="3">
        <f t="shared" si="850"/>
        <v>0</v>
      </c>
      <c r="S1112" s="3">
        <f t="shared" si="850"/>
        <v>0</v>
      </c>
      <c r="T1112" s="3">
        <f t="shared" si="850"/>
        <v>0</v>
      </c>
      <c r="U1112" s="3">
        <f t="shared" si="850"/>
        <v>0</v>
      </c>
    </row>
    <row r="1113" spans="2:21" s="1" customFormat="1" ht="25.2" customHeight="1" x14ac:dyDescent="0.3">
      <c r="B1113" s="12" t="s">
        <v>2104</v>
      </c>
      <c r="C1113" s="12" t="s">
        <v>1616</v>
      </c>
      <c r="D1113" s="13"/>
      <c r="E1113" s="17"/>
      <c r="F1113" s="17"/>
      <c r="G1113" s="17"/>
      <c r="H1113" s="17"/>
      <c r="I1113" s="17"/>
      <c r="J1113" s="17"/>
      <c r="K1113" s="13"/>
      <c r="L1113" s="13">
        <f>SUM(L1114)</f>
        <v>137745.1</v>
      </c>
      <c r="M1113" s="13"/>
      <c r="N1113" s="13">
        <f>SUM(N1114)</f>
        <v>137931.6</v>
      </c>
      <c r="O1113" s="13"/>
      <c r="P1113" s="13">
        <f>SUM(P1114)</f>
        <v>186.5</v>
      </c>
      <c r="R1113" s="13">
        <f t="shared" ref="R1113:U1113" si="851">SUM(R1114)</f>
        <v>0</v>
      </c>
      <c r="S1113" s="13">
        <f t="shared" si="851"/>
        <v>0</v>
      </c>
      <c r="T1113" s="13">
        <f t="shared" si="851"/>
        <v>0</v>
      </c>
      <c r="U1113" s="13">
        <f t="shared" si="851"/>
        <v>0</v>
      </c>
    </row>
    <row r="1114" spans="2:21" s="1" customFormat="1" ht="15" customHeight="1" x14ac:dyDescent="0.3">
      <c r="B1114" s="4" t="s">
        <v>2105</v>
      </c>
      <c r="C1114" s="4" t="s">
        <v>2106</v>
      </c>
      <c r="D1114" s="3" t="s">
        <v>42</v>
      </c>
      <c r="E1114" s="18">
        <v>1</v>
      </c>
      <c r="F1114" s="18"/>
      <c r="G1114" s="18"/>
      <c r="H1114" s="18"/>
      <c r="I1114" s="18"/>
      <c r="J1114" s="97">
        <f>SUM(E1114:I1114)</f>
        <v>1</v>
      </c>
      <c r="K1114" s="3">
        <v>137745.1</v>
      </c>
      <c r="L1114" s="3">
        <f t="shared" ref="L1114" si="852">+ROUND(+IF(J1114="",0,J1114*K1114),2)</f>
        <v>137745.1</v>
      </c>
      <c r="M1114" s="3">
        <v>137931.6</v>
      </c>
      <c r="N1114" s="3">
        <f t="shared" ref="N1114" si="853">+ROUND(+IF(J1114="",0,J1114*M1114),2)</f>
        <v>137931.6</v>
      </c>
      <c r="O1114" s="3">
        <f>+M1114-K1114</f>
        <v>186.5</v>
      </c>
      <c r="P1114" s="3">
        <f>+N1114-L1114</f>
        <v>186.5</v>
      </c>
      <c r="R1114" s="3">
        <f>+ROUND($K1114*F1114,2)</f>
        <v>0</v>
      </c>
      <c r="S1114" s="3">
        <f>+ROUND($K1114*G1114,2)</f>
        <v>0</v>
      </c>
      <c r="T1114" s="3">
        <f>+ROUND($K1114*H1114,2)</f>
        <v>0</v>
      </c>
      <c r="U1114" s="3">
        <f>+ROUND($K1114*I1114,2)</f>
        <v>0</v>
      </c>
    </row>
    <row r="1115" spans="2:21" s="1" customFormat="1" ht="25.2" hidden="1" customHeight="1" x14ac:dyDescent="0.3">
      <c r="B1115" s="12" t="s">
        <v>2107</v>
      </c>
      <c r="C1115" s="12" t="s">
        <v>1523</v>
      </c>
      <c r="D1115" s="13"/>
      <c r="E1115" s="17"/>
      <c r="F1115" s="17"/>
      <c r="G1115" s="17"/>
      <c r="H1115" s="17"/>
      <c r="I1115" s="17"/>
      <c r="J1115" s="17"/>
      <c r="K1115" s="13"/>
      <c r="L1115" s="13">
        <f>SUM(L1116)</f>
        <v>1385.91</v>
      </c>
      <c r="M1115" s="13"/>
      <c r="N1115" s="13">
        <f>SUM(N1116)</f>
        <v>1385.91</v>
      </c>
      <c r="O1115" s="13"/>
      <c r="P1115" s="13">
        <f>SUM(P1116)</f>
        <v>0</v>
      </c>
      <c r="R1115" s="13">
        <f t="shared" ref="R1115:U1115" si="854">SUM(R1116)</f>
        <v>0</v>
      </c>
      <c r="S1115" s="13">
        <f t="shared" si="854"/>
        <v>0</v>
      </c>
      <c r="T1115" s="13">
        <f t="shared" si="854"/>
        <v>306.97000000000003</v>
      </c>
      <c r="U1115" s="13">
        <f t="shared" si="854"/>
        <v>0</v>
      </c>
    </row>
    <row r="1116" spans="2:21" s="1" customFormat="1" ht="15" hidden="1" customHeight="1" x14ac:dyDescent="0.3">
      <c r="B1116" s="4" t="s">
        <v>2108</v>
      </c>
      <c r="C1116" s="4" t="s">
        <v>2109</v>
      </c>
      <c r="D1116" s="3" t="s">
        <v>25</v>
      </c>
      <c r="E1116" s="18">
        <v>914.36</v>
      </c>
      <c r="F1116" s="18"/>
      <c r="G1116" s="18"/>
      <c r="H1116" s="18">
        <f>VLOOKUP(B1116,'MM-5'!$B$12:$G$255,4,FALSE)</f>
        <v>260.14</v>
      </c>
      <c r="I1116" s="18"/>
      <c r="J1116" s="97">
        <f>SUM(E1116:I1116)</f>
        <v>1174.5</v>
      </c>
      <c r="K1116" s="3">
        <v>1.18</v>
      </c>
      <c r="L1116" s="3">
        <f t="shared" ref="L1116" si="855">+ROUND(+IF(J1116="",0,J1116*K1116),2)</f>
        <v>1385.91</v>
      </c>
      <c r="M1116" s="3">
        <v>1.18</v>
      </c>
      <c r="N1116" s="3">
        <f t="shared" ref="N1116" si="856">+ROUND(+IF(J1116="",0,J1116*M1116),2)</f>
        <v>1385.91</v>
      </c>
      <c r="O1116" s="3">
        <f>+M1116-K1116</f>
        <v>0</v>
      </c>
      <c r="P1116" s="3">
        <f>+N1116-L1116</f>
        <v>0</v>
      </c>
      <c r="R1116" s="3">
        <f>+ROUND($K1116*F1116,2)</f>
        <v>0</v>
      </c>
      <c r="S1116" s="3">
        <f>+ROUND($K1116*G1116,2)</f>
        <v>0</v>
      </c>
      <c r="T1116" s="3">
        <f>+ROUND($K1116*H1116,2)</f>
        <v>306.97000000000003</v>
      </c>
      <c r="U1116" s="3">
        <f>+ROUND($K1116*I1116,2)</f>
        <v>0</v>
      </c>
    </row>
    <row r="1117" spans="2:21" s="1" customFormat="1" ht="25.2" customHeight="1" x14ac:dyDescent="0.3">
      <c r="B1117" s="10" t="s">
        <v>2110</v>
      </c>
      <c r="C1117" s="10" t="s">
        <v>2111</v>
      </c>
      <c r="D1117" s="11"/>
      <c r="E1117" s="16"/>
      <c r="F1117" s="16"/>
      <c r="G1117" s="16"/>
      <c r="H1117" s="16"/>
      <c r="I1117" s="16"/>
      <c r="J1117" s="16"/>
      <c r="K1117" s="11"/>
      <c r="L1117" s="11">
        <f>+L1118+L1120+L1123+L1129</f>
        <v>53870.659999999996</v>
      </c>
      <c r="M1117" s="11"/>
      <c r="N1117" s="11">
        <f>+N1118+N1120+N1123+N1129</f>
        <v>55339.69999999999</v>
      </c>
      <c r="O1117" s="11"/>
      <c r="P1117" s="11">
        <f>+P1118+P1120+P1123+P1129</f>
        <v>1469.0400000000002</v>
      </c>
      <c r="R1117" s="11">
        <f t="shared" ref="R1117:U1117" si="857">+R1118+R1120+R1123+R1129</f>
        <v>0</v>
      </c>
      <c r="S1117" s="11">
        <f t="shared" si="857"/>
        <v>0</v>
      </c>
      <c r="T1117" s="11">
        <f t="shared" si="857"/>
        <v>7817.6999999999989</v>
      </c>
      <c r="U1117" s="11">
        <f t="shared" si="857"/>
        <v>0</v>
      </c>
    </row>
    <row r="1118" spans="2:21" s="1" customFormat="1" ht="25.2" customHeight="1" x14ac:dyDescent="0.3">
      <c r="B1118" s="12" t="s">
        <v>2112</v>
      </c>
      <c r="C1118" s="12" t="s">
        <v>2113</v>
      </c>
      <c r="D1118" s="13"/>
      <c r="E1118" s="17"/>
      <c r="F1118" s="17"/>
      <c r="G1118" s="17"/>
      <c r="H1118" s="17"/>
      <c r="I1118" s="17"/>
      <c r="J1118" s="17"/>
      <c r="K1118" s="13"/>
      <c r="L1118" s="13">
        <f>SUM(L1119)</f>
        <v>7687.74</v>
      </c>
      <c r="M1118" s="13"/>
      <c r="N1118" s="13">
        <f>SUM(N1119)</f>
        <v>7947.84</v>
      </c>
      <c r="O1118" s="13"/>
      <c r="P1118" s="13">
        <f>SUM(P1119)</f>
        <v>260.10000000000036</v>
      </c>
      <c r="R1118" s="13">
        <f t="shared" ref="R1118:U1118" si="858">SUM(R1119)</f>
        <v>0</v>
      </c>
      <c r="S1118" s="13">
        <f t="shared" si="858"/>
        <v>0</v>
      </c>
      <c r="T1118" s="13">
        <f t="shared" si="858"/>
        <v>1582.77</v>
      </c>
      <c r="U1118" s="13">
        <f t="shared" si="858"/>
        <v>0</v>
      </c>
    </row>
    <row r="1119" spans="2:21" s="1" customFormat="1" ht="15" customHeight="1" x14ac:dyDescent="0.3">
      <c r="B1119" s="4" t="s">
        <v>2114</v>
      </c>
      <c r="C1119" s="4" t="s">
        <v>2115</v>
      </c>
      <c r="D1119" s="3" t="s">
        <v>1337</v>
      </c>
      <c r="E1119" s="18">
        <v>81</v>
      </c>
      <c r="F1119" s="18"/>
      <c r="G1119" s="18"/>
      <c r="H1119" s="18">
        <f>VLOOKUP(B1119,'MM-5'!$B$12:$G$255,4,FALSE)</f>
        <v>21</v>
      </c>
      <c r="I1119" s="18"/>
      <c r="J1119" s="97">
        <f>SUM(E1119:I1119)</f>
        <v>102</v>
      </c>
      <c r="K1119" s="3">
        <v>75.37</v>
      </c>
      <c r="L1119" s="3">
        <f t="shared" ref="L1119" si="859">+ROUND(+IF(J1119="",0,J1119*K1119),2)</f>
        <v>7687.74</v>
      </c>
      <c r="M1119" s="3">
        <v>77.92</v>
      </c>
      <c r="N1119" s="3">
        <f t="shared" ref="N1119" si="860">+ROUND(+IF(J1119="",0,J1119*M1119),2)</f>
        <v>7947.84</v>
      </c>
      <c r="O1119" s="3">
        <f>+M1119-K1119</f>
        <v>2.5499999999999972</v>
      </c>
      <c r="P1119" s="3">
        <f>+N1119-L1119</f>
        <v>260.10000000000036</v>
      </c>
      <c r="R1119" s="3">
        <f>+ROUND($K1119*F1119,2)</f>
        <v>0</v>
      </c>
      <c r="S1119" s="3">
        <f>+ROUND($K1119*G1119,2)</f>
        <v>0</v>
      </c>
      <c r="T1119" s="3">
        <f>+ROUND($K1119*H1119,2)</f>
        <v>1582.77</v>
      </c>
      <c r="U1119" s="3">
        <f>+ROUND($K1119*I1119,2)</f>
        <v>0</v>
      </c>
    </row>
    <row r="1120" spans="2:21" s="1" customFormat="1" ht="25.2" customHeight="1" x14ac:dyDescent="0.3">
      <c r="B1120" s="12" t="s">
        <v>2116</v>
      </c>
      <c r="C1120" s="12" t="s">
        <v>1892</v>
      </c>
      <c r="D1120" s="13"/>
      <c r="E1120" s="17"/>
      <c r="F1120" s="17"/>
      <c r="G1120" s="17"/>
      <c r="H1120" s="17"/>
      <c r="I1120" s="17"/>
      <c r="J1120" s="17"/>
      <c r="K1120" s="13"/>
      <c r="L1120" s="13">
        <f>SUM(L1121:L1122)</f>
        <v>26317.37</v>
      </c>
      <c r="M1120" s="13"/>
      <c r="N1120" s="13">
        <f>SUM(N1121:N1122)</f>
        <v>26878.699999999997</v>
      </c>
      <c r="O1120" s="13"/>
      <c r="P1120" s="13">
        <f>SUM(P1121:P1122)</f>
        <v>561.32999999999993</v>
      </c>
      <c r="R1120" s="13">
        <f t="shared" ref="R1120:U1120" si="861">SUM(R1121:R1122)</f>
        <v>0</v>
      </c>
      <c r="S1120" s="13">
        <f t="shared" si="861"/>
        <v>0</v>
      </c>
      <c r="T1120" s="13">
        <f t="shared" si="861"/>
        <v>5947.19</v>
      </c>
      <c r="U1120" s="13">
        <f t="shared" si="861"/>
        <v>0</v>
      </c>
    </row>
    <row r="1121" spans="2:21" s="1" customFormat="1" ht="15" customHeight="1" x14ac:dyDescent="0.3">
      <c r="B1121" s="4" t="s">
        <v>2117</v>
      </c>
      <c r="C1121" s="4" t="s">
        <v>2118</v>
      </c>
      <c r="D1121" s="3" t="s">
        <v>25</v>
      </c>
      <c r="E1121" s="18">
        <v>367.44</v>
      </c>
      <c r="F1121" s="18"/>
      <c r="G1121" s="18"/>
      <c r="H1121" s="18">
        <f>VLOOKUP(B1121,'MM-5'!$B$12:$G$255,4,FALSE)</f>
        <v>17.48</v>
      </c>
      <c r="I1121" s="18"/>
      <c r="J1121" s="97">
        <f>SUM(E1121:I1121)</f>
        <v>384.92</v>
      </c>
      <c r="K1121" s="3">
        <v>34.92</v>
      </c>
      <c r="L1121" s="3">
        <f t="shared" ref="L1121:L1122" si="862">+ROUND(+IF(J1121="",0,J1121*K1121),2)</f>
        <v>13441.41</v>
      </c>
      <c r="M1121" s="3">
        <v>35.700000000000003</v>
      </c>
      <c r="N1121" s="3">
        <f t="shared" ref="N1121:N1122" si="863">+ROUND(+IF(J1121="",0,J1121*M1121),2)</f>
        <v>13741.64</v>
      </c>
      <c r="O1121" s="3">
        <f t="shared" ref="O1121:P1122" si="864">+M1121-K1121</f>
        <v>0.78000000000000114</v>
      </c>
      <c r="P1121" s="3">
        <f t="shared" si="864"/>
        <v>300.22999999999956</v>
      </c>
      <c r="R1121" s="3">
        <f t="shared" ref="R1121:U1122" si="865">+ROUND($K1121*F1121,2)</f>
        <v>0</v>
      </c>
      <c r="S1121" s="3">
        <f t="shared" si="865"/>
        <v>0</v>
      </c>
      <c r="T1121" s="3">
        <f t="shared" si="865"/>
        <v>610.4</v>
      </c>
      <c r="U1121" s="3">
        <f t="shared" si="865"/>
        <v>0</v>
      </c>
    </row>
    <row r="1122" spans="2:21" s="1" customFormat="1" ht="15" customHeight="1" x14ac:dyDescent="0.3">
      <c r="B1122" s="4" t="s">
        <v>2119</v>
      </c>
      <c r="C1122" s="4" t="s">
        <v>2120</v>
      </c>
      <c r="D1122" s="3" t="s">
        <v>25</v>
      </c>
      <c r="E1122" s="18">
        <v>218.4</v>
      </c>
      <c r="F1122" s="18"/>
      <c r="G1122" s="18"/>
      <c r="H1122" s="18">
        <f>VLOOKUP(B1122,'MM-5'!$B$12:$G$255,4,FALSE)</f>
        <v>154.6</v>
      </c>
      <c r="I1122" s="18"/>
      <c r="J1122" s="97">
        <f>SUM(E1122:I1122)</f>
        <v>373</v>
      </c>
      <c r="K1122" s="3">
        <v>34.520000000000003</v>
      </c>
      <c r="L1122" s="3">
        <f t="shared" si="862"/>
        <v>12875.96</v>
      </c>
      <c r="M1122" s="3">
        <v>35.22</v>
      </c>
      <c r="N1122" s="3">
        <f t="shared" si="863"/>
        <v>13137.06</v>
      </c>
      <c r="O1122" s="3">
        <f t="shared" si="864"/>
        <v>0.69999999999999574</v>
      </c>
      <c r="P1122" s="3">
        <f t="shared" si="864"/>
        <v>261.10000000000036</v>
      </c>
      <c r="R1122" s="3">
        <f t="shared" si="865"/>
        <v>0</v>
      </c>
      <c r="S1122" s="3">
        <f t="shared" si="865"/>
        <v>0</v>
      </c>
      <c r="T1122" s="3">
        <f t="shared" si="865"/>
        <v>5336.79</v>
      </c>
      <c r="U1122" s="3">
        <f t="shared" si="865"/>
        <v>0</v>
      </c>
    </row>
    <row r="1123" spans="2:21" s="1" customFormat="1" ht="25.2" customHeight="1" x14ac:dyDescent="0.3">
      <c r="B1123" s="12" t="s">
        <v>2121</v>
      </c>
      <c r="C1123" s="12" t="s">
        <v>2122</v>
      </c>
      <c r="D1123" s="13"/>
      <c r="E1123" s="17"/>
      <c r="F1123" s="17"/>
      <c r="G1123" s="17"/>
      <c r="H1123" s="17"/>
      <c r="I1123" s="17"/>
      <c r="J1123" s="17"/>
      <c r="K1123" s="13"/>
      <c r="L1123" s="13">
        <f>SUM(L1124:L1128)</f>
        <v>17322.09</v>
      </c>
      <c r="M1123" s="13"/>
      <c r="N1123" s="13">
        <f>SUM(N1124:N1128)</f>
        <v>17896.530000000002</v>
      </c>
      <c r="O1123" s="13"/>
      <c r="P1123" s="13">
        <f>SUM(P1124:P1128)</f>
        <v>574.43999999999983</v>
      </c>
      <c r="R1123" s="13">
        <f t="shared" ref="R1123:U1123" si="866">SUM(R1124:R1128)</f>
        <v>0</v>
      </c>
      <c r="S1123" s="13">
        <f t="shared" si="866"/>
        <v>0</v>
      </c>
      <c r="T1123" s="13">
        <f t="shared" si="866"/>
        <v>208.86</v>
      </c>
      <c r="U1123" s="13">
        <f t="shared" si="866"/>
        <v>0</v>
      </c>
    </row>
    <row r="1124" spans="2:21" s="1" customFormat="1" ht="15" customHeight="1" x14ac:dyDescent="0.3">
      <c r="B1124" s="4" t="s">
        <v>2123</v>
      </c>
      <c r="C1124" s="4" t="s">
        <v>2124</v>
      </c>
      <c r="D1124" s="3" t="s">
        <v>28</v>
      </c>
      <c r="E1124" s="18">
        <v>207</v>
      </c>
      <c r="F1124" s="18"/>
      <c r="G1124" s="18"/>
      <c r="H1124" s="18"/>
      <c r="I1124" s="18"/>
      <c r="J1124" s="97">
        <f>SUM(E1124:I1124)</f>
        <v>207</v>
      </c>
      <c r="K1124" s="3">
        <v>36.69</v>
      </c>
      <c r="L1124" s="3">
        <f t="shared" ref="L1124:L1128" si="867">+ROUND(+IF(J1124="",0,J1124*K1124),2)</f>
        <v>7594.83</v>
      </c>
      <c r="M1124" s="3">
        <v>37.99</v>
      </c>
      <c r="N1124" s="3">
        <f t="shared" ref="N1124:N1128" si="868">+ROUND(+IF(J1124="",0,J1124*M1124),2)</f>
        <v>7863.93</v>
      </c>
      <c r="O1124" s="3">
        <f t="shared" ref="O1124:P1128" si="869">+M1124-K1124</f>
        <v>1.3000000000000043</v>
      </c>
      <c r="P1124" s="3">
        <f t="shared" si="869"/>
        <v>269.10000000000036</v>
      </c>
      <c r="R1124" s="3">
        <f t="shared" ref="R1124:U1128" si="870">+ROUND($K1124*F1124,2)</f>
        <v>0</v>
      </c>
      <c r="S1124" s="3">
        <f t="shared" si="870"/>
        <v>0</v>
      </c>
      <c r="T1124" s="3">
        <f t="shared" si="870"/>
        <v>0</v>
      </c>
      <c r="U1124" s="3">
        <f t="shared" si="870"/>
        <v>0</v>
      </c>
    </row>
    <row r="1125" spans="2:21" s="1" customFormat="1" ht="15" customHeight="1" x14ac:dyDescent="0.3">
      <c r="B1125" s="4" t="s">
        <v>2125</v>
      </c>
      <c r="C1125" s="4" t="s">
        <v>2126</v>
      </c>
      <c r="D1125" s="3" t="s">
        <v>28</v>
      </c>
      <c r="E1125" s="18">
        <v>77</v>
      </c>
      <c r="F1125" s="18"/>
      <c r="G1125" s="18"/>
      <c r="H1125" s="18"/>
      <c r="I1125" s="18"/>
      <c r="J1125" s="97">
        <f>SUM(E1125:I1125)</f>
        <v>77</v>
      </c>
      <c r="K1125" s="3">
        <v>29.97</v>
      </c>
      <c r="L1125" s="3">
        <f t="shared" si="867"/>
        <v>2307.69</v>
      </c>
      <c r="M1125" s="3">
        <v>31.27</v>
      </c>
      <c r="N1125" s="3">
        <f t="shared" si="868"/>
        <v>2407.79</v>
      </c>
      <c r="O1125" s="3">
        <f t="shared" si="869"/>
        <v>1.3000000000000007</v>
      </c>
      <c r="P1125" s="3">
        <f t="shared" si="869"/>
        <v>100.09999999999991</v>
      </c>
      <c r="R1125" s="3">
        <f t="shared" si="870"/>
        <v>0</v>
      </c>
      <c r="S1125" s="3">
        <f t="shared" si="870"/>
        <v>0</v>
      </c>
      <c r="T1125" s="3">
        <f t="shared" si="870"/>
        <v>0</v>
      </c>
      <c r="U1125" s="3">
        <f t="shared" si="870"/>
        <v>0</v>
      </c>
    </row>
    <row r="1126" spans="2:21" s="1" customFormat="1" ht="15" customHeight="1" x14ac:dyDescent="0.3">
      <c r="B1126" s="4" t="s">
        <v>2127</v>
      </c>
      <c r="C1126" s="4" t="s">
        <v>1949</v>
      </c>
      <c r="D1126" s="3" t="s">
        <v>28</v>
      </c>
      <c r="E1126" s="18">
        <v>11</v>
      </c>
      <c r="F1126" s="18"/>
      <c r="G1126" s="18"/>
      <c r="H1126" s="18"/>
      <c r="I1126" s="18"/>
      <c r="J1126" s="97">
        <f>SUM(E1126:I1126)</f>
        <v>11</v>
      </c>
      <c r="K1126" s="3">
        <v>33.590000000000003</v>
      </c>
      <c r="L1126" s="3">
        <f t="shared" si="867"/>
        <v>369.49</v>
      </c>
      <c r="M1126" s="3">
        <v>34.89</v>
      </c>
      <c r="N1126" s="3">
        <f t="shared" si="868"/>
        <v>383.79</v>
      </c>
      <c r="O1126" s="3">
        <f t="shared" si="869"/>
        <v>1.2999999999999972</v>
      </c>
      <c r="P1126" s="3">
        <f t="shared" si="869"/>
        <v>14.300000000000011</v>
      </c>
      <c r="R1126" s="3">
        <f t="shared" si="870"/>
        <v>0</v>
      </c>
      <c r="S1126" s="3">
        <f t="shared" si="870"/>
        <v>0</v>
      </c>
      <c r="T1126" s="3">
        <f t="shared" si="870"/>
        <v>0</v>
      </c>
      <c r="U1126" s="3">
        <f t="shared" si="870"/>
        <v>0</v>
      </c>
    </row>
    <row r="1127" spans="2:21" s="1" customFormat="1" ht="15" customHeight="1" x14ac:dyDescent="0.3">
      <c r="B1127" s="4" t="s">
        <v>2128</v>
      </c>
      <c r="C1127" s="4" t="s">
        <v>1959</v>
      </c>
      <c r="D1127" s="3" t="s">
        <v>28</v>
      </c>
      <c r="E1127" s="18">
        <v>78</v>
      </c>
      <c r="F1127" s="18"/>
      <c r="G1127" s="18"/>
      <c r="H1127" s="18">
        <f>VLOOKUP(B1127,'MM-5'!$B$12:$G$255,4,FALSE)</f>
        <v>6</v>
      </c>
      <c r="I1127" s="18"/>
      <c r="J1127" s="97">
        <f>SUM(E1127:I1127)</f>
        <v>84</v>
      </c>
      <c r="K1127" s="3">
        <v>34.81</v>
      </c>
      <c r="L1127" s="3">
        <f t="shared" si="867"/>
        <v>2924.04</v>
      </c>
      <c r="M1127" s="3">
        <v>36.11</v>
      </c>
      <c r="N1127" s="3">
        <f t="shared" si="868"/>
        <v>3033.24</v>
      </c>
      <c r="O1127" s="3">
        <f t="shared" si="869"/>
        <v>1.2999999999999972</v>
      </c>
      <c r="P1127" s="3">
        <f t="shared" si="869"/>
        <v>109.19999999999982</v>
      </c>
      <c r="R1127" s="3">
        <f t="shared" si="870"/>
        <v>0</v>
      </c>
      <c r="S1127" s="3">
        <f t="shared" si="870"/>
        <v>0</v>
      </c>
      <c r="T1127" s="3">
        <f t="shared" si="870"/>
        <v>208.86</v>
      </c>
      <c r="U1127" s="3">
        <f t="shared" si="870"/>
        <v>0</v>
      </c>
    </row>
    <row r="1128" spans="2:21" s="1" customFormat="1" ht="15" customHeight="1" x14ac:dyDescent="0.3">
      <c r="B1128" s="4" t="s">
        <v>2129</v>
      </c>
      <c r="C1128" s="4" t="s">
        <v>2130</v>
      </c>
      <c r="D1128" s="3" t="s">
        <v>28</v>
      </c>
      <c r="E1128" s="18">
        <v>122</v>
      </c>
      <c r="F1128" s="18"/>
      <c r="G1128" s="18"/>
      <c r="H1128" s="18"/>
      <c r="I1128" s="18"/>
      <c r="J1128" s="97">
        <f>SUM(E1128:I1128)</f>
        <v>122</v>
      </c>
      <c r="K1128" s="3">
        <v>33.82</v>
      </c>
      <c r="L1128" s="3">
        <f t="shared" si="867"/>
        <v>4126.04</v>
      </c>
      <c r="M1128" s="3">
        <v>34.49</v>
      </c>
      <c r="N1128" s="3">
        <f t="shared" si="868"/>
        <v>4207.78</v>
      </c>
      <c r="O1128" s="3">
        <f t="shared" si="869"/>
        <v>0.67000000000000171</v>
      </c>
      <c r="P1128" s="3">
        <f t="shared" si="869"/>
        <v>81.739999999999782</v>
      </c>
      <c r="R1128" s="3">
        <f t="shared" si="870"/>
        <v>0</v>
      </c>
      <c r="S1128" s="3">
        <f t="shared" si="870"/>
        <v>0</v>
      </c>
      <c r="T1128" s="3">
        <f t="shared" si="870"/>
        <v>0</v>
      </c>
      <c r="U1128" s="3">
        <f t="shared" si="870"/>
        <v>0</v>
      </c>
    </row>
    <row r="1129" spans="2:21" s="1" customFormat="1" ht="25.2" customHeight="1" x14ac:dyDescent="0.3">
      <c r="B1129" s="12" t="s">
        <v>2131</v>
      </c>
      <c r="C1129" s="12" t="s">
        <v>611</v>
      </c>
      <c r="D1129" s="13"/>
      <c r="E1129" s="17"/>
      <c r="F1129" s="17"/>
      <c r="G1129" s="17"/>
      <c r="H1129" s="17"/>
      <c r="I1129" s="17"/>
      <c r="J1129" s="17"/>
      <c r="K1129" s="13"/>
      <c r="L1129" s="13">
        <f>SUM(L1130:L1132)</f>
        <v>2543.46</v>
      </c>
      <c r="M1129" s="13"/>
      <c r="N1129" s="13">
        <f>SUM(N1130:N1132)</f>
        <v>2616.63</v>
      </c>
      <c r="O1129" s="13"/>
      <c r="P1129" s="13">
        <f>SUM(P1130:P1132)</f>
        <v>73.170000000000016</v>
      </c>
      <c r="R1129" s="13">
        <f t="shared" ref="R1129:U1129" si="871">SUM(R1130:R1132)</f>
        <v>0</v>
      </c>
      <c r="S1129" s="13">
        <f t="shared" si="871"/>
        <v>0</v>
      </c>
      <c r="T1129" s="13">
        <f t="shared" si="871"/>
        <v>78.88</v>
      </c>
      <c r="U1129" s="13">
        <f t="shared" si="871"/>
        <v>0</v>
      </c>
    </row>
    <row r="1130" spans="2:21" s="1" customFormat="1" ht="15" customHeight="1" x14ac:dyDescent="0.3">
      <c r="B1130" s="4" t="s">
        <v>2132</v>
      </c>
      <c r="C1130" s="4" t="s">
        <v>2011</v>
      </c>
      <c r="D1130" s="3" t="s">
        <v>28</v>
      </c>
      <c r="E1130" s="18">
        <v>32</v>
      </c>
      <c r="F1130" s="18"/>
      <c r="G1130" s="18"/>
      <c r="H1130" s="18"/>
      <c r="I1130" s="18"/>
      <c r="J1130" s="97">
        <f>SUM(E1130:I1130)</f>
        <v>32</v>
      </c>
      <c r="K1130" s="3">
        <v>24.09</v>
      </c>
      <c r="L1130" s="3">
        <f t="shared" ref="L1130:L1132" si="872">+ROUND(+IF(J1130="",0,J1130*K1130),2)</f>
        <v>770.88</v>
      </c>
      <c r="M1130" s="3">
        <v>25.09</v>
      </c>
      <c r="N1130" s="3">
        <f t="shared" ref="N1130:N1132" si="873">+ROUND(+IF(J1130="",0,J1130*M1130),2)</f>
        <v>802.88</v>
      </c>
      <c r="O1130" s="3">
        <f t="shared" ref="O1130:P1132" si="874">+M1130-K1130</f>
        <v>1</v>
      </c>
      <c r="P1130" s="3">
        <f t="shared" si="874"/>
        <v>32</v>
      </c>
      <c r="R1130" s="3">
        <f t="shared" ref="R1130:U1132" si="875">+ROUND($K1130*F1130,2)</f>
        <v>0</v>
      </c>
      <c r="S1130" s="3">
        <f t="shared" si="875"/>
        <v>0</v>
      </c>
      <c r="T1130" s="3">
        <f t="shared" si="875"/>
        <v>0</v>
      </c>
      <c r="U1130" s="3">
        <f t="shared" si="875"/>
        <v>0</v>
      </c>
    </row>
    <row r="1131" spans="2:21" s="1" customFormat="1" ht="15" customHeight="1" x14ac:dyDescent="0.3">
      <c r="B1131" s="4" t="s">
        <v>2133</v>
      </c>
      <c r="C1131" s="4" t="s">
        <v>1998</v>
      </c>
      <c r="D1131" s="3" t="s">
        <v>28</v>
      </c>
      <c r="E1131" s="18">
        <v>163</v>
      </c>
      <c r="F1131" s="18"/>
      <c r="G1131" s="18"/>
      <c r="H1131" s="18"/>
      <c r="I1131" s="18"/>
      <c r="J1131" s="97">
        <f>SUM(E1131:I1131)</f>
        <v>163</v>
      </c>
      <c r="K1131" s="3">
        <v>9.06</v>
      </c>
      <c r="L1131" s="3">
        <f t="shared" si="872"/>
        <v>1476.78</v>
      </c>
      <c r="M1131" s="3">
        <v>9.25</v>
      </c>
      <c r="N1131" s="3">
        <f t="shared" si="873"/>
        <v>1507.75</v>
      </c>
      <c r="O1131" s="3">
        <f t="shared" si="874"/>
        <v>0.1899999999999995</v>
      </c>
      <c r="P1131" s="3">
        <f t="shared" si="874"/>
        <v>30.970000000000027</v>
      </c>
      <c r="R1131" s="3">
        <f t="shared" si="875"/>
        <v>0</v>
      </c>
      <c r="S1131" s="3">
        <f t="shared" si="875"/>
        <v>0</v>
      </c>
      <c r="T1131" s="3">
        <f t="shared" si="875"/>
        <v>0</v>
      </c>
      <c r="U1131" s="3">
        <f t="shared" si="875"/>
        <v>0</v>
      </c>
    </row>
    <row r="1132" spans="2:21" s="1" customFormat="1" ht="15" customHeight="1" x14ac:dyDescent="0.3">
      <c r="B1132" s="4" t="s">
        <v>2134</v>
      </c>
      <c r="C1132" s="4" t="s">
        <v>2135</v>
      </c>
      <c r="D1132" s="3" t="s">
        <v>28</v>
      </c>
      <c r="E1132" s="18">
        <v>11</v>
      </c>
      <c r="F1132" s="18"/>
      <c r="G1132" s="18"/>
      <c r="H1132" s="18">
        <f>VLOOKUP(B1132,'MM-5'!$B$12:$G$255,4,FALSE)</f>
        <v>4</v>
      </c>
      <c r="I1132" s="18"/>
      <c r="J1132" s="97">
        <f>SUM(E1132:I1132)</f>
        <v>15</v>
      </c>
      <c r="K1132" s="3">
        <v>19.72</v>
      </c>
      <c r="L1132" s="3">
        <f t="shared" si="872"/>
        <v>295.8</v>
      </c>
      <c r="M1132" s="3">
        <v>20.399999999999999</v>
      </c>
      <c r="N1132" s="3">
        <f t="shared" si="873"/>
        <v>306</v>
      </c>
      <c r="O1132" s="3">
        <f t="shared" si="874"/>
        <v>0.67999999999999972</v>
      </c>
      <c r="P1132" s="3">
        <f t="shared" si="874"/>
        <v>10.199999999999989</v>
      </c>
      <c r="R1132" s="3">
        <f t="shared" si="875"/>
        <v>0</v>
      </c>
      <c r="S1132" s="3">
        <f t="shared" si="875"/>
        <v>0</v>
      </c>
      <c r="T1132" s="3">
        <f t="shared" si="875"/>
        <v>78.88</v>
      </c>
      <c r="U1132" s="3">
        <f t="shared" si="875"/>
        <v>0</v>
      </c>
    </row>
    <row r="1133" spans="2:21" s="1" customFormat="1" ht="25.2" customHeight="1" x14ac:dyDescent="0.3">
      <c r="B1133" s="10" t="s">
        <v>2136</v>
      </c>
      <c r="C1133" s="10" t="s">
        <v>2137</v>
      </c>
      <c r="D1133" s="11"/>
      <c r="E1133" s="16"/>
      <c r="F1133" s="16"/>
      <c r="G1133" s="16"/>
      <c r="H1133" s="16"/>
      <c r="I1133" s="16"/>
      <c r="J1133" s="16"/>
      <c r="K1133" s="11"/>
      <c r="L1133" s="11">
        <f>SUM(L1134:L1143)</f>
        <v>103187.64</v>
      </c>
      <c r="M1133" s="11"/>
      <c r="N1133" s="11">
        <f>SUM(N1134:N1143)</f>
        <v>104352.73</v>
      </c>
      <c r="O1133" s="11"/>
      <c r="P1133" s="11">
        <f>SUM(P1134:P1143)</f>
        <v>1165.0900000000022</v>
      </c>
      <c r="R1133" s="11">
        <f t="shared" ref="R1133:U1133" si="876">SUM(R1134:R1143)</f>
        <v>47901.19</v>
      </c>
      <c r="S1133" s="11">
        <f t="shared" si="876"/>
        <v>-6046.83</v>
      </c>
      <c r="T1133" s="11">
        <f t="shared" si="876"/>
        <v>0</v>
      </c>
      <c r="U1133" s="11">
        <f t="shared" si="876"/>
        <v>0</v>
      </c>
    </row>
    <row r="1134" spans="2:21" s="1" customFormat="1" ht="15" customHeight="1" x14ac:dyDescent="0.3">
      <c r="B1134" s="4" t="s">
        <v>2138</v>
      </c>
      <c r="C1134" s="4" t="s">
        <v>1798</v>
      </c>
      <c r="D1134" s="3" t="s">
        <v>25</v>
      </c>
      <c r="E1134" s="18">
        <v>55</v>
      </c>
      <c r="F1134" s="18">
        <f>+VLOOKUP(B1134,'MM-4'!$B$12:$G$46,4,FALSE)</f>
        <v>477.22</v>
      </c>
      <c r="G1134" s="18"/>
      <c r="H1134" s="18"/>
      <c r="I1134" s="18"/>
      <c r="J1134" s="97">
        <f t="shared" ref="J1134:J1143" si="877">SUM(E1134:I1134)</f>
        <v>532.22</v>
      </c>
      <c r="K1134" s="3">
        <v>2.59</v>
      </c>
      <c r="L1134" s="3">
        <f t="shared" ref="L1134:L1143" si="878">+ROUND(+IF(J1134="",0,J1134*K1134),2)</f>
        <v>1378.45</v>
      </c>
      <c r="M1134" s="3">
        <v>2.68</v>
      </c>
      <c r="N1134" s="3">
        <f t="shared" ref="N1134:N1143" si="879">+ROUND(+IF(J1134="",0,J1134*M1134),2)</f>
        <v>1426.35</v>
      </c>
      <c r="O1134" s="3">
        <f t="shared" ref="O1134:P1143" si="880">+M1134-K1134</f>
        <v>9.0000000000000302E-2</v>
      </c>
      <c r="P1134" s="3">
        <f t="shared" si="880"/>
        <v>47.899999999999864</v>
      </c>
      <c r="R1134" s="3">
        <f t="shared" ref="R1134:R1143" si="881">+ROUND($K1134*F1134,2)</f>
        <v>1236</v>
      </c>
      <c r="S1134" s="3">
        <f t="shared" ref="S1134:S1143" si="882">+ROUND($K1134*G1134,2)</f>
        <v>0</v>
      </c>
      <c r="T1134" s="3">
        <f t="shared" ref="T1134:T1143" si="883">+ROUND($K1134*H1134,2)</f>
        <v>0</v>
      </c>
      <c r="U1134" s="3">
        <f t="shared" ref="U1134:U1143" si="884">+ROUND($K1134*I1134,2)</f>
        <v>0</v>
      </c>
    </row>
    <row r="1135" spans="2:21" s="1" customFormat="1" ht="15" customHeight="1" x14ac:dyDescent="0.3">
      <c r="B1135" s="4" t="s">
        <v>2139</v>
      </c>
      <c r="C1135" s="4" t="s">
        <v>1915</v>
      </c>
      <c r="D1135" s="3" t="s">
        <v>78</v>
      </c>
      <c r="E1135" s="18">
        <v>165</v>
      </c>
      <c r="F1135" s="18"/>
      <c r="G1135" s="18"/>
      <c r="H1135" s="18"/>
      <c r="I1135" s="18"/>
      <c r="J1135" s="97">
        <f t="shared" si="877"/>
        <v>165</v>
      </c>
      <c r="K1135" s="3">
        <v>54.11</v>
      </c>
      <c r="L1135" s="3">
        <f t="shared" si="878"/>
        <v>8928.15</v>
      </c>
      <c r="M1135" s="3">
        <v>56.77</v>
      </c>
      <c r="N1135" s="3">
        <f t="shared" si="879"/>
        <v>9367.0499999999993</v>
      </c>
      <c r="O1135" s="3">
        <f t="shared" si="880"/>
        <v>2.6600000000000037</v>
      </c>
      <c r="P1135" s="3">
        <f t="shared" si="880"/>
        <v>438.89999999999964</v>
      </c>
      <c r="R1135" s="3">
        <f t="shared" si="881"/>
        <v>0</v>
      </c>
      <c r="S1135" s="3">
        <f t="shared" si="882"/>
        <v>0</v>
      </c>
      <c r="T1135" s="3">
        <f t="shared" si="883"/>
        <v>0</v>
      </c>
      <c r="U1135" s="3">
        <f t="shared" si="884"/>
        <v>0</v>
      </c>
    </row>
    <row r="1136" spans="2:21" s="1" customFormat="1" ht="15" customHeight="1" x14ac:dyDescent="0.3">
      <c r="B1136" s="4" t="s">
        <v>2140</v>
      </c>
      <c r="C1136" s="4" t="s">
        <v>2141</v>
      </c>
      <c r="D1136" s="3" t="s">
        <v>14</v>
      </c>
      <c r="E1136" s="18">
        <v>583</v>
      </c>
      <c r="F1136" s="18"/>
      <c r="G1136" s="18"/>
      <c r="H1136" s="18"/>
      <c r="I1136" s="18"/>
      <c r="J1136" s="97">
        <f t="shared" si="877"/>
        <v>583</v>
      </c>
      <c r="K1136" s="3">
        <v>42.1</v>
      </c>
      <c r="L1136" s="3">
        <f t="shared" si="878"/>
        <v>24544.3</v>
      </c>
      <c r="M1136" s="3">
        <v>42.36</v>
      </c>
      <c r="N1136" s="3">
        <f t="shared" si="879"/>
        <v>24695.88</v>
      </c>
      <c r="O1136" s="3">
        <f t="shared" si="880"/>
        <v>0.25999999999999801</v>
      </c>
      <c r="P1136" s="3">
        <f t="shared" si="880"/>
        <v>151.58000000000175</v>
      </c>
      <c r="R1136" s="3">
        <f t="shared" si="881"/>
        <v>0</v>
      </c>
      <c r="S1136" s="3">
        <f t="shared" si="882"/>
        <v>0</v>
      </c>
      <c r="T1136" s="3">
        <f t="shared" si="883"/>
        <v>0</v>
      </c>
      <c r="U1136" s="3">
        <f t="shared" si="884"/>
        <v>0</v>
      </c>
    </row>
    <row r="1137" spans="2:21" s="1" customFormat="1" ht="15" hidden="1" customHeight="1" x14ac:dyDescent="0.3">
      <c r="B1137" s="4" t="s">
        <v>2142</v>
      </c>
      <c r="C1137" s="4" t="s">
        <v>2143</v>
      </c>
      <c r="D1137" s="3" t="s">
        <v>78</v>
      </c>
      <c r="E1137" s="18">
        <v>3.63</v>
      </c>
      <c r="F1137" s="18"/>
      <c r="G1137" s="18">
        <f>-VLOOKUP(B1137,'DD-4'!$B$12:$G$163,4,FALSE)</f>
        <v>-3.63</v>
      </c>
      <c r="H1137" s="18"/>
      <c r="I1137" s="18"/>
      <c r="J1137" s="97">
        <f t="shared" si="877"/>
        <v>0</v>
      </c>
      <c r="K1137" s="3">
        <v>16.52</v>
      </c>
      <c r="L1137" s="3">
        <f t="shared" si="878"/>
        <v>0</v>
      </c>
      <c r="M1137" s="3">
        <v>17.190000000000001</v>
      </c>
      <c r="N1137" s="3">
        <f t="shared" si="879"/>
        <v>0</v>
      </c>
      <c r="O1137" s="3">
        <f t="shared" si="880"/>
        <v>0.67000000000000171</v>
      </c>
      <c r="P1137" s="3">
        <f t="shared" si="880"/>
        <v>0</v>
      </c>
      <c r="R1137" s="3">
        <f t="shared" si="881"/>
        <v>0</v>
      </c>
      <c r="S1137" s="3">
        <f t="shared" si="882"/>
        <v>-59.97</v>
      </c>
      <c r="T1137" s="3">
        <f t="shared" si="883"/>
        <v>0</v>
      </c>
      <c r="U1137" s="3">
        <f t="shared" si="884"/>
        <v>0</v>
      </c>
    </row>
    <row r="1138" spans="2:21" s="1" customFormat="1" ht="15" customHeight="1" x14ac:dyDescent="0.3">
      <c r="B1138" s="4" t="s">
        <v>2144</v>
      </c>
      <c r="C1138" s="4" t="s">
        <v>2145</v>
      </c>
      <c r="D1138" s="3" t="s">
        <v>78</v>
      </c>
      <c r="E1138" s="18">
        <v>10.89</v>
      </c>
      <c r="F1138" s="18">
        <f>+VLOOKUP(B1138,'MM-4'!$B$12:$G$46,4,FALSE)</f>
        <v>265.53999999999996</v>
      </c>
      <c r="G1138" s="18"/>
      <c r="H1138" s="18"/>
      <c r="I1138" s="18"/>
      <c r="J1138" s="97">
        <f t="shared" si="877"/>
        <v>276.42999999999995</v>
      </c>
      <c r="K1138" s="3">
        <v>88.21</v>
      </c>
      <c r="L1138" s="3">
        <f t="shared" si="878"/>
        <v>24383.89</v>
      </c>
      <c r="M1138" s="3">
        <v>89.17</v>
      </c>
      <c r="N1138" s="3">
        <f t="shared" si="879"/>
        <v>24649.26</v>
      </c>
      <c r="O1138" s="3">
        <f t="shared" si="880"/>
        <v>0.96000000000000796</v>
      </c>
      <c r="P1138" s="3">
        <f t="shared" si="880"/>
        <v>265.36999999999898</v>
      </c>
      <c r="R1138" s="3">
        <f t="shared" si="881"/>
        <v>23423.279999999999</v>
      </c>
      <c r="S1138" s="3">
        <f t="shared" si="882"/>
        <v>0</v>
      </c>
      <c r="T1138" s="3">
        <f t="shared" si="883"/>
        <v>0</v>
      </c>
      <c r="U1138" s="3">
        <f t="shared" si="884"/>
        <v>0</v>
      </c>
    </row>
    <row r="1139" spans="2:21" s="1" customFormat="1" ht="15" hidden="1" customHeight="1" x14ac:dyDescent="0.3">
      <c r="B1139" s="4" t="s">
        <v>2146</v>
      </c>
      <c r="C1139" s="4" t="s">
        <v>2147</v>
      </c>
      <c r="D1139" s="3" t="s">
        <v>78</v>
      </c>
      <c r="E1139" s="18">
        <v>14.52</v>
      </c>
      <c r="F1139" s="18"/>
      <c r="G1139" s="18">
        <f>-VLOOKUP(B1139,'DD-4'!$B$12:$G$163,4,FALSE)</f>
        <v>-14.52</v>
      </c>
      <c r="H1139" s="18"/>
      <c r="I1139" s="18"/>
      <c r="J1139" s="97">
        <f t="shared" si="877"/>
        <v>0</v>
      </c>
      <c r="K1139" s="3">
        <v>77.42</v>
      </c>
      <c r="L1139" s="3">
        <f t="shared" si="878"/>
        <v>0</v>
      </c>
      <c r="M1139" s="3">
        <v>78.06</v>
      </c>
      <c r="N1139" s="3">
        <f t="shared" si="879"/>
        <v>0</v>
      </c>
      <c r="O1139" s="3">
        <f t="shared" si="880"/>
        <v>0.64000000000000057</v>
      </c>
      <c r="P1139" s="3">
        <f t="shared" si="880"/>
        <v>0</v>
      </c>
      <c r="R1139" s="3">
        <f t="shared" si="881"/>
        <v>0</v>
      </c>
      <c r="S1139" s="3">
        <f t="shared" si="882"/>
        <v>-1124.1400000000001</v>
      </c>
      <c r="T1139" s="3">
        <f t="shared" si="883"/>
        <v>0</v>
      </c>
      <c r="U1139" s="3">
        <f t="shared" si="884"/>
        <v>0</v>
      </c>
    </row>
    <row r="1140" spans="2:21" s="1" customFormat="1" ht="15" customHeight="1" x14ac:dyDescent="0.3">
      <c r="B1140" s="4" t="s">
        <v>2148</v>
      </c>
      <c r="C1140" s="4" t="s">
        <v>2149</v>
      </c>
      <c r="D1140" s="3" t="s">
        <v>78</v>
      </c>
      <c r="E1140" s="18">
        <v>180.18</v>
      </c>
      <c r="F1140" s="18"/>
      <c r="G1140" s="18"/>
      <c r="H1140" s="18"/>
      <c r="I1140" s="18"/>
      <c r="J1140" s="97">
        <f t="shared" si="877"/>
        <v>180.18</v>
      </c>
      <c r="K1140" s="3">
        <v>101.41</v>
      </c>
      <c r="L1140" s="3">
        <f t="shared" si="878"/>
        <v>18272.05</v>
      </c>
      <c r="M1140" s="3">
        <v>101.71</v>
      </c>
      <c r="N1140" s="3">
        <f t="shared" si="879"/>
        <v>18326.11</v>
      </c>
      <c r="O1140" s="3">
        <f t="shared" si="880"/>
        <v>0.29999999999999716</v>
      </c>
      <c r="P1140" s="3">
        <f t="shared" si="880"/>
        <v>54.06000000000131</v>
      </c>
      <c r="R1140" s="3">
        <f t="shared" si="881"/>
        <v>0</v>
      </c>
      <c r="S1140" s="3">
        <f t="shared" si="882"/>
        <v>0</v>
      </c>
      <c r="T1140" s="3">
        <f t="shared" si="883"/>
        <v>0</v>
      </c>
      <c r="U1140" s="3">
        <f t="shared" si="884"/>
        <v>0</v>
      </c>
    </row>
    <row r="1141" spans="2:21" s="1" customFormat="1" ht="15" hidden="1" customHeight="1" x14ac:dyDescent="0.3">
      <c r="B1141" s="4" t="s">
        <v>2150</v>
      </c>
      <c r="C1141" s="4" t="s">
        <v>2151</v>
      </c>
      <c r="D1141" s="3" t="s">
        <v>78</v>
      </c>
      <c r="E1141" s="18">
        <v>214.5</v>
      </c>
      <c r="F1141" s="18"/>
      <c r="G1141" s="18">
        <f>-VLOOKUP(B1141,'DD-4'!$B$12:$G$163,4,FALSE)</f>
        <v>-214.5</v>
      </c>
      <c r="H1141" s="18"/>
      <c r="I1141" s="18"/>
      <c r="J1141" s="97">
        <f t="shared" si="877"/>
        <v>0</v>
      </c>
      <c r="K1141" s="3">
        <v>22.67</v>
      </c>
      <c r="L1141" s="3">
        <f t="shared" si="878"/>
        <v>0</v>
      </c>
      <c r="M1141" s="3">
        <v>22.72</v>
      </c>
      <c r="N1141" s="3">
        <f t="shared" si="879"/>
        <v>0</v>
      </c>
      <c r="O1141" s="3">
        <f t="shared" si="880"/>
        <v>4.9999999999997158E-2</v>
      </c>
      <c r="P1141" s="3">
        <f t="shared" si="880"/>
        <v>0</v>
      </c>
      <c r="R1141" s="3">
        <f t="shared" si="881"/>
        <v>0</v>
      </c>
      <c r="S1141" s="3">
        <f t="shared" si="882"/>
        <v>-4862.72</v>
      </c>
      <c r="T1141" s="3">
        <f t="shared" si="883"/>
        <v>0</v>
      </c>
      <c r="U1141" s="3">
        <f t="shared" si="884"/>
        <v>0</v>
      </c>
    </row>
    <row r="1142" spans="2:21" s="1" customFormat="1" ht="15" customHeight="1" x14ac:dyDescent="0.3">
      <c r="B1142" s="4" t="s">
        <v>2152</v>
      </c>
      <c r="C1142" s="4" t="s">
        <v>2153</v>
      </c>
      <c r="D1142" s="3" t="s">
        <v>14</v>
      </c>
      <c r="E1142" s="18">
        <v>153.07</v>
      </c>
      <c r="F1142" s="18">
        <f>+VLOOKUP(B1142,'MM-4'!$B$12:$G$46,4,FALSE)</f>
        <v>1880.92</v>
      </c>
      <c r="G1142" s="18"/>
      <c r="H1142" s="18"/>
      <c r="I1142" s="18"/>
      <c r="J1142" s="97">
        <f t="shared" si="877"/>
        <v>2033.99</v>
      </c>
      <c r="K1142" s="3">
        <v>6.3</v>
      </c>
      <c r="L1142" s="3">
        <f t="shared" si="878"/>
        <v>12814.14</v>
      </c>
      <c r="M1142" s="3">
        <v>6.35</v>
      </c>
      <c r="N1142" s="3">
        <f t="shared" si="879"/>
        <v>12915.84</v>
      </c>
      <c r="O1142" s="3">
        <f t="shared" si="880"/>
        <v>4.9999999999999822E-2</v>
      </c>
      <c r="P1142" s="3">
        <f t="shared" si="880"/>
        <v>101.70000000000073</v>
      </c>
      <c r="R1142" s="3">
        <f t="shared" si="881"/>
        <v>11849.8</v>
      </c>
      <c r="S1142" s="3">
        <f t="shared" si="882"/>
        <v>0</v>
      </c>
      <c r="T1142" s="3">
        <f t="shared" si="883"/>
        <v>0</v>
      </c>
      <c r="U1142" s="3">
        <f t="shared" si="884"/>
        <v>0</v>
      </c>
    </row>
    <row r="1143" spans="2:21" s="1" customFormat="1" ht="15" customHeight="1" x14ac:dyDescent="0.3">
      <c r="B1143" s="4" t="s">
        <v>2154</v>
      </c>
      <c r="C1143" s="4" t="s">
        <v>2155</v>
      </c>
      <c r="D1143" s="3" t="s">
        <v>25</v>
      </c>
      <c r="E1143" s="18">
        <v>55</v>
      </c>
      <c r="F1143" s="18">
        <f>+VLOOKUP(B1143,'MM-4'!$B$12:$G$46,4,FALSE)</f>
        <v>424.91999999999996</v>
      </c>
      <c r="G1143" s="18"/>
      <c r="H1143" s="18"/>
      <c r="I1143" s="18"/>
      <c r="J1143" s="97">
        <f t="shared" si="877"/>
        <v>479.91999999999996</v>
      </c>
      <c r="K1143" s="3">
        <v>26.81</v>
      </c>
      <c r="L1143" s="3">
        <f t="shared" si="878"/>
        <v>12866.66</v>
      </c>
      <c r="M1143" s="3">
        <v>27.03</v>
      </c>
      <c r="N1143" s="3">
        <f t="shared" si="879"/>
        <v>12972.24</v>
      </c>
      <c r="O1143" s="3">
        <f t="shared" si="880"/>
        <v>0.22000000000000242</v>
      </c>
      <c r="P1143" s="3">
        <f t="shared" si="880"/>
        <v>105.57999999999993</v>
      </c>
      <c r="R1143" s="3">
        <f t="shared" si="881"/>
        <v>11392.11</v>
      </c>
      <c r="S1143" s="3">
        <f t="shared" si="882"/>
        <v>0</v>
      </c>
      <c r="T1143" s="3">
        <f t="shared" si="883"/>
        <v>0</v>
      </c>
      <c r="U1143" s="3">
        <f t="shared" si="884"/>
        <v>0</v>
      </c>
    </row>
    <row r="1144" spans="2:21" s="1" customFormat="1" ht="30" customHeight="1" x14ac:dyDescent="0.3">
      <c r="B1144" s="7" t="s">
        <v>2156</v>
      </c>
      <c r="C1144" s="7" t="s">
        <v>4</v>
      </c>
      <c r="D1144" s="8"/>
      <c r="E1144" s="15"/>
      <c r="F1144" s="15"/>
      <c r="G1144" s="15"/>
      <c r="H1144" s="15"/>
      <c r="I1144" s="15"/>
      <c r="J1144" s="15"/>
      <c r="K1144" s="8"/>
      <c r="L1144" s="8">
        <f>+L1145+L1147+L1312+L1314+L1317+L1372+L1960</f>
        <v>17608044.259999994</v>
      </c>
      <c r="M1144" s="8"/>
      <c r="N1144" s="8">
        <f>+N1145+N1147+N1312+N1314+N1317+N1372+N1960</f>
        <v>17683579.619999997</v>
      </c>
      <c r="O1144" s="8"/>
      <c r="P1144" s="8">
        <f>+P1145+P1147+P1312+P1314+P1317+P1372+P1960</f>
        <v>75535.359999999928</v>
      </c>
      <c r="Q1144" s="1" t="s">
        <v>5415</v>
      </c>
      <c r="R1144" s="8">
        <f t="shared" ref="R1144:U1144" si="885">+R1145+R1147+R1312+R1314+R1317+R1372+R1960</f>
        <v>0</v>
      </c>
      <c r="S1144" s="8">
        <f t="shared" si="885"/>
        <v>0</v>
      </c>
      <c r="T1144" s="8">
        <f t="shared" si="885"/>
        <v>204528.13</v>
      </c>
      <c r="U1144" s="8">
        <f t="shared" si="885"/>
        <v>-1919233.13</v>
      </c>
    </row>
    <row r="1145" spans="2:21" s="1" customFormat="1" ht="25.2" hidden="1" customHeight="1" x14ac:dyDescent="0.3">
      <c r="B1145" s="10" t="s">
        <v>2157</v>
      </c>
      <c r="C1145" s="10" t="s">
        <v>2158</v>
      </c>
      <c r="D1145" s="11"/>
      <c r="E1145" s="16"/>
      <c r="F1145" s="16"/>
      <c r="G1145" s="16"/>
      <c r="H1145" s="16"/>
      <c r="I1145" s="16"/>
      <c r="J1145" s="16"/>
      <c r="K1145" s="11"/>
      <c r="L1145" s="11">
        <f>SUM(L1146)</f>
        <v>531894</v>
      </c>
      <c r="M1145" s="11"/>
      <c r="N1145" s="11">
        <f>SUM(N1146)</f>
        <v>531894</v>
      </c>
      <c r="O1145" s="11"/>
      <c r="P1145" s="11">
        <f>SUM(P1146)</f>
        <v>0</v>
      </c>
      <c r="R1145" s="11">
        <f t="shared" ref="R1145:U1145" si="886">SUM(R1146)</f>
        <v>0</v>
      </c>
      <c r="S1145" s="11">
        <f t="shared" si="886"/>
        <v>0</v>
      </c>
      <c r="T1145" s="11">
        <f t="shared" si="886"/>
        <v>0</v>
      </c>
      <c r="U1145" s="11">
        <f t="shared" si="886"/>
        <v>0</v>
      </c>
    </row>
    <row r="1146" spans="2:21" s="1" customFormat="1" ht="15" hidden="1" customHeight="1" x14ac:dyDescent="0.3">
      <c r="B1146" s="4" t="s">
        <v>2159</v>
      </c>
      <c r="C1146" s="4" t="s">
        <v>2160</v>
      </c>
      <c r="D1146" s="3" t="s">
        <v>28</v>
      </c>
      <c r="E1146" s="18">
        <v>1</v>
      </c>
      <c r="F1146" s="18"/>
      <c r="G1146" s="18"/>
      <c r="H1146" s="18"/>
      <c r="I1146" s="18"/>
      <c r="J1146" s="97">
        <f>SUM(E1146:I1146)</f>
        <v>1</v>
      </c>
      <c r="K1146" s="3">
        <v>531894</v>
      </c>
      <c r="L1146" s="3">
        <f t="shared" ref="L1146" si="887">+ROUND(+IF(J1146="",0,J1146*K1146),2)</f>
        <v>531894</v>
      </c>
      <c r="M1146" s="3">
        <v>531894</v>
      </c>
      <c r="N1146" s="3">
        <f t="shared" ref="N1146" si="888">+ROUND(+IF(J1146="",0,J1146*M1146),2)</f>
        <v>531894</v>
      </c>
      <c r="O1146" s="3">
        <f>+M1146-K1146</f>
        <v>0</v>
      </c>
      <c r="P1146" s="3">
        <f>+N1146-L1146</f>
        <v>0</v>
      </c>
      <c r="R1146" s="3">
        <f>+ROUND($K1146*F1146,2)</f>
        <v>0</v>
      </c>
      <c r="S1146" s="3">
        <f>+ROUND($K1146*G1146,2)</f>
        <v>0</v>
      </c>
      <c r="T1146" s="3">
        <f>+ROUND($K1146*H1146,2)</f>
        <v>0</v>
      </c>
      <c r="U1146" s="3">
        <f>+ROUND($K1146*I1146,2)</f>
        <v>0</v>
      </c>
    </row>
    <row r="1147" spans="2:21" s="1" customFormat="1" ht="25.2" customHeight="1" x14ac:dyDescent="0.3">
      <c r="B1147" s="10" t="s">
        <v>2161</v>
      </c>
      <c r="C1147" s="10" t="s">
        <v>2162</v>
      </c>
      <c r="D1147" s="11"/>
      <c r="E1147" s="16"/>
      <c r="F1147" s="16"/>
      <c r="G1147" s="16"/>
      <c r="H1147" s="16"/>
      <c r="I1147" s="16"/>
      <c r="J1147" s="16"/>
      <c r="K1147" s="11"/>
      <c r="L1147" s="11">
        <f>+L1148+L1169+L1176+L1228+L1233+L1249+L1252+L1283</f>
        <v>5872008.6599999992</v>
      </c>
      <c r="M1147" s="11"/>
      <c r="N1147" s="11">
        <f>+N1148+N1169+N1176+N1228+N1233+N1249+N1252+N1283</f>
        <v>5919564.669999999</v>
      </c>
      <c r="O1147" s="11"/>
      <c r="P1147" s="11">
        <f>+P1148+P1169+P1176+P1228+P1233+P1249+P1252+P1283</f>
        <v>47556.009999999813</v>
      </c>
      <c r="R1147" s="11">
        <f t="shared" ref="R1147:U1147" si="889">+R1148+R1169+R1176+R1228+R1233+R1249+R1252+R1283</f>
        <v>0</v>
      </c>
      <c r="S1147" s="11">
        <f t="shared" si="889"/>
        <v>0</v>
      </c>
      <c r="T1147" s="11">
        <f t="shared" si="889"/>
        <v>204528.13</v>
      </c>
      <c r="U1147" s="11">
        <f t="shared" si="889"/>
        <v>0</v>
      </c>
    </row>
    <row r="1148" spans="2:21" s="1" customFormat="1" ht="25.2" customHeight="1" x14ac:dyDescent="0.3">
      <c r="B1148" s="12" t="s">
        <v>2163</v>
      </c>
      <c r="C1148" s="12" t="s">
        <v>2164</v>
      </c>
      <c r="D1148" s="13"/>
      <c r="E1148" s="17"/>
      <c r="F1148" s="17"/>
      <c r="G1148" s="17"/>
      <c r="H1148" s="17"/>
      <c r="I1148" s="17"/>
      <c r="J1148" s="17"/>
      <c r="K1148" s="13"/>
      <c r="L1148" s="13">
        <f>SUM(L1149:L1168)</f>
        <v>290707.90999999992</v>
      </c>
      <c r="M1148" s="13"/>
      <c r="N1148" s="13">
        <f>SUM(N1149:N1168)</f>
        <v>296998.34999999998</v>
      </c>
      <c r="O1148" s="13"/>
      <c r="P1148" s="13">
        <f>SUM(P1149:P1168)</f>
        <v>6290.4399999999841</v>
      </c>
      <c r="R1148" s="13">
        <f t="shared" ref="R1148:U1148" si="890">SUM(R1149:R1168)</f>
        <v>0</v>
      </c>
      <c r="S1148" s="13">
        <f t="shared" si="890"/>
        <v>0</v>
      </c>
      <c r="T1148" s="13">
        <f t="shared" si="890"/>
        <v>48924.74</v>
      </c>
      <c r="U1148" s="13">
        <f t="shared" si="890"/>
        <v>0</v>
      </c>
    </row>
    <row r="1149" spans="2:21" s="1" customFormat="1" ht="15" customHeight="1" x14ac:dyDescent="0.3">
      <c r="B1149" s="4" t="s">
        <v>2165</v>
      </c>
      <c r="C1149" s="4" t="s">
        <v>2166</v>
      </c>
      <c r="D1149" s="3" t="s">
        <v>1337</v>
      </c>
      <c r="E1149" s="18">
        <v>2703</v>
      </c>
      <c r="F1149" s="18"/>
      <c r="G1149" s="18"/>
      <c r="H1149" s="18">
        <f>VLOOKUP(B1149,'MM-5'!$B$12:$G$255,4,FALSE)</f>
        <v>1259</v>
      </c>
      <c r="I1149" s="18"/>
      <c r="J1149" s="97">
        <f t="shared" ref="J1149:J1168" si="891">SUM(E1149:I1149)</f>
        <v>3962</v>
      </c>
      <c r="K1149" s="3">
        <v>38.86</v>
      </c>
      <c r="L1149" s="3">
        <f t="shared" ref="L1149:L1168" si="892">+ROUND(+IF(J1149="",0,J1149*K1149),2)</f>
        <v>153963.32</v>
      </c>
      <c r="M1149" s="3">
        <v>39.380000000000003</v>
      </c>
      <c r="N1149" s="3">
        <f t="shared" ref="N1149:N1168" si="893">+ROUND(+IF(J1149="",0,J1149*M1149),2)</f>
        <v>156023.56</v>
      </c>
      <c r="O1149" s="3">
        <f t="shared" ref="O1149:P1168" si="894">+M1149-K1149</f>
        <v>0.52000000000000313</v>
      </c>
      <c r="P1149" s="3">
        <f t="shared" si="894"/>
        <v>2060.2399999999907</v>
      </c>
      <c r="R1149" s="3">
        <f t="shared" ref="R1149:R1168" si="895">+ROUND($K1149*F1149,2)</f>
        <v>0</v>
      </c>
      <c r="S1149" s="3">
        <f t="shared" ref="S1149:S1168" si="896">+ROUND($K1149*G1149,2)</f>
        <v>0</v>
      </c>
      <c r="T1149" s="3">
        <f t="shared" ref="T1149:T1168" si="897">+ROUND($K1149*H1149,2)</f>
        <v>48924.74</v>
      </c>
      <c r="U1149" s="3">
        <f t="shared" ref="U1149:U1168" si="898">+ROUND($K1149*I1149,2)</f>
        <v>0</v>
      </c>
    </row>
    <row r="1150" spans="2:21" s="1" customFormat="1" ht="15" customHeight="1" x14ac:dyDescent="0.3">
      <c r="B1150" s="4" t="s">
        <v>2167</v>
      </c>
      <c r="C1150" s="4" t="s">
        <v>2168</v>
      </c>
      <c r="D1150" s="3" t="s">
        <v>28</v>
      </c>
      <c r="E1150" s="18">
        <v>364</v>
      </c>
      <c r="F1150" s="18"/>
      <c r="G1150" s="18"/>
      <c r="H1150" s="18"/>
      <c r="I1150" s="18"/>
      <c r="J1150" s="97">
        <f t="shared" si="891"/>
        <v>364</v>
      </c>
      <c r="K1150" s="3">
        <v>94.46</v>
      </c>
      <c r="L1150" s="3">
        <f t="shared" si="892"/>
        <v>34383.440000000002</v>
      </c>
      <c r="M1150" s="3">
        <v>95.76</v>
      </c>
      <c r="N1150" s="3">
        <f t="shared" si="893"/>
        <v>34856.639999999999</v>
      </c>
      <c r="O1150" s="3">
        <f t="shared" si="894"/>
        <v>1.3000000000000114</v>
      </c>
      <c r="P1150" s="3">
        <f t="shared" si="894"/>
        <v>473.19999999999709</v>
      </c>
      <c r="R1150" s="3">
        <f t="shared" si="895"/>
        <v>0</v>
      </c>
      <c r="S1150" s="3">
        <f t="shared" si="896"/>
        <v>0</v>
      </c>
      <c r="T1150" s="3">
        <f t="shared" si="897"/>
        <v>0</v>
      </c>
      <c r="U1150" s="3">
        <f t="shared" si="898"/>
        <v>0</v>
      </c>
    </row>
    <row r="1151" spans="2:21" s="1" customFormat="1" ht="15" customHeight="1" x14ac:dyDescent="0.3">
      <c r="B1151" s="4" t="s">
        <v>2169</v>
      </c>
      <c r="C1151" s="4" t="s">
        <v>2170</v>
      </c>
      <c r="D1151" s="3" t="s">
        <v>1337</v>
      </c>
      <c r="E1151" s="18">
        <v>818</v>
      </c>
      <c r="F1151" s="18"/>
      <c r="G1151" s="18"/>
      <c r="H1151" s="18"/>
      <c r="I1151" s="18"/>
      <c r="J1151" s="97">
        <f t="shared" si="891"/>
        <v>818</v>
      </c>
      <c r="K1151" s="3">
        <v>35.409999999999997</v>
      </c>
      <c r="L1151" s="3">
        <f t="shared" si="892"/>
        <v>28965.38</v>
      </c>
      <c r="M1151" s="3">
        <v>36.71</v>
      </c>
      <c r="N1151" s="3">
        <f t="shared" si="893"/>
        <v>30028.78</v>
      </c>
      <c r="O1151" s="3">
        <f t="shared" si="894"/>
        <v>1.3000000000000043</v>
      </c>
      <c r="P1151" s="3">
        <f t="shared" si="894"/>
        <v>1063.3999999999978</v>
      </c>
      <c r="R1151" s="3">
        <f t="shared" si="895"/>
        <v>0</v>
      </c>
      <c r="S1151" s="3">
        <f t="shared" si="896"/>
        <v>0</v>
      </c>
      <c r="T1151" s="3">
        <f t="shared" si="897"/>
        <v>0</v>
      </c>
      <c r="U1151" s="3">
        <f t="shared" si="898"/>
        <v>0</v>
      </c>
    </row>
    <row r="1152" spans="2:21" s="1" customFormat="1" ht="15" customHeight="1" x14ac:dyDescent="0.3">
      <c r="B1152" s="4" t="s">
        <v>2171</v>
      </c>
      <c r="C1152" s="4" t="s">
        <v>2172</v>
      </c>
      <c r="D1152" s="3" t="s">
        <v>28</v>
      </c>
      <c r="E1152" s="18">
        <v>130</v>
      </c>
      <c r="F1152" s="18"/>
      <c r="G1152" s="18"/>
      <c r="H1152" s="18"/>
      <c r="I1152" s="18"/>
      <c r="J1152" s="97">
        <f t="shared" si="891"/>
        <v>130</v>
      </c>
      <c r="K1152" s="3">
        <v>35.409999999999997</v>
      </c>
      <c r="L1152" s="3">
        <f t="shared" si="892"/>
        <v>4603.3</v>
      </c>
      <c r="M1152" s="3">
        <v>36.71</v>
      </c>
      <c r="N1152" s="3">
        <f t="shared" si="893"/>
        <v>4772.3</v>
      </c>
      <c r="O1152" s="3">
        <f t="shared" si="894"/>
        <v>1.3000000000000043</v>
      </c>
      <c r="P1152" s="3">
        <f t="shared" si="894"/>
        <v>169</v>
      </c>
      <c r="R1152" s="3">
        <f t="shared" si="895"/>
        <v>0</v>
      </c>
      <c r="S1152" s="3">
        <f t="shared" si="896"/>
        <v>0</v>
      </c>
      <c r="T1152" s="3">
        <f t="shared" si="897"/>
        <v>0</v>
      </c>
      <c r="U1152" s="3">
        <f t="shared" si="898"/>
        <v>0</v>
      </c>
    </row>
    <row r="1153" spans="2:21" s="1" customFormat="1" ht="15" customHeight="1" x14ac:dyDescent="0.3">
      <c r="B1153" s="4" t="s">
        <v>2173</v>
      </c>
      <c r="C1153" s="4" t="s">
        <v>2174</v>
      </c>
      <c r="D1153" s="3" t="s">
        <v>28</v>
      </c>
      <c r="E1153" s="18">
        <v>13</v>
      </c>
      <c r="F1153" s="18"/>
      <c r="G1153" s="18"/>
      <c r="H1153" s="18"/>
      <c r="I1153" s="18"/>
      <c r="J1153" s="97">
        <f t="shared" si="891"/>
        <v>13</v>
      </c>
      <c r="K1153" s="3">
        <v>35.409999999999997</v>
      </c>
      <c r="L1153" s="3">
        <f t="shared" si="892"/>
        <v>460.33</v>
      </c>
      <c r="M1153" s="3">
        <v>36.71</v>
      </c>
      <c r="N1153" s="3">
        <f t="shared" si="893"/>
        <v>477.23</v>
      </c>
      <c r="O1153" s="3">
        <f t="shared" si="894"/>
        <v>1.3000000000000043</v>
      </c>
      <c r="P1153" s="3">
        <f t="shared" si="894"/>
        <v>16.900000000000034</v>
      </c>
      <c r="R1153" s="3">
        <f t="shared" si="895"/>
        <v>0</v>
      </c>
      <c r="S1153" s="3">
        <f t="shared" si="896"/>
        <v>0</v>
      </c>
      <c r="T1153" s="3">
        <f t="shared" si="897"/>
        <v>0</v>
      </c>
      <c r="U1153" s="3">
        <f t="shared" si="898"/>
        <v>0</v>
      </c>
    </row>
    <row r="1154" spans="2:21" s="1" customFormat="1" ht="15" customHeight="1" x14ac:dyDescent="0.3">
      <c r="B1154" s="4" t="s">
        <v>2175</v>
      </c>
      <c r="C1154" s="4" t="s">
        <v>2176</v>
      </c>
      <c r="D1154" s="3" t="s">
        <v>28</v>
      </c>
      <c r="E1154" s="18">
        <v>8</v>
      </c>
      <c r="F1154" s="18"/>
      <c r="G1154" s="18"/>
      <c r="H1154" s="18"/>
      <c r="I1154" s="18"/>
      <c r="J1154" s="97">
        <f t="shared" si="891"/>
        <v>8</v>
      </c>
      <c r="K1154" s="3">
        <v>35.409999999999997</v>
      </c>
      <c r="L1154" s="3">
        <f t="shared" si="892"/>
        <v>283.27999999999997</v>
      </c>
      <c r="M1154" s="3">
        <v>36.71</v>
      </c>
      <c r="N1154" s="3">
        <f t="shared" si="893"/>
        <v>293.68</v>
      </c>
      <c r="O1154" s="3">
        <f t="shared" si="894"/>
        <v>1.3000000000000043</v>
      </c>
      <c r="P1154" s="3">
        <f t="shared" si="894"/>
        <v>10.400000000000034</v>
      </c>
      <c r="R1154" s="3">
        <f t="shared" si="895"/>
        <v>0</v>
      </c>
      <c r="S1154" s="3">
        <f t="shared" si="896"/>
        <v>0</v>
      </c>
      <c r="T1154" s="3">
        <f t="shared" si="897"/>
        <v>0</v>
      </c>
      <c r="U1154" s="3">
        <f t="shared" si="898"/>
        <v>0</v>
      </c>
    </row>
    <row r="1155" spans="2:21" s="1" customFormat="1" ht="15" customHeight="1" x14ac:dyDescent="0.3">
      <c r="B1155" s="4" t="s">
        <v>2177</v>
      </c>
      <c r="C1155" s="4" t="s">
        <v>2178</v>
      </c>
      <c r="D1155" s="3" t="s">
        <v>28</v>
      </c>
      <c r="E1155" s="18">
        <v>57</v>
      </c>
      <c r="F1155" s="18"/>
      <c r="G1155" s="18"/>
      <c r="H1155" s="18"/>
      <c r="I1155" s="18"/>
      <c r="J1155" s="97">
        <f t="shared" si="891"/>
        <v>57</v>
      </c>
      <c r="K1155" s="3">
        <v>35.409999999999997</v>
      </c>
      <c r="L1155" s="3">
        <f t="shared" si="892"/>
        <v>2018.37</v>
      </c>
      <c r="M1155" s="3">
        <v>36.71</v>
      </c>
      <c r="N1155" s="3">
        <f t="shared" si="893"/>
        <v>2092.4699999999998</v>
      </c>
      <c r="O1155" s="3">
        <f t="shared" si="894"/>
        <v>1.3000000000000043</v>
      </c>
      <c r="P1155" s="3">
        <f t="shared" si="894"/>
        <v>74.099999999999909</v>
      </c>
      <c r="R1155" s="3">
        <f t="shared" si="895"/>
        <v>0</v>
      </c>
      <c r="S1155" s="3">
        <f t="shared" si="896"/>
        <v>0</v>
      </c>
      <c r="T1155" s="3">
        <f t="shared" si="897"/>
        <v>0</v>
      </c>
      <c r="U1155" s="3">
        <f t="shared" si="898"/>
        <v>0</v>
      </c>
    </row>
    <row r="1156" spans="2:21" s="1" customFormat="1" ht="15" customHeight="1" x14ac:dyDescent="0.3">
      <c r="B1156" s="4" t="s">
        <v>2179</v>
      </c>
      <c r="C1156" s="4" t="s">
        <v>2180</v>
      </c>
      <c r="D1156" s="3" t="s">
        <v>28</v>
      </c>
      <c r="E1156" s="18">
        <v>1</v>
      </c>
      <c r="F1156" s="18"/>
      <c r="G1156" s="18"/>
      <c r="H1156" s="18"/>
      <c r="I1156" s="18"/>
      <c r="J1156" s="97">
        <f t="shared" si="891"/>
        <v>1</v>
      </c>
      <c r="K1156" s="3">
        <v>35.409999999999997</v>
      </c>
      <c r="L1156" s="3">
        <f t="shared" si="892"/>
        <v>35.409999999999997</v>
      </c>
      <c r="M1156" s="3">
        <v>36.71</v>
      </c>
      <c r="N1156" s="3">
        <f t="shared" si="893"/>
        <v>36.71</v>
      </c>
      <c r="O1156" s="3">
        <f t="shared" si="894"/>
        <v>1.3000000000000043</v>
      </c>
      <c r="P1156" s="3">
        <f t="shared" si="894"/>
        <v>1.3000000000000043</v>
      </c>
      <c r="R1156" s="3">
        <f t="shared" si="895"/>
        <v>0</v>
      </c>
      <c r="S1156" s="3">
        <f t="shared" si="896"/>
        <v>0</v>
      </c>
      <c r="T1156" s="3">
        <f t="shared" si="897"/>
        <v>0</v>
      </c>
      <c r="U1156" s="3">
        <f t="shared" si="898"/>
        <v>0</v>
      </c>
    </row>
    <row r="1157" spans="2:21" s="1" customFormat="1" ht="15" customHeight="1" x14ac:dyDescent="0.3">
      <c r="B1157" s="4" t="s">
        <v>2181</v>
      </c>
      <c r="C1157" s="4" t="s">
        <v>2182</v>
      </c>
      <c r="D1157" s="3" t="s">
        <v>28</v>
      </c>
      <c r="E1157" s="18">
        <v>30</v>
      </c>
      <c r="F1157" s="18"/>
      <c r="G1157" s="18"/>
      <c r="H1157" s="18"/>
      <c r="I1157" s="18"/>
      <c r="J1157" s="97">
        <f t="shared" si="891"/>
        <v>30</v>
      </c>
      <c r="K1157" s="3">
        <v>35.409999999999997</v>
      </c>
      <c r="L1157" s="3">
        <f t="shared" si="892"/>
        <v>1062.3</v>
      </c>
      <c r="M1157" s="3">
        <v>36.71</v>
      </c>
      <c r="N1157" s="3">
        <f t="shared" si="893"/>
        <v>1101.3</v>
      </c>
      <c r="O1157" s="3">
        <f t="shared" si="894"/>
        <v>1.3000000000000043</v>
      </c>
      <c r="P1157" s="3">
        <f t="shared" si="894"/>
        <v>39</v>
      </c>
      <c r="R1157" s="3">
        <f t="shared" si="895"/>
        <v>0</v>
      </c>
      <c r="S1157" s="3">
        <f t="shared" si="896"/>
        <v>0</v>
      </c>
      <c r="T1157" s="3">
        <f t="shared" si="897"/>
        <v>0</v>
      </c>
      <c r="U1157" s="3">
        <f t="shared" si="898"/>
        <v>0</v>
      </c>
    </row>
    <row r="1158" spans="2:21" s="1" customFormat="1" ht="15" customHeight="1" x14ac:dyDescent="0.3">
      <c r="B1158" s="4" t="s">
        <v>2183</v>
      </c>
      <c r="C1158" s="4" t="s">
        <v>2184</v>
      </c>
      <c r="D1158" s="3" t="s">
        <v>28</v>
      </c>
      <c r="E1158" s="18">
        <v>248</v>
      </c>
      <c r="F1158" s="18"/>
      <c r="G1158" s="18"/>
      <c r="H1158" s="18"/>
      <c r="I1158" s="18"/>
      <c r="J1158" s="97">
        <f t="shared" si="891"/>
        <v>248</v>
      </c>
      <c r="K1158" s="3">
        <v>35.409999999999997</v>
      </c>
      <c r="L1158" s="3">
        <f t="shared" si="892"/>
        <v>8781.68</v>
      </c>
      <c r="M1158" s="3">
        <v>36.71</v>
      </c>
      <c r="N1158" s="3">
        <f t="shared" si="893"/>
        <v>9104.08</v>
      </c>
      <c r="O1158" s="3">
        <f t="shared" si="894"/>
        <v>1.3000000000000043</v>
      </c>
      <c r="P1158" s="3">
        <f t="shared" si="894"/>
        <v>322.39999999999964</v>
      </c>
      <c r="R1158" s="3">
        <f t="shared" si="895"/>
        <v>0</v>
      </c>
      <c r="S1158" s="3">
        <f t="shared" si="896"/>
        <v>0</v>
      </c>
      <c r="T1158" s="3">
        <f t="shared" si="897"/>
        <v>0</v>
      </c>
      <c r="U1158" s="3">
        <f t="shared" si="898"/>
        <v>0</v>
      </c>
    </row>
    <row r="1159" spans="2:21" s="1" customFormat="1" ht="15" customHeight="1" x14ac:dyDescent="0.3">
      <c r="B1159" s="4" t="s">
        <v>2185</v>
      </c>
      <c r="C1159" s="4" t="s">
        <v>2186</v>
      </c>
      <c r="D1159" s="3" t="s">
        <v>28</v>
      </c>
      <c r="E1159" s="18">
        <v>222</v>
      </c>
      <c r="F1159" s="18"/>
      <c r="G1159" s="18"/>
      <c r="H1159" s="18"/>
      <c r="I1159" s="18"/>
      <c r="J1159" s="97">
        <f t="shared" si="891"/>
        <v>222</v>
      </c>
      <c r="K1159" s="3">
        <v>35.409999999999997</v>
      </c>
      <c r="L1159" s="3">
        <f t="shared" si="892"/>
        <v>7861.02</v>
      </c>
      <c r="M1159" s="3">
        <v>36.71</v>
      </c>
      <c r="N1159" s="3">
        <f t="shared" si="893"/>
        <v>8149.62</v>
      </c>
      <c r="O1159" s="3">
        <f t="shared" si="894"/>
        <v>1.3000000000000043</v>
      </c>
      <c r="P1159" s="3">
        <f t="shared" si="894"/>
        <v>288.59999999999945</v>
      </c>
      <c r="R1159" s="3">
        <f t="shared" si="895"/>
        <v>0</v>
      </c>
      <c r="S1159" s="3">
        <f t="shared" si="896"/>
        <v>0</v>
      </c>
      <c r="T1159" s="3">
        <f t="shared" si="897"/>
        <v>0</v>
      </c>
      <c r="U1159" s="3">
        <f t="shared" si="898"/>
        <v>0</v>
      </c>
    </row>
    <row r="1160" spans="2:21" s="1" customFormat="1" ht="15" customHeight="1" x14ac:dyDescent="0.3">
      <c r="B1160" s="4" t="s">
        <v>2187</v>
      </c>
      <c r="C1160" s="4" t="s">
        <v>2188</v>
      </c>
      <c r="D1160" s="3" t="s">
        <v>28</v>
      </c>
      <c r="E1160" s="18">
        <v>150</v>
      </c>
      <c r="F1160" s="18"/>
      <c r="G1160" s="18"/>
      <c r="H1160" s="18"/>
      <c r="I1160" s="18"/>
      <c r="J1160" s="97">
        <f t="shared" si="891"/>
        <v>150</v>
      </c>
      <c r="K1160" s="3">
        <v>35.409999999999997</v>
      </c>
      <c r="L1160" s="3">
        <f t="shared" si="892"/>
        <v>5311.5</v>
      </c>
      <c r="M1160" s="3">
        <v>36.71</v>
      </c>
      <c r="N1160" s="3">
        <f t="shared" si="893"/>
        <v>5506.5</v>
      </c>
      <c r="O1160" s="3">
        <f t="shared" si="894"/>
        <v>1.3000000000000043</v>
      </c>
      <c r="P1160" s="3">
        <f t="shared" si="894"/>
        <v>195</v>
      </c>
      <c r="R1160" s="3">
        <f t="shared" si="895"/>
        <v>0</v>
      </c>
      <c r="S1160" s="3">
        <f t="shared" si="896"/>
        <v>0</v>
      </c>
      <c r="T1160" s="3">
        <f t="shared" si="897"/>
        <v>0</v>
      </c>
      <c r="U1160" s="3">
        <f t="shared" si="898"/>
        <v>0</v>
      </c>
    </row>
    <row r="1161" spans="2:21" s="1" customFormat="1" ht="15" customHeight="1" x14ac:dyDescent="0.3">
      <c r="B1161" s="4" t="s">
        <v>2189</v>
      </c>
      <c r="C1161" s="4" t="s">
        <v>2190</v>
      </c>
      <c r="D1161" s="3" t="s">
        <v>28</v>
      </c>
      <c r="E1161" s="18">
        <v>120</v>
      </c>
      <c r="F1161" s="18"/>
      <c r="G1161" s="18"/>
      <c r="H1161" s="18"/>
      <c r="I1161" s="18"/>
      <c r="J1161" s="97">
        <f t="shared" si="891"/>
        <v>120</v>
      </c>
      <c r="K1161" s="3">
        <v>35.409999999999997</v>
      </c>
      <c r="L1161" s="3">
        <f t="shared" si="892"/>
        <v>4249.2</v>
      </c>
      <c r="M1161" s="3">
        <v>36.71</v>
      </c>
      <c r="N1161" s="3">
        <f t="shared" si="893"/>
        <v>4405.2</v>
      </c>
      <c r="O1161" s="3">
        <f t="shared" si="894"/>
        <v>1.3000000000000043</v>
      </c>
      <c r="P1161" s="3">
        <f t="shared" si="894"/>
        <v>156</v>
      </c>
      <c r="R1161" s="3">
        <f t="shared" si="895"/>
        <v>0</v>
      </c>
      <c r="S1161" s="3">
        <f t="shared" si="896"/>
        <v>0</v>
      </c>
      <c r="T1161" s="3">
        <f t="shared" si="897"/>
        <v>0</v>
      </c>
      <c r="U1161" s="3">
        <f t="shared" si="898"/>
        <v>0</v>
      </c>
    </row>
    <row r="1162" spans="2:21" s="1" customFormat="1" ht="15" customHeight="1" x14ac:dyDescent="0.3">
      <c r="B1162" s="4" t="s">
        <v>2191</v>
      </c>
      <c r="C1162" s="4" t="s">
        <v>2192</v>
      </c>
      <c r="D1162" s="3" t="s">
        <v>28</v>
      </c>
      <c r="E1162" s="18">
        <v>30</v>
      </c>
      <c r="F1162" s="18"/>
      <c r="G1162" s="18"/>
      <c r="H1162" s="18"/>
      <c r="I1162" s="18"/>
      <c r="J1162" s="97">
        <f t="shared" si="891"/>
        <v>30</v>
      </c>
      <c r="K1162" s="3">
        <v>35.76</v>
      </c>
      <c r="L1162" s="3">
        <f t="shared" si="892"/>
        <v>1072.8</v>
      </c>
      <c r="M1162" s="3">
        <v>37.06</v>
      </c>
      <c r="N1162" s="3">
        <f t="shared" si="893"/>
        <v>1111.8</v>
      </c>
      <c r="O1162" s="3">
        <f t="shared" si="894"/>
        <v>1.3000000000000043</v>
      </c>
      <c r="P1162" s="3">
        <f t="shared" si="894"/>
        <v>39</v>
      </c>
      <c r="R1162" s="3">
        <f t="shared" si="895"/>
        <v>0</v>
      </c>
      <c r="S1162" s="3">
        <f t="shared" si="896"/>
        <v>0</v>
      </c>
      <c r="T1162" s="3">
        <f t="shared" si="897"/>
        <v>0</v>
      </c>
      <c r="U1162" s="3">
        <f t="shared" si="898"/>
        <v>0</v>
      </c>
    </row>
    <row r="1163" spans="2:21" s="1" customFormat="1" ht="15" customHeight="1" x14ac:dyDescent="0.3">
      <c r="B1163" s="4" t="s">
        <v>2193</v>
      </c>
      <c r="C1163" s="4" t="s">
        <v>2194</v>
      </c>
      <c r="D1163" s="3" t="s">
        <v>28</v>
      </c>
      <c r="E1163" s="18">
        <v>45</v>
      </c>
      <c r="F1163" s="18"/>
      <c r="G1163" s="18"/>
      <c r="H1163" s="18"/>
      <c r="I1163" s="18"/>
      <c r="J1163" s="97">
        <f t="shared" si="891"/>
        <v>45</v>
      </c>
      <c r="K1163" s="3">
        <v>35.76</v>
      </c>
      <c r="L1163" s="3">
        <f t="shared" si="892"/>
        <v>1609.2</v>
      </c>
      <c r="M1163" s="3">
        <v>37.06</v>
      </c>
      <c r="N1163" s="3">
        <f t="shared" si="893"/>
        <v>1667.7</v>
      </c>
      <c r="O1163" s="3">
        <f t="shared" si="894"/>
        <v>1.3000000000000043</v>
      </c>
      <c r="P1163" s="3">
        <f t="shared" si="894"/>
        <v>58.5</v>
      </c>
      <c r="R1163" s="3">
        <f t="shared" si="895"/>
        <v>0</v>
      </c>
      <c r="S1163" s="3">
        <f t="shared" si="896"/>
        <v>0</v>
      </c>
      <c r="T1163" s="3">
        <f t="shared" si="897"/>
        <v>0</v>
      </c>
      <c r="U1163" s="3">
        <f t="shared" si="898"/>
        <v>0</v>
      </c>
    </row>
    <row r="1164" spans="2:21" s="1" customFormat="1" ht="15" customHeight="1" x14ac:dyDescent="0.3">
      <c r="B1164" s="4" t="s">
        <v>2195</v>
      </c>
      <c r="C1164" s="4" t="s">
        <v>2196</v>
      </c>
      <c r="D1164" s="3" t="s">
        <v>1337</v>
      </c>
      <c r="E1164" s="18">
        <v>428</v>
      </c>
      <c r="F1164" s="18"/>
      <c r="G1164" s="18"/>
      <c r="H1164" s="18"/>
      <c r="I1164" s="18"/>
      <c r="J1164" s="97">
        <f t="shared" si="891"/>
        <v>428</v>
      </c>
      <c r="K1164" s="3">
        <v>35.409999999999997</v>
      </c>
      <c r="L1164" s="3">
        <f t="shared" si="892"/>
        <v>15155.48</v>
      </c>
      <c r="M1164" s="3">
        <v>36.71</v>
      </c>
      <c r="N1164" s="3">
        <f t="shared" si="893"/>
        <v>15711.88</v>
      </c>
      <c r="O1164" s="3">
        <f t="shared" si="894"/>
        <v>1.3000000000000043</v>
      </c>
      <c r="P1164" s="3">
        <f t="shared" si="894"/>
        <v>556.39999999999964</v>
      </c>
      <c r="R1164" s="3">
        <f t="shared" si="895"/>
        <v>0</v>
      </c>
      <c r="S1164" s="3">
        <f t="shared" si="896"/>
        <v>0</v>
      </c>
      <c r="T1164" s="3">
        <f t="shared" si="897"/>
        <v>0</v>
      </c>
      <c r="U1164" s="3">
        <f t="shared" si="898"/>
        <v>0</v>
      </c>
    </row>
    <row r="1165" spans="2:21" s="1" customFormat="1" ht="15" customHeight="1" x14ac:dyDescent="0.3">
      <c r="B1165" s="4" t="s">
        <v>2197</v>
      </c>
      <c r="C1165" s="4" t="s">
        <v>2198</v>
      </c>
      <c r="D1165" s="3" t="s">
        <v>1337</v>
      </c>
      <c r="E1165" s="18">
        <v>323</v>
      </c>
      <c r="F1165" s="18"/>
      <c r="G1165" s="18"/>
      <c r="H1165" s="18"/>
      <c r="I1165" s="18"/>
      <c r="J1165" s="97">
        <f t="shared" si="891"/>
        <v>323</v>
      </c>
      <c r="K1165" s="3">
        <v>35.409999999999997</v>
      </c>
      <c r="L1165" s="3">
        <f t="shared" si="892"/>
        <v>11437.43</v>
      </c>
      <c r="M1165" s="3">
        <v>36.71</v>
      </c>
      <c r="N1165" s="3">
        <f t="shared" si="893"/>
        <v>11857.33</v>
      </c>
      <c r="O1165" s="3">
        <f t="shared" si="894"/>
        <v>1.3000000000000043</v>
      </c>
      <c r="P1165" s="3">
        <f t="shared" si="894"/>
        <v>419.89999999999964</v>
      </c>
      <c r="R1165" s="3">
        <f t="shared" si="895"/>
        <v>0</v>
      </c>
      <c r="S1165" s="3">
        <f t="shared" si="896"/>
        <v>0</v>
      </c>
      <c r="T1165" s="3">
        <f t="shared" si="897"/>
        <v>0</v>
      </c>
      <c r="U1165" s="3">
        <f t="shared" si="898"/>
        <v>0</v>
      </c>
    </row>
    <row r="1166" spans="2:21" s="1" customFormat="1" ht="15" customHeight="1" x14ac:dyDescent="0.3">
      <c r="B1166" s="4" t="s">
        <v>2199</v>
      </c>
      <c r="C1166" s="4" t="s">
        <v>2200</v>
      </c>
      <c r="D1166" s="3" t="s">
        <v>1337</v>
      </c>
      <c r="E1166" s="18">
        <v>76</v>
      </c>
      <c r="F1166" s="18"/>
      <c r="G1166" s="18"/>
      <c r="H1166" s="18"/>
      <c r="I1166" s="18"/>
      <c r="J1166" s="97">
        <f t="shared" si="891"/>
        <v>76</v>
      </c>
      <c r="K1166" s="3">
        <v>35.409999999999997</v>
      </c>
      <c r="L1166" s="3">
        <f t="shared" si="892"/>
        <v>2691.16</v>
      </c>
      <c r="M1166" s="3">
        <v>36.71</v>
      </c>
      <c r="N1166" s="3">
        <f t="shared" si="893"/>
        <v>2789.96</v>
      </c>
      <c r="O1166" s="3">
        <f t="shared" si="894"/>
        <v>1.3000000000000043</v>
      </c>
      <c r="P1166" s="3">
        <f t="shared" si="894"/>
        <v>98.800000000000182</v>
      </c>
      <c r="R1166" s="3">
        <f t="shared" si="895"/>
        <v>0</v>
      </c>
      <c r="S1166" s="3">
        <f t="shared" si="896"/>
        <v>0</v>
      </c>
      <c r="T1166" s="3">
        <f t="shared" si="897"/>
        <v>0</v>
      </c>
      <c r="U1166" s="3">
        <f t="shared" si="898"/>
        <v>0</v>
      </c>
    </row>
    <row r="1167" spans="2:21" s="1" customFormat="1" ht="15" customHeight="1" x14ac:dyDescent="0.3">
      <c r="B1167" s="4" t="s">
        <v>2201</v>
      </c>
      <c r="C1167" s="4" t="s">
        <v>2202</v>
      </c>
      <c r="D1167" s="3" t="s">
        <v>1337</v>
      </c>
      <c r="E1167" s="18">
        <v>109</v>
      </c>
      <c r="F1167" s="18"/>
      <c r="G1167" s="18"/>
      <c r="H1167" s="18"/>
      <c r="I1167" s="18"/>
      <c r="J1167" s="97">
        <f t="shared" si="891"/>
        <v>109</v>
      </c>
      <c r="K1167" s="3">
        <v>35.409999999999997</v>
      </c>
      <c r="L1167" s="3">
        <f t="shared" si="892"/>
        <v>3859.69</v>
      </c>
      <c r="M1167" s="3">
        <v>36.71</v>
      </c>
      <c r="N1167" s="3">
        <f t="shared" si="893"/>
        <v>4001.39</v>
      </c>
      <c r="O1167" s="3">
        <f t="shared" si="894"/>
        <v>1.3000000000000043</v>
      </c>
      <c r="P1167" s="3">
        <f t="shared" si="894"/>
        <v>141.69999999999982</v>
      </c>
      <c r="R1167" s="3">
        <f t="shared" si="895"/>
        <v>0</v>
      </c>
      <c r="S1167" s="3">
        <f t="shared" si="896"/>
        <v>0</v>
      </c>
      <c r="T1167" s="3">
        <f t="shared" si="897"/>
        <v>0</v>
      </c>
      <c r="U1167" s="3">
        <f t="shared" si="898"/>
        <v>0</v>
      </c>
    </row>
    <row r="1168" spans="2:21" s="1" customFormat="1" ht="15" customHeight="1" x14ac:dyDescent="0.3">
      <c r="B1168" s="4" t="s">
        <v>2203</v>
      </c>
      <c r="C1168" s="4" t="s">
        <v>2204</v>
      </c>
      <c r="D1168" s="3" t="s">
        <v>1337</v>
      </c>
      <c r="E1168" s="18">
        <v>82</v>
      </c>
      <c r="F1168" s="18"/>
      <c r="G1168" s="18"/>
      <c r="H1168" s="18"/>
      <c r="I1168" s="18"/>
      <c r="J1168" s="97">
        <f t="shared" si="891"/>
        <v>82</v>
      </c>
      <c r="K1168" s="3">
        <v>35.409999999999997</v>
      </c>
      <c r="L1168" s="3">
        <f t="shared" si="892"/>
        <v>2903.62</v>
      </c>
      <c r="M1168" s="3">
        <v>36.71</v>
      </c>
      <c r="N1168" s="3">
        <f t="shared" si="893"/>
        <v>3010.22</v>
      </c>
      <c r="O1168" s="3">
        <f t="shared" si="894"/>
        <v>1.3000000000000043</v>
      </c>
      <c r="P1168" s="3">
        <f t="shared" si="894"/>
        <v>106.59999999999991</v>
      </c>
      <c r="R1168" s="3">
        <f t="shared" si="895"/>
        <v>0</v>
      </c>
      <c r="S1168" s="3">
        <f t="shared" si="896"/>
        <v>0</v>
      </c>
      <c r="T1168" s="3">
        <f t="shared" si="897"/>
        <v>0</v>
      </c>
      <c r="U1168" s="3">
        <f t="shared" si="898"/>
        <v>0</v>
      </c>
    </row>
    <row r="1169" spans="2:21" s="1" customFormat="1" ht="25.2" customHeight="1" x14ac:dyDescent="0.3">
      <c r="B1169" s="12" t="s">
        <v>2205</v>
      </c>
      <c r="C1169" s="12" t="s">
        <v>2206</v>
      </c>
      <c r="D1169" s="13"/>
      <c r="E1169" s="17"/>
      <c r="F1169" s="17"/>
      <c r="G1169" s="17"/>
      <c r="H1169" s="17"/>
      <c r="I1169" s="17"/>
      <c r="J1169" s="17"/>
      <c r="K1169" s="13"/>
      <c r="L1169" s="13">
        <f>SUM(L1170:L1175)</f>
        <v>107161.89000000001</v>
      </c>
      <c r="M1169" s="13"/>
      <c r="N1169" s="13">
        <f>SUM(N1170:N1175)</f>
        <v>109949.73</v>
      </c>
      <c r="O1169" s="13"/>
      <c r="P1169" s="13">
        <f>SUM(P1170:P1175)</f>
        <v>2787.8399999999997</v>
      </c>
      <c r="R1169" s="13">
        <f t="shared" ref="R1169:U1169" si="899">SUM(R1170:R1175)</f>
        <v>0</v>
      </c>
      <c r="S1169" s="13">
        <f t="shared" si="899"/>
        <v>0</v>
      </c>
      <c r="T1169" s="13">
        <f t="shared" si="899"/>
        <v>80555.22</v>
      </c>
      <c r="U1169" s="13">
        <f t="shared" si="899"/>
        <v>0</v>
      </c>
    </row>
    <row r="1170" spans="2:21" s="1" customFormat="1" ht="15" customHeight="1" x14ac:dyDescent="0.3">
      <c r="B1170" s="4" t="s">
        <v>2207</v>
      </c>
      <c r="C1170" s="4" t="s">
        <v>2208</v>
      </c>
      <c r="D1170" s="3" t="s">
        <v>28</v>
      </c>
      <c r="E1170" s="18">
        <v>24</v>
      </c>
      <c r="F1170" s="18"/>
      <c r="G1170" s="18"/>
      <c r="H1170" s="18"/>
      <c r="I1170" s="18"/>
      <c r="J1170" s="97">
        <f t="shared" ref="J1170:J1175" si="900">SUM(E1170:I1170)</f>
        <v>24</v>
      </c>
      <c r="K1170" s="3">
        <v>17.170000000000002</v>
      </c>
      <c r="L1170" s="3">
        <f t="shared" ref="L1170:L1175" si="901">+ROUND(+IF(J1170="",0,J1170*K1170),2)</f>
        <v>412.08</v>
      </c>
      <c r="M1170" s="3">
        <v>17.690000000000001</v>
      </c>
      <c r="N1170" s="3">
        <f t="shared" ref="N1170:N1175" si="902">+ROUND(+IF(J1170="",0,J1170*M1170),2)</f>
        <v>424.56</v>
      </c>
      <c r="O1170" s="3">
        <f t="shared" ref="O1170:P1175" si="903">+M1170-K1170</f>
        <v>0.51999999999999957</v>
      </c>
      <c r="P1170" s="3">
        <f t="shared" si="903"/>
        <v>12.480000000000018</v>
      </c>
      <c r="R1170" s="3">
        <f t="shared" ref="R1170:U1175" si="904">+ROUND($K1170*F1170,2)</f>
        <v>0</v>
      </c>
      <c r="S1170" s="3">
        <f t="shared" si="904"/>
        <v>0</v>
      </c>
      <c r="T1170" s="3">
        <f t="shared" si="904"/>
        <v>0</v>
      </c>
      <c r="U1170" s="3">
        <f t="shared" si="904"/>
        <v>0</v>
      </c>
    </row>
    <row r="1171" spans="2:21" s="1" customFormat="1" ht="15" customHeight="1" x14ac:dyDescent="0.3">
      <c r="B1171" s="4" t="s">
        <v>2209</v>
      </c>
      <c r="C1171" s="4" t="s">
        <v>2210</v>
      </c>
      <c r="D1171" s="3" t="s">
        <v>28</v>
      </c>
      <c r="E1171" s="18">
        <v>203</v>
      </c>
      <c r="F1171" s="18"/>
      <c r="G1171" s="18"/>
      <c r="H1171" s="18">
        <f>VLOOKUP(B1171,'MM-5'!$B$12:$G$255,4,FALSE)</f>
        <v>3206</v>
      </c>
      <c r="I1171" s="18"/>
      <c r="J1171" s="97">
        <f t="shared" si="900"/>
        <v>3409</v>
      </c>
      <c r="K1171" s="3">
        <v>18.170000000000002</v>
      </c>
      <c r="L1171" s="3">
        <f t="shared" si="901"/>
        <v>61941.53</v>
      </c>
      <c r="M1171" s="3">
        <v>18.690000000000001</v>
      </c>
      <c r="N1171" s="3">
        <f t="shared" si="902"/>
        <v>63714.21</v>
      </c>
      <c r="O1171" s="3">
        <f t="shared" si="903"/>
        <v>0.51999999999999957</v>
      </c>
      <c r="P1171" s="3">
        <f t="shared" si="903"/>
        <v>1772.6800000000003</v>
      </c>
      <c r="R1171" s="3">
        <f t="shared" si="904"/>
        <v>0</v>
      </c>
      <c r="S1171" s="3">
        <f t="shared" si="904"/>
        <v>0</v>
      </c>
      <c r="T1171" s="3">
        <f t="shared" si="904"/>
        <v>58253.02</v>
      </c>
      <c r="U1171" s="3">
        <f t="shared" si="904"/>
        <v>0</v>
      </c>
    </row>
    <row r="1172" spans="2:21" s="1" customFormat="1" ht="15" customHeight="1" x14ac:dyDescent="0.3">
      <c r="B1172" s="4" t="s">
        <v>2211</v>
      </c>
      <c r="C1172" s="4" t="s">
        <v>2212</v>
      </c>
      <c r="D1172" s="3" t="s">
        <v>28</v>
      </c>
      <c r="E1172" s="18">
        <v>384</v>
      </c>
      <c r="F1172" s="18"/>
      <c r="G1172" s="18"/>
      <c r="H1172" s="18">
        <f>VLOOKUP(B1172,'MM-5'!$B$12:$G$255,4,FALSE)</f>
        <v>886</v>
      </c>
      <c r="I1172" s="18"/>
      <c r="J1172" s="97">
        <f t="shared" si="900"/>
        <v>1270</v>
      </c>
      <c r="K1172" s="3">
        <v>24.17</v>
      </c>
      <c r="L1172" s="3">
        <f t="shared" si="901"/>
        <v>30695.9</v>
      </c>
      <c r="M1172" s="3">
        <v>24.69</v>
      </c>
      <c r="N1172" s="3">
        <f t="shared" si="902"/>
        <v>31356.3</v>
      </c>
      <c r="O1172" s="3">
        <f t="shared" si="903"/>
        <v>0.51999999999999957</v>
      </c>
      <c r="P1172" s="3">
        <f t="shared" si="903"/>
        <v>660.39999999999782</v>
      </c>
      <c r="R1172" s="3">
        <f t="shared" si="904"/>
        <v>0</v>
      </c>
      <c r="S1172" s="3">
        <f t="shared" si="904"/>
        <v>0</v>
      </c>
      <c r="T1172" s="3">
        <f t="shared" si="904"/>
        <v>21414.62</v>
      </c>
      <c r="U1172" s="3">
        <f t="shared" si="904"/>
        <v>0</v>
      </c>
    </row>
    <row r="1173" spans="2:21" s="1" customFormat="1" ht="15" customHeight="1" x14ac:dyDescent="0.3">
      <c r="B1173" s="4" t="s">
        <v>2213</v>
      </c>
      <c r="C1173" s="4" t="s">
        <v>2214</v>
      </c>
      <c r="D1173" s="3" t="s">
        <v>28</v>
      </c>
      <c r="E1173" s="18">
        <v>150</v>
      </c>
      <c r="F1173" s="18"/>
      <c r="G1173" s="18"/>
      <c r="H1173" s="18">
        <f>VLOOKUP(B1173,'MM-5'!$B$12:$G$255,4,FALSE)</f>
        <v>18</v>
      </c>
      <c r="I1173" s="18"/>
      <c r="J1173" s="97">
        <f t="shared" si="900"/>
        <v>168</v>
      </c>
      <c r="K1173" s="3">
        <v>49.31</v>
      </c>
      <c r="L1173" s="3">
        <f t="shared" si="901"/>
        <v>8284.08</v>
      </c>
      <c r="M1173" s="3">
        <v>50.78</v>
      </c>
      <c r="N1173" s="3">
        <f t="shared" si="902"/>
        <v>8531.0400000000009</v>
      </c>
      <c r="O1173" s="3">
        <f t="shared" si="903"/>
        <v>1.4699999999999989</v>
      </c>
      <c r="P1173" s="3">
        <f t="shared" si="903"/>
        <v>246.96000000000095</v>
      </c>
      <c r="R1173" s="3">
        <f t="shared" si="904"/>
        <v>0</v>
      </c>
      <c r="S1173" s="3">
        <f t="shared" si="904"/>
        <v>0</v>
      </c>
      <c r="T1173" s="3">
        <f t="shared" si="904"/>
        <v>887.58</v>
      </c>
      <c r="U1173" s="3">
        <f t="shared" si="904"/>
        <v>0</v>
      </c>
    </row>
    <row r="1174" spans="2:21" s="1" customFormat="1" ht="15" customHeight="1" x14ac:dyDescent="0.3">
      <c r="B1174" s="4" t="s">
        <v>2215</v>
      </c>
      <c r="C1174" s="4" t="s">
        <v>2216</v>
      </c>
      <c r="D1174" s="3" t="s">
        <v>28</v>
      </c>
      <c r="E1174" s="18">
        <v>56</v>
      </c>
      <c r="F1174" s="18"/>
      <c r="G1174" s="18"/>
      <c r="H1174" s="18"/>
      <c r="I1174" s="18"/>
      <c r="J1174" s="97">
        <f t="shared" si="900"/>
        <v>56</v>
      </c>
      <c r="K1174" s="3">
        <v>94.2</v>
      </c>
      <c r="L1174" s="3">
        <f t="shared" si="901"/>
        <v>5275.2</v>
      </c>
      <c r="M1174" s="3">
        <v>95.67</v>
      </c>
      <c r="N1174" s="3">
        <f t="shared" si="902"/>
        <v>5357.52</v>
      </c>
      <c r="O1174" s="3">
        <f t="shared" si="903"/>
        <v>1.4699999999999989</v>
      </c>
      <c r="P1174" s="3">
        <f t="shared" si="903"/>
        <v>82.320000000000618</v>
      </c>
      <c r="R1174" s="3">
        <f t="shared" si="904"/>
        <v>0</v>
      </c>
      <c r="S1174" s="3">
        <f t="shared" si="904"/>
        <v>0</v>
      </c>
      <c r="T1174" s="3">
        <f t="shared" si="904"/>
        <v>0</v>
      </c>
      <c r="U1174" s="3">
        <f t="shared" si="904"/>
        <v>0</v>
      </c>
    </row>
    <row r="1175" spans="2:21" s="1" customFormat="1" ht="15" customHeight="1" x14ac:dyDescent="0.3">
      <c r="B1175" s="4" t="s">
        <v>2217</v>
      </c>
      <c r="C1175" s="4" t="s">
        <v>2218</v>
      </c>
      <c r="D1175" s="3" t="s">
        <v>1337</v>
      </c>
      <c r="E1175" s="18">
        <v>10</v>
      </c>
      <c r="F1175" s="18"/>
      <c r="G1175" s="18"/>
      <c r="H1175" s="18"/>
      <c r="I1175" s="18"/>
      <c r="J1175" s="97">
        <f t="shared" si="900"/>
        <v>10</v>
      </c>
      <c r="K1175" s="3">
        <v>55.31</v>
      </c>
      <c r="L1175" s="3">
        <f t="shared" si="901"/>
        <v>553.1</v>
      </c>
      <c r="M1175" s="3">
        <v>56.61</v>
      </c>
      <c r="N1175" s="3">
        <f t="shared" si="902"/>
        <v>566.1</v>
      </c>
      <c r="O1175" s="3">
        <f t="shared" si="903"/>
        <v>1.2999999999999972</v>
      </c>
      <c r="P1175" s="3">
        <f t="shared" si="903"/>
        <v>13</v>
      </c>
      <c r="R1175" s="3">
        <f t="shared" si="904"/>
        <v>0</v>
      </c>
      <c r="S1175" s="3">
        <f t="shared" si="904"/>
        <v>0</v>
      </c>
      <c r="T1175" s="3">
        <f t="shared" si="904"/>
        <v>0</v>
      </c>
      <c r="U1175" s="3">
        <f t="shared" si="904"/>
        <v>0</v>
      </c>
    </row>
    <row r="1176" spans="2:21" s="1" customFormat="1" ht="25.2" customHeight="1" x14ac:dyDescent="0.3">
      <c r="B1176" s="12" t="s">
        <v>2219</v>
      </c>
      <c r="C1176" s="12" t="s">
        <v>2220</v>
      </c>
      <c r="D1176" s="13"/>
      <c r="E1176" s="17"/>
      <c r="F1176" s="17"/>
      <c r="G1176" s="17"/>
      <c r="H1176" s="17"/>
      <c r="I1176" s="17"/>
      <c r="J1176" s="17"/>
      <c r="K1176" s="13"/>
      <c r="L1176" s="13">
        <f>SUM(L1177:L1227)</f>
        <v>796466.79999999993</v>
      </c>
      <c r="M1176" s="13"/>
      <c r="N1176" s="13">
        <f>SUM(N1177:N1227)</f>
        <v>814883.88</v>
      </c>
      <c r="O1176" s="13"/>
      <c r="P1176" s="13">
        <f>SUM(P1177:P1227)</f>
        <v>18417.079999999994</v>
      </c>
      <c r="R1176" s="13">
        <f t="shared" ref="R1176:U1176" si="905">SUM(R1177:R1227)</f>
        <v>0</v>
      </c>
      <c r="S1176" s="13">
        <f t="shared" si="905"/>
        <v>0</v>
      </c>
      <c r="T1176" s="13">
        <f t="shared" si="905"/>
        <v>75048.17</v>
      </c>
      <c r="U1176" s="13">
        <f t="shared" si="905"/>
        <v>0</v>
      </c>
    </row>
    <row r="1177" spans="2:21" s="1" customFormat="1" ht="15" customHeight="1" x14ac:dyDescent="0.3">
      <c r="B1177" s="4" t="s">
        <v>2221</v>
      </c>
      <c r="C1177" s="4" t="s">
        <v>2222</v>
      </c>
      <c r="D1177" s="3" t="s">
        <v>25</v>
      </c>
      <c r="E1177" s="18">
        <v>5776.03</v>
      </c>
      <c r="F1177" s="18"/>
      <c r="G1177" s="18"/>
      <c r="H1177" s="18"/>
      <c r="I1177" s="18"/>
      <c r="J1177" s="97">
        <f t="shared" ref="J1177:J1208" si="906">SUM(E1177:I1177)</f>
        <v>5776.03</v>
      </c>
      <c r="K1177" s="3">
        <v>22.24</v>
      </c>
      <c r="L1177" s="3">
        <f t="shared" ref="L1177:L1227" si="907">+ROUND(+IF(J1177="",0,J1177*K1177),2)</f>
        <v>128458.91</v>
      </c>
      <c r="M1177" s="3">
        <v>22.44</v>
      </c>
      <c r="N1177" s="3">
        <f t="shared" ref="N1177:N1227" si="908">+ROUND(+IF(J1177="",0,J1177*M1177),2)</f>
        <v>129614.11</v>
      </c>
      <c r="O1177" s="3">
        <f t="shared" ref="O1177:P1227" si="909">+M1177-K1177</f>
        <v>0.20000000000000284</v>
      </c>
      <c r="P1177" s="3">
        <f t="shared" si="909"/>
        <v>1155.1999999999971</v>
      </c>
      <c r="R1177" s="3">
        <f t="shared" ref="R1177:R1208" si="910">+ROUND($K1177*F1177,2)</f>
        <v>0</v>
      </c>
      <c r="S1177" s="3">
        <f t="shared" ref="S1177:S1208" si="911">+ROUND($K1177*G1177,2)</f>
        <v>0</v>
      </c>
      <c r="T1177" s="3">
        <f t="shared" ref="T1177:T1208" si="912">+ROUND($K1177*H1177,2)</f>
        <v>0</v>
      </c>
      <c r="U1177" s="3">
        <f t="shared" ref="U1177:U1208" si="913">+ROUND($K1177*I1177,2)</f>
        <v>0</v>
      </c>
    </row>
    <row r="1178" spans="2:21" s="1" customFormat="1" ht="15" customHeight="1" x14ac:dyDescent="0.3">
      <c r="B1178" s="4" t="s">
        <v>2223</v>
      </c>
      <c r="C1178" s="4" t="s">
        <v>2224</v>
      </c>
      <c r="D1178" s="3" t="s">
        <v>25</v>
      </c>
      <c r="E1178" s="18">
        <v>63.75</v>
      </c>
      <c r="F1178" s="18"/>
      <c r="G1178" s="18"/>
      <c r="H1178" s="18"/>
      <c r="I1178" s="18"/>
      <c r="J1178" s="97">
        <f t="shared" si="906"/>
        <v>63.75</v>
      </c>
      <c r="K1178" s="3">
        <v>14.35</v>
      </c>
      <c r="L1178" s="3">
        <f t="shared" si="907"/>
        <v>914.81</v>
      </c>
      <c r="M1178" s="3">
        <v>14.55</v>
      </c>
      <c r="N1178" s="3">
        <f t="shared" si="908"/>
        <v>927.56</v>
      </c>
      <c r="O1178" s="3">
        <f t="shared" si="909"/>
        <v>0.20000000000000107</v>
      </c>
      <c r="P1178" s="3">
        <f t="shared" si="909"/>
        <v>12.75</v>
      </c>
      <c r="R1178" s="3">
        <f t="shared" si="910"/>
        <v>0</v>
      </c>
      <c r="S1178" s="3">
        <f t="shared" si="911"/>
        <v>0</v>
      </c>
      <c r="T1178" s="3">
        <f t="shared" si="912"/>
        <v>0</v>
      </c>
      <c r="U1178" s="3">
        <f t="shared" si="913"/>
        <v>0</v>
      </c>
    </row>
    <row r="1179" spans="2:21" s="1" customFormat="1" ht="15" customHeight="1" x14ac:dyDescent="0.3">
      <c r="B1179" s="4" t="s">
        <v>2225</v>
      </c>
      <c r="C1179" s="4" t="s">
        <v>2226</v>
      </c>
      <c r="D1179" s="3" t="s">
        <v>25</v>
      </c>
      <c r="E1179" s="18">
        <v>86.6</v>
      </c>
      <c r="F1179" s="18"/>
      <c r="G1179" s="18"/>
      <c r="H1179" s="18"/>
      <c r="I1179" s="18"/>
      <c r="J1179" s="97">
        <f t="shared" si="906"/>
        <v>86.6</v>
      </c>
      <c r="K1179" s="3">
        <v>14.22</v>
      </c>
      <c r="L1179" s="3">
        <f t="shared" si="907"/>
        <v>1231.45</v>
      </c>
      <c r="M1179" s="3">
        <v>14.42</v>
      </c>
      <c r="N1179" s="3">
        <f t="shared" si="908"/>
        <v>1248.77</v>
      </c>
      <c r="O1179" s="3">
        <f t="shared" si="909"/>
        <v>0.19999999999999929</v>
      </c>
      <c r="P1179" s="3">
        <f t="shared" si="909"/>
        <v>17.319999999999936</v>
      </c>
      <c r="R1179" s="3">
        <f t="shared" si="910"/>
        <v>0</v>
      </c>
      <c r="S1179" s="3">
        <f t="shared" si="911"/>
        <v>0</v>
      </c>
      <c r="T1179" s="3">
        <f t="shared" si="912"/>
        <v>0</v>
      </c>
      <c r="U1179" s="3">
        <f t="shared" si="913"/>
        <v>0</v>
      </c>
    </row>
    <row r="1180" spans="2:21" s="1" customFormat="1" ht="15" customHeight="1" x14ac:dyDescent="0.3">
      <c r="B1180" s="4" t="s">
        <v>2227</v>
      </c>
      <c r="C1180" s="4" t="s">
        <v>2228</v>
      </c>
      <c r="D1180" s="3" t="s">
        <v>25</v>
      </c>
      <c r="E1180" s="18">
        <v>66</v>
      </c>
      <c r="F1180" s="18"/>
      <c r="G1180" s="18"/>
      <c r="H1180" s="18"/>
      <c r="I1180" s="18"/>
      <c r="J1180" s="97">
        <f t="shared" si="906"/>
        <v>66</v>
      </c>
      <c r="K1180" s="3">
        <v>13.72</v>
      </c>
      <c r="L1180" s="3">
        <f t="shared" si="907"/>
        <v>905.52</v>
      </c>
      <c r="M1180" s="3">
        <v>14</v>
      </c>
      <c r="N1180" s="3">
        <f t="shared" si="908"/>
        <v>924</v>
      </c>
      <c r="O1180" s="3">
        <f t="shared" si="909"/>
        <v>0.27999999999999936</v>
      </c>
      <c r="P1180" s="3">
        <f t="shared" si="909"/>
        <v>18.480000000000018</v>
      </c>
      <c r="R1180" s="3">
        <f t="shared" si="910"/>
        <v>0</v>
      </c>
      <c r="S1180" s="3">
        <f t="shared" si="911"/>
        <v>0</v>
      </c>
      <c r="T1180" s="3">
        <f t="shared" si="912"/>
        <v>0</v>
      </c>
      <c r="U1180" s="3">
        <f t="shared" si="913"/>
        <v>0</v>
      </c>
    </row>
    <row r="1181" spans="2:21" s="1" customFormat="1" ht="15" customHeight="1" x14ac:dyDescent="0.3">
      <c r="B1181" s="4" t="s">
        <v>2229</v>
      </c>
      <c r="C1181" s="4" t="s">
        <v>2230</v>
      </c>
      <c r="D1181" s="3" t="s">
        <v>25</v>
      </c>
      <c r="E1181" s="18">
        <v>1050</v>
      </c>
      <c r="F1181" s="18"/>
      <c r="G1181" s="18"/>
      <c r="H1181" s="18"/>
      <c r="I1181" s="18"/>
      <c r="J1181" s="97">
        <f t="shared" si="906"/>
        <v>1050</v>
      </c>
      <c r="K1181" s="3">
        <v>13.54</v>
      </c>
      <c r="L1181" s="3">
        <f t="shared" si="907"/>
        <v>14217</v>
      </c>
      <c r="M1181" s="3">
        <v>13.93</v>
      </c>
      <c r="N1181" s="3">
        <f t="shared" si="908"/>
        <v>14626.5</v>
      </c>
      <c r="O1181" s="3">
        <f t="shared" si="909"/>
        <v>0.39000000000000057</v>
      </c>
      <c r="P1181" s="3">
        <f t="shared" si="909"/>
        <v>409.5</v>
      </c>
      <c r="R1181" s="3">
        <f t="shared" si="910"/>
        <v>0</v>
      </c>
      <c r="S1181" s="3">
        <f t="shared" si="911"/>
        <v>0</v>
      </c>
      <c r="T1181" s="3">
        <f t="shared" si="912"/>
        <v>0</v>
      </c>
      <c r="U1181" s="3">
        <f t="shared" si="913"/>
        <v>0</v>
      </c>
    </row>
    <row r="1182" spans="2:21" s="1" customFormat="1" ht="15" customHeight="1" x14ac:dyDescent="0.3">
      <c r="B1182" s="4" t="s">
        <v>2231</v>
      </c>
      <c r="C1182" s="4" t="s">
        <v>2232</v>
      </c>
      <c r="D1182" s="3" t="s">
        <v>25</v>
      </c>
      <c r="E1182" s="18">
        <v>18263.89</v>
      </c>
      <c r="F1182" s="18"/>
      <c r="G1182" s="18"/>
      <c r="H1182" s="18"/>
      <c r="I1182" s="18"/>
      <c r="J1182" s="97">
        <f t="shared" si="906"/>
        <v>18263.89</v>
      </c>
      <c r="K1182" s="3">
        <v>6.93</v>
      </c>
      <c r="L1182" s="3">
        <f t="shared" si="907"/>
        <v>126568.76</v>
      </c>
      <c r="M1182" s="3">
        <v>7.1</v>
      </c>
      <c r="N1182" s="3">
        <f t="shared" si="908"/>
        <v>129673.62</v>
      </c>
      <c r="O1182" s="3">
        <f t="shared" si="909"/>
        <v>0.16999999999999993</v>
      </c>
      <c r="P1182" s="3">
        <f t="shared" si="909"/>
        <v>3104.8600000000006</v>
      </c>
      <c r="R1182" s="3">
        <f t="shared" si="910"/>
        <v>0</v>
      </c>
      <c r="S1182" s="3">
        <f t="shared" si="911"/>
        <v>0</v>
      </c>
      <c r="T1182" s="3">
        <f t="shared" si="912"/>
        <v>0</v>
      </c>
      <c r="U1182" s="3">
        <f t="shared" si="913"/>
        <v>0</v>
      </c>
    </row>
    <row r="1183" spans="2:21" s="1" customFormat="1" ht="15" customHeight="1" x14ac:dyDescent="0.3">
      <c r="B1183" s="4" t="s">
        <v>2233</v>
      </c>
      <c r="C1183" s="4" t="s">
        <v>2234</v>
      </c>
      <c r="D1183" s="3" t="s">
        <v>28</v>
      </c>
      <c r="E1183" s="18">
        <v>64</v>
      </c>
      <c r="F1183" s="18"/>
      <c r="G1183" s="18"/>
      <c r="H1183" s="18"/>
      <c r="I1183" s="18"/>
      <c r="J1183" s="97">
        <f t="shared" si="906"/>
        <v>64</v>
      </c>
      <c r="K1183" s="3">
        <v>12.62</v>
      </c>
      <c r="L1183" s="3">
        <f t="shared" si="907"/>
        <v>807.68</v>
      </c>
      <c r="M1183" s="3">
        <v>12.75</v>
      </c>
      <c r="N1183" s="3">
        <f t="shared" si="908"/>
        <v>816</v>
      </c>
      <c r="O1183" s="3">
        <f t="shared" si="909"/>
        <v>0.13000000000000078</v>
      </c>
      <c r="P1183" s="3">
        <f t="shared" si="909"/>
        <v>8.32000000000005</v>
      </c>
      <c r="R1183" s="3">
        <f t="shared" si="910"/>
        <v>0</v>
      </c>
      <c r="S1183" s="3">
        <f t="shared" si="911"/>
        <v>0</v>
      </c>
      <c r="T1183" s="3">
        <f t="shared" si="912"/>
        <v>0</v>
      </c>
      <c r="U1183" s="3">
        <f t="shared" si="913"/>
        <v>0</v>
      </c>
    </row>
    <row r="1184" spans="2:21" s="1" customFormat="1" ht="15" customHeight="1" x14ac:dyDescent="0.3">
      <c r="B1184" s="4" t="s">
        <v>2235</v>
      </c>
      <c r="C1184" s="4" t="s">
        <v>2236</v>
      </c>
      <c r="D1184" s="3" t="s">
        <v>28</v>
      </c>
      <c r="E1184" s="18">
        <v>4</v>
      </c>
      <c r="F1184" s="18"/>
      <c r="G1184" s="18"/>
      <c r="H1184" s="18"/>
      <c r="I1184" s="18"/>
      <c r="J1184" s="97">
        <f t="shared" si="906"/>
        <v>4</v>
      </c>
      <c r="K1184" s="3">
        <v>8.9700000000000006</v>
      </c>
      <c r="L1184" s="3">
        <f t="shared" si="907"/>
        <v>35.880000000000003</v>
      </c>
      <c r="M1184" s="3">
        <v>9.1</v>
      </c>
      <c r="N1184" s="3">
        <f t="shared" si="908"/>
        <v>36.4</v>
      </c>
      <c r="O1184" s="3">
        <f t="shared" si="909"/>
        <v>0.12999999999999901</v>
      </c>
      <c r="P1184" s="3">
        <f t="shared" si="909"/>
        <v>0.51999999999999602</v>
      </c>
      <c r="R1184" s="3">
        <f t="shared" si="910"/>
        <v>0</v>
      </c>
      <c r="S1184" s="3">
        <f t="shared" si="911"/>
        <v>0</v>
      </c>
      <c r="T1184" s="3">
        <f t="shared" si="912"/>
        <v>0</v>
      </c>
      <c r="U1184" s="3">
        <f t="shared" si="913"/>
        <v>0</v>
      </c>
    </row>
    <row r="1185" spans="2:21" s="1" customFormat="1" ht="15" customHeight="1" x14ac:dyDescent="0.3">
      <c r="B1185" s="4" t="s">
        <v>2237</v>
      </c>
      <c r="C1185" s="4" t="s">
        <v>2238</v>
      </c>
      <c r="D1185" s="3" t="s">
        <v>28</v>
      </c>
      <c r="E1185" s="18">
        <v>4</v>
      </c>
      <c r="F1185" s="18"/>
      <c r="G1185" s="18"/>
      <c r="H1185" s="18"/>
      <c r="I1185" s="18"/>
      <c r="J1185" s="97">
        <f t="shared" si="906"/>
        <v>4</v>
      </c>
      <c r="K1185" s="3">
        <v>5.35</v>
      </c>
      <c r="L1185" s="3">
        <f t="shared" si="907"/>
        <v>21.4</v>
      </c>
      <c r="M1185" s="3">
        <v>5.48</v>
      </c>
      <c r="N1185" s="3">
        <f t="shared" si="908"/>
        <v>21.92</v>
      </c>
      <c r="O1185" s="3">
        <f t="shared" si="909"/>
        <v>0.13000000000000078</v>
      </c>
      <c r="P1185" s="3">
        <f t="shared" si="909"/>
        <v>0.52000000000000313</v>
      </c>
      <c r="R1185" s="3">
        <f t="shared" si="910"/>
        <v>0</v>
      </c>
      <c r="S1185" s="3">
        <f t="shared" si="911"/>
        <v>0</v>
      </c>
      <c r="T1185" s="3">
        <f t="shared" si="912"/>
        <v>0</v>
      </c>
      <c r="U1185" s="3">
        <f t="shared" si="913"/>
        <v>0</v>
      </c>
    </row>
    <row r="1186" spans="2:21" s="1" customFormat="1" ht="15" customHeight="1" x14ac:dyDescent="0.3">
      <c r="B1186" s="4" t="s">
        <v>2239</v>
      </c>
      <c r="C1186" s="4" t="s">
        <v>2240</v>
      </c>
      <c r="D1186" s="3" t="s">
        <v>28</v>
      </c>
      <c r="E1186" s="18">
        <v>4</v>
      </c>
      <c r="F1186" s="18"/>
      <c r="G1186" s="18"/>
      <c r="H1186" s="18"/>
      <c r="I1186" s="18"/>
      <c r="J1186" s="97">
        <f t="shared" si="906"/>
        <v>4</v>
      </c>
      <c r="K1186" s="3">
        <v>6.64</v>
      </c>
      <c r="L1186" s="3">
        <f t="shared" si="907"/>
        <v>26.56</v>
      </c>
      <c r="M1186" s="3">
        <v>6.77</v>
      </c>
      <c r="N1186" s="3">
        <f t="shared" si="908"/>
        <v>27.08</v>
      </c>
      <c r="O1186" s="3">
        <f t="shared" si="909"/>
        <v>0.12999999999999989</v>
      </c>
      <c r="P1186" s="3">
        <f t="shared" si="909"/>
        <v>0.51999999999999957</v>
      </c>
      <c r="R1186" s="3">
        <f t="shared" si="910"/>
        <v>0</v>
      </c>
      <c r="S1186" s="3">
        <f t="shared" si="911"/>
        <v>0</v>
      </c>
      <c r="T1186" s="3">
        <f t="shared" si="912"/>
        <v>0</v>
      </c>
      <c r="U1186" s="3">
        <f t="shared" si="913"/>
        <v>0</v>
      </c>
    </row>
    <row r="1187" spans="2:21" s="1" customFormat="1" ht="15" customHeight="1" x14ac:dyDescent="0.3">
      <c r="B1187" s="4" t="s">
        <v>2241</v>
      </c>
      <c r="C1187" s="4" t="s">
        <v>2242</v>
      </c>
      <c r="D1187" s="3" t="s">
        <v>28</v>
      </c>
      <c r="E1187" s="18">
        <v>50</v>
      </c>
      <c r="F1187" s="18"/>
      <c r="G1187" s="18"/>
      <c r="H1187" s="18"/>
      <c r="I1187" s="18"/>
      <c r="J1187" s="97">
        <f t="shared" si="906"/>
        <v>50</v>
      </c>
      <c r="K1187" s="3">
        <v>4.6500000000000004</v>
      </c>
      <c r="L1187" s="3">
        <f t="shared" si="907"/>
        <v>232.5</v>
      </c>
      <c r="M1187" s="3">
        <v>4.78</v>
      </c>
      <c r="N1187" s="3">
        <f t="shared" si="908"/>
        <v>239</v>
      </c>
      <c r="O1187" s="3">
        <f t="shared" si="909"/>
        <v>0.12999999999999989</v>
      </c>
      <c r="P1187" s="3">
        <f t="shared" si="909"/>
        <v>6.5</v>
      </c>
      <c r="R1187" s="3">
        <f t="shared" si="910"/>
        <v>0</v>
      </c>
      <c r="S1187" s="3">
        <f t="shared" si="911"/>
        <v>0</v>
      </c>
      <c r="T1187" s="3">
        <f t="shared" si="912"/>
        <v>0</v>
      </c>
      <c r="U1187" s="3">
        <f t="shared" si="913"/>
        <v>0</v>
      </c>
    </row>
    <row r="1188" spans="2:21" s="1" customFormat="1" ht="15" customHeight="1" x14ac:dyDescent="0.3">
      <c r="B1188" s="4" t="s">
        <v>2243</v>
      </c>
      <c r="C1188" s="4" t="s">
        <v>2244</v>
      </c>
      <c r="D1188" s="3" t="s">
        <v>28</v>
      </c>
      <c r="E1188" s="18">
        <v>6092</v>
      </c>
      <c r="F1188" s="18"/>
      <c r="G1188" s="18"/>
      <c r="H1188" s="18"/>
      <c r="I1188" s="18"/>
      <c r="J1188" s="97">
        <f t="shared" si="906"/>
        <v>6092</v>
      </c>
      <c r="K1188" s="3">
        <v>4.22</v>
      </c>
      <c r="L1188" s="3">
        <f t="shared" si="907"/>
        <v>25708.240000000002</v>
      </c>
      <c r="M1188" s="3">
        <v>4.3499999999999996</v>
      </c>
      <c r="N1188" s="3">
        <f t="shared" si="908"/>
        <v>26500.2</v>
      </c>
      <c r="O1188" s="3">
        <f t="shared" si="909"/>
        <v>0.12999999999999989</v>
      </c>
      <c r="P1188" s="3">
        <f t="shared" si="909"/>
        <v>791.95999999999913</v>
      </c>
      <c r="R1188" s="3">
        <f t="shared" si="910"/>
        <v>0</v>
      </c>
      <c r="S1188" s="3">
        <f t="shared" si="911"/>
        <v>0</v>
      </c>
      <c r="T1188" s="3">
        <f t="shared" si="912"/>
        <v>0</v>
      </c>
      <c r="U1188" s="3">
        <f t="shared" si="913"/>
        <v>0</v>
      </c>
    </row>
    <row r="1189" spans="2:21" s="1" customFormat="1" ht="15" customHeight="1" x14ac:dyDescent="0.3">
      <c r="B1189" s="4" t="s">
        <v>2245</v>
      </c>
      <c r="C1189" s="4" t="s">
        <v>2246</v>
      </c>
      <c r="D1189" s="3" t="s">
        <v>28</v>
      </c>
      <c r="E1189" s="18">
        <v>64</v>
      </c>
      <c r="F1189" s="18"/>
      <c r="G1189" s="18"/>
      <c r="H1189" s="18"/>
      <c r="I1189" s="18"/>
      <c r="J1189" s="97">
        <f t="shared" si="906"/>
        <v>64</v>
      </c>
      <c r="K1189" s="3">
        <v>28.32</v>
      </c>
      <c r="L1189" s="3">
        <f t="shared" si="907"/>
        <v>1812.48</v>
      </c>
      <c r="M1189" s="3">
        <v>28.45</v>
      </c>
      <c r="N1189" s="3">
        <f t="shared" si="908"/>
        <v>1820.8</v>
      </c>
      <c r="O1189" s="3">
        <f t="shared" si="909"/>
        <v>0.12999999999999901</v>
      </c>
      <c r="P1189" s="3">
        <f t="shared" si="909"/>
        <v>8.3199999999999363</v>
      </c>
      <c r="R1189" s="3">
        <f t="shared" si="910"/>
        <v>0</v>
      </c>
      <c r="S1189" s="3">
        <f t="shared" si="911"/>
        <v>0</v>
      </c>
      <c r="T1189" s="3">
        <f t="shared" si="912"/>
        <v>0</v>
      </c>
      <c r="U1189" s="3">
        <f t="shared" si="913"/>
        <v>0</v>
      </c>
    </row>
    <row r="1190" spans="2:21" s="1" customFormat="1" ht="15" customHeight="1" x14ac:dyDescent="0.3">
      <c r="B1190" s="4" t="s">
        <v>2247</v>
      </c>
      <c r="C1190" s="4" t="s">
        <v>2248</v>
      </c>
      <c r="D1190" s="3" t="s">
        <v>28</v>
      </c>
      <c r="E1190" s="18">
        <v>4</v>
      </c>
      <c r="F1190" s="18"/>
      <c r="G1190" s="18"/>
      <c r="H1190" s="18"/>
      <c r="I1190" s="18"/>
      <c r="J1190" s="97">
        <f t="shared" si="906"/>
        <v>4</v>
      </c>
      <c r="K1190" s="3">
        <v>16.62</v>
      </c>
      <c r="L1190" s="3">
        <f t="shared" si="907"/>
        <v>66.48</v>
      </c>
      <c r="M1190" s="3">
        <v>16.75</v>
      </c>
      <c r="N1190" s="3">
        <f t="shared" si="908"/>
        <v>67</v>
      </c>
      <c r="O1190" s="3">
        <f t="shared" si="909"/>
        <v>0.12999999999999901</v>
      </c>
      <c r="P1190" s="3">
        <f t="shared" si="909"/>
        <v>0.51999999999999602</v>
      </c>
      <c r="R1190" s="3">
        <f t="shared" si="910"/>
        <v>0</v>
      </c>
      <c r="S1190" s="3">
        <f t="shared" si="911"/>
        <v>0</v>
      </c>
      <c r="T1190" s="3">
        <f t="shared" si="912"/>
        <v>0</v>
      </c>
      <c r="U1190" s="3">
        <f t="shared" si="913"/>
        <v>0</v>
      </c>
    </row>
    <row r="1191" spans="2:21" s="1" customFormat="1" ht="15" customHeight="1" x14ac:dyDescent="0.3">
      <c r="B1191" s="4" t="s">
        <v>2249</v>
      </c>
      <c r="C1191" s="4" t="s">
        <v>2250</v>
      </c>
      <c r="D1191" s="3" t="s">
        <v>28</v>
      </c>
      <c r="E1191" s="18">
        <v>4</v>
      </c>
      <c r="F1191" s="18"/>
      <c r="G1191" s="18"/>
      <c r="H1191" s="18"/>
      <c r="I1191" s="18"/>
      <c r="J1191" s="97">
        <f t="shared" si="906"/>
        <v>4</v>
      </c>
      <c r="K1191" s="3">
        <v>10.119999999999999</v>
      </c>
      <c r="L1191" s="3">
        <f t="shared" si="907"/>
        <v>40.479999999999997</v>
      </c>
      <c r="M1191" s="3">
        <v>10.25</v>
      </c>
      <c r="N1191" s="3">
        <f t="shared" si="908"/>
        <v>41</v>
      </c>
      <c r="O1191" s="3">
        <f t="shared" si="909"/>
        <v>0.13000000000000078</v>
      </c>
      <c r="P1191" s="3">
        <f t="shared" si="909"/>
        <v>0.52000000000000313</v>
      </c>
      <c r="R1191" s="3">
        <f t="shared" si="910"/>
        <v>0</v>
      </c>
      <c r="S1191" s="3">
        <f t="shared" si="911"/>
        <v>0</v>
      </c>
      <c r="T1191" s="3">
        <f t="shared" si="912"/>
        <v>0</v>
      </c>
      <c r="U1191" s="3">
        <f t="shared" si="913"/>
        <v>0</v>
      </c>
    </row>
    <row r="1192" spans="2:21" s="1" customFormat="1" ht="15" customHeight="1" x14ac:dyDescent="0.3">
      <c r="B1192" s="4" t="s">
        <v>2251</v>
      </c>
      <c r="C1192" s="4" t="s">
        <v>2252</v>
      </c>
      <c r="D1192" s="3" t="s">
        <v>28</v>
      </c>
      <c r="E1192" s="18">
        <v>4</v>
      </c>
      <c r="F1192" s="18"/>
      <c r="G1192" s="18"/>
      <c r="H1192" s="18"/>
      <c r="I1192" s="18"/>
      <c r="J1192" s="97">
        <f t="shared" si="906"/>
        <v>4</v>
      </c>
      <c r="K1192" s="3">
        <v>8.31</v>
      </c>
      <c r="L1192" s="3">
        <f t="shared" si="907"/>
        <v>33.24</v>
      </c>
      <c r="M1192" s="3">
        <v>8.44</v>
      </c>
      <c r="N1192" s="3">
        <f t="shared" si="908"/>
        <v>33.76</v>
      </c>
      <c r="O1192" s="3">
        <f t="shared" si="909"/>
        <v>0.12999999999999901</v>
      </c>
      <c r="P1192" s="3">
        <f t="shared" si="909"/>
        <v>0.51999999999999602</v>
      </c>
      <c r="R1192" s="3">
        <f t="shared" si="910"/>
        <v>0</v>
      </c>
      <c r="S1192" s="3">
        <f t="shared" si="911"/>
        <v>0</v>
      </c>
      <c r="T1192" s="3">
        <f t="shared" si="912"/>
        <v>0</v>
      </c>
      <c r="U1192" s="3">
        <f t="shared" si="913"/>
        <v>0</v>
      </c>
    </row>
    <row r="1193" spans="2:21" s="1" customFormat="1" ht="15" customHeight="1" x14ac:dyDescent="0.3">
      <c r="B1193" s="4" t="s">
        <v>2253</v>
      </c>
      <c r="C1193" s="4" t="s">
        <v>2254</v>
      </c>
      <c r="D1193" s="3" t="s">
        <v>28</v>
      </c>
      <c r="E1193" s="18">
        <v>50</v>
      </c>
      <c r="F1193" s="18"/>
      <c r="G1193" s="18"/>
      <c r="H1193" s="18"/>
      <c r="I1193" s="18"/>
      <c r="J1193" s="97">
        <f t="shared" si="906"/>
        <v>50</v>
      </c>
      <c r="K1193" s="3">
        <v>6.43</v>
      </c>
      <c r="L1193" s="3">
        <f t="shared" si="907"/>
        <v>321.5</v>
      </c>
      <c r="M1193" s="3">
        <v>6.56</v>
      </c>
      <c r="N1193" s="3">
        <f t="shared" si="908"/>
        <v>328</v>
      </c>
      <c r="O1193" s="3">
        <f t="shared" si="909"/>
        <v>0.12999999999999989</v>
      </c>
      <c r="P1193" s="3">
        <f t="shared" si="909"/>
        <v>6.5</v>
      </c>
      <c r="R1193" s="3">
        <f t="shared" si="910"/>
        <v>0</v>
      </c>
      <c r="S1193" s="3">
        <f t="shared" si="911"/>
        <v>0</v>
      </c>
      <c r="T1193" s="3">
        <f t="shared" si="912"/>
        <v>0</v>
      </c>
      <c r="U1193" s="3">
        <f t="shared" si="913"/>
        <v>0</v>
      </c>
    </row>
    <row r="1194" spans="2:21" s="1" customFormat="1" ht="15" customHeight="1" x14ac:dyDescent="0.3">
      <c r="B1194" s="4" t="s">
        <v>2255</v>
      </c>
      <c r="C1194" s="4" t="s">
        <v>2256</v>
      </c>
      <c r="D1194" s="3" t="s">
        <v>28</v>
      </c>
      <c r="E1194" s="18">
        <v>6242</v>
      </c>
      <c r="F1194" s="18"/>
      <c r="G1194" s="18"/>
      <c r="H1194" s="18"/>
      <c r="I1194" s="18"/>
      <c r="J1194" s="97">
        <f t="shared" si="906"/>
        <v>6242</v>
      </c>
      <c r="K1194" s="3">
        <v>4.8899999999999997</v>
      </c>
      <c r="L1194" s="3">
        <f t="shared" si="907"/>
        <v>30523.38</v>
      </c>
      <c r="M1194" s="3">
        <v>5.0199999999999996</v>
      </c>
      <c r="N1194" s="3">
        <f t="shared" si="908"/>
        <v>31334.84</v>
      </c>
      <c r="O1194" s="3">
        <f t="shared" si="909"/>
        <v>0.12999999999999989</v>
      </c>
      <c r="P1194" s="3">
        <f t="shared" si="909"/>
        <v>811.45999999999913</v>
      </c>
      <c r="R1194" s="3">
        <f t="shared" si="910"/>
        <v>0</v>
      </c>
      <c r="S1194" s="3">
        <f t="shared" si="911"/>
        <v>0</v>
      </c>
      <c r="T1194" s="3">
        <f t="shared" si="912"/>
        <v>0</v>
      </c>
      <c r="U1194" s="3">
        <f t="shared" si="913"/>
        <v>0</v>
      </c>
    </row>
    <row r="1195" spans="2:21" s="1" customFormat="1" ht="15" customHeight="1" x14ac:dyDescent="0.3">
      <c r="B1195" s="4" t="s">
        <v>2257</v>
      </c>
      <c r="C1195" s="4" t="s">
        <v>2258</v>
      </c>
      <c r="D1195" s="3" t="s">
        <v>28</v>
      </c>
      <c r="E1195" s="18">
        <v>64</v>
      </c>
      <c r="F1195" s="18"/>
      <c r="G1195" s="18"/>
      <c r="H1195" s="18"/>
      <c r="I1195" s="18"/>
      <c r="J1195" s="97">
        <f t="shared" si="906"/>
        <v>64</v>
      </c>
      <c r="K1195" s="3">
        <v>7.32</v>
      </c>
      <c r="L1195" s="3">
        <f t="shared" si="907"/>
        <v>468.48</v>
      </c>
      <c r="M1195" s="3">
        <v>7.45</v>
      </c>
      <c r="N1195" s="3">
        <f t="shared" si="908"/>
        <v>476.8</v>
      </c>
      <c r="O1195" s="3">
        <f t="shared" si="909"/>
        <v>0.12999999999999989</v>
      </c>
      <c r="P1195" s="3">
        <f t="shared" si="909"/>
        <v>8.3199999999999932</v>
      </c>
      <c r="R1195" s="3">
        <f t="shared" si="910"/>
        <v>0</v>
      </c>
      <c r="S1195" s="3">
        <f t="shared" si="911"/>
        <v>0</v>
      </c>
      <c r="T1195" s="3">
        <f t="shared" si="912"/>
        <v>0</v>
      </c>
      <c r="U1195" s="3">
        <f t="shared" si="913"/>
        <v>0</v>
      </c>
    </row>
    <row r="1196" spans="2:21" s="1" customFormat="1" ht="15" customHeight="1" x14ac:dyDescent="0.3">
      <c r="B1196" s="4" t="s">
        <v>2259</v>
      </c>
      <c r="C1196" s="4" t="s">
        <v>2260</v>
      </c>
      <c r="D1196" s="3" t="s">
        <v>28</v>
      </c>
      <c r="E1196" s="18">
        <v>4</v>
      </c>
      <c r="F1196" s="18"/>
      <c r="G1196" s="18"/>
      <c r="H1196" s="18"/>
      <c r="I1196" s="18"/>
      <c r="J1196" s="97">
        <f t="shared" si="906"/>
        <v>4</v>
      </c>
      <c r="K1196" s="3">
        <v>6.51</v>
      </c>
      <c r="L1196" s="3">
        <f t="shared" si="907"/>
        <v>26.04</v>
      </c>
      <c r="M1196" s="3">
        <v>6.64</v>
      </c>
      <c r="N1196" s="3">
        <f t="shared" si="908"/>
        <v>26.56</v>
      </c>
      <c r="O1196" s="3">
        <f t="shared" si="909"/>
        <v>0.12999999999999989</v>
      </c>
      <c r="P1196" s="3">
        <f t="shared" si="909"/>
        <v>0.51999999999999957</v>
      </c>
      <c r="R1196" s="3">
        <f t="shared" si="910"/>
        <v>0</v>
      </c>
      <c r="S1196" s="3">
        <f t="shared" si="911"/>
        <v>0</v>
      </c>
      <c r="T1196" s="3">
        <f t="shared" si="912"/>
        <v>0</v>
      </c>
      <c r="U1196" s="3">
        <f t="shared" si="913"/>
        <v>0</v>
      </c>
    </row>
    <row r="1197" spans="2:21" s="1" customFormat="1" ht="15" customHeight="1" x14ac:dyDescent="0.3">
      <c r="B1197" s="4" t="s">
        <v>2261</v>
      </c>
      <c r="C1197" s="4" t="s">
        <v>2262</v>
      </c>
      <c r="D1197" s="3" t="s">
        <v>28</v>
      </c>
      <c r="E1197" s="18">
        <v>4</v>
      </c>
      <c r="F1197" s="18"/>
      <c r="G1197" s="18"/>
      <c r="H1197" s="18"/>
      <c r="I1197" s="18"/>
      <c r="J1197" s="97">
        <f t="shared" si="906"/>
        <v>4</v>
      </c>
      <c r="K1197" s="3">
        <v>5.01</v>
      </c>
      <c r="L1197" s="3">
        <f t="shared" si="907"/>
        <v>20.04</v>
      </c>
      <c r="M1197" s="3">
        <v>5.14</v>
      </c>
      <c r="N1197" s="3">
        <f t="shared" si="908"/>
        <v>20.56</v>
      </c>
      <c r="O1197" s="3">
        <f t="shared" si="909"/>
        <v>0.12999999999999989</v>
      </c>
      <c r="P1197" s="3">
        <f t="shared" si="909"/>
        <v>0.51999999999999957</v>
      </c>
      <c r="R1197" s="3">
        <f t="shared" si="910"/>
        <v>0</v>
      </c>
      <c r="S1197" s="3">
        <f t="shared" si="911"/>
        <v>0</v>
      </c>
      <c r="T1197" s="3">
        <f t="shared" si="912"/>
        <v>0</v>
      </c>
      <c r="U1197" s="3">
        <f t="shared" si="913"/>
        <v>0</v>
      </c>
    </row>
    <row r="1198" spans="2:21" s="1" customFormat="1" ht="15" customHeight="1" x14ac:dyDescent="0.3">
      <c r="B1198" s="4" t="s">
        <v>2263</v>
      </c>
      <c r="C1198" s="4" t="s">
        <v>2264</v>
      </c>
      <c r="D1198" s="3" t="s">
        <v>28</v>
      </c>
      <c r="E1198" s="18">
        <v>4</v>
      </c>
      <c r="F1198" s="18"/>
      <c r="G1198" s="18"/>
      <c r="H1198" s="18"/>
      <c r="I1198" s="18"/>
      <c r="J1198" s="97">
        <f t="shared" si="906"/>
        <v>4</v>
      </c>
      <c r="K1198" s="3">
        <v>5.62</v>
      </c>
      <c r="L1198" s="3">
        <f t="shared" si="907"/>
        <v>22.48</v>
      </c>
      <c r="M1198" s="3">
        <v>5.75</v>
      </c>
      <c r="N1198" s="3">
        <f t="shared" si="908"/>
        <v>23</v>
      </c>
      <c r="O1198" s="3">
        <f t="shared" si="909"/>
        <v>0.12999999999999989</v>
      </c>
      <c r="P1198" s="3">
        <f t="shared" si="909"/>
        <v>0.51999999999999957</v>
      </c>
      <c r="R1198" s="3">
        <f t="shared" si="910"/>
        <v>0</v>
      </c>
      <c r="S1198" s="3">
        <f t="shared" si="911"/>
        <v>0</v>
      </c>
      <c r="T1198" s="3">
        <f t="shared" si="912"/>
        <v>0</v>
      </c>
      <c r="U1198" s="3">
        <f t="shared" si="913"/>
        <v>0</v>
      </c>
    </row>
    <row r="1199" spans="2:21" s="1" customFormat="1" ht="15" customHeight="1" x14ac:dyDescent="0.3">
      <c r="B1199" s="4" t="s">
        <v>2265</v>
      </c>
      <c r="C1199" s="4" t="s">
        <v>2266</v>
      </c>
      <c r="D1199" s="3" t="s">
        <v>28</v>
      </c>
      <c r="E1199" s="18">
        <v>50</v>
      </c>
      <c r="F1199" s="18"/>
      <c r="G1199" s="18"/>
      <c r="H1199" s="18"/>
      <c r="I1199" s="18"/>
      <c r="J1199" s="97">
        <f t="shared" si="906"/>
        <v>50</v>
      </c>
      <c r="K1199" s="3">
        <v>4.1399999999999997</v>
      </c>
      <c r="L1199" s="3">
        <f t="shared" si="907"/>
        <v>207</v>
      </c>
      <c r="M1199" s="3">
        <v>4.2699999999999996</v>
      </c>
      <c r="N1199" s="3">
        <f t="shared" si="908"/>
        <v>213.5</v>
      </c>
      <c r="O1199" s="3">
        <f t="shared" si="909"/>
        <v>0.12999999999999989</v>
      </c>
      <c r="P1199" s="3">
        <f t="shared" si="909"/>
        <v>6.5</v>
      </c>
      <c r="R1199" s="3">
        <f t="shared" si="910"/>
        <v>0</v>
      </c>
      <c r="S1199" s="3">
        <f t="shared" si="911"/>
        <v>0</v>
      </c>
      <c r="T1199" s="3">
        <f t="shared" si="912"/>
        <v>0</v>
      </c>
      <c r="U1199" s="3">
        <f t="shared" si="913"/>
        <v>0</v>
      </c>
    </row>
    <row r="1200" spans="2:21" s="1" customFormat="1" ht="15" customHeight="1" x14ac:dyDescent="0.3">
      <c r="B1200" s="4" t="s">
        <v>2267</v>
      </c>
      <c r="C1200" s="4" t="s">
        <v>2268</v>
      </c>
      <c r="D1200" s="3" t="s">
        <v>28</v>
      </c>
      <c r="E1200" s="18">
        <v>6152</v>
      </c>
      <c r="F1200" s="18"/>
      <c r="G1200" s="18"/>
      <c r="H1200" s="18"/>
      <c r="I1200" s="18"/>
      <c r="J1200" s="97">
        <f t="shared" si="906"/>
        <v>6152</v>
      </c>
      <c r="K1200" s="3">
        <v>3.88</v>
      </c>
      <c r="L1200" s="3">
        <f t="shared" si="907"/>
        <v>23869.759999999998</v>
      </c>
      <c r="M1200" s="3">
        <v>4.01</v>
      </c>
      <c r="N1200" s="3">
        <f t="shared" si="908"/>
        <v>24669.52</v>
      </c>
      <c r="O1200" s="3">
        <f t="shared" si="909"/>
        <v>0.12999999999999989</v>
      </c>
      <c r="P1200" s="3">
        <f t="shared" si="909"/>
        <v>799.76000000000204</v>
      </c>
      <c r="R1200" s="3">
        <f t="shared" si="910"/>
        <v>0</v>
      </c>
      <c r="S1200" s="3">
        <f t="shared" si="911"/>
        <v>0</v>
      </c>
      <c r="T1200" s="3">
        <f t="shared" si="912"/>
        <v>0</v>
      </c>
      <c r="U1200" s="3">
        <f t="shared" si="913"/>
        <v>0</v>
      </c>
    </row>
    <row r="1201" spans="2:21" s="1" customFormat="1" ht="15" customHeight="1" x14ac:dyDescent="0.3">
      <c r="B1201" s="4" t="s">
        <v>2269</v>
      </c>
      <c r="C1201" s="4" t="s">
        <v>2270</v>
      </c>
      <c r="D1201" s="3" t="s">
        <v>25</v>
      </c>
      <c r="E1201" s="18">
        <v>46.2</v>
      </c>
      <c r="F1201" s="18"/>
      <c r="G1201" s="18"/>
      <c r="H1201" s="18"/>
      <c r="I1201" s="18"/>
      <c r="J1201" s="97">
        <f t="shared" si="906"/>
        <v>46.2</v>
      </c>
      <c r="K1201" s="3">
        <v>20.51</v>
      </c>
      <c r="L1201" s="3">
        <f t="shared" si="907"/>
        <v>947.56</v>
      </c>
      <c r="M1201" s="3">
        <v>20.86</v>
      </c>
      <c r="N1201" s="3">
        <f t="shared" si="908"/>
        <v>963.73</v>
      </c>
      <c r="O1201" s="3">
        <f t="shared" si="909"/>
        <v>0.34999999999999787</v>
      </c>
      <c r="P1201" s="3">
        <f t="shared" si="909"/>
        <v>16.170000000000073</v>
      </c>
      <c r="R1201" s="3">
        <f t="shared" si="910"/>
        <v>0</v>
      </c>
      <c r="S1201" s="3">
        <f t="shared" si="911"/>
        <v>0</v>
      </c>
      <c r="T1201" s="3">
        <f t="shared" si="912"/>
        <v>0</v>
      </c>
      <c r="U1201" s="3">
        <f t="shared" si="913"/>
        <v>0</v>
      </c>
    </row>
    <row r="1202" spans="2:21" s="1" customFormat="1" ht="15" customHeight="1" x14ac:dyDescent="0.3">
      <c r="B1202" s="4" t="s">
        <v>2271</v>
      </c>
      <c r="C1202" s="4" t="s">
        <v>2272</v>
      </c>
      <c r="D1202" s="3" t="s">
        <v>25</v>
      </c>
      <c r="E1202" s="18">
        <v>117.6</v>
      </c>
      <c r="F1202" s="18"/>
      <c r="G1202" s="18"/>
      <c r="H1202" s="18"/>
      <c r="I1202" s="18"/>
      <c r="J1202" s="97">
        <f t="shared" si="906"/>
        <v>117.6</v>
      </c>
      <c r="K1202" s="3">
        <v>20.5</v>
      </c>
      <c r="L1202" s="3">
        <f t="shared" si="907"/>
        <v>2410.8000000000002</v>
      </c>
      <c r="M1202" s="3">
        <v>20.85</v>
      </c>
      <c r="N1202" s="3">
        <f t="shared" si="908"/>
        <v>2451.96</v>
      </c>
      <c r="O1202" s="3">
        <f t="shared" si="909"/>
        <v>0.35000000000000142</v>
      </c>
      <c r="P1202" s="3">
        <f t="shared" si="909"/>
        <v>41.159999999999854</v>
      </c>
      <c r="R1202" s="3">
        <f t="shared" si="910"/>
        <v>0</v>
      </c>
      <c r="S1202" s="3">
        <f t="shared" si="911"/>
        <v>0</v>
      </c>
      <c r="T1202" s="3">
        <f t="shared" si="912"/>
        <v>0</v>
      </c>
      <c r="U1202" s="3">
        <f t="shared" si="913"/>
        <v>0</v>
      </c>
    </row>
    <row r="1203" spans="2:21" s="1" customFormat="1" ht="15" customHeight="1" x14ac:dyDescent="0.3">
      <c r="B1203" s="4" t="s">
        <v>2273</v>
      </c>
      <c r="C1203" s="4" t="s">
        <v>2274</v>
      </c>
      <c r="D1203" s="3" t="s">
        <v>25</v>
      </c>
      <c r="E1203" s="18">
        <v>375.9</v>
      </c>
      <c r="F1203" s="18"/>
      <c r="G1203" s="18"/>
      <c r="H1203" s="18"/>
      <c r="I1203" s="18"/>
      <c r="J1203" s="97">
        <f t="shared" si="906"/>
        <v>375.9</v>
      </c>
      <c r="K1203" s="3">
        <v>20.170000000000002</v>
      </c>
      <c r="L1203" s="3">
        <f t="shared" si="907"/>
        <v>7581.9</v>
      </c>
      <c r="M1203" s="3">
        <v>20.52</v>
      </c>
      <c r="N1203" s="3">
        <f t="shared" si="908"/>
        <v>7713.47</v>
      </c>
      <c r="O1203" s="3">
        <f t="shared" si="909"/>
        <v>0.34999999999999787</v>
      </c>
      <c r="P1203" s="3">
        <f t="shared" si="909"/>
        <v>131.57000000000062</v>
      </c>
      <c r="R1203" s="3">
        <f t="shared" si="910"/>
        <v>0</v>
      </c>
      <c r="S1203" s="3">
        <f t="shared" si="911"/>
        <v>0</v>
      </c>
      <c r="T1203" s="3">
        <f t="shared" si="912"/>
        <v>0</v>
      </c>
      <c r="U1203" s="3">
        <f t="shared" si="913"/>
        <v>0</v>
      </c>
    </row>
    <row r="1204" spans="2:21" s="1" customFormat="1" ht="15" customHeight="1" x14ac:dyDescent="0.3">
      <c r="B1204" s="4" t="s">
        <v>2275</v>
      </c>
      <c r="C1204" s="4" t="s">
        <v>2276</v>
      </c>
      <c r="D1204" s="3" t="s">
        <v>25</v>
      </c>
      <c r="E1204" s="18">
        <v>375</v>
      </c>
      <c r="F1204" s="18"/>
      <c r="G1204" s="18"/>
      <c r="H1204" s="18"/>
      <c r="I1204" s="18"/>
      <c r="J1204" s="97">
        <f t="shared" si="906"/>
        <v>375</v>
      </c>
      <c r="K1204" s="3">
        <v>18.829999999999998</v>
      </c>
      <c r="L1204" s="3">
        <f t="shared" si="907"/>
        <v>7061.25</v>
      </c>
      <c r="M1204" s="3">
        <v>19.22</v>
      </c>
      <c r="N1204" s="3">
        <f t="shared" si="908"/>
        <v>7207.5</v>
      </c>
      <c r="O1204" s="3">
        <f t="shared" si="909"/>
        <v>0.39000000000000057</v>
      </c>
      <c r="P1204" s="3">
        <f t="shared" si="909"/>
        <v>146.25</v>
      </c>
      <c r="R1204" s="3">
        <f t="shared" si="910"/>
        <v>0</v>
      </c>
      <c r="S1204" s="3">
        <f t="shared" si="911"/>
        <v>0</v>
      </c>
      <c r="T1204" s="3">
        <f t="shared" si="912"/>
        <v>0</v>
      </c>
      <c r="U1204" s="3">
        <f t="shared" si="913"/>
        <v>0</v>
      </c>
    </row>
    <row r="1205" spans="2:21" s="1" customFormat="1" ht="15" customHeight="1" x14ac:dyDescent="0.3">
      <c r="B1205" s="4" t="s">
        <v>2277</v>
      </c>
      <c r="C1205" s="4" t="s">
        <v>2278</v>
      </c>
      <c r="D1205" s="3" t="s">
        <v>25</v>
      </c>
      <c r="E1205" s="18">
        <v>904.63</v>
      </c>
      <c r="F1205" s="18"/>
      <c r="G1205" s="18"/>
      <c r="H1205" s="18">
        <f>VLOOKUP(B1205,'MM-5'!$B$12:$G$255,4,FALSE)</f>
        <v>1691</v>
      </c>
      <c r="I1205" s="18"/>
      <c r="J1205" s="97">
        <f t="shared" si="906"/>
        <v>2595.63</v>
      </c>
      <c r="K1205" s="3">
        <v>16.170000000000002</v>
      </c>
      <c r="L1205" s="3">
        <f t="shared" si="907"/>
        <v>41971.34</v>
      </c>
      <c r="M1205" s="3">
        <v>16.52</v>
      </c>
      <c r="N1205" s="3">
        <f t="shared" si="908"/>
        <v>42879.81</v>
      </c>
      <c r="O1205" s="3">
        <f t="shared" si="909"/>
        <v>0.34999999999999787</v>
      </c>
      <c r="P1205" s="3">
        <f t="shared" si="909"/>
        <v>908.47000000000116</v>
      </c>
      <c r="R1205" s="3">
        <f t="shared" si="910"/>
        <v>0</v>
      </c>
      <c r="S1205" s="3">
        <f t="shared" si="911"/>
        <v>0</v>
      </c>
      <c r="T1205" s="3">
        <f t="shared" si="912"/>
        <v>27343.47</v>
      </c>
      <c r="U1205" s="3">
        <f t="shared" si="913"/>
        <v>0</v>
      </c>
    </row>
    <row r="1206" spans="2:21" s="1" customFormat="1" ht="15" customHeight="1" x14ac:dyDescent="0.3">
      <c r="B1206" s="4" t="s">
        <v>2279</v>
      </c>
      <c r="C1206" s="4" t="s">
        <v>2280</v>
      </c>
      <c r="D1206" s="3" t="s">
        <v>25</v>
      </c>
      <c r="E1206" s="18">
        <v>2672.26</v>
      </c>
      <c r="F1206" s="18"/>
      <c r="G1206" s="18"/>
      <c r="H1206" s="18"/>
      <c r="I1206" s="18"/>
      <c r="J1206" s="97">
        <f t="shared" si="906"/>
        <v>2672.26</v>
      </c>
      <c r="K1206" s="3">
        <v>13.41</v>
      </c>
      <c r="L1206" s="3">
        <f t="shared" si="907"/>
        <v>35835.01</v>
      </c>
      <c r="M1206" s="3">
        <v>13.68</v>
      </c>
      <c r="N1206" s="3">
        <f t="shared" si="908"/>
        <v>36556.519999999997</v>
      </c>
      <c r="O1206" s="3">
        <f t="shared" si="909"/>
        <v>0.26999999999999957</v>
      </c>
      <c r="P1206" s="3">
        <f t="shared" si="909"/>
        <v>721.50999999999476</v>
      </c>
      <c r="R1206" s="3">
        <f t="shared" si="910"/>
        <v>0</v>
      </c>
      <c r="S1206" s="3">
        <f t="shared" si="911"/>
        <v>0</v>
      </c>
      <c r="T1206" s="3">
        <f t="shared" si="912"/>
        <v>0</v>
      </c>
      <c r="U1206" s="3">
        <f t="shared" si="913"/>
        <v>0</v>
      </c>
    </row>
    <row r="1207" spans="2:21" s="1" customFormat="1" ht="15" customHeight="1" x14ac:dyDescent="0.3">
      <c r="B1207" s="4" t="s">
        <v>2281</v>
      </c>
      <c r="C1207" s="4" t="s">
        <v>2282</v>
      </c>
      <c r="D1207" s="3" t="s">
        <v>28</v>
      </c>
      <c r="E1207" s="18">
        <v>44</v>
      </c>
      <c r="F1207" s="18"/>
      <c r="G1207" s="18"/>
      <c r="H1207" s="18"/>
      <c r="I1207" s="18"/>
      <c r="J1207" s="97">
        <f t="shared" si="906"/>
        <v>44</v>
      </c>
      <c r="K1207" s="3">
        <v>22.82</v>
      </c>
      <c r="L1207" s="3">
        <f t="shared" si="907"/>
        <v>1004.08</v>
      </c>
      <c r="M1207" s="3">
        <v>23.89</v>
      </c>
      <c r="N1207" s="3">
        <f t="shared" si="908"/>
        <v>1051.1600000000001</v>
      </c>
      <c r="O1207" s="3">
        <f t="shared" si="909"/>
        <v>1.0700000000000003</v>
      </c>
      <c r="P1207" s="3">
        <f t="shared" si="909"/>
        <v>47.080000000000041</v>
      </c>
      <c r="R1207" s="3">
        <f t="shared" si="910"/>
        <v>0</v>
      </c>
      <c r="S1207" s="3">
        <f t="shared" si="911"/>
        <v>0</v>
      </c>
      <c r="T1207" s="3">
        <f t="shared" si="912"/>
        <v>0</v>
      </c>
      <c r="U1207" s="3">
        <f t="shared" si="913"/>
        <v>0</v>
      </c>
    </row>
    <row r="1208" spans="2:21" s="1" customFormat="1" ht="15" customHeight="1" x14ac:dyDescent="0.3">
      <c r="B1208" s="4" t="s">
        <v>2283</v>
      </c>
      <c r="C1208" s="4" t="s">
        <v>2284</v>
      </c>
      <c r="D1208" s="3" t="s">
        <v>28</v>
      </c>
      <c r="E1208" s="18">
        <v>112</v>
      </c>
      <c r="F1208" s="18"/>
      <c r="G1208" s="18"/>
      <c r="H1208" s="18"/>
      <c r="I1208" s="18"/>
      <c r="J1208" s="97">
        <f t="shared" si="906"/>
        <v>112</v>
      </c>
      <c r="K1208" s="3">
        <v>22.82</v>
      </c>
      <c r="L1208" s="3">
        <f t="shared" si="907"/>
        <v>2555.84</v>
      </c>
      <c r="M1208" s="3">
        <v>23.89</v>
      </c>
      <c r="N1208" s="3">
        <f t="shared" si="908"/>
        <v>2675.68</v>
      </c>
      <c r="O1208" s="3">
        <f t="shared" si="909"/>
        <v>1.0700000000000003</v>
      </c>
      <c r="P1208" s="3">
        <f t="shared" si="909"/>
        <v>119.83999999999969</v>
      </c>
      <c r="R1208" s="3">
        <f t="shared" si="910"/>
        <v>0</v>
      </c>
      <c r="S1208" s="3">
        <f t="shared" si="911"/>
        <v>0</v>
      </c>
      <c r="T1208" s="3">
        <f t="shared" si="912"/>
        <v>0</v>
      </c>
      <c r="U1208" s="3">
        <f t="shared" si="913"/>
        <v>0</v>
      </c>
    </row>
    <row r="1209" spans="2:21" s="1" customFormat="1" ht="15" customHeight="1" x14ac:dyDescent="0.3">
      <c r="B1209" s="4" t="s">
        <v>2285</v>
      </c>
      <c r="C1209" s="4" t="s">
        <v>2286</v>
      </c>
      <c r="D1209" s="3" t="s">
        <v>28</v>
      </c>
      <c r="E1209" s="18">
        <v>358</v>
      </c>
      <c r="F1209" s="18"/>
      <c r="G1209" s="18"/>
      <c r="H1209" s="18"/>
      <c r="I1209" s="18"/>
      <c r="J1209" s="97">
        <f t="shared" ref="J1209:J1227" si="914">SUM(E1209:I1209)</f>
        <v>358</v>
      </c>
      <c r="K1209" s="3">
        <v>22.82</v>
      </c>
      <c r="L1209" s="3">
        <f t="shared" si="907"/>
        <v>8169.56</v>
      </c>
      <c r="M1209" s="3">
        <v>23.89</v>
      </c>
      <c r="N1209" s="3">
        <f t="shared" si="908"/>
        <v>8552.6200000000008</v>
      </c>
      <c r="O1209" s="3">
        <f t="shared" si="909"/>
        <v>1.0700000000000003</v>
      </c>
      <c r="P1209" s="3">
        <f t="shared" si="909"/>
        <v>383.0600000000004</v>
      </c>
      <c r="R1209" s="3">
        <f t="shared" ref="R1209:R1227" si="915">+ROUND($K1209*F1209,2)</f>
        <v>0</v>
      </c>
      <c r="S1209" s="3">
        <f t="shared" ref="S1209:S1227" si="916">+ROUND($K1209*G1209,2)</f>
        <v>0</v>
      </c>
      <c r="T1209" s="3">
        <f t="shared" ref="T1209:T1227" si="917">+ROUND($K1209*H1209,2)</f>
        <v>0</v>
      </c>
      <c r="U1209" s="3">
        <f t="shared" ref="U1209:U1227" si="918">+ROUND($K1209*I1209,2)</f>
        <v>0</v>
      </c>
    </row>
    <row r="1210" spans="2:21" s="1" customFormat="1" ht="15" customHeight="1" x14ac:dyDescent="0.3">
      <c r="B1210" s="4" t="s">
        <v>2287</v>
      </c>
      <c r="C1210" s="4" t="s">
        <v>2288</v>
      </c>
      <c r="D1210" s="3" t="s">
        <v>28</v>
      </c>
      <c r="E1210" s="18">
        <v>150</v>
      </c>
      <c r="F1210" s="18"/>
      <c r="G1210" s="18"/>
      <c r="H1210" s="18"/>
      <c r="I1210" s="18"/>
      <c r="J1210" s="97">
        <f t="shared" si="914"/>
        <v>150</v>
      </c>
      <c r="K1210" s="3">
        <v>36.44</v>
      </c>
      <c r="L1210" s="3">
        <f t="shared" si="907"/>
        <v>5466</v>
      </c>
      <c r="M1210" s="3">
        <v>37.51</v>
      </c>
      <c r="N1210" s="3">
        <f t="shared" si="908"/>
        <v>5626.5</v>
      </c>
      <c r="O1210" s="3">
        <f t="shared" si="909"/>
        <v>1.0700000000000003</v>
      </c>
      <c r="P1210" s="3">
        <f t="shared" si="909"/>
        <v>160.5</v>
      </c>
      <c r="R1210" s="3">
        <f t="shared" si="915"/>
        <v>0</v>
      </c>
      <c r="S1210" s="3">
        <f t="shared" si="916"/>
        <v>0</v>
      </c>
      <c r="T1210" s="3">
        <f t="shared" si="917"/>
        <v>0</v>
      </c>
      <c r="U1210" s="3">
        <f t="shared" si="918"/>
        <v>0</v>
      </c>
    </row>
    <row r="1211" spans="2:21" s="1" customFormat="1" ht="15" customHeight="1" x14ac:dyDescent="0.3">
      <c r="B1211" s="4" t="s">
        <v>2289</v>
      </c>
      <c r="C1211" s="4" t="s">
        <v>2290</v>
      </c>
      <c r="D1211" s="3" t="s">
        <v>28</v>
      </c>
      <c r="E1211" s="18">
        <v>2675</v>
      </c>
      <c r="F1211" s="18"/>
      <c r="G1211" s="18"/>
      <c r="H1211" s="18"/>
      <c r="I1211" s="18"/>
      <c r="J1211" s="97">
        <f t="shared" si="914"/>
        <v>2675</v>
      </c>
      <c r="K1211" s="3">
        <v>22.82</v>
      </c>
      <c r="L1211" s="3">
        <f t="shared" si="907"/>
        <v>61043.5</v>
      </c>
      <c r="M1211" s="3">
        <v>23.89</v>
      </c>
      <c r="N1211" s="3">
        <f t="shared" si="908"/>
        <v>63905.75</v>
      </c>
      <c r="O1211" s="3">
        <f t="shared" si="909"/>
        <v>1.0700000000000003</v>
      </c>
      <c r="P1211" s="3">
        <f t="shared" si="909"/>
        <v>2862.25</v>
      </c>
      <c r="R1211" s="3">
        <f t="shared" si="915"/>
        <v>0</v>
      </c>
      <c r="S1211" s="3">
        <f t="shared" si="916"/>
        <v>0</v>
      </c>
      <c r="T1211" s="3">
        <f t="shared" si="917"/>
        <v>0</v>
      </c>
      <c r="U1211" s="3">
        <f t="shared" si="918"/>
        <v>0</v>
      </c>
    </row>
    <row r="1212" spans="2:21" s="1" customFormat="1" ht="15" customHeight="1" x14ac:dyDescent="0.3">
      <c r="B1212" s="4" t="s">
        <v>2291</v>
      </c>
      <c r="C1212" s="4" t="s">
        <v>2292</v>
      </c>
      <c r="D1212" s="3" t="s">
        <v>28</v>
      </c>
      <c r="E1212" s="18">
        <v>22</v>
      </c>
      <c r="F1212" s="18"/>
      <c r="G1212" s="18"/>
      <c r="H1212" s="18"/>
      <c r="I1212" s="18"/>
      <c r="J1212" s="97">
        <f t="shared" si="914"/>
        <v>22</v>
      </c>
      <c r="K1212" s="3">
        <v>6.59</v>
      </c>
      <c r="L1212" s="3">
        <f t="shared" si="907"/>
        <v>144.97999999999999</v>
      </c>
      <c r="M1212" s="3">
        <v>6.86</v>
      </c>
      <c r="N1212" s="3">
        <f t="shared" si="908"/>
        <v>150.91999999999999</v>
      </c>
      <c r="O1212" s="3">
        <f t="shared" si="909"/>
        <v>0.27000000000000046</v>
      </c>
      <c r="P1212" s="3">
        <f t="shared" si="909"/>
        <v>5.9399999999999977</v>
      </c>
      <c r="R1212" s="3">
        <f t="shared" si="915"/>
        <v>0</v>
      </c>
      <c r="S1212" s="3">
        <f t="shared" si="916"/>
        <v>0</v>
      </c>
      <c r="T1212" s="3">
        <f t="shared" si="917"/>
        <v>0</v>
      </c>
      <c r="U1212" s="3">
        <f t="shared" si="918"/>
        <v>0</v>
      </c>
    </row>
    <row r="1213" spans="2:21" s="1" customFormat="1" ht="15" customHeight="1" x14ac:dyDescent="0.3">
      <c r="B1213" s="4" t="s">
        <v>2293</v>
      </c>
      <c r="C1213" s="4" t="s">
        <v>2294</v>
      </c>
      <c r="D1213" s="3" t="s">
        <v>28</v>
      </c>
      <c r="E1213" s="18">
        <v>56</v>
      </c>
      <c r="F1213" s="18"/>
      <c r="G1213" s="18"/>
      <c r="H1213" s="18"/>
      <c r="I1213" s="18"/>
      <c r="J1213" s="97">
        <f t="shared" si="914"/>
        <v>56</v>
      </c>
      <c r="K1213" s="3">
        <v>6.59</v>
      </c>
      <c r="L1213" s="3">
        <f t="shared" si="907"/>
        <v>369.04</v>
      </c>
      <c r="M1213" s="3">
        <v>6.86</v>
      </c>
      <c r="N1213" s="3">
        <f t="shared" si="908"/>
        <v>384.16</v>
      </c>
      <c r="O1213" s="3">
        <f t="shared" si="909"/>
        <v>0.27000000000000046</v>
      </c>
      <c r="P1213" s="3">
        <f t="shared" si="909"/>
        <v>15.120000000000005</v>
      </c>
      <c r="R1213" s="3">
        <f t="shared" si="915"/>
        <v>0</v>
      </c>
      <c r="S1213" s="3">
        <f t="shared" si="916"/>
        <v>0</v>
      </c>
      <c r="T1213" s="3">
        <f t="shared" si="917"/>
        <v>0</v>
      </c>
      <c r="U1213" s="3">
        <f t="shared" si="918"/>
        <v>0</v>
      </c>
    </row>
    <row r="1214" spans="2:21" s="1" customFormat="1" ht="15" customHeight="1" x14ac:dyDescent="0.3">
      <c r="B1214" s="4" t="s">
        <v>2295</v>
      </c>
      <c r="C1214" s="4" t="s">
        <v>2296</v>
      </c>
      <c r="D1214" s="3" t="s">
        <v>28</v>
      </c>
      <c r="E1214" s="18">
        <v>179</v>
      </c>
      <c r="F1214" s="18"/>
      <c r="G1214" s="18"/>
      <c r="H1214" s="18"/>
      <c r="I1214" s="18"/>
      <c r="J1214" s="97">
        <f t="shared" si="914"/>
        <v>179</v>
      </c>
      <c r="K1214" s="3">
        <v>6.59</v>
      </c>
      <c r="L1214" s="3">
        <f t="shared" si="907"/>
        <v>1179.6099999999999</v>
      </c>
      <c r="M1214" s="3">
        <v>6.86</v>
      </c>
      <c r="N1214" s="3">
        <f t="shared" si="908"/>
        <v>1227.94</v>
      </c>
      <c r="O1214" s="3">
        <f t="shared" si="909"/>
        <v>0.27000000000000046</v>
      </c>
      <c r="P1214" s="3">
        <f t="shared" si="909"/>
        <v>48.330000000000155</v>
      </c>
      <c r="R1214" s="3">
        <f t="shared" si="915"/>
        <v>0</v>
      </c>
      <c r="S1214" s="3">
        <f t="shared" si="916"/>
        <v>0</v>
      </c>
      <c r="T1214" s="3">
        <f t="shared" si="917"/>
        <v>0</v>
      </c>
      <c r="U1214" s="3">
        <f t="shared" si="918"/>
        <v>0</v>
      </c>
    </row>
    <row r="1215" spans="2:21" s="1" customFormat="1" ht="15" customHeight="1" x14ac:dyDescent="0.3">
      <c r="B1215" s="4" t="s">
        <v>2297</v>
      </c>
      <c r="C1215" s="4" t="s">
        <v>2298</v>
      </c>
      <c r="D1215" s="3" t="s">
        <v>28</v>
      </c>
      <c r="E1215" s="18">
        <v>150</v>
      </c>
      <c r="F1215" s="18"/>
      <c r="G1215" s="18"/>
      <c r="H1215" s="18"/>
      <c r="I1215" s="18"/>
      <c r="J1215" s="97">
        <f t="shared" si="914"/>
        <v>150</v>
      </c>
      <c r="K1215" s="3">
        <v>16.809999999999999</v>
      </c>
      <c r="L1215" s="3">
        <f t="shared" si="907"/>
        <v>2521.5</v>
      </c>
      <c r="M1215" s="3">
        <v>17.079999999999998</v>
      </c>
      <c r="N1215" s="3">
        <f t="shared" si="908"/>
        <v>2562</v>
      </c>
      <c r="O1215" s="3">
        <f t="shared" si="909"/>
        <v>0.26999999999999957</v>
      </c>
      <c r="P1215" s="3">
        <f t="shared" si="909"/>
        <v>40.5</v>
      </c>
      <c r="R1215" s="3">
        <f t="shared" si="915"/>
        <v>0</v>
      </c>
      <c r="S1215" s="3">
        <f t="shared" si="916"/>
        <v>0</v>
      </c>
      <c r="T1215" s="3">
        <f t="shared" si="917"/>
        <v>0</v>
      </c>
      <c r="U1215" s="3">
        <f t="shared" si="918"/>
        <v>0</v>
      </c>
    </row>
    <row r="1216" spans="2:21" s="1" customFormat="1" ht="15" customHeight="1" x14ac:dyDescent="0.3">
      <c r="B1216" s="4" t="s">
        <v>2299</v>
      </c>
      <c r="C1216" s="4" t="s">
        <v>2300</v>
      </c>
      <c r="D1216" s="3" t="s">
        <v>28</v>
      </c>
      <c r="E1216" s="18">
        <v>150</v>
      </c>
      <c r="F1216" s="18"/>
      <c r="G1216" s="18"/>
      <c r="H1216" s="18">
        <f>VLOOKUP(B1216,'MM-5'!$B$12:$G$255,4,FALSE)</f>
        <v>3118</v>
      </c>
      <c r="I1216" s="18"/>
      <c r="J1216" s="97">
        <f t="shared" si="914"/>
        <v>3268</v>
      </c>
      <c r="K1216" s="3">
        <v>6.59</v>
      </c>
      <c r="L1216" s="3">
        <f t="shared" si="907"/>
        <v>21536.12</v>
      </c>
      <c r="M1216" s="3">
        <v>6.86</v>
      </c>
      <c r="N1216" s="3">
        <f t="shared" si="908"/>
        <v>22418.48</v>
      </c>
      <c r="O1216" s="3">
        <f t="shared" si="909"/>
        <v>0.27000000000000046</v>
      </c>
      <c r="P1216" s="3">
        <f t="shared" si="909"/>
        <v>882.36000000000058</v>
      </c>
      <c r="R1216" s="3">
        <f t="shared" si="915"/>
        <v>0</v>
      </c>
      <c r="S1216" s="3">
        <f t="shared" si="916"/>
        <v>0</v>
      </c>
      <c r="T1216" s="3">
        <f t="shared" si="917"/>
        <v>20547.62</v>
      </c>
      <c r="U1216" s="3">
        <f t="shared" si="918"/>
        <v>0</v>
      </c>
    </row>
    <row r="1217" spans="2:21" s="1" customFormat="1" ht="15" customHeight="1" x14ac:dyDescent="0.3">
      <c r="B1217" s="4" t="s">
        <v>2301</v>
      </c>
      <c r="C1217" s="4" t="s">
        <v>2302</v>
      </c>
      <c r="D1217" s="3" t="s">
        <v>28</v>
      </c>
      <c r="E1217" s="18">
        <v>44</v>
      </c>
      <c r="F1217" s="18"/>
      <c r="G1217" s="18"/>
      <c r="H1217" s="18"/>
      <c r="I1217" s="18"/>
      <c r="J1217" s="97">
        <f t="shared" si="914"/>
        <v>44</v>
      </c>
      <c r="K1217" s="3">
        <v>6.59</v>
      </c>
      <c r="L1217" s="3">
        <f t="shared" si="907"/>
        <v>289.95999999999998</v>
      </c>
      <c r="M1217" s="3">
        <v>6.86</v>
      </c>
      <c r="N1217" s="3">
        <f t="shared" si="908"/>
        <v>301.83999999999997</v>
      </c>
      <c r="O1217" s="3">
        <f t="shared" si="909"/>
        <v>0.27000000000000046</v>
      </c>
      <c r="P1217" s="3">
        <f t="shared" si="909"/>
        <v>11.879999999999995</v>
      </c>
      <c r="R1217" s="3">
        <f t="shared" si="915"/>
        <v>0</v>
      </c>
      <c r="S1217" s="3">
        <f t="shared" si="916"/>
        <v>0</v>
      </c>
      <c r="T1217" s="3">
        <f t="shared" si="917"/>
        <v>0</v>
      </c>
      <c r="U1217" s="3">
        <f t="shared" si="918"/>
        <v>0</v>
      </c>
    </row>
    <row r="1218" spans="2:21" s="1" customFormat="1" ht="15" customHeight="1" x14ac:dyDescent="0.3">
      <c r="B1218" s="4" t="s">
        <v>2303</v>
      </c>
      <c r="C1218" s="4" t="s">
        <v>2304</v>
      </c>
      <c r="D1218" s="3" t="s">
        <v>28</v>
      </c>
      <c r="E1218" s="18">
        <v>112</v>
      </c>
      <c r="F1218" s="18"/>
      <c r="G1218" s="18"/>
      <c r="H1218" s="18"/>
      <c r="I1218" s="18"/>
      <c r="J1218" s="97">
        <f t="shared" si="914"/>
        <v>112</v>
      </c>
      <c r="K1218" s="3">
        <v>15.16</v>
      </c>
      <c r="L1218" s="3">
        <f t="shared" si="907"/>
        <v>1697.92</v>
      </c>
      <c r="M1218" s="3">
        <v>15.43</v>
      </c>
      <c r="N1218" s="3">
        <f t="shared" si="908"/>
        <v>1728.16</v>
      </c>
      <c r="O1218" s="3">
        <f t="shared" si="909"/>
        <v>0.26999999999999957</v>
      </c>
      <c r="P1218" s="3">
        <f t="shared" si="909"/>
        <v>30.240000000000009</v>
      </c>
      <c r="R1218" s="3">
        <f t="shared" si="915"/>
        <v>0</v>
      </c>
      <c r="S1218" s="3">
        <f t="shared" si="916"/>
        <v>0</v>
      </c>
      <c r="T1218" s="3">
        <f t="shared" si="917"/>
        <v>0</v>
      </c>
      <c r="U1218" s="3">
        <f t="shared" si="918"/>
        <v>0</v>
      </c>
    </row>
    <row r="1219" spans="2:21" s="1" customFormat="1" ht="15" customHeight="1" x14ac:dyDescent="0.3">
      <c r="B1219" s="4" t="s">
        <v>2305</v>
      </c>
      <c r="C1219" s="4" t="s">
        <v>2306</v>
      </c>
      <c r="D1219" s="3" t="s">
        <v>28</v>
      </c>
      <c r="E1219" s="18">
        <v>358</v>
      </c>
      <c r="F1219" s="18"/>
      <c r="G1219" s="18"/>
      <c r="H1219" s="18"/>
      <c r="I1219" s="18"/>
      <c r="J1219" s="97">
        <f t="shared" si="914"/>
        <v>358</v>
      </c>
      <c r="K1219" s="3">
        <v>14.31</v>
      </c>
      <c r="L1219" s="3">
        <f t="shared" si="907"/>
        <v>5122.9799999999996</v>
      </c>
      <c r="M1219" s="3">
        <v>14.58</v>
      </c>
      <c r="N1219" s="3">
        <f t="shared" si="908"/>
        <v>5219.6400000000003</v>
      </c>
      <c r="O1219" s="3">
        <f t="shared" si="909"/>
        <v>0.26999999999999957</v>
      </c>
      <c r="P1219" s="3">
        <f t="shared" si="909"/>
        <v>96.660000000000764</v>
      </c>
      <c r="R1219" s="3">
        <f t="shared" si="915"/>
        <v>0</v>
      </c>
      <c r="S1219" s="3">
        <f t="shared" si="916"/>
        <v>0</v>
      </c>
      <c r="T1219" s="3">
        <f t="shared" si="917"/>
        <v>0</v>
      </c>
      <c r="U1219" s="3">
        <f t="shared" si="918"/>
        <v>0</v>
      </c>
    </row>
    <row r="1220" spans="2:21" s="1" customFormat="1" ht="15" customHeight="1" x14ac:dyDescent="0.3">
      <c r="B1220" s="4" t="s">
        <v>2307</v>
      </c>
      <c r="C1220" s="4" t="s">
        <v>2308</v>
      </c>
      <c r="D1220" s="3" t="s">
        <v>28</v>
      </c>
      <c r="E1220" s="18">
        <v>150</v>
      </c>
      <c r="F1220" s="18"/>
      <c r="G1220" s="18"/>
      <c r="H1220" s="18"/>
      <c r="I1220" s="18"/>
      <c r="J1220" s="97">
        <f t="shared" si="914"/>
        <v>150</v>
      </c>
      <c r="K1220" s="3">
        <v>13.08</v>
      </c>
      <c r="L1220" s="3">
        <f t="shared" si="907"/>
        <v>1962</v>
      </c>
      <c r="M1220" s="3">
        <v>13.35</v>
      </c>
      <c r="N1220" s="3">
        <f t="shared" si="908"/>
        <v>2002.5</v>
      </c>
      <c r="O1220" s="3">
        <f t="shared" si="909"/>
        <v>0.26999999999999957</v>
      </c>
      <c r="P1220" s="3">
        <f t="shared" si="909"/>
        <v>40.5</v>
      </c>
      <c r="R1220" s="3">
        <f t="shared" si="915"/>
        <v>0</v>
      </c>
      <c r="S1220" s="3">
        <f t="shared" si="916"/>
        <v>0</v>
      </c>
      <c r="T1220" s="3">
        <f t="shared" si="917"/>
        <v>0</v>
      </c>
      <c r="U1220" s="3">
        <f t="shared" si="918"/>
        <v>0</v>
      </c>
    </row>
    <row r="1221" spans="2:21" s="1" customFormat="1" ht="15" customHeight="1" x14ac:dyDescent="0.3">
      <c r="B1221" s="4" t="s">
        <v>2309</v>
      </c>
      <c r="C1221" s="4" t="s">
        <v>2310</v>
      </c>
      <c r="D1221" s="3" t="s">
        <v>28</v>
      </c>
      <c r="E1221" s="18">
        <v>5370</v>
      </c>
      <c r="F1221" s="18"/>
      <c r="G1221" s="18"/>
      <c r="H1221" s="18">
        <f>VLOOKUP(B1221,'MM-5'!$B$12:$G$255,4,FALSE)</f>
        <v>3268</v>
      </c>
      <c r="I1221" s="18"/>
      <c r="J1221" s="97">
        <f t="shared" si="914"/>
        <v>8638</v>
      </c>
      <c r="K1221" s="3">
        <v>8.31</v>
      </c>
      <c r="L1221" s="3">
        <f t="shared" si="907"/>
        <v>71781.78</v>
      </c>
      <c r="M1221" s="3">
        <v>8.58</v>
      </c>
      <c r="N1221" s="3">
        <f t="shared" si="908"/>
        <v>74114.039999999994</v>
      </c>
      <c r="O1221" s="3">
        <f t="shared" si="909"/>
        <v>0.26999999999999957</v>
      </c>
      <c r="P1221" s="3">
        <f t="shared" si="909"/>
        <v>2332.2599999999948</v>
      </c>
      <c r="R1221" s="3">
        <f t="shared" si="915"/>
        <v>0</v>
      </c>
      <c r="S1221" s="3">
        <f t="shared" si="916"/>
        <v>0</v>
      </c>
      <c r="T1221" s="3">
        <f t="shared" si="917"/>
        <v>27157.08</v>
      </c>
      <c r="U1221" s="3">
        <f t="shared" si="918"/>
        <v>0</v>
      </c>
    </row>
    <row r="1222" spans="2:21" s="1" customFormat="1" ht="15" customHeight="1" x14ac:dyDescent="0.3">
      <c r="B1222" s="4" t="s">
        <v>2311</v>
      </c>
      <c r="C1222" s="4" t="s">
        <v>2312</v>
      </c>
      <c r="D1222" s="3" t="s">
        <v>28</v>
      </c>
      <c r="E1222" s="18">
        <v>44</v>
      </c>
      <c r="F1222" s="18"/>
      <c r="G1222" s="18"/>
      <c r="H1222" s="18"/>
      <c r="I1222" s="18"/>
      <c r="J1222" s="97">
        <f t="shared" si="914"/>
        <v>44</v>
      </c>
      <c r="K1222" s="3">
        <v>61.01</v>
      </c>
      <c r="L1222" s="3">
        <f t="shared" si="907"/>
        <v>2684.44</v>
      </c>
      <c r="M1222" s="3">
        <v>61.36</v>
      </c>
      <c r="N1222" s="3">
        <f t="shared" si="908"/>
        <v>2699.84</v>
      </c>
      <c r="O1222" s="3">
        <f t="shared" si="909"/>
        <v>0.35000000000000142</v>
      </c>
      <c r="P1222" s="3">
        <f t="shared" si="909"/>
        <v>15.400000000000091</v>
      </c>
      <c r="R1222" s="3">
        <f t="shared" si="915"/>
        <v>0</v>
      </c>
      <c r="S1222" s="3">
        <f t="shared" si="916"/>
        <v>0</v>
      </c>
      <c r="T1222" s="3">
        <f t="shared" si="917"/>
        <v>0</v>
      </c>
      <c r="U1222" s="3">
        <f t="shared" si="918"/>
        <v>0</v>
      </c>
    </row>
    <row r="1223" spans="2:21" s="1" customFormat="1" ht="15" customHeight="1" x14ac:dyDescent="0.3">
      <c r="B1223" s="4" t="s">
        <v>2313</v>
      </c>
      <c r="C1223" s="4" t="s">
        <v>2314</v>
      </c>
      <c r="D1223" s="3" t="s">
        <v>28</v>
      </c>
      <c r="E1223" s="18">
        <v>112</v>
      </c>
      <c r="F1223" s="18"/>
      <c r="G1223" s="18"/>
      <c r="H1223" s="18"/>
      <c r="I1223" s="18"/>
      <c r="J1223" s="97">
        <f t="shared" si="914"/>
        <v>112</v>
      </c>
      <c r="K1223" s="3">
        <v>52.51</v>
      </c>
      <c r="L1223" s="3">
        <f t="shared" si="907"/>
        <v>5881.12</v>
      </c>
      <c r="M1223" s="3">
        <v>52.86</v>
      </c>
      <c r="N1223" s="3">
        <f t="shared" si="908"/>
        <v>5920.32</v>
      </c>
      <c r="O1223" s="3">
        <f t="shared" si="909"/>
        <v>0.35000000000000142</v>
      </c>
      <c r="P1223" s="3">
        <f t="shared" si="909"/>
        <v>39.199999999999818</v>
      </c>
      <c r="R1223" s="3">
        <f t="shared" si="915"/>
        <v>0</v>
      </c>
      <c r="S1223" s="3">
        <f t="shared" si="916"/>
        <v>0</v>
      </c>
      <c r="T1223" s="3">
        <f t="shared" si="917"/>
        <v>0</v>
      </c>
      <c r="U1223" s="3">
        <f t="shared" si="918"/>
        <v>0</v>
      </c>
    </row>
    <row r="1224" spans="2:21" s="1" customFormat="1" ht="15" customHeight="1" x14ac:dyDescent="0.3">
      <c r="B1224" s="4" t="s">
        <v>2315</v>
      </c>
      <c r="C1224" s="4" t="s">
        <v>2316</v>
      </c>
      <c r="D1224" s="3" t="s">
        <v>28</v>
      </c>
      <c r="E1224" s="18">
        <v>358</v>
      </c>
      <c r="F1224" s="18"/>
      <c r="G1224" s="18"/>
      <c r="H1224" s="18"/>
      <c r="I1224" s="18"/>
      <c r="J1224" s="97">
        <f t="shared" si="914"/>
        <v>358</v>
      </c>
      <c r="K1224" s="3">
        <v>42.51</v>
      </c>
      <c r="L1224" s="3">
        <f t="shared" si="907"/>
        <v>15218.58</v>
      </c>
      <c r="M1224" s="3">
        <v>42.86</v>
      </c>
      <c r="N1224" s="3">
        <f t="shared" si="908"/>
        <v>15343.88</v>
      </c>
      <c r="O1224" s="3">
        <f t="shared" si="909"/>
        <v>0.35000000000000142</v>
      </c>
      <c r="P1224" s="3">
        <f t="shared" si="909"/>
        <v>125.29999999999927</v>
      </c>
      <c r="R1224" s="3">
        <f t="shared" si="915"/>
        <v>0</v>
      </c>
      <c r="S1224" s="3">
        <f t="shared" si="916"/>
        <v>0</v>
      </c>
      <c r="T1224" s="3">
        <f t="shared" si="917"/>
        <v>0</v>
      </c>
      <c r="U1224" s="3">
        <f t="shared" si="918"/>
        <v>0</v>
      </c>
    </row>
    <row r="1225" spans="2:21" s="1" customFormat="1" ht="15" customHeight="1" x14ac:dyDescent="0.3">
      <c r="B1225" s="4" t="s">
        <v>2317</v>
      </c>
      <c r="C1225" s="4" t="s">
        <v>2318</v>
      </c>
      <c r="D1225" s="3" t="s">
        <v>28</v>
      </c>
      <c r="E1225" s="18">
        <v>66</v>
      </c>
      <c r="F1225" s="18"/>
      <c r="G1225" s="18"/>
      <c r="H1225" s="18"/>
      <c r="I1225" s="18"/>
      <c r="J1225" s="97">
        <f t="shared" si="914"/>
        <v>66</v>
      </c>
      <c r="K1225" s="3">
        <v>38.01</v>
      </c>
      <c r="L1225" s="3">
        <f t="shared" si="907"/>
        <v>2508.66</v>
      </c>
      <c r="M1225" s="3">
        <v>38.36</v>
      </c>
      <c r="N1225" s="3">
        <f t="shared" si="908"/>
        <v>2531.7600000000002</v>
      </c>
      <c r="O1225" s="3">
        <f t="shared" si="909"/>
        <v>0.35000000000000142</v>
      </c>
      <c r="P1225" s="3">
        <f t="shared" si="909"/>
        <v>23.100000000000364</v>
      </c>
      <c r="R1225" s="3">
        <f t="shared" si="915"/>
        <v>0</v>
      </c>
      <c r="S1225" s="3">
        <f t="shared" si="916"/>
        <v>0</v>
      </c>
      <c r="T1225" s="3">
        <f t="shared" si="917"/>
        <v>0</v>
      </c>
      <c r="U1225" s="3">
        <f t="shared" si="918"/>
        <v>0</v>
      </c>
    </row>
    <row r="1226" spans="2:21" s="1" customFormat="1" ht="15" customHeight="1" x14ac:dyDescent="0.3">
      <c r="B1226" s="4" t="s">
        <v>2319</v>
      </c>
      <c r="C1226" s="4" t="s">
        <v>2320</v>
      </c>
      <c r="D1226" s="3" t="s">
        <v>28</v>
      </c>
      <c r="E1226" s="18">
        <v>80</v>
      </c>
      <c r="F1226" s="18"/>
      <c r="G1226" s="18"/>
      <c r="H1226" s="18"/>
      <c r="I1226" s="18"/>
      <c r="J1226" s="97">
        <f t="shared" si="914"/>
        <v>80</v>
      </c>
      <c r="K1226" s="3">
        <v>33.01</v>
      </c>
      <c r="L1226" s="3">
        <f t="shared" si="907"/>
        <v>2640.8</v>
      </c>
      <c r="M1226" s="3">
        <v>33.36</v>
      </c>
      <c r="N1226" s="3">
        <f t="shared" si="908"/>
        <v>2668.8</v>
      </c>
      <c r="O1226" s="3">
        <f t="shared" si="909"/>
        <v>0.35000000000000142</v>
      </c>
      <c r="P1226" s="3">
        <f t="shared" si="909"/>
        <v>28</v>
      </c>
      <c r="R1226" s="3">
        <f t="shared" si="915"/>
        <v>0</v>
      </c>
      <c r="S1226" s="3">
        <f t="shared" si="916"/>
        <v>0</v>
      </c>
      <c r="T1226" s="3">
        <f t="shared" si="917"/>
        <v>0</v>
      </c>
      <c r="U1226" s="3">
        <f t="shared" si="918"/>
        <v>0</v>
      </c>
    </row>
    <row r="1227" spans="2:21" s="1" customFormat="1" ht="15" customHeight="1" x14ac:dyDescent="0.3">
      <c r="B1227" s="4" t="s">
        <v>2321</v>
      </c>
      <c r="C1227" s="4" t="s">
        <v>2322</v>
      </c>
      <c r="D1227" s="3" t="s">
        <v>28</v>
      </c>
      <c r="E1227" s="18">
        <v>5640</v>
      </c>
      <c r="F1227" s="18"/>
      <c r="G1227" s="18"/>
      <c r="H1227" s="18"/>
      <c r="I1227" s="18"/>
      <c r="J1227" s="97">
        <f t="shared" si="914"/>
        <v>5640</v>
      </c>
      <c r="K1227" s="3">
        <v>23.11</v>
      </c>
      <c r="L1227" s="3">
        <f t="shared" si="907"/>
        <v>130340.4</v>
      </c>
      <c r="M1227" s="3">
        <v>23.46</v>
      </c>
      <c r="N1227" s="3">
        <f t="shared" si="908"/>
        <v>132314.4</v>
      </c>
      <c r="O1227" s="3">
        <f t="shared" si="909"/>
        <v>0.35000000000000142</v>
      </c>
      <c r="P1227" s="3">
        <f t="shared" si="909"/>
        <v>1974</v>
      </c>
      <c r="R1227" s="3">
        <f t="shared" si="915"/>
        <v>0</v>
      </c>
      <c r="S1227" s="3">
        <f t="shared" si="916"/>
        <v>0</v>
      </c>
      <c r="T1227" s="3">
        <f t="shared" si="917"/>
        <v>0</v>
      </c>
      <c r="U1227" s="3">
        <f t="shared" si="918"/>
        <v>0</v>
      </c>
    </row>
    <row r="1228" spans="2:21" s="1" customFormat="1" ht="25.2" customHeight="1" x14ac:dyDescent="0.3">
      <c r="B1228" s="12" t="s">
        <v>2323</v>
      </c>
      <c r="C1228" s="12" t="s">
        <v>2324</v>
      </c>
      <c r="D1228" s="13"/>
      <c r="E1228" s="17"/>
      <c r="F1228" s="17"/>
      <c r="G1228" s="17"/>
      <c r="H1228" s="17"/>
      <c r="I1228" s="17"/>
      <c r="J1228" s="17"/>
      <c r="K1228" s="13"/>
      <c r="L1228" s="13">
        <f>SUM(L1229:L1232)</f>
        <v>467141.2</v>
      </c>
      <c r="M1228" s="13"/>
      <c r="N1228" s="13">
        <f>SUM(N1229:N1232)</f>
        <v>468190.37</v>
      </c>
      <c r="O1228" s="13"/>
      <c r="P1228" s="13">
        <f>SUM(P1229:P1232)</f>
        <v>1049.1699999999764</v>
      </c>
      <c r="R1228" s="13">
        <f t="shared" ref="R1228:U1228" si="919">SUM(R1229:R1232)</f>
        <v>0</v>
      </c>
      <c r="S1228" s="13">
        <f t="shared" si="919"/>
        <v>0</v>
      </c>
      <c r="T1228" s="13">
        <f t="shared" si="919"/>
        <v>0</v>
      </c>
      <c r="U1228" s="13">
        <f t="shared" si="919"/>
        <v>0</v>
      </c>
    </row>
    <row r="1229" spans="2:21" s="1" customFormat="1" ht="15" customHeight="1" x14ac:dyDescent="0.3">
      <c r="B1229" s="4" t="s">
        <v>2325</v>
      </c>
      <c r="C1229" s="4" t="s">
        <v>2326</v>
      </c>
      <c r="D1229" s="3" t="s">
        <v>25</v>
      </c>
      <c r="E1229" s="18">
        <v>168.65</v>
      </c>
      <c r="F1229" s="18"/>
      <c r="G1229" s="18"/>
      <c r="H1229" s="18"/>
      <c r="I1229" s="18"/>
      <c r="J1229" s="97">
        <f>SUM(E1229:I1229)</f>
        <v>168.65</v>
      </c>
      <c r="K1229" s="3">
        <v>607.13</v>
      </c>
      <c r="L1229" s="3">
        <f t="shared" ref="L1229:L1232" si="920">+ROUND(+IF(J1229="",0,J1229*K1229),2)</f>
        <v>102392.47</v>
      </c>
      <c r="M1229" s="3">
        <v>607.89</v>
      </c>
      <c r="N1229" s="3">
        <f t="shared" ref="N1229:N1232" si="921">+ROUND(+IF(J1229="",0,J1229*M1229),2)</f>
        <v>102520.65</v>
      </c>
      <c r="O1229" s="3">
        <f t="shared" ref="O1229:P1232" si="922">+M1229-K1229</f>
        <v>0.75999999999999091</v>
      </c>
      <c r="P1229" s="3">
        <f t="shared" si="922"/>
        <v>128.17999999999302</v>
      </c>
      <c r="R1229" s="3">
        <f t="shared" ref="R1229:U1232" si="923">+ROUND($K1229*F1229,2)</f>
        <v>0</v>
      </c>
      <c r="S1229" s="3">
        <f t="shared" si="923"/>
        <v>0</v>
      </c>
      <c r="T1229" s="3">
        <f t="shared" si="923"/>
        <v>0</v>
      </c>
      <c r="U1229" s="3">
        <f t="shared" si="923"/>
        <v>0</v>
      </c>
    </row>
    <row r="1230" spans="2:21" s="1" customFormat="1" ht="15" customHeight="1" x14ac:dyDescent="0.3">
      <c r="B1230" s="4" t="s">
        <v>2327</v>
      </c>
      <c r="C1230" s="4" t="s">
        <v>2328</v>
      </c>
      <c r="D1230" s="3" t="s">
        <v>25</v>
      </c>
      <c r="E1230" s="18">
        <v>348.97</v>
      </c>
      <c r="F1230" s="18"/>
      <c r="G1230" s="18"/>
      <c r="H1230" s="18"/>
      <c r="I1230" s="18"/>
      <c r="J1230" s="97">
        <f>SUM(E1230:I1230)</f>
        <v>348.97</v>
      </c>
      <c r="K1230" s="3">
        <v>489.13</v>
      </c>
      <c r="L1230" s="3">
        <f t="shared" si="920"/>
        <v>170691.7</v>
      </c>
      <c r="M1230" s="3">
        <v>489.89</v>
      </c>
      <c r="N1230" s="3">
        <f t="shared" si="921"/>
        <v>170956.91</v>
      </c>
      <c r="O1230" s="3">
        <f t="shared" si="922"/>
        <v>0.75999999999999091</v>
      </c>
      <c r="P1230" s="3">
        <f t="shared" si="922"/>
        <v>265.20999999999185</v>
      </c>
      <c r="R1230" s="3">
        <f t="shared" si="923"/>
        <v>0</v>
      </c>
      <c r="S1230" s="3">
        <f t="shared" si="923"/>
        <v>0</v>
      </c>
      <c r="T1230" s="3">
        <f t="shared" si="923"/>
        <v>0</v>
      </c>
      <c r="U1230" s="3">
        <f t="shared" si="923"/>
        <v>0</v>
      </c>
    </row>
    <row r="1231" spans="2:21" s="1" customFormat="1" ht="15" customHeight="1" x14ac:dyDescent="0.3">
      <c r="B1231" s="4" t="s">
        <v>2329</v>
      </c>
      <c r="C1231" s="4" t="s">
        <v>2330</v>
      </c>
      <c r="D1231" s="3" t="s">
        <v>25</v>
      </c>
      <c r="E1231" s="18">
        <v>193.33</v>
      </c>
      <c r="F1231" s="18"/>
      <c r="G1231" s="18"/>
      <c r="H1231" s="18"/>
      <c r="I1231" s="18"/>
      <c r="J1231" s="97">
        <f>SUM(E1231:I1231)</f>
        <v>193.33</v>
      </c>
      <c r="K1231" s="3">
        <v>331.45</v>
      </c>
      <c r="L1231" s="3">
        <f t="shared" si="920"/>
        <v>64079.23</v>
      </c>
      <c r="M1231" s="3">
        <v>332.21</v>
      </c>
      <c r="N1231" s="3">
        <f t="shared" si="921"/>
        <v>64226.16</v>
      </c>
      <c r="O1231" s="3">
        <f t="shared" si="922"/>
        <v>0.75999999999999091</v>
      </c>
      <c r="P1231" s="3">
        <f t="shared" si="922"/>
        <v>146.93000000000029</v>
      </c>
      <c r="R1231" s="3">
        <f t="shared" si="923"/>
        <v>0</v>
      </c>
      <c r="S1231" s="3">
        <f t="shared" si="923"/>
        <v>0</v>
      </c>
      <c r="T1231" s="3">
        <f t="shared" si="923"/>
        <v>0</v>
      </c>
      <c r="U1231" s="3">
        <f t="shared" si="923"/>
        <v>0</v>
      </c>
    </row>
    <row r="1232" spans="2:21" s="1" customFormat="1" ht="15" customHeight="1" x14ac:dyDescent="0.3">
      <c r="B1232" s="4" t="s">
        <v>2331</v>
      </c>
      <c r="C1232" s="4" t="s">
        <v>2332</v>
      </c>
      <c r="D1232" s="3" t="s">
        <v>25</v>
      </c>
      <c r="E1232" s="18">
        <v>669.54</v>
      </c>
      <c r="F1232" s="18"/>
      <c r="G1232" s="18"/>
      <c r="H1232" s="18"/>
      <c r="I1232" s="18"/>
      <c r="J1232" s="97">
        <f>SUM(E1232:I1232)</f>
        <v>669.54</v>
      </c>
      <c r="K1232" s="3">
        <v>194.13</v>
      </c>
      <c r="L1232" s="3">
        <f t="shared" si="920"/>
        <v>129977.8</v>
      </c>
      <c r="M1232" s="3">
        <v>194.89</v>
      </c>
      <c r="N1232" s="3">
        <f t="shared" si="921"/>
        <v>130486.65</v>
      </c>
      <c r="O1232" s="3">
        <f t="shared" si="922"/>
        <v>0.75999999999999091</v>
      </c>
      <c r="P1232" s="3">
        <f t="shared" si="922"/>
        <v>508.84999999999127</v>
      </c>
      <c r="R1232" s="3">
        <f t="shared" si="923"/>
        <v>0</v>
      </c>
      <c r="S1232" s="3">
        <f t="shared" si="923"/>
        <v>0</v>
      </c>
      <c r="T1232" s="3">
        <f t="shared" si="923"/>
        <v>0</v>
      </c>
      <c r="U1232" s="3">
        <f t="shared" si="923"/>
        <v>0</v>
      </c>
    </row>
    <row r="1233" spans="2:21" s="1" customFormat="1" ht="25.2" customHeight="1" x14ac:dyDescent="0.3">
      <c r="B1233" s="12" t="s">
        <v>2333</v>
      </c>
      <c r="C1233" s="12" t="s">
        <v>2334</v>
      </c>
      <c r="D1233" s="13"/>
      <c r="E1233" s="17"/>
      <c r="F1233" s="17"/>
      <c r="G1233" s="17"/>
      <c r="H1233" s="17"/>
      <c r="I1233" s="17"/>
      <c r="J1233" s="17"/>
      <c r="K1233" s="13"/>
      <c r="L1233" s="13">
        <f>SUM(L1234:L1248)</f>
        <v>1471866.57</v>
      </c>
      <c r="M1233" s="13"/>
      <c r="N1233" s="13">
        <f>SUM(N1234:N1248)</f>
        <v>1490036.1199999999</v>
      </c>
      <c r="O1233" s="13"/>
      <c r="P1233" s="13">
        <f>SUM(P1234:P1248)</f>
        <v>18169.549999999861</v>
      </c>
      <c r="R1233" s="13">
        <f t="shared" ref="R1233:U1233" si="924">SUM(R1234:R1248)</f>
        <v>0</v>
      </c>
      <c r="S1233" s="13">
        <f t="shared" si="924"/>
        <v>0</v>
      </c>
      <c r="T1233" s="13">
        <f t="shared" si="924"/>
        <v>0</v>
      </c>
      <c r="U1233" s="13">
        <f t="shared" si="924"/>
        <v>0</v>
      </c>
    </row>
    <row r="1234" spans="2:21" s="1" customFormat="1" ht="15" customHeight="1" x14ac:dyDescent="0.3">
      <c r="B1234" s="4" t="s">
        <v>2335</v>
      </c>
      <c r="C1234" s="4" t="s">
        <v>2336</v>
      </c>
      <c r="D1234" s="3" t="s">
        <v>25</v>
      </c>
      <c r="E1234" s="18">
        <v>60592.49</v>
      </c>
      <c r="F1234" s="18"/>
      <c r="G1234" s="18"/>
      <c r="H1234" s="18"/>
      <c r="I1234" s="18"/>
      <c r="J1234" s="97">
        <f t="shared" ref="J1234:J1248" si="925">SUM(E1234:I1234)</f>
        <v>60592.49</v>
      </c>
      <c r="K1234" s="3">
        <v>6.69</v>
      </c>
      <c r="L1234" s="3">
        <f t="shared" ref="L1234:L1248" si="926">+ROUND(+IF(J1234="",0,J1234*K1234),2)</f>
        <v>405363.76</v>
      </c>
      <c r="M1234" s="3">
        <v>6.85</v>
      </c>
      <c r="N1234" s="3">
        <f t="shared" ref="N1234:N1248" si="927">+ROUND(+IF(J1234="",0,J1234*M1234),2)</f>
        <v>415058.56</v>
      </c>
      <c r="O1234" s="3">
        <f t="shared" ref="O1234:P1248" si="928">+M1234-K1234</f>
        <v>0.15999999999999925</v>
      </c>
      <c r="P1234" s="3">
        <f t="shared" si="928"/>
        <v>9694.7999999999884</v>
      </c>
      <c r="R1234" s="3">
        <f t="shared" ref="R1234:R1248" si="929">+ROUND($K1234*F1234,2)</f>
        <v>0</v>
      </c>
      <c r="S1234" s="3">
        <f t="shared" ref="S1234:S1248" si="930">+ROUND($K1234*G1234,2)</f>
        <v>0</v>
      </c>
      <c r="T1234" s="3">
        <f t="shared" ref="T1234:T1248" si="931">+ROUND($K1234*H1234,2)</f>
        <v>0</v>
      </c>
      <c r="U1234" s="3">
        <f t="shared" ref="U1234:U1248" si="932">+ROUND($K1234*I1234,2)</f>
        <v>0</v>
      </c>
    </row>
    <row r="1235" spans="2:21" s="1" customFormat="1" ht="15" customHeight="1" x14ac:dyDescent="0.3">
      <c r="B1235" s="4" t="s">
        <v>2337</v>
      </c>
      <c r="C1235" s="4" t="s">
        <v>2338</v>
      </c>
      <c r="D1235" s="3" t="s">
        <v>25</v>
      </c>
      <c r="E1235" s="18">
        <v>1430.1</v>
      </c>
      <c r="F1235" s="18"/>
      <c r="G1235" s="18"/>
      <c r="H1235" s="18"/>
      <c r="I1235" s="18"/>
      <c r="J1235" s="97">
        <f t="shared" si="925"/>
        <v>1430.1</v>
      </c>
      <c r="K1235" s="3">
        <v>8.9600000000000009</v>
      </c>
      <c r="L1235" s="3">
        <f t="shared" si="926"/>
        <v>12813.7</v>
      </c>
      <c r="M1235" s="3">
        <v>9.1199999999999992</v>
      </c>
      <c r="N1235" s="3">
        <f t="shared" si="927"/>
        <v>13042.51</v>
      </c>
      <c r="O1235" s="3">
        <f t="shared" si="928"/>
        <v>0.15999999999999837</v>
      </c>
      <c r="P1235" s="3">
        <f t="shared" si="928"/>
        <v>228.80999999999949</v>
      </c>
      <c r="R1235" s="3">
        <f t="shared" si="929"/>
        <v>0</v>
      </c>
      <c r="S1235" s="3">
        <f t="shared" si="930"/>
        <v>0</v>
      </c>
      <c r="T1235" s="3">
        <f t="shared" si="931"/>
        <v>0</v>
      </c>
      <c r="U1235" s="3">
        <f t="shared" si="932"/>
        <v>0</v>
      </c>
    </row>
    <row r="1236" spans="2:21" s="1" customFormat="1" ht="15" customHeight="1" x14ac:dyDescent="0.3">
      <c r="B1236" s="4" t="s">
        <v>2339</v>
      </c>
      <c r="C1236" s="4" t="s">
        <v>2340</v>
      </c>
      <c r="D1236" s="3" t="s">
        <v>25</v>
      </c>
      <c r="E1236" s="18">
        <v>24051.25</v>
      </c>
      <c r="F1236" s="18"/>
      <c r="G1236" s="18"/>
      <c r="H1236" s="18"/>
      <c r="I1236" s="18"/>
      <c r="J1236" s="97">
        <f t="shared" si="925"/>
        <v>24051.25</v>
      </c>
      <c r="K1236" s="3">
        <v>8.91</v>
      </c>
      <c r="L1236" s="3">
        <f t="shared" si="926"/>
        <v>214296.64</v>
      </c>
      <c r="M1236" s="3">
        <v>9.0399999999999991</v>
      </c>
      <c r="N1236" s="3">
        <f t="shared" si="927"/>
        <v>217423.3</v>
      </c>
      <c r="O1236" s="3">
        <f t="shared" si="928"/>
        <v>0.12999999999999901</v>
      </c>
      <c r="P1236" s="3">
        <f t="shared" si="928"/>
        <v>3126.6599999999744</v>
      </c>
      <c r="R1236" s="3">
        <f t="shared" si="929"/>
        <v>0</v>
      </c>
      <c r="S1236" s="3">
        <f t="shared" si="930"/>
        <v>0</v>
      </c>
      <c r="T1236" s="3">
        <f t="shared" si="931"/>
        <v>0</v>
      </c>
      <c r="U1236" s="3">
        <f t="shared" si="932"/>
        <v>0</v>
      </c>
    </row>
    <row r="1237" spans="2:21" s="1" customFormat="1" ht="15" customHeight="1" x14ac:dyDescent="0.3">
      <c r="B1237" s="4" t="s">
        <v>2341</v>
      </c>
      <c r="C1237" s="4" t="s">
        <v>2342</v>
      </c>
      <c r="D1237" s="3" t="s">
        <v>25</v>
      </c>
      <c r="E1237" s="18">
        <v>5678.3</v>
      </c>
      <c r="F1237" s="18"/>
      <c r="G1237" s="18"/>
      <c r="H1237" s="18"/>
      <c r="I1237" s="18"/>
      <c r="J1237" s="97">
        <f t="shared" si="925"/>
        <v>5678.3</v>
      </c>
      <c r="K1237" s="3">
        <v>12.32</v>
      </c>
      <c r="L1237" s="3">
        <f t="shared" si="926"/>
        <v>69956.66</v>
      </c>
      <c r="M1237" s="3">
        <v>12.45</v>
      </c>
      <c r="N1237" s="3">
        <f t="shared" si="927"/>
        <v>70694.84</v>
      </c>
      <c r="O1237" s="3">
        <f t="shared" si="928"/>
        <v>0.12999999999999901</v>
      </c>
      <c r="P1237" s="3">
        <f t="shared" si="928"/>
        <v>738.17999999999302</v>
      </c>
      <c r="R1237" s="3">
        <f t="shared" si="929"/>
        <v>0</v>
      </c>
      <c r="S1237" s="3">
        <f t="shared" si="930"/>
        <v>0</v>
      </c>
      <c r="T1237" s="3">
        <f t="shared" si="931"/>
        <v>0</v>
      </c>
      <c r="U1237" s="3">
        <f t="shared" si="932"/>
        <v>0</v>
      </c>
    </row>
    <row r="1238" spans="2:21" s="1" customFormat="1" ht="15" customHeight="1" x14ac:dyDescent="0.3">
      <c r="B1238" s="4" t="s">
        <v>2343</v>
      </c>
      <c r="C1238" s="4" t="s">
        <v>2344</v>
      </c>
      <c r="D1238" s="3" t="s">
        <v>25</v>
      </c>
      <c r="E1238" s="18">
        <v>2341.4499999999998</v>
      </c>
      <c r="F1238" s="18"/>
      <c r="G1238" s="18"/>
      <c r="H1238" s="18"/>
      <c r="I1238" s="18"/>
      <c r="J1238" s="97">
        <f t="shared" si="925"/>
        <v>2341.4499999999998</v>
      </c>
      <c r="K1238" s="3">
        <v>14.42</v>
      </c>
      <c r="L1238" s="3">
        <f t="shared" si="926"/>
        <v>33763.71</v>
      </c>
      <c r="M1238" s="3">
        <v>14.55</v>
      </c>
      <c r="N1238" s="3">
        <f t="shared" si="927"/>
        <v>34068.1</v>
      </c>
      <c r="O1238" s="3">
        <f t="shared" si="928"/>
        <v>0.13000000000000078</v>
      </c>
      <c r="P1238" s="3">
        <f t="shared" si="928"/>
        <v>304.38999999999942</v>
      </c>
      <c r="R1238" s="3">
        <f t="shared" si="929"/>
        <v>0</v>
      </c>
      <c r="S1238" s="3">
        <f t="shared" si="930"/>
        <v>0</v>
      </c>
      <c r="T1238" s="3">
        <f t="shared" si="931"/>
        <v>0</v>
      </c>
      <c r="U1238" s="3">
        <f t="shared" si="932"/>
        <v>0</v>
      </c>
    </row>
    <row r="1239" spans="2:21" s="1" customFormat="1" ht="15" customHeight="1" x14ac:dyDescent="0.3">
      <c r="B1239" s="4" t="s">
        <v>2345</v>
      </c>
      <c r="C1239" s="4" t="s">
        <v>2346</v>
      </c>
      <c r="D1239" s="3" t="s">
        <v>25</v>
      </c>
      <c r="E1239" s="18">
        <v>1652.81</v>
      </c>
      <c r="F1239" s="18"/>
      <c r="G1239" s="18"/>
      <c r="H1239" s="18"/>
      <c r="I1239" s="18"/>
      <c r="J1239" s="97">
        <f t="shared" si="925"/>
        <v>1652.81</v>
      </c>
      <c r="K1239" s="3">
        <v>10.73</v>
      </c>
      <c r="L1239" s="3">
        <f t="shared" si="926"/>
        <v>17734.650000000001</v>
      </c>
      <c r="M1239" s="3">
        <v>10.89</v>
      </c>
      <c r="N1239" s="3">
        <f t="shared" si="927"/>
        <v>17999.099999999999</v>
      </c>
      <c r="O1239" s="3">
        <f t="shared" si="928"/>
        <v>0.16000000000000014</v>
      </c>
      <c r="P1239" s="3">
        <f t="shared" si="928"/>
        <v>264.44999999999709</v>
      </c>
      <c r="R1239" s="3">
        <f t="shared" si="929"/>
        <v>0</v>
      </c>
      <c r="S1239" s="3">
        <f t="shared" si="930"/>
        <v>0</v>
      </c>
      <c r="T1239" s="3">
        <f t="shared" si="931"/>
        <v>0</v>
      </c>
      <c r="U1239" s="3">
        <f t="shared" si="932"/>
        <v>0</v>
      </c>
    </row>
    <row r="1240" spans="2:21" s="1" customFormat="1" ht="15" customHeight="1" x14ac:dyDescent="0.3">
      <c r="B1240" s="4" t="s">
        <v>2347</v>
      </c>
      <c r="C1240" s="4" t="s">
        <v>2348</v>
      </c>
      <c r="D1240" s="3" t="s">
        <v>25</v>
      </c>
      <c r="E1240" s="18">
        <v>838.16</v>
      </c>
      <c r="F1240" s="18"/>
      <c r="G1240" s="18"/>
      <c r="H1240" s="18"/>
      <c r="I1240" s="18"/>
      <c r="J1240" s="97">
        <f t="shared" si="925"/>
        <v>838.16</v>
      </c>
      <c r="K1240" s="3">
        <v>18.649999999999999</v>
      </c>
      <c r="L1240" s="3">
        <f t="shared" si="926"/>
        <v>15631.68</v>
      </c>
      <c r="M1240" s="3">
        <v>18.809999999999999</v>
      </c>
      <c r="N1240" s="3">
        <f t="shared" si="927"/>
        <v>15765.79</v>
      </c>
      <c r="O1240" s="3">
        <f t="shared" si="928"/>
        <v>0.16000000000000014</v>
      </c>
      <c r="P1240" s="3">
        <f t="shared" si="928"/>
        <v>134.11000000000058</v>
      </c>
      <c r="R1240" s="3">
        <f t="shared" si="929"/>
        <v>0</v>
      </c>
      <c r="S1240" s="3">
        <f t="shared" si="930"/>
        <v>0</v>
      </c>
      <c r="T1240" s="3">
        <f t="shared" si="931"/>
        <v>0</v>
      </c>
      <c r="U1240" s="3">
        <f t="shared" si="932"/>
        <v>0</v>
      </c>
    </row>
    <row r="1241" spans="2:21" s="1" customFormat="1" ht="15" customHeight="1" x14ac:dyDescent="0.3">
      <c r="B1241" s="4" t="s">
        <v>2349</v>
      </c>
      <c r="C1241" s="4" t="s">
        <v>2350</v>
      </c>
      <c r="D1241" s="3" t="s">
        <v>25</v>
      </c>
      <c r="E1241" s="18">
        <v>2257.8200000000002</v>
      </c>
      <c r="F1241" s="18"/>
      <c r="G1241" s="18"/>
      <c r="H1241" s="18"/>
      <c r="I1241" s="18"/>
      <c r="J1241" s="97">
        <f t="shared" si="925"/>
        <v>2257.8200000000002</v>
      </c>
      <c r="K1241" s="3">
        <v>32.840000000000003</v>
      </c>
      <c r="L1241" s="3">
        <f t="shared" si="926"/>
        <v>74146.81</v>
      </c>
      <c r="M1241" s="3">
        <v>32.97</v>
      </c>
      <c r="N1241" s="3">
        <f t="shared" si="927"/>
        <v>74440.33</v>
      </c>
      <c r="O1241" s="3">
        <f t="shared" si="928"/>
        <v>0.12999999999999545</v>
      </c>
      <c r="P1241" s="3">
        <f t="shared" si="928"/>
        <v>293.52000000000407</v>
      </c>
      <c r="R1241" s="3">
        <f t="shared" si="929"/>
        <v>0</v>
      </c>
      <c r="S1241" s="3">
        <f t="shared" si="930"/>
        <v>0</v>
      </c>
      <c r="T1241" s="3">
        <f t="shared" si="931"/>
        <v>0</v>
      </c>
      <c r="U1241" s="3">
        <f t="shared" si="932"/>
        <v>0</v>
      </c>
    </row>
    <row r="1242" spans="2:21" s="1" customFormat="1" ht="15" customHeight="1" x14ac:dyDescent="0.3">
      <c r="B1242" s="4" t="s">
        <v>2351</v>
      </c>
      <c r="C1242" s="4" t="s">
        <v>2352</v>
      </c>
      <c r="D1242" s="3" t="s">
        <v>25</v>
      </c>
      <c r="E1242" s="18">
        <v>1592.27</v>
      </c>
      <c r="F1242" s="18"/>
      <c r="G1242" s="18"/>
      <c r="H1242" s="18"/>
      <c r="I1242" s="18"/>
      <c r="J1242" s="97">
        <f t="shared" si="925"/>
        <v>1592.27</v>
      </c>
      <c r="K1242" s="3">
        <v>49.25</v>
      </c>
      <c r="L1242" s="3">
        <f t="shared" si="926"/>
        <v>78419.3</v>
      </c>
      <c r="M1242" s="3">
        <v>49.57</v>
      </c>
      <c r="N1242" s="3">
        <f t="shared" si="927"/>
        <v>78928.820000000007</v>
      </c>
      <c r="O1242" s="3">
        <f t="shared" si="928"/>
        <v>0.32000000000000028</v>
      </c>
      <c r="P1242" s="3">
        <f t="shared" si="928"/>
        <v>509.52000000000407</v>
      </c>
      <c r="R1242" s="3">
        <f t="shared" si="929"/>
        <v>0</v>
      </c>
      <c r="S1242" s="3">
        <f t="shared" si="930"/>
        <v>0</v>
      </c>
      <c r="T1242" s="3">
        <f t="shared" si="931"/>
        <v>0</v>
      </c>
      <c r="U1242" s="3">
        <f t="shared" si="932"/>
        <v>0</v>
      </c>
    </row>
    <row r="1243" spans="2:21" s="1" customFormat="1" ht="15" customHeight="1" x14ac:dyDescent="0.3">
      <c r="B1243" s="4" t="s">
        <v>2353</v>
      </c>
      <c r="C1243" s="4" t="s">
        <v>2354</v>
      </c>
      <c r="D1243" s="3" t="s">
        <v>25</v>
      </c>
      <c r="E1243" s="18">
        <v>8706.2900000000009</v>
      </c>
      <c r="F1243" s="18"/>
      <c r="G1243" s="18"/>
      <c r="H1243" s="18"/>
      <c r="I1243" s="18"/>
      <c r="J1243" s="97">
        <f t="shared" si="925"/>
        <v>8706.2900000000009</v>
      </c>
      <c r="K1243" s="3">
        <v>62.25</v>
      </c>
      <c r="L1243" s="3">
        <f t="shared" si="926"/>
        <v>541966.55000000005</v>
      </c>
      <c r="M1243" s="3">
        <v>62.57</v>
      </c>
      <c r="N1243" s="3">
        <f t="shared" si="927"/>
        <v>544752.56999999995</v>
      </c>
      <c r="O1243" s="3">
        <f t="shared" si="928"/>
        <v>0.32000000000000028</v>
      </c>
      <c r="P1243" s="3">
        <f t="shared" si="928"/>
        <v>2786.0199999999022</v>
      </c>
      <c r="R1243" s="3">
        <f t="shared" si="929"/>
        <v>0</v>
      </c>
      <c r="S1243" s="3">
        <f t="shared" si="930"/>
        <v>0</v>
      </c>
      <c r="T1243" s="3">
        <f t="shared" si="931"/>
        <v>0</v>
      </c>
      <c r="U1243" s="3">
        <f t="shared" si="932"/>
        <v>0</v>
      </c>
    </row>
    <row r="1244" spans="2:21" s="1" customFormat="1" ht="15" customHeight="1" x14ac:dyDescent="0.3">
      <c r="B1244" s="4" t="s">
        <v>2355</v>
      </c>
      <c r="C1244" s="4" t="s">
        <v>2356</v>
      </c>
      <c r="D1244" s="3" t="s">
        <v>25</v>
      </c>
      <c r="E1244" s="18">
        <v>399</v>
      </c>
      <c r="F1244" s="18"/>
      <c r="G1244" s="18"/>
      <c r="H1244" s="18"/>
      <c r="I1244" s="18"/>
      <c r="J1244" s="97">
        <f t="shared" si="925"/>
        <v>399</v>
      </c>
      <c r="K1244" s="3">
        <v>4.83</v>
      </c>
      <c r="L1244" s="3">
        <f t="shared" si="926"/>
        <v>1927.17</v>
      </c>
      <c r="M1244" s="3">
        <v>4.99</v>
      </c>
      <c r="N1244" s="3">
        <f t="shared" si="927"/>
        <v>1991.01</v>
      </c>
      <c r="O1244" s="3">
        <f t="shared" si="928"/>
        <v>0.16000000000000014</v>
      </c>
      <c r="P1244" s="3">
        <f t="shared" si="928"/>
        <v>63.839999999999918</v>
      </c>
      <c r="R1244" s="3">
        <f t="shared" si="929"/>
        <v>0</v>
      </c>
      <c r="S1244" s="3">
        <f t="shared" si="930"/>
        <v>0</v>
      </c>
      <c r="T1244" s="3">
        <f t="shared" si="931"/>
        <v>0</v>
      </c>
      <c r="U1244" s="3">
        <f t="shared" si="932"/>
        <v>0</v>
      </c>
    </row>
    <row r="1245" spans="2:21" s="1" customFormat="1" ht="15" customHeight="1" x14ac:dyDescent="0.3">
      <c r="B1245" s="4" t="s">
        <v>2357</v>
      </c>
      <c r="C1245" s="4" t="s">
        <v>2358</v>
      </c>
      <c r="D1245" s="3" t="s">
        <v>25</v>
      </c>
      <c r="E1245" s="18">
        <v>112.35</v>
      </c>
      <c r="F1245" s="18"/>
      <c r="G1245" s="18"/>
      <c r="H1245" s="18"/>
      <c r="I1245" s="18"/>
      <c r="J1245" s="97">
        <f t="shared" si="925"/>
        <v>112.35</v>
      </c>
      <c r="K1245" s="3">
        <v>27.89</v>
      </c>
      <c r="L1245" s="3">
        <f t="shared" si="926"/>
        <v>3133.44</v>
      </c>
      <c r="M1245" s="3">
        <v>27.95</v>
      </c>
      <c r="N1245" s="3">
        <f t="shared" si="927"/>
        <v>3140.18</v>
      </c>
      <c r="O1245" s="3">
        <f t="shared" si="928"/>
        <v>5.9999999999998721E-2</v>
      </c>
      <c r="P1245" s="3">
        <f t="shared" si="928"/>
        <v>6.7399999999997817</v>
      </c>
      <c r="R1245" s="3">
        <f t="shared" si="929"/>
        <v>0</v>
      </c>
      <c r="S1245" s="3">
        <f t="shared" si="930"/>
        <v>0</v>
      </c>
      <c r="T1245" s="3">
        <f t="shared" si="931"/>
        <v>0</v>
      </c>
      <c r="U1245" s="3">
        <f t="shared" si="932"/>
        <v>0</v>
      </c>
    </row>
    <row r="1246" spans="2:21" s="1" customFormat="1" ht="15" customHeight="1" x14ac:dyDescent="0.3">
      <c r="B1246" s="4" t="s">
        <v>2359</v>
      </c>
      <c r="C1246" s="4" t="s">
        <v>2360</v>
      </c>
      <c r="D1246" s="3" t="s">
        <v>25</v>
      </c>
      <c r="E1246" s="18">
        <v>28.35</v>
      </c>
      <c r="F1246" s="18"/>
      <c r="G1246" s="18"/>
      <c r="H1246" s="18"/>
      <c r="I1246" s="18"/>
      <c r="J1246" s="97">
        <f t="shared" si="925"/>
        <v>28.35</v>
      </c>
      <c r="K1246" s="3">
        <v>18.989999999999998</v>
      </c>
      <c r="L1246" s="3">
        <f t="shared" si="926"/>
        <v>538.37</v>
      </c>
      <c r="M1246" s="3">
        <v>19.149999999999999</v>
      </c>
      <c r="N1246" s="3">
        <f t="shared" si="927"/>
        <v>542.9</v>
      </c>
      <c r="O1246" s="3">
        <f t="shared" si="928"/>
        <v>0.16000000000000014</v>
      </c>
      <c r="P1246" s="3">
        <f t="shared" si="928"/>
        <v>4.5299999999999727</v>
      </c>
      <c r="R1246" s="3">
        <f t="shared" si="929"/>
        <v>0</v>
      </c>
      <c r="S1246" s="3">
        <f t="shared" si="930"/>
        <v>0</v>
      </c>
      <c r="T1246" s="3">
        <f t="shared" si="931"/>
        <v>0</v>
      </c>
      <c r="U1246" s="3">
        <f t="shared" si="932"/>
        <v>0</v>
      </c>
    </row>
    <row r="1247" spans="2:21" s="1" customFormat="1" ht="15" customHeight="1" x14ac:dyDescent="0.3">
      <c r="B1247" s="4" t="s">
        <v>2361</v>
      </c>
      <c r="C1247" s="4" t="s">
        <v>2362</v>
      </c>
      <c r="D1247" s="3" t="s">
        <v>25</v>
      </c>
      <c r="E1247" s="18">
        <v>349.65</v>
      </c>
      <c r="F1247" s="18"/>
      <c r="G1247" s="18"/>
      <c r="H1247" s="18"/>
      <c r="I1247" s="18"/>
      <c r="J1247" s="97">
        <f t="shared" si="925"/>
        <v>349.65</v>
      </c>
      <c r="K1247" s="3">
        <v>1.07</v>
      </c>
      <c r="L1247" s="3">
        <f t="shared" si="926"/>
        <v>374.13</v>
      </c>
      <c r="M1247" s="3">
        <v>1.1100000000000001</v>
      </c>
      <c r="N1247" s="3">
        <f t="shared" si="927"/>
        <v>388.11</v>
      </c>
      <c r="O1247" s="3">
        <f t="shared" si="928"/>
        <v>4.0000000000000036E-2</v>
      </c>
      <c r="P1247" s="3">
        <f t="shared" si="928"/>
        <v>13.980000000000018</v>
      </c>
      <c r="R1247" s="3">
        <f t="shared" si="929"/>
        <v>0</v>
      </c>
      <c r="S1247" s="3">
        <f t="shared" si="930"/>
        <v>0</v>
      </c>
      <c r="T1247" s="3">
        <f t="shared" si="931"/>
        <v>0</v>
      </c>
      <c r="U1247" s="3">
        <f t="shared" si="932"/>
        <v>0</v>
      </c>
    </row>
    <row r="1248" spans="2:21" s="1" customFormat="1" ht="15" hidden="1" customHeight="1" x14ac:dyDescent="0.3">
      <c r="B1248" s="4" t="s">
        <v>2363</v>
      </c>
      <c r="C1248" s="4" t="s">
        <v>2364</v>
      </c>
      <c r="D1248" s="3" t="s">
        <v>28</v>
      </c>
      <c r="E1248" s="18">
        <v>1</v>
      </c>
      <c r="F1248" s="18"/>
      <c r="G1248" s="18"/>
      <c r="H1248" s="18"/>
      <c r="I1248" s="18"/>
      <c r="J1248" s="97">
        <f t="shared" si="925"/>
        <v>1</v>
      </c>
      <c r="K1248" s="3">
        <v>1800</v>
      </c>
      <c r="L1248" s="3">
        <f t="shared" si="926"/>
        <v>1800</v>
      </c>
      <c r="M1248" s="3">
        <v>1800</v>
      </c>
      <c r="N1248" s="3">
        <f t="shared" si="927"/>
        <v>1800</v>
      </c>
      <c r="O1248" s="3">
        <f t="shared" si="928"/>
        <v>0</v>
      </c>
      <c r="P1248" s="3">
        <f t="shared" si="928"/>
        <v>0</v>
      </c>
      <c r="R1248" s="3">
        <f t="shared" si="929"/>
        <v>0</v>
      </c>
      <c r="S1248" s="3">
        <f t="shared" si="930"/>
        <v>0</v>
      </c>
      <c r="T1248" s="3">
        <f t="shared" si="931"/>
        <v>0</v>
      </c>
      <c r="U1248" s="3">
        <f t="shared" si="932"/>
        <v>0</v>
      </c>
    </row>
    <row r="1249" spans="2:21" s="1" customFormat="1" ht="25.2" customHeight="1" x14ac:dyDescent="0.3">
      <c r="B1249" s="12" t="s">
        <v>2365</v>
      </c>
      <c r="C1249" s="12" t="s">
        <v>2366</v>
      </c>
      <c r="D1249" s="13"/>
      <c r="E1249" s="17"/>
      <c r="F1249" s="17"/>
      <c r="G1249" s="17"/>
      <c r="H1249" s="17"/>
      <c r="I1249" s="17"/>
      <c r="J1249" s="17"/>
      <c r="K1249" s="13"/>
      <c r="L1249" s="13">
        <f>SUM(L1250:L1251)</f>
        <v>12033.84</v>
      </c>
      <c r="M1249" s="13"/>
      <c r="N1249" s="13">
        <f>SUM(N1250:N1251)</f>
        <v>12322.44</v>
      </c>
      <c r="O1249" s="13"/>
      <c r="P1249" s="13">
        <f>SUM(P1250:P1251)</f>
        <v>288.60000000000036</v>
      </c>
      <c r="R1249" s="13">
        <f t="shared" ref="R1249:U1249" si="933">SUM(R1250:R1251)</f>
        <v>0</v>
      </c>
      <c r="S1249" s="13">
        <f t="shared" si="933"/>
        <v>0</v>
      </c>
      <c r="T1249" s="13">
        <f t="shared" si="933"/>
        <v>0</v>
      </c>
      <c r="U1249" s="13">
        <f t="shared" si="933"/>
        <v>0</v>
      </c>
    </row>
    <row r="1250" spans="2:21" s="1" customFormat="1" ht="15" customHeight="1" x14ac:dyDescent="0.3">
      <c r="B1250" s="4" t="s">
        <v>2367</v>
      </c>
      <c r="C1250" s="4" t="s">
        <v>2368</v>
      </c>
      <c r="D1250" s="3" t="s">
        <v>25</v>
      </c>
      <c r="E1250" s="18">
        <v>161.36000000000001</v>
      </c>
      <c r="F1250" s="18"/>
      <c r="G1250" s="18"/>
      <c r="H1250" s="18"/>
      <c r="I1250" s="18"/>
      <c r="J1250" s="97">
        <f>SUM(E1250:I1250)</f>
        <v>161.36000000000001</v>
      </c>
      <c r="K1250" s="3">
        <v>56</v>
      </c>
      <c r="L1250" s="3">
        <f t="shared" ref="L1250:L1251" si="934">+ROUND(+IF(J1250="",0,J1250*K1250),2)</f>
        <v>9036.16</v>
      </c>
      <c r="M1250" s="3">
        <v>57.38</v>
      </c>
      <c r="N1250" s="3">
        <f t="shared" ref="N1250:N1251" si="935">+ROUND(+IF(J1250="",0,J1250*M1250),2)</f>
        <v>9258.84</v>
      </c>
      <c r="O1250" s="3">
        <f t="shared" ref="O1250:P1251" si="936">+M1250-K1250</f>
        <v>1.3800000000000026</v>
      </c>
      <c r="P1250" s="3">
        <f t="shared" si="936"/>
        <v>222.68000000000029</v>
      </c>
      <c r="R1250" s="3">
        <f t="shared" ref="R1250:U1251" si="937">+ROUND($K1250*F1250,2)</f>
        <v>0</v>
      </c>
      <c r="S1250" s="3">
        <f t="shared" si="937"/>
        <v>0</v>
      </c>
      <c r="T1250" s="3">
        <f t="shared" si="937"/>
        <v>0</v>
      </c>
      <c r="U1250" s="3">
        <f t="shared" si="937"/>
        <v>0</v>
      </c>
    </row>
    <row r="1251" spans="2:21" s="1" customFormat="1" ht="15" customHeight="1" x14ac:dyDescent="0.3">
      <c r="B1251" s="4" t="s">
        <v>2369</v>
      </c>
      <c r="C1251" s="4" t="s">
        <v>2370</v>
      </c>
      <c r="D1251" s="3" t="s">
        <v>28</v>
      </c>
      <c r="E1251" s="18">
        <v>8</v>
      </c>
      <c r="F1251" s="18"/>
      <c r="G1251" s="18"/>
      <c r="H1251" s="18"/>
      <c r="I1251" s="18"/>
      <c r="J1251" s="97">
        <f>SUM(E1251:I1251)</f>
        <v>8</v>
      </c>
      <c r="K1251" s="3">
        <v>374.71</v>
      </c>
      <c r="L1251" s="3">
        <f t="shared" si="934"/>
        <v>2997.68</v>
      </c>
      <c r="M1251" s="3">
        <v>382.95</v>
      </c>
      <c r="N1251" s="3">
        <f t="shared" si="935"/>
        <v>3063.6</v>
      </c>
      <c r="O1251" s="3">
        <f t="shared" si="936"/>
        <v>8.2400000000000091</v>
      </c>
      <c r="P1251" s="3">
        <f t="shared" si="936"/>
        <v>65.920000000000073</v>
      </c>
      <c r="R1251" s="3">
        <f t="shared" si="937"/>
        <v>0</v>
      </c>
      <c r="S1251" s="3">
        <f t="shared" si="937"/>
        <v>0</v>
      </c>
      <c r="T1251" s="3">
        <f t="shared" si="937"/>
        <v>0</v>
      </c>
      <c r="U1251" s="3">
        <f t="shared" si="937"/>
        <v>0</v>
      </c>
    </row>
    <row r="1252" spans="2:21" s="1" customFormat="1" ht="25.2" customHeight="1" x14ac:dyDescent="0.3">
      <c r="B1252" s="12" t="s">
        <v>2371</v>
      </c>
      <c r="C1252" s="12" t="s">
        <v>2372</v>
      </c>
      <c r="D1252" s="13"/>
      <c r="E1252" s="17"/>
      <c r="F1252" s="17"/>
      <c r="G1252" s="17"/>
      <c r="H1252" s="17"/>
      <c r="I1252" s="17"/>
      <c r="J1252" s="17"/>
      <c r="K1252" s="13"/>
      <c r="L1252" s="13">
        <f>SUM(L1253:L1282)/2</f>
        <v>2116412.9999999995</v>
      </c>
      <c r="M1252" s="13"/>
      <c r="N1252" s="13">
        <f>SUM(N1253:N1282)/2</f>
        <v>2116807.8499999992</v>
      </c>
      <c r="O1252" s="13"/>
      <c r="P1252" s="13">
        <f>SUM(P1253:P1282)/2</f>
        <v>394.84999999999627</v>
      </c>
      <c r="R1252" s="13">
        <f t="shared" ref="R1252:U1252" si="938">SUM(R1253:R1282)/2</f>
        <v>0</v>
      </c>
      <c r="S1252" s="13">
        <f t="shared" si="938"/>
        <v>0</v>
      </c>
      <c r="T1252" s="13">
        <f t="shared" si="938"/>
        <v>0</v>
      </c>
      <c r="U1252" s="13">
        <f t="shared" si="938"/>
        <v>0</v>
      </c>
    </row>
    <row r="1253" spans="2:21" s="1" customFormat="1" ht="19.95" customHeight="1" x14ac:dyDescent="0.3">
      <c r="B1253" s="6" t="s">
        <v>2373</v>
      </c>
      <c r="C1253" s="6" t="s">
        <v>2374</v>
      </c>
      <c r="D1253" s="5"/>
      <c r="E1253" s="19"/>
      <c r="F1253" s="19"/>
      <c r="G1253" s="19"/>
      <c r="H1253" s="19"/>
      <c r="I1253" s="19"/>
      <c r="J1253" s="19"/>
      <c r="K1253" s="5"/>
      <c r="L1253" s="5">
        <f>SUM(L1254:L1259)</f>
        <v>1421273.4999999998</v>
      </c>
      <c r="M1253" s="5"/>
      <c r="N1253" s="5">
        <f>SUM(N1254:N1259)</f>
        <v>1421478.25</v>
      </c>
      <c r="O1253" s="5"/>
      <c r="P1253" s="5">
        <f>SUM(P1254:P1259)</f>
        <v>204.74999999999272</v>
      </c>
      <c r="R1253" s="5">
        <f t="shared" ref="R1253:U1253" si="939">SUM(R1254:R1259)</f>
        <v>0</v>
      </c>
      <c r="S1253" s="5">
        <f t="shared" si="939"/>
        <v>0</v>
      </c>
      <c r="T1253" s="5">
        <f t="shared" si="939"/>
        <v>0</v>
      </c>
      <c r="U1253" s="5">
        <f t="shared" si="939"/>
        <v>0</v>
      </c>
    </row>
    <row r="1254" spans="2:21" s="1" customFormat="1" ht="15" customHeight="1" x14ac:dyDescent="0.3">
      <c r="B1254" s="4" t="s">
        <v>2375</v>
      </c>
      <c r="C1254" s="4" t="s">
        <v>2376</v>
      </c>
      <c r="D1254" s="3"/>
      <c r="E1254" s="18">
        <v>25</v>
      </c>
      <c r="F1254" s="18"/>
      <c r="G1254" s="18"/>
      <c r="H1254" s="18"/>
      <c r="I1254" s="18"/>
      <c r="J1254" s="97">
        <f t="shared" ref="J1254:J1259" si="940">SUM(E1254:I1254)</f>
        <v>25</v>
      </c>
      <c r="K1254" s="3">
        <v>18202.939999999999</v>
      </c>
      <c r="L1254" s="3">
        <f t="shared" ref="L1254:L1259" si="941">+ROUND(+IF(J1254="",0,J1254*K1254),2)</f>
        <v>455073.5</v>
      </c>
      <c r="M1254" s="3">
        <v>18205.669999999998</v>
      </c>
      <c r="N1254" s="3">
        <f t="shared" ref="N1254:N1259" si="942">+ROUND(+IF(J1254="",0,J1254*M1254),2)</f>
        <v>455141.75</v>
      </c>
      <c r="O1254" s="3">
        <f t="shared" ref="O1254:P1259" si="943">+M1254-K1254</f>
        <v>2.7299999999995634</v>
      </c>
      <c r="P1254" s="3">
        <f t="shared" si="943"/>
        <v>68.25</v>
      </c>
      <c r="R1254" s="3">
        <f t="shared" ref="R1254:U1259" si="944">+ROUND($K1254*F1254,2)</f>
        <v>0</v>
      </c>
      <c r="S1254" s="3">
        <f t="shared" si="944"/>
        <v>0</v>
      </c>
      <c r="T1254" s="3">
        <f t="shared" si="944"/>
        <v>0</v>
      </c>
      <c r="U1254" s="3">
        <f t="shared" si="944"/>
        <v>0</v>
      </c>
    </row>
    <row r="1255" spans="2:21" s="1" customFormat="1" ht="15" customHeight="1" x14ac:dyDescent="0.3">
      <c r="B1255" s="4" t="s">
        <v>2377</v>
      </c>
      <c r="C1255" s="4" t="s">
        <v>2378</v>
      </c>
      <c r="D1255" s="3"/>
      <c r="E1255" s="18">
        <v>26</v>
      </c>
      <c r="F1255" s="18"/>
      <c r="G1255" s="18"/>
      <c r="H1255" s="18"/>
      <c r="I1255" s="18"/>
      <c r="J1255" s="97">
        <f t="shared" si="940"/>
        <v>26</v>
      </c>
      <c r="K1255" s="3">
        <v>18705.939999999999</v>
      </c>
      <c r="L1255" s="3">
        <f t="shared" si="941"/>
        <v>486354.44</v>
      </c>
      <c r="M1255" s="3">
        <v>18708.669999999998</v>
      </c>
      <c r="N1255" s="3">
        <f t="shared" si="942"/>
        <v>486425.42</v>
      </c>
      <c r="O1255" s="3">
        <f t="shared" si="943"/>
        <v>2.7299999999995634</v>
      </c>
      <c r="P1255" s="3">
        <f t="shared" si="943"/>
        <v>70.979999999981374</v>
      </c>
      <c r="R1255" s="3">
        <f t="shared" si="944"/>
        <v>0</v>
      </c>
      <c r="S1255" s="3">
        <f t="shared" si="944"/>
        <v>0</v>
      </c>
      <c r="T1255" s="3">
        <f t="shared" si="944"/>
        <v>0</v>
      </c>
      <c r="U1255" s="3">
        <f t="shared" si="944"/>
        <v>0</v>
      </c>
    </row>
    <row r="1256" spans="2:21" s="1" customFormat="1" ht="15" customHeight="1" x14ac:dyDescent="0.3">
      <c r="B1256" s="4" t="s">
        <v>2379</v>
      </c>
      <c r="C1256" s="4" t="s">
        <v>2380</v>
      </c>
      <c r="D1256" s="3"/>
      <c r="E1256" s="18">
        <v>9</v>
      </c>
      <c r="F1256" s="18"/>
      <c r="G1256" s="18"/>
      <c r="H1256" s="18"/>
      <c r="I1256" s="18"/>
      <c r="J1256" s="97">
        <f t="shared" si="940"/>
        <v>9</v>
      </c>
      <c r="K1256" s="3">
        <v>19219.939999999999</v>
      </c>
      <c r="L1256" s="3">
        <f t="shared" si="941"/>
        <v>172979.46</v>
      </c>
      <c r="M1256" s="3">
        <v>19222.669999999998</v>
      </c>
      <c r="N1256" s="3">
        <f t="shared" si="942"/>
        <v>173004.03</v>
      </c>
      <c r="O1256" s="3">
        <f t="shared" si="943"/>
        <v>2.7299999999995634</v>
      </c>
      <c r="P1256" s="3">
        <f t="shared" si="943"/>
        <v>24.570000000006985</v>
      </c>
      <c r="R1256" s="3">
        <f t="shared" si="944"/>
        <v>0</v>
      </c>
      <c r="S1256" s="3">
        <f t="shared" si="944"/>
        <v>0</v>
      </c>
      <c r="T1256" s="3">
        <f t="shared" si="944"/>
        <v>0</v>
      </c>
      <c r="U1256" s="3">
        <f t="shared" si="944"/>
        <v>0</v>
      </c>
    </row>
    <row r="1257" spans="2:21" s="1" customFormat="1" ht="15" customHeight="1" x14ac:dyDescent="0.3">
      <c r="B1257" s="4" t="s">
        <v>2381</v>
      </c>
      <c r="C1257" s="4" t="s">
        <v>2382</v>
      </c>
      <c r="D1257" s="3"/>
      <c r="E1257" s="18">
        <v>2</v>
      </c>
      <c r="F1257" s="18"/>
      <c r="G1257" s="18"/>
      <c r="H1257" s="18"/>
      <c r="I1257" s="18"/>
      <c r="J1257" s="97">
        <f t="shared" si="940"/>
        <v>2</v>
      </c>
      <c r="K1257" s="3">
        <v>19682.939999999999</v>
      </c>
      <c r="L1257" s="3">
        <f t="shared" si="941"/>
        <v>39365.879999999997</v>
      </c>
      <c r="M1257" s="3">
        <v>19685.669999999998</v>
      </c>
      <c r="N1257" s="3">
        <f t="shared" si="942"/>
        <v>39371.339999999997</v>
      </c>
      <c r="O1257" s="3">
        <f t="shared" si="943"/>
        <v>2.7299999999995634</v>
      </c>
      <c r="P1257" s="3">
        <f t="shared" si="943"/>
        <v>5.4599999999991269</v>
      </c>
      <c r="R1257" s="3">
        <f t="shared" si="944"/>
        <v>0</v>
      </c>
      <c r="S1257" s="3">
        <f t="shared" si="944"/>
        <v>0</v>
      </c>
      <c r="T1257" s="3">
        <f t="shared" si="944"/>
        <v>0</v>
      </c>
      <c r="U1257" s="3">
        <f t="shared" si="944"/>
        <v>0</v>
      </c>
    </row>
    <row r="1258" spans="2:21" s="1" customFormat="1" ht="15" customHeight="1" x14ac:dyDescent="0.3">
      <c r="B1258" s="4" t="s">
        <v>2383</v>
      </c>
      <c r="C1258" s="4" t="s">
        <v>2384</v>
      </c>
      <c r="D1258" s="3"/>
      <c r="E1258" s="18">
        <v>4</v>
      </c>
      <c r="F1258" s="18"/>
      <c r="G1258" s="18"/>
      <c r="H1258" s="18"/>
      <c r="I1258" s="18"/>
      <c r="J1258" s="97">
        <f t="shared" si="940"/>
        <v>4</v>
      </c>
      <c r="K1258" s="3">
        <v>20180.939999999999</v>
      </c>
      <c r="L1258" s="3">
        <f t="shared" si="941"/>
        <v>80723.759999999995</v>
      </c>
      <c r="M1258" s="3">
        <v>20183.669999999998</v>
      </c>
      <c r="N1258" s="3">
        <f t="shared" si="942"/>
        <v>80734.679999999993</v>
      </c>
      <c r="O1258" s="3">
        <f t="shared" si="943"/>
        <v>2.7299999999995634</v>
      </c>
      <c r="P1258" s="3">
        <f t="shared" si="943"/>
        <v>10.919999999998254</v>
      </c>
      <c r="R1258" s="3">
        <f t="shared" si="944"/>
        <v>0</v>
      </c>
      <c r="S1258" s="3">
        <f t="shared" si="944"/>
        <v>0</v>
      </c>
      <c r="T1258" s="3">
        <f t="shared" si="944"/>
        <v>0</v>
      </c>
      <c r="U1258" s="3">
        <f t="shared" si="944"/>
        <v>0</v>
      </c>
    </row>
    <row r="1259" spans="2:21" s="1" customFormat="1" ht="15" customHeight="1" x14ac:dyDescent="0.3">
      <c r="B1259" s="4" t="s">
        <v>2385</v>
      </c>
      <c r="C1259" s="4" t="s">
        <v>2386</v>
      </c>
      <c r="D1259" s="3"/>
      <c r="E1259" s="18">
        <v>9</v>
      </c>
      <c r="F1259" s="18"/>
      <c r="G1259" s="18"/>
      <c r="H1259" s="18"/>
      <c r="I1259" s="18"/>
      <c r="J1259" s="97">
        <f t="shared" si="940"/>
        <v>9</v>
      </c>
      <c r="K1259" s="3">
        <v>20752.939999999999</v>
      </c>
      <c r="L1259" s="3">
        <f t="shared" si="941"/>
        <v>186776.46</v>
      </c>
      <c r="M1259" s="3">
        <v>20755.669999999998</v>
      </c>
      <c r="N1259" s="3">
        <f t="shared" si="942"/>
        <v>186801.03</v>
      </c>
      <c r="O1259" s="3">
        <f t="shared" si="943"/>
        <v>2.7299999999995634</v>
      </c>
      <c r="P1259" s="3">
        <f t="shared" si="943"/>
        <v>24.570000000006985</v>
      </c>
      <c r="R1259" s="3">
        <f t="shared" si="944"/>
        <v>0</v>
      </c>
      <c r="S1259" s="3">
        <f t="shared" si="944"/>
        <v>0</v>
      </c>
      <c r="T1259" s="3">
        <f t="shared" si="944"/>
        <v>0</v>
      </c>
      <c r="U1259" s="3">
        <f t="shared" si="944"/>
        <v>0</v>
      </c>
    </row>
    <row r="1260" spans="2:21" s="1" customFormat="1" ht="19.95" customHeight="1" x14ac:dyDescent="0.3">
      <c r="B1260" s="6" t="s">
        <v>2387</v>
      </c>
      <c r="C1260" s="6" t="s">
        <v>2388</v>
      </c>
      <c r="D1260" s="5"/>
      <c r="E1260" s="19"/>
      <c r="F1260" s="19"/>
      <c r="G1260" s="19"/>
      <c r="H1260" s="19"/>
      <c r="I1260" s="19"/>
      <c r="J1260" s="19"/>
      <c r="K1260" s="5"/>
      <c r="L1260" s="5">
        <f>SUM(L1261:L1265)</f>
        <v>140183.51999999999</v>
      </c>
      <c r="M1260" s="5"/>
      <c r="N1260" s="5">
        <f>SUM(N1261:N1265)</f>
        <v>140350.79999999999</v>
      </c>
      <c r="O1260" s="5"/>
      <c r="P1260" s="5">
        <f>SUM(P1261:P1265)</f>
        <v>167.28000000000202</v>
      </c>
      <c r="R1260" s="5">
        <f t="shared" ref="R1260:U1260" si="945">SUM(R1261:R1265)</f>
        <v>0</v>
      </c>
      <c r="S1260" s="5">
        <f t="shared" si="945"/>
        <v>0</v>
      </c>
      <c r="T1260" s="5">
        <f t="shared" si="945"/>
        <v>0</v>
      </c>
      <c r="U1260" s="5">
        <f t="shared" si="945"/>
        <v>0</v>
      </c>
    </row>
    <row r="1261" spans="2:21" s="1" customFormat="1" ht="15" customHeight="1" x14ac:dyDescent="0.3">
      <c r="B1261" s="4" t="s">
        <v>2389</v>
      </c>
      <c r="C1261" s="4" t="s">
        <v>2390</v>
      </c>
      <c r="D1261" s="3"/>
      <c r="E1261" s="18">
        <v>98</v>
      </c>
      <c r="F1261" s="18"/>
      <c r="G1261" s="18"/>
      <c r="H1261" s="18"/>
      <c r="I1261" s="18"/>
      <c r="J1261" s="97">
        <f>SUM(E1261:I1261)</f>
        <v>98</v>
      </c>
      <c r="K1261" s="3">
        <v>645.88</v>
      </c>
      <c r="L1261" s="3">
        <f t="shared" ref="L1261:L1265" si="946">+ROUND(+IF(J1261="",0,J1261*K1261),2)</f>
        <v>63296.24</v>
      </c>
      <c r="M1261" s="3">
        <v>646.70000000000005</v>
      </c>
      <c r="N1261" s="3">
        <f t="shared" ref="N1261:N1265" si="947">+ROUND(+IF(J1261="",0,J1261*M1261),2)</f>
        <v>63376.6</v>
      </c>
      <c r="O1261" s="3">
        <f t="shared" ref="O1261:P1265" si="948">+M1261-K1261</f>
        <v>0.82000000000005002</v>
      </c>
      <c r="P1261" s="3">
        <f t="shared" si="948"/>
        <v>80.360000000000582</v>
      </c>
      <c r="R1261" s="3">
        <f t="shared" ref="R1261:U1265" si="949">+ROUND($K1261*F1261,2)</f>
        <v>0</v>
      </c>
      <c r="S1261" s="3">
        <f t="shared" si="949"/>
        <v>0</v>
      </c>
      <c r="T1261" s="3">
        <f t="shared" si="949"/>
        <v>0</v>
      </c>
      <c r="U1261" s="3">
        <f t="shared" si="949"/>
        <v>0</v>
      </c>
    </row>
    <row r="1262" spans="2:21" s="1" customFormat="1" ht="15" customHeight="1" x14ac:dyDescent="0.3">
      <c r="B1262" s="4" t="s">
        <v>2391</v>
      </c>
      <c r="C1262" s="4" t="s">
        <v>2392</v>
      </c>
      <c r="D1262" s="3"/>
      <c r="E1262" s="18">
        <v>69</v>
      </c>
      <c r="F1262" s="18"/>
      <c r="G1262" s="18"/>
      <c r="H1262" s="18"/>
      <c r="I1262" s="18"/>
      <c r="J1262" s="97">
        <f>SUM(E1262:I1262)</f>
        <v>69</v>
      </c>
      <c r="K1262" s="3">
        <v>702.88</v>
      </c>
      <c r="L1262" s="3">
        <f t="shared" si="946"/>
        <v>48498.720000000001</v>
      </c>
      <c r="M1262" s="3">
        <v>703.7</v>
      </c>
      <c r="N1262" s="3">
        <f t="shared" si="947"/>
        <v>48555.3</v>
      </c>
      <c r="O1262" s="3">
        <f t="shared" si="948"/>
        <v>0.82000000000005002</v>
      </c>
      <c r="P1262" s="3">
        <f t="shared" si="948"/>
        <v>56.580000000001746</v>
      </c>
      <c r="R1262" s="3">
        <f t="shared" si="949"/>
        <v>0</v>
      </c>
      <c r="S1262" s="3">
        <f t="shared" si="949"/>
        <v>0</v>
      </c>
      <c r="T1262" s="3">
        <f t="shared" si="949"/>
        <v>0</v>
      </c>
      <c r="U1262" s="3">
        <f t="shared" si="949"/>
        <v>0</v>
      </c>
    </row>
    <row r="1263" spans="2:21" s="1" customFormat="1" ht="15" customHeight="1" x14ac:dyDescent="0.3">
      <c r="B1263" s="4" t="s">
        <v>2393</v>
      </c>
      <c r="C1263" s="4" t="s">
        <v>2394</v>
      </c>
      <c r="D1263" s="3"/>
      <c r="E1263" s="18">
        <v>26</v>
      </c>
      <c r="F1263" s="18"/>
      <c r="G1263" s="18"/>
      <c r="H1263" s="18"/>
      <c r="I1263" s="18"/>
      <c r="J1263" s="97">
        <f>SUM(E1263:I1263)</f>
        <v>26</v>
      </c>
      <c r="K1263" s="3">
        <v>749.88</v>
      </c>
      <c r="L1263" s="3">
        <f t="shared" si="946"/>
        <v>19496.88</v>
      </c>
      <c r="M1263" s="3">
        <v>750.7</v>
      </c>
      <c r="N1263" s="3">
        <f t="shared" si="947"/>
        <v>19518.2</v>
      </c>
      <c r="O1263" s="3">
        <f t="shared" si="948"/>
        <v>0.82000000000005002</v>
      </c>
      <c r="P1263" s="3">
        <f t="shared" si="948"/>
        <v>21.319999999999709</v>
      </c>
      <c r="R1263" s="3">
        <f t="shared" si="949"/>
        <v>0</v>
      </c>
      <c r="S1263" s="3">
        <f t="shared" si="949"/>
        <v>0</v>
      </c>
      <c r="T1263" s="3">
        <f t="shared" si="949"/>
        <v>0</v>
      </c>
      <c r="U1263" s="3">
        <f t="shared" si="949"/>
        <v>0</v>
      </c>
    </row>
    <row r="1264" spans="2:21" s="1" customFormat="1" ht="15" customHeight="1" x14ac:dyDescent="0.3">
      <c r="B1264" s="4" t="s">
        <v>2395</v>
      </c>
      <c r="C1264" s="4" t="s">
        <v>2396</v>
      </c>
      <c r="D1264" s="3"/>
      <c r="E1264" s="18">
        <v>7</v>
      </c>
      <c r="F1264" s="18"/>
      <c r="G1264" s="18"/>
      <c r="H1264" s="18"/>
      <c r="I1264" s="18"/>
      <c r="J1264" s="97">
        <f>SUM(E1264:I1264)</f>
        <v>7</v>
      </c>
      <c r="K1264" s="3">
        <v>790.88</v>
      </c>
      <c r="L1264" s="3">
        <f t="shared" si="946"/>
        <v>5536.16</v>
      </c>
      <c r="M1264" s="3">
        <v>791.7</v>
      </c>
      <c r="N1264" s="3">
        <f t="shared" si="947"/>
        <v>5541.9</v>
      </c>
      <c r="O1264" s="3">
        <f t="shared" si="948"/>
        <v>0.82000000000005002</v>
      </c>
      <c r="P1264" s="3">
        <f t="shared" si="948"/>
        <v>5.7399999999997817</v>
      </c>
      <c r="R1264" s="3">
        <f t="shared" si="949"/>
        <v>0</v>
      </c>
      <c r="S1264" s="3">
        <f t="shared" si="949"/>
        <v>0</v>
      </c>
      <c r="T1264" s="3">
        <f t="shared" si="949"/>
        <v>0</v>
      </c>
      <c r="U1264" s="3">
        <f t="shared" si="949"/>
        <v>0</v>
      </c>
    </row>
    <row r="1265" spans="2:21" s="1" customFormat="1" ht="15" customHeight="1" x14ac:dyDescent="0.3">
      <c r="B1265" s="4" t="s">
        <v>2397</v>
      </c>
      <c r="C1265" s="4" t="s">
        <v>2398</v>
      </c>
      <c r="D1265" s="3"/>
      <c r="E1265" s="18">
        <v>4</v>
      </c>
      <c r="F1265" s="18"/>
      <c r="G1265" s="18"/>
      <c r="H1265" s="18"/>
      <c r="I1265" s="18"/>
      <c r="J1265" s="97">
        <f>SUM(E1265:I1265)</f>
        <v>4</v>
      </c>
      <c r="K1265" s="3">
        <v>838.88</v>
      </c>
      <c r="L1265" s="3">
        <f t="shared" si="946"/>
        <v>3355.52</v>
      </c>
      <c r="M1265" s="3">
        <v>839.7</v>
      </c>
      <c r="N1265" s="3">
        <f t="shared" si="947"/>
        <v>3358.8</v>
      </c>
      <c r="O1265" s="3">
        <f t="shared" si="948"/>
        <v>0.82000000000005002</v>
      </c>
      <c r="P1265" s="3">
        <f t="shared" si="948"/>
        <v>3.2800000000002001</v>
      </c>
      <c r="R1265" s="3">
        <f t="shared" si="949"/>
        <v>0</v>
      </c>
      <c r="S1265" s="3">
        <f t="shared" si="949"/>
        <v>0</v>
      </c>
      <c r="T1265" s="3">
        <f t="shared" si="949"/>
        <v>0</v>
      </c>
      <c r="U1265" s="3">
        <f t="shared" si="949"/>
        <v>0</v>
      </c>
    </row>
    <row r="1266" spans="2:21" s="1" customFormat="1" ht="19.95" customHeight="1" x14ac:dyDescent="0.3">
      <c r="B1266" s="6" t="s">
        <v>2399</v>
      </c>
      <c r="C1266" s="6" t="s">
        <v>2400</v>
      </c>
      <c r="D1266" s="5"/>
      <c r="E1266" s="19"/>
      <c r="F1266" s="19"/>
      <c r="G1266" s="19"/>
      <c r="H1266" s="19"/>
      <c r="I1266" s="19"/>
      <c r="J1266" s="19"/>
      <c r="K1266" s="5"/>
      <c r="L1266" s="5">
        <f>SUM(L1267:L1268)</f>
        <v>226744.78</v>
      </c>
      <c r="M1266" s="5"/>
      <c r="N1266" s="5">
        <f>SUM(N1267:N1268)</f>
        <v>226767.6</v>
      </c>
      <c r="O1266" s="5"/>
      <c r="P1266" s="5">
        <f>SUM(P1267:P1268)</f>
        <v>22.820000000001528</v>
      </c>
      <c r="R1266" s="5">
        <f t="shared" ref="R1266:U1266" si="950">SUM(R1267:R1268)</f>
        <v>0</v>
      </c>
      <c r="S1266" s="5">
        <f t="shared" si="950"/>
        <v>0</v>
      </c>
      <c r="T1266" s="5">
        <f t="shared" si="950"/>
        <v>0</v>
      </c>
      <c r="U1266" s="5">
        <f t="shared" si="950"/>
        <v>0</v>
      </c>
    </row>
    <row r="1267" spans="2:21" s="1" customFormat="1" ht="15" customHeight="1" x14ac:dyDescent="0.3">
      <c r="B1267" s="4" t="s">
        <v>2401</v>
      </c>
      <c r="C1267" s="4" t="s">
        <v>2402</v>
      </c>
      <c r="D1267" s="3"/>
      <c r="E1267" s="18">
        <v>13</v>
      </c>
      <c r="F1267" s="18"/>
      <c r="G1267" s="18"/>
      <c r="H1267" s="18"/>
      <c r="I1267" s="18"/>
      <c r="J1267" s="97">
        <f>SUM(E1267:I1267)</f>
        <v>13</v>
      </c>
      <c r="K1267" s="3">
        <v>16181.77</v>
      </c>
      <c r="L1267" s="3">
        <f t="shared" ref="L1267:L1268" si="951">+ROUND(+IF(J1267="",0,J1267*K1267),2)</f>
        <v>210363.01</v>
      </c>
      <c r="M1267" s="3">
        <v>16183.4</v>
      </c>
      <c r="N1267" s="3">
        <f t="shared" ref="N1267:N1268" si="952">+ROUND(+IF(J1267="",0,J1267*M1267),2)</f>
        <v>210384.2</v>
      </c>
      <c r="O1267" s="3">
        <f t="shared" ref="O1267:P1268" si="953">+M1267-K1267</f>
        <v>1.6299999999991996</v>
      </c>
      <c r="P1267" s="3">
        <f t="shared" si="953"/>
        <v>21.190000000002328</v>
      </c>
      <c r="R1267" s="3">
        <f t="shared" ref="R1267:U1268" si="954">+ROUND($K1267*F1267,2)</f>
        <v>0</v>
      </c>
      <c r="S1267" s="3">
        <f t="shared" si="954"/>
        <v>0</v>
      </c>
      <c r="T1267" s="3">
        <f t="shared" si="954"/>
        <v>0</v>
      </c>
      <c r="U1267" s="3">
        <f t="shared" si="954"/>
        <v>0</v>
      </c>
    </row>
    <row r="1268" spans="2:21" s="1" customFormat="1" ht="15" customHeight="1" x14ac:dyDescent="0.3">
      <c r="B1268" s="4" t="s">
        <v>2403</v>
      </c>
      <c r="C1268" s="4" t="s">
        <v>2404</v>
      </c>
      <c r="D1268" s="3"/>
      <c r="E1268" s="18">
        <v>1</v>
      </c>
      <c r="F1268" s="18"/>
      <c r="G1268" s="18"/>
      <c r="H1268" s="18"/>
      <c r="I1268" s="18"/>
      <c r="J1268" s="97">
        <f>SUM(E1268:I1268)</f>
        <v>1</v>
      </c>
      <c r="K1268" s="3">
        <v>16381.77</v>
      </c>
      <c r="L1268" s="3">
        <f t="shared" si="951"/>
        <v>16381.77</v>
      </c>
      <c r="M1268" s="3">
        <v>16383.4</v>
      </c>
      <c r="N1268" s="3">
        <f t="shared" si="952"/>
        <v>16383.4</v>
      </c>
      <c r="O1268" s="3">
        <f t="shared" si="953"/>
        <v>1.6299999999991996</v>
      </c>
      <c r="P1268" s="3">
        <f t="shared" si="953"/>
        <v>1.6299999999991996</v>
      </c>
      <c r="R1268" s="3">
        <f t="shared" si="954"/>
        <v>0</v>
      </c>
      <c r="S1268" s="3">
        <f t="shared" si="954"/>
        <v>0</v>
      </c>
      <c r="T1268" s="3">
        <f t="shared" si="954"/>
        <v>0</v>
      </c>
      <c r="U1268" s="3">
        <f t="shared" si="954"/>
        <v>0</v>
      </c>
    </row>
    <row r="1269" spans="2:21" s="1" customFormat="1" ht="19.95" hidden="1" customHeight="1" x14ac:dyDescent="0.3">
      <c r="B1269" s="6" t="s">
        <v>2405</v>
      </c>
      <c r="C1269" s="6" t="s">
        <v>2406</v>
      </c>
      <c r="D1269" s="5"/>
      <c r="E1269" s="19"/>
      <c r="F1269" s="19"/>
      <c r="G1269" s="19"/>
      <c r="H1269" s="19"/>
      <c r="I1269" s="19"/>
      <c r="J1269" s="19"/>
      <c r="K1269" s="5"/>
      <c r="L1269" s="5">
        <f>SUM(L1270:L1282)</f>
        <v>328211.19999999995</v>
      </c>
      <c r="M1269" s="5"/>
      <c r="N1269" s="5">
        <f>SUM(N1270:N1282)</f>
        <v>328211.19999999995</v>
      </c>
      <c r="O1269" s="5"/>
      <c r="P1269" s="5">
        <f>SUM(P1270:P1282)</f>
        <v>0</v>
      </c>
      <c r="R1269" s="5">
        <f t="shared" ref="R1269:U1269" si="955">SUM(R1270:R1282)</f>
        <v>0</v>
      </c>
      <c r="S1269" s="5">
        <f t="shared" si="955"/>
        <v>0</v>
      </c>
      <c r="T1269" s="5">
        <f t="shared" si="955"/>
        <v>0</v>
      </c>
      <c r="U1269" s="5">
        <f t="shared" si="955"/>
        <v>0</v>
      </c>
    </row>
    <row r="1270" spans="2:21" s="1" customFormat="1" ht="15" hidden="1" customHeight="1" x14ac:dyDescent="0.3">
      <c r="B1270" s="4" t="s">
        <v>2407</v>
      </c>
      <c r="C1270" s="4" t="s">
        <v>2408</v>
      </c>
      <c r="D1270" s="3"/>
      <c r="E1270" s="18">
        <v>7750</v>
      </c>
      <c r="F1270" s="18"/>
      <c r="G1270" s="18"/>
      <c r="H1270" s="18"/>
      <c r="I1270" s="18"/>
      <c r="J1270" s="97">
        <f t="shared" ref="J1270:J1282" si="956">SUM(E1270:I1270)</f>
        <v>7750</v>
      </c>
      <c r="K1270" s="3">
        <v>1.63</v>
      </c>
      <c r="L1270" s="3">
        <f t="shared" ref="L1270:L1282" si="957">+ROUND(+IF(J1270="",0,J1270*K1270),2)</f>
        <v>12632.5</v>
      </c>
      <c r="M1270" s="3">
        <v>1.63</v>
      </c>
      <c r="N1270" s="3">
        <f t="shared" ref="N1270:N1282" si="958">+ROUND(+IF(J1270="",0,J1270*M1270),2)</f>
        <v>12632.5</v>
      </c>
      <c r="O1270" s="3">
        <f t="shared" ref="O1270:P1282" si="959">+M1270-K1270</f>
        <v>0</v>
      </c>
      <c r="P1270" s="3">
        <f t="shared" si="959"/>
        <v>0</v>
      </c>
      <c r="R1270" s="3">
        <f t="shared" ref="R1270:R1282" si="960">+ROUND($K1270*F1270,2)</f>
        <v>0</v>
      </c>
      <c r="S1270" s="3">
        <f t="shared" ref="S1270:S1282" si="961">+ROUND($K1270*G1270,2)</f>
        <v>0</v>
      </c>
      <c r="T1270" s="3">
        <f t="shared" ref="T1270:T1282" si="962">+ROUND($K1270*H1270,2)</f>
        <v>0</v>
      </c>
      <c r="U1270" s="3">
        <f t="shared" ref="U1270:U1282" si="963">+ROUND($K1270*I1270,2)</f>
        <v>0</v>
      </c>
    </row>
    <row r="1271" spans="2:21" s="1" customFormat="1" ht="15" hidden="1" customHeight="1" x14ac:dyDescent="0.3">
      <c r="B1271" s="4" t="s">
        <v>2409</v>
      </c>
      <c r="C1271" s="4" t="s">
        <v>2410</v>
      </c>
      <c r="D1271" s="3"/>
      <c r="E1271" s="18">
        <v>2000</v>
      </c>
      <c r="F1271" s="18"/>
      <c r="G1271" s="18"/>
      <c r="H1271" s="18"/>
      <c r="I1271" s="18"/>
      <c r="J1271" s="97">
        <f t="shared" si="956"/>
        <v>2000</v>
      </c>
      <c r="K1271" s="3">
        <v>1.77</v>
      </c>
      <c r="L1271" s="3">
        <f t="shared" si="957"/>
        <v>3540</v>
      </c>
      <c r="M1271" s="3">
        <v>1.77</v>
      </c>
      <c r="N1271" s="3">
        <f t="shared" si="958"/>
        <v>3540</v>
      </c>
      <c r="O1271" s="3">
        <f t="shared" si="959"/>
        <v>0</v>
      </c>
      <c r="P1271" s="3">
        <f t="shared" si="959"/>
        <v>0</v>
      </c>
      <c r="R1271" s="3">
        <f t="shared" si="960"/>
        <v>0</v>
      </c>
      <c r="S1271" s="3">
        <f t="shared" si="961"/>
        <v>0</v>
      </c>
      <c r="T1271" s="3">
        <f t="shared" si="962"/>
        <v>0</v>
      </c>
      <c r="U1271" s="3">
        <f t="shared" si="963"/>
        <v>0</v>
      </c>
    </row>
    <row r="1272" spans="2:21" s="1" customFormat="1" ht="15" hidden="1" customHeight="1" x14ac:dyDescent="0.3">
      <c r="B1272" s="4" t="s">
        <v>2411</v>
      </c>
      <c r="C1272" s="4" t="s">
        <v>2412</v>
      </c>
      <c r="D1272" s="3"/>
      <c r="E1272" s="18">
        <v>1280</v>
      </c>
      <c r="F1272" s="18"/>
      <c r="G1272" s="18"/>
      <c r="H1272" s="18"/>
      <c r="I1272" s="18"/>
      <c r="J1272" s="97">
        <f t="shared" si="956"/>
        <v>1280</v>
      </c>
      <c r="K1272" s="3">
        <v>2.56</v>
      </c>
      <c r="L1272" s="3">
        <f t="shared" si="957"/>
        <v>3276.8</v>
      </c>
      <c r="M1272" s="3">
        <v>2.56</v>
      </c>
      <c r="N1272" s="3">
        <f t="shared" si="958"/>
        <v>3276.8</v>
      </c>
      <c r="O1272" s="3">
        <f t="shared" si="959"/>
        <v>0</v>
      </c>
      <c r="P1272" s="3">
        <f t="shared" si="959"/>
        <v>0</v>
      </c>
      <c r="R1272" s="3">
        <f t="shared" si="960"/>
        <v>0</v>
      </c>
      <c r="S1272" s="3">
        <f t="shared" si="961"/>
        <v>0</v>
      </c>
      <c r="T1272" s="3">
        <f t="shared" si="962"/>
        <v>0</v>
      </c>
      <c r="U1272" s="3">
        <f t="shared" si="963"/>
        <v>0</v>
      </c>
    </row>
    <row r="1273" spans="2:21" s="1" customFormat="1" ht="15" hidden="1" customHeight="1" x14ac:dyDescent="0.3">
      <c r="B1273" s="4" t="s">
        <v>2413</v>
      </c>
      <c r="C1273" s="4" t="s">
        <v>2414</v>
      </c>
      <c r="D1273" s="3"/>
      <c r="E1273" s="18">
        <v>420</v>
      </c>
      <c r="F1273" s="18"/>
      <c r="G1273" s="18"/>
      <c r="H1273" s="18"/>
      <c r="I1273" s="18"/>
      <c r="J1273" s="97">
        <f t="shared" si="956"/>
        <v>420</v>
      </c>
      <c r="K1273" s="3">
        <v>2.9</v>
      </c>
      <c r="L1273" s="3">
        <f t="shared" si="957"/>
        <v>1218</v>
      </c>
      <c r="M1273" s="3">
        <v>2.9</v>
      </c>
      <c r="N1273" s="3">
        <f t="shared" si="958"/>
        <v>1218</v>
      </c>
      <c r="O1273" s="3">
        <f t="shared" si="959"/>
        <v>0</v>
      </c>
      <c r="P1273" s="3">
        <f t="shared" si="959"/>
        <v>0</v>
      </c>
      <c r="R1273" s="3">
        <f t="shared" si="960"/>
        <v>0</v>
      </c>
      <c r="S1273" s="3">
        <f t="shared" si="961"/>
        <v>0</v>
      </c>
      <c r="T1273" s="3">
        <f t="shared" si="962"/>
        <v>0</v>
      </c>
      <c r="U1273" s="3">
        <f t="shared" si="963"/>
        <v>0</v>
      </c>
    </row>
    <row r="1274" spans="2:21" s="1" customFormat="1" ht="15" hidden="1" customHeight="1" x14ac:dyDescent="0.3">
      <c r="B1274" s="4" t="s">
        <v>2415</v>
      </c>
      <c r="C1274" s="4" t="s">
        <v>2416</v>
      </c>
      <c r="D1274" s="3"/>
      <c r="E1274" s="18">
        <v>180</v>
      </c>
      <c r="F1274" s="18"/>
      <c r="G1274" s="18"/>
      <c r="H1274" s="18"/>
      <c r="I1274" s="18"/>
      <c r="J1274" s="97">
        <f t="shared" si="956"/>
        <v>180</v>
      </c>
      <c r="K1274" s="3">
        <v>3.5</v>
      </c>
      <c r="L1274" s="3">
        <f t="shared" si="957"/>
        <v>630</v>
      </c>
      <c r="M1274" s="3">
        <v>3.5</v>
      </c>
      <c r="N1274" s="3">
        <f t="shared" si="958"/>
        <v>630</v>
      </c>
      <c r="O1274" s="3">
        <f t="shared" si="959"/>
        <v>0</v>
      </c>
      <c r="P1274" s="3">
        <f t="shared" si="959"/>
        <v>0</v>
      </c>
      <c r="R1274" s="3">
        <f t="shared" si="960"/>
        <v>0</v>
      </c>
      <c r="S1274" s="3">
        <f t="shared" si="961"/>
        <v>0</v>
      </c>
      <c r="T1274" s="3">
        <f t="shared" si="962"/>
        <v>0</v>
      </c>
      <c r="U1274" s="3">
        <f t="shared" si="963"/>
        <v>0</v>
      </c>
    </row>
    <row r="1275" spans="2:21" s="1" customFormat="1" ht="15" hidden="1" customHeight="1" x14ac:dyDescent="0.3">
      <c r="B1275" s="4" t="s">
        <v>2417</v>
      </c>
      <c r="C1275" s="4" t="s">
        <v>2418</v>
      </c>
      <c r="D1275" s="3"/>
      <c r="E1275" s="18">
        <v>140</v>
      </c>
      <c r="F1275" s="18"/>
      <c r="G1275" s="18"/>
      <c r="H1275" s="18"/>
      <c r="I1275" s="18"/>
      <c r="J1275" s="97">
        <f t="shared" si="956"/>
        <v>140</v>
      </c>
      <c r="K1275" s="3">
        <v>5.5</v>
      </c>
      <c r="L1275" s="3">
        <f t="shared" si="957"/>
        <v>770</v>
      </c>
      <c r="M1275" s="3">
        <v>5.5</v>
      </c>
      <c r="N1275" s="3">
        <f t="shared" si="958"/>
        <v>770</v>
      </c>
      <c r="O1275" s="3">
        <f t="shared" si="959"/>
        <v>0</v>
      </c>
      <c r="P1275" s="3">
        <f t="shared" si="959"/>
        <v>0</v>
      </c>
      <c r="R1275" s="3">
        <f t="shared" si="960"/>
        <v>0</v>
      </c>
      <c r="S1275" s="3">
        <f t="shared" si="961"/>
        <v>0</v>
      </c>
      <c r="T1275" s="3">
        <f t="shared" si="962"/>
        <v>0</v>
      </c>
      <c r="U1275" s="3">
        <f t="shared" si="963"/>
        <v>0</v>
      </c>
    </row>
    <row r="1276" spans="2:21" s="1" customFormat="1" ht="15" hidden="1" customHeight="1" x14ac:dyDescent="0.3">
      <c r="B1276" s="4" t="s">
        <v>2419</v>
      </c>
      <c r="C1276" s="4" t="s">
        <v>2420</v>
      </c>
      <c r="D1276" s="3"/>
      <c r="E1276" s="18">
        <v>220</v>
      </c>
      <c r="F1276" s="18"/>
      <c r="G1276" s="18"/>
      <c r="H1276" s="18"/>
      <c r="I1276" s="18"/>
      <c r="J1276" s="97">
        <f t="shared" si="956"/>
        <v>220</v>
      </c>
      <c r="K1276" s="3">
        <v>7.17</v>
      </c>
      <c r="L1276" s="3">
        <f t="shared" si="957"/>
        <v>1577.4</v>
      </c>
      <c r="M1276" s="3">
        <v>7.17</v>
      </c>
      <c r="N1276" s="3">
        <f t="shared" si="958"/>
        <v>1577.4</v>
      </c>
      <c r="O1276" s="3">
        <f t="shared" si="959"/>
        <v>0</v>
      </c>
      <c r="P1276" s="3">
        <f t="shared" si="959"/>
        <v>0</v>
      </c>
      <c r="R1276" s="3">
        <f t="shared" si="960"/>
        <v>0</v>
      </c>
      <c r="S1276" s="3">
        <f t="shared" si="961"/>
        <v>0</v>
      </c>
      <c r="T1276" s="3">
        <f t="shared" si="962"/>
        <v>0</v>
      </c>
      <c r="U1276" s="3">
        <f t="shared" si="963"/>
        <v>0</v>
      </c>
    </row>
    <row r="1277" spans="2:21" s="1" customFormat="1" ht="15" hidden="1" customHeight="1" x14ac:dyDescent="0.3">
      <c r="B1277" s="4" t="s">
        <v>2421</v>
      </c>
      <c r="C1277" s="4" t="s">
        <v>2422</v>
      </c>
      <c r="D1277" s="3"/>
      <c r="E1277" s="18">
        <v>120</v>
      </c>
      <c r="F1277" s="18"/>
      <c r="G1277" s="18"/>
      <c r="H1277" s="18"/>
      <c r="I1277" s="18"/>
      <c r="J1277" s="97">
        <f t="shared" si="956"/>
        <v>120</v>
      </c>
      <c r="K1277" s="3">
        <v>10.5</v>
      </c>
      <c r="L1277" s="3">
        <f t="shared" si="957"/>
        <v>1260</v>
      </c>
      <c r="M1277" s="3">
        <v>10.5</v>
      </c>
      <c r="N1277" s="3">
        <f t="shared" si="958"/>
        <v>1260</v>
      </c>
      <c r="O1277" s="3">
        <f t="shared" si="959"/>
        <v>0</v>
      </c>
      <c r="P1277" s="3">
        <f t="shared" si="959"/>
        <v>0</v>
      </c>
      <c r="R1277" s="3">
        <f t="shared" si="960"/>
        <v>0</v>
      </c>
      <c r="S1277" s="3">
        <f t="shared" si="961"/>
        <v>0</v>
      </c>
      <c r="T1277" s="3">
        <f t="shared" si="962"/>
        <v>0</v>
      </c>
      <c r="U1277" s="3">
        <f t="shared" si="963"/>
        <v>0</v>
      </c>
    </row>
    <row r="1278" spans="2:21" s="1" customFormat="1" ht="15" hidden="1" customHeight="1" x14ac:dyDescent="0.3">
      <c r="B1278" s="4" t="s">
        <v>2423</v>
      </c>
      <c r="C1278" s="4" t="s">
        <v>2424</v>
      </c>
      <c r="D1278" s="3"/>
      <c r="E1278" s="18">
        <v>180</v>
      </c>
      <c r="F1278" s="18"/>
      <c r="G1278" s="18"/>
      <c r="H1278" s="18"/>
      <c r="I1278" s="18"/>
      <c r="J1278" s="97">
        <f t="shared" si="956"/>
        <v>180</v>
      </c>
      <c r="K1278" s="3">
        <v>13.35</v>
      </c>
      <c r="L1278" s="3">
        <f t="shared" si="957"/>
        <v>2403</v>
      </c>
      <c r="M1278" s="3">
        <v>13.35</v>
      </c>
      <c r="N1278" s="3">
        <f t="shared" si="958"/>
        <v>2403</v>
      </c>
      <c r="O1278" s="3">
        <f t="shared" si="959"/>
        <v>0</v>
      </c>
      <c r="P1278" s="3">
        <f t="shared" si="959"/>
        <v>0</v>
      </c>
      <c r="R1278" s="3">
        <f t="shared" si="960"/>
        <v>0</v>
      </c>
      <c r="S1278" s="3">
        <f t="shared" si="961"/>
        <v>0</v>
      </c>
      <c r="T1278" s="3">
        <f t="shared" si="962"/>
        <v>0</v>
      </c>
      <c r="U1278" s="3">
        <f t="shared" si="963"/>
        <v>0</v>
      </c>
    </row>
    <row r="1279" spans="2:21" s="1" customFormat="1" ht="15" hidden="1" customHeight="1" x14ac:dyDescent="0.3">
      <c r="B1279" s="4" t="s">
        <v>2425</v>
      </c>
      <c r="C1279" s="4" t="s">
        <v>2426</v>
      </c>
      <c r="D1279" s="3"/>
      <c r="E1279" s="18">
        <v>140</v>
      </c>
      <c r="F1279" s="18"/>
      <c r="G1279" s="18"/>
      <c r="H1279" s="18"/>
      <c r="I1279" s="18"/>
      <c r="J1279" s="97">
        <f t="shared" si="956"/>
        <v>140</v>
      </c>
      <c r="K1279" s="3">
        <v>15.99</v>
      </c>
      <c r="L1279" s="3">
        <f t="shared" si="957"/>
        <v>2238.6</v>
      </c>
      <c r="M1279" s="3">
        <v>15.99</v>
      </c>
      <c r="N1279" s="3">
        <f t="shared" si="958"/>
        <v>2238.6</v>
      </c>
      <c r="O1279" s="3">
        <f t="shared" si="959"/>
        <v>0</v>
      </c>
      <c r="P1279" s="3">
        <f t="shared" si="959"/>
        <v>0</v>
      </c>
      <c r="R1279" s="3">
        <f t="shared" si="960"/>
        <v>0</v>
      </c>
      <c r="S1279" s="3">
        <f t="shared" si="961"/>
        <v>0</v>
      </c>
      <c r="T1279" s="3">
        <f t="shared" si="962"/>
        <v>0</v>
      </c>
      <c r="U1279" s="3">
        <f t="shared" si="963"/>
        <v>0</v>
      </c>
    </row>
    <row r="1280" spans="2:21" s="1" customFormat="1" ht="15" hidden="1" customHeight="1" x14ac:dyDescent="0.3">
      <c r="B1280" s="4" t="s">
        <v>2427</v>
      </c>
      <c r="C1280" s="4" t="s">
        <v>2428</v>
      </c>
      <c r="D1280" s="3"/>
      <c r="E1280" s="18">
        <v>13200</v>
      </c>
      <c r="F1280" s="18"/>
      <c r="G1280" s="18"/>
      <c r="H1280" s="18"/>
      <c r="I1280" s="18"/>
      <c r="J1280" s="97">
        <f t="shared" si="956"/>
        <v>13200</v>
      </c>
      <c r="K1280" s="3">
        <v>22.35</v>
      </c>
      <c r="L1280" s="3">
        <f t="shared" si="957"/>
        <v>295020</v>
      </c>
      <c r="M1280" s="3">
        <v>22.35</v>
      </c>
      <c r="N1280" s="3">
        <f t="shared" si="958"/>
        <v>295020</v>
      </c>
      <c r="O1280" s="3">
        <f t="shared" si="959"/>
        <v>0</v>
      </c>
      <c r="P1280" s="3">
        <f t="shared" si="959"/>
        <v>0</v>
      </c>
      <c r="R1280" s="3">
        <f t="shared" si="960"/>
        <v>0</v>
      </c>
      <c r="S1280" s="3">
        <f t="shared" si="961"/>
        <v>0</v>
      </c>
      <c r="T1280" s="3">
        <f t="shared" si="962"/>
        <v>0</v>
      </c>
      <c r="U1280" s="3">
        <f t="shared" si="963"/>
        <v>0</v>
      </c>
    </row>
    <row r="1281" spans="2:21" s="1" customFormat="1" ht="15" hidden="1" customHeight="1" x14ac:dyDescent="0.3">
      <c r="B1281" s="4" t="s">
        <v>2429</v>
      </c>
      <c r="C1281" s="4" t="s">
        <v>2430</v>
      </c>
      <c r="D1281" s="3"/>
      <c r="E1281" s="18">
        <v>287</v>
      </c>
      <c r="F1281" s="18"/>
      <c r="G1281" s="18"/>
      <c r="H1281" s="18"/>
      <c r="I1281" s="18"/>
      <c r="J1281" s="97">
        <f t="shared" si="956"/>
        <v>287</v>
      </c>
      <c r="K1281" s="3">
        <v>4.9000000000000004</v>
      </c>
      <c r="L1281" s="3">
        <f t="shared" si="957"/>
        <v>1406.3</v>
      </c>
      <c r="M1281" s="3">
        <v>4.9000000000000004</v>
      </c>
      <c r="N1281" s="3">
        <f t="shared" si="958"/>
        <v>1406.3</v>
      </c>
      <c r="O1281" s="3">
        <f t="shared" si="959"/>
        <v>0</v>
      </c>
      <c r="P1281" s="3">
        <f t="shared" si="959"/>
        <v>0</v>
      </c>
      <c r="R1281" s="3">
        <f t="shared" si="960"/>
        <v>0</v>
      </c>
      <c r="S1281" s="3">
        <f t="shared" si="961"/>
        <v>0</v>
      </c>
      <c r="T1281" s="3">
        <f t="shared" si="962"/>
        <v>0</v>
      </c>
      <c r="U1281" s="3">
        <f t="shared" si="963"/>
        <v>0</v>
      </c>
    </row>
    <row r="1282" spans="2:21" s="1" customFormat="1" ht="15" hidden="1" customHeight="1" x14ac:dyDescent="0.3">
      <c r="B1282" s="4" t="s">
        <v>2431</v>
      </c>
      <c r="C1282" s="4" t="s">
        <v>2432</v>
      </c>
      <c r="D1282" s="3"/>
      <c r="E1282" s="18">
        <v>574</v>
      </c>
      <c r="F1282" s="18"/>
      <c r="G1282" s="18"/>
      <c r="H1282" s="18"/>
      <c r="I1282" s="18"/>
      <c r="J1282" s="97">
        <f t="shared" si="956"/>
        <v>574</v>
      </c>
      <c r="K1282" s="3">
        <v>3.9</v>
      </c>
      <c r="L1282" s="3">
        <f t="shared" si="957"/>
        <v>2238.6</v>
      </c>
      <c r="M1282" s="3">
        <v>3.9</v>
      </c>
      <c r="N1282" s="3">
        <f t="shared" si="958"/>
        <v>2238.6</v>
      </c>
      <c r="O1282" s="3">
        <f t="shared" si="959"/>
        <v>0</v>
      </c>
      <c r="P1282" s="3">
        <f t="shared" si="959"/>
        <v>0</v>
      </c>
      <c r="R1282" s="3">
        <f t="shared" si="960"/>
        <v>0</v>
      </c>
      <c r="S1282" s="3">
        <f t="shared" si="961"/>
        <v>0</v>
      </c>
      <c r="T1282" s="3">
        <f t="shared" si="962"/>
        <v>0</v>
      </c>
      <c r="U1282" s="3">
        <f t="shared" si="963"/>
        <v>0</v>
      </c>
    </row>
    <row r="1283" spans="2:21" s="1" customFormat="1" ht="25.2" customHeight="1" x14ac:dyDescent="0.3">
      <c r="B1283" s="12" t="s">
        <v>2433</v>
      </c>
      <c r="C1283" s="12" t="s">
        <v>2434</v>
      </c>
      <c r="D1283" s="13"/>
      <c r="E1283" s="17"/>
      <c r="F1283" s="17"/>
      <c r="G1283" s="17"/>
      <c r="H1283" s="17"/>
      <c r="I1283" s="17"/>
      <c r="J1283" s="17"/>
      <c r="K1283" s="13"/>
      <c r="L1283" s="13">
        <f>SUM(L1284:L1311)</f>
        <v>610217.44999999984</v>
      </c>
      <c r="M1283" s="13"/>
      <c r="N1283" s="13">
        <f>SUM(N1284:N1311)</f>
        <v>610375.92999999993</v>
      </c>
      <c r="O1283" s="13"/>
      <c r="P1283" s="13">
        <f>SUM(P1284:P1311)</f>
        <v>158.48000000000491</v>
      </c>
      <c r="R1283" s="13">
        <f t="shared" ref="R1283:U1283" si="964">SUM(R1284:R1311)</f>
        <v>0</v>
      </c>
      <c r="S1283" s="13">
        <f t="shared" si="964"/>
        <v>0</v>
      </c>
      <c r="T1283" s="13">
        <f t="shared" si="964"/>
        <v>0</v>
      </c>
      <c r="U1283" s="13">
        <f t="shared" si="964"/>
        <v>0</v>
      </c>
    </row>
    <row r="1284" spans="2:21" s="1" customFormat="1" ht="15" customHeight="1" x14ac:dyDescent="0.3">
      <c r="B1284" s="4" t="s">
        <v>2435</v>
      </c>
      <c r="C1284" s="4" t="s">
        <v>2436</v>
      </c>
      <c r="D1284" s="3"/>
      <c r="E1284" s="18">
        <v>653</v>
      </c>
      <c r="F1284" s="18"/>
      <c r="G1284" s="18"/>
      <c r="H1284" s="18"/>
      <c r="I1284" s="18"/>
      <c r="J1284" s="97">
        <f t="shared" ref="J1284:J1311" si="965">SUM(E1284:I1284)</f>
        <v>653</v>
      </c>
      <c r="K1284" s="3">
        <v>83.62</v>
      </c>
      <c r="L1284" s="3">
        <f t="shared" ref="L1284:L1311" si="966">+ROUND(+IF(J1284="",0,J1284*K1284),2)</f>
        <v>54603.86</v>
      </c>
      <c r="M1284" s="3">
        <v>83.69</v>
      </c>
      <c r="N1284" s="3">
        <f t="shared" ref="N1284:N1311" si="967">+ROUND(+IF(J1284="",0,J1284*M1284),2)</f>
        <v>54649.57</v>
      </c>
      <c r="O1284" s="3">
        <f t="shared" ref="O1284:P1311" si="968">+M1284-K1284</f>
        <v>6.9999999999993179E-2</v>
      </c>
      <c r="P1284" s="3">
        <f t="shared" si="968"/>
        <v>45.709999999999127</v>
      </c>
      <c r="R1284" s="3">
        <f t="shared" ref="R1284:R1311" si="969">+ROUND($K1284*F1284,2)</f>
        <v>0</v>
      </c>
      <c r="S1284" s="3">
        <f t="shared" ref="S1284:S1311" si="970">+ROUND($K1284*G1284,2)</f>
        <v>0</v>
      </c>
      <c r="T1284" s="3">
        <f t="shared" ref="T1284:T1311" si="971">+ROUND($K1284*H1284,2)</f>
        <v>0</v>
      </c>
      <c r="U1284" s="3">
        <f t="shared" ref="U1284:U1311" si="972">+ROUND($K1284*I1284,2)</f>
        <v>0</v>
      </c>
    </row>
    <row r="1285" spans="2:21" s="1" customFormat="1" ht="15" customHeight="1" x14ac:dyDescent="0.3">
      <c r="B1285" s="4" t="s">
        <v>2437</v>
      </c>
      <c r="C1285" s="4" t="s">
        <v>2438</v>
      </c>
      <c r="D1285" s="3"/>
      <c r="E1285" s="18">
        <v>91</v>
      </c>
      <c r="F1285" s="18"/>
      <c r="G1285" s="18"/>
      <c r="H1285" s="18"/>
      <c r="I1285" s="18"/>
      <c r="J1285" s="97">
        <f t="shared" si="965"/>
        <v>91</v>
      </c>
      <c r="K1285" s="3">
        <v>86.61</v>
      </c>
      <c r="L1285" s="3">
        <f t="shared" si="966"/>
        <v>7881.51</v>
      </c>
      <c r="M1285" s="3">
        <v>86.68</v>
      </c>
      <c r="N1285" s="3">
        <f t="shared" si="967"/>
        <v>7887.88</v>
      </c>
      <c r="O1285" s="3">
        <f t="shared" si="968"/>
        <v>7.000000000000739E-2</v>
      </c>
      <c r="P1285" s="3">
        <f t="shared" si="968"/>
        <v>6.3699999999998909</v>
      </c>
      <c r="R1285" s="3">
        <f t="shared" si="969"/>
        <v>0</v>
      </c>
      <c r="S1285" s="3">
        <f t="shared" si="970"/>
        <v>0</v>
      </c>
      <c r="T1285" s="3">
        <f t="shared" si="971"/>
        <v>0</v>
      </c>
      <c r="U1285" s="3">
        <f t="shared" si="972"/>
        <v>0</v>
      </c>
    </row>
    <row r="1286" spans="2:21" s="1" customFormat="1" ht="15" customHeight="1" x14ac:dyDescent="0.3">
      <c r="B1286" s="4" t="s">
        <v>2439</v>
      </c>
      <c r="C1286" s="4" t="s">
        <v>2440</v>
      </c>
      <c r="D1286" s="3"/>
      <c r="E1286" s="18">
        <v>744</v>
      </c>
      <c r="F1286" s="18"/>
      <c r="G1286" s="18"/>
      <c r="H1286" s="18"/>
      <c r="I1286" s="18"/>
      <c r="J1286" s="97">
        <f t="shared" si="965"/>
        <v>744</v>
      </c>
      <c r="K1286" s="3">
        <v>183.16</v>
      </c>
      <c r="L1286" s="3">
        <f t="shared" si="966"/>
        <v>136271.04000000001</v>
      </c>
      <c r="M1286" s="3">
        <v>183.23</v>
      </c>
      <c r="N1286" s="3">
        <f t="shared" si="967"/>
        <v>136323.12</v>
      </c>
      <c r="O1286" s="3">
        <f t="shared" si="968"/>
        <v>6.9999999999993179E-2</v>
      </c>
      <c r="P1286" s="3">
        <f t="shared" si="968"/>
        <v>52.079999999987194</v>
      </c>
      <c r="R1286" s="3">
        <f t="shared" si="969"/>
        <v>0</v>
      </c>
      <c r="S1286" s="3">
        <f t="shared" si="970"/>
        <v>0</v>
      </c>
      <c r="T1286" s="3">
        <f t="shared" si="971"/>
        <v>0</v>
      </c>
      <c r="U1286" s="3">
        <f t="shared" si="972"/>
        <v>0</v>
      </c>
    </row>
    <row r="1287" spans="2:21" s="1" customFormat="1" ht="15" customHeight="1" x14ac:dyDescent="0.3">
      <c r="B1287" s="4" t="s">
        <v>2441</v>
      </c>
      <c r="C1287" s="4" t="s">
        <v>2442</v>
      </c>
      <c r="D1287" s="3"/>
      <c r="E1287" s="18">
        <v>144</v>
      </c>
      <c r="F1287" s="18"/>
      <c r="G1287" s="18"/>
      <c r="H1287" s="18"/>
      <c r="I1287" s="18"/>
      <c r="J1287" s="97">
        <f t="shared" si="965"/>
        <v>144</v>
      </c>
      <c r="K1287" s="3">
        <v>341.11</v>
      </c>
      <c r="L1287" s="3">
        <f t="shared" si="966"/>
        <v>49119.839999999997</v>
      </c>
      <c r="M1287" s="3">
        <v>341.18</v>
      </c>
      <c r="N1287" s="3">
        <f t="shared" si="967"/>
        <v>49129.919999999998</v>
      </c>
      <c r="O1287" s="3">
        <f t="shared" si="968"/>
        <v>6.9999999999993179E-2</v>
      </c>
      <c r="P1287" s="3">
        <f t="shared" si="968"/>
        <v>10.080000000001746</v>
      </c>
      <c r="R1287" s="3">
        <f t="shared" si="969"/>
        <v>0</v>
      </c>
      <c r="S1287" s="3">
        <f t="shared" si="970"/>
        <v>0</v>
      </c>
      <c r="T1287" s="3">
        <f t="shared" si="971"/>
        <v>0</v>
      </c>
      <c r="U1287" s="3">
        <f t="shared" si="972"/>
        <v>0</v>
      </c>
    </row>
    <row r="1288" spans="2:21" s="1" customFormat="1" ht="15" customHeight="1" x14ac:dyDescent="0.3">
      <c r="B1288" s="4" t="s">
        <v>2443</v>
      </c>
      <c r="C1288" s="4" t="s">
        <v>2444</v>
      </c>
      <c r="D1288" s="3"/>
      <c r="E1288" s="18">
        <v>5</v>
      </c>
      <c r="F1288" s="18"/>
      <c r="G1288" s="18"/>
      <c r="H1288" s="18"/>
      <c r="I1288" s="18"/>
      <c r="J1288" s="97">
        <f t="shared" si="965"/>
        <v>5</v>
      </c>
      <c r="K1288" s="3">
        <v>341.11</v>
      </c>
      <c r="L1288" s="3">
        <f t="shared" si="966"/>
        <v>1705.55</v>
      </c>
      <c r="M1288" s="3">
        <v>341.18</v>
      </c>
      <c r="N1288" s="3">
        <f t="shared" si="967"/>
        <v>1705.9</v>
      </c>
      <c r="O1288" s="3">
        <f t="shared" si="968"/>
        <v>6.9999999999993179E-2</v>
      </c>
      <c r="P1288" s="3">
        <f t="shared" si="968"/>
        <v>0.35000000000013642</v>
      </c>
      <c r="R1288" s="3">
        <f t="shared" si="969"/>
        <v>0</v>
      </c>
      <c r="S1288" s="3">
        <f t="shared" si="970"/>
        <v>0</v>
      </c>
      <c r="T1288" s="3">
        <f t="shared" si="971"/>
        <v>0</v>
      </c>
      <c r="U1288" s="3">
        <f t="shared" si="972"/>
        <v>0</v>
      </c>
    </row>
    <row r="1289" spans="2:21" s="1" customFormat="1" ht="15" customHeight="1" x14ac:dyDescent="0.3">
      <c r="B1289" s="4" t="s">
        <v>2445</v>
      </c>
      <c r="C1289" s="4" t="s">
        <v>2446</v>
      </c>
      <c r="D1289" s="3"/>
      <c r="E1289" s="18">
        <v>2</v>
      </c>
      <c r="F1289" s="18"/>
      <c r="G1289" s="18"/>
      <c r="H1289" s="18"/>
      <c r="I1289" s="18"/>
      <c r="J1289" s="97">
        <f t="shared" si="965"/>
        <v>2</v>
      </c>
      <c r="K1289" s="3">
        <v>341.11</v>
      </c>
      <c r="L1289" s="3">
        <f t="shared" si="966"/>
        <v>682.22</v>
      </c>
      <c r="M1289" s="3">
        <v>341.18</v>
      </c>
      <c r="N1289" s="3">
        <f t="shared" si="967"/>
        <v>682.36</v>
      </c>
      <c r="O1289" s="3">
        <f t="shared" si="968"/>
        <v>6.9999999999993179E-2</v>
      </c>
      <c r="P1289" s="3">
        <f t="shared" si="968"/>
        <v>0.13999999999998636</v>
      </c>
      <c r="R1289" s="3">
        <f t="shared" si="969"/>
        <v>0</v>
      </c>
      <c r="S1289" s="3">
        <f t="shared" si="970"/>
        <v>0</v>
      </c>
      <c r="T1289" s="3">
        <f t="shared" si="971"/>
        <v>0</v>
      </c>
      <c r="U1289" s="3">
        <f t="shared" si="972"/>
        <v>0</v>
      </c>
    </row>
    <row r="1290" spans="2:21" s="1" customFormat="1" ht="15" customHeight="1" x14ac:dyDescent="0.3">
      <c r="B1290" s="4" t="s">
        <v>2447</v>
      </c>
      <c r="C1290" s="4" t="s">
        <v>2448</v>
      </c>
      <c r="D1290" s="3"/>
      <c r="E1290" s="18">
        <v>2</v>
      </c>
      <c r="F1290" s="18"/>
      <c r="G1290" s="18"/>
      <c r="H1290" s="18"/>
      <c r="I1290" s="18"/>
      <c r="J1290" s="97">
        <f t="shared" si="965"/>
        <v>2</v>
      </c>
      <c r="K1290" s="3">
        <v>621.11</v>
      </c>
      <c r="L1290" s="3">
        <f t="shared" si="966"/>
        <v>1242.22</v>
      </c>
      <c r="M1290" s="3">
        <v>621.17999999999995</v>
      </c>
      <c r="N1290" s="3">
        <f t="shared" si="967"/>
        <v>1242.3599999999999</v>
      </c>
      <c r="O1290" s="3">
        <f t="shared" si="968"/>
        <v>6.9999999999936335E-2</v>
      </c>
      <c r="P1290" s="3">
        <f t="shared" si="968"/>
        <v>0.13999999999987267</v>
      </c>
      <c r="R1290" s="3">
        <f t="shared" si="969"/>
        <v>0</v>
      </c>
      <c r="S1290" s="3">
        <f t="shared" si="970"/>
        <v>0</v>
      </c>
      <c r="T1290" s="3">
        <f t="shared" si="971"/>
        <v>0</v>
      </c>
      <c r="U1290" s="3">
        <f t="shared" si="972"/>
        <v>0</v>
      </c>
    </row>
    <row r="1291" spans="2:21" s="1" customFormat="1" ht="15" customHeight="1" x14ac:dyDescent="0.3">
      <c r="B1291" s="4" t="s">
        <v>2449</v>
      </c>
      <c r="C1291" s="4" t="s">
        <v>2450</v>
      </c>
      <c r="D1291" s="3"/>
      <c r="E1291" s="18">
        <v>2</v>
      </c>
      <c r="F1291" s="18"/>
      <c r="G1291" s="18"/>
      <c r="H1291" s="18"/>
      <c r="I1291" s="18"/>
      <c r="J1291" s="97">
        <f t="shared" si="965"/>
        <v>2</v>
      </c>
      <c r="K1291" s="3">
        <v>1468.11</v>
      </c>
      <c r="L1291" s="3">
        <f t="shared" si="966"/>
        <v>2936.22</v>
      </c>
      <c r="M1291" s="3">
        <v>1468.18</v>
      </c>
      <c r="N1291" s="3">
        <f t="shared" si="967"/>
        <v>2936.36</v>
      </c>
      <c r="O1291" s="3">
        <f t="shared" si="968"/>
        <v>7.0000000000163709E-2</v>
      </c>
      <c r="P1291" s="3">
        <f t="shared" si="968"/>
        <v>0.14000000000032742</v>
      </c>
      <c r="R1291" s="3">
        <f t="shared" si="969"/>
        <v>0</v>
      </c>
      <c r="S1291" s="3">
        <f t="shared" si="970"/>
        <v>0</v>
      </c>
      <c r="T1291" s="3">
        <f t="shared" si="971"/>
        <v>0</v>
      </c>
      <c r="U1291" s="3">
        <f t="shared" si="972"/>
        <v>0</v>
      </c>
    </row>
    <row r="1292" spans="2:21" s="1" customFormat="1" ht="15" customHeight="1" x14ac:dyDescent="0.3">
      <c r="B1292" s="4" t="s">
        <v>2451</v>
      </c>
      <c r="C1292" s="4" t="s">
        <v>2452</v>
      </c>
      <c r="D1292" s="3"/>
      <c r="E1292" s="18">
        <v>386</v>
      </c>
      <c r="F1292" s="18"/>
      <c r="G1292" s="18"/>
      <c r="H1292" s="18"/>
      <c r="I1292" s="18"/>
      <c r="J1292" s="97">
        <f t="shared" si="965"/>
        <v>386</v>
      </c>
      <c r="K1292" s="3">
        <v>341.11</v>
      </c>
      <c r="L1292" s="3">
        <f t="shared" si="966"/>
        <v>131668.46</v>
      </c>
      <c r="M1292" s="3">
        <v>341.18</v>
      </c>
      <c r="N1292" s="3">
        <f t="shared" si="967"/>
        <v>131695.48000000001</v>
      </c>
      <c r="O1292" s="3">
        <f t="shared" si="968"/>
        <v>6.9999999999993179E-2</v>
      </c>
      <c r="P1292" s="3">
        <f t="shared" si="968"/>
        <v>27.020000000018626</v>
      </c>
      <c r="R1292" s="3">
        <f t="shared" si="969"/>
        <v>0</v>
      </c>
      <c r="S1292" s="3">
        <f t="shared" si="970"/>
        <v>0</v>
      </c>
      <c r="T1292" s="3">
        <f t="shared" si="971"/>
        <v>0</v>
      </c>
      <c r="U1292" s="3">
        <f t="shared" si="972"/>
        <v>0</v>
      </c>
    </row>
    <row r="1293" spans="2:21" s="1" customFormat="1" ht="15" customHeight="1" x14ac:dyDescent="0.3">
      <c r="B1293" s="4" t="s">
        <v>2453</v>
      </c>
      <c r="C1293" s="4" t="s">
        <v>2454</v>
      </c>
      <c r="D1293" s="3"/>
      <c r="E1293" s="18">
        <v>83</v>
      </c>
      <c r="F1293" s="18"/>
      <c r="G1293" s="18"/>
      <c r="H1293" s="18"/>
      <c r="I1293" s="18"/>
      <c r="J1293" s="97">
        <f t="shared" si="965"/>
        <v>83</v>
      </c>
      <c r="K1293" s="3">
        <v>341.11</v>
      </c>
      <c r="L1293" s="3">
        <f t="shared" si="966"/>
        <v>28312.13</v>
      </c>
      <c r="M1293" s="3">
        <v>341.18</v>
      </c>
      <c r="N1293" s="3">
        <f t="shared" si="967"/>
        <v>28317.94</v>
      </c>
      <c r="O1293" s="3">
        <f t="shared" si="968"/>
        <v>6.9999999999993179E-2</v>
      </c>
      <c r="P1293" s="3">
        <f t="shared" si="968"/>
        <v>5.8099999999976717</v>
      </c>
      <c r="R1293" s="3">
        <f t="shared" si="969"/>
        <v>0</v>
      </c>
      <c r="S1293" s="3">
        <f t="shared" si="970"/>
        <v>0</v>
      </c>
      <c r="T1293" s="3">
        <f t="shared" si="971"/>
        <v>0</v>
      </c>
      <c r="U1293" s="3">
        <f t="shared" si="972"/>
        <v>0</v>
      </c>
    </row>
    <row r="1294" spans="2:21" s="1" customFormat="1" ht="15" customHeight="1" x14ac:dyDescent="0.3">
      <c r="B1294" s="4" t="s">
        <v>2455</v>
      </c>
      <c r="C1294" s="4" t="s">
        <v>2456</v>
      </c>
      <c r="D1294" s="3"/>
      <c r="E1294" s="18">
        <v>30</v>
      </c>
      <c r="F1294" s="18"/>
      <c r="G1294" s="18"/>
      <c r="H1294" s="18"/>
      <c r="I1294" s="18"/>
      <c r="J1294" s="97">
        <f t="shared" si="965"/>
        <v>30</v>
      </c>
      <c r="K1294" s="3">
        <v>341.11</v>
      </c>
      <c r="L1294" s="3">
        <f t="shared" si="966"/>
        <v>10233.299999999999</v>
      </c>
      <c r="M1294" s="3">
        <v>341.18</v>
      </c>
      <c r="N1294" s="3">
        <f t="shared" si="967"/>
        <v>10235.4</v>
      </c>
      <c r="O1294" s="3">
        <f t="shared" si="968"/>
        <v>6.9999999999993179E-2</v>
      </c>
      <c r="P1294" s="3">
        <f t="shared" si="968"/>
        <v>2.1000000000003638</v>
      </c>
      <c r="R1294" s="3">
        <f t="shared" si="969"/>
        <v>0</v>
      </c>
      <c r="S1294" s="3">
        <f t="shared" si="970"/>
        <v>0</v>
      </c>
      <c r="T1294" s="3">
        <f t="shared" si="971"/>
        <v>0</v>
      </c>
      <c r="U1294" s="3">
        <f t="shared" si="972"/>
        <v>0</v>
      </c>
    </row>
    <row r="1295" spans="2:21" s="1" customFormat="1" ht="15" customHeight="1" x14ac:dyDescent="0.3">
      <c r="B1295" s="4" t="s">
        <v>2457</v>
      </c>
      <c r="C1295" s="4" t="s">
        <v>2458</v>
      </c>
      <c r="D1295" s="3"/>
      <c r="E1295" s="18">
        <v>18</v>
      </c>
      <c r="F1295" s="18"/>
      <c r="G1295" s="18"/>
      <c r="H1295" s="18"/>
      <c r="I1295" s="18"/>
      <c r="J1295" s="97">
        <f t="shared" si="965"/>
        <v>18</v>
      </c>
      <c r="K1295" s="3">
        <v>341.11</v>
      </c>
      <c r="L1295" s="3">
        <f t="shared" si="966"/>
        <v>6139.98</v>
      </c>
      <c r="M1295" s="3">
        <v>341.18</v>
      </c>
      <c r="N1295" s="3">
        <f t="shared" si="967"/>
        <v>6141.24</v>
      </c>
      <c r="O1295" s="3">
        <f t="shared" si="968"/>
        <v>6.9999999999993179E-2</v>
      </c>
      <c r="P1295" s="3">
        <f t="shared" si="968"/>
        <v>1.2600000000002183</v>
      </c>
      <c r="R1295" s="3">
        <f t="shared" si="969"/>
        <v>0</v>
      </c>
      <c r="S1295" s="3">
        <f t="shared" si="970"/>
        <v>0</v>
      </c>
      <c r="T1295" s="3">
        <f t="shared" si="971"/>
        <v>0</v>
      </c>
      <c r="U1295" s="3">
        <f t="shared" si="972"/>
        <v>0</v>
      </c>
    </row>
    <row r="1296" spans="2:21" s="1" customFormat="1" ht="15" customHeight="1" x14ac:dyDescent="0.3">
      <c r="B1296" s="4" t="s">
        <v>2459</v>
      </c>
      <c r="C1296" s="4" t="s">
        <v>2460</v>
      </c>
      <c r="D1296" s="3"/>
      <c r="E1296" s="18">
        <v>18</v>
      </c>
      <c r="F1296" s="18"/>
      <c r="G1296" s="18"/>
      <c r="H1296" s="18"/>
      <c r="I1296" s="18"/>
      <c r="J1296" s="97">
        <f t="shared" si="965"/>
        <v>18</v>
      </c>
      <c r="K1296" s="3">
        <v>621.11</v>
      </c>
      <c r="L1296" s="3">
        <f t="shared" si="966"/>
        <v>11179.98</v>
      </c>
      <c r="M1296" s="3">
        <v>621.17999999999995</v>
      </c>
      <c r="N1296" s="3">
        <f t="shared" si="967"/>
        <v>11181.24</v>
      </c>
      <c r="O1296" s="3">
        <f t="shared" si="968"/>
        <v>6.9999999999936335E-2</v>
      </c>
      <c r="P1296" s="3">
        <f t="shared" si="968"/>
        <v>1.2600000000002183</v>
      </c>
      <c r="R1296" s="3">
        <f t="shared" si="969"/>
        <v>0</v>
      </c>
      <c r="S1296" s="3">
        <f t="shared" si="970"/>
        <v>0</v>
      </c>
      <c r="T1296" s="3">
        <f t="shared" si="971"/>
        <v>0</v>
      </c>
      <c r="U1296" s="3">
        <f t="shared" si="972"/>
        <v>0</v>
      </c>
    </row>
    <row r="1297" spans="2:21" s="1" customFormat="1" ht="15" customHeight="1" x14ac:dyDescent="0.3">
      <c r="B1297" s="4" t="s">
        <v>2461</v>
      </c>
      <c r="C1297" s="4" t="s">
        <v>2462</v>
      </c>
      <c r="D1297" s="3"/>
      <c r="E1297" s="18">
        <v>8</v>
      </c>
      <c r="F1297" s="18"/>
      <c r="G1297" s="18"/>
      <c r="H1297" s="18"/>
      <c r="I1297" s="18"/>
      <c r="J1297" s="97">
        <f t="shared" si="965"/>
        <v>8</v>
      </c>
      <c r="K1297" s="3">
        <v>811.11</v>
      </c>
      <c r="L1297" s="3">
        <f t="shared" si="966"/>
        <v>6488.88</v>
      </c>
      <c r="M1297" s="3">
        <v>811.18</v>
      </c>
      <c r="N1297" s="3">
        <f t="shared" si="967"/>
        <v>6489.44</v>
      </c>
      <c r="O1297" s="3">
        <f t="shared" si="968"/>
        <v>6.9999999999936335E-2</v>
      </c>
      <c r="P1297" s="3">
        <f t="shared" si="968"/>
        <v>0.55999999999949068</v>
      </c>
      <c r="R1297" s="3">
        <f t="shared" si="969"/>
        <v>0</v>
      </c>
      <c r="S1297" s="3">
        <f t="shared" si="970"/>
        <v>0</v>
      </c>
      <c r="T1297" s="3">
        <f t="shared" si="971"/>
        <v>0</v>
      </c>
      <c r="U1297" s="3">
        <f t="shared" si="972"/>
        <v>0</v>
      </c>
    </row>
    <row r="1298" spans="2:21" s="1" customFormat="1" ht="15" customHeight="1" x14ac:dyDescent="0.3">
      <c r="B1298" s="4" t="s">
        <v>2463</v>
      </c>
      <c r="C1298" s="4" t="s">
        <v>2464</v>
      </c>
      <c r="D1298" s="3"/>
      <c r="E1298" s="18">
        <v>4</v>
      </c>
      <c r="F1298" s="18"/>
      <c r="G1298" s="18"/>
      <c r="H1298" s="18"/>
      <c r="I1298" s="18"/>
      <c r="J1298" s="97">
        <f t="shared" si="965"/>
        <v>4</v>
      </c>
      <c r="K1298" s="3">
        <v>901.11</v>
      </c>
      <c r="L1298" s="3">
        <f t="shared" si="966"/>
        <v>3604.44</v>
      </c>
      <c r="M1298" s="3">
        <v>901.18</v>
      </c>
      <c r="N1298" s="3">
        <f t="shared" si="967"/>
        <v>3604.72</v>
      </c>
      <c r="O1298" s="3">
        <f t="shared" si="968"/>
        <v>6.9999999999936335E-2</v>
      </c>
      <c r="P1298" s="3">
        <f t="shared" si="968"/>
        <v>0.27999999999974534</v>
      </c>
      <c r="R1298" s="3">
        <f t="shared" si="969"/>
        <v>0</v>
      </c>
      <c r="S1298" s="3">
        <f t="shared" si="970"/>
        <v>0</v>
      </c>
      <c r="T1298" s="3">
        <f t="shared" si="971"/>
        <v>0</v>
      </c>
      <c r="U1298" s="3">
        <f t="shared" si="972"/>
        <v>0</v>
      </c>
    </row>
    <row r="1299" spans="2:21" s="1" customFormat="1" ht="15" customHeight="1" x14ac:dyDescent="0.3">
      <c r="B1299" s="4" t="s">
        <v>2465</v>
      </c>
      <c r="C1299" s="4" t="s">
        <v>2466</v>
      </c>
      <c r="D1299" s="3"/>
      <c r="E1299" s="18">
        <v>5</v>
      </c>
      <c r="F1299" s="18"/>
      <c r="G1299" s="18"/>
      <c r="H1299" s="18"/>
      <c r="I1299" s="18"/>
      <c r="J1299" s="97">
        <f t="shared" si="965"/>
        <v>5</v>
      </c>
      <c r="K1299" s="3">
        <v>959.11</v>
      </c>
      <c r="L1299" s="3">
        <f t="shared" si="966"/>
        <v>4795.55</v>
      </c>
      <c r="M1299" s="3">
        <v>959.18</v>
      </c>
      <c r="N1299" s="3">
        <f t="shared" si="967"/>
        <v>4795.8999999999996</v>
      </c>
      <c r="O1299" s="3">
        <f t="shared" si="968"/>
        <v>6.9999999999936335E-2</v>
      </c>
      <c r="P1299" s="3">
        <f t="shared" si="968"/>
        <v>0.3499999999994543</v>
      </c>
      <c r="R1299" s="3">
        <f t="shared" si="969"/>
        <v>0</v>
      </c>
      <c r="S1299" s="3">
        <f t="shared" si="970"/>
        <v>0</v>
      </c>
      <c r="T1299" s="3">
        <f t="shared" si="971"/>
        <v>0</v>
      </c>
      <c r="U1299" s="3">
        <f t="shared" si="972"/>
        <v>0</v>
      </c>
    </row>
    <row r="1300" spans="2:21" s="1" customFormat="1" ht="15" customHeight="1" x14ac:dyDescent="0.3">
      <c r="B1300" s="4" t="s">
        <v>2467</v>
      </c>
      <c r="C1300" s="4" t="s">
        <v>2468</v>
      </c>
      <c r="D1300" s="3"/>
      <c r="E1300" s="18">
        <v>4</v>
      </c>
      <c r="F1300" s="18"/>
      <c r="G1300" s="18"/>
      <c r="H1300" s="18"/>
      <c r="I1300" s="18"/>
      <c r="J1300" s="97">
        <f t="shared" si="965"/>
        <v>4</v>
      </c>
      <c r="K1300" s="3">
        <v>986.11</v>
      </c>
      <c r="L1300" s="3">
        <f t="shared" si="966"/>
        <v>3944.44</v>
      </c>
      <c r="M1300" s="3">
        <v>986.18</v>
      </c>
      <c r="N1300" s="3">
        <f t="shared" si="967"/>
        <v>3944.72</v>
      </c>
      <c r="O1300" s="3">
        <f t="shared" si="968"/>
        <v>6.9999999999936335E-2</v>
      </c>
      <c r="P1300" s="3">
        <f t="shared" si="968"/>
        <v>0.27999999999974534</v>
      </c>
      <c r="R1300" s="3">
        <f t="shared" si="969"/>
        <v>0</v>
      </c>
      <c r="S1300" s="3">
        <f t="shared" si="970"/>
        <v>0</v>
      </c>
      <c r="T1300" s="3">
        <f t="shared" si="971"/>
        <v>0</v>
      </c>
      <c r="U1300" s="3">
        <f t="shared" si="972"/>
        <v>0</v>
      </c>
    </row>
    <row r="1301" spans="2:21" s="1" customFormat="1" ht="15" customHeight="1" x14ac:dyDescent="0.3">
      <c r="B1301" s="4" t="s">
        <v>2469</v>
      </c>
      <c r="C1301" s="4" t="s">
        <v>2470</v>
      </c>
      <c r="D1301" s="3"/>
      <c r="E1301" s="18">
        <v>2</v>
      </c>
      <c r="F1301" s="18"/>
      <c r="G1301" s="18"/>
      <c r="H1301" s="18"/>
      <c r="I1301" s="18"/>
      <c r="J1301" s="97">
        <f t="shared" si="965"/>
        <v>2</v>
      </c>
      <c r="K1301" s="3">
        <v>1076.1099999999999</v>
      </c>
      <c r="L1301" s="3">
        <f t="shared" si="966"/>
        <v>2152.2199999999998</v>
      </c>
      <c r="M1301" s="3">
        <v>1076.18</v>
      </c>
      <c r="N1301" s="3">
        <f t="shared" si="967"/>
        <v>2152.36</v>
      </c>
      <c r="O1301" s="3">
        <f t="shared" si="968"/>
        <v>7.0000000000163709E-2</v>
      </c>
      <c r="P1301" s="3">
        <f t="shared" si="968"/>
        <v>0.14000000000032742</v>
      </c>
      <c r="R1301" s="3">
        <f t="shared" si="969"/>
        <v>0</v>
      </c>
      <c r="S1301" s="3">
        <f t="shared" si="970"/>
        <v>0</v>
      </c>
      <c r="T1301" s="3">
        <f t="shared" si="971"/>
        <v>0</v>
      </c>
      <c r="U1301" s="3">
        <f t="shared" si="972"/>
        <v>0</v>
      </c>
    </row>
    <row r="1302" spans="2:21" s="1" customFormat="1" ht="15" customHeight="1" x14ac:dyDescent="0.3">
      <c r="B1302" s="4" t="s">
        <v>2471</v>
      </c>
      <c r="C1302" s="4" t="s">
        <v>2472</v>
      </c>
      <c r="D1302" s="3"/>
      <c r="E1302" s="18">
        <v>2</v>
      </c>
      <c r="F1302" s="18"/>
      <c r="G1302" s="18"/>
      <c r="H1302" s="18"/>
      <c r="I1302" s="18"/>
      <c r="J1302" s="97">
        <f t="shared" si="965"/>
        <v>2</v>
      </c>
      <c r="K1302" s="3">
        <v>1251.1099999999999</v>
      </c>
      <c r="L1302" s="3">
        <f t="shared" si="966"/>
        <v>2502.2199999999998</v>
      </c>
      <c r="M1302" s="3">
        <v>1251.18</v>
      </c>
      <c r="N1302" s="3">
        <f t="shared" si="967"/>
        <v>2502.36</v>
      </c>
      <c r="O1302" s="3">
        <f t="shared" si="968"/>
        <v>7.0000000000163709E-2</v>
      </c>
      <c r="P1302" s="3">
        <f t="shared" si="968"/>
        <v>0.14000000000032742</v>
      </c>
      <c r="R1302" s="3">
        <f t="shared" si="969"/>
        <v>0</v>
      </c>
      <c r="S1302" s="3">
        <f t="shared" si="970"/>
        <v>0</v>
      </c>
      <c r="T1302" s="3">
        <f t="shared" si="971"/>
        <v>0</v>
      </c>
      <c r="U1302" s="3">
        <f t="shared" si="972"/>
        <v>0</v>
      </c>
    </row>
    <row r="1303" spans="2:21" s="1" customFormat="1" ht="15" customHeight="1" x14ac:dyDescent="0.3">
      <c r="B1303" s="4" t="s">
        <v>2473</v>
      </c>
      <c r="C1303" s="4" t="s">
        <v>2474</v>
      </c>
      <c r="D1303" s="3"/>
      <c r="E1303" s="18">
        <v>6</v>
      </c>
      <c r="F1303" s="18"/>
      <c r="G1303" s="18"/>
      <c r="H1303" s="18"/>
      <c r="I1303" s="18"/>
      <c r="J1303" s="97">
        <f t="shared" si="965"/>
        <v>6</v>
      </c>
      <c r="K1303" s="3">
        <v>1468.11</v>
      </c>
      <c r="L1303" s="3">
        <f t="shared" si="966"/>
        <v>8808.66</v>
      </c>
      <c r="M1303" s="3">
        <v>1468.18</v>
      </c>
      <c r="N1303" s="3">
        <f t="shared" si="967"/>
        <v>8809.08</v>
      </c>
      <c r="O1303" s="3">
        <f t="shared" si="968"/>
        <v>7.0000000000163709E-2</v>
      </c>
      <c r="P1303" s="3">
        <f t="shared" si="968"/>
        <v>0.42000000000007276</v>
      </c>
      <c r="R1303" s="3">
        <f t="shared" si="969"/>
        <v>0</v>
      </c>
      <c r="S1303" s="3">
        <f t="shared" si="970"/>
        <v>0</v>
      </c>
      <c r="T1303" s="3">
        <f t="shared" si="971"/>
        <v>0</v>
      </c>
      <c r="U1303" s="3">
        <f t="shared" si="972"/>
        <v>0</v>
      </c>
    </row>
    <row r="1304" spans="2:21" s="1" customFormat="1" ht="15" customHeight="1" x14ac:dyDescent="0.3">
      <c r="B1304" s="4" t="s">
        <v>2475</v>
      </c>
      <c r="C1304" s="4" t="s">
        <v>2476</v>
      </c>
      <c r="D1304" s="3"/>
      <c r="E1304" s="18">
        <v>2</v>
      </c>
      <c r="F1304" s="18"/>
      <c r="G1304" s="18"/>
      <c r="H1304" s="18"/>
      <c r="I1304" s="18"/>
      <c r="J1304" s="97">
        <f t="shared" si="965"/>
        <v>2</v>
      </c>
      <c r="K1304" s="3">
        <v>1501.11</v>
      </c>
      <c r="L1304" s="3">
        <f t="shared" si="966"/>
        <v>3002.22</v>
      </c>
      <c r="M1304" s="3">
        <v>1501.18</v>
      </c>
      <c r="N1304" s="3">
        <f t="shared" si="967"/>
        <v>3002.36</v>
      </c>
      <c r="O1304" s="3">
        <f t="shared" si="968"/>
        <v>7.0000000000163709E-2</v>
      </c>
      <c r="P1304" s="3">
        <f t="shared" si="968"/>
        <v>0.14000000000032742</v>
      </c>
      <c r="R1304" s="3">
        <f t="shared" si="969"/>
        <v>0</v>
      </c>
      <c r="S1304" s="3">
        <f t="shared" si="970"/>
        <v>0</v>
      </c>
      <c r="T1304" s="3">
        <f t="shared" si="971"/>
        <v>0</v>
      </c>
      <c r="U1304" s="3">
        <f t="shared" si="972"/>
        <v>0</v>
      </c>
    </row>
    <row r="1305" spans="2:21" s="1" customFormat="1" ht="15" customHeight="1" x14ac:dyDescent="0.3">
      <c r="B1305" s="4" t="s">
        <v>2477</v>
      </c>
      <c r="C1305" s="4" t="s">
        <v>2478</v>
      </c>
      <c r="D1305" s="3"/>
      <c r="E1305" s="18">
        <v>3</v>
      </c>
      <c r="F1305" s="18"/>
      <c r="G1305" s="18"/>
      <c r="H1305" s="18"/>
      <c r="I1305" s="18"/>
      <c r="J1305" s="97">
        <f t="shared" si="965"/>
        <v>3</v>
      </c>
      <c r="K1305" s="3">
        <v>1831.11</v>
      </c>
      <c r="L1305" s="3">
        <f t="shared" si="966"/>
        <v>5493.33</v>
      </c>
      <c r="M1305" s="3">
        <v>1831.18</v>
      </c>
      <c r="N1305" s="3">
        <f t="shared" si="967"/>
        <v>5493.54</v>
      </c>
      <c r="O1305" s="3">
        <f t="shared" si="968"/>
        <v>7.0000000000163709E-2</v>
      </c>
      <c r="P1305" s="3">
        <f t="shared" si="968"/>
        <v>0.21000000000003638</v>
      </c>
      <c r="R1305" s="3">
        <f t="shared" si="969"/>
        <v>0</v>
      </c>
      <c r="S1305" s="3">
        <f t="shared" si="970"/>
        <v>0</v>
      </c>
      <c r="T1305" s="3">
        <f t="shared" si="971"/>
        <v>0</v>
      </c>
      <c r="U1305" s="3">
        <f t="shared" si="972"/>
        <v>0</v>
      </c>
    </row>
    <row r="1306" spans="2:21" s="1" customFormat="1" ht="15" customHeight="1" x14ac:dyDescent="0.3">
      <c r="B1306" s="4" t="s">
        <v>2479</v>
      </c>
      <c r="C1306" s="4" t="s">
        <v>2480</v>
      </c>
      <c r="D1306" s="3"/>
      <c r="E1306" s="18">
        <v>1</v>
      </c>
      <c r="F1306" s="18"/>
      <c r="G1306" s="18"/>
      <c r="H1306" s="18"/>
      <c r="I1306" s="18"/>
      <c r="J1306" s="97">
        <f t="shared" si="965"/>
        <v>1</v>
      </c>
      <c r="K1306" s="3">
        <v>3091.11</v>
      </c>
      <c r="L1306" s="3">
        <f t="shared" si="966"/>
        <v>3091.11</v>
      </c>
      <c r="M1306" s="3">
        <v>3091.18</v>
      </c>
      <c r="N1306" s="3">
        <f t="shared" si="967"/>
        <v>3091.18</v>
      </c>
      <c r="O1306" s="3">
        <f t="shared" si="968"/>
        <v>6.9999999999708962E-2</v>
      </c>
      <c r="P1306" s="3">
        <f t="shared" si="968"/>
        <v>6.9999999999708962E-2</v>
      </c>
      <c r="R1306" s="3">
        <f t="shared" si="969"/>
        <v>0</v>
      </c>
      <c r="S1306" s="3">
        <f t="shared" si="970"/>
        <v>0</v>
      </c>
      <c r="T1306" s="3">
        <f t="shared" si="971"/>
        <v>0</v>
      </c>
      <c r="U1306" s="3">
        <f t="shared" si="972"/>
        <v>0</v>
      </c>
    </row>
    <row r="1307" spans="2:21" s="1" customFormat="1" ht="15" customHeight="1" x14ac:dyDescent="0.3">
      <c r="B1307" s="4" t="s">
        <v>2481</v>
      </c>
      <c r="C1307" s="4" t="s">
        <v>2482</v>
      </c>
      <c r="D1307" s="3"/>
      <c r="E1307" s="18">
        <v>1</v>
      </c>
      <c r="F1307" s="18"/>
      <c r="G1307" s="18"/>
      <c r="H1307" s="18"/>
      <c r="I1307" s="18"/>
      <c r="J1307" s="97">
        <f t="shared" si="965"/>
        <v>1</v>
      </c>
      <c r="K1307" s="3">
        <v>3671.11</v>
      </c>
      <c r="L1307" s="3">
        <f t="shared" si="966"/>
        <v>3671.11</v>
      </c>
      <c r="M1307" s="3">
        <v>3671.18</v>
      </c>
      <c r="N1307" s="3">
        <f t="shared" si="967"/>
        <v>3671.18</v>
      </c>
      <c r="O1307" s="3">
        <f t="shared" si="968"/>
        <v>6.9999999999708962E-2</v>
      </c>
      <c r="P1307" s="3">
        <f t="shared" si="968"/>
        <v>6.9999999999708962E-2</v>
      </c>
      <c r="R1307" s="3">
        <f t="shared" si="969"/>
        <v>0</v>
      </c>
      <c r="S1307" s="3">
        <f t="shared" si="970"/>
        <v>0</v>
      </c>
      <c r="T1307" s="3">
        <f t="shared" si="971"/>
        <v>0</v>
      </c>
      <c r="U1307" s="3">
        <f t="shared" si="972"/>
        <v>0</v>
      </c>
    </row>
    <row r="1308" spans="2:21" s="1" customFormat="1" ht="15" hidden="1" customHeight="1" x14ac:dyDescent="0.3">
      <c r="B1308" s="4" t="s">
        <v>2483</v>
      </c>
      <c r="C1308" s="4" t="s">
        <v>2484</v>
      </c>
      <c r="D1308" s="3"/>
      <c r="E1308" s="18">
        <v>1</v>
      </c>
      <c r="F1308" s="18"/>
      <c r="G1308" s="18"/>
      <c r="H1308" s="18"/>
      <c r="I1308" s="18"/>
      <c r="J1308" s="97">
        <f t="shared" si="965"/>
        <v>1</v>
      </c>
      <c r="K1308" s="3">
        <v>7130</v>
      </c>
      <c r="L1308" s="3">
        <f t="shared" si="966"/>
        <v>7130</v>
      </c>
      <c r="M1308" s="3">
        <v>7130</v>
      </c>
      <c r="N1308" s="3">
        <f t="shared" si="967"/>
        <v>7130</v>
      </c>
      <c r="O1308" s="3">
        <f t="shared" si="968"/>
        <v>0</v>
      </c>
      <c r="P1308" s="3">
        <f t="shared" si="968"/>
        <v>0</v>
      </c>
      <c r="R1308" s="3">
        <f t="shared" si="969"/>
        <v>0</v>
      </c>
      <c r="S1308" s="3">
        <f t="shared" si="970"/>
        <v>0</v>
      </c>
      <c r="T1308" s="3">
        <f t="shared" si="971"/>
        <v>0</v>
      </c>
      <c r="U1308" s="3">
        <f t="shared" si="972"/>
        <v>0</v>
      </c>
    </row>
    <row r="1309" spans="2:21" s="1" customFormat="1" ht="15" customHeight="1" x14ac:dyDescent="0.3">
      <c r="B1309" s="4" t="s">
        <v>2485</v>
      </c>
      <c r="C1309" s="4" t="s">
        <v>2486</v>
      </c>
      <c r="D1309" s="3"/>
      <c r="E1309" s="18">
        <v>48</v>
      </c>
      <c r="F1309" s="18"/>
      <c r="G1309" s="18"/>
      <c r="H1309" s="18"/>
      <c r="I1309" s="18"/>
      <c r="J1309" s="97">
        <f t="shared" si="965"/>
        <v>48</v>
      </c>
      <c r="K1309" s="3">
        <v>2065.77</v>
      </c>
      <c r="L1309" s="3">
        <f t="shared" si="966"/>
        <v>99156.96</v>
      </c>
      <c r="M1309" s="3">
        <v>2065.84</v>
      </c>
      <c r="N1309" s="3">
        <f t="shared" si="967"/>
        <v>99160.320000000007</v>
      </c>
      <c r="O1309" s="3">
        <f t="shared" si="968"/>
        <v>7.0000000000163709E-2</v>
      </c>
      <c r="P1309" s="3">
        <f t="shared" si="968"/>
        <v>3.3600000000005821</v>
      </c>
      <c r="R1309" s="3">
        <f t="shared" si="969"/>
        <v>0</v>
      </c>
      <c r="S1309" s="3">
        <f t="shared" si="970"/>
        <v>0</v>
      </c>
      <c r="T1309" s="3">
        <f t="shared" si="971"/>
        <v>0</v>
      </c>
      <c r="U1309" s="3">
        <f t="shared" si="972"/>
        <v>0</v>
      </c>
    </row>
    <row r="1310" spans="2:21" s="1" customFormat="1" ht="15" hidden="1" customHeight="1" x14ac:dyDescent="0.3">
      <c r="B1310" s="4" t="s">
        <v>2487</v>
      </c>
      <c r="C1310" s="4" t="s">
        <v>2488</v>
      </c>
      <c r="D1310" s="3"/>
      <c r="E1310" s="18">
        <v>1</v>
      </c>
      <c r="F1310" s="18"/>
      <c r="G1310" s="18"/>
      <c r="H1310" s="18"/>
      <c r="I1310" s="18"/>
      <c r="J1310" s="97">
        <f t="shared" si="965"/>
        <v>1</v>
      </c>
      <c r="K1310" s="3">
        <v>4500</v>
      </c>
      <c r="L1310" s="3">
        <f t="shared" si="966"/>
        <v>4500</v>
      </c>
      <c r="M1310" s="3">
        <v>4500</v>
      </c>
      <c r="N1310" s="3">
        <f t="shared" si="967"/>
        <v>4500</v>
      </c>
      <c r="O1310" s="3">
        <f t="shared" si="968"/>
        <v>0</v>
      </c>
      <c r="P1310" s="3">
        <f t="shared" si="968"/>
        <v>0</v>
      </c>
      <c r="R1310" s="3">
        <f t="shared" si="969"/>
        <v>0</v>
      </c>
      <c r="S1310" s="3">
        <f t="shared" si="970"/>
        <v>0</v>
      </c>
      <c r="T1310" s="3">
        <f t="shared" si="971"/>
        <v>0</v>
      </c>
      <c r="U1310" s="3">
        <f t="shared" si="972"/>
        <v>0</v>
      </c>
    </row>
    <row r="1311" spans="2:21" s="1" customFormat="1" ht="15" hidden="1" customHeight="1" x14ac:dyDescent="0.3">
      <c r="B1311" s="4" t="s">
        <v>2489</v>
      </c>
      <c r="C1311" s="4" t="s">
        <v>2490</v>
      </c>
      <c r="D1311" s="3"/>
      <c r="E1311" s="18">
        <v>1</v>
      </c>
      <c r="F1311" s="18"/>
      <c r="G1311" s="18"/>
      <c r="H1311" s="18"/>
      <c r="I1311" s="18"/>
      <c r="J1311" s="97">
        <f t="shared" si="965"/>
        <v>1</v>
      </c>
      <c r="K1311" s="3">
        <v>9900</v>
      </c>
      <c r="L1311" s="3">
        <f t="shared" si="966"/>
        <v>9900</v>
      </c>
      <c r="M1311" s="3">
        <v>9900</v>
      </c>
      <c r="N1311" s="3">
        <f t="shared" si="967"/>
        <v>9900</v>
      </c>
      <c r="O1311" s="3">
        <f t="shared" si="968"/>
        <v>0</v>
      </c>
      <c r="P1311" s="3">
        <f t="shared" si="968"/>
        <v>0</v>
      </c>
      <c r="R1311" s="3">
        <f t="shared" si="969"/>
        <v>0</v>
      </c>
      <c r="S1311" s="3">
        <f t="shared" si="970"/>
        <v>0</v>
      </c>
      <c r="T1311" s="3">
        <f t="shared" si="971"/>
        <v>0</v>
      </c>
      <c r="U1311" s="3">
        <f t="shared" si="972"/>
        <v>0</v>
      </c>
    </row>
    <row r="1312" spans="2:21" s="1" customFormat="1" ht="25.2" customHeight="1" x14ac:dyDescent="0.3">
      <c r="B1312" s="10" t="s">
        <v>2491</v>
      </c>
      <c r="C1312" s="10" t="s">
        <v>2492</v>
      </c>
      <c r="D1312" s="11"/>
      <c r="E1312" s="16"/>
      <c r="F1312" s="16"/>
      <c r="G1312" s="16"/>
      <c r="H1312" s="16"/>
      <c r="I1312" s="16"/>
      <c r="J1312" s="16"/>
      <c r="K1312" s="11"/>
      <c r="L1312" s="11">
        <f>SUM(L1313)</f>
        <v>8637.32</v>
      </c>
      <c r="M1312" s="11"/>
      <c r="N1312" s="11">
        <f>SUM(N1313)</f>
        <v>8732.44</v>
      </c>
      <c r="O1312" s="11"/>
      <c r="P1312" s="11">
        <f>SUM(P1313)</f>
        <v>95.1200000000008</v>
      </c>
      <c r="R1312" s="11">
        <f t="shared" ref="R1312:U1312" si="973">SUM(R1313)</f>
        <v>0</v>
      </c>
      <c r="S1312" s="11">
        <f t="shared" si="973"/>
        <v>0</v>
      </c>
      <c r="T1312" s="11">
        <f t="shared" si="973"/>
        <v>0</v>
      </c>
      <c r="U1312" s="11">
        <f t="shared" si="973"/>
        <v>0</v>
      </c>
    </row>
    <row r="1313" spans="2:21" s="1" customFormat="1" ht="15" customHeight="1" x14ac:dyDescent="0.3">
      <c r="B1313" s="4" t="s">
        <v>2493</v>
      </c>
      <c r="C1313" s="4" t="s">
        <v>2494</v>
      </c>
      <c r="D1313" s="3" t="s">
        <v>28</v>
      </c>
      <c r="E1313" s="18">
        <v>1</v>
      </c>
      <c r="F1313" s="18"/>
      <c r="G1313" s="18"/>
      <c r="H1313" s="18"/>
      <c r="I1313" s="18"/>
      <c r="J1313" s="97">
        <f>SUM(E1313:I1313)</f>
        <v>1</v>
      </c>
      <c r="K1313" s="3">
        <v>8637.32</v>
      </c>
      <c r="L1313" s="3">
        <f t="shared" ref="L1313" si="974">+ROUND(+IF(J1313="",0,J1313*K1313),2)</f>
        <v>8637.32</v>
      </c>
      <c r="M1313" s="3">
        <v>8732.44</v>
      </c>
      <c r="N1313" s="3">
        <f t="shared" ref="N1313" si="975">+ROUND(+IF(J1313="",0,J1313*M1313),2)</f>
        <v>8732.44</v>
      </c>
      <c r="O1313" s="3">
        <f>+M1313-K1313</f>
        <v>95.1200000000008</v>
      </c>
      <c r="P1313" s="3">
        <f>+N1313-L1313</f>
        <v>95.1200000000008</v>
      </c>
      <c r="R1313" s="3">
        <f>+ROUND($K1313*F1313,2)</f>
        <v>0</v>
      </c>
      <c r="S1313" s="3">
        <f>+ROUND($K1313*G1313,2)</f>
        <v>0</v>
      </c>
      <c r="T1313" s="3">
        <f>+ROUND($K1313*H1313,2)</f>
        <v>0</v>
      </c>
      <c r="U1313" s="3">
        <f>+ROUND($K1313*I1313,2)</f>
        <v>0</v>
      </c>
    </row>
    <row r="1314" spans="2:21" s="1" customFormat="1" ht="25.2" customHeight="1" x14ac:dyDescent="0.3">
      <c r="B1314" s="10" t="s">
        <v>2495</v>
      </c>
      <c r="C1314" s="10" t="s">
        <v>2496</v>
      </c>
      <c r="D1314" s="11"/>
      <c r="E1314" s="16"/>
      <c r="F1314" s="16"/>
      <c r="G1314" s="16"/>
      <c r="H1314" s="16"/>
      <c r="I1314" s="16"/>
      <c r="J1314" s="16"/>
      <c r="K1314" s="11"/>
      <c r="L1314" s="11">
        <f>SUM(L1315:L1316)</f>
        <v>78724.19</v>
      </c>
      <c r="M1314" s="11"/>
      <c r="N1314" s="11">
        <f>SUM(N1315:N1316)</f>
        <v>79812.600000000006</v>
      </c>
      <c r="O1314" s="11"/>
      <c r="P1314" s="11">
        <f>SUM(P1315:P1316)</f>
        <v>1088.4099999999962</v>
      </c>
      <c r="R1314" s="11">
        <f t="shared" ref="R1314:U1314" si="976">SUM(R1315:R1316)</f>
        <v>0</v>
      </c>
      <c r="S1314" s="11">
        <f t="shared" si="976"/>
        <v>0</v>
      </c>
      <c r="T1314" s="11">
        <f t="shared" si="976"/>
        <v>0</v>
      </c>
      <c r="U1314" s="11">
        <f t="shared" si="976"/>
        <v>0</v>
      </c>
    </row>
    <row r="1315" spans="2:21" s="1" customFormat="1" ht="15" customHeight="1" x14ac:dyDescent="0.3">
      <c r="B1315" s="4" t="s">
        <v>2497</v>
      </c>
      <c r="C1315" s="4" t="s">
        <v>2498</v>
      </c>
      <c r="D1315" s="3" t="s">
        <v>28</v>
      </c>
      <c r="E1315" s="18">
        <v>31</v>
      </c>
      <c r="F1315" s="18"/>
      <c r="G1315" s="18"/>
      <c r="H1315" s="18"/>
      <c r="I1315" s="18"/>
      <c r="J1315" s="97">
        <f>SUM(E1315:I1315)</f>
        <v>31</v>
      </c>
      <c r="K1315" s="3">
        <v>1831.49</v>
      </c>
      <c r="L1315" s="3">
        <f t="shared" ref="L1315:L1316" si="977">+ROUND(+IF(J1315="",0,J1315*K1315),2)</f>
        <v>56776.19</v>
      </c>
      <c r="M1315" s="3">
        <v>1866.6</v>
      </c>
      <c r="N1315" s="3">
        <f t="shared" ref="N1315:N1316" si="978">+ROUND(+IF(J1315="",0,J1315*M1315),2)</f>
        <v>57864.6</v>
      </c>
      <c r="O1315" s="3">
        <f t="shared" ref="O1315:P1316" si="979">+M1315-K1315</f>
        <v>35.1099999999999</v>
      </c>
      <c r="P1315" s="3">
        <f t="shared" si="979"/>
        <v>1088.4099999999962</v>
      </c>
      <c r="R1315" s="3">
        <f t="shared" ref="R1315:U1316" si="980">+ROUND($K1315*F1315,2)</f>
        <v>0</v>
      </c>
      <c r="S1315" s="3">
        <f t="shared" si="980"/>
        <v>0</v>
      </c>
      <c r="T1315" s="3">
        <f t="shared" si="980"/>
        <v>0</v>
      </c>
      <c r="U1315" s="3">
        <f t="shared" si="980"/>
        <v>0</v>
      </c>
    </row>
    <row r="1316" spans="2:21" s="1" customFormat="1" ht="15" hidden="1" customHeight="1" x14ac:dyDescent="0.3">
      <c r="B1316" s="4" t="s">
        <v>2499</v>
      </c>
      <c r="C1316" s="4" t="s">
        <v>2500</v>
      </c>
      <c r="D1316" s="3" t="s">
        <v>28</v>
      </c>
      <c r="E1316" s="18">
        <v>31</v>
      </c>
      <c r="F1316" s="18"/>
      <c r="G1316" s="18"/>
      <c r="H1316" s="18"/>
      <c r="I1316" s="18"/>
      <c r="J1316" s="97">
        <f>SUM(E1316:I1316)</f>
        <v>31</v>
      </c>
      <c r="K1316" s="3">
        <v>708</v>
      </c>
      <c r="L1316" s="3">
        <f t="shared" si="977"/>
        <v>21948</v>
      </c>
      <c r="M1316" s="3">
        <v>708</v>
      </c>
      <c r="N1316" s="3">
        <f t="shared" si="978"/>
        <v>21948</v>
      </c>
      <c r="O1316" s="3">
        <f t="shared" si="979"/>
        <v>0</v>
      </c>
      <c r="P1316" s="3">
        <f t="shared" si="979"/>
        <v>0</v>
      </c>
      <c r="R1316" s="3">
        <f t="shared" si="980"/>
        <v>0</v>
      </c>
      <c r="S1316" s="3">
        <f t="shared" si="980"/>
        <v>0</v>
      </c>
      <c r="T1316" s="3">
        <f t="shared" si="980"/>
        <v>0</v>
      </c>
      <c r="U1316" s="3">
        <f t="shared" si="980"/>
        <v>0</v>
      </c>
    </row>
    <row r="1317" spans="2:21" s="1" customFormat="1" ht="25.2" customHeight="1" x14ac:dyDescent="0.3">
      <c r="B1317" s="10" t="s">
        <v>2501</v>
      </c>
      <c r="C1317" s="10" t="s">
        <v>2502</v>
      </c>
      <c r="D1317" s="11"/>
      <c r="E1317" s="16"/>
      <c r="F1317" s="16"/>
      <c r="G1317" s="16"/>
      <c r="H1317" s="16"/>
      <c r="I1317" s="16"/>
      <c r="J1317" s="16"/>
      <c r="K1317" s="11"/>
      <c r="L1317" s="11">
        <f>+L1318+L1342+L1359</f>
        <v>1419751.88</v>
      </c>
      <c r="M1317" s="11"/>
      <c r="N1317" s="11">
        <f>+N1318+N1342+N1359</f>
        <v>1427509.08</v>
      </c>
      <c r="O1317" s="11"/>
      <c r="P1317" s="11">
        <f>+P1318+P1342+P1359</f>
        <v>7757.2000000000335</v>
      </c>
      <c r="R1317" s="11">
        <f t="shared" ref="R1317:U1317" si="981">+R1318+R1342+R1359</f>
        <v>0</v>
      </c>
      <c r="S1317" s="11">
        <f t="shared" si="981"/>
        <v>0</v>
      </c>
      <c r="T1317" s="11">
        <f t="shared" si="981"/>
        <v>0</v>
      </c>
      <c r="U1317" s="11">
        <f t="shared" si="981"/>
        <v>0</v>
      </c>
    </row>
    <row r="1318" spans="2:21" s="1" customFormat="1" ht="25.2" customHeight="1" x14ac:dyDescent="0.3">
      <c r="B1318" s="12" t="s">
        <v>2503</v>
      </c>
      <c r="C1318" s="12" t="s">
        <v>2504</v>
      </c>
      <c r="D1318" s="13"/>
      <c r="E1318" s="17"/>
      <c r="F1318" s="17"/>
      <c r="G1318" s="17"/>
      <c r="H1318" s="17"/>
      <c r="I1318" s="17"/>
      <c r="J1318" s="17"/>
      <c r="K1318" s="13"/>
      <c r="L1318" s="13">
        <f>SUM(L1319:L1341)</f>
        <v>445044.82</v>
      </c>
      <c r="M1318" s="13"/>
      <c r="N1318" s="13">
        <f>SUM(N1319:N1341)</f>
        <v>447855.94000000006</v>
      </c>
      <c r="O1318" s="13"/>
      <c r="P1318" s="13">
        <f>SUM(P1319:P1341)</f>
        <v>2811.1200000000149</v>
      </c>
      <c r="R1318" s="13">
        <f t="shared" ref="R1318:U1318" si="982">SUM(R1319:R1341)</f>
        <v>0</v>
      </c>
      <c r="S1318" s="13">
        <f t="shared" si="982"/>
        <v>0</v>
      </c>
      <c r="T1318" s="13">
        <f t="shared" si="982"/>
        <v>0</v>
      </c>
      <c r="U1318" s="13">
        <f t="shared" si="982"/>
        <v>0</v>
      </c>
    </row>
    <row r="1319" spans="2:21" s="1" customFormat="1" ht="15" customHeight="1" x14ac:dyDescent="0.3">
      <c r="B1319" s="4" t="s">
        <v>2505</v>
      </c>
      <c r="C1319" s="4" t="s">
        <v>2506</v>
      </c>
      <c r="D1319" s="3"/>
      <c r="E1319" s="18">
        <v>105</v>
      </c>
      <c r="F1319" s="18"/>
      <c r="G1319" s="18"/>
      <c r="H1319" s="18"/>
      <c r="I1319" s="18"/>
      <c r="J1319" s="97">
        <f t="shared" ref="J1319:J1341" si="983">SUM(E1319:I1319)</f>
        <v>105</v>
      </c>
      <c r="K1319" s="3">
        <v>167.54</v>
      </c>
      <c r="L1319" s="3">
        <f t="shared" ref="L1319:L1341" si="984">+ROUND(+IF(J1319="",0,J1319*K1319),2)</f>
        <v>17591.7</v>
      </c>
      <c r="M1319" s="3">
        <v>168.58</v>
      </c>
      <c r="N1319" s="3">
        <f t="shared" ref="N1319:N1341" si="985">+ROUND(+IF(J1319="",0,J1319*M1319),2)</f>
        <v>17700.900000000001</v>
      </c>
      <c r="O1319" s="3">
        <f t="shared" ref="O1319:P1341" si="986">+M1319-K1319</f>
        <v>1.0400000000000205</v>
      </c>
      <c r="P1319" s="3">
        <f t="shared" si="986"/>
        <v>109.20000000000073</v>
      </c>
      <c r="R1319" s="3">
        <f t="shared" ref="R1319:R1341" si="987">+ROUND($K1319*F1319,2)</f>
        <v>0</v>
      </c>
      <c r="S1319" s="3">
        <f t="shared" ref="S1319:S1341" si="988">+ROUND($K1319*G1319,2)</f>
        <v>0</v>
      </c>
      <c r="T1319" s="3">
        <f t="shared" ref="T1319:T1341" si="989">+ROUND($K1319*H1319,2)</f>
        <v>0</v>
      </c>
      <c r="U1319" s="3">
        <f t="shared" ref="U1319:U1341" si="990">+ROUND($K1319*I1319,2)</f>
        <v>0</v>
      </c>
    </row>
    <row r="1320" spans="2:21" s="1" customFormat="1" ht="15" customHeight="1" x14ac:dyDescent="0.3">
      <c r="B1320" s="4" t="s">
        <v>2507</v>
      </c>
      <c r="C1320" s="4" t="s">
        <v>2508</v>
      </c>
      <c r="D1320" s="3"/>
      <c r="E1320" s="18">
        <v>8</v>
      </c>
      <c r="F1320" s="18"/>
      <c r="G1320" s="18"/>
      <c r="H1320" s="18"/>
      <c r="I1320" s="18"/>
      <c r="J1320" s="97">
        <f t="shared" si="983"/>
        <v>8</v>
      </c>
      <c r="K1320" s="3">
        <v>167.54</v>
      </c>
      <c r="L1320" s="3">
        <f t="shared" si="984"/>
        <v>1340.32</v>
      </c>
      <c r="M1320" s="3">
        <v>168.58</v>
      </c>
      <c r="N1320" s="3">
        <f t="shared" si="985"/>
        <v>1348.64</v>
      </c>
      <c r="O1320" s="3">
        <f t="shared" si="986"/>
        <v>1.0400000000000205</v>
      </c>
      <c r="P1320" s="3">
        <f t="shared" si="986"/>
        <v>8.3200000000001637</v>
      </c>
      <c r="R1320" s="3">
        <f t="shared" si="987"/>
        <v>0</v>
      </c>
      <c r="S1320" s="3">
        <f t="shared" si="988"/>
        <v>0</v>
      </c>
      <c r="T1320" s="3">
        <f t="shared" si="989"/>
        <v>0</v>
      </c>
      <c r="U1320" s="3">
        <f t="shared" si="990"/>
        <v>0</v>
      </c>
    </row>
    <row r="1321" spans="2:21" s="1" customFormat="1" ht="15" customHeight="1" x14ac:dyDescent="0.3">
      <c r="B1321" s="4" t="s">
        <v>2509</v>
      </c>
      <c r="C1321" s="4" t="s">
        <v>2510</v>
      </c>
      <c r="D1321" s="3"/>
      <c r="E1321" s="18">
        <v>469</v>
      </c>
      <c r="F1321" s="18"/>
      <c r="G1321" s="18"/>
      <c r="H1321" s="18"/>
      <c r="I1321" s="18"/>
      <c r="J1321" s="97">
        <f t="shared" si="983"/>
        <v>469</v>
      </c>
      <c r="K1321" s="3">
        <v>146.54</v>
      </c>
      <c r="L1321" s="3">
        <f t="shared" si="984"/>
        <v>68727.259999999995</v>
      </c>
      <c r="M1321" s="3">
        <v>147.58000000000001</v>
      </c>
      <c r="N1321" s="3">
        <f t="shared" si="985"/>
        <v>69215.02</v>
      </c>
      <c r="O1321" s="3">
        <f t="shared" si="986"/>
        <v>1.0400000000000205</v>
      </c>
      <c r="P1321" s="3">
        <f t="shared" si="986"/>
        <v>487.76000000000931</v>
      </c>
      <c r="R1321" s="3">
        <f t="shared" si="987"/>
        <v>0</v>
      </c>
      <c r="S1321" s="3">
        <f t="shared" si="988"/>
        <v>0</v>
      </c>
      <c r="T1321" s="3">
        <f t="shared" si="989"/>
        <v>0</v>
      </c>
      <c r="U1321" s="3">
        <f t="shared" si="990"/>
        <v>0</v>
      </c>
    </row>
    <row r="1322" spans="2:21" s="1" customFormat="1" ht="15" customHeight="1" x14ac:dyDescent="0.3">
      <c r="B1322" s="4" t="s">
        <v>2511</v>
      </c>
      <c r="C1322" s="4" t="s">
        <v>2512</v>
      </c>
      <c r="D1322" s="3"/>
      <c r="E1322" s="18">
        <v>461</v>
      </c>
      <c r="F1322" s="18"/>
      <c r="G1322" s="18"/>
      <c r="H1322" s="18"/>
      <c r="I1322" s="18"/>
      <c r="J1322" s="97">
        <f t="shared" si="983"/>
        <v>461</v>
      </c>
      <c r="K1322" s="3">
        <v>146.54</v>
      </c>
      <c r="L1322" s="3">
        <f t="shared" si="984"/>
        <v>67554.94</v>
      </c>
      <c r="M1322" s="3">
        <v>147.58000000000001</v>
      </c>
      <c r="N1322" s="3">
        <f t="shared" si="985"/>
        <v>68034.38</v>
      </c>
      <c r="O1322" s="3">
        <f t="shared" si="986"/>
        <v>1.0400000000000205</v>
      </c>
      <c r="P1322" s="3">
        <f t="shared" si="986"/>
        <v>479.44000000000233</v>
      </c>
      <c r="R1322" s="3">
        <f t="shared" si="987"/>
        <v>0</v>
      </c>
      <c r="S1322" s="3">
        <f t="shared" si="988"/>
        <v>0</v>
      </c>
      <c r="T1322" s="3">
        <f t="shared" si="989"/>
        <v>0</v>
      </c>
      <c r="U1322" s="3">
        <f t="shared" si="990"/>
        <v>0</v>
      </c>
    </row>
    <row r="1323" spans="2:21" s="1" customFormat="1" ht="15" customHeight="1" x14ac:dyDescent="0.3">
      <c r="B1323" s="4" t="s">
        <v>2513</v>
      </c>
      <c r="C1323" s="4" t="s">
        <v>2514</v>
      </c>
      <c r="D1323" s="3"/>
      <c r="E1323" s="18">
        <v>26</v>
      </c>
      <c r="F1323" s="18"/>
      <c r="G1323" s="18"/>
      <c r="H1323" s="18"/>
      <c r="I1323" s="18"/>
      <c r="J1323" s="97">
        <f t="shared" si="983"/>
        <v>26</v>
      </c>
      <c r="K1323" s="3">
        <v>207.54</v>
      </c>
      <c r="L1323" s="3">
        <f t="shared" si="984"/>
        <v>5396.04</v>
      </c>
      <c r="M1323" s="3">
        <v>208.58</v>
      </c>
      <c r="N1323" s="3">
        <f t="shared" si="985"/>
        <v>5423.08</v>
      </c>
      <c r="O1323" s="3">
        <f t="shared" si="986"/>
        <v>1.0400000000000205</v>
      </c>
      <c r="P1323" s="3">
        <f t="shared" si="986"/>
        <v>27.039999999999964</v>
      </c>
      <c r="R1323" s="3">
        <f t="shared" si="987"/>
        <v>0</v>
      </c>
      <c r="S1323" s="3">
        <f t="shared" si="988"/>
        <v>0</v>
      </c>
      <c r="T1323" s="3">
        <f t="shared" si="989"/>
        <v>0</v>
      </c>
      <c r="U1323" s="3">
        <f t="shared" si="990"/>
        <v>0</v>
      </c>
    </row>
    <row r="1324" spans="2:21" s="1" customFormat="1" ht="15" customHeight="1" x14ac:dyDescent="0.3">
      <c r="B1324" s="4" t="s">
        <v>2515</v>
      </c>
      <c r="C1324" s="4" t="s">
        <v>2516</v>
      </c>
      <c r="D1324" s="3"/>
      <c r="E1324" s="18">
        <v>154</v>
      </c>
      <c r="F1324" s="18"/>
      <c r="G1324" s="18"/>
      <c r="H1324" s="18"/>
      <c r="I1324" s="18"/>
      <c r="J1324" s="97">
        <f t="shared" si="983"/>
        <v>154</v>
      </c>
      <c r="K1324" s="3">
        <v>207.54</v>
      </c>
      <c r="L1324" s="3">
        <f t="shared" si="984"/>
        <v>31961.16</v>
      </c>
      <c r="M1324" s="3">
        <v>208.58</v>
      </c>
      <c r="N1324" s="3">
        <f t="shared" si="985"/>
        <v>32121.32</v>
      </c>
      <c r="O1324" s="3">
        <f t="shared" si="986"/>
        <v>1.0400000000000205</v>
      </c>
      <c r="P1324" s="3">
        <f t="shared" si="986"/>
        <v>160.15999999999985</v>
      </c>
      <c r="R1324" s="3">
        <f t="shared" si="987"/>
        <v>0</v>
      </c>
      <c r="S1324" s="3">
        <f t="shared" si="988"/>
        <v>0</v>
      </c>
      <c r="T1324" s="3">
        <f t="shared" si="989"/>
        <v>0</v>
      </c>
      <c r="U1324" s="3">
        <f t="shared" si="990"/>
        <v>0</v>
      </c>
    </row>
    <row r="1325" spans="2:21" s="1" customFormat="1" ht="15" customHeight="1" x14ac:dyDescent="0.3">
      <c r="B1325" s="4" t="s">
        <v>2517</v>
      </c>
      <c r="C1325" s="4" t="s">
        <v>2518</v>
      </c>
      <c r="D1325" s="3"/>
      <c r="E1325" s="18">
        <v>43</v>
      </c>
      <c r="F1325" s="18"/>
      <c r="G1325" s="18"/>
      <c r="H1325" s="18"/>
      <c r="I1325" s="18"/>
      <c r="J1325" s="97">
        <f t="shared" si="983"/>
        <v>43</v>
      </c>
      <c r="K1325" s="3">
        <v>191.74</v>
      </c>
      <c r="L1325" s="3">
        <f t="shared" si="984"/>
        <v>8244.82</v>
      </c>
      <c r="M1325" s="3">
        <v>192.78</v>
      </c>
      <c r="N1325" s="3">
        <f t="shared" si="985"/>
        <v>8289.5400000000009</v>
      </c>
      <c r="O1325" s="3">
        <f t="shared" si="986"/>
        <v>1.039999999999992</v>
      </c>
      <c r="P1325" s="3">
        <f t="shared" si="986"/>
        <v>44.720000000001164</v>
      </c>
      <c r="R1325" s="3">
        <f t="shared" si="987"/>
        <v>0</v>
      </c>
      <c r="S1325" s="3">
        <f t="shared" si="988"/>
        <v>0</v>
      </c>
      <c r="T1325" s="3">
        <f t="shared" si="989"/>
        <v>0</v>
      </c>
      <c r="U1325" s="3">
        <f t="shared" si="990"/>
        <v>0</v>
      </c>
    </row>
    <row r="1326" spans="2:21" s="1" customFormat="1" ht="15" customHeight="1" x14ac:dyDescent="0.3">
      <c r="B1326" s="4" t="s">
        <v>2519</v>
      </c>
      <c r="C1326" s="4" t="s">
        <v>2520</v>
      </c>
      <c r="D1326" s="3"/>
      <c r="E1326" s="18">
        <v>313</v>
      </c>
      <c r="F1326" s="18"/>
      <c r="G1326" s="18"/>
      <c r="H1326" s="18"/>
      <c r="I1326" s="18"/>
      <c r="J1326" s="97">
        <f t="shared" si="983"/>
        <v>313</v>
      </c>
      <c r="K1326" s="3">
        <v>152.54</v>
      </c>
      <c r="L1326" s="3">
        <f t="shared" si="984"/>
        <v>47745.02</v>
      </c>
      <c r="M1326" s="3">
        <v>153.58000000000001</v>
      </c>
      <c r="N1326" s="3">
        <f t="shared" si="985"/>
        <v>48070.54</v>
      </c>
      <c r="O1326" s="3">
        <f t="shared" si="986"/>
        <v>1.0400000000000205</v>
      </c>
      <c r="P1326" s="3">
        <f t="shared" si="986"/>
        <v>325.52000000000407</v>
      </c>
      <c r="R1326" s="3">
        <f t="shared" si="987"/>
        <v>0</v>
      </c>
      <c r="S1326" s="3">
        <f t="shared" si="988"/>
        <v>0</v>
      </c>
      <c r="T1326" s="3">
        <f t="shared" si="989"/>
        <v>0</v>
      </c>
      <c r="U1326" s="3">
        <f t="shared" si="990"/>
        <v>0</v>
      </c>
    </row>
    <row r="1327" spans="2:21" s="1" customFormat="1" ht="15" customHeight="1" x14ac:dyDescent="0.3">
      <c r="B1327" s="4" t="s">
        <v>2521</v>
      </c>
      <c r="C1327" s="4" t="s">
        <v>2522</v>
      </c>
      <c r="D1327" s="3"/>
      <c r="E1327" s="18">
        <v>240</v>
      </c>
      <c r="F1327" s="18"/>
      <c r="G1327" s="18"/>
      <c r="H1327" s="18"/>
      <c r="I1327" s="18"/>
      <c r="J1327" s="97">
        <f t="shared" si="983"/>
        <v>240</v>
      </c>
      <c r="K1327" s="3">
        <v>147.54</v>
      </c>
      <c r="L1327" s="3">
        <f t="shared" si="984"/>
        <v>35409.599999999999</v>
      </c>
      <c r="M1327" s="3">
        <v>148.58000000000001</v>
      </c>
      <c r="N1327" s="3">
        <f t="shared" si="985"/>
        <v>35659.199999999997</v>
      </c>
      <c r="O1327" s="3">
        <f t="shared" si="986"/>
        <v>1.0400000000000205</v>
      </c>
      <c r="P1327" s="3">
        <f t="shared" si="986"/>
        <v>249.59999999999854</v>
      </c>
      <c r="R1327" s="3">
        <f t="shared" si="987"/>
        <v>0</v>
      </c>
      <c r="S1327" s="3">
        <f t="shared" si="988"/>
        <v>0</v>
      </c>
      <c r="T1327" s="3">
        <f t="shared" si="989"/>
        <v>0</v>
      </c>
      <c r="U1327" s="3">
        <f t="shared" si="990"/>
        <v>0</v>
      </c>
    </row>
    <row r="1328" spans="2:21" s="1" customFormat="1" ht="15" customHeight="1" x14ac:dyDescent="0.3">
      <c r="B1328" s="4" t="s">
        <v>2523</v>
      </c>
      <c r="C1328" s="4" t="s">
        <v>2524</v>
      </c>
      <c r="D1328" s="3"/>
      <c r="E1328" s="18">
        <v>103</v>
      </c>
      <c r="F1328" s="18"/>
      <c r="G1328" s="18"/>
      <c r="H1328" s="18"/>
      <c r="I1328" s="18"/>
      <c r="J1328" s="97">
        <f t="shared" si="983"/>
        <v>103</v>
      </c>
      <c r="K1328" s="3">
        <v>108.24</v>
      </c>
      <c r="L1328" s="3">
        <f t="shared" si="984"/>
        <v>11148.72</v>
      </c>
      <c r="M1328" s="3">
        <v>109.28</v>
      </c>
      <c r="N1328" s="3">
        <f t="shared" si="985"/>
        <v>11255.84</v>
      </c>
      <c r="O1328" s="3">
        <f t="shared" si="986"/>
        <v>1.0400000000000063</v>
      </c>
      <c r="P1328" s="3">
        <f t="shared" si="986"/>
        <v>107.1200000000008</v>
      </c>
      <c r="R1328" s="3">
        <f t="shared" si="987"/>
        <v>0</v>
      </c>
      <c r="S1328" s="3">
        <f t="shared" si="988"/>
        <v>0</v>
      </c>
      <c r="T1328" s="3">
        <f t="shared" si="989"/>
        <v>0</v>
      </c>
      <c r="U1328" s="3">
        <f t="shared" si="990"/>
        <v>0</v>
      </c>
    </row>
    <row r="1329" spans="2:21" s="1" customFormat="1" ht="15" customHeight="1" x14ac:dyDescent="0.3">
      <c r="B1329" s="4" t="s">
        <v>2525</v>
      </c>
      <c r="C1329" s="4" t="s">
        <v>2526</v>
      </c>
      <c r="D1329" s="3"/>
      <c r="E1329" s="18">
        <v>23</v>
      </c>
      <c r="F1329" s="18"/>
      <c r="G1329" s="18"/>
      <c r="H1329" s="18"/>
      <c r="I1329" s="18"/>
      <c r="J1329" s="97">
        <f t="shared" si="983"/>
        <v>23</v>
      </c>
      <c r="K1329" s="3">
        <v>146.54</v>
      </c>
      <c r="L1329" s="3">
        <f t="shared" si="984"/>
        <v>3370.42</v>
      </c>
      <c r="M1329" s="3">
        <v>147.58000000000001</v>
      </c>
      <c r="N1329" s="3">
        <f t="shared" si="985"/>
        <v>3394.34</v>
      </c>
      <c r="O1329" s="3">
        <f t="shared" si="986"/>
        <v>1.0400000000000205</v>
      </c>
      <c r="P1329" s="3">
        <f t="shared" si="986"/>
        <v>23.920000000000073</v>
      </c>
      <c r="R1329" s="3">
        <f t="shared" si="987"/>
        <v>0</v>
      </c>
      <c r="S1329" s="3">
        <f t="shared" si="988"/>
        <v>0</v>
      </c>
      <c r="T1329" s="3">
        <f t="shared" si="989"/>
        <v>0</v>
      </c>
      <c r="U1329" s="3">
        <f t="shared" si="990"/>
        <v>0</v>
      </c>
    </row>
    <row r="1330" spans="2:21" s="1" customFormat="1" ht="15" customHeight="1" x14ac:dyDescent="0.3">
      <c r="B1330" s="4" t="s">
        <v>2527</v>
      </c>
      <c r="C1330" s="4" t="s">
        <v>2528</v>
      </c>
      <c r="D1330" s="3"/>
      <c r="E1330" s="18">
        <v>16</v>
      </c>
      <c r="F1330" s="18"/>
      <c r="G1330" s="18"/>
      <c r="H1330" s="18"/>
      <c r="I1330" s="18"/>
      <c r="J1330" s="97">
        <f t="shared" si="983"/>
        <v>16</v>
      </c>
      <c r="K1330" s="3">
        <v>238.54</v>
      </c>
      <c r="L1330" s="3">
        <f t="shared" si="984"/>
        <v>3816.64</v>
      </c>
      <c r="M1330" s="3">
        <v>239.58</v>
      </c>
      <c r="N1330" s="3">
        <f t="shared" si="985"/>
        <v>3833.28</v>
      </c>
      <c r="O1330" s="3">
        <f t="shared" si="986"/>
        <v>1.0400000000000205</v>
      </c>
      <c r="P1330" s="3">
        <f t="shared" si="986"/>
        <v>16.640000000000327</v>
      </c>
      <c r="R1330" s="3">
        <f t="shared" si="987"/>
        <v>0</v>
      </c>
      <c r="S1330" s="3">
        <f t="shared" si="988"/>
        <v>0</v>
      </c>
      <c r="T1330" s="3">
        <f t="shared" si="989"/>
        <v>0</v>
      </c>
      <c r="U1330" s="3">
        <f t="shared" si="990"/>
        <v>0</v>
      </c>
    </row>
    <row r="1331" spans="2:21" s="1" customFormat="1" ht="15" customHeight="1" x14ac:dyDescent="0.3">
      <c r="B1331" s="4" t="s">
        <v>2529</v>
      </c>
      <c r="C1331" s="4" t="s">
        <v>2530</v>
      </c>
      <c r="D1331" s="3"/>
      <c r="E1331" s="18">
        <v>22</v>
      </c>
      <c r="F1331" s="18"/>
      <c r="G1331" s="18"/>
      <c r="H1331" s="18"/>
      <c r="I1331" s="18"/>
      <c r="J1331" s="97">
        <f t="shared" si="983"/>
        <v>22</v>
      </c>
      <c r="K1331" s="3">
        <v>167.54</v>
      </c>
      <c r="L1331" s="3">
        <f t="shared" si="984"/>
        <v>3685.88</v>
      </c>
      <c r="M1331" s="3">
        <v>168.58</v>
      </c>
      <c r="N1331" s="3">
        <f t="shared" si="985"/>
        <v>3708.76</v>
      </c>
      <c r="O1331" s="3">
        <f t="shared" si="986"/>
        <v>1.0400000000000205</v>
      </c>
      <c r="P1331" s="3">
        <f t="shared" si="986"/>
        <v>22.880000000000109</v>
      </c>
      <c r="R1331" s="3">
        <f t="shared" si="987"/>
        <v>0</v>
      </c>
      <c r="S1331" s="3">
        <f t="shared" si="988"/>
        <v>0</v>
      </c>
      <c r="T1331" s="3">
        <f t="shared" si="989"/>
        <v>0</v>
      </c>
      <c r="U1331" s="3">
        <f t="shared" si="990"/>
        <v>0</v>
      </c>
    </row>
    <row r="1332" spans="2:21" s="1" customFormat="1" ht="15" customHeight="1" x14ac:dyDescent="0.3">
      <c r="B1332" s="4" t="s">
        <v>2531</v>
      </c>
      <c r="C1332" s="4" t="s">
        <v>2532</v>
      </c>
      <c r="D1332" s="3"/>
      <c r="E1332" s="18">
        <v>20</v>
      </c>
      <c r="F1332" s="18"/>
      <c r="G1332" s="18"/>
      <c r="H1332" s="18"/>
      <c r="I1332" s="18"/>
      <c r="J1332" s="97">
        <f t="shared" si="983"/>
        <v>20</v>
      </c>
      <c r="K1332" s="3">
        <v>272.54000000000002</v>
      </c>
      <c r="L1332" s="3">
        <f t="shared" si="984"/>
        <v>5450.8</v>
      </c>
      <c r="M1332" s="3">
        <v>273.58</v>
      </c>
      <c r="N1332" s="3">
        <f t="shared" si="985"/>
        <v>5471.6</v>
      </c>
      <c r="O1332" s="3">
        <f t="shared" si="986"/>
        <v>1.0399999999999636</v>
      </c>
      <c r="P1332" s="3">
        <f t="shared" si="986"/>
        <v>20.800000000000182</v>
      </c>
      <c r="R1332" s="3">
        <f t="shared" si="987"/>
        <v>0</v>
      </c>
      <c r="S1332" s="3">
        <f t="shared" si="988"/>
        <v>0</v>
      </c>
      <c r="T1332" s="3">
        <f t="shared" si="989"/>
        <v>0</v>
      </c>
      <c r="U1332" s="3">
        <f t="shared" si="990"/>
        <v>0</v>
      </c>
    </row>
    <row r="1333" spans="2:21" s="1" customFormat="1" ht="15" customHeight="1" x14ac:dyDescent="0.3">
      <c r="B1333" s="4" t="s">
        <v>2533</v>
      </c>
      <c r="C1333" s="4" t="s">
        <v>2534</v>
      </c>
      <c r="D1333" s="3"/>
      <c r="E1333" s="18">
        <v>364</v>
      </c>
      <c r="F1333" s="18"/>
      <c r="G1333" s="18"/>
      <c r="H1333" s="18"/>
      <c r="I1333" s="18"/>
      <c r="J1333" s="97">
        <f t="shared" si="983"/>
        <v>364</v>
      </c>
      <c r="K1333" s="3">
        <v>206.54</v>
      </c>
      <c r="L1333" s="3">
        <f t="shared" si="984"/>
        <v>75180.56</v>
      </c>
      <c r="M1333" s="3">
        <v>207.58</v>
      </c>
      <c r="N1333" s="3">
        <f t="shared" si="985"/>
        <v>75559.12</v>
      </c>
      <c r="O1333" s="3">
        <f t="shared" si="986"/>
        <v>1.0400000000000205</v>
      </c>
      <c r="P1333" s="3">
        <f t="shared" si="986"/>
        <v>378.55999999999767</v>
      </c>
      <c r="R1333" s="3">
        <f t="shared" si="987"/>
        <v>0</v>
      </c>
      <c r="S1333" s="3">
        <f t="shared" si="988"/>
        <v>0</v>
      </c>
      <c r="T1333" s="3">
        <f t="shared" si="989"/>
        <v>0</v>
      </c>
      <c r="U1333" s="3">
        <f t="shared" si="990"/>
        <v>0</v>
      </c>
    </row>
    <row r="1334" spans="2:21" s="1" customFormat="1" ht="15" customHeight="1" x14ac:dyDescent="0.3">
      <c r="B1334" s="4" t="s">
        <v>2535</v>
      </c>
      <c r="C1334" s="4" t="s">
        <v>2536</v>
      </c>
      <c r="D1334" s="3"/>
      <c r="E1334" s="18">
        <v>5</v>
      </c>
      <c r="F1334" s="18"/>
      <c r="G1334" s="18"/>
      <c r="H1334" s="18"/>
      <c r="I1334" s="18"/>
      <c r="J1334" s="97">
        <f t="shared" si="983"/>
        <v>5</v>
      </c>
      <c r="K1334" s="3">
        <v>217.24</v>
      </c>
      <c r="L1334" s="3">
        <f t="shared" si="984"/>
        <v>1086.2</v>
      </c>
      <c r="M1334" s="3">
        <v>218.28</v>
      </c>
      <c r="N1334" s="3">
        <f t="shared" si="985"/>
        <v>1091.4000000000001</v>
      </c>
      <c r="O1334" s="3">
        <f t="shared" si="986"/>
        <v>1.039999999999992</v>
      </c>
      <c r="P1334" s="3">
        <f t="shared" si="986"/>
        <v>5.2000000000000455</v>
      </c>
      <c r="R1334" s="3">
        <f t="shared" si="987"/>
        <v>0</v>
      </c>
      <c r="S1334" s="3">
        <f t="shared" si="988"/>
        <v>0</v>
      </c>
      <c r="T1334" s="3">
        <f t="shared" si="989"/>
        <v>0</v>
      </c>
      <c r="U1334" s="3">
        <f t="shared" si="990"/>
        <v>0</v>
      </c>
    </row>
    <row r="1335" spans="2:21" s="1" customFormat="1" ht="15" customHeight="1" x14ac:dyDescent="0.3">
      <c r="B1335" s="4" t="s">
        <v>2537</v>
      </c>
      <c r="C1335" s="4" t="s">
        <v>2538</v>
      </c>
      <c r="D1335" s="3"/>
      <c r="E1335" s="18">
        <v>96</v>
      </c>
      <c r="F1335" s="18"/>
      <c r="G1335" s="18"/>
      <c r="H1335" s="18"/>
      <c r="I1335" s="18"/>
      <c r="J1335" s="97">
        <f t="shared" si="983"/>
        <v>96</v>
      </c>
      <c r="K1335" s="3">
        <v>233.29</v>
      </c>
      <c r="L1335" s="3">
        <f t="shared" si="984"/>
        <v>22395.84</v>
      </c>
      <c r="M1335" s="3">
        <v>234.33</v>
      </c>
      <c r="N1335" s="3">
        <f t="shared" si="985"/>
        <v>22495.68</v>
      </c>
      <c r="O1335" s="3">
        <f t="shared" si="986"/>
        <v>1.0400000000000205</v>
      </c>
      <c r="P1335" s="3">
        <f t="shared" si="986"/>
        <v>99.840000000000146</v>
      </c>
      <c r="R1335" s="3">
        <f t="shared" si="987"/>
        <v>0</v>
      </c>
      <c r="S1335" s="3">
        <f t="shared" si="988"/>
        <v>0</v>
      </c>
      <c r="T1335" s="3">
        <f t="shared" si="989"/>
        <v>0</v>
      </c>
      <c r="U1335" s="3">
        <f t="shared" si="990"/>
        <v>0</v>
      </c>
    </row>
    <row r="1336" spans="2:21" s="1" customFormat="1" ht="15" customHeight="1" x14ac:dyDescent="0.3">
      <c r="B1336" s="4" t="s">
        <v>2539</v>
      </c>
      <c r="C1336" s="4" t="s">
        <v>2540</v>
      </c>
      <c r="D1336" s="3"/>
      <c r="E1336" s="18">
        <v>11</v>
      </c>
      <c r="F1336" s="18"/>
      <c r="G1336" s="18"/>
      <c r="H1336" s="18"/>
      <c r="I1336" s="18"/>
      <c r="J1336" s="97">
        <f t="shared" si="983"/>
        <v>11</v>
      </c>
      <c r="K1336" s="3">
        <v>216.54</v>
      </c>
      <c r="L1336" s="3">
        <f t="shared" si="984"/>
        <v>2381.94</v>
      </c>
      <c r="M1336" s="3">
        <v>217.58</v>
      </c>
      <c r="N1336" s="3">
        <f t="shared" si="985"/>
        <v>2393.38</v>
      </c>
      <c r="O1336" s="3">
        <f t="shared" si="986"/>
        <v>1.0400000000000205</v>
      </c>
      <c r="P1336" s="3">
        <f t="shared" si="986"/>
        <v>11.440000000000055</v>
      </c>
      <c r="R1336" s="3">
        <f t="shared" si="987"/>
        <v>0</v>
      </c>
      <c r="S1336" s="3">
        <f t="shared" si="988"/>
        <v>0</v>
      </c>
      <c r="T1336" s="3">
        <f t="shared" si="989"/>
        <v>0</v>
      </c>
      <c r="U1336" s="3">
        <f t="shared" si="990"/>
        <v>0</v>
      </c>
    </row>
    <row r="1337" spans="2:21" s="1" customFormat="1" ht="15" customHeight="1" x14ac:dyDescent="0.3">
      <c r="B1337" s="4" t="s">
        <v>2541</v>
      </c>
      <c r="C1337" s="4" t="s">
        <v>2542</v>
      </c>
      <c r="D1337" s="3"/>
      <c r="E1337" s="18">
        <v>82</v>
      </c>
      <c r="F1337" s="18"/>
      <c r="G1337" s="18"/>
      <c r="H1337" s="18"/>
      <c r="I1337" s="18"/>
      <c r="J1337" s="97">
        <f t="shared" si="983"/>
        <v>82</v>
      </c>
      <c r="K1337" s="3">
        <v>108.04</v>
      </c>
      <c r="L1337" s="3">
        <f t="shared" si="984"/>
        <v>8859.2800000000007</v>
      </c>
      <c r="M1337" s="3">
        <v>109.08</v>
      </c>
      <c r="N1337" s="3">
        <f t="shared" si="985"/>
        <v>8944.56</v>
      </c>
      <c r="O1337" s="3">
        <f t="shared" si="986"/>
        <v>1.039999999999992</v>
      </c>
      <c r="P1337" s="3">
        <f t="shared" si="986"/>
        <v>85.279999999998836</v>
      </c>
      <c r="R1337" s="3">
        <f t="shared" si="987"/>
        <v>0</v>
      </c>
      <c r="S1337" s="3">
        <f t="shared" si="988"/>
        <v>0</v>
      </c>
      <c r="T1337" s="3">
        <f t="shared" si="989"/>
        <v>0</v>
      </c>
      <c r="U1337" s="3">
        <f t="shared" si="990"/>
        <v>0</v>
      </c>
    </row>
    <row r="1338" spans="2:21" s="1" customFormat="1" ht="15" customHeight="1" x14ac:dyDescent="0.3">
      <c r="B1338" s="4" t="s">
        <v>2543</v>
      </c>
      <c r="C1338" s="4" t="s">
        <v>2544</v>
      </c>
      <c r="D1338" s="3"/>
      <c r="E1338" s="18">
        <v>48</v>
      </c>
      <c r="F1338" s="18"/>
      <c r="G1338" s="18"/>
      <c r="H1338" s="18"/>
      <c r="I1338" s="18"/>
      <c r="J1338" s="97">
        <f t="shared" si="983"/>
        <v>48</v>
      </c>
      <c r="K1338" s="3">
        <v>222.54</v>
      </c>
      <c r="L1338" s="3">
        <f t="shared" si="984"/>
        <v>10681.92</v>
      </c>
      <c r="M1338" s="3">
        <v>223.58</v>
      </c>
      <c r="N1338" s="3">
        <f t="shared" si="985"/>
        <v>10731.84</v>
      </c>
      <c r="O1338" s="3">
        <f t="shared" si="986"/>
        <v>1.0400000000000205</v>
      </c>
      <c r="P1338" s="3">
        <f t="shared" si="986"/>
        <v>49.920000000000073</v>
      </c>
      <c r="R1338" s="3">
        <f t="shared" si="987"/>
        <v>0</v>
      </c>
      <c r="S1338" s="3">
        <f t="shared" si="988"/>
        <v>0</v>
      </c>
      <c r="T1338" s="3">
        <f t="shared" si="989"/>
        <v>0</v>
      </c>
      <c r="U1338" s="3">
        <f t="shared" si="990"/>
        <v>0</v>
      </c>
    </row>
    <row r="1339" spans="2:21" s="1" customFormat="1" ht="15" customHeight="1" x14ac:dyDescent="0.3">
      <c r="B1339" s="4" t="s">
        <v>2545</v>
      </c>
      <c r="C1339" s="4" t="s">
        <v>2546</v>
      </c>
      <c r="D1339" s="3"/>
      <c r="E1339" s="18">
        <v>70</v>
      </c>
      <c r="F1339" s="18"/>
      <c r="G1339" s="18"/>
      <c r="H1339" s="18"/>
      <c r="I1339" s="18"/>
      <c r="J1339" s="97">
        <f t="shared" si="983"/>
        <v>70</v>
      </c>
      <c r="K1339" s="3">
        <v>88.04</v>
      </c>
      <c r="L1339" s="3">
        <f t="shared" si="984"/>
        <v>6162.8</v>
      </c>
      <c r="M1339" s="3">
        <v>89.08</v>
      </c>
      <c r="N1339" s="3">
        <f t="shared" si="985"/>
        <v>6235.6</v>
      </c>
      <c r="O1339" s="3">
        <f t="shared" si="986"/>
        <v>1.039999999999992</v>
      </c>
      <c r="P1339" s="3">
        <f t="shared" si="986"/>
        <v>72.800000000000182</v>
      </c>
      <c r="R1339" s="3">
        <f t="shared" si="987"/>
        <v>0</v>
      </c>
      <c r="S1339" s="3">
        <f t="shared" si="988"/>
        <v>0</v>
      </c>
      <c r="T1339" s="3">
        <f t="shared" si="989"/>
        <v>0</v>
      </c>
      <c r="U1339" s="3">
        <f t="shared" si="990"/>
        <v>0</v>
      </c>
    </row>
    <row r="1340" spans="2:21" s="1" customFormat="1" ht="15" customHeight="1" x14ac:dyDescent="0.3">
      <c r="B1340" s="4" t="s">
        <v>2547</v>
      </c>
      <c r="C1340" s="4" t="s">
        <v>2548</v>
      </c>
      <c r="D1340" s="3"/>
      <c r="E1340" s="18">
        <v>24</v>
      </c>
      <c r="F1340" s="18"/>
      <c r="G1340" s="18"/>
      <c r="H1340" s="18"/>
      <c r="I1340" s="18"/>
      <c r="J1340" s="97">
        <f t="shared" si="983"/>
        <v>24</v>
      </c>
      <c r="K1340" s="3">
        <v>98.04</v>
      </c>
      <c r="L1340" s="3">
        <f t="shared" si="984"/>
        <v>2352.96</v>
      </c>
      <c r="M1340" s="3">
        <v>99.08</v>
      </c>
      <c r="N1340" s="3">
        <f t="shared" si="985"/>
        <v>2377.92</v>
      </c>
      <c r="O1340" s="3">
        <f t="shared" si="986"/>
        <v>1.039999999999992</v>
      </c>
      <c r="P1340" s="3">
        <f t="shared" si="986"/>
        <v>24.960000000000036</v>
      </c>
      <c r="R1340" s="3">
        <f t="shared" si="987"/>
        <v>0</v>
      </c>
      <c r="S1340" s="3">
        <f t="shared" si="988"/>
        <v>0</v>
      </c>
      <c r="T1340" s="3">
        <f t="shared" si="989"/>
        <v>0</v>
      </c>
      <c r="U1340" s="3">
        <f t="shared" si="990"/>
        <v>0</v>
      </c>
    </row>
    <row r="1341" spans="2:21" s="1" customFormat="1" ht="15" hidden="1" customHeight="1" x14ac:dyDescent="0.3">
      <c r="B1341" s="4" t="s">
        <v>2549</v>
      </c>
      <c r="C1341" s="4" t="s">
        <v>2550</v>
      </c>
      <c r="D1341" s="3"/>
      <c r="E1341" s="18">
        <v>1</v>
      </c>
      <c r="F1341" s="18"/>
      <c r="G1341" s="18"/>
      <c r="H1341" s="18"/>
      <c r="I1341" s="18"/>
      <c r="J1341" s="97">
        <f t="shared" si="983"/>
        <v>1</v>
      </c>
      <c r="K1341" s="3">
        <v>4500</v>
      </c>
      <c r="L1341" s="3">
        <f t="shared" si="984"/>
        <v>4500</v>
      </c>
      <c r="M1341" s="3">
        <v>4500</v>
      </c>
      <c r="N1341" s="3">
        <f t="shared" si="985"/>
        <v>4500</v>
      </c>
      <c r="O1341" s="3">
        <f t="shared" si="986"/>
        <v>0</v>
      </c>
      <c r="P1341" s="3">
        <f t="shared" si="986"/>
        <v>0</v>
      </c>
      <c r="R1341" s="3">
        <f t="shared" si="987"/>
        <v>0</v>
      </c>
      <c r="S1341" s="3">
        <f t="shared" si="988"/>
        <v>0</v>
      </c>
      <c r="T1341" s="3">
        <f t="shared" si="989"/>
        <v>0</v>
      </c>
      <c r="U1341" s="3">
        <f t="shared" si="990"/>
        <v>0</v>
      </c>
    </row>
    <row r="1342" spans="2:21" s="1" customFormat="1" ht="25.2" customHeight="1" x14ac:dyDescent="0.3">
      <c r="B1342" s="12" t="s">
        <v>2551</v>
      </c>
      <c r="C1342" s="12" t="s">
        <v>2552</v>
      </c>
      <c r="D1342" s="13"/>
      <c r="E1342" s="17"/>
      <c r="F1342" s="17"/>
      <c r="G1342" s="17"/>
      <c r="H1342" s="17"/>
      <c r="I1342" s="17"/>
      <c r="J1342" s="17"/>
      <c r="K1342" s="13"/>
      <c r="L1342" s="13">
        <f>SUM(L1343:L1358)</f>
        <v>236853.46999999997</v>
      </c>
      <c r="M1342" s="13"/>
      <c r="N1342" s="13">
        <f>SUM(N1343:N1358)</f>
        <v>240246.46999999997</v>
      </c>
      <c r="O1342" s="13"/>
      <c r="P1342" s="13">
        <f>SUM(P1343:P1358)</f>
        <v>3393</v>
      </c>
      <c r="R1342" s="13">
        <f t="shared" ref="R1342:U1342" si="991">SUM(R1343:R1358)</f>
        <v>0</v>
      </c>
      <c r="S1342" s="13">
        <f t="shared" si="991"/>
        <v>0</v>
      </c>
      <c r="T1342" s="13">
        <f t="shared" si="991"/>
        <v>0</v>
      </c>
      <c r="U1342" s="13">
        <f t="shared" si="991"/>
        <v>0</v>
      </c>
    </row>
    <row r="1343" spans="2:21" s="1" customFormat="1" ht="15" customHeight="1" x14ac:dyDescent="0.3">
      <c r="B1343" s="4" t="s">
        <v>2553</v>
      </c>
      <c r="C1343" s="4" t="s">
        <v>2554</v>
      </c>
      <c r="D1343" s="3"/>
      <c r="E1343" s="18">
        <v>1321</v>
      </c>
      <c r="F1343" s="18"/>
      <c r="G1343" s="18"/>
      <c r="H1343" s="18"/>
      <c r="I1343" s="18"/>
      <c r="J1343" s="97">
        <f t="shared" ref="J1343:J1358" si="992">SUM(E1343:I1343)</f>
        <v>1321</v>
      </c>
      <c r="K1343" s="3">
        <v>73.989999999999995</v>
      </c>
      <c r="L1343" s="3">
        <f t="shared" ref="L1343:L1358" si="993">+ROUND(+IF(J1343="",0,J1343*K1343),2)</f>
        <v>97740.79</v>
      </c>
      <c r="M1343" s="3">
        <v>74.989999999999995</v>
      </c>
      <c r="N1343" s="3">
        <f t="shared" ref="N1343:N1358" si="994">+ROUND(+IF(J1343="",0,J1343*M1343),2)</f>
        <v>99061.79</v>
      </c>
      <c r="O1343" s="3">
        <f t="shared" ref="O1343:P1358" si="995">+M1343-K1343</f>
        <v>1</v>
      </c>
      <c r="P1343" s="3">
        <f t="shared" si="995"/>
        <v>1321</v>
      </c>
      <c r="R1343" s="3">
        <f t="shared" ref="R1343:R1358" si="996">+ROUND($K1343*F1343,2)</f>
        <v>0</v>
      </c>
      <c r="S1343" s="3">
        <f t="shared" ref="S1343:S1358" si="997">+ROUND($K1343*G1343,2)</f>
        <v>0</v>
      </c>
      <c r="T1343" s="3">
        <f t="shared" ref="T1343:T1358" si="998">+ROUND($K1343*H1343,2)</f>
        <v>0</v>
      </c>
      <c r="U1343" s="3">
        <f t="shared" ref="U1343:U1358" si="999">+ROUND($K1343*I1343,2)</f>
        <v>0</v>
      </c>
    </row>
    <row r="1344" spans="2:21" s="1" customFormat="1" ht="15" customHeight="1" x14ac:dyDescent="0.3">
      <c r="B1344" s="4" t="s">
        <v>2555</v>
      </c>
      <c r="C1344" s="4" t="s">
        <v>2556</v>
      </c>
      <c r="D1344" s="3"/>
      <c r="E1344" s="18">
        <v>171</v>
      </c>
      <c r="F1344" s="18"/>
      <c r="G1344" s="18"/>
      <c r="H1344" s="18"/>
      <c r="I1344" s="18"/>
      <c r="J1344" s="97">
        <f t="shared" si="992"/>
        <v>171</v>
      </c>
      <c r="K1344" s="3">
        <v>73.989999999999995</v>
      </c>
      <c r="L1344" s="3">
        <f t="shared" si="993"/>
        <v>12652.29</v>
      </c>
      <c r="M1344" s="3">
        <v>74.989999999999995</v>
      </c>
      <c r="N1344" s="3">
        <f t="shared" si="994"/>
        <v>12823.29</v>
      </c>
      <c r="O1344" s="3">
        <f t="shared" si="995"/>
        <v>1</v>
      </c>
      <c r="P1344" s="3">
        <f t="shared" si="995"/>
        <v>171</v>
      </c>
      <c r="R1344" s="3">
        <f t="shared" si="996"/>
        <v>0</v>
      </c>
      <c r="S1344" s="3">
        <f t="shared" si="997"/>
        <v>0</v>
      </c>
      <c r="T1344" s="3">
        <f t="shared" si="998"/>
        <v>0</v>
      </c>
      <c r="U1344" s="3">
        <f t="shared" si="999"/>
        <v>0</v>
      </c>
    </row>
    <row r="1345" spans="2:21" s="1" customFormat="1" ht="15" customHeight="1" x14ac:dyDescent="0.3">
      <c r="B1345" s="4" t="s">
        <v>2557</v>
      </c>
      <c r="C1345" s="4" t="s">
        <v>2558</v>
      </c>
      <c r="D1345" s="3"/>
      <c r="E1345" s="18">
        <v>19</v>
      </c>
      <c r="F1345" s="18"/>
      <c r="G1345" s="18"/>
      <c r="H1345" s="18"/>
      <c r="I1345" s="18"/>
      <c r="J1345" s="97">
        <f t="shared" si="992"/>
        <v>19</v>
      </c>
      <c r="K1345" s="3">
        <v>73.989999999999995</v>
      </c>
      <c r="L1345" s="3">
        <f t="shared" si="993"/>
        <v>1405.81</v>
      </c>
      <c r="M1345" s="3">
        <v>74.989999999999995</v>
      </c>
      <c r="N1345" s="3">
        <f t="shared" si="994"/>
        <v>1424.81</v>
      </c>
      <c r="O1345" s="3">
        <f t="shared" si="995"/>
        <v>1</v>
      </c>
      <c r="P1345" s="3">
        <f t="shared" si="995"/>
        <v>19</v>
      </c>
      <c r="R1345" s="3">
        <f t="shared" si="996"/>
        <v>0</v>
      </c>
      <c r="S1345" s="3">
        <f t="shared" si="997"/>
        <v>0</v>
      </c>
      <c r="T1345" s="3">
        <f t="shared" si="998"/>
        <v>0</v>
      </c>
      <c r="U1345" s="3">
        <f t="shared" si="999"/>
        <v>0</v>
      </c>
    </row>
    <row r="1346" spans="2:21" s="1" customFormat="1" ht="15" customHeight="1" x14ac:dyDescent="0.3">
      <c r="B1346" s="4" t="s">
        <v>2559</v>
      </c>
      <c r="C1346" s="4" t="s">
        <v>2560</v>
      </c>
      <c r="D1346" s="3"/>
      <c r="E1346" s="18">
        <v>8</v>
      </c>
      <c r="F1346" s="18"/>
      <c r="G1346" s="18"/>
      <c r="H1346" s="18"/>
      <c r="I1346" s="18"/>
      <c r="J1346" s="97">
        <f t="shared" si="992"/>
        <v>8</v>
      </c>
      <c r="K1346" s="3">
        <v>73.989999999999995</v>
      </c>
      <c r="L1346" s="3">
        <f t="shared" si="993"/>
        <v>591.91999999999996</v>
      </c>
      <c r="M1346" s="3">
        <v>74.989999999999995</v>
      </c>
      <c r="N1346" s="3">
        <f t="shared" si="994"/>
        <v>599.91999999999996</v>
      </c>
      <c r="O1346" s="3">
        <f t="shared" si="995"/>
        <v>1</v>
      </c>
      <c r="P1346" s="3">
        <f t="shared" si="995"/>
        <v>8</v>
      </c>
      <c r="R1346" s="3">
        <f t="shared" si="996"/>
        <v>0</v>
      </c>
      <c r="S1346" s="3">
        <f t="shared" si="997"/>
        <v>0</v>
      </c>
      <c r="T1346" s="3">
        <f t="shared" si="998"/>
        <v>0</v>
      </c>
      <c r="U1346" s="3">
        <f t="shared" si="999"/>
        <v>0</v>
      </c>
    </row>
    <row r="1347" spans="2:21" s="1" customFormat="1" ht="15" customHeight="1" x14ac:dyDescent="0.3">
      <c r="B1347" s="4" t="s">
        <v>2561</v>
      </c>
      <c r="C1347" s="4" t="s">
        <v>2562</v>
      </c>
      <c r="D1347" s="3"/>
      <c r="E1347" s="18">
        <v>99</v>
      </c>
      <c r="F1347" s="18"/>
      <c r="G1347" s="18"/>
      <c r="H1347" s="18"/>
      <c r="I1347" s="18"/>
      <c r="J1347" s="97">
        <f t="shared" si="992"/>
        <v>99</v>
      </c>
      <c r="K1347" s="3">
        <v>73.989999999999995</v>
      </c>
      <c r="L1347" s="3">
        <f t="shared" si="993"/>
        <v>7325.01</v>
      </c>
      <c r="M1347" s="3">
        <v>74.989999999999995</v>
      </c>
      <c r="N1347" s="3">
        <f t="shared" si="994"/>
        <v>7424.01</v>
      </c>
      <c r="O1347" s="3">
        <f t="shared" si="995"/>
        <v>1</v>
      </c>
      <c r="P1347" s="3">
        <f t="shared" si="995"/>
        <v>99</v>
      </c>
      <c r="R1347" s="3">
        <f t="shared" si="996"/>
        <v>0</v>
      </c>
      <c r="S1347" s="3">
        <f t="shared" si="997"/>
        <v>0</v>
      </c>
      <c r="T1347" s="3">
        <f t="shared" si="998"/>
        <v>0</v>
      </c>
      <c r="U1347" s="3">
        <f t="shared" si="999"/>
        <v>0</v>
      </c>
    </row>
    <row r="1348" spans="2:21" s="1" customFormat="1" ht="15" customHeight="1" x14ac:dyDescent="0.3">
      <c r="B1348" s="4" t="s">
        <v>2563</v>
      </c>
      <c r="C1348" s="4" t="s">
        <v>2564</v>
      </c>
      <c r="D1348" s="3"/>
      <c r="E1348" s="18">
        <v>10</v>
      </c>
      <c r="F1348" s="18"/>
      <c r="G1348" s="18"/>
      <c r="H1348" s="18"/>
      <c r="I1348" s="18"/>
      <c r="J1348" s="97">
        <f t="shared" si="992"/>
        <v>10</v>
      </c>
      <c r="K1348" s="3">
        <v>73.989999999999995</v>
      </c>
      <c r="L1348" s="3">
        <f t="shared" si="993"/>
        <v>739.9</v>
      </c>
      <c r="M1348" s="3">
        <v>74.989999999999995</v>
      </c>
      <c r="N1348" s="3">
        <f t="shared" si="994"/>
        <v>749.9</v>
      </c>
      <c r="O1348" s="3">
        <f t="shared" si="995"/>
        <v>1</v>
      </c>
      <c r="P1348" s="3">
        <f t="shared" si="995"/>
        <v>10</v>
      </c>
      <c r="R1348" s="3">
        <f t="shared" si="996"/>
        <v>0</v>
      </c>
      <c r="S1348" s="3">
        <f t="shared" si="997"/>
        <v>0</v>
      </c>
      <c r="T1348" s="3">
        <f t="shared" si="998"/>
        <v>0</v>
      </c>
      <c r="U1348" s="3">
        <f t="shared" si="999"/>
        <v>0</v>
      </c>
    </row>
    <row r="1349" spans="2:21" s="1" customFormat="1" ht="15" customHeight="1" x14ac:dyDescent="0.3">
      <c r="B1349" s="4" t="s">
        <v>2565</v>
      </c>
      <c r="C1349" s="4" t="s">
        <v>2566</v>
      </c>
      <c r="D1349" s="3"/>
      <c r="E1349" s="18">
        <v>31</v>
      </c>
      <c r="F1349" s="18"/>
      <c r="G1349" s="18"/>
      <c r="H1349" s="18"/>
      <c r="I1349" s="18"/>
      <c r="J1349" s="97">
        <f t="shared" si="992"/>
        <v>31</v>
      </c>
      <c r="K1349" s="3">
        <v>73.989999999999995</v>
      </c>
      <c r="L1349" s="3">
        <f t="shared" si="993"/>
        <v>2293.69</v>
      </c>
      <c r="M1349" s="3">
        <v>74.989999999999995</v>
      </c>
      <c r="N1349" s="3">
        <f t="shared" si="994"/>
        <v>2324.69</v>
      </c>
      <c r="O1349" s="3">
        <f t="shared" si="995"/>
        <v>1</v>
      </c>
      <c r="P1349" s="3">
        <f t="shared" si="995"/>
        <v>31</v>
      </c>
      <c r="R1349" s="3">
        <f t="shared" si="996"/>
        <v>0</v>
      </c>
      <c r="S1349" s="3">
        <f t="shared" si="997"/>
        <v>0</v>
      </c>
      <c r="T1349" s="3">
        <f t="shared" si="998"/>
        <v>0</v>
      </c>
      <c r="U1349" s="3">
        <f t="shared" si="999"/>
        <v>0</v>
      </c>
    </row>
    <row r="1350" spans="2:21" s="1" customFormat="1" ht="15" customHeight="1" x14ac:dyDescent="0.3">
      <c r="B1350" s="4" t="s">
        <v>2567</v>
      </c>
      <c r="C1350" s="4" t="s">
        <v>2568</v>
      </c>
      <c r="D1350" s="3"/>
      <c r="E1350" s="18">
        <v>226</v>
      </c>
      <c r="F1350" s="18"/>
      <c r="G1350" s="18"/>
      <c r="H1350" s="18"/>
      <c r="I1350" s="18"/>
      <c r="J1350" s="97">
        <f t="shared" si="992"/>
        <v>226</v>
      </c>
      <c r="K1350" s="3">
        <v>119.29</v>
      </c>
      <c r="L1350" s="3">
        <f t="shared" si="993"/>
        <v>26959.54</v>
      </c>
      <c r="M1350" s="3">
        <v>120.29</v>
      </c>
      <c r="N1350" s="3">
        <f t="shared" si="994"/>
        <v>27185.54</v>
      </c>
      <c r="O1350" s="3">
        <f t="shared" si="995"/>
        <v>1</v>
      </c>
      <c r="P1350" s="3">
        <f t="shared" si="995"/>
        <v>226</v>
      </c>
      <c r="R1350" s="3">
        <f t="shared" si="996"/>
        <v>0</v>
      </c>
      <c r="S1350" s="3">
        <f t="shared" si="997"/>
        <v>0</v>
      </c>
      <c r="T1350" s="3">
        <f t="shared" si="998"/>
        <v>0</v>
      </c>
      <c r="U1350" s="3">
        <f t="shared" si="999"/>
        <v>0</v>
      </c>
    </row>
    <row r="1351" spans="2:21" s="1" customFormat="1" ht="15" customHeight="1" x14ac:dyDescent="0.3">
      <c r="B1351" s="4" t="s">
        <v>2569</v>
      </c>
      <c r="C1351" s="4" t="s">
        <v>2570</v>
      </c>
      <c r="D1351" s="3"/>
      <c r="E1351" s="18">
        <v>222</v>
      </c>
      <c r="F1351" s="18"/>
      <c r="G1351" s="18"/>
      <c r="H1351" s="18"/>
      <c r="I1351" s="18"/>
      <c r="J1351" s="97">
        <f t="shared" si="992"/>
        <v>222</v>
      </c>
      <c r="K1351" s="3">
        <v>73.989999999999995</v>
      </c>
      <c r="L1351" s="3">
        <f t="shared" si="993"/>
        <v>16425.78</v>
      </c>
      <c r="M1351" s="3">
        <v>74.989999999999995</v>
      </c>
      <c r="N1351" s="3">
        <f t="shared" si="994"/>
        <v>16647.78</v>
      </c>
      <c r="O1351" s="3">
        <f t="shared" si="995"/>
        <v>1</v>
      </c>
      <c r="P1351" s="3">
        <f t="shared" si="995"/>
        <v>222</v>
      </c>
      <c r="R1351" s="3">
        <f t="shared" si="996"/>
        <v>0</v>
      </c>
      <c r="S1351" s="3">
        <f t="shared" si="997"/>
        <v>0</v>
      </c>
      <c r="T1351" s="3">
        <f t="shared" si="998"/>
        <v>0</v>
      </c>
      <c r="U1351" s="3">
        <f t="shared" si="999"/>
        <v>0</v>
      </c>
    </row>
    <row r="1352" spans="2:21" s="1" customFormat="1" ht="15" customHeight="1" x14ac:dyDescent="0.3">
      <c r="B1352" s="4" t="s">
        <v>2571</v>
      </c>
      <c r="C1352" s="4" t="s">
        <v>2572</v>
      </c>
      <c r="D1352" s="3"/>
      <c r="E1352" s="18">
        <v>257</v>
      </c>
      <c r="F1352" s="18"/>
      <c r="G1352" s="18"/>
      <c r="H1352" s="18"/>
      <c r="I1352" s="18"/>
      <c r="J1352" s="97">
        <f t="shared" si="992"/>
        <v>257</v>
      </c>
      <c r="K1352" s="3">
        <v>73.989999999999995</v>
      </c>
      <c r="L1352" s="3">
        <f t="shared" si="993"/>
        <v>19015.43</v>
      </c>
      <c r="M1352" s="3">
        <v>74.989999999999995</v>
      </c>
      <c r="N1352" s="3">
        <f t="shared" si="994"/>
        <v>19272.43</v>
      </c>
      <c r="O1352" s="3">
        <f t="shared" si="995"/>
        <v>1</v>
      </c>
      <c r="P1352" s="3">
        <f t="shared" si="995"/>
        <v>257</v>
      </c>
      <c r="R1352" s="3">
        <f t="shared" si="996"/>
        <v>0</v>
      </c>
      <c r="S1352" s="3">
        <f t="shared" si="997"/>
        <v>0</v>
      </c>
      <c r="T1352" s="3">
        <f t="shared" si="998"/>
        <v>0</v>
      </c>
      <c r="U1352" s="3">
        <f t="shared" si="999"/>
        <v>0</v>
      </c>
    </row>
    <row r="1353" spans="2:21" s="1" customFormat="1" ht="15" customHeight="1" x14ac:dyDescent="0.3">
      <c r="B1353" s="4" t="s">
        <v>2573</v>
      </c>
      <c r="C1353" s="4" t="s">
        <v>2574</v>
      </c>
      <c r="D1353" s="3"/>
      <c r="E1353" s="18">
        <v>11</v>
      </c>
      <c r="F1353" s="18"/>
      <c r="G1353" s="18"/>
      <c r="H1353" s="18"/>
      <c r="I1353" s="18"/>
      <c r="J1353" s="97">
        <f t="shared" si="992"/>
        <v>11</v>
      </c>
      <c r="K1353" s="3">
        <v>73.989999999999995</v>
      </c>
      <c r="L1353" s="3">
        <f t="shared" si="993"/>
        <v>813.89</v>
      </c>
      <c r="M1353" s="3">
        <v>74.989999999999995</v>
      </c>
      <c r="N1353" s="3">
        <f t="shared" si="994"/>
        <v>824.89</v>
      </c>
      <c r="O1353" s="3">
        <f t="shared" si="995"/>
        <v>1</v>
      </c>
      <c r="P1353" s="3">
        <f t="shared" si="995"/>
        <v>11</v>
      </c>
      <c r="R1353" s="3">
        <f t="shared" si="996"/>
        <v>0</v>
      </c>
      <c r="S1353" s="3">
        <f t="shared" si="997"/>
        <v>0</v>
      </c>
      <c r="T1353" s="3">
        <f t="shared" si="998"/>
        <v>0</v>
      </c>
      <c r="U1353" s="3">
        <f t="shared" si="999"/>
        <v>0</v>
      </c>
    </row>
    <row r="1354" spans="2:21" s="1" customFormat="1" ht="15" customHeight="1" x14ac:dyDescent="0.3">
      <c r="B1354" s="4" t="s">
        <v>2575</v>
      </c>
      <c r="C1354" s="4" t="s">
        <v>2576</v>
      </c>
      <c r="D1354" s="3"/>
      <c r="E1354" s="18">
        <v>428</v>
      </c>
      <c r="F1354" s="18"/>
      <c r="G1354" s="18"/>
      <c r="H1354" s="18"/>
      <c r="I1354" s="18"/>
      <c r="J1354" s="97">
        <f t="shared" si="992"/>
        <v>428</v>
      </c>
      <c r="K1354" s="3">
        <v>50.19</v>
      </c>
      <c r="L1354" s="3">
        <f t="shared" si="993"/>
        <v>21481.32</v>
      </c>
      <c r="M1354" s="3">
        <v>51.19</v>
      </c>
      <c r="N1354" s="3">
        <f t="shared" si="994"/>
        <v>21909.32</v>
      </c>
      <c r="O1354" s="3">
        <f t="shared" si="995"/>
        <v>1</v>
      </c>
      <c r="P1354" s="3">
        <f t="shared" si="995"/>
        <v>428</v>
      </c>
      <c r="R1354" s="3">
        <f t="shared" si="996"/>
        <v>0</v>
      </c>
      <c r="S1354" s="3">
        <f t="shared" si="997"/>
        <v>0</v>
      </c>
      <c r="T1354" s="3">
        <f t="shared" si="998"/>
        <v>0</v>
      </c>
      <c r="U1354" s="3">
        <f t="shared" si="999"/>
        <v>0</v>
      </c>
    </row>
    <row r="1355" spans="2:21" s="1" customFormat="1" ht="15" customHeight="1" x14ac:dyDescent="0.3">
      <c r="B1355" s="4" t="s">
        <v>2577</v>
      </c>
      <c r="C1355" s="4" t="s">
        <v>2578</v>
      </c>
      <c r="D1355" s="3"/>
      <c r="E1355" s="18">
        <v>323</v>
      </c>
      <c r="F1355" s="18"/>
      <c r="G1355" s="18"/>
      <c r="H1355" s="18"/>
      <c r="I1355" s="18"/>
      <c r="J1355" s="97">
        <f t="shared" si="992"/>
        <v>323</v>
      </c>
      <c r="K1355" s="3">
        <v>52.19</v>
      </c>
      <c r="L1355" s="3">
        <f t="shared" si="993"/>
        <v>16857.37</v>
      </c>
      <c r="M1355" s="3">
        <v>53.19</v>
      </c>
      <c r="N1355" s="3">
        <f t="shared" si="994"/>
        <v>17180.37</v>
      </c>
      <c r="O1355" s="3">
        <f t="shared" si="995"/>
        <v>1</v>
      </c>
      <c r="P1355" s="3">
        <f t="shared" si="995"/>
        <v>323</v>
      </c>
      <c r="R1355" s="3">
        <f t="shared" si="996"/>
        <v>0</v>
      </c>
      <c r="S1355" s="3">
        <f t="shared" si="997"/>
        <v>0</v>
      </c>
      <c r="T1355" s="3">
        <f t="shared" si="998"/>
        <v>0</v>
      </c>
      <c r="U1355" s="3">
        <f t="shared" si="999"/>
        <v>0</v>
      </c>
    </row>
    <row r="1356" spans="2:21" s="1" customFormat="1" ht="15" customHeight="1" x14ac:dyDescent="0.3">
      <c r="B1356" s="4" t="s">
        <v>2579</v>
      </c>
      <c r="C1356" s="4" t="s">
        <v>2580</v>
      </c>
      <c r="D1356" s="3"/>
      <c r="E1356" s="18">
        <v>76</v>
      </c>
      <c r="F1356" s="18"/>
      <c r="G1356" s="18"/>
      <c r="H1356" s="18"/>
      <c r="I1356" s="18"/>
      <c r="J1356" s="97">
        <f t="shared" si="992"/>
        <v>76</v>
      </c>
      <c r="K1356" s="3">
        <v>55.19</v>
      </c>
      <c r="L1356" s="3">
        <f t="shared" si="993"/>
        <v>4194.4399999999996</v>
      </c>
      <c r="M1356" s="3">
        <v>56.19</v>
      </c>
      <c r="N1356" s="3">
        <f t="shared" si="994"/>
        <v>4270.4399999999996</v>
      </c>
      <c r="O1356" s="3">
        <f t="shared" si="995"/>
        <v>1</v>
      </c>
      <c r="P1356" s="3">
        <f t="shared" si="995"/>
        <v>76</v>
      </c>
      <c r="R1356" s="3">
        <f t="shared" si="996"/>
        <v>0</v>
      </c>
      <c r="S1356" s="3">
        <f t="shared" si="997"/>
        <v>0</v>
      </c>
      <c r="T1356" s="3">
        <f t="shared" si="998"/>
        <v>0</v>
      </c>
      <c r="U1356" s="3">
        <f t="shared" si="999"/>
        <v>0</v>
      </c>
    </row>
    <row r="1357" spans="2:21" s="1" customFormat="1" ht="15" customHeight="1" x14ac:dyDescent="0.3">
      <c r="B1357" s="4" t="s">
        <v>2581</v>
      </c>
      <c r="C1357" s="4" t="s">
        <v>2582</v>
      </c>
      <c r="D1357" s="3"/>
      <c r="E1357" s="18">
        <v>109</v>
      </c>
      <c r="F1357" s="18"/>
      <c r="G1357" s="18"/>
      <c r="H1357" s="18"/>
      <c r="I1357" s="18"/>
      <c r="J1357" s="97">
        <f t="shared" si="992"/>
        <v>109</v>
      </c>
      <c r="K1357" s="3">
        <v>50.19</v>
      </c>
      <c r="L1357" s="3">
        <f t="shared" si="993"/>
        <v>5470.71</v>
      </c>
      <c r="M1357" s="3">
        <v>51.19</v>
      </c>
      <c r="N1357" s="3">
        <f t="shared" si="994"/>
        <v>5579.71</v>
      </c>
      <c r="O1357" s="3">
        <f t="shared" si="995"/>
        <v>1</v>
      </c>
      <c r="P1357" s="3">
        <f t="shared" si="995"/>
        <v>109</v>
      </c>
      <c r="R1357" s="3">
        <f t="shared" si="996"/>
        <v>0</v>
      </c>
      <c r="S1357" s="3">
        <f t="shared" si="997"/>
        <v>0</v>
      </c>
      <c r="T1357" s="3">
        <f t="shared" si="998"/>
        <v>0</v>
      </c>
      <c r="U1357" s="3">
        <f t="shared" si="999"/>
        <v>0</v>
      </c>
    </row>
    <row r="1358" spans="2:21" s="1" customFormat="1" ht="15" customHeight="1" x14ac:dyDescent="0.3">
      <c r="B1358" s="4" t="s">
        <v>2583</v>
      </c>
      <c r="C1358" s="4" t="s">
        <v>2204</v>
      </c>
      <c r="D1358" s="3" t="s">
        <v>28</v>
      </c>
      <c r="E1358" s="18">
        <v>82</v>
      </c>
      <c r="F1358" s="18"/>
      <c r="G1358" s="18"/>
      <c r="H1358" s="18"/>
      <c r="I1358" s="18"/>
      <c r="J1358" s="97">
        <f t="shared" si="992"/>
        <v>82</v>
      </c>
      <c r="K1358" s="3">
        <v>35.19</v>
      </c>
      <c r="L1358" s="3">
        <f t="shared" si="993"/>
        <v>2885.58</v>
      </c>
      <c r="M1358" s="3">
        <v>36.19</v>
      </c>
      <c r="N1358" s="3">
        <f t="shared" si="994"/>
        <v>2967.58</v>
      </c>
      <c r="O1358" s="3">
        <f t="shared" si="995"/>
        <v>1</v>
      </c>
      <c r="P1358" s="3">
        <f t="shared" si="995"/>
        <v>82</v>
      </c>
      <c r="R1358" s="3">
        <f t="shared" si="996"/>
        <v>0</v>
      </c>
      <c r="S1358" s="3">
        <f t="shared" si="997"/>
        <v>0</v>
      </c>
      <c r="T1358" s="3">
        <f t="shared" si="998"/>
        <v>0</v>
      </c>
      <c r="U1358" s="3">
        <f t="shared" si="999"/>
        <v>0</v>
      </c>
    </row>
    <row r="1359" spans="2:21" s="1" customFormat="1" ht="25.2" customHeight="1" x14ac:dyDescent="0.3">
      <c r="B1359" s="12" t="s">
        <v>2584</v>
      </c>
      <c r="C1359" s="12" t="s">
        <v>2585</v>
      </c>
      <c r="D1359" s="13"/>
      <c r="E1359" s="17"/>
      <c r="F1359" s="17"/>
      <c r="G1359" s="17"/>
      <c r="H1359" s="17"/>
      <c r="I1359" s="17"/>
      <c r="J1359" s="17"/>
      <c r="K1359" s="13"/>
      <c r="L1359" s="13">
        <f>SUM(L1360:L1371)</f>
        <v>737853.59</v>
      </c>
      <c r="M1359" s="13"/>
      <c r="N1359" s="13">
        <f>SUM(N1360:N1371)</f>
        <v>739406.67</v>
      </c>
      <c r="O1359" s="13"/>
      <c r="P1359" s="13">
        <f>SUM(P1360:P1371)</f>
        <v>1553.0800000000181</v>
      </c>
      <c r="R1359" s="13">
        <f t="shared" ref="R1359:U1359" si="1000">SUM(R1360:R1371)</f>
        <v>0</v>
      </c>
      <c r="S1359" s="13">
        <f t="shared" si="1000"/>
        <v>0</v>
      </c>
      <c r="T1359" s="13">
        <f t="shared" si="1000"/>
        <v>0</v>
      </c>
      <c r="U1359" s="13">
        <f t="shared" si="1000"/>
        <v>0</v>
      </c>
    </row>
    <row r="1360" spans="2:21" s="1" customFormat="1" ht="15" customHeight="1" x14ac:dyDescent="0.3">
      <c r="B1360" s="4" t="s">
        <v>2586</v>
      </c>
      <c r="C1360" s="4" t="s">
        <v>2587</v>
      </c>
      <c r="D1360" s="3"/>
      <c r="E1360" s="18">
        <v>2</v>
      </c>
      <c r="F1360" s="18"/>
      <c r="G1360" s="18"/>
      <c r="H1360" s="18"/>
      <c r="I1360" s="18"/>
      <c r="J1360" s="97">
        <f t="shared" ref="J1360:J1371" si="1001">SUM(E1360:I1360)</f>
        <v>2</v>
      </c>
      <c r="K1360" s="3">
        <v>9022.2900000000009</v>
      </c>
      <c r="L1360" s="3">
        <f t="shared" ref="L1360:L1371" si="1002">+ROUND(+IF(J1360="",0,J1360*K1360),2)</f>
        <v>18044.580000000002</v>
      </c>
      <c r="M1360" s="3">
        <v>9047.34</v>
      </c>
      <c r="N1360" s="3">
        <f t="shared" ref="N1360:N1371" si="1003">+ROUND(+IF(J1360="",0,J1360*M1360),2)</f>
        <v>18094.68</v>
      </c>
      <c r="O1360" s="3">
        <f t="shared" ref="O1360:P1371" si="1004">+M1360-K1360</f>
        <v>25.049999999999272</v>
      </c>
      <c r="P1360" s="3">
        <f t="shared" si="1004"/>
        <v>50.099999999998545</v>
      </c>
      <c r="R1360" s="3">
        <f t="shared" ref="R1360:R1371" si="1005">+ROUND($K1360*F1360,2)</f>
        <v>0</v>
      </c>
      <c r="S1360" s="3">
        <f t="shared" ref="S1360:S1371" si="1006">+ROUND($K1360*G1360,2)</f>
        <v>0</v>
      </c>
      <c r="T1360" s="3">
        <f t="shared" ref="T1360:T1371" si="1007">+ROUND($K1360*H1360,2)</f>
        <v>0</v>
      </c>
      <c r="U1360" s="3">
        <f t="shared" ref="U1360:U1371" si="1008">+ROUND($K1360*I1360,2)</f>
        <v>0</v>
      </c>
    </row>
    <row r="1361" spans="2:21" s="1" customFormat="1" ht="15" customHeight="1" x14ac:dyDescent="0.3">
      <c r="B1361" s="4" t="s">
        <v>2588</v>
      </c>
      <c r="C1361" s="4" t="s">
        <v>2589</v>
      </c>
      <c r="D1361" s="3"/>
      <c r="E1361" s="18">
        <v>17</v>
      </c>
      <c r="F1361" s="18"/>
      <c r="G1361" s="18"/>
      <c r="H1361" s="18"/>
      <c r="I1361" s="18"/>
      <c r="J1361" s="97">
        <f t="shared" si="1001"/>
        <v>17</v>
      </c>
      <c r="K1361" s="3">
        <v>11624.29</v>
      </c>
      <c r="L1361" s="3">
        <f t="shared" si="1002"/>
        <v>197612.93</v>
      </c>
      <c r="M1361" s="3">
        <v>11649.34</v>
      </c>
      <c r="N1361" s="3">
        <f t="shared" si="1003"/>
        <v>198038.78</v>
      </c>
      <c r="O1361" s="3">
        <f t="shared" si="1004"/>
        <v>25.049999999999272</v>
      </c>
      <c r="P1361" s="3">
        <f t="shared" si="1004"/>
        <v>425.85000000000582</v>
      </c>
      <c r="R1361" s="3">
        <f t="shared" si="1005"/>
        <v>0</v>
      </c>
      <c r="S1361" s="3">
        <f t="shared" si="1006"/>
        <v>0</v>
      </c>
      <c r="T1361" s="3">
        <f t="shared" si="1007"/>
        <v>0</v>
      </c>
      <c r="U1361" s="3">
        <f t="shared" si="1008"/>
        <v>0</v>
      </c>
    </row>
    <row r="1362" spans="2:21" s="1" customFormat="1" ht="15" customHeight="1" x14ac:dyDescent="0.3">
      <c r="B1362" s="4" t="s">
        <v>2590</v>
      </c>
      <c r="C1362" s="4" t="s">
        <v>2591</v>
      </c>
      <c r="D1362" s="3"/>
      <c r="E1362" s="18">
        <v>6</v>
      </c>
      <c r="F1362" s="18"/>
      <c r="G1362" s="18"/>
      <c r="H1362" s="18"/>
      <c r="I1362" s="18"/>
      <c r="J1362" s="97">
        <f t="shared" si="1001"/>
        <v>6</v>
      </c>
      <c r="K1362" s="3">
        <v>16746.59</v>
      </c>
      <c r="L1362" s="3">
        <f t="shared" si="1002"/>
        <v>100479.54</v>
      </c>
      <c r="M1362" s="3">
        <v>16771.64</v>
      </c>
      <c r="N1362" s="3">
        <f t="shared" si="1003"/>
        <v>100629.84</v>
      </c>
      <c r="O1362" s="3">
        <f t="shared" si="1004"/>
        <v>25.049999999999272</v>
      </c>
      <c r="P1362" s="3">
        <f t="shared" si="1004"/>
        <v>150.30000000000291</v>
      </c>
      <c r="R1362" s="3">
        <f t="shared" si="1005"/>
        <v>0</v>
      </c>
      <c r="S1362" s="3">
        <f t="shared" si="1006"/>
        <v>0</v>
      </c>
      <c r="T1362" s="3">
        <f t="shared" si="1007"/>
        <v>0</v>
      </c>
      <c r="U1362" s="3">
        <f t="shared" si="1008"/>
        <v>0</v>
      </c>
    </row>
    <row r="1363" spans="2:21" s="1" customFormat="1" ht="15" customHeight="1" x14ac:dyDescent="0.3">
      <c r="B1363" s="4" t="s">
        <v>2592</v>
      </c>
      <c r="C1363" s="4" t="s">
        <v>2593</v>
      </c>
      <c r="D1363" s="3"/>
      <c r="E1363" s="18">
        <v>5</v>
      </c>
      <c r="F1363" s="18"/>
      <c r="G1363" s="18"/>
      <c r="H1363" s="18"/>
      <c r="I1363" s="18"/>
      <c r="J1363" s="97">
        <f t="shared" si="1001"/>
        <v>5</v>
      </c>
      <c r="K1363" s="3">
        <v>21720.79</v>
      </c>
      <c r="L1363" s="3">
        <f t="shared" si="1002"/>
        <v>108603.95</v>
      </c>
      <c r="M1363" s="3">
        <v>21745.84</v>
      </c>
      <c r="N1363" s="3">
        <f t="shared" si="1003"/>
        <v>108729.2</v>
      </c>
      <c r="O1363" s="3">
        <f t="shared" si="1004"/>
        <v>25.049999999999272</v>
      </c>
      <c r="P1363" s="3">
        <f t="shared" si="1004"/>
        <v>125.25</v>
      </c>
      <c r="R1363" s="3">
        <f t="shared" si="1005"/>
        <v>0</v>
      </c>
      <c r="S1363" s="3">
        <f t="shared" si="1006"/>
        <v>0</v>
      </c>
      <c r="T1363" s="3">
        <f t="shared" si="1007"/>
        <v>0</v>
      </c>
      <c r="U1363" s="3">
        <f t="shared" si="1008"/>
        <v>0</v>
      </c>
    </row>
    <row r="1364" spans="2:21" s="1" customFormat="1" ht="15" customHeight="1" x14ac:dyDescent="0.3">
      <c r="B1364" s="4" t="s">
        <v>2594</v>
      </c>
      <c r="C1364" s="4" t="s">
        <v>2595</v>
      </c>
      <c r="D1364" s="3"/>
      <c r="E1364" s="18">
        <v>1</v>
      </c>
      <c r="F1364" s="18"/>
      <c r="G1364" s="18"/>
      <c r="H1364" s="18"/>
      <c r="I1364" s="18"/>
      <c r="J1364" s="97">
        <f t="shared" si="1001"/>
        <v>1</v>
      </c>
      <c r="K1364" s="3">
        <v>23299.7</v>
      </c>
      <c r="L1364" s="3">
        <f t="shared" si="1002"/>
        <v>23299.7</v>
      </c>
      <c r="M1364" s="3">
        <v>23312.22</v>
      </c>
      <c r="N1364" s="3">
        <f t="shared" si="1003"/>
        <v>23312.22</v>
      </c>
      <c r="O1364" s="3">
        <f t="shared" si="1004"/>
        <v>12.520000000000437</v>
      </c>
      <c r="P1364" s="3">
        <f t="shared" si="1004"/>
        <v>12.520000000000437</v>
      </c>
      <c r="R1364" s="3">
        <f t="shared" si="1005"/>
        <v>0</v>
      </c>
      <c r="S1364" s="3">
        <f t="shared" si="1006"/>
        <v>0</v>
      </c>
      <c r="T1364" s="3">
        <f t="shared" si="1007"/>
        <v>0</v>
      </c>
      <c r="U1364" s="3">
        <f t="shared" si="1008"/>
        <v>0</v>
      </c>
    </row>
    <row r="1365" spans="2:21" s="1" customFormat="1" ht="15" customHeight="1" x14ac:dyDescent="0.3">
      <c r="B1365" s="4" t="s">
        <v>2596</v>
      </c>
      <c r="C1365" s="4" t="s">
        <v>2597</v>
      </c>
      <c r="D1365" s="3"/>
      <c r="E1365" s="18">
        <v>1</v>
      </c>
      <c r="F1365" s="18"/>
      <c r="G1365" s="18"/>
      <c r="H1365" s="18"/>
      <c r="I1365" s="18"/>
      <c r="J1365" s="97">
        <f t="shared" si="1001"/>
        <v>1</v>
      </c>
      <c r="K1365" s="3">
        <v>117877.9</v>
      </c>
      <c r="L1365" s="3">
        <f t="shared" si="1002"/>
        <v>117877.9</v>
      </c>
      <c r="M1365" s="3">
        <v>117890.42</v>
      </c>
      <c r="N1365" s="3">
        <f t="shared" si="1003"/>
        <v>117890.42</v>
      </c>
      <c r="O1365" s="3">
        <f t="shared" si="1004"/>
        <v>12.520000000004075</v>
      </c>
      <c r="P1365" s="3">
        <f t="shared" si="1004"/>
        <v>12.520000000004075</v>
      </c>
      <c r="R1365" s="3">
        <f t="shared" si="1005"/>
        <v>0</v>
      </c>
      <c r="S1365" s="3">
        <f t="shared" si="1006"/>
        <v>0</v>
      </c>
      <c r="T1365" s="3">
        <f t="shared" si="1007"/>
        <v>0</v>
      </c>
      <c r="U1365" s="3">
        <f t="shared" si="1008"/>
        <v>0</v>
      </c>
    </row>
    <row r="1366" spans="2:21" s="1" customFormat="1" ht="15" customHeight="1" x14ac:dyDescent="0.3">
      <c r="B1366" s="4" t="s">
        <v>2598</v>
      </c>
      <c r="C1366" s="4" t="s">
        <v>2599</v>
      </c>
      <c r="D1366" s="3"/>
      <c r="E1366" s="18">
        <v>2</v>
      </c>
      <c r="F1366" s="18"/>
      <c r="G1366" s="18"/>
      <c r="H1366" s="18"/>
      <c r="I1366" s="18"/>
      <c r="J1366" s="97">
        <f t="shared" si="1001"/>
        <v>2</v>
      </c>
      <c r="K1366" s="3">
        <v>2395.29</v>
      </c>
      <c r="L1366" s="3">
        <f t="shared" si="1002"/>
        <v>4790.58</v>
      </c>
      <c r="M1366" s="3">
        <v>2420.34</v>
      </c>
      <c r="N1366" s="3">
        <f t="shared" si="1003"/>
        <v>4840.68</v>
      </c>
      <c r="O1366" s="3">
        <f t="shared" si="1004"/>
        <v>25.050000000000182</v>
      </c>
      <c r="P1366" s="3">
        <f t="shared" si="1004"/>
        <v>50.100000000000364</v>
      </c>
      <c r="R1366" s="3">
        <f t="shared" si="1005"/>
        <v>0</v>
      </c>
      <c r="S1366" s="3">
        <f t="shared" si="1006"/>
        <v>0</v>
      </c>
      <c r="T1366" s="3">
        <f t="shared" si="1007"/>
        <v>0</v>
      </c>
      <c r="U1366" s="3">
        <f t="shared" si="1008"/>
        <v>0</v>
      </c>
    </row>
    <row r="1367" spans="2:21" s="1" customFormat="1" ht="15" customHeight="1" x14ac:dyDescent="0.3">
      <c r="B1367" s="4" t="s">
        <v>2600</v>
      </c>
      <c r="C1367" s="4" t="s">
        <v>2601</v>
      </c>
      <c r="D1367" s="3"/>
      <c r="E1367" s="18">
        <v>17</v>
      </c>
      <c r="F1367" s="18"/>
      <c r="G1367" s="18"/>
      <c r="H1367" s="18"/>
      <c r="I1367" s="18"/>
      <c r="J1367" s="97">
        <f t="shared" si="1001"/>
        <v>17</v>
      </c>
      <c r="K1367" s="3">
        <v>3998.29</v>
      </c>
      <c r="L1367" s="3">
        <f t="shared" si="1002"/>
        <v>67970.929999999993</v>
      </c>
      <c r="M1367" s="3">
        <v>4023.34</v>
      </c>
      <c r="N1367" s="3">
        <f t="shared" si="1003"/>
        <v>68396.78</v>
      </c>
      <c r="O1367" s="3">
        <f t="shared" si="1004"/>
        <v>25.050000000000182</v>
      </c>
      <c r="P1367" s="3">
        <f t="shared" si="1004"/>
        <v>425.85000000000582</v>
      </c>
      <c r="R1367" s="3">
        <f t="shared" si="1005"/>
        <v>0</v>
      </c>
      <c r="S1367" s="3">
        <f t="shared" si="1006"/>
        <v>0</v>
      </c>
      <c r="T1367" s="3">
        <f t="shared" si="1007"/>
        <v>0</v>
      </c>
      <c r="U1367" s="3">
        <f t="shared" si="1008"/>
        <v>0</v>
      </c>
    </row>
    <row r="1368" spans="2:21" s="1" customFormat="1" ht="15" customHeight="1" x14ac:dyDescent="0.3">
      <c r="B1368" s="4" t="s">
        <v>2602</v>
      </c>
      <c r="C1368" s="4" t="s">
        <v>2603</v>
      </c>
      <c r="D1368" s="3"/>
      <c r="E1368" s="18">
        <v>6</v>
      </c>
      <c r="F1368" s="18"/>
      <c r="G1368" s="18"/>
      <c r="H1368" s="18"/>
      <c r="I1368" s="18"/>
      <c r="J1368" s="97">
        <f t="shared" si="1001"/>
        <v>6</v>
      </c>
      <c r="K1368" s="3">
        <v>4808.76</v>
      </c>
      <c r="L1368" s="3">
        <f t="shared" si="1002"/>
        <v>28852.560000000001</v>
      </c>
      <c r="M1368" s="3">
        <v>4833.8100000000004</v>
      </c>
      <c r="N1368" s="3">
        <f t="shared" si="1003"/>
        <v>29002.86</v>
      </c>
      <c r="O1368" s="3">
        <f t="shared" si="1004"/>
        <v>25.050000000000182</v>
      </c>
      <c r="P1368" s="3">
        <f t="shared" si="1004"/>
        <v>150.29999999999927</v>
      </c>
      <c r="R1368" s="3">
        <f t="shared" si="1005"/>
        <v>0</v>
      </c>
      <c r="S1368" s="3">
        <f t="shared" si="1006"/>
        <v>0</v>
      </c>
      <c r="T1368" s="3">
        <f t="shared" si="1007"/>
        <v>0</v>
      </c>
      <c r="U1368" s="3">
        <f t="shared" si="1008"/>
        <v>0</v>
      </c>
    </row>
    <row r="1369" spans="2:21" s="1" customFormat="1" ht="15" customHeight="1" x14ac:dyDescent="0.3">
      <c r="B1369" s="4" t="s">
        <v>2604</v>
      </c>
      <c r="C1369" s="4" t="s">
        <v>2605</v>
      </c>
      <c r="D1369" s="3"/>
      <c r="E1369" s="18">
        <v>5</v>
      </c>
      <c r="F1369" s="18"/>
      <c r="G1369" s="18"/>
      <c r="H1369" s="18"/>
      <c r="I1369" s="18"/>
      <c r="J1369" s="97">
        <f t="shared" si="1001"/>
        <v>5</v>
      </c>
      <c r="K1369" s="3">
        <v>6421.17</v>
      </c>
      <c r="L1369" s="3">
        <f t="shared" si="1002"/>
        <v>32105.85</v>
      </c>
      <c r="M1369" s="3">
        <v>6446.22</v>
      </c>
      <c r="N1369" s="3">
        <f t="shared" si="1003"/>
        <v>32231.1</v>
      </c>
      <c r="O1369" s="3">
        <f t="shared" si="1004"/>
        <v>25.050000000000182</v>
      </c>
      <c r="P1369" s="3">
        <f t="shared" si="1004"/>
        <v>125.25</v>
      </c>
      <c r="R1369" s="3">
        <f t="shared" si="1005"/>
        <v>0</v>
      </c>
      <c r="S1369" s="3">
        <f t="shared" si="1006"/>
        <v>0</v>
      </c>
      <c r="T1369" s="3">
        <f t="shared" si="1007"/>
        <v>0</v>
      </c>
      <c r="U1369" s="3">
        <f t="shared" si="1008"/>
        <v>0</v>
      </c>
    </row>
    <row r="1370" spans="2:21" s="1" customFormat="1" ht="15" customHeight="1" x14ac:dyDescent="0.3">
      <c r="B1370" s="4" t="s">
        <v>2606</v>
      </c>
      <c r="C1370" s="4" t="s">
        <v>2607</v>
      </c>
      <c r="D1370" s="3"/>
      <c r="E1370" s="18">
        <v>1</v>
      </c>
      <c r="F1370" s="18"/>
      <c r="G1370" s="18"/>
      <c r="H1370" s="18"/>
      <c r="I1370" s="18"/>
      <c r="J1370" s="97">
        <f t="shared" si="1001"/>
        <v>1</v>
      </c>
      <c r="K1370" s="3">
        <v>8178.4</v>
      </c>
      <c r="L1370" s="3">
        <f t="shared" si="1002"/>
        <v>8178.4</v>
      </c>
      <c r="M1370" s="3">
        <v>8190.92</v>
      </c>
      <c r="N1370" s="3">
        <f t="shared" si="1003"/>
        <v>8190.92</v>
      </c>
      <c r="O1370" s="3">
        <f t="shared" si="1004"/>
        <v>12.520000000000437</v>
      </c>
      <c r="P1370" s="3">
        <f t="shared" si="1004"/>
        <v>12.520000000000437</v>
      </c>
      <c r="R1370" s="3">
        <f t="shared" si="1005"/>
        <v>0</v>
      </c>
      <c r="S1370" s="3">
        <f t="shared" si="1006"/>
        <v>0</v>
      </c>
      <c r="T1370" s="3">
        <f t="shared" si="1007"/>
        <v>0</v>
      </c>
      <c r="U1370" s="3">
        <f t="shared" si="1008"/>
        <v>0</v>
      </c>
    </row>
    <row r="1371" spans="2:21" s="1" customFormat="1" ht="15" customHeight="1" x14ac:dyDescent="0.3">
      <c r="B1371" s="4" t="s">
        <v>2608</v>
      </c>
      <c r="C1371" s="4" t="s">
        <v>2609</v>
      </c>
      <c r="D1371" s="3"/>
      <c r="E1371" s="18">
        <v>1</v>
      </c>
      <c r="F1371" s="18"/>
      <c r="G1371" s="18"/>
      <c r="H1371" s="18"/>
      <c r="I1371" s="18"/>
      <c r="J1371" s="97">
        <f t="shared" si="1001"/>
        <v>1</v>
      </c>
      <c r="K1371" s="3">
        <v>30036.67</v>
      </c>
      <c r="L1371" s="3">
        <f t="shared" si="1002"/>
        <v>30036.67</v>
      </c>
      <c r="M1371" s="3">
        <v>30049.19</v>
      </c>
      <c r="N1371" s="3">
        <f t="shared" si="1003"/>
        <v>30049.19</v>
      </c>
      <c r="O1371" s="3">
        <f t="shared" si="1004"/>
        <v>12.520000000000437</v>
      </c>
      <c r="P1371" s="3">
        <f t="shared" si="1004"/>
        <v>12.520000000000437</v>
      </c>
      <c r="R1371" s="3">
        <f t="shared" si="1005"/>
        <v>0</v>
      </c>
      <c r="S1371" s="3">
        <f t="shared" si="1006"/>
        <v>0</v>
      </c>
      <c r="T1371" s="3">
        <f t="shared" si="1007"/>
        <v>0</v>
      </c>
      <c r="U1371" s="3">
        <f t="shared" si="1008"/>
        <v>0</v>
      </c>
    </row>
    <row r="1372" spans="2:21" s="1" customFormat="1" ht="25.2" customHeight="1" x14ac:dyDescent="0.3">
      <c r="B1372" s="10" t="s">
        <v>2610</v>
      </c>
      <c r="C1372" s="10" t="s">
        <v>2611</v>
      </c>
      <c r="D1372" s="11"/>
      <c r="E1372" s="16"/>
      <c r="F1372" s="16"/>
      <c r="G1372" s="16"/>
      <c r="H1372" s="16"/>
      <c r="I1372" s="16"/>
      <c r="J1372" s="16"/>
      <c r="K1372" s="11"/>
      <c r="L1372" s="11">
        <f>+L1373+L1423+L1428+L1543+L1584+L1649+L1828+L1886+L1893+L1931+L1944</f>
        <v>9030563.4699999951</v>
      </c>
      <c r="M1372" s="11"/>
      <c r="N1372" s="11">
        <f>+N1373+N1423+N1428+N1543+N1584+N1649+N1828+N1886+N1893+N1931+N1944</f>
        <v>9048541.799999997</v>
      </c>
      <c r="O1372" s="11"/>
      <c r="P1372" s="11">
        <f>+P1373+P1423+P1428+P1543+P1584+P1649+P1828+P1886+P1893+P1931+P1944</f>
        <v>17978.330000000089</v>
      </c>
      <c r="R1372" s="11">
        <f t="shared" ref="R1372:U1372" si="1009">+R1373+R1423+R1428+R1543+R1584+R1649+R1828+R1886+R1893+R1931+R1944</f>
        <v>0</v>
      </c>
      <c r="S1372" s="11">
        <f t="shared" si="1009"/>
        <v>0</v>
      </c>
      <c r="T1372" s="11">
        <f t="shared" si="1009"/>
        <v>0</v>
      </c>
      <c r="U1372" s="11">
        <f t="shared" si="1009"/>
        <v>-1919233.13</v>
      </c>
    </row>
    <row r="1373" spans="2:21" s="1" customFormat="1" ht="25.2" customHeight="1" x14ac:dyDescent="0.3">
      <c r="B1373" s="12" t="s">
        <v>2612</v>
      </c>
      <c r="C1373" s="12" t="s">
        <v>2613</v>
      </c>
      <c r="D1373" s="13"/>
      <c r="E1373" s="17"/>
      <c r="F1373" s="17"/>
      <c r="G1373" s="17"/>
      <c r="H1373" s="17"/>
      <c r="I1373" s="17"/>
      <c r="J1373" s="17"/>
      <c r="K1373" s="13"/>
      <c r="L1373" s="13">
        <f>SUM(L1374:L1422)/2</f>
        <v>635411.98</v>
      </c>
      <c r="M1373" s="13"/>
      <c r="N1373" s="13">
        <f>SUM(N1374:N1422)/2</f>
        <v>636282.23</v>
      </c>
      <c r="O1373" s="13"/>
      <c r="P1373" s="13">
        <f>SUM(P1374:P1422)/2</f>
        <v>870.24999999999932</v>
      </c>
      <c r="R1373" s="13">
        <f t="shared" ref="R1373:U1373" si="1010">SUM(R1374:R1422)/2</f>
        <v>0</v>
      </c>
      <c r="S1373" s="13">
        <f t="shared" si="1010"/>
        <v>0</v>
      </c>
      <c r="T1373" s="13">
        <f t="shared" si="1010"/>
        <v>0</v>
      </c>
      <c r="U1373" s="13">
        <f t="shared" si="1010"/>
        <v>0</v>
      </c>
    </row>
    <row r="1374" spans="2:21" s="1" customFormat="1" ht="19.95" customHeight="1" x14ac:dyDescent="0.3">
      <c r="B1374" s="6" t="s">
        <v>2614</v>
      </c>
      <c r="C1374" s="6" t="s">
        <v>2615</v>
      </c>
      <c r="D1374" s="5"/>
      <c r="E1374" s="19"/>
      <c r="F1374" s="19"/>
      <c r="G1374" s="19"/>
      <c r="H1374" s="19"/>
      <c r="I1374" s="19"/>
      <c r="J1374" s="19"/>
      <c r="K1374" s="5"/>
      <c r="L1374" s="5">
        <f>SUM(L1375:L1416)</f>
        <v>314311.83</v>
      </c>
      <c r="M1374" s="5"/>
      <c r="N1374" s="5">
        <f>SUM(N1375:N1416)</f>
        <v>315176.51</v>
      </c>
      <c r="O1374" s="5"/>
      <c r="P1374" s="5">
        <f>SUM(P1375:P1416)</f>
        <v>864.6799999999995</v>
      </c>
      <c r="R1374" s="5">
        <f t="shared" ref="R1374:U1374" si="1011">SUM(R1375:R1416)</f>
        <v>0</v>
      </c>
      <c r="S1374" s="5">
        <f t="shared" si="1011"/>
        <v>0</v>
      </c>
      <c r="T1374" s="5">
        <f t="shared" si="1011"/>
        <v>0</v>
      </c>
      <c r="U1374" s="5">
        <f t="shared" si="1011"/>
        <v>0</v>
      </c>
    </row>
    <row r="1375" spans="2:21" s="1" customFormat="1" ht="15" customHeight="1" x14ac:dyDescent="0.3">
      <c r="B1375" s="4" t="s">
        <v>2616</v>
      </c>
      <c r="C1375" s="4" t="s">
        <v>2617</v>
      </c>
      <c r="D1375" s="3" t="s">
        <v>25</v>
      </c>
      <c r="E1375" s="18">
        <v>9.6</v>
      </c>
      <c r="F1375" s="18"/>
      <c r="G1375" s="18"/>
      <c r="H1375" s="18"/>
      <c r="I1375" s="18"/>
      <c r="J1375" s="97">
        <f t="shared" ref="J1375:J1416" si="1012">SUM(E1375:I1375)</f>
        <v>9.6</v>
      </c>
      <c r="K1375" s="3">
        <v>62.49</v>
      </c>
      <c r="L1375" s="3">
        <f t="shared" ref="L1375:L1416" si="1013">+ROUND(+IF(J1375="",0,J1375*K1375),2)</f>
        <v>599.9</v>
      </c>
      <c r="M1375" s="3">
        <v>64.099999999999994</v>
      </c>
      <c r="N1375" s="3">
        <f t="shared" ref="N1375:N1416" si="1014">+ROUND(+IF(J1375="",0,J1375*M1375),2)</f>
        <v>615.36</v>
      </c>
      <c r="O1375" s="3">
        <f t="shared" ref="O1375:P1416" si="1015">+M1375-K1375</f>
        <v>1.6099999999999923</v>
      </c>
      <c r="P1375" s="3">
        <f t="shared" si="1015"/>
        <v>15.460000000000036</v>
      </c>
      <c r="R1375" s="3">
        <f t="shared" ref="R1375:R1416" si="1016">+ROUND($K1375*F1375,2)</f>
        <v>0</v>
      </c>
      <c r="S1375" s="3">
        <f t="shared" ref="S1375:S1416" si="1017">+ROUND($K1375*G1375,2)</f>
        <v>0</v>
      </c>
      <c r="T1375" s="3">
        <f t="shared" ref="T1375:T1416" si="1018">+ROUND($K1375*H1375,2)</f>
        <v>0</v>
      </c>
      <c r="U1375" s="3">
        <f t="shared" ref="U1375:U1416" si="1019">+ROUND($K1375*I1375,2)</f>
        <v>0</v>
      </c>
    </row>
    <row r="1376" spans="2:21" s="1" customFormat="1" ht="15" customHeight="1" x14ac:dyDescent="0.3">
      <c r="B1376" s="4" t="s">
        <v>2618</v>
      </c>
      <c r="C1376" s="4" t="s">
        <v>2619</v>
      </c>
      <c r="D1376" s="3" t="s">
        <v>25</v>
      </c>
      <c r="E1376" s="18">
        <v>246.5</v>
      </c>
      <c r="F1376" s="18"/>
      <c r="G1376" s="18"/>
      <c r="H1376" s="18"/>
      <c r="I1376" s="18"/>
      <c r="J1376" s="97">
        <f t="shared" si="1012"/>
        <v>246.5</v>
      </c>
      <c r="K1376" s="3">
        <v>58.53</v>
      </c>
      <c r="L1376" s="3">
        <f t="shared" si="1013"/>
        <v>14427.65</v>
      </c>
      <c r="M1376" s="3">
        <v>60.14</v>
      </c>
      <c r="N1376" s="3">
        <f t="shared" si="1014"/>
        <v>14824.51</v>
      </c>
      <c r="O1376" s="3">
        <f t="shared" si="1015"/>
        <v>1.6099999999999994</v>
      </c>
      <c r="P1376" s="3">
        <f t="shared" si="1015"/>
        <v>396.86000000000058</v>
      </c>
      <c r="R1376" s="3">
        <f t="shared" si="1016"/>
        <v>0</v>
      </c>
      <c r="S1376" s="3">
        <f t="shared" si="1017"/>
        <v>0</v>
      </c>
      <c r="T1376" s="3">
        <f t="shared" si="1018"/>
        <v>0</v>
      </c>
      <c r="U1376" s="3">
        <f t="shared" si="1019"/>
        <v>0</v>
      </c>
    </row>
    <row r="1377" spans="2:21" s="1" customFormat="1" ht="15" customHeight="1" x14ac:dyDescent="0.3">
      <c r="B1377" s="4" t="s">
        <v>2620</v>
      </c>
      <c r="C1377" s="4" t="s">
        <v>2621</v>
      </c>
      <c r="D1377" s="3" t="s">
        <v>25</v>
      </c>
      <c r="E1377" s="18">
        <v>28</v>
      </c>
      <c r="F1377" s="18"/>
      <c r="G1377" s="18"/>
      <c r="H1377" s="18"/>
      <c r="I1377" s="18"/>
      <c r="J1377" s="97">
        <f t="shared" si="1012"/>
        <v>28</v>
      </c>
      <c r="K1377" s="3">
        <v>67.63</v>
      </c>
      <c r="L1377" s="3">
        <f t="shared" si="1013"/>
        <v>1893.64</v>
      </c>
      <c r="M1377" s="3">
        <v>69.239999999999995</v>
      </c>
      <c r="N1377" s="3">
        <f t="shared" si="1014"/>
        <v>1938.72</v>
      </c>
      <c r="O1377" s="3">
        <f t="shared" si="1015"/>
        <v>1.6099999999999994</v>
      </c>
      <c r="P1377" s="3">
        <f t="shared" si="1015"/>
        <v>45.079999999999927</v>
      </c>
      <c r="R1377" s="3">
        <f t="shared" si="1016"/>
        <v>0</v>
      </c>
      <c r="S1377" s="3">
        <f t="shared" si="1017"/>
        <v>0</v>
      </c>
      <c r="T1377" s="3">
        <f t="shared" si="1018"/>
        <v>0</v>
      </c>
      <c r="U1377" s="3">
        <f t="shared" si="1019"/>
        <v>0</v>
      </c>
    </row>
    <row r="1378" spans="2:21" s="1" customFormat="1" ht="15" customHeight="1" x14ac:dyDescent="0.3">
      <c r="B1378" s="4" t="s">
        <v>2622</v>
      </c>
      <c r="C1378" s="4" t="s">
        <v>2623</v>
      </c>
      <c r="D1378" s="3" t="s">
        <v>25</v>
      </c>
      <c r="E1378" s="18">
        <v>13</v>
      </c>
      <c r="F1378" s="18"/>
      <c r="G1378" s="18"/>
      <c r="H1378" s="18"/>
      <c r="I1378" s="18"/>
      <c r="J1378" s="97">
        <f t="shared" si="1012"/>
        <v>13</v>
      </c>
      <c r="K1378" s="3">
        <v>74.709999999999994</v>
      </c>
      <c r="L1378" s="3">
        <f t="shared" si="1013"/>
        <v>971.23</v>
      </c>
      <c r="M1378" s="3">
        <v>76.319999999999993</v>
      </c>
      <c r="N1378" s="3">
        <f t="shared" si="1014"/>
        <v>992.16</v>
      </c>
      <c r="O1378" s="3">
        <f t="shared" si="1015"/>
        <v>1.6099999999999994</v>
      </c>
      <c r="P1378" s="3">
        <f t="shared" si="1015"/>
        <v>20.92999999999995</v>
      </c>
      <c r="R1378" s="3">
        <f t="shared" si="1016"/>
        <v>0</v>
      </c>
      <c r="S1378" s="3">
        <f t="shared" si="1017"/>
        <v>0</v>
      </c>
      <c r="T1378" s="3">
        <f t="shared" si="1018"/>
        <v>0</v>
      </c>
      <c r="U1378" s="3">
        <f t="shared" si="1019"/>
        <v>0</v>
      </c>
    </row>
    <row r="1379" spans="2:21" s="1" customFormat="1" ht="15" customHeight="1" x14ac:dyDescent="0.3">
      <c r="B1379" s="4" t="s">
        <v>2624</v>
      </c>
      <c r="C1379" s="4" t="s">
        <v>2625</v>
      </c>
      <c r="D1379" s="3" t="s">
        <v>25</v>
      </c>
      <c r="E1379" s="18">
        <v>15</v>
      </c>
      <c r="F1379" s="18"/>
      <c r="G1379" s="18"/>
      <c r="H1379" s="18"/>
      <c r="I1379" s="18"/>
      <c r="J1379" s="97">
        <f t="shared" si="1012"/>
        <v>15</v>
      </c>
      <c r="K1379" s="3">
        <v>75.849999999999994</v>
      </c>
      <c r="L1379" s="3">
        <f t="shared" si="1013"/>
        <v>1137.75</v>
      </c>
      <c r="M1379" s="3">
        <v>77.63</v>
      </c>
      <c r="N1379" s="3">
        <f t="shared" si="1014"/>
        <v>1164.45</v>
      </c>
      <c r="O1379" s="3">
        <f t="shared" si="1015"/>
        <v>1.7800000000000011</v>
      </c>
      <c r="P1379" s="3">
        <f t="shared" si="1015"/>
        <v>26.700000000000045</v>
      </c>
      <c r="R1379" s="3">
        <f t="shared" si="1016"/>
        <v>0</v>
      </c>
      <c r="S1379" s="3">
        <f t="shared" si="1017"/>
        <v>0</v>
      </c>
      <c r="T1379" s="3">
        <f t="shared" si="1018"/>
        <v>0</v>
      </c>
      <c r="U1379" s="3">
        <f t="shared" si="1019"/>
        <v>0</v>
      </c>
    </row>
    <row r="1380" spans="2:21" s="1" customFormat="1" ht="15" customHeight="1" x14ac:dyDescent="0.3">
      <c r="B1380" s="4" t="s">
        <v>2626</v>
      </c>
      <c r="C1380" s="4" t="s">
        <v>2627</v>
      </c>
      <c r="D1380" s="3" t="s">
        <v>25</v>
      </c>
      <c r="E1380" s="18">
        <v>16.5</v>
      </c>
      <c r="F1380" s="18"/>
      <c r="G1380" s="18"/>
      <c r="H1380" s="18"/>
      <c r="I1380" s="18"/>
      <c r="J1380" s="97">
        <f t="shared" si="1012"/>
        <v>16.5</v>
      </c>
      <c r="K1380" s="3">
        <v>63.99</v>
      </c>
      <c r="L1380" s="3">
        <f t="shared" si="1013"/>
        <v>1055.8399999999999</v>
      </c>
      <c r="M1380" s="3">
        <v>65.36</v>
      </c>
      <c r="N1380" s="3">
        <f t="shared" si="1014"/>
        <v>1078.44</v>
      </c>
      <c r="O1380" s="3">
        <f t="shared" si="1015"/>
        <v>1.3699999999999974</v>
      </c>
      <c r="P1380" s="3">
        <f t="shared" si="1015"/>
        <v>22.600000000000136</v>
      </c>
      <c r="R1380" s="3">
        <f t="shared" si="1016"/>
        <v>0</v>
      </c>
      <c r="S1380" s="3">
        <f t="shared" si="1017"/>
        <v>0</v>
      </c>
      <c r="T1380" s="3">
        <f t="shared" si="1018"/>
        <v>0</v>
      </c>
      <c r="U1380" s="3">
        <f t="shared" si="1019"/>
        <v>0</v>
      </c>
    </row>
    <row r="1381" spans="2:21" s="1" customFormat="1" ht="15" customHeight="1" x14ac:dyDescent="0.3">
      <c r="B1381" s="4" t="s">
        <v>2628</v>
      </c>
      <c r="C1381" s="4" t="s">
        <v>2629</v>
      </c>
      <c r="D1381" s="3" t="s">
        <v>25</v>
      </c>
      <c r="E1381" s="18">
        <v>6</v>
      </c>
      <c r="F1381" s="18"/>
      <c r="G1381" s="18"/>
      <c r="H1381" s="18"/>
      <c r="I1381" s="18"/>
      <c r="J1381" s="97">
        <f t="shared" si="1012"/>
        <v>6</v>
      </c>
      <c r="K1381" s="3">
        <v>80.989999999999995</v>
      </c>
      <c r="L1381" s="3">
        <f t="shared" si="1013"/>
        <v>485.94</v>
      </c>
      <c r="M1381" s="3">
        <v>82.77</v>
      </c>
      <c r="N1381" s="3">
        <f t="shared" si="1014"/>
        <v>496.62</v>
      </c>
      <c r="O1381" s="3">
        <f t="shared" si="1015"/>
        <v>1.7800000000000011</v>
      </c>
      <c r="P1381" s="3">
        <f t="shared" si="1015"/>
        <v>10.680000000000007</v>
      </c>
      <c r="R1381" s="3">
        <f t="shared" si="1016"/>
        <v>0</v>
      </c>
      <c r="S1381" s="3">
        <f t="shared" si="1017"/>
        <v>0</v>
      </c>
      <c r="T1381" s="3">
        <f t="shared" si="1018"/>
        <v>0</v>
      </c>
      <c r="U1381" s="3">
        <f t="shared" si="1019"/>
        <v>0</v>
      </c>
    </row>
    <row r="1382" spans="2:21" s="1" customFormat="1" ht="15" customHeight="1" x14ac:dyDescent="0.3">
      <c r="B1382" s="4" t="s">
        <v>2630</v>
      </c>
      <c r="C1382" s="4" t="s">
        <v>2631</v>
      </c>
      <c r="D1382" s="3" t="s">
        <v>25</v>
      </c>
      <c r="E1382" s="18">
        <v>10.199999999999999</v>
      </c>
      <c r="F1382" s="18"/>
      <c r="G1382" s="18"/>
      <c r="H1382" s="18"/>
      <c r="I1382" s="18"/>
      <c r="J1382" s="97">
        <f t="shared" si="1012"/>
        <v>10.199999999999999</v>
      </c>
      <c r="K1382" s="3">
        <v>368.91</v>
      </c>
      <c r="L1382" s="3">
        <f t="shared" si="1013"/>
        <v>3762.88</v>
      </c>
      <c r="M1382" s="3">
        <v>370.94</v>
      </c>
      <c r="N1382" s="3">
        <f t="shared" si="1014"/>
        <v>3783.59</v>
      </c>
      <c r="O1382" s="3">
        <f t="shared" si="1015"/>
        <v>2.0299999999999727</v>
      </c>
      <c r="P1382" s="3">
        <f t="shared" si="1015"/>
        <v>20.710000000000036</v>
      </c>
      <c r="R1382" s="3">
        <f t="shared" si="1016"/>
        <v>0</v>
      </c>
      <c r="S1382" s="3">
        <f t="shared" si="1017"/>
        <v>0</v>
      </c>
      <c r="T1382" s="3">
        <f t="shared" si="1018"/>
        <v>0</v>
      </c>
      <c r="U1382" s="3">
        <f t="shared" si="1019"/>
        <v>0</v>
      </c>
    </row>
    <row r="1383" spans="2:21" s="1" customFormat="1" ht="15" customHeight="1" x14ac:dyDescent="0.3">
      <c r="B1383" s="4" t="s">
        <v>2632</v>
      </c>
      <c r="C1383" s="4" t="s">
        <v>2633</v>
      </c>
      <c r="D1383" s="3" t="s">
        <v>28</v>
      </c>
      <c r="E1383" s="18">
        <v>17</v>
      </c>
      <c r="F1383" s="18"/>
      <c r="G1383" s="18"/>
      <c r="H1383" s="18"/>
      <c r="I1383" s="18"/>
      <c r="J1383" s="97">
        <f t="shared" si="1012"/>
        <v>17</v>
      </c>
      <c r="K1383" s="3">
        <v>20.32</v>
      </c>
      <c r="L1383" s="3">
        <f t="shared" si="1013"/>
        <v>345.44</v>
      </c>
      <c r="M1383" s="3">
        <v>20.96</v>
      </c>
      <c r="N1383" s="3">
        <f t="shared" si="1014"/>
        <v>356.32</v>
      </c>
      <c r="O1383" s="3">
        <f t="shared" si="1015"/>
        <v>0.64000000000000057</v>
      </c>
      <c r="P1383" s="3">
        <f t="shared" si="1015"/>
        <v>10.879999999999995</v>
      </c>
      <c r="R1383" s="3">
        <f t="shared" si="1016"/>
        <v>0</v>
      </c>
      <c r="S1383" s="3">
        <f t="shared" si="1017"/>
        <v>0</v>
      </c>
      <c r="T1383" s="3">
        <f t="shared" si="1018"/>
        <v>0</v>
      </c>
      <c r="U1383" s="3">
        <f t="shared" si="1019"/>
        <v>0</v>
      </c>
    </row>
    <row r="1384" spans="2:21" s="1" customFormat="1" ht="15" customHeight="1" x14ac:dyDescent="0.3">
      <c r="B1384" s="4" t="s">
        <v>2634</v>
      </c>
      <c r="C1384" s="4" t="s">
        <v>2635</v>
      </c>
      <c r="D1384" s="3" t="s">
        <v>28</v>
      </c>
      <c r="E1384" s="18">
        <v>59</v>
      </c>
      <c r="F1384" s="18"/>
      <c r="G1384" s="18"/>
      <c r="H1384" s="18"/>
      <c r="I1384" s="18"/>
      <c r="J1384" s="97">
        <f t="shared" si="1012"/>
        <v>59</v>
      </c>
      <c r="K1384" s="3">
        <v>22.07</v>
      </c>
      <c r="L1384" s="3">
        <f t="shared" si="1013"/>
        <v>1302.1300000000001</v>
      </c>
      <c r="M1384" s="3">
        <v>22.71</v>
      </c>
      <c r="N1384" s="3">
        <f t="shared" si="1014"/>
        <v>1339.89</v>
      </c>
      <c r="O1384" s="3">
        <f t="shared" si="1015"/>
        <v>0.64000000000000057</v>
      </c>
      <c r="P1384" s="3">
        <f t="shared" si="1015"/>
        <v>37.759999999999991</v>
      </c>
      <c r="R1384" s="3">
        <f t="shared" si="1016"/>
        <v>0</v>
      </c>
      <c r="S1384" s="3">
        <f t="shared" si="1017"/>
        <v>0</v>
      </c>
      <c r="T1384" s="3">
        <f t="shared" si="1018"/>
        <v>0</v>
      </c>
      <c r="U1384" s="3">
        <f t="shared" si="1019"/>
        <v>0</v>
      </c>
    </row>
    <row r="1385" spans="2:21" s="1" customFormat="1" ht="15" customHeight="1" x14ac:dyDescent="0.3">
      <c r="B1385" s="4" t="s">
        <v>2636</v>
      </c>
      <c r="C1385" s="4" t="s">
        <v>2637</v>
      </c>
      <c r="D1385" s="3" t="s">
        <v>28</v>
      </c>
      <c r="E1385" s="18">
        <v>19</v>
      </c>
      <c r="F1385" s="18"/>
      <c r="G1385" s="18"/>
      <c r="H1385" s="18"/>
      <c r="I1385" s="18"/>
      <c r="J1385" s="97">
        <f t="shared" si="1012"/>
        <v>19</v>
      </c>
      <c r="K1385" s="3">
        <v>23.17</v>
      </c>
      <c r="L1385" s="3">
        <f t="shared" si="1013"/>
        <v>440.23</v>
      </c>
      <c r="M1385" s="3">
        <v>23.81</v>
      </c>
      <c r="N1385" s="3">
        <f t="shared" si="1014"/>
        <v>452.39</v>
      </c>
      <c r="O1385" s="3">
        <f t="shared" si="1015"/>
        <v>0.63999999999999702</v>
      </c>
      <c r="P1385" s="3">
        <f t="shared" si="1015"/>
        <v>12.159999999999968</v>
      </c>
      <c r="R1385" s="3">
        <f t="shared" si="1016"/>
        <v>0</v>
      </c>
      <c r="S1385" s="3">
        <f t="shared" si="1017"/>
        <v>0</v>
      </c>
      <c r="T1385" s="3">
        <f t="shared" si="1018"/>
        <v>0</v>
      </c>
      <c r="U1385" s="3">
        <f t="shared" si="1019"/>
        <v>0</v>
      </c>
    </row>
    <row r="1386" spans="2:21" s="1" customFormat="1" ht="15" customHeight="1" x14ac:dyDescent="0.3">
      <c r="B1386" s="4" t="s">
        <v>2638</v>
      </c>
      <c r="C1386" s="4" t="s">
        <v>2639</v>
      </c>
      <c r="D1386" s="3" t="s">
        <v>28</v>
      </c>
      <c r="E1386" s="18">
        <v>3</v>
      </c>
      <c r="F1386" s="18"/>
      <c r="G1386" s="18"/>
      <c r="H1386" s="18"/>
      <c r="I1386" s="18"/>
      <c r="J1386" s="97">
        <f t="shared" si="1012"/>
        <v>3</v>
      </c>
      <c r="K1386" s="3">
        <v>40.08</v>
      </c>
      <c r="L1386" s="3">
        <f t="shared" si="1013"/>
        <v>120.24</v>
      </c>
      <c r="M1386" s="3">
        <v>41.15</v>
      </c>
      <c r="N1386" s="3">
        <f t="shared" si="1014"/>
        <v>123.45</v>
      </c>
      <c r="O1386" s="3">
        <f t="shared" si="1015"/>
        <v>1.0700000000000003</v>
      </c>
      <c r="P1386" s="3">
        <f t="shared" si="1015"/>
        <v>3.210000000000008</v>
      </c>
      <c r="R1386" s="3">
        <f t="shared" si="1016"/>
        <v>0</v>
      </c>
      <c r="S1386" s="3">
        <f t="shared" si="1017"/>
        <v>0</v>
      </c>
      <c r="T1386" s="3">
        <f t="shared" si="1018"/>
        <v>0</v>
      </c>
      <c r="U1386" s="3">
        <f t="shared" si="1019"/>
        <v>0</v>
      </c>
    </row>
    <row r="1387" spans="2:21" s="1" customFormat="1" ht="15" customHeight="1" x14ac:dyDescent="0.3">
      <c r="B1387" s="4" t="s">
        <v>2640</v>
      </c>
      <c r="C1387" s="4" t="s">
        <v>2641</v>
      </c>
      <c r="D1387" s="3" t="s">
        <v>28</v>
      </c>
      <c r="E1387" s="18">
        <v>2</v>
      </c>
      <c r="F1387" s="18"/>
      <c r="G1387" s="18"/>
      <c r="H1387" s="18"/>
      <c r="I1387" s="18"/>
      <c r="J1387" s="97">
        <f t="shared" si="1012"/>
        <v>2</v>
      </c>
      <c r="K1387" s="3">
        <v>59.87</v>
      </c>
      <c r="L1387" s="3">
        <f t="shared" si="1013"/>
        <v>119.74</v>
      </c>
      <c r="M1387" s="3">
        <v>61.15</v>
      </c>
      <c r="N1387" s="3">
        <f t="shared" si="1014"/>
        <v>122.3</v>
      </c>
      <c r="O1387" s="3">
        <f t="shared" si="1015"/>
        <v>1.2800000000000011</v>
      </c>
      <c r="P1387" s="3">
        <f t="shared" si="1015"/>
        <v>2.5600000000000023</v>
      </c>
      <c r="R1387" s="3">
        <f t="shared" si="1016"/>
        <v>0</v>
      </c>
      <c r="S1387" s="3">
        <f t="shared" si="1017"/>
        <v>0</v>
      </c>
      <c r="T1387" s="3">
        <f t="shared" si="1018"/>
        <v>0</v>
      </c>
      <c r="U1387" s="3">
        <f t="shared" si="1019"/>
        <v>0</v>
      </c>
    </row>
    <row r="1388" spans="2:21" s="1" customFormat="1" ht="15" customHeight="1" x14ac:dyDescent="0.3">
      <c r="B1388" s="4" t="s">
        <v>2642</v>
      </c>
      <c r="C1388" s="4" t="s">
        <v>2643</v>
      </c>
      <c r="D1388" s="3" t="s">
        <v>28</v>
      </c>
      <c r="E1388" s="18">
        <v>22</v>
      </c>
      <c r="F1388" s="18"/>
      <c r="G1388" s="18"/>
      <c r="H1388" s="18"/>
      <c r="I1388" s="18"/>
      <c r="J1388" s="97">
        <f t="shared" si="1012"/>
        <v>22</v>
      </c>
      <c r="K1388" s="3">
        <v>24.26</v>
      </c>
      <c r="L1388" s="3">
        <f t="shared" si="1013"/>
        <v>533.72</v>
      </c>
      <c r="M1388" s="3">
        <v>24.9</v>
      </c>
      <c r="N1388" s="3">
        <f t="shared" si="1014"/>
        <v>547.79999999999995</v>
      </c>
      <c r="O1388" s="3">
        <f t="shared" si="1015"/>
        <v>0.63999999999999702</v>
      </c>
      <c r="P1388" s="3">
        <f t="shared" si="1015"/>
        <v>14.079999999999927</v>
      </c>
      <c r="R1388" s="3">
        <f t="shared" si="1016"/>
        <v>0</v>
      </c>
      <c r="S1388" s="3">
        <f t="shared" si="1017"/>
        <v>0</v>
      </c>
      <c r="T1388" s="3">
        <f t="shared" si="1018"/>
        <v>0</v>
      </c>
      <c r="U1388" s="3">
        <f t="shared" si="1019"/>
        <v>0</v>
      </c>
    </row>
    <row r="1389" spans="2:21" s="1" customFormat="1" ht="15" customHeight="1" x14ac:dyDescent="0.3">
      <c r="B1389" s="4" t="s">
        <v>2644</v>
      </c>
      <c r="C1389" s="4" t="s">
        <v>2645</v>
      </c>
      <c r="D1389" s="3" t="s">
        <v>28</v>
      </c>
      <c r="E1389" s="18">
        <v>8</v>
      </c>
      <c r="F1389" s="18"/>
      <c r="G1389" s="18"/>
      <c r="H1389" s="18"/>
      <c r="I1389" s="18"/>
      <c r="J1389" s="97">
        <f t="shared" si="1012"/>
        <v>8</v>
      </c>
      <c r="K1389" s="3">
        <v>21.51</v>
      </c>
      <c r="L1389" s="3">
        <f t="shared" si="1013"/>
        <v>172.08</v>
      </c>
      <c r="M1389" s="3">
        <v>22.15</v>
      </c>
      <c r="N1389" s="3">
        <f t="shared" si="1014"/>
        <v>177.2</v>
      </c>
      <c r="O1389" s="3">
        <f t="shared" si="1015"/>
        <v>0.63999999999999702</v>
      </c>
      <c r="P1389" s="3">
        <f t="shared" si="1015"/>
        <v>5.1199999999999761</v>
      </c>
      <c r="R1389" s="3">
        <f t="shared" si="1016"/>
        <v>0</v>
      </c>
      <c r="S1389" s="3">
        <f t="shared" si="1017"/>
        <v>0</v>
      </c>
      <c r="T1389" s="3">
        <f t="shared" si="1018"/>
        <v>0</v>
      </c>
      <c r="U1389" s="3">
        <f t="shared" si="1019"/>
        <v>0</v>
      </c>
    </row>
    <row r="1390" spans="2:21" s="1" customFormat="1" ht="15" customHeight="1" x14ac:dyDescent="0.3">
      <c r="B1390" s="4" t="s">
        <v>2646</v>
      </c>
      <c r="C1390" s="4" t="s">
        <v>2647</v>
      </c>
      <c r="D1390" s="3" t="s">
        <v>28</v>
      </c>
      <c r="E1390" s="18">
        <v>26</v>
      </c>
      <c r="F1390" s="18"/>
      <c r="G1390" s="18"/>
      <c r="H1390" s="18"/>
      <c r="I1390" s="18"/>
      <c r="J1390" s="97">
        <f t="shared" si="1012"/>
        <v>26</v>
      </c>
      <c r="K1390" s="3">
        <v>24.19</v>
      </c>
      <c r="L1390" s="3">
        <f t="shared" si="1013"/>
        <v>628.94000000000005</v>
      </c>
      <c r="M1390" s="3">
        <v>24.83</v>
      </c>
      <c r="N1390" s="3">
        <f t="shared" si="1014"/>
        <v>645.58000000000004</v>
      </c>
      <c r="O1390" s="3">
        <f t="shared" si="1015"/>
        <v>0.63999999999999702</v>
      </c>
      <c r="P1390" s="3">
        <f t="shared" si="1015"/>
        <v>16.639999999999986</v>
      </c>
      <c r="R1390" s="3">
        <f t="shared" si="1016"/>
        <v>0</v>
      </c>
      <c r="S1390" s="3">
        <f t="shared" si="1017"/>
        <v>0</v>
      </c>
      <c r="T1390" s="3">
        <f t="shared" si="1018"/>
        <v>0</v>
      </c>
      <c r="U1390" s="3">
        <f t="shared" si="1019"/>
        <v>0</v>
      </c>
    </row>
    <row r="1391" spans="2:21" s="1" customFormat="1" ht="15" customHeight="1" x14ac:dyDescent="0.3">
      <c r="B1391" s="4" t="s">
        <v>2648</v>
      </c>
      <c r="C1391" s="4" t="s">
        <v>2649</v>
      </c>
      <c r="D1391" s="3" t="s">
        <v>28</v>
      </c>
      <c r="E1391" s="18">
        <v>12</v>
      </c>
      <c r="F1391" s="18"/>
      <c r="G1391" s="18"/>
      <c r="H1391" s="18"/>
      <c r="I1391" s="18"/>
      <c r="J1391" s="97">
        <f t="shared" si="1012"/>
        <v>12</v>
      </c>
      <c r="K1391" s="3">
        <v>30.8</v>
      </c>
      <c r="L1391" s="3">
        <f t="shared" si="1013"/>
        <v>369.6</v>
      </c>
      <c r="M1391" s="3">
        <v>31.44</v>
      </c>
      <c r="N1391" s="3">
        <f t="shared" si="1014"/>
        <v>377.28</v>
      </c>
      <c r="O1391" s="3">
        <f t="shared" si="1015"/>
        <v>0.64000000000000057</v>
      </c>
      <c r="P1391" s="3">
        <f t="shared" si="1015"/>
        <v>7.67999999999995</v>
      </c>
      <c r="R1391" s="3">
        <f t="shared" si="1016"/>
        <v>0</v>
      </c>
      <c r="S1391" s="3">
        <f t="shared" si="1017"/>
        <v>0</v>
      </c>
      <c r="T1391" s="3">
        <f t="shared" si="1018"/>
        <v>0</v>
      </c>
      <c r="U1391" s="3">
        <f t="shared" si="1019"/>
        <v>0</v>
      </c>
    </row>
    <row r="1392" spans="2:21" s="1" customFormat="1" ht="15" customHeight="1" x14ac:dyDescent="0.3">
      <c r="B1392" s="4" t="s">
        <v>2650</v>
      </c>
      <c r="C1392" s="4" t="s">
        <v>2651</v>
      </c>
      <c r="D1392" s="3" t="s">
        <v>28</v>
      </c>
      <c r="E1392" s="18">
        <v>1</v>
      </c>
      <c r="F1392" s="18"/>
      <c r="G1392" s="18"/>
      <c r="H1392" s="18"/>
      <c r="I1392" s="18"/>
      <c r="J1392" s="97">
        <f t="shared" si="1012"/>
        <v>1</v>
      </c>
      <c r="K1392" s="3">
        <v>18.2</v>
      </c>
      <c r="L1392" s="3">
        <f t="shared" si="1013"/>
        <v>18.2</v>
      </c>
      <c r="M1392" s="3">
        <v>18.600000000000001</v>
      </c>
      <c r="N1392" s="3">
        <f t="shared" si="1014"/>
        <v>18.600000000000001</v>
      </c>
      <c r="O1392" s="3">
        <f t="shared" si="1015"/>
        <v>0.40000000000000213</v>
      </c>
      <c r="P1392" s="3">
        <f t="shared" si="1015"/>
        <v>0.40000000000000213</v>
      </c>
      <c r="R1392" s="3">
        <f t="shared" si="1016"/>
        <v>0</v>
      </c>
      <c r="S1392" s="3">
        <f t="shared" si="1017"/>
        <v>0</v>
      </c>
      <c r="T1392" s="3">
        <f t="shared" si="1018"/>
        <v>0</v>
      </c>
      <c r="U1392" s="3">
        <f t="shared" si="1019"/>
        <v>0</v>
      </c>
    </row>
    <row r="1393" spans="2:21" s="1" customFormat="1" ht="15" customHeight="1" x14ac:dyDescent="0.3">
      <c r="B1393" s="4" t="s">
        <v>2652</v>
      </c>
      <c r="C1393" s="4" t="s">
        <v>2653</v>
      </c>
      <c r="D1393" s="3" t="s">
        <v>28</v>
      </c>
      <c r="E1393" s="18">
        <v>2</v>
      </c>
      <c r="F1393" s="18"/>
      <c r="G1393" s="18"/>
      <c r="H1393" s="18"/>
      <c r="I1393" s="18"/>
      <c r="J1393" s="97">
        <f t="shared" si="1012"/>
        <v>2</v>
      </c>
      <c r="K1393" s="3">
        <v>22.67</v>
      </c>
      <c r="L1393" s="3">
        <f t="shared" si="1013"/>
        <v>45.34</v>
      </c>
      <c r="M1393" s="3">
        <v>23.31</v>
      </c>
      <c r="N1393" s="3">
        <f t="shared" si="1014"/>
        <v>46.62</v>
      </c>
      <c r="O1393" s="3">
        <f t="shared" si="1015"/>
        <v>0.63999999999999702</v>
      </c>
      <c r="P1393" s="3">
        <f t="shared" si="1015"/>
        <v>1.279999999999994</v>
      </c>
      <c r="R1393" s="3">
        <f t="shared" si="1016"/>
        <v>0</v>
      </c>
      <c r="S1393" s="3">
        <f t="shared" si="1017"/>
        <v>0</v>
      </c>
      <c r="T1393" s="3">
        <f t="shared" si="1018"/>
        <v>0</v>
      </c>
      <c r="U1393" s="3">
        <f t="shared" si="1019"/>
        <v>0</v>
      </c>
    </row>
    <row r="1394" spans="2:21" s="1" customFormat="1" ht="15" customHeight="1" x14ac:dyDescent="0.3">
      <c r="B1394" s="4" t="s">
        <v>2654</v>
      </c>
      <c r="C1394" s="4" t="s">
        <v>2655</v>
      </c>
      <c r="D1394" s="3" t="s">
        <v>28</v>
      </c>
      <c r="E1394" s="18">
        <v>3</v>
      </c>
      <c r="F1394" s="18"/>
      <c r="G1394" s="18"/>
      <c r="H1394" s="18"/>
      <c r="I1394" s="18"/>
      <c r="J1394" s="97">
        <f t="shared" si="1012"/>
        <v>3</v>
      </c>
      <c r="K1394" s="3">
        <v>30.95</v>
      </c>
      <c r="L1394" s="3">
        <f t="shared" si="1013"/>
        <v>92.85</v>
      </c>
      <c r="M1394" s="3">
        <v>31.59</v>
      </c>
      <c r="N1394" s="3">
        <f t="shared" si="1014"/>
        <v>94.77</v>
      </c>
      <c r="O1394" s="3">
        <f t="shared" si="1015"/>
        <v>0.64000000000000057</v>
      </c>
      <c r="P1394" s="3">
        <f t="shared" si="1015"/>
        <v>1.9200000000000017</v>
      </c>
      <c r="R1394" s="3">
        <f t="shared" si="1016"/>
        <v>0</v>
      </c>
      <c r="S1394" s="3">
        <f t="shared" si="1017"/>
        <v>0</v>
      </c>
      <c r="T1394" s="3">
        <f t="shared" si="1018"/>
        <v>0</v>
      </c>
      <c r="U1394" s="3">
        <f t="shared" si="1019"/>
        <v>0</v>
      </c>
    </row>
    <row r="1395" spans="2:21" s="1" customFormat="1" ht="15" customHeight="1" x14ac:dyDescent="0.3">
      <c r="B1395" s="4" t="s">
        <v>2656</v>
      </c>
      <c r="C1395" s="4" t="s">
        <v>2657</v>
      </c>
      <c r="D1395" s="3" t="s">
        <v>28</v>
      </c>
      <c r="E1395" s="18">
        <v>1</v>
      </c>
      <c r="F1395" s="18"/>
      <c r="G1395" s="18"/>
      <c r="H1395" s="18"/>
      <c r="I1395" s="18"/>
      <c r="J1395" s="97">
        <f t="shared" si="1012"/>
        <v>1</v>
      </c>
      <c r="K1395" s="3">
        <v>209.82</v>
      </c>
      <c r="L1395" s="3">
        <f t="shared" si="1013"/>
        <v>209.82</v>
      </c>
      <c r="M1395" s="3">
        <v>211.15</v>
      </c>
      <c r="N1395" s="3">
        <f t="shared" si="1014"/>
        <v>211.15</v>
      </c>
      <c r="O1395" s="3">
        <f t="shared" si="1015"/>
        <v>1.3300000000000125</v>
      </c>
      <c r="P1395" s="3">
        <f t="shared" si="1015"/>
        <v>1.3300000000000125</v>
      </c>
      <c r="R1395" s="3">
        <f t="shared" si="1016"/>
        <v>0</v>
      </c>
      <c r="S1395" s="3">
        <f t="shared" si="1017"/>
        <v>0</v>
      </c>
      <c r="T1395" s="3">
        <f t="shared" si="1018"/>
        <v>0</v>
      </c>
      <c r="U1395" s="3">
        <f t="shared" si="1019"/>
        <v>0</v>
      </c>
    </row>
    <row r="1396" spans="2:21" s="1" customFormat="1" ht="15" customHeight="1" x14ac:dyDescent="0.3">
      <c r="B1396" s="4" t="s">
        <v>2658</v>
      </c>
      <c r="C1396" s="4" t="s">
        <v>2659</v>
      </c>
      <c r="D1396" s="3" t="s">
        <v>28</v>
      </c>
      <c r="E1396" s="18">
        <v>6</v>
      </c>
      <c r="F1396" s="18"/>
      <c r="G1396" s="18"/>
      <c r="H1396" s="18"/>
      <c r="I1396" s="18"/>
      <c r="J1396" s="97">
        <f t="shared" si="1012"/>
        <v>6</v>
      </c>
      <c r="K1396" s="3">
        <v>287.7</v>
      </c>
      <c r="L1396" s="3">
        <f t="shared" si="1013"/>
        <v>1726.2</v>
      </c>
      <c r="M1396" s="3">
        <v>289.02999999999997</v>
      </c>
      <c r="N1396" s="3">
        <f t="shared" si="1014"/>
        <v>1734.18</v>
      </c>
      <c r="O1396" s="3">
        <f t="shared" si="1015"/>
        <v>1.3299999999999841</v>
      </c>
      <c r="P1396" s="3">
        <f t="shared" si="1015"/>
        <v>7.9800000000000182</v>
      </c>
      <c r="R1396" s="3">
        <f t="shared" si="1016"/>
        <v>0</v>
      </c>
      <c r="S1396" s="3">
        <f t="shared" si="1017"/>
        <v>0</v>
      </c>
      <c r="T1396" s="3">
        <f t="shared" si="1018"/>
        <v>0</v>
      </c>
      <c r="U1396" s="3">
        <f t="shared" si="1019"/>
        <v>0</v>
      </c>
    </row>
    <row r="1397" spans="2:21" s="1" customFormat="1" ht="15" customHeight="1" x14ac:dyDescent="0.3">
      <c r="B1397" s="4" t="s">
        <v>2660</v>
      </c>
      <c r="C1397" s="4" t="s">
        <v>2661</v>
      </c>
      <c r="D1397" s="3" t="s">
        <v>28</v>
      </c>
      <c r="E1397" s="18">
        <v>5</v>
      </c>
      <c r="F1397" s="18"/>
      <c r="G1397" s="18"/>
      <c r="H1397" s="18"/>
      <c r="I1397" s="18"/>
      <c r="J1397" s="97">
        <f t="shared" si="1012"/>
        <v>5</v>
      </c>
      <c r="K1397" s="3">
        <v>184.99</v>
      </c>
      <c r="L1397" s="3">
        <f t="shared" si="1013"/>
        <v>924.95</v>
      </c>
      <c r="M1397" s="3">
        <v>186.32</v>
      </c>
      <c r="N1397" s="3">
        <f t="shared" si="1014"/>
        <v>931.6</v>
      </c>
      <c r="O1397" s="3">
        <f t="shared" si="1015"/>
        <v>1.3299999999999841</v>
      </c>
      <c r="P1397" s="3">
        <f t="shared" si="1015"/>
        <v>6.6499999999999773</v>
      </c>
      <c r="R1397" s="3">
        <f t="shared" si="1016"/>
        <v>0</v>
      </c>
      <c r="S1397" s="3">
        <f t="shared" si="1017"/>
        <v>0</v>
      </c>
      <c r="T1397" s="3">
        <f t="shared" si="1018"/>
        <v>0</v>
      </c>
      <c r="U1397" s="3">
        <f t="shared" si="1019"/>
        <v>0</v>
      </c>
    </row>
    <row r="1398" spans="2:21" s="1" customFormat="1" ht="15" customHeight="1" x14ac:dyDescent="0.3">
      <c r="B1398" s="4" t="s">
        <v>2662</v>
      </c>
      <c r="C1398" s="4" t="s">
        <v>2663</v>
      </c>
      <c r="D1398" s="3" t="s">
        <v>28</v>
      </c>
      <c r="E1398" s="18">
        <v>2</v>
      </c>
      <c r="F1398" s="18"/>
      <c r="G1398" s="18"/>
      <c r="H1398" s="18"/>
      <c r="I1398" s="18"/>
      <c r="J1398" s="97">
        <f t="shared" si="1012"/>
        <v>2</v>
      </c>
      <c r="K1398" s="3">
        <v>334.03</v>
      </c>
      <c r="L1398" s="3">
        <f t="shared" si="1013"/>
        <v>668.06</v>
      </c>
      <c r="M1398" s="3">
        <v>335.03</v>
      </c>
      <c r="N1398" s="3">
        <f t="shared" si="1014"/>
        <v>670.06</v>
      </c>
      <c r="O1398" s="3">
        <f t="shared" si="1015"/>
        <v>1</v>
      </c>
      <c r="P1398" s="3">
        <f t="shared" si="1015"/>
        <v>2</v>
      </c>
      <c r="R1398" s="3">
        <f t="shared" si="1016"/>
        <v>0</v>
      </c>
      <c r="S1398" s="3">
        <f t="shared" si="1017"/>
        <v>0</v>
      </c>
      <c r="T1398" s="3">
        <f t="shared" si="1018"/>
        <v>0</v>
      </c>
      <c r="U1398" s="3">
        <f t="shared" si="1019"/>
        <v>0</v>
      </c>
    </row>
    <row r="1399" spans="2:21" s="1" customFormat="1" ht="15" customHeight="1" x14ac:dyDescent="0.3">
      <c r="B1399" s="4" t="s">
        <v>2664</v>
      </c>
      <c r="C1399" s="4" t="s">
        <v>2665</v>
      </c>
      <c r="D1399" s="3" t="s">
        <v>28</v>
      </c>
      <c r="E1399" s="18">
        <v>2</v>
      </c>
      <c r="F1399" s="18"/>
      <c r="G1399" s="18"/>
      <c r="H1399" s="18"/>
      <c r="I1399" s="18"/>
      <c r="J1399" s="97">
        <f t="shared" si="1012"/>
        <v>2</v>
      </c>
      <c r="K1399" s="3">
        <v>159.53</v>
      </c>
      <c r="L1399" s="3">
        <f t="shared" si="1013"/>
        <v>319.06</v>
      </c>
      <c r="M1399" s="3">
        <v>160.53</v>
      </c>
      <c r="N1399" s="3">
        <f t="shared" si="1014"/>
        <v>321.06</v>
      </c>
      <c r="O1399" s="3">
        <f t="shared" si="1015"/>
        <v>1</v>
      </c>
      <c r="P1399" s="3">
        <f t="shared" si="1015"/>
        <v>2</v>
      </c>
      <c r="R1399" s="3">
        <f t="shared" si="1016"/>
        <v>0</v>
      </c>
      <c r="S1399" s="3">
        <f t="shared" si="1017"/>
        <v>0</v>
      </c>
      <c r="T1399" s="3">
        <f t="shared" si="1018"/>
        <v>0</v>
      </c>
      <c r="U1399" s="3">
        <f t="shared" si="1019"/>
        <v>0</v>
      </c>
    </row>
    <row r="1400" spans="2:21" s="1" customFormat="1" ht="15" customHeight="1" x14ac:dyDescent="0.3">
      <c r="B1400" s="4" t="s">
        <v>2666</v>
      </c>
      <c r="C1400" s="4" t="s">
        <v>2667</v>
      </c>
      <c r="D1400" s="3" t="s">
        <v>28</v>
      </c>
      <c r="E1400" s="18">
        <v>2</v>
      </c>
      <c r="F1400" s="18"/>
      <c r="G1400" s="18"/>
      <c r="H1400" s="18"/>
      <c r="I1400" s="18"/>
      <c r="J1400" s="97">
        <f t="shared" si="1012"/>
        <v>2</v>
      </c>
      <c r="K1400" s="3">
        <v>166.61</v>
      </c>
      <c r="L1400" s="3">
        <f t="shared" si="1013"/>
        <v>333.22</v>
      </c>
      <c r="M1400" s="3">
        <v>167.61</v>
      </c>
      <c r="N1400" s="3">
        <f t="shared" si="1014"/>
        <v>335.22</v>
      </c>
      <c r="O1400" s="3">
        <f t="shared" si="1015"/>
        <v>1</v>
      </c>
      <c r="P1400" s="3">
        <f t="shared" si="1015"/>
        <v>2</v>
      </c>
      <c r="R1400" s="3">
        <f t="shared" si="1016"/>
        <v>0</v>
      </c>
      <c r="S1400" s="3">
        <f t="shared" si="1017"/>
        <v>0</v>
      </c>
      <c r="T1400" s="3">
        <f t="shared" si="1018"/>
        <v>0</v>
      </c>
      <c r="U1400" s="3">
        <f t="shared" si="1019"/>
        <v>0</v>
      </c>
    </row>
    <row r="1401" spans="2:21" s="1" customFormat="1" ht="15" customHeight="1" x14ac:dyDescent="0.3">
      <c r="B1401" s="4" t="s">
        <v>2668</v>
      </c>
      <c r="C1401" s="4" t="s">
        <v>2669</v>
      </c>
      <c r="D1401" s="3" t="s">
        <v>28</v>
      </c>
      <c r="E1401" s="18">
        <v>3</v>
      </c>
      <c r="F1401" s="18"/>
      <c r="G1401" s="18"/>
      <c r="H1401" s="18"/>
      <c r="I1401" s="18"/>
      <c r="J1401" s="97">
        <f t="shared" si="1012"/>
        <v>3</v>
      </c>
      <c r="K1401" s="3">
        <v>99.82</v>
      </c>
      <c r="L1401" s="3">
        <f t="shared" si="1013"/>
        <v>299.45999999999998</v>
      </c>
      <c r="M1401" s="3">
        <v>100.46</v>
      </c>
      <c r="N1401" s="3">
        <f t="shared" si="1014"/>
        <v>301.38</v>
      </c>
      <c r="O1401" s="3">
        <f t="shared" si="1015"/>
        <v>0.64000000000000057</v>
      </c>
      <c r="P1401" s="3">
        <f t="shared" si="1015"/>
        <v>1.9200000000000159</v>
      </c>
      <c r="R1401" s="3">
        <f t="shared" si="1016"/>
        <v>0</v>
      </c>
      <c r="S1401" s="3">
        <f t="shared" si="1017"/>
        <v>0</v>
      </c>
      <c r="T1401" s="3">
        <f t="shared" si="1018"/>
        <v>0</v>
      </c>
      <c r="U1401" s="3">
        <f t="shared" si="1019"/>
        <v>0</v>
      </c>
    </row>
    <row r="1402" spans="2:21" s="1" customFormat="1" ht="15" customHeight="1" x14ac:dyDescent="0.3">
      <c r="B1402" s="4" t="s">
        <v>2670</v>
      </c>
      <c r="C1402" s="4" t="s">
        <v>2671</v>
      </c>
      <c r="D1402" s="3" t="s">
        <v>28</v>
      </c>
      <c r="E1402" s="18">
        <v>5</v>
      </c>
      <c r="F1402" s="18"/>
      <c r="G1402" s="18"/>
      <c r="H1402" s="18"/>
      <c r="I1402" s="18"/>
      <c r="J1402" s="97">
        <f t="shared" si="1012"/>
        <v>5</v>
      </c>
      <c r="K1402" s="3">
        <v>140.82</v>
      </c>
      <c r="L1402" s="3">
        <f t="shared" si="1013"/>
        <v>704.1</v>
      </c>
      <c r="M1402" s="3">
        <v>141.46</v>
      </c>
      <c r="N1402" s="3">
        <f t="shared" si="1014"/>
        <v>707.3</v>
      </c>
      <c r="O1402" s="3">
        <f t="shared" si="1015"/>
        <v>0.64000000000001478</v>
      </c>
      <c r="P1402" s="3">
        <f t="shared" si="1015"/>
        <v>3.1999999999999318</v>
      </c>
      <c r="R1402" s="3">
        <f t="shared" si="1016"/>
        <v>0</v>
      </c>
      <c r="S1402" s="3">
        <f t="shared" si="1017"/>
        <v>0</v>
      </c>
      <c r="T1402" s="3">
        <f t="shared" si="1018"/>
        <v>0</v>
      </c>
      <c r="U1402" s="3">
        <f t="shared" si="1019"/>
        <v>0</v>
      </c>
    </row>
    <row r="1403" spans="2:21" s="1" customFormat="1" ht="15" customHeight="1" x14ac:dyDescent="0.3">
      <c r="B1403" s="4" t="s">
        <v>2672</v>
      </c>
      <c r="C1403" s="4" t="s">
        <v>2673</v>
      </c>
      <c r="D1403" s="3" t="s">
        <v>28</v>
      </c>
      <c r="E1403" s="18">
        <v>4</v>
      </c>
      <c r="F1403" s="18"/>
      <c r="G1403" s="18"/>
      <c r="H1403" s="18"/>
      <c r="I1403" s="18"/>
      <c r="J1403" s="97">
        <f t="shared" si="1012"/>
        <v>4</v>
      </c>
      <c r="K1403" s="3">
        <v>260.82</v>
      </c>
      <c r="L1403" s="3">
        <f t="shared" si="1013"/>
        <v>1043.28</v>
      </c>
      <c r="M1403" s="3">
        <v>261.45999999999998</v>
      </c>
      <c r="N1403" s="3">
        <f t="shared" si="1014"/>
        <v>1045.8399999999999</v>
      </c>
      <c r="O1403" s="3">
        <f t="shared" si="1015"/>
        <v>0.63999999999998636</v>
      </c>
      <c r="P1403" s="3">
        <f t="shared" si="1015"/>
        <v>2.5599999999999454</v>
      </c>
      <c r="R1403" s="3">
        <f t="shared" si="1016"/>
        <v>0</v>
      </c>
      <c r="S1403" s="3">
        <f t="shared" si="1017"/>
        <v>0</v>
      </c>
      <c r="T1403" s="3">
        <f t="shared" si="1018"/>
        <v>0</v>
      </c>
      <c r="U1403" s="3">
        <f t="shared" si="1019"/>
        <v>0</v>
      </c>
    </row>
    <row r="1404" spans="2:21" s="1" customFormat="1" ht="15" customHeight="1" x14ac:dyDescent="0.3">
      <c r="B1404" s="4" t="s">
        <v>2674</v>
      </c>
      <c r="C1404" s="4" t="s">
        <v>2675</v>
      </c>
      <c r="D1404" s="3" t="s">
        <v>28</v>
      </c>
      <c r="E1404" s="18">
        <v>2</v>
      </c>
      <c r="F1404" s="18"/>
      <c r="G1404" s="18"/>
      <c r="H1404" s="18"/>
      <c r="I1404" s="18"/>
      <c r="J1404" s="97">
        <f t="shared" si="1012"/>
        <v>2</v>
      </c>
      <c r="K1404" s="3">
        <v>135.79</v>
      </c>
      <c r="L1404" s="3">
        <f t="shared" si="1013"/>
        <v>271.58</v>
      </c>
      <c r="M1404" s="3">
        <v>136.83000000000001</v>
      </c>
      <c r="N1404" s="3">
        <f t="shared" si="1014"/>
        <v>273.66000000000003</v>
      </c>
      <c r="O1404" s="3">
        <f t="shared" si="1015"/>
        <v>1.0400000000000205</v>
      </c>
      <c r="P1404" s="3">
        <f t="shared" si="1015"/>
        <v>2.0800000000000409</v>
      </c>
      <c r="R1404" s="3">
        <f t="shared" si="1016"/>
        <v>0</v>
      </c>
      <c r="S1404" s="3">
        <f t="shared" si="1017"/>
        <v>0</v>
      </c>
      <c r="T1404" s="3">
        <f t="shared" si="1018"/>
        <v>0</v>
      </c>
      <c r="U1404" s="3">
        <f t="shared" si="1019"/>
        <v>0</v>
      </c>
    </row>
    <row r="1405" spans="2:21" s="1" customFormat="1" ht="15" customHeight="1" x14ac:dyDescent="0.3">
      <c r="B1405" s="4" t="s">
        <v>2676</v>
      </c>
      <c r="C1405" s="4" t="s">
        <v>2677</v>
      </c>
      <c r="D1405" s="3" t="s">
        <v>28</v>
      </c>
      <c r="E1405" s="18">
        <v>3</v>
      </c>
      <c r="F1405" s="18"/>
      <c r="G1405" s="18"/>
      <c r="H1405" s="18"/>
      <c r="I1405" s="18"/>
      <c r="J1405" s="97">
        <f t="shared" si="1012"/>
        <v>3</v>
      </c>
      <c r="K1405" s="3">
        <v>104.75</v>
      </c>
      <c r="L1405" s="3">
        <f t="shared" si="1013"/>
        <v>314.25</v>
      </c>
      <c r="M1405" s="3">
        <v>106.46</v>
      </c>
      <c r="N1405" s="3">
        <f t="shared" si="1014"/>
        <v>319.38</v>
      </c>
      <c r="O1405" s="3">
        <f t="shared" si="1015"/>
        <v>1.7099999999999937</v>
      </c>
      <c r="P1405" s="3">
        <f t="shared" si="1015"/>
        <v>5.1299999999999955</v>
      </c>
      <c r="R1405" s="3">
        <f t="shared" si="1016"/>
        <v>0</v>
      </c>
      <c r="S1405" s="3">
        <f t="shared" si="1017"/>
        <v>0</v>
      </c>
      <c r="T1405" s="3">
        <f t="shared" si="1018"/>
        <v>0</v>
      </c>
      <c r="U1405" s="3">
        <f t="shared" si="1019"/>
        <v>0</v>
      </c>
    </row>
    <row r="1406" spans="2:21" s="1" customFormat="1" ht="15" customHeight="1" x14ac:dyDescent="0.3">
      <c r="B1406" s="4" t="s">
        <v>2678</v>
      </c>
      <c r="C1406" s="4" t="s">
        <v>2679</v>
      </c>
      <c r="D1406" s="3" t="s">
        <v>28</v>
      </c>
      <c r="E1406" s="18">
        <v>1</v>
      </c>
      <c r="F1406" s="18"/>
      <c r="G1406" s="18"/>
      <c r="H1406" s="18"/>
      <c r="I1406" s="18"/>
      <c r="J1406" s="97">
        <f t="shared" si="1012"/>
        <v>1</v>
      </c>
      <c r="K1406" s="3">
        <v>135.15</v>
      </c>
      <c r="L1406" s="3">
        <f t="shared" si="1013"/>
        <v>135.15</v>
      </c>
      <c r="M1406" s="3">
        <v>136.86000000000001</v>
      </c>
      <c r="N1406" s="3">
        <f t="shared" si="1014"/>
        <v>136.86000000000001</v>
      </c>
      <c r="O1406" s="3">
        <f t="shared" si="1015"/>
        <v>1.710000000000008</v>
      </c>
      <c r="P1406" s="3">
        <f t="shared" si="1015"/>
        <v>1.710000000000008</v>
      </c>
      <c r="R1406" s="3">
        <f t="shared" si="1016"/>
        <v>0</v>
      </c>
      <c r="S1406" s="3">
        <f t="shared" si="1017"/>
        <v>0</v>
      </c>
      <c r="T1406" s="3">
        <f t="shared" si="1018"/>
        <v>0</v>
      </c>
      <c r="U1406" s="3">
        <f t="shared" si="1019"/>
        <v>0</v>
      </c>
    </row>
    <row r="1407" spans="2:21" s="1" customFormat="1" ht="15" customHeight="1" x14ac:dyDescent="0.3">
      <c r="B1407" s="4" t="s">
        <v>2680</v>
      </c>
      <c r="C1407" s="4" t="s">
        <v>2681</v>
      </c>
      <c r="D1407" s="3" t="s">
        <v>28</v>
      </c>
      <c r="E1407" s="18">
        <v>4</v>
      </c>
      <c r="F1407" s="18"/>
      <c r="G1407" s="18"/>
      <c r="H1407" s="18"/>
      <c r="I1407" s="18"/>
      <c r="J1407" s="97">
        <f t="shared" si="1012"/>
        <v>4</v>
      </c>
      <c r="K1407" s="3">
        <v>276.23</v>
      </c>
      <c r="L1407" s="3">
        <f t="shared" si="1013"/>
        <v>1104.92</v>
      </c>
      <c r="M1407" s="3">
        <v>277.04000000000002</v>
      </c>
      <c r="N1407" s="3">
        <f t="shared" si="1014"/>
        <v>1108.1600000000001</v>
      </c>
      <c r="O1407" s="3">
        <f t="shared" si="1015"/>
        <v>0.81000000000000227</v>
      </c>
      <c r="P1407" s="3">
        <f t="shared" si="1015"/>
        <v>3.2400000000000091</v>
      </c>
      <c r="R1407" s="3">
        <f t="shared" si="1016"/>
        <v>0</v>
      </c>
      <c r="S1407" s="3">
        <f t="shared" si="1017"/>
        <v>0</v>
      </c>
      <c r="T1407" s="3">
        <f t="shared" si="1018"/>
        <v>0</v>
      </c>
      <c r="U1407" s="3">
        <f t="shared" si="1019"/>
        <v>0</v>
      </c>
    </row>
    <row r="1408" spans="2:21" s="1" customFormat="1" ht="15" customHeight="1" x14ac:dyDescent="0.3">
      <c r="B1408" s="4" t="s">
        <v>2682</v>
      </c>
      <c r="C1408" s="4" t="s">
        <v>2683</v>
      </c>
      <c r="D1408" s="3" t="s">
        <v>28</v>
      </c>
      <c r="E1408" s="18">
        <v>2</v>
      </c>
      <c r="F1408" s="18"/>
      <c r="G1408" s="18"/>
      <c r="H1408" s="18"/>
      <c r="I1408" s="18"/>
      <c r="J1408" s="97">
        <f t="shared" si="1012"/>
        <v>2</v>
      </c>
      <c r="K1408" s="3">
        <v>56.23</v>
      </c>
      <c r="L1408" s="3">
        <f t="shared" si="1013"/>
        <v>112.46</v>
      </c>
      <c r="M1408" s="3">
        <v>57.04</v>
      </c>
      <c r="N1408" s="3">
        <f t="shared" si="1014"/>
        <v>114.08</v>
      </c>
      <c r="O1408" s="3">
        <f t="shared" si="1015"/>
        <v>0.81000000000000227</v>
      </c>
      <c r="P1408" s="3">
        <f t="shared" si="1015"/>
        <v>1.6200000000000045</v>
      </c>
      <c r="R1408" s="3">
        <f t="shared" si="1016"/>
        <v>0</v>
      </c>
      <c r="S1408" s="3">
        <f t="shared" si="1017"/>
        <v>0</v>
      </c>
      <c r="T1408" s="3">
        <f t="shared" si="1018"/>
        <v>0</v>
      </c>
      <c r="U1408" s="3">
        <f t="shared" si="1019"/>
        <v>0</v>
      </c>
    </row>
    <row r="1409" spans="2:21" s="1" customFormat="1" ht="15" hidden="1" customHeight="1" x14ac:dyDescent="0.3">
      <c r="B1409" s="4" t="s">
        <v>2684</v>
      </c>
      <c r="C1409" s="4" t="s">
        <v>2685</v>
      </c>
      <c r="D1409" s="3" t="s">
        <v>28</v>
      </c>
      <c r="E1409" s="18">
        <v>2</v>
      </c>
      <c r="F1409" s="18"/>
      <c r="G1409" s="18"/>
      <c r="H1409" s="18"/>
      <c r="I1409" s="18"/>
      <c r="J1409" s="97">
        <f t="shared" si="1012"/>
        <v>2</v>
      </c>
      <c r="K1409" s="3">
        <v>93.8</v>
      </c>
      <c r="L1409" s="3">
        <f t="shared" si="1013"/>
        <v>187.6</v>
      </c>
      <c r="M1409" s="3">
        <v>93.8</v>
      </c>
      <c r="N1409" s="3">
        <f t="shared" si="1014"/>
        <v>187.6</v>
      </c>
      <c r="O1409" s="3">
        <f t="shared" si="1015"/>
        <v>0</v>
      </c>
      <c r="P1409" s="3">
        <f t="shared" si="1015"/>
        <v>0</v>
      </c>
      <c r="R1409" s="3">
        <f t="shared" si="1016"/>
        <v>0</v>
      </c>
      <c r="S1409" s="3">
        <f t="shared" si="1017"/>
        <v>0</v>
      </c>
      <c r="T1409" s="3">
        <f t="shared" si="1018"/>
        <v>0</v>
      </c>
      <c r="U1409" s="3">
        <f t="shared" si="1019"/>
        <v>0</v>
      </c>
    </row>
    <row r="1410" spans="2:21" s="1" customFormat="1" ht="15" hidden="1" customHeight="1" x14ac:dyDescent="0.3">
      <c r="B1410" s="4" t="s">
        <v>2686</v>
      </c>
      <c r="C1410" s="4" t="s">
        <v>2687</v>
      </c>
      <c r="D1410" s="3" t="s">
        <v>28</v>
      </c>
      <c r="E1410" s="18">
        <v>3</v>
      </c>
      <c r="F1410" s="18"/>
      <c r="G1410" s="18"/>
      <c r="H1410" s="18"/>
      <c r="I1410" s="18"/>
      <c r="J1410" s="97">
        <f t="shared" si="1012"/>
        <v>3</v>
      </c>
      <c r="K1410" s="3">
        <v>45680</v>
      </c>
      <c r="L1410" s="3">
        <f t="shared" si="1013"/>
        <v>137040</v>
      </c>
      <c r="M1410" s="3">
        <v>45680</v>
      </c>
      <c r="N1410" s="3">
        <f t="shared" si="1014"/>
        <v>137040</v>
      </c>
      <c r="O1410" s="3">
        <f t="shared" si="1015"/>
        <v>0</v>
      </c>
      <c r="P1410" s="3">
        <f t="shared" si="1015"/>
        <v>0</v>
      </c>
      <c r="R1410" s="3">
        <f t="shared" si="1016"/>
        <v>0</v>
      </c>
      <c r="S1410" s="3">
        <f t="shared" si="1017"/>
        <v>0</v>
      </c>
      <c r="T1410" s="3">
        <f t="shared" si="1018"/>
        <v>0</v>
      </c>
      <c r="U1410" s="3">
        <f t="shared" si="1019"/>
        <v>0</v>
      </c>
    </row>
    <row r="1411" spans="2:21" s="1" customFormat="1" ht="15" hidden="1" customHeight="1" x14ac:dyDescent="0.3">
      <c r="B1411" s="4" t="s">
        <v>2688</v>
      </c>
      <c r="C1411" s="4" t="s">
        <v>2689</v>
      </c>
      <c r="D1411" s="3" t="s">
        <v>28</v>
      </c>
      <c r="E1411" s="18">
        <v>1</v>
      </c>
      <c r="F1411" s="18"/>
      <c r="G1411" s="18"/>
      <c r="H1411" s="18"/>
      <c r="I1411" s="18"/>
      <c r="J1411" s="97">
        <f t="shared" si="1012"/>
        <v>1</v>
      </c>
      <c r="K1411" s="3">
        <v>15620</v>
      </c>
      <c r="L1411" s="3">
        <f t="shared" si="1013"/>
        <v>15620</v>
      </c>
      <c r="M1411" s="3">
        <v>15620</v>
      </c>
      <c r="N1411" s="3">
        <f t="shared" si="1014"/>
        <v>15620</v>
      </c>
      <c r="O1411" s="3">
        <f t="shared" si="1015"/>
        <v>0</v>
      </c>
      <c r="P1411" s="3">
        <f t="shared" si="1015"/>
        <v>0</v>
      </c>
      <c r="R1411" s="3">
        <f t="shared" si="1016"/>
        <v>0</v>
      </c>
      <c r="S1411" s="3">
        <f t="shared" si="1017"/>
        <v>0</v>
      </c>
      <c r="T1411" s="3">
        <f t="shared" si="1018"/>
        <v>0</v>
      </c>
      <c r="U1411" s="3">
        <f t="shared" si="1019"/>
        <v>0</v>
      </c>
    </row>
    <row r="1412" spans="2:21" s="1" customFormat="1" ht="15" hidden="1" customHeight="1" x14ac:dyDescent="0.3">
      <c r="B1412" s="4" t="s">
        <v>2690</v>
      </c>
      <c r="C1412" s="4" t="s">
        <v>2691</v>
      </c>
      <c r="D1412" s="3" t="s">
        <v>28</v>
      </c>
      <c r="E1412" s="18">
        <v>1</v>
      </c>
      <c r="F1412" s="18"/>
      <c r="G1412" s="18"/>
      <c r="H1412" s="18"/>
      <c r="I1412" s="18"/>
      <c r="J1412" s="97">
        <f t="shared" si="1012"/>
        <v>1</v>
      </c>
      <c r="K1412" s="3">
        <v>13680</v>
      </c>
      <c r="L1412" s="3">
        <f t="shared" si="1013"/>
        <v>13680</v>
      </c>
      <c r="M1412" s="3">
        <v>13680</v>
      </c>
      <c r="N1412" s="3">
        <f t="shared" si="1014"/>
        <v>13680</v>
      </c>
      <c r="O1412" s="3">
        <f t="shared" si="1015"/>
        <v>0</v>
      </c>
      <c r="P1412" s="3">
        <f t="shared" si="1015"/>
        <v>0</v>
      </c>
      <c r="R1412" s="3">
        <f t="shared" si="1016"/>
        <v>0</v>
      </c>
      <c r="S1412" s="3">
        <f t="shared" si="1017"/>
        <v>0</v>
      </c>
      <c r="T1412" s="3">
        <f t="shared" si="1018"/>
        <v>0</v>
      </c>
      <c r="U1412" s="3">
        <f t="shared" si="1019"/>
        <v>0</v>
      </c>
    </row>
    <row r="1413" spans="2:21" s="1" customFormat="1" ht="15" hidden="1" customHeight="1" x14ac:dyDescent="0.3">
      <c r="B1413" s="4" t="s">
        <v>2692</v>
      </c>
      <c r="C1413" s="4" t="s">
        <v>2693</v>
      </c>
      <c r="D1413" s="3" t="s">
        <v>28</v>
      </c>
      <c r="E1413" s="18">
        <v>1</v>
      </c>
      <c r="F1413" s="18"/>
      <c r="G1413" s="18"/>
      <c r="H1413" s="18"/>
      <c r="I1413" s="18"/>
      <c r="J1413" s="97">
        <f t="shared" si="1012"/>
        <v>1</v>
      </c>
      <c r="K1413" s="3">
        <v>83690.7</v>
      </c>
      <c r="L1413" s="3">
        <f t="shared" si="1013"/>
        <v>83690.7</v>
      </c>
      <c r="M1413" s="3">
        <v>83690.7</v>
      </c>
      <c r="N1413" s="3">
        <f t="shared" si="1014"/>
        <v>83690.7</v>
      </c>
      <c r="O1413" s="3">
        <f t="shared" si="1015"/>
        <v>0</v>
      </c>
      <c r="P1413" s="3">
        <f t="shared" si="1015"/>
        <v>0</v>
      </c>
      <c r="R1413" s="3">
        <f t="shared" si="1016"/>
        <v>0</v>
      </c>
      <c r="S1413" s="3">
        <f t="shared" si="1017"/>
        <v>0</v>
      </c>
      <c r="T1413" s="3">
        <f t="shared" si="1018"/>
        <v>0</v>
      </c>
      <c r="U1413" s="3">
        <f t="shared" si="1019"/>
        <v>0</v>
      </c>
    </row>
    <row r="1414" spans="2:21" s="1" customFormat="1" ht="15" customHeight="1" x14ac:dyDescent="0.3">
      <c r="B1414" s="4" t="s">
        <v>2694</v>
      </c>
      <c r="C1414" s="4" t="s">
        <v>2695</v>
      </c>
      <c r="D1414" s="3" t="s">
        <v>25</v>
      </c>
      <c r="E1414" s="18">
        <v>344.8</v>
      </c>
      <c r="F1414" s="18"/>
      <c r="G1414" s="18"/>
      <c r="H1414" s="18"/>
      <c r="I1414" s="18"/>
      <c r="J1414" s="97">
        <f t="shared" si="1012"/>
        <v>344.8</v>
      </c>
      <c r="K1414" s="3">
        <v>2.1800000000000002</v>
      </c>
      <c r="L1414" s="3">
        <f t="shared" si="1013"/>
        <v>751.66</v>
      </c>
      <c r="M1414" s="3">
        <v>2.2599999999999998</v>
      </c>
      <c r="N1414" s="3">
        <f t="shared" si="1014"/>
        <v>779.25</v>
      </c>
      <c r="O1414" s="3">
        <f t="shared" si="1015"/>
        <v>7.9999999999999627E-2</v>
      </c>
      <c r="P1414" s="3">
        <f t="shared" si="1015"/>
        <v>27.590000000000032</v>
      </c>
      <c r="R1414" s="3">
        <f t="shared" si="1016"/>
        <v>0</v>
      </c>
      <c r="S1414" s="3">
        <f t="shared" si="1017"/>
        <v>0</v>
      </c>
      <c r="T1414" s="3">
        <f t="shared" si="1018"/>
        <v>0</v>
      </c>
      <c r="U1414" s="3">
        <f t="shared" si="1019"/>
        <v>0</v>
      </c>
    </row>
    <row r="1415" spans="2:21" s="1" customFormat="1" ht="15" hidden="1" customHeight="1" x14ac:dyDescent="0.3">
      <c r="B1415" s="4" t="s">
        <v>2696</v>
      </c>
      <c r="C1415" s="4" t="s">
        <v>2697</v>
      </c>
      <c r="D1415" s="3" t="s">
        <v>42</v>
      </c>
      <c r="E1415" s="18">
        <v>1</v>
      </c>
      <c r="F1415" s="18"/>
      <c r="G1415" s="18"/>
      <c r="H1415" s="18"/>
      <c r="I1415" s="18"/>
      <c r="J1415" s="97">
        <f t="shared" si="1012"/>
        <v>1</v>
      </c>
      <c r="K1415" s="3">
        <v>10364</v>
      </c>
      <c r="L1415" s="3">
        <f t="shared" si="1013"/>
        <v>10364</v>
      </c>
      <c r="M1415" s="3">
        <v>10364</v>
      </c>
      <c r="N1415" s="3">
        <f t="shared" si="1014"/>
        <v>10364</v>
      </c>
      <c r="O1415" s="3">
        <f t="shared" si="1015"/>
        <v>0</v>
      </c>
      <c r="P1415" s="3">
        <f t="shared" si="1015"/>
        <v>0</v>
      </c>
      <c r="R1415" s="3">
        <f t="shared" si="1016"/>
        <v>0</v>
      </c>
      <c r="S1415" s="3">
        <f t="shared" si="1017"/>
        <v>0</v>
      </c>
      <c r="T1415" s="3">
        <f t="shared" si="1018"/>
        <v>0</v>
      </c>
      <c r="U1415" s="3">
        <f t="shared" si="1019"/>
        <v>0</v>
      </c>
    </row>
    <row r="1416" spans="2:21" s="1" customFormat="1" ht="15" customHeight="1" x14ac:dyDescent="0.3">
      <c r="B1416" s="4" t="s">
        <v>2698</v>
      </c>
      <c r="C1416" s="4" t="s">
        <v>2699</v>
      </c>
      <c r="D1416" s="3" t="s">
        <v>198</v>
      </c>
      <c r="E1416" s="18">
        <v>378</v>
      </c>
      <c r="F1416" s="18"/>
      <c r="G1416" s="18"/>
      <c r="H1416" s="18"/>
      <c r="I1416" s="18"/>
      <c r="J1416" s="97">
        <f t="shared" si="1012"/>
        <v>378</v>
      </c>
      <c r="K1416" s="3">
        <v>43.09</v>
      </c>
      <c r="L1416" s="3">
        <f t="shared" si="1013"/>
        <v>16288.02</v>
      </c>
      <c r="M1416" s="3">
        <v>43.41</v>
      </c>
      <c r="N1416" s="3">
        <f t="shared" si="1014"/>
        <v>16408.98</v>
      </c>
      <c r="O1416" s="3">
        <f t="shared" si="1015"/>
        <v>0.31999999999999318</v>
      </c>
      <c r="P1416" s="3">
        <f t="shared" si="1015"/>
        <v>120.95999999999913</v>
      </c>
      <c r="R1416" s="3">
        <f t="shared" si="1016"/>
        <v>0</v>
      </c>
      <c r="S1416" s="3">
        <f t="shared" si="1017"/>
        <v>0</v>
      </c>
      <c r="T1416" s="3">
        <f t="shared" si="1018"/>
        <v>0</v>
      </c>
      <c r="U1416" s="3">
        <f t="shared" si="1019"/>
        <v>0</v>
      </c>
    </row>
    <row r="1417" spans="2:21" s="1" customFormat="1" ht="19.95" customHeight="1" x14ac:dyDescent="0.3">
      <c r="B1417" s="6" t="s">
        <v>2700</v>
      </c>
      <c r="C1417" s="6" t="s">
        <v>2701</v>
      </c>
      <c r="D1417" s="5"/>
      <c r="E1417" s="19"/>
      <c r="F1417" s="19"/>
      <c r="G1417" s="19"/>
      <c r="H1417" s="19"/>
      <c r="I1417" s="19"/>
      <c r="J1417" s="19"/>
      <c r="K1417" s="5"/>
      <c r="L1417" s="5">
        <f>SUM(L1418:L1420)</f>
        <v>402.15</v>
      </c>
      <c r="M1417" s="5"/>
      <c r="N1417" s="5">
        <f>SUM(N1418:N1420)</f>
        <v>407.72</v>
      </c>
      <c r="O1417" s="5"/>
      <c r="P1417" s="5">
        <f>SUM(P1418:P1420)</f>
        <v>5.5700000000000216</v>
      </c>
      <c r="R1417" s="5">
        <f t="shared" ref="R1417:U1417" si="1020">SUM(R1418:R1420)</f>
        <v>0</v>
      </c>
      <c r="S1417" s="5">
        <f t="shared" si="1020"/>
        <v>0</v>
      </c>
      <c r="T1417" s="5">
        <f t="shared" si="1020"/>
        <v>0</v>
      </c>
      <c r="U1417" s="5">
        <f t="shared" si="1020"/>
        <v>0</v>
      </c>
    </row>
    <row r="1418" spans="2:21" s="1" customFormat="1" ht="15" customHeight="1" x14ac:dyDescent="0.3">
      <c r="B1418" s="4" t="s">
        <v>2702</v>
      </c>
      <c r="C1418" s="4" t="s">
        <v>2703</v>
      </c>
      <c r="D1418" s="3" t="s">
        <v>25</v>
      </c>
      <c r="E1418" s="18">
        <v>1.84</v>
      </c>
      <c r="F1418" s="18"/>
      <c r="G1418" s="18"/>
      <c r="H1418" s="18"/>
      <c r="I1418" s="18"/>
      <c r="J1418" s="97">
        <f>SUM(E1418:I1418)</f>
        <v>1.84</v>
      </c>
      <c r="K1418" s="3">
        <v>82.44</v>
      </c>
      <c r="L1418" s="3">
        <f t="shared" ref="L1418:L1420" si="1021">+ROUND(+IF(J1418="",0,J1418*K1418),2)</f>
        <v>151.69</v>
      </c>
      <c r="M1418" s="3">
        <v>84.05</v>
      </c>
      <c r="N1418" s="3">
        <f t="shared" ref="N1418:N1420" si="1022">+ROUND(+IF(J1418="",0,J1418*M1418),2)</f>
        <v>154.65</v>
      </c>
      <c r="O1418" s="3">
        <f t="shared" ref="O1418:P1420" si="1023">+M1418-K1418</f>
        <v>1.6099999999999994</v>
      </c>
      <c r="P1418" s="3">
        <f t="shared" si="1023"/>
        <v>2.960000000000008</v>
      </c>
      <c r="R1418" s="3">
        <f t="shared" ref="R1418:U1420" si="1024">+ROUND($K1418*F1418,2)</f>
        <v>0</v>
      </c>
      <c r="S1418" s="3">
        <f t="shared" si="1024"/>
        <v>0</v>
      </c>
      <c r="T1418" s="3">
        <f t="shared" si="1024"/>
        <v>0</v>
      </c>
      <c r="U1418" s="3">
        <f t="shared" si="1024"/>
        <v>0</v>
      </c>
    </row>
    <row r="1419" spans="2:21" s="1" customFormat="1" ht="15" customHeight="1" x14ac:dyDescent="0.3">
      <c r="B1419" s="4" t="s">
        <v>2704</v>
      </c>
      <c r="C1419" s="4" t="s">
        <v>2657</v>
      </c>
      <c r="D1419" s="3" t="s">
        <v>28</v>
      </c>
      <c r="E1419" s="18">
        <v>1</v>
      </c>
      <c r="F1419" s="18"/>
      <c r="G1419" s="18"/>
      <c r="H1419" s="18"/>
      <c r="I1419" s="18"/>
      <c r="J1419" s="97">
        <f>SUM(E1419:I1419)</f>
        <v>1</v>
      </c>
      <c r="K1419" s="3">
        <v>209.82</v>
      </c>
      <c r="L1419" s="3">
        <f t="shared" si="1021"/>
        <v>209.82</v>
      </c>
      <c r="M1419" s="3">
        <v>211.15</v>
      </c>
      <c r="N1419" s="3">
        <f t="shared" si="1022"/>
        <v>211.15</v>
      </c>
      <c r="O1419" s="3">
        <f t="shared" si="1023"/>
        <v>1.3300000000000125</v>
      </c>
      <c r="P1419" s="3">
        <f t="shared" si="1023"/>
        <v>1.3300000000000125</v>
      </c>
      <c r="R1419" s="3">
        <f t="shared" si="1024"/>
        <v>0</v>
      </c>
      <c r="S1419" s="3">
        <f t="shared" si="1024"/>
        <v>0</v>
      </c>
      <c r="T1419" s="3">
        <f t="shared" si="1024"/>
        <v>0</v>
      </c>
      <c r="U1419" s="3">
        <f t="shared" si="1024"/>
        <v>0</v>
      </c>
    </row>
    <row r="1420" spans="2:21" s="1" customFormat="1" ht="15" customHeight="1" x14ac:dyDescent="0.3">
      <c r="B1420" s="4" t="s">
        <v>2705</v>
      </c>
      <c r="C1420" s="4" t="s">
        <v>2706</v>
      </c>
      <c r="D1420" s="3" t="s">
        <v>28</v>
      </c>
      <c r="E1420" s="18">
        <v>2</v>
      </c>
      <c r="F1420" s="18"/>
      <c r="G1420" s="18"/>
      <c r="H1420" s="18"/>
      <c r="I1420" s="18"/>
      <c r="J1420" s="97">
        <f>SUM(E1420:I1420)</f>
        <v>2</v>
      </c>
      <c r="K1420" s="3">
        <v>20.32</v>
      </c>
      <c r="L1420" s="3">
        <f t="shared" si="1021"/>
        <v>40.64</v>
      </c>
      <c r="M1420" s="3">
        <v>20.96</v>
      </c>
      <c r="N1420" s="3">
        <f t="shared" si="1022"/>
        <v>41.92</v>
      </c>
      <c r="O1420" s="3">
        <f t="shared" si="1023"/>
        <v>0.64000000000000057</v>
      </c>
      <c r="P1420" s="3">
        <f t="shared" si="1023"/>
        <v>1.2800000000000011</v>
      </c>
      <c r="R1420" s="3">
        <f t="shared" si="1024"/>
        <v>0</v>
      </c>
      <c r="S1420" s="3">
        <f t="shared" si="1024"/>
        <v>0</v>
      </c>
      <c r="T1420" s="3">
        <f t="shared" si="1024"/>
        <v>0</v>
      </c>
      <c r="U1420" s="3">
        <f t="shared" si="1024"/>
        <v>0</v>
      </c>
    </row>
    <row r="1421" spans="2:21" s="1" customFormat="1" ht="19.95" hidden="1" customHeight="1" x14ac:dyDescent="0.3">
      <c r="B1421" s="6" t="s">
        <v>2707</v>
      </c>
      <c r="C1421" s="6" t="s">
        <v>2708</v>
      </c>
      <c r="D1421" s="5"/>
      <c r="E1421" s="19"/>
      <c r="F1421" s="19"/>
      <c r="G1421" s="19"/>
      <c r="H1421" s="19"/>
      <c r="I1421" s="19"/>
      <c r="J1421" s="19"/>
      <c r="K1421" s="5"/>
      <c r="L1421" s="5">
        <f>SUM(L1422)</f>
        <v>320698</v>
      </c>
      <c r="M1421" s="5"/>
      <c r="N1421" s="5">
        <f>SUM(N1422)</f>
        <v>320698</v>
      </c>
      <c r="O1421" s="5"/>
      <c r="P1421" s="5">
        <f>SUM(P1422)</f>
        <v>0</v>
      </c>
      <c r="R1421" s="5">
        <f t="shared" ref="R1421:U1421" si="1025">SUM(R1422)</f>
        <v>0</v>
      </c>
      <c r="S1421" s="5">
        <f t="shared" si="1025"/>
        <v>0</v>
      </c>
      <c r="T1421" s="5">
        <f t="shared" si="1025"/>
        <v>0</v>
      </c>
      <c r="U1421" s="5">
        <f t="shared" si="1025"/>
        <v>0</v>
      </c>
    </row>
    <row r="1422" spans="2:21" s="1" customFormat="1" ht="15" hidden="1" customHeight="1" x14ac:dyDescent="0.3">
      <c r="B1422" s="4" t="s">
        <v>2709</v>
      </c>
      <c r="C1422" s="4" t="s">
        <v>2710</v>
      </c>
      <c r="D1422" s="3" t="s">
        <v>42</v>
      </c>
      <c r="E1422" s="18">
        <v>1</v>
      </c>
      <c r="F1422" s="18"/>
      <c r="G1422" s="18"/>
      <c r="H1422" s="18"/>
      <c r="I1422" s="18"/>
      <c r="J1422" s="97">
        <f>SUM(E1422:I1422)</f>
        <v>1</v>
      </c>
      <c r="K1422" s="3">
        <v>320698</v>
      </c>
      <c r="L1422" s="3">
        <f t="shared" ref="L1422" si="1026">+ROUND(+IF(J1422="",0,J1422*K1422),2)</f>
        <v>320698</v>
      </c>
      <c r="M1422" s="3">
        <v>320698</v>
      </c>
      <c r="N1422" s="3">
        <f t="shared" ref="N1422" si="1027">+ROUND(+IF(J1422="",0,J1422*M1422),2)</f>
        <v>320698</v>
      </c>
      <c r="O1422" s="3">
        <f>+M1422-K1422</f>
        <v>0</v>
      </c>
      <c r="P1422" s="3">
        <f>+N1422-L1422</f>
        <v>0</v>
      </c>
      <c r="R1422" s="3">
        <f>+ROUND($K1422*F1422,2)</f>
        <v>0</v>
      </c>
      <c r="S1422" s="3">
        <f>+ROUND($K1422*G1422,2)</f>
        <v>0</v>
      </c>
      <c r="T1422" s="3">
        <f>+ROUND($K1422*H1422,2)</f>
        <v>0</v>
      </c>
      <c r="U1422" s="3">
        <f>+ROUND($K1422*I1422,2)</f>
        <v>0</v>
      </c>
    </row>
    <row r="1423" spans="2:21" s="1" customFormat="1" ht="25.2" hidden="1" customHeight="1" x14ac:dyDescent="0.3">
      <c r="B1423" s="12" t="s">
        <v>2711</v>
      </c>
      <c r="C1423" s="12" t="s">
        <v>2712</v>
      </c>
      <c r="D1423" s="13"/>
      <c r="E1423" s="17"/>
      <c r="F1423" s="17"/>
      <c r="G1423" s="17"/>
      <c r="H1423" s="17"/>
      <c r="I1423" s="17"/>
      <c r="J1423" s="17"/>
      <c r="K1423" s="13"/>
      <c r="L1423" s="13">
        <f>SUM(L1424:L1427)</f>
        <v>1627696</v>
      </c>
      <c r="M1423" s="13"/>
      <c r="N1423" s="13">
        <f>SUM(N1424:N1427)</f>
        <v>1627696</v>
      </c>
      <c r="O1423" s="13"/>
      <c r="P1423" s="13">
        <f>SUM(P1424:P1427)</f>
        <v>0</v>
      </c>
      <c r="R1423" s="13">
        <f t="shared" ref="R1423:U1423" si="1028">SUM(R1424:R1427)</f>
        <v>0</v>
      </c>
      <c r="S1423" s="13">
        <f t="shared" si="1028"/>
        <v>0</v>
      </c>
      <c r="T1423" s="13">
        <f t="shared" si="1028"/>
        <v>0</v>
      </c>
      <c r="U1423" s="13">
        <f t="shared" si="1028"/>
        <v>0</v>
      </c>
    </row>
    <row r="1424" spans="2:21" s="1" customFormat="1" ht="15" hidden="1" customHeight="1" x14ac:dyDescent="0.3">
      <c r="B1424" s="4" t="s">
        <v>2713</v>
      </c>
      <c r="C1424" s="4" t="s">
        <v>2714</v>
      </c>
      <c r="D1424" s="3" t="s">
        <v>42</v>
      </c>
      <c r="E1424" s="18">
        <v>2</v>
      </c>
      <c r="F1424" s="18"/>
      <c r="G1424" s="18"/>
      <c r="H1424" s="18"/>
      <c r="I1424" s="18"/>
      <c r="J1424" s="97">
        <f>SUM(E1424:I1424)</f>
        <v>2</v>
      </c>
      <c r="K1424" s="3">
        <v>310250</v>
      </c>
      <c r="L1424" s="3">
        <f t="shared" ref="L1424:L1427" si="1029">+ROUND(+IF(J1424="",0,J1424*K1424),2)</f>
        <v>620500</v>
      </c>
      <c r="M1424" s="3">
        <v>310250</v>
      </c>
      <c r="N1424" s="3">
        <f t="shared" ref="N1424:N1427" si="1030">+ROUND(+IF(J1424="",0,J1424*M1424),2)</f>
        <v>620500</v>
      </c>
      <c r="O1424" s="3">
        <f t="shared" ref="O1424:P1427" si="1031">+M1424-K1424</f>
        <v>0</v>
      </c>
      <c r="P1424" s="3">
        <f t="shared" si="1031"/>
        <v>0</v>
      </c>
      <c r="R1424" s="3">
        <f t="shared" ref="R1424:U1427" si="1032">+ROUND($K1424*F1424,2)</f>
        <v>0</v>
      </c>
      <c r="S1424" s="3">
        <f t="shared" si="1032"/>
        <v>0</v>
      </c>
      <c r="T1424" s="3">
        <f t="shared" si="1032"/>
        <v>0</v>
      </c>
      <c r="U1424" s="3">
        <f t="shared" si="1032"/>
        <v>0</v>
      </c>
    </row>
    <row r="1425" spans="2:21" s="1" customFormat="1" ht="15" hidden="1" customHeight="1" x14ac:dyDescent="0.3">
      <c r="B1425" s="4" t="s">
        <v>2715</v>
      </c>
      <c r="C1425" s="4" t="s">
        <v>2716</v>
      </c>
      <c r="D1425" s="3" t="s">
        <v>42</v>
      </c>
      <c r="E1425" s="18">
        <v>2</v>
      </c>
      <c r="F1425" s="18"/>
      <c r="G1425" s="18"/>
      <c r="H1425" s="18"/>
      <c r="I1425" s="18"/>
      <c r="J1425" s="97">
        <f>SUM(E1425:I1425)</f>
        <v>2</v>
      </c>
      <c r="K1425" s="3">
        <v>305978</v>
      </c>
      <c r="L1425" s="3">
        <f t="shared" si="1029"/>
        <v>611956</v>
      </c>
      <c r="M1425" s="3">
        <v>305978</v>
      </c>
      <c r="N1425" s="3">
        <f t="shared" si="1030"/>
        <v>611956</v>
      </c>
      <c r="O1425" s="3">
        <f t="shared" si="1031"/>
        <v>0</v>
      </c>
      <c r="P1425" s="3">
        <f t="shared" si="1031"/>
        <v>0</v>
      </c>
      <c r="R1425" s="3">
        <f t="shared" si="1032"/>
        <v>0</v>
      </c>
      <c r="S1425" s="3">
        <f t="shared" si="1032"/>
        <v>0</v>
      </c>
      <c r="T1425" s="3">
        <f t="shared" si="1032"/>
        <v>0</v>
      </c>
      <c r="U1425" s="3">
        <f t="shared" si="1032"/>
        <v>0</v>
      </c>
    </row>
    <row r="1426" spans="2:21" s="1" customFormat="1" ht="15" hidden="1" customHeight="1" x14ac:dyDescent="0.3">
      <c r="B1426" s="4" t="s">
        <v>2717</v>
      </c>
      <c r="C1426" s="4" t="s">
        <v>2718</v>
      </c>
      <c r="D1426" s="3" t="s">
        <v>42</v>
      </c>
      <c r="E1426" s="18">
        <v>1</v>
      </c>
      <c r="F1426" s="18"/>
      <c r="G1426" s="18"/>
      <c r="H1426" s="18"/>
      <c r="I1426" s="18"/>
      <c r="J1426" s="97">
        <f>SUM(E1426:I1426)</f>
        <v>1</v>
      </c>
      <c r="K1426" s="3">
        <v>380680</v>
      </c>
      <c r="L1426" s="3">
        <f t="shared" si="1029"/>
        <v>380680</v>
      </c>
      <c r="M1426" s="3">
        <v>380680</v>
      </c>
      <c r="N1426" s="3">
        <f t="shared" si="1030"/>
        <v>380680</v>
      </c>
      <c r="O1426" s="3">
        <f t="shared" si="1031"/>
        <v>0</v>
      </c>
      <c r="P1426" s="3">
        <f t="shared" si="1031"/>
        <v>0</v>
      </c>
      <c r="R1426" s="3">
        <f t="shared" si="1032"/>
        <v>0</v>
      </c>
      <c r="S1426" s="3">
        <f t="shared" si="1032"/>
        <v>0</v>
      </c>
      <c r="T1426" s="3">
        <f t="shared" si="1032"/>
        <v>0</v>
      </c>
      <c r="U1426" s="3">
        <f t="shared" si="1032"/>
        <v>0</v>
      </c>
    </row>
    <row r="1427" spans="2:21" s="1" customFormat="1" ht="15" hidden="1" customHeight="1" x14ac:dyDescent="0.3">
      <c r="B1427" s="4" t="s">
        <v>2719</v>
      </c>
      <c r="C1427" s="4" t="s">
        <v>2720</v>
      </c>
      <c r="D1427" s="3" t="s">
        <v>42</v>
      </c>
      <c r="E1427" s="18">
        <v>1</v>
      </c>
      <c r="F1427" s="18"/>
      <c r="G1427" s="18"/>
      <c r="H1427" s="18"/>
      <c r="I1427" s="18"/>
      <c r="J1427" s="97">
        <f>SUM(E1427:I1427)</f>
        <v>1</v>
      </c>
      <c r="K1427" s="3">
        <v>14560</v>
      </c>
      <c r="L1427" s="3">
        <f t="shared" si="1029"/>
        <v>14560</v>
      </c>
      <c r="M1427" s="3">
        <v>14560</v>
      </c>
      <c r="N1427" s="3">
        <f t="shared" si="1030"/>
        <v>14560</v>
      </c>
      <c r="O1427" s="3">
        <f t="shared" si="1031"/>
        <v>0</v>
      </c>
      <c r="P1427" s="3">
        <f t="shared" si="1031"/>
        <v>0</v>
      </c>
      <c r="R1427" s="3">
        <f t="shared" si="1032"/>
        <v>0</v>
      </c>
      <c r="S1427" s="3">
        <f t="shared" si="1032"/>
        <v>0</v>
      </c>
      <c r="T1427" s="3">
        <f t="shared" si="1032"/>
        <v>0</v>
      </c>
      <c r="U1427" s="3">
        <f t="shared" si="1032"/>
        <v>0</v>
      </c>
    </row>
    <row r="1428" spans="2:21" s="1" customFormat="1" ht="25.2" customHeight="1" x14ac:dyDescent="0.3">
      <c r="B1428" s="12" t="s">
        <v>2721</v>
      </c>
      <c r="C1428" s="12" t="s">
        <v>2722</v>
      </c>
      <c r="D1428" s="13"/>
      <c r="E1428" s="17"/>
      <c r="F1428" s="17"/>
      <c r="G1428" s="17"/>
      <c r="H1428" s="17"/>
      <c r="I1428" s="17"/>
      <c r="J1428" s="17"/>
      <c r="K1428" s="13"/>
      <c r="L1428" s="13">
        <f>SUM(L1429:L1542)/2</f>
        <v>1645176.7999999993</v>
      </c>
      <c r="M1428" s="13"/>
      <c r="N1428" s="13">
        <f>SUM(N1429:N1542)/2</f>
        <v>1646186.5999999996</v>
      </c>
      <c r="O1428" s="13"/>
      <c r="P1428" s="13">
        <f>SUM(P1429:P1542)/2</f>
        <v>1009.8000000000004</v>
      </c>
      <c r="R1428" s="13">
        <f t="shared" ref="R1428:U1428" si="1033">SUM(R1429:R1542)/2</f>
        <v>0</v>
      </c>
      <c r="S1428" s="13">
        <f t="shared" si="1033"/>
        <v>0</v>
      </c>
      <c r="T1428" s="13">
        <f t="shared" si="1033"/>
        <v>0</v>
      </c>
      <c r="U1428" s="13">
        <f t="shared" si="1033"/>
        <v>0</v>
      </c>
    </row>
    <row r="1429" spans="2:21" s="1" customFormat="1" ht="19.95" customHeight="1" x14ac:dyDescent="0.3">
      <c r="B1429" s="6" t="s">
        <v>2723</v>
      </c>
      <c r="C1429" s="6" t="s">
        <v>2724</v>
      </c>
      <c r="D1429" s="5"/>
      <c r="E1429" s="19"/>
      <c r="F1429" s="19"/>
      <c r="G1429" s="19"/>
      <c r="H1429" s="19"/>
      <c r="I1429" s="19"/>
      <c r="J1429" s="19"/>
      <c r="K1429" s="5"/>
      <c r="L1429" s="5">
        <f>SUM(L1430:L1494)</f>
        <v>1453691.7</v>
      </c>
      <c r="M1429" s="5"/>
      <c r="N1429" s="5">
        <f>SUM(N1430:N1494)</f>
        <v>1454490.2299999997</v>
      </c>
      <c r="O1429" s="5"/>
      <c r="P1429" s="5">
        <f>SUM(P1430:P1494)</f>
        <v>798.53000000000009</v>
      </c>
      <c r="R1429" s="5">
        <f t="shared" ref="R1429:U1429" si="1034">SUM(R1430:R1494)</f>
        <v>0</v>
      </c>
      <c r="S1429" s="5">
        <f t="shared" si="1034"/>
        <v>0</v>
      </c>
      <c r="T1429" s="5">
        <f t="shared" si="1034"/>
        <v>0</v>
      </c>
      <c r="U1429" s="5">
        <f t="shared" si="1034"/>
        <v>0</v>
      </c>
    </row>
    <row r="1430" spans="2:21" s="1" customFormat="1" ht="15" customHeight="1" x14ac:dyDescent="0.3">
      <c r="B1430" s="4" t="s">
        <v>2725</v>
      </c>
      <c r="C1430" s="4" t="s">
        <v>2726</v>
      </c>
      <c r="D1430" s="3" t="s">
        <v>1337</v>
      </c>
      <c r="E1430" s="18">
        <v>1</v>
      </c>
      <c r="F1430" s="18"/>
      <c r="G1430" s="18"/>
      <c r="H1430" s="18"/>
      <c r="I1430" s="18"/>
      <c r="J1430" s="97">
        <f t="shared" ref="J1430:J1461" si="1035">SUM(E1430:I1430)</f>
        <v>1</v>
      </c>
      <c r="K1430" s="3">
        <v>52.41</v>
      </c>
      <c r="L1430" s="3">
        <f t="shared" ref="L1430:L1493" si="1036">+ROUND(+IF(J1430="",0,J1430*K1430),2)</f>
        <v>52.41</v>
      </c>
      <c r="M1430" s="3">
        <v>52.84</v>
      </c>
      <c r="N1430" s="3">
        <f t="shared" ref="N1430:N1493" si="1037">+ROUND(+IF(J1430="",0,J1430*M1430),2)</f>
        <v>52.84</v>
      </c>
      <c r="O1430" s="3">
        <f t="shared" ref="O1430:P1493" si="1038">+M1430-K1430</f>
        <v>0.43000000000000682</v>
      </c>
      <c r="P1430" s="3">
        <f t="shared" si="1038"/>
        <v>0.43000000000000682</v>
      </c>
      <c r="R1430" s="3">
        <f t="shared" ref="R1430:R1461" si="1039">+ROUND($K1430*F1430,2)</f>
        <v>0</v>
      </c>
      <c r="S1430" s="3">
        <f t="shared" ref="S1430:S1461" si="1040">+ROUND($K1430*G1430,2)</f>
        <v>0</v>
      </c>
      <c r="T1430" s="3">
        <f t="shared" ref="T1430:T1461" si="1041">+ROUND($K1430*H1430,2)</f>
        <v>0</v>
      </c>
      <c r="U1430" s="3">
        <f t="shared" ref="U1430:U1461" si="1042">+ROUND($K1430*I1430,2)</f>
        <v>0</v>
      </c>
    </row>
    <row r="1431" spans="2:21" s="1" customFormat="1" ht="15" customHeight="1" x14ac:dyDescent="0.3">
      <c r="B1431" s="4" t="s">
        <v>2727</v>
      </c>
      <c r="C1431" s="4" t="s">
        <v>2728</v>
      </c>
      <c r="D1431" s="3" t="s">
        <v>1337</v>
      </c>
      <c r="E1431" s="18">
        <v>7</v>
      </c>
      <c r="F1431" s="18"/>
      <c r="G1431" s="18"/>
      <c r="H1431" s="18"/>
      <c r="I1431" s="18"/>
      <c r="J1431" s="97">
        <f t="shared" si="1035"/>
        <v>7</v>
      </c>
      <c r="K1431" s="3">
        <v>74.91</v>
      </c>
      <c r="L1431" s="3">
        <f t="shared" si="1036"/>
        <v>524.37</v>
      </c>
      <c r="M1431" s="3">
        <v>75.34</v>
      </c>
      <c r="N1431" s="3">
        <f t="shared" si="1037"/>
        <v>527.38</v>
      </c>
      <c r="O1431" s="3">
        <f t="shared" si="1038"/>
        <v>0.43000000000000682</v>
      </c>
      <c r="P1431" s="3">
        <f t="shared" si="1038"/>
        <v>3.0099999999999909</v>
      </c>
      <c r="R1431" s="3">
        <f t="shared" si="1039"/>
        <v>0</v>
      </c>
      <c r="S1431" s="3">
        <f t="shared" si="1040"/>
        <v>0</v>
      </c>
      <c r="T1431" s="3">
        <f t="shared" si="1041"/>
        <v>0</v>
      </c>
      <c r="U1431" s="3">
        <f t="shared" si="1042"/>
        <v>0</v>
      </c>
    </row>
    <row r="1432" spans="2:21" s="1" customFormat="1" ht="15" customHeight="1" x14ac:dyDescent="0.3">
      <c r="B1432" s="4" t="s">
        <v>2729</v>
      </c>
      <c r="C1432" s="4" t="s">
        <v>2730</v>
      </c>
      <c r="D1432" s="3" t="s">
        <v>1337</v>
      </c>
      <c r="E1432" s="18">
        <v>4</v>
      </c>
      <c r="F1432" s="18"/>
      <c r="G1432" s="18"/>
      <c r="H1432" s="18"/>
      <c r="I1432" s="18"/>
      <c r="J1432" s="97">
        <f t="shared" si="1035"/>
        <v>4</v>
      </c>
      <c r="K1432" s="3">
        <v>109.61</v>
      </c>
      <c r="L1432" s="3">
        <f t="shared" si="1036"/>
        <v>438.44</v>
      </c>
      <c r="M1432" s="3">
        <v>110.04</v>
      </c>
      <c r="N1432" s="3">
        <f t="shared" si="1037"/>
        <v>440.16</v>
      </c>
      <c r="O1432" s="3">
        <f t="shared" si="1038"/>
        <v>0.43000000000000682</v>
      </c>
      <c r="P1432" s="3">
        <f t="shared" si="1038"/>
        <v>1.7200000000000273</v>
      </c>
      <c r="R1432" s="3">
        <f t="shared" si="1039"/>
        <v>0</v>
      </c>
      <c r="S1432" s="3">
        <f t="shared" si="1040"/>
        <v>0</v>
      </c>
      <c r="T1432" s="3">
        <f t="shared" si="1041"/>
        <v>0</v>
      </c>
      <c r="U1432" s="3">
        <f t="shared" si="1042"/>
        <v>0</v>
      </c>
    </row>
    <row r="1433" spans="2:21" s="1" customFormat="1" ht="15" customHeight="1" x14ac:dyDescent="0.3">
      <c r="B1433" s="4" t="s">
        <v>2731</v>
      </c>
      <c r="C1433" s="4" t="s">
        <v>2732</v>
      </c>
      <c r="D1433" s="3" t="s">
        <v>1337</v>
      </c>
      <c r="E1433" s="18">
        <v>2</v>
      </c>
      <c r="F1433" s="18"/>
      <c r="G1433" s="18"/>
      <c r="H1433" s="18"/>
      <c r="I1433" s="18"/>
      <c r="J1433" s="97">
        <f t="shared" si="1035"/>
        <v>2</v>
      </c>
      <c r="K1433" s="3">
        <v>161.41</v>
      </c>
      <c r="L1433" s="3">
        <f t="shared" si="1036"/>
        <v>322.82</v>
      </c>
      <c r="M1433" s="3">
        <v>161.84</v>
      </c>
      <c r="N1433" s="3">
        <f t="shared" si="1037"/>
        <v>323.68</v>
      </c>
      <c r="O1433" s="3">
        <f t="shared" si="1038"/>
        <v>0.43000000000000682</v>
      </c>
      <c r="P1433" s="3">
        <f t="shared" si="1038"/>
        <v>0.86000000000001364</v>
      </c>
      <c r="R1433" s="3">
        <f t="shared" si="1039"/>
        <v>0</v>
      </c>
      <c r="S1433" s="3">
        <f t="shared" si="1040"/>
        <v>0</v>
      </c>
      <c r="T1433" s="3">
        <f t="shared" si="1041"/>
        <v>0</v>
      </c>
      <c r="U1433" s="3">
        <f t="shared" si="1042"/>
        <v>0</v>
      </c>
    </row>
    <row r="1434" spans="2:21" s="1" customFormat="1" ht="15" customHeight="1" x14ac:dyDescent="0.3">
      <c r="B1434" s="4" t="s">
        <v>2733</v>
      </c>
      <c r="C1434" s="4" t="s">
        <v>2734</v>
      </c>
      <c r="D1434" s="3" t="s">
        <v>25</v>
      </c>
      <c r="E1434" s="18">
        <v>5.5</v>
      </c>
      <c r="F1434" s="18"/>
      <c r="G1434" s="18"/>
      <c r="H1434" s="18"/>
      <c r="I1434" s="18"/>
      <c r="J1434" s="97">
        <f t="shared" si="1035"/>
        <v>5.5</v>
      </c>
      <c r="K1434" s="3">
        <v>36.17</v>
      </c>
      <c r="L1434" s="3">
        <f t="shared" si="1036"/>
        <v>198.94</v>
      </c>
      <c r="M1434" s="3">
        <v>37.54</v>
      </c>
      <c r="N1434" s="3">
        <f t="shared" si="1037"/>
        <v>206.47</v>
      </c>
      <c r="O1434" s="3">
        <f t="shared" si="1038"/>
        <v>1.3699999999999974</v>
      </c>
      <c r="P1434" s="3">
        <f t="shared" si="1038"/>
        <v>7.5300000000000011</v>
      </c>
      <c r="R1434" s="3">
        <f t="shared" si="1039"/>
        <v>0</v>
      </c>
      <c r="S1434" s="3">
        <f t="shared" si="1040"/>
        <v>0</v>
      </c>
      <c r="T1434" s="3">
        <f t="shared" si="1041"/>
        <v>0</v>
      </c>
      <c r="U1434" s="3">
        <f t="shared" si="1042"/>
        <v>0</v>
      </c>
    </row>
    <row r="1435" spans="2:21" s="1" customFormat="1" ht="15" customHeight="1" x14ac:dyDescent="0.3">
      <c r="B1435" s="4" t="s">
        <v>2735</v>
      </c>
      <c r="C1435" s="4" t="s">
        <v>2736</v>
      </c>
      <c r="D1435" s="3" t="s">
        <v>25</v>
      </c>
      <c r="E1435" s="18">
        <v>63.13</v>
      </c>
      <c r="F1435" s="18"/>
      <c r="G1435" s="18"/>
      <c r="H1435" s="18"/>
      <c r="I1435" s="18"/>
      <c r="J1435" s="97">
        <f t="shared" si="1035"/>
        <v>63.13</v>
      </c>
      <c r="K1435" s="3">
        <v>39.909999999999997</v>
      </c>
      <c r="L1435" s="3">
        <f t="shared" si="1036"/>
        <v>2519.52</v>
      </c>
      <c r="M1435" s="3">
        <v>41.28</v>
      </c>
      <c r="N1435" s="3">
        <f t="shared" si="1037"/>
        <v>2606.0100000000002</v>
      </c>
      <c r="O1435" s="3">
        <f t="shared" si="1038"/>
        <v>1.3700000000000045</v>
      </c>
      <c r="P1435" s="3">
        <f t="shared" si="1038"/>
        <v>86.490000000000236</v>
      </c>
      <c r="R1435" s="3">
        <f t="shared" si="1039"/>
        <v>0</v>
      </c>
      <c r="S1435" s="3">
        <f t="shared" si="1040"/>
        <v>0</v>
      </c>
      <c r="T1435" s="3">
        <f t="shared" si="1041"/>
        <v>0</v>
      </c>
      <c r="U1435" s="3">
        <f t="shared" si="1042"/>
        <v>0</v>
      </c>
    </row>
    <row r="1436" spans="2:21" s="1" customFormat="1" ht="15" customHeight="1" x14ac:dyDescent="0.3">
      <c r="B1436" s="4" t="s">
        <v>2737</v>
      </c>
      <c r="C1436" s="4" t="s">
        <v>2738</v>
      </c>
      <c r="D1436" s="3" t="s">
        <v>25</v>
      </c>
      <c r="E1436" s="18">
        <v>85.03</v>
      </c>
      <c r="F1436" s="18"/>
      <c r="G1436" s="18"/>
      <c r="H1436" s="18"/>
      <c r="I1436" s="18"/>
      <c r="J1436" s="97">
        <f t="shared" si="1035"/>
        <v>85.03</v>
      </c>
      <c r="K1436" s="3">
        <v>44.59</v>
      </c>
      <c r="L1436" s="3">
        <f t="shared" si="1036"/>
        <v>3791.49</v>
      </c>
      <c r="M1436" s="3">
        <v>45.96</v>
      </c>
      <c r="N1436" s="3">
        <f t="shared" si="1037"/>
        <v>3907.98</v>
      </c>
      <c r="O1436" s="3">
        <f t="shared" si="1038"/>
        <v>1.3699999999999974</v>
      </c>
      <c r="P1436" s="3">
        <f t="shared" si="1038"/>
        <v>116.49000000000024</v>
      </c>
      <c r="R1436" s="3">
        <f t="shared" si="1039"/>
        <v>0</v>
      </c>
      <c r="S1436" s="3">
        <f t="shared" si="1040"/>
        <v>0</v>
      </c>
      <c r="T1436" s="3">
        <f t="shared" si="1041"/>
        <v>0</v>
      </c>
      <c r="U1436" s="3">
        <f t="shared" si="1042"/>
        <v>0</v>
      </c>
    </row>
    <row r="1437" spans="2:21" s="1" customFormat="1" ht="15" customHeight="1" x14ac:dyDescent="0.3">
      <c r="B1437" s="4" t="s">
        <v>2739</v>
      </c>
      <c r="C1437" s="4" t="s">
        <v>2740</v>
      </c>
      <c r="D1437" s="3" t="s">
        <v>25</v>
      </c>
      <c r="E1437" s="18">
        <v>14.97</v>
      </c>
      <c r="F1437" s="18"/>
      <c r="G1437" s="18"/>
      <c r="H1437" s="18"/>
      <c r="I1437" s="18"/>
      <c r="J1437" s="97">
        <f t="shared" si="1035"/>
        <v>14.97</v>
      </c>
      <c r="K1437" s="3">
        <v>49.77</v>
      </c>
      <c r="L1437" s="3">
        <f t="shared" si="1036"/>
        <v>745.06</v>
      </c>
      <c r="M1437" s="3">
        <v>51.14</v>
      </c>
      <c r="N1437" s="3">
        <f t="shared" si="1037"/>
        <v>765.57</v>
      </c>
      <c r="O1437" s="3">
        <f t="shared" si="1038"/>
        <v>1.3699999999999974</v>
      </c>
      <c r="P1437" s="3">
        <f t="shared" si="1038"/>
        <v>20.510000000000105</v>
      </c>
      <c r="R1437" s="3">
        <f t="shared" si="1039"/>
        <v>0</v>
      </c>
      <c r="S1437" s="3">
        <f t="shared" si="1040"/>
        <v>0</v>
      </c>
      <c r="T1437" s="3">
        <f t="shared" si="1041"/>
        <v>0</v>
      </c>
      <c r="U1437" s="3">
        <f t="shared" si="1042"/>
        <v>0</v>
      </c>
    </row>
    <row r="1438" spans="2:21" s="1" customFormat="1" ht="15" customHeight="1" x14ac:dyDescent="0.3">
      <c r="B1438" s="4" t="s">
        <v>2741</v>
      </c>
      <c r="C1438" s="4" t="s">
        <v>2742</v>
      </c>
      <c r="D1438" s="3" t="s">
        <v>25</v>
      </c>
      <c r="E1438" s="18">
        <v>174.08</v>
      </c>
      <c r="F1438" s="18"/>
      <c r="G1438" s="18"/>
      <c r="H1438" s="18"/>
      <c r="I1438" s="18"/>
      <c r="J1438" s="97">
        <f t="shared" si="1035"/>
        <v>174.08</v>
      </c>
      <c r="K1438" s="3">
        <v>53.78</v>
      </c>
      <c r="L1438" s="3">
        <f t="shared" si="1036"/>
        <v>9362.02</v>
      </c>
      <c r="M1438" s="3">
        <v>55.15</v>
      </c>
      <c r="N1438" s="3">
        <f t="shared" si="1037"/>
        <v>9600.51</v>
      </c>
      <c r="O1438" s="3">
        <f t="shared" si="1038"/>
        <v>1.3699999999999974</v>
      </c>
      <c r="P1438" s="3">
        <f t="shared" si="1038"/>
        <v>238.48999999999978</v>
      </c>
      <c r="R1438" s="3">
        <f t="shared" si="1039"/>
        <v>0</v>
      </c>
      <c r="S1438" s="3">
        <f t="shared" si="1040"/>
        <v>0</v>
      </c>
      <c r="T1438" s="3">
        <f t="shared" si="1041"/>
        <v>0</v>
      </c>
      <c r="U1438" s="3">
        <f t="shared" si="1042"/>
        <v>0</v>
      </c>
    </row>
    <row r="1439" spans="2:21" s="1" customFormat="1" ht="15" customHeight="1" x14ac:dyDescent="0.3">
      <c r="B1439" s="4" t="s">
        <v>2743</v>
      </c>
      <c r="C1439" s="4" t="s">
        <v>2744</v>
      </c>
      <c r="D1439" s="3" t="s">
        <v>25</v>
      </c>
      <c r="E1439" s="18">
        <v>64.03</v>
      </c>
      <c r="F1439" s="18"/>
      <c r="G1439" s="18"/>
      <c r="H1439" s="18"/>
      <c r="I1439" s="18"/>
      <c r="J1439" s="97">
        <f t="shared" si="1035"/>
        <v>64.03</v>
      </c>
      <c r="K1439" s="3">
        <v>81.33</v>
      </c>
      <c r="L1439" s="3">
        <f t="shared" si="1036"/>
        <v>5207.5600000000004</v>
      </c>
      <c r="M1439" s="3">
        <v>82.7</v>
      </c>
      <c r="N1439" s="3">
        <f t="shared" si="1037"/>
        <v>5295.28</v>
      </c>
      <c r="O1439" s="3">
        <f t="shared" si="1038"/>
        <v>1.3700000000000045</v>
      </c>
      <c r="P1439" s="3">
        <f t="shared" si="1038"/>
        <v>87.719999999999345</v>
      </c>
      <c r="R1439" s="3">
        <f t="shared" si="1039"/>
        <v>0</v>
      </c>
      <c r="S1439" s="3">
        <f t="shared" si="1040"/>
        <v>0</v>
      </c>
      <c r="T1439" s="3">
        <f t="shared" si="1041"/>
        <v>0</v>
      </c>
      <c r="U1439" s="3">
        <f t="shared" si="1042"/>
        <v>0</v>
      </c>
    </row>
    <row r="1440" spans="2:21" s="1" customFormat="1" ht="15" customHeight="1" x14ac:dyDescent="0.3">
      <c r="B1440" s="4" t="s">
        <v>2745</v>
      </c>
      <c r="C1440" s="4" t="s">
        <v>2746</v>
      </c>
      <c r="D1440" s="3" t="s">
        <v>25</v>
      </c>
      <c r="E1440" s="18">
        <v>16.93</v>
      </c>
      <c r="F1440" s="18"/>
      <c r="G1440" s="18"/>
      <c r="H1440" s="18"/>
      <c r="I1440" s="18"/>
      <c r="J1440" s="97">
        <f t="shared" si="1035"/>
        <v>16.93</v>
      </c>
      <c r="K1440" s="3">
        <v>97.2</v>
      </c>
      <c r="L1440" s="3">
        <f t="shared" si="1036"/>
        <v>1645.6</v>
      </c>
      <c r="M1440" s="3">
        <v>98.57</v>
      </c>
      <c r="N1440" s="3">
        <f t="shared" si="1037"/>
        <v>1668.79</v>
      </c>
      <c r="O1440" s="3">
        <f t="shared" si="1038"/>
        <v>1.3699999999999903</v>
      </c>
      <c r="P1440" s="3">
        <f t="shared" si="1038"/>
        <v>23.190000000000055</v>
      </c>
      <c r="R1440" s="3">
        <f t="shared" si="1039"/>
        <v>0</v>
      </c>
      <c r="S1440" s="3">
        <f t="shared" si="1040"/>
        <v>0</v>
      </c>
      <c r="T1440" s="3">
        <f t="shared" si="1041"/>
        <v>0</v>
      </c>
      <c r="U1440" s="3">
        <f t="shared" si="1042"/>
        <v>0</v>
      </c>
    </row>
    <row r="1441" spans="2:21" s="1" customFormat="1" ht="15" customHeight="1" x14ac:dyDescent="0.3">
      <c r="B1441" s="4" t="s">
        <v>2747</v>
      </c>
      <c r="C1441" s="4" t="s">
        <v>2748</v>
      </c>
      <c r="D1441" s="3" t="s">
        <v>2749</v>
      </c>
      <c r="E1441" s="18">
        <v>10</v>
      </c>
      <c r="F1441" s="18"/>
      <c r="G1441" s="18"/>
      <c r="H1441" s="18"/>
      <c r="I1441" s="18"/>
      <c r="J1441" s="97">
        <f t="shared" si="1035"/>
        <v>10</v>
      </c>
      <c r="K1441" s="3">
        <v>17.34</v>
      </c>
      <c r="L1441" s="3">
        <f t="shared" si="1036"/>
        <v>173.4</v>
      </c>
      <c r="M1441" s="3">
        <v>17.98</v>
      </c>
      <c r="N1441" s="3">
        <f t="shared" si="1037"/>
        <v>179.8</v>
      </c>
      <c r="O1441" s="3">
        <f t="shared" si="1038"/>
        <v>0.64000000000000057</v>
      </c>
      <c r="P1441" s="3">
        <f t="shared" si="1038"/>
        <v>6.4000000000000057</v>
      </c>
      <c r="R1441" s="3">
        <f t="shared" si="1039"/>
        <v>0</v>
      </c>
      <c r="S1441" s="3">
        <f t="shared" si="1040"/>
        <v>0</v>
      </c>
      <c r="T1441" s="3">
        <f t="shared" si="1041"/>
        <v>0</v>
      </c>
      <c r="U1441" s="3">
        <f t="shared" si="1042"/>
        <v>0</v>
      </c>
    </row>
    <row r="1442" spans="2:21" s="1" customFormat="1" ht="15" customHeight="1" x14ac:dyDescent="0.3">
      <c r="B1442" s="4" t="s">
        <v>2750</v>
      </c>
      <c r="C1442" s="4" t="s">
        <v>2751</v>
      </c>
      <c r="D1442" s="3" t="s">
        <v>2749</v>
      </c>
      <c r="E1442" s="18">
        <v>43</v>
      </c>
      <c r="F1442" s="18"/>
      <c r="G1442" s="18"/>
      <c r="H1442" s="18"/>
      <c r="I1442" s="18"/>
      <c r="J1442" s="97">
        <f t="shared" si="1035"/>
        <v>43</v>
      </c>
      <c r="K1442" s="3">
        <v>18.64</v>
      </c>
      <c r="L1442" s="3">
        <f t="shared" si="1036"/>
        <v>801.52</v>
      </c>
      <c r="M1442" s="3">
        <v>19.28</v>
      </c>
      <c r="N1442" s="3">
        <f t="shared" si="1037"/>
        <v>829.04</v>
      </c>
      <c r="O1442" s="3">
        <f t="shared" si="1038"/>
        <v>0.64000000000000057</v>
      </c>
      <c r="P1442" s="3">
        <f t="shared" si="1038"/>
        <v>27.519999999999982</v>
      </c>
      <c r="R1442" s="3">
        <f t="shared" si="1039"/>
        <v>0</v>
      </c>
      <c r="S1442" s="3">
        <f t="shared" si="1040"/>
        <v>0</v>
      </c>
      <c r="T1442" s="3">
        <f t="shared" si="1041"/>
        <v>0</v>
      </c>
      <c r="U1442" s="3">
        <f t="shared" si="1042"/>
        <v>0</v>
      </c>
    </row>
    <row r="1443" spans="2:21" s="1" customFormat="1" ht="15" customHeight="1" x14ac:dyDescent="0.3">
      <c r="B1443" s="4" t="s">
        <v>2752</v>
      </c>
      <c r="C1443" s="4" t="s">
        <v>2753</v>
      </c>
      <c r="D1443" s="3" t="s">
        <v>2749</v>
      </c>
      <c r="E1443" s="18">
        <v>33</v>
      </c>
      <c r="F1443" s="18"/>
      <c r="G1443" s="18"/>
      <c r="H1443" s="18"/>
      <c r="I1443" s="18"/>
      <c r="J1443" s="97">
        <f t="shared" si="1035"/>
        <v>33</v>
      </c>
      <c r="K1443" s="3">
        <v>20.34</v>
      </c>
      <c r="L1443" s="3">
        <f t="shared" si="1036"/>
        <v>671.22</v>
      </c>
      <c r="M1443" s="3">
        <v>20.98</v>
      </c>
      <c r="N1443" s="3">
        <f t="shared" si="1037"/>
        <v>692.34</v>
      </c>
      <c r="O1443" s="3">
        <f t="shared" si="1038"/>
        <v>0.64000000000000057</v>
      </c>
      <c r="P1443" s="3">
        <f t="shared" si="1038"/>
        <v>21.120000000000005</v>
      </c>
      <c r="R1443" s="3">
        <f t="shared" si="1039"/>
        <v>0</v>
      </c>
      <c r="S1443" s="3">
        <f t="shared" si="1040"/>
        <v>0</v>
      </c>
      <c r="T1443" s="3">
        <f t="shared" si="1041"/>
        <v>0</v>
      </c>
      <c r="U1443" s="3">
        <f t="shared" si="1042"/>
        <v>0</v>
      </c>
    </row>
    <row r="1444" spans="2:21" s="1" customFormat="1" ht="15" customHeight="1" x14ac:dyDescent="0.3">
      <c r="B1444" s="4" t="s">
        <v>2754</v>
      </c>
      <c r="C1444" s="4" t="s">
        <v>2755</v>
      </c>
      <c r="D1444" s="3" t="s">
        <v>2749</v>
      </c>
      <c r="E1444" s="18">
        <v>13</v>
      </c>
      <c r="F1444" s="18"/>
      <c r="G1444" s="18"/>
      <c r="H1444" s="18"/>
      <c r="I1444" s="18"/>
      <c r="J1444" s="97">
        <f t="shared" si="1035"/>
        <v>13</v>
      </c>
      <c r="K1444" s="3">
        <v>23.84</v>
      </c>
      <c r="L1444" s="3">
        <f t="shared" si="1036"/>
        <v>309.92</v>
      </c>
      <c r="M1444" s="3">
        <v>24.48</v>
      </c>
      <c r="N1444" s="3">
        <f t="shared" si="1037"/>
        <v>318.24</v>
      </c>
      <c r="O1444" s="3">
        <f t="shared" si="1038"/>
        <v>0.64000000000000057</v>
      </c>
      <c r="P1444" s="3">
        <f t="shared" si="1038"/>
        <v>8.3199999999999932</v>
      </c>
      <c r="R1444" s="3">
        <f t="shared" si="1039"/>
        <v>0</v>
      </c>
      <c r="S1444" s="3">
        <f t="shared" si="1040"/>
        <v>0</v>
      </c>
      <c r="T1444" s="3">
        <f t="shared" si="1041"/>
        <v>0</v>
      </c>
      <c r="U1444" s="3">
        <f t="shared" si="1042"/>
        <v>0</v>
      </c>
    </row>
    <row r="1445" spans="2:21" s="1" customFormat="1" ht="15" customHeight="1" x14ac:dyDescent="0.3">
      <c r="B1445" s="4" t="s">
        <v>2756</v>
      </c>
      <c r="C1445" s="4" t="s">
        <v>2757</v>
      </c>
      <c r="D1445" s="3" t="s">
        <v>2749</v>
      </c>
      <c r="E1445" s="18">
        <v>22</v>
      </c>
      <c r="F1445" s="18"/>
      <c r="G1445" s="18"/>
      <c r="H1445" s="18"/>
      <c r="I1445" s="18"/>
      <c r="J1445" s="97">
        <f t="shared" si="1035"/>
        <v>22</v>
      </c>
      <c r="K1445" s="3">
        <v>27.34</v>
      </c>
      <c r="L1445" s="3">
        <f t="shared" si="1036"/>
        <v>601.48</v>
      </c>
      <c r="M1445" s="3">
        <v>27.98</v>
      </c>
      <c r="N1445" s="3">
        <f t="shared" si="1037"/>
        <v>615.55999999999995</v>
      </c>
      <c r="O1445" s="3">
        <f t="shared" si="1038"/>
        <v>0.64000000000000057</v>
      </c>
      <c r="P1445" s="3">
        <f t="shared" si="1038"/>
        <v>14.079999999999927</v>
      </c>
      <c r="R1445" s="3">
        <f t="shared" si="1039"/>
        <v>0</v>
      </c>
      <c r="S1445" s="3">
        <f t="shared" si="1040"/>
        <v>0</v>
      </c>
      <c r="T1445" s="3">
        <f t="shared" si="1041"/>
        <v>0</v>
      </c>
      <c r="U1445" s="3">
        <f t="shared" si="1042"/>
        <v>0</v>
      </c>
    </row>
    <row r="1446" spans="2:21" s="1" customFormat="1" ht="15" customHeight="1" x14ac:dyDescent="0.3">
      <c r="B1446" s="4" t="s">
        <v>2758</v>
      </c>
      <c r="C1446" s="4" t="s">
        <v>2759</v>
      </c>
      <c r="D1446" s="3" t="s">
        <v>2749</v>
      </c>
      <c r="E1446" s="18">
        <v>10</v>
      </c>
      <c r="F1446" s="18"/>
      <c r="G1446" s="18"/>
      <c r="H1446" s="18"/>
      <c r="I1446" s="18"/>
      <c r="J1446" s="97">
        <f t="shared" si="1035"/>
        <v>10</v>
      </c>
      <c r="K1446" s="3">
        <v>31.34</v>
      </c>
      <c r="L1446" s="3">
        <f t="shared" si="1036"/>
        <v>313.39999999999998</v>
      </c>
      <c r="M1446" s="3">
        <v>31.98</v>
      </c>
      <c r="N1446" s="3">
        <f t="shared" si="1037"/>
        <v>319.8</v>
      </c>
      <c r="O1446" s="3">
        <f t="shared" si="1038"/>
        <v>0.64000000000000057</v>
      </c>
      <c r="P1446" s="3">
        <f t="shared" si="1038"/>
        <v>6.4000000000000341</v>
      </c>
      <c r="R1446" s="3">
        <f t="shared" si="1039"/>
        <v>0</v>
      </c>
      <c r="S1446" s="3">
        <f t="shared" si="1040"/>
        <v>0</v>
      </c>
      <c r="T1446" s="3">
        <f t="shared" si="1041"/>
        <v>0</v>
      </c>
      <c r="U1446" s="3">
        <f t="shared" si="1042"/>
        <v>0</v>
      </c>
    </row>
    <row r="1447" spans="2:21" s="1" customFormat="1" ht="15" customHeight="1" x14ac:dyDescent="0.3">
      <c r="B1447" s="4" t="s">
        <v>2760</v>
      </c>
      <c r="C1447" s="4" t="s">
        <v>2761</v>
      </c>
      <c r="D1447" s="3" t="s">
        <v>2749</v>
      </c>
      <c r="E1447" s="18">
        <v>6</v>
      </c>
      <c r="F1447" s="18"/>
      <c r="G1447" s="18"/>
      <c r="H1447" s="18"/>
      <c r="I1447" s="18"/>
      <c r="J1447" s="97">
        <f t="shared" si="1035"/>
        <v>6</v>
      </c>
      <c r="K1447" s="3">
        <v>57.74</v>
      </c>
      <c r="L1447" s="3">
        <f t="shared" si="1036"/>
        <v>346.44</v>
      </c>
      <c r="M1447" s="3">
        <v>58.38</v>
      </c>
      <c r="N1447" s="3">
        <f t="shared" si="1037"/>
        <v>350.28</v>
      </c>
      <c r="O1447" s="3">
        <f t="shared" si="1038"/>
        <v>0.64000000000000057</v>
      </c>
      <c r="P1447" s="3">
        <f t="shared" si="1038"/>
        <v>3.839999999999975</v>
      </c>
      <c r="R1447" s="3">
        <f t="shared" si="1039"/>
        <v>0</v>
      </c>
      <c r="S1447" s="3">
        <f t="shared" si="1040"/>
        <v>0</v>
      </c>
      <c r="T1447" s="3">
        <f t="shared" si="1041"/>
        <v>0</v>
      </c>
      <c r="U1447" s="3">
        <f t="shared" si="1042"/>
        <v>0</v>
      </c>
    </row>
    <row r="1448" spans="2:21" s="1" customFormat="1" ht="15" customHeight="1" x14ac:dyDescent="0.3">
      <c r="B1448" s="4" t="s">
        <v>2762</v>
      </c>
      <c r="C1448" s="4" t="s">
        <v>2763</v>
      </c>
      <c r="D1448" s="3" t="s">
        <v>2749</v>
      </c>
      <c r="E1448" s="18">
        <v>5</v>
      </c>
      <c r="F1448" s="18"/>
      <c r="G1448" s="18"/>
      <c r="H1448" s="18"/>
      <c r="I1448" s="18"/>
      <c r="J1448" s="97">
        <f t="shared" si="1035"/>
        <v>5</v>
      </c>
      <c r="K1448" s="3">
        <v>18.04</v>
      </c>
      <c r="L1448" s="3">
        <f t="shared" si="1036"/>
        <v>90.2</v>
      </c>
      <c r="M1448" s="3">
        <v>18.68</v>
      </c>
      <c r="N1448" s="3">
        <f t="shared" si="1037"/>
        <v>93.4</v>
      </c>
      <c r="O1448" s="3">
        <f t="shared" si="1038"/>
        <v>0.64000000000000057</v>
      </c>
      <c r="P1448" s="3">
        <f t="shared" si="1038"/>
        <v>3.2000000000000028</v>
      </c>
      <c r="R1448" s="3">
        <f t="shared" si="1039"/>
        <v>0</v>
      </c>
      <c r="S1448" s="3">
        <f t="shared" si="1040"/>
        <v>0</v>
      </c>
      <c r="T1448" s="3">
        <f t="shared" si="1041"/>
        <v>0</v>
      </c>
      <c r="U1448" s="3">
        <f t="shared" si="1042"/>
        <v>0</v>
      </c>
    </row>
    <row r="1449" spans="2:21" s="1" customFormat="1" ht="15" customHeight="1" x14ac:dyDescent="0.3">
      <c r="B1449" s="4" t="s">
        <v>2764</v>
      </c>
      <c r="C1449" s="4" t="s">
        <v>2765</v>
      </c>
      <c r="D1449" s="3" t="s">
        <v>2749</v>
      </c>
      <c r="E1449" s="18">
        <v>2</v>
      </c>
      <c r="F1449" s="18"/>
      <c r="G1449" s="18"/>
      <c r="H1449" s="18"/>
      <c r="I1449" s="18"/>
      <c r="J1449" s="97">
        <f t="shared" si="1035"/>
        <v>2</v>
      </c>
      <c r="K1449" s="3">
        <v>20.64</v>
      </c>
      <c r="L1449" s="3">
        <f t="shared" si="1036"/>
        <v>41.28</v>
      </c>
      <c r="M1449" s="3">
        <v>21.28</v>
      </c>
      <c r="N1449" s="3">
        <f t="shared" si="1037"/>
        <v>42.56</v>
      </c>
      <c r="O1449" s="3">
        <f t="shared" si="1038"/>
        <v>0.64000000000000057</v>
      </c>
      <c r="P1449" s="3">
        <f t="shared" si="1038"/>
        <v>1.2800000000000011</v>
      </c>
      <c r="R1449" s="3">
        <f t="shared" si="1039"/>
        <v>0</v>
      </c>
      <c r="S1449" s="3">
        <f t="shared" si="1040"/>
        <v>0</v>
      </c>
      <c r="T1449" s="3">
        <f t="shared" si="1041"/>
        <v>0</v>
      </c>
      <c r="U1449" s="3">
        <f t="shared" si="1042"/>
        <v>0</v>
      </c>
    </row>
    <row r="1450" spans="2:21" s="1" customFormat="1" ht="15" customHeight="1" x14ac:dyDescent="0.3">
      <c r="B1450" s="4" t="s">
        <v>2766</v>
      </c>
      <c r="C1450" s="4" t="s">
        <v>2767</v>
      </c>
      <c r="D1450" s="3" t="s">
        <v>2749</v>
      </c>
      <c r="E1450" s="18">
        <v>5</v>
      </c>
      <c r="F1450" s="18"/>
      <c r="G1450" s="18"/>
      <c r="H1450" s="18"/>
      <c r="I1450" s="18"/>
      <c r="J1450" s="97">
        <f t="shared" si="1035"/>
        <v>5</v>
      </c>
      <c r="K1450" s="3">
        <v>24.14</v>
      </c>
      <c r="L1450" s="3">
        <f t="shared" si="1036"/>
        <v>120.7</v>
      </c>
      <c r="M1450" s="3">
        <v>24.78</v>
      </c>
      <c r="N1450" s="3">
        <f t="shared" si="1037"/>
        <v>123.9</v>
      </c>
      <c r="O1450" s="3">
        <f t="shared" si="1038"/>
        <v>0.64000000000000057</v>
      </c>
      <c r="P1450" s="3">
        <f t="shared" si="1038"/>
        <v>3.2000000000000028</v>
      </c>
      <c r="R1450" s="3">
        <f t="shared" si="1039"/>
        <v>0</v>
      </c>
      <c r="S1450" s="3">
        <f t="shared" si="1040"/>
        <v>0</v>
      </c>
      <c r="T1450" s="3">
        <f t="shared" si="1041"/>
        <v>0</v>
      </c>
      <c r="U1450" s="3">
        <f t="shared" si="1042"/>
        <v>0</v>
      </c>
    </row>
    <row r="1451" spans="2:21" s="1" customFormat="1" ht="15" customHeight="1" x14ac:dyDescent="0.3">
      <c r="B1451" s="4" t="s">
        <v>2768</v>
      </c>
      <c r="C1451" s="4" t="s">
        <v>2769</v>
      </c>
      <c r="D1451" s="3" t="s">
        <v>2749</v>
      </c>
      <c r="E1451" s="18">
        <v>6</v>
      </c>
      <c r="F1451" s="18"/>
      <c r="G1451" s="18"/>
      <c r="H1451" s="18"/>
      <c r="I1451" s="18"/>
      <c r="J1451" s="97">
        <f t="shared" si="1035"/>
        <v>6</v>
      </c>
      <c r="K1451" s="3">
        <v>30.34</v>
      </c>
      <c r="L1451" s="3">
        <f t="shared" si="1036"/>
        <v>182.04</v>
      </c>
      <c r="M1451" s="3">
        <v>30.98</v>
      </c>
      <c r="N1451" s="3">
        <f t="shared" si="1037"/>
        <v>185.88</v>
      </c>
      <c r="O1451" s="3">
        <f t="shared" si="1038"/>
        <v>0.64000000000000057</v>
      </c>
      <c r="P1451" s="3">
        <f t="shared" si="1038"/>
        <v>3.8400000000000034</v>
      </c>
      <c r="R1451" s="3">
        <f t="shared" si="1039"/>
        <v>0</v>
      </c>
      <c r="S1451" s="3">
        <f t="shared" si="1040"/>
        <v>0</v>
      </c>
      <c r="T1451" s="3">
        <f t="shared" si="1041"/>
        <v>0</v>
      </c>
      <c r="U1451" s="3">
        <f t="shared" si="1042"/>
        <v>0</v>
      </c>
    </row>
    <row r="1452" spans="2:21" s="1" customFormat="1" ht="15" customHeight="1" x14ac:dyDescent="0.3">
      <c r="B1452" s="4" t="s">
        <v>2770</v>
      </c>
      <c r="C1452" s="4" t="s">
        <v>2771</v>
      </c>
      <c r="D1452" s="3" t="s">
        <v>2749</v>
      </c>
      <c r="E1452" s="18">
        <v>5</v>
      </c>
      <c r="F1452" s="18"/>
      <c r="G1452" s="18"/>
      <c r="H1452" s="18"/>
      <c r="I1452" s="18"/>
      <c r="J1452" s="97">
        <f t="shared" si="1035"/>
        <v>5</v>
      </c>
      <c r="K1452" s="3">
        <v>52.64</v>
      </c>
      <c r="L1452" s="3">
        <f t="shared" si="1036"/>
        <v>263.2</v>
      </c>
      <c r="M1452" s="3">
        <v>53.28</v>
      </c>
      <c r="N1452" s="3">
        <f t="shared" si="1037"/>
        <v>266.39999999999998</v>
      </c>
      <c r="O1452" s="3">
        <f t="shared" si="1038"/>
        <v>0.64000000000000057</v>
      </c>
      <c r="P1452" s="3">
        <f t="shared" si="1038"/>
        <v>3.1999999999999886</v>
      </c>
      <c r="R1452" s="3">
        <f t="shared" si="1039"/>
        <v>0</v>
      </c>
      <c r="S1452" s="3">
        <f t="shared" si="1040"/>
        <v>0</v>
      </c>
      <c r="T1452" s="3">
        <f t="shared" si="1041"/>
        <v>0</v>
      </c>
      <c r="U1452" s="3">
        <f t="shared" si="1042"/>
        <v>0</v>
      </c>
    </row>
    <row r="1453" spans="2:21" s="1" customFormat="1" ht="15" customHeight="1" x14ac:dyDescent="0.3">
      <c r="B1453" s="4" t="s">
        <v>2772</v>
      </c>
      <c r="C1453" s="4" t="s">
        <v>2773</v>
      </c>
      <c r="D1453" s="3" t="s">
        <v>2749</v>
      </c>
      <c r="E1453" s="18">
        <v>2</v>
      </c>
      <c r="F1453" s="18"/>
      <c r="G1453" s="18"/>
      <c r="H1453" s="18"/>
      <c r="I1453" s="18"/>
      <c r="J1453" s="97">
        <f t="shared" si="1035"/>
        <v>2</v>
      </c>
      <c r="K1453" s="3">
        <v>61.34</v>
      </c>
      <c r="L1453" s="3">
        <f t="shared" si="1036"/>
        <v>122.68</v>
      </c>
      <c r="M1453" s="3">
        <v>61.98</v>
      </c>
      <c r="N1453" s="3">
        <f t="shared" si="1037"/>
        <v>123.96</v>
      </c>
      <c r="O1453" s="3">
        <f t="shared" si="1038"/>
        <v>0.63999999999999346</v>
      </c>
      <c r="P1453" s="3">
        <f t="shared" si="1038"/>
        <v>1.2799999999999869</v>
      </c>
      <c r="R1453" s="3">
        <f t="shared" si="1039"/>
        <v>0</v>
      </c>
      <c r="S1453" s="3">
        <f t="shared" si="1040"/>
        <v>0</v>
      </c>
      <c r="T1453" s="3">
        <f t="shared" si="1041"/>
        <v>0</v>
      </c>
      <c r="U1453" s="3">
        <f t="shared" si="1042"/>
        <v>0</v>
      </c>
    </row>
    <row r="1454" spans="2:21" s="1" customFormat="1" ht="15" customHeight="1" x14ac:dyDescent="0.3">
      <c r="B1454" s="4" t="s">
        <v>2774</v>
      </c>
      <c r="C1454" s="4" t="s">
        <v>2775</v>
      </c>
      <c r="D1454" s="3" t="s">
        <v>2749</v>
      </c>
      <c r="E1454" s="18">
        <v>3</v>
      </c>
      <c r="F1454" s="18"/>
      <c r="G1454" s="18"/>
      <c r="H1454" s="18"/>
      <c r="I1454" s="18"/>
      <c r="J1454" s="97">
        <f t="shared" si="1035"/>
        <v>3</v>
      </c>
      <c r="K1454" s="3">
        <v>66.739999999999995</v>
      </c>
      <c r="L1454" s="3">
        <f t="shared" si="1036"/>
        <v>200.22</v>
      </c>
      <c r="M1454" s="3">
        <v>67.38</v>
      </c>
      <c r="N1454" s="3">
        <f t="shared" si="1037"/>
        <v>202.14</v>
      </c>
      <c r="O1454" s="3">
        <f t="shared" si="1038"/>
        <v>0.64000000000000057</v>
      </c>
      <c r="P1454" s="3">
        <f t="shared" si="1038"/>
        <v>1.9199999999999875</v>
      </c>
      <c r="R1454" s="3">
        <f t="shared" si="1039"/>
        <v>0</v>
      </c>
      <c r="S1454" s="3">
        <f t="shared" si="1040"/>
        <v>0</v>
      </c>
      <c r="T1454" s="3">
        <f t="shared" si="1041"/>
        <v>0</v>
      </c>
      <c r="U1454" s="3">
        <f t="shared" si="1042"/>
        <v>0</v>
      </c>
    </row>
    <row r="1455" spans="2:21" s="1" customFormat="1" ht="15" customHeight="1" x14ac:dyDescent="0.3">
      <c r="B1455" s="4" t="s">
        <v>2776</v>
      </c>
      <c r="C1455" s="4" t="s">
        <v>2777</v>
      </c>
      <c r="D1455" s="3" t="s">
        <v>2749</v>
      </c>
      <c r="E1455" s="18">
        <v>4</v>
      </c>
      <c r="F1455" s="18"/>
      <c r="G1455" s="18"/>
      <c r="H1455" s="18"/>
      <c r="I1455" s="18"/>
      <c r="J1455" s="97">
        <f t="shared" si="1035"/>
        <v>4</v>
      </c>
      <c r="K1455" s="3">
        <v>57.84</v>
      </c>
      <c r="L1455" s="3">
        <f t="shared" si="1036"/>
        <v>231.36</v>
      </c>
      <c r="M1455" s="3">
        <v>58.48</v>
      </c>
      <c r="N1455" s="3">
        <f t="shared" si="1037"/>
        <v>233.92</v>
      </c>
      <c r="O1455" s="3">
        <f t="shared" si="1038"/>
        <v>0.63999999999999346</v>
      </c>
      <c r="P1455" s="3">
        <f t="shared" si="1038"/>
        <v>2.5599999999999739</v>
      </c>
      <c r="R1455" s="3">
        <f t="shared" si="1039"/>
        <v>0</v>
      </c>
      <c r="S1455" s="3">
        <f t="shared" si="1040"/>
        <v>0</v>
      </c>
      <c r="T1455" s="3">
        <f t="shared" si="1041"/>
        <v>0</v>
      </c>
      <c r="U1455" s="3">
        <f t="shared" si="1042"/>
        <v>0</v>
      </c>
    </row>
    <row r="1456" spans="2:21" s="1" customFormat="1" ht="15" customHeight="1" x14ac:dyDescent="0.3">
      <c r="B1456" s="4" t="s">
        <v>2778</v>
      </c>
      <c r="C1456" s="4" t="s">
        <v>2779</v>
      </c>
      <c r="D1456" s="3" t="s">
        <v>2749</v>
      </c>
      <c r="E1456" s="18">
        <v>2</v>
      </c>
      <c r="F1456" s="18"/>
      <c r="G1456" s="18"/>
      <c r="H1456" s="18"/>
      <c r="I1456" s="18"/>
      <c r="J1456" s="97">
        <f t="shared" si="1035"/>
        <v>2</v>
      </c>
      <c r="K1456" s="3">
        <v>37.340000000000003</v>
      </c>
      <c r="L1456" s="3">
        <f t="shared" si="1036"/>
        <v>74.680000000000007</v>
      </c>
      <c r="M1456" s="3">
        <v>37.979999999999997</v>
      </c>
      <c r="N1456" s="3">
        <f t="shared" si="1037"/>
        <v>75.959999999999994</v>
      </c>
      <c r="O1456" s="3">
        <f t="shared" si="1038"/>
        <v>0.63999999999999346</v>
      </c>
      <c r="P1456" s="3">
        <f t="shared" si="1038"/>
        <v>1.2799999999999869</v>
      </c>
      <c r="R1456" s="3">
        <f t="shared" si="1039"/>
        <v>0</v>
      </c>
      <c r="S1456" s="3">
        <f t="shared" si="1040"/>
        <v>0</v>
      </c>
      <c r="T1456" s="3">
        <f t="shared" si="1041"/>
        <v>0</v>
      </c>
      <c r="U1456" s="3">
        <f t="shared" si="1042"/>
        <v>0</v>
      </c>
    </row>
    <row r="1457" spans="2:21" s="1" customFormat="1" ht="15" customHeight="1" x14ac:dyDescent="0.3">
      <c r="B1457" s="4" t="s">
        <v>2780</v>
      </c>
      <c r="C1457" s="4" t="s">
        <v>2781</v>
      </c>
      <c r="D1457" s="3" t="s">
        <v>2749</v>
      </c>
      <c r="E1457" s="18">
        <v>5</v>
      </c>
      <c r="F1457" s="18"/>
      <c r="G1457" s="18"/>
      <c r="H1457" s="18"/>
      <c r="I1457" s="18"/>
      <c r="J1457" s="97">
        <f t="shared" si="1035"/>
        <v>5</v>
      </c>
      <c r="K1457" s="3">
        <v>29.84</v>
      </c>
      <c r="L1457" s="3">
        <f t="shared" si="1036"/>
        <v>149.19999999999999</v>
      </c>
      <c r="M1457" s="3">
        <v>30.48</v>
      </c>
      <c r="N1457" s="3">
        <f t="shared" si="1037"/>
        <v>152.4</v>
      </c>
      <c r="O1457" s="3">
        <f t="shared" si="1038"/>
        <v>0.64000000000000057</v>
      </c>
      <c r="P1457" s="3">
        <f t="shared" si="1038"/>
        <v>3.2000000000000171</v>
      </c>
      <c r="R1457" s="3">
        <f t="shared" si="1039"/>
        <v>0</v>
      </c>
      <c r="S1457" s="3">
        <f t="shared" si="1040"/>
        <v>0</v>
      </c>
      <c r="T1457" s="3">
        <f t="shared" si="1041"/>
        <v>0</v>
      </c>
      <c r="U1457" s="3">
        <f t="shared" si="1042"/>
        <v>0</v>
      </c>
    </row>
    <row r="1458" spans="2:21" s="1" customFormat="1" ht="15" customHeight="1" x14ac:dyDescent="0.3">
      <c r="B1458" s="4" t="s">
        <v>2782</v>
      </c>
      <c r="C1458" s="4" t="s">
        <v>2783</v>
      </c>
      <c r="D1458" s="3" t="s">
        <v>2749</v>
      </c>
      <c r="E1458" s="18">
        <v>5</v>
      </c>
      <c r="F1458" s="18"/>
      <c r="G1458" s="18"/>
      <c r="H1458" s="18"/>
      <c r="I1458" s="18"/>
      <c r="J1458" s="97">
        <f t="shared" si="1035"/>
        <v>5</v>
      </c>
      <c r="K1458" s="3">
        <v>28.34</v>
      </c>
      <c r="L1458" s="3">
        <f t="shared" si="1036"/>
        <v>141.69999999999999</v>
      </c>
      <c r="M1458" s="3">
        <v>28.98</v>
      </c>
      <c r="N1458" s="3">
        <f t="shared" si="1037"/>
        <v>144.9</v>
      </c>
      <c r="O1458" s="3">
        <f t="shared" si="1038"/>
        <v>0.64000000000000057</v>
      </c>
      <c r="P1458" s="3">
        <f t="shared" si="1038"/>
        <v>3.2000000000000171</v>
      </c>
      <c r="R1458" s="3">
        <f t="shared" si="1039"/>
        <v>0</v>
      </c>
      <c r="S1458" s="3">
        <f t="shared" si="1040"/>
        <v>0</v>
      </c>
      <c r="T1458" s="3">
        <f t="shared" si="1041"/>
        <v>0</v>
      </c>
      <c r="U1458" s="3">
        <f t="shared" si="1042"/>
        <v>0</v>
      </c>
    </row>
    <row r="1459" spans="2:21" s="1" customFormat="1" ht="15" customHeight="1" x14ac:dyDescent="0.3">
      <c r="B1459" s="4" t="s">
        <v>2784</v>
      </c>
      <c r="C1459" s="4" t="s">
        <v>2785</v>
      </c>
      <c r="D1459" s="3" t="s">
        <v>2749</v>
      </c>
      <c r="E1459" s="18">
        <v>1</v>
      </c>
      <c r="F1459" s="18"/>
      <c r="G1459" s="18"/>
      <c r="H1459" s="18"/>
      <c r="I1459" s="18"/>
      <c r="J1459" s="97">
        <f t="shared" si="1035"/>
        <v>1</v>
      </c>
      <c r="K1459" s="3">
        <v>56.74</v>
      </c>
      <c r="L1459" s="3">
        <f t="shared" si="1036"/>
        <v>56.74</v>
      </c>
      <c r="M1459" s="3">
        <v>57.38</v>
      </c>
      <c r="N1459" s="3">
        <f t="shared" si="1037"/>
        <v>57.38</v>
      </c>
      <c r="O1459" s="3">
        <f t="shared" si="1038"/>
        <v>0.64000000000000057</v>
      </c>
      <c r="P1459" s="3">
        <f t="shared" si="1038"/>
        <v>0.64000000000000057</v>
      </c>
      <c r="R1459" s="3">
        <f t="shared" si="1039"/>
        <v>0</v>
      </c>
      <c r="S1459" s="3">
        <f t="shared" si="1040"/>
        <v>0</v>
      </c>
      <c r="T1459" s="3">
        <f t="shared" si="1041"/>
        <v>0</v>
      </c>
      <c r="U1459" s="3">
        <f t="shared" si="1042"/>
        <v>0</v>
      </c>
    </row>
    <row r="1460" spans="2:21" s="1" customFormat="1" ht="15" customHeight="1" x14ac:dyDescent="0.3">
      <c r="B1460" s="4" t="s">
        <v>2786</v>
      </c>
      <c r="C1460" s="4" t="s">
        <v>2787</v>
      </c>
      <c r="D1460" s="3" t="s">
        <v>2749</v>
      </c>
      <c r="E1460" s="18">
        <v>1</v>
      </c>
      <c r="F1460" s="18"/>
      <c r="G1460" s="18"/>
      <c r="H1460" s="18"/>
      <c r="I1460" s="18"/>
      <c r="J1460" s="97">
        <f t="shared" si="1035"/>
        <v>1</v>
      </c>
      <c r="K1460" s="3">
        <v>51.44</v>
      </c>
      <c r="L1460" s="3">
        <f t="shared" si="1036"/>
        <v>51.44</v>
      </c>
      <c r="M1460" s="3">
        <v>52.08</v>
      </c>
      <c r="N1460" s="3">
        <f t="shared" si="1037"/>
        <v>52.08</v>
      </c>
      <c r="O1460" s="3">
        <f t="shared" si="1038"/>
        <v>0.64000000000000057</v>
      </c>
      <c r="P1460" s="3">
        <f t="shared" si="1038"/>
        <v>0.64000000000000057</v>
      </c>
      <c r="R1460" s="3">
        <f t="shared" si="1039"/>
        <v>0</v>
      </c>
      <c r="S1460" s="3">
        <f t="shared" si="1040"/>
        <v>0</v>
      </c>
      <c r="T1460" s="3">
        <f t="shared" si="1041"/>
        <v>0</v>
      </c>
      <c r="U1460" s="3">
        <f t="shared" si="1042"/>
        <v>0</v>
      </c>
    </row>
    <row r="1461" spans="2:21" s="1" customFormat="1" ht="15" customHeight="1" x14ac:dyDescent="0.3">
      <c r="B1461" s="4" t="s">
        <v>2788</v>
      </c>
      <c r="C1461" s="4" t="s">
        <v>2789</v>
      </c>
      <c r="D1461" s="3" t="s">
        <v>2749</v>
      </c>
      <c r="E1461" s="18">
        <v>5</v>
      </c>
      <c r="F1461" s="18"/>
      <c r="G1461" s="18"/>
      <c r="H1461" s="18"/>
      <c r="I1461" s="18"/>
      <c r="J1461" s="97">
        <f t="shared" si="1035"/>
        <v>5</v>
      </c>
      <c r="K1461" s="3">
        <v>69.19</v>
      </c>
      <c r="L1461" s="3">
        <f t="shared" si="1036"/>
        <v>345.95</v>
      </c>
      <c r="M1461" s="3">
        <v>70.900000000000006</v>
      </c>
      <c r="N1461" s="3">
        <f t="shared" si="1037"/>
        <v>354.5</v>
      </c>
      <c r="O1461" s="3">
        <f t="shared" si="1038"/>
        <v>1.710000000000008</v>
      </c>
      <c r="P1461" s="3">
        <f t="shared" si="1038"/>
        <v>8.5500000000000114</v>
      </c>
      <c r="R1461" s="3">
        <f t="shared" si="1039"/>
        <v>0</v>
      </c>
      <c r="S1461" s="3">
        <f t="shared" si="1040"/>
        <v>0</v>
      </c>
      <c r="T1461" s="3">
        <f t="shared" si="1041"/>
        <v>0</v>
      </c>
      <c r="U1461" s="3">
        <f t="shared" si="1042"/>
        <v>0</v>
      </c>
    </row>
    <row r="1462" spans="2:21" s="1" customFormat="1" ht="15" customHeight="1" x14ac:dyDescent="0.3">
      <c r="B1462" s="4" t="s">
        <v>2790</v>
      </c>
      <c r="C1462" s="4" t="s">
        <v>2791</v>
      </c>
      <c r="D1462" s="3" t="s">
        <v>2749</v>
      </c>
      <c r="E1462" s="18">
        <v>2</v>
      </c>
      <c r="F1462" s="18"/>
      <c r="G1462" s="18"/>
      <c r="H1462" s="18"/>
      <c r="I1462" s="18"/>
      <c r="J1462" s="97">
        <f t="shared" ref="J1462:J1493" si="1043">SUM(E1462:I1462)</f>
        <v>2</v>
      </c>
      <c r="K1462" s="3">
        <v>74.19</v>
      </c>
      <c r="L1462" s="3">
        <f t="shared" si="1036"/>
        <v>148.38</v>
      </c>
      <c r="M1462" s="3">
        <v>75.900000000000006</v>
      </c>
      <c r="N1462" s="3">
        <f t="shared" si="1037"/>
        <v>151.80000000000001</v>
      </c>
      <c r="O1462" s="3">
        <f t="shared" si="1038"/>
        <v>1.710000000000008</v>
      </c>
      <c r="P1462" s="3">
        <f t="shared" si="1038"/>
        <v>3.4200000000000159</v>
      </c>
      <c r="R1462" s="3">
        <f t="shared" ref="R1462:R1494" si="1044">+ROUND($K1462*F1462,2)</f>
        <v>0</v>
      </c>
      <c r="S1462" s="3">
        <f t="shared" ref="S1462:S1494" si="1045">+ROUND($K1462*G1462,2)</f>
        <v>0</v>
      </c>
      <c r="T1462" s="3">
        <f t="shared" ref="T1462:T1494" si="1046">+ROUND($K1462*H1462,2)</f>
        <v>0</v>
      </c>
      <c r="U1462" s="3">
        <f t="shared" ref="U1462:U1494" si="1047">+ROUND($K1462*I1462,2)</f>
        <v>0</v>
      </c>
    </row>
    <row r="1463" spans="2:21" s="1" customFormat="1" ht="15" customHeight="1" x14ac:dyDescent="0.3">
      <c r="B1463" s="4" t="s">
        <v>2792</v>
      </c>
      <c r="C1463" s="4" t="s">
        <v>2793</v>
      </c>
      <c r="D1463" s="3" t="s">
        <v>2749</v>
      </c>
      <c r="E1463" s="18">
        <v>2</v>
      </c>
      <c r="F1463" s="18"/>
      <c r="G1463" s="18"/>
      <c r="H1463" s="18"/>
      <c r="I1463" s="18"/>
      <c r="J1463" s="97">
        <f t="shared" si="1043"/>
        <v>2</v>
      </c>
      <c r="K1463" s="3">
        <v>83.29</v>
      </c>
      <c r="L1463" s="3">
        <f t="shared" si="1036"/>
        <v>166.58</v>
      </c>
      <c r="M1463" s="3">
        <v>85</v>
      </c>
      <c r="N1463" s="3">
        <f t="shared" si="1037"/>
        <v>170</v>
      </c>
      <c r="O1463" s="3">
        <f t="shared" si="1038"/>
        <v>1.7099999999999937</v>
      </c>
      <c r="P1463" s="3">
        <f t="shared" si="1038"/>
        <v>3.4199999999999875</v>
      </c>
      <c r="R1463" s="3">
        <f t="shared" si="1044"/>
        <v>0</v>
      </c>
      <c r="S1463" s="3">
        <f t="shared" si="1045"/>
        <v>0</v>
      </c>
      <c r="T1463" s="3">
        <f t="shared" si="1046"/>
        <v>0</v>
      </c>
      <c r="U1463" s="3">
        <f t="shared" si="1047"/>
        <v>0</v>
      </c>
    </row>
    <row r="1464" spans="2:21" s="1" customFormat="1" ht="15" customHeight="1" x14ac:dyDescent="0.3">
      <c r="B1464" s="4" t="s">
        <v>2794</v>
      </c>
      <c r="C1464" s="4" t="s">
        <v>2795</v>
      </c>
      <c r="D1464" s="3" t="s">
        <v>2749</v>
      </c>
      <c r="E1464" s="18">
        <v>4</v>
      </c>
      <c r="F1464" s="18"/>
      <c r="G1464" s="18"/>
      <c r="H1464" s="18"/>
      <c r="I1464" s="18"/>
      <c r="J1464" s="97">
        <f t="shared" si="1043"/>
        <v>4</v>
      </c>
      <c r="K1464" s="3">
        <v>103.39</v>
      </c>
      <c r="L1464" s="3">
        <f t="shared" si="1036"/>
        <v>413.56</v>
      </c>
      <c r="M1464" s="3">
        <v>105.1</v>
      </c>
      <c r="N1464" s="3">
        <f t="shared" si="1037"/>
        <v>420.4</v>
      </c>
      <c r="O1464" s="3">
        <f t="shared" si="1038"/>
        <v>1.7099999999999937</v>
      </c>
      <c r="P1464" s="3">
        <f t="shared" si="1038"/>
        <v>6.839999999999975</v>
      </c>
      <c r="R1464" s="3">
        <f t="shared" si="1044"/>
        <v>0</v>
      </c>
      <c r="S1464" s="3">
        <f t="shared" si="1045"/>
        <v>0</v>
      </c>
      <c r="T1464" s="3">
        <f t="shared" si="1046"/>
        <v>0</v>
      </c>
      <c r="U1464" s="3">
        <f t="shared" si="1047"/>
        <v>0</v>
      </c>
    </row>
    <row r="1465" spans="2:21" s="1" customFormat="1" ht="15" customHeight="1" x14ac:dyDescent="0.3">
      <c r="B1465" s="4" t="s">
        <v>2796</v>
      </c>
      <c r="C1465" s="4" t="s">
        <v>2797</v>
      </c>
      <c r="D1465" s="3" t="s">
        <v>2749</v>
      </c>
      <c r="E1465" s="18">
        <v>4</v>
      </c>
      <c r="F1465" s="18"/>
      <c r="G1465" s="18"/>
      <c r="H1465" s="18"/>
      <c r="I1465" s="18"/>
      <c r="J1465" s="97">
        <f t="shared" si="1043"/>
        <v>4</v>
      </c>
      <c r="K1465" s="3">
        <v>127.69</v>
      </c>
      <c r="L1465" s="3">
        <f t="shared" si="1036"/>
        <v>510.76</v>
      </c>
      <c r="M1465" s="3">
        <v>129.4</v>
      </c>
      <c r="N1465" s="3">
        <f t="shared" si="1037"/>
        <v>517.6</v>
      </c>
      <c r="O1465" s="3">
        <f t="shared" si="1038"/>
        <v>1.710000000000008</v>
      </c>
      <c r="P1465" s="3">
        <f t="shared" si="1038"/>
        <v>6.8400000000000318</v>
      </c>
      <c r="R1465" s="3">
        <f t="shared" si="1044"/>
        <v>0</v>
      </c>
      <c r="S1465" s="3">
        <f t="shared" si="1045"/>
        <v>0</v>
      </c>
      <c r="T1465" s="3">
        <f t="shared" si="1046"/>
        <v>0</v>
      </c>
      <c r="U1465" s="3">
        <f t="shared" si="1047"/>
        <v>0</v>
      </c>
    </row>
    <row r="1466" spans="2:21" s="1" customFormat="1" ht="15" customHeight="1" x14ac:dyDescent="0.3">
      <c r="B1466" s="4" t="s">
        <v>2798</v>
      </c>
      <c r="C1466" s="4" t="s">
        <v>2799</v>
      </c>
      <c r="D1466" s="3" t="s">
        <v>2749</v>
      </c>
      <c r="E1466" s="18">
        <v>9</v>
      </c>
      <c r="F1466" s="18"/>
      <c r="G1466" s="18"/>
      <c r="H1466" s="18"/>
      <c r="I1466" s="18"/>
      <c r="J1466" s="97">
        <f t="shared" si="1043"/>
        <v>9</v>
      </c>
      <c r="K1466" s="3">
        <v>128.63999999999999</v>
      </c>
      <c r="L1466" s="3">
        <f t="shared" si="1036"/>
        <v>1157.76</v>
      </c>
      <c r="M1466" s="3">
        <v>129.38</v>
      </c>
      <c r="N1466" s="3">
        <f t="shared" si="1037"/>
        <v>1164.42</v>
      </c>
      <c r="O1466" s="3">
        <f t="shared" si="1038"/>
        <v>0.74000000000000909</v>
      </c>
      <c r="P1466" s="3">
        <f t="shared" si="1038"/>
        <v>6.6600000000000819</v>
      </c>
      <c r="R1466" s="3">
        <f t="shared" si="1044"/>
        <v>0</v>
      </c>
      <c r="S1466" s="3">
        <f t="shared" si="1045"/>
        <v>0</v>
      </c>
      <c r="T1466" s="3">
        <f t="shared" si="1046"/>
        <v>0</v>
      </c>
      <c r="U1466" s="3">
        <f t="shared" si="1047"/>
        <v>0</v>
      </c>
    </row>
    <row r="1467" spans="2:21" s="1" customFormat="1" ht="15" customHeight="1" x14ac:dyDescent="0.3">
      <c r="B1467" s="4" t="s">
        <v>2800</v>
      </c>
      <c r="C1467" s="4" t="s">
        <v>2801</v>
      </c>
      <c r="D1467" s="3" t="s">
        <v>2749</v>
      </c>
      <c r="E1467" s="18">
        <v>4</v>
      </c>
      <c r="F1467" s="18"/>
      <c r="G1467" s="18"/>
      <c r="H1467" s="18"/>
      <c r="I1467" s="18"/>
      <c r="J1467" s="97">
        <f t="shared" si="1043"/>
        <v>4</v>
      </c>
      <c r="K1467" s="3">
        <v>194.34</v>
      </c>
      <c r="L1467" s="3">
        <f t="shared" si="1036"/>
        <v>777.36</v>
      </c>
      <c r="M1467" s="3">
        <v>195.08</v>
      </c>
      <c r="N1467" s="3">
        <f t="shared" si="1037"/>
        <v>780.32</v>
      </c>
      <c r="O1467" s="3">
        <f t="shared" si="1038"/>
        <v>0.74000000000000909</v>
      </c>
      <c r="P1467" s="3">
        <f t="shared" si="1038"/>
        <v>2.9600000000000364</v>
      </c>
      <c r="R1467" s="3">
        <f t="shared" si="1044"/>
        <v>0</v>
      </c>
      <c r="S1467" s="3">
        <f t="shared" si="1045"/>
        <v>0</v>
      </c>
      <c r="T1467" s="3">
        <f t="shared" si="1046"/>
        <v>0</v>
      </c>
      <c r="U1467" s="3">
        <f t="shared" si="1047"/>
        <v>0</v>
      </c>
    </row>
    <row r="1468" spans="2:21" s="1" customFormat="1" ht="15" customHeight="1" x14ac:dyDescent="0.3">
      <c r="B1468" s="4" t="s">
        <v>2802</v>
      </c>
      <c r="C1468" s="4" t="s">
        <v>2803</v>
      </c>
      <c r="D1468" s="3" t="s">
        <v>2749</v>
      </c>
      <c r="E1468" s="18">
        <v>2</v>
      </c>
      <c r="F1468" s="18"/>
      <c r="G1468" s="18"/>
      <c r="H1468" s="18"/>
      <c r="I1468" s="18"/>
      <c r="J1468" s="97">
        <f t="shared" si="1043"/>
        <v>2</v>
      </c>
      <c r="K1468" s="3">
        <v>84.39</v>
      </c>
      <c r="L1468" s="3">
        <f t="shared" si="1036"/>
        <v>168.78</v>
      </c>
      <c r="M1468" s="3">
        <v>86.1</v>
      </c>
      <c r="N1468" s="3">
        <f t="shared" si="1037"/>
        <v>172.2</v>
      </c>
      <c r="O1468" s="3">
        <f t="shared" si="1038"/>
        <v>1.7099999999999937</v>
      </c>
      <c r="P1468" s="3">
        <f t="shared" si="1038"/>
        <v>3.4199999999999875</v>
      </c>
      <c r="R1468" s="3">
        <f t="shared" si="1044"/>
        <v>0</v>
      </c>
      <c r="S1468" s="3">
        <f t="shared" si="1045"/>
        <v>0</v>
      </c>
      <c r="T1468" s="3">
        <f t="shared" si="1046"/>
        <v>0</v>
      </c>
      <c r="U1468" s="3">
        <f t="shared" si="1047"/>
        <v>0</v>
      </c>
    </row>
    <row r="1469" spans="2:21" s="1" customFormat="1" ht="15" customHeight="1" x14ac:dyDescent="0.3">
      <c r="B1469" s="4" t="s">
        <v>2804</v>
      </c>
      <c r="C1469" s="4" t="s">
        <v>2805</v>
      </c>
      <c r="D1469" s="3" t="s">
        <v>2749</v>
      </c>
      <c r="E1469" s="18">
        <v>2</v>
      </c>
      <c r="F1469" s="18"/>
      <c r="G1469" s="18"/>
      <c r="H1469" s="18"/>
      <c r="I1469" s="18"/>
      <c r="J1469" s="97">
        <f t="shared" si="1043"/>
        <v>2</v>
      </c>
      <c r="K1469" s="3">
        <v>228.46</v>
      </c>
      <c r="L1469" s="3">
        <f t="shared" si="1036"/>
        <v>456.92</v>
      </c>
      <c r="M1469" s="3">
        <v>230.55</v>
      </c>
      <c r="N1469" s="3">
        <f t="shared" si="1037"/>
        <v>461.1</v>
      </c>
      <c r="O1469" s="3">
        <f t="shared" si="1038"/>
        <v>2.0900000000000034</v>
      </c>
      <c r="P1469" s="3">
        <f t="shared" si="1038"/>
        <v>4.1800000000000068</v>
      </c>
      <c r="R1469" s="3">
        <f t="shared" si="1044"/>
        <v>0</v>
      </c>
      <c r="S1469" s="3">
        <f t="shared" si="1045"/>
        <v>0</v>
      </c>
      <c r="T1469" s="3">
        <f t="shared" si="1046"/>
        <v>0</v>
      </c>
      <c r="U1469" s="3">
        <f t="shared" si="1047"/>
        <v>0</v>
      </c>
    </row>
    <row r="1470" spans="2:21" s="1" customFormat="1" ht="15" customHeight="1" x14ac:dyDescent="0.3">
      <c r="B1470" s="4" t="s">
        <v>2806</v>
      </c>
      <c r="C1470" s="4" t="s">
        <v>2807</v>
      </c>
      <c r="D1470" s="3" t="s">
        <v>2749</v>
      </c>
      <c r="E1470" s="18">
        <v>2</v>
      </c>
      <c r="F1470" s="18"/>
      <c r="G1470" s="18"/>
      <c r="H1470" s="18"/>
      <c r="I1470" s="18"/>
      <c r="J1470" s="97">
        <f t="shared" si="1043"/>
        <v>2</v>
      </c>
      <c r="K1470" s="3">
        <v>282.06</v>
      </c>
      <c r="L1470" s="3">
        <f t="shared" si="1036"/>
        <v>564.12</v>
      </c>
      <c r="M1470" s="3">
        <v>282.45999999999998</v>
      </c>
      <c r="N1470" s="3">
        <f t="shared" si="1037"/>
        <v>564.91999999999996</v>
      </c>
      <c r="O1470" s="3">
        <f t="shared" si="1038"/>
        <v>0.39999999999997726</v>
      </c>
      <c r="P1470" s="3">
        <f t="shared" si="1038"/>
        <v>0.79999999999995453</v>
      </c>
      <c r="R1470" s="3">
        <f t="shared" si="1044"/>
        <v>0</v>
      </c>
      <c r="S1470" s="3">
        <f t="shared" si="1045"/>
        <v>0</v>
      </c>
      <c r="T1470" s="3">
        <f t="shared" si="1046"/>
        <v>0</v>
      </c>
      <c r="U1470" s="3">
        <f t="shared" si="1047"/>
        <v>0</v>
      </c>
    </row>
    <row r="1471" spans="2:21" s="1" customFormat="1" ht="15" customHeight="1" x14ac:dyDescent="0.3">
      <c r="B1471" s="4" t="s">
        <v>2808</v>
      </c>
      <c r="C1471" s="4" t="s">
        <v>2809</v>
      </c>
      <c r="D1471" s="3" t="s">
        <v>2749</v>
      </c>
      <c r="E1471" s="18">
        <v>10</v>
      </c>
      <c r="F1471" s="18"/>
      <c r="G1471" s="18"/>
      <c r="H1471" s="18"/>
      <c r="I1471" s="18"/>
      <c r="J1471" s="97">
        <f t="shared" si="1043"/>
        <v>10</v>
      </c>
      <c r="K1471" s="3">
        <v>24.04</v>
      </c>
      <c r="L1471" s="3">
        <f t="shared" si="1036"/>
        <v>240.4</v>
      </c>
      <c r="M1471" s="3">
        <v>24.68</v>
      </c>
      <c r="N1471" s="3">
        <f t="shared" si="1037"/>
        <v>246.8</v>
      </c>
      <c r="O1471" s="3">
        <f t="shared" si="1038"/>
        <v>0.64000000000000057</v>
      </c>
      <c r="P1471" s="3">
        <f t="shared" si="1038"/>
        <v>6.4000000000000057</v>
      </c>
      <c r="R1471" s="3">
        <f t="shared" si="1044"/>
        <v>0</v>
      </c>
      <c r="S1471" s="3">
        <f t="shared" si="1045"/>
        <v>0</v>
      </c>
      <c r="T1471" s="3">
        <f t="shared" si="1046"/>
        <v>0</v>
      </c>
      <c r="U1471" s="3">
        <f t="shared" si="1047"/>
        <v>0</v>
      </c>
    </row>
    <row r="1472" spans="2:21" s="1" customFormat="1" ht="15" customHeight="1" x14ac:dyDescent="0.3">
      <c r="B1472" s="4" t="s">
        <v>2810</v>
      </c>
      <c r="C1472" s="4" t="s">
        <v>2811</v>
      </c>
      <c r="D1472" s="3" t="s">
        <v>2749</v>
      </c>
      <c r="E1472" s="18">
        <v>13</v>
      </c>
      <c r="F1472" s="18"/>
      <c r="G1472" s="18"/>
      <c r="H1472" s="18"/>
      <c r="I1472" s="18"/>
      <c r="J1472" s="97">
        <f t="shared" si="1043"/>
        <v>13</v>
      </c>
      <c r="K1472" s="3">
        <v>26.84</v>
      </c>
      <c r="L1472" s="3">
        <f t="shared" si="1036"/>
        <v>348.92</v>
      </c>
      <c r="M1472" s="3">
        <v>27.48</v>
      </c>
      <c r="N1472" s="3">
        <f t="shared" si="1037"/>
        <v>357.24</v>
      </c>
      <c r="O1472" s="3">
        <f t="shared" si="1038"/>
        <v>0.64000000000000057</v>
      </c>
      <c r="P1472" s="3">
        <f t="shared" si="1038"/>
        <v>8.3199999999999932</v>
      </c>
      <c r="R1472" s="3">
        <f t="shared" si="1044"/>
        <v>0</v>
      </c>
      <c r="S1472" s="3">
        <f t="shared" si="1045"/>
        <v>0</v>
      </c>
      <c r="T1472" s="3">
        <f t="shared" si="1046"/>
        <v>0</v>
      </c>
      <c r="U1472" s="3">
        <f t="shared" si="1047"/>
        <v>0</v>
      </c>
    </row>
    <row r="1473" spans="2:21" s="1" customFormat="1" ht="15" customHeight="1" x14ac:dyDescent="0.3">
      <c r="B1473" s="4" t="s">
        <v>2812</v>
      </c>
      <c r="C1473" s="4" t="s">
        <v>2813</v>
      </c>
      <c r="D1473" s="3" t="s">
        <v>2749</v>
      </c>
      <c r="E1473" s="18">
        <v>12</v>
      </c>
      <c r="F1473" s="18"/>
      <c r="G1473" s="18"/>
      <c r="H1473" s="18"/>
      <c r="I1473" s="18"/>
      <c r="J1473" s="97">
        <f t="shared" si="1043"/>
        <v>12</v>
      </c>
      <c r="K1473" s="3">
        <v>32.840000000000003</v>
      </c>
      <c r="L1473" s="3">
        <f t="shared" si="1036"/>
        <v>394.08</v>
      </c>
      <c r="M1473" s="3">
        <v>33.479999999999997</v>
      </c>
      <c r="N1473" s="3">
        <f t="shared" si="1037"/>
        <v>401.76</v>
      </c>
      <c r="O1473" s="3">
        <f t="shared" si="1038"/>
        <v>0.63999999999999346</v>
      </c>
      <c r="P1473" s="3">
        <f t="shared" si="1038"/>
        <v>7.6800000000000068</v>
      </c>
      <c r="R1473" s="3">
        <f t="shared" si="1044"/>
        <v>0</v>
      </c>
      <c r="S1473" s="3">
        <f t="shared" si="1045"/>
        <v>0</v>
      </c>
      <c r="T1473" s="3">
        <f t="shared" si="1046"/>
        <v>0</v>
      </c>
      <c r="U1473" s="3">
        <f t="shared" si="1047"/>
        <v>0</v>
      </c>
    </row>
    <row r="1474" spans="2:21" s="1" customFormat="1" ht="15" customHeight="1" x14ac:dyDescent="0.3">
      <c r="B1474" s="4" t="s">
        <v>2814</v>
      </c>
      <c r="C1474" s="4" t="s">
        <v>2815</v>
      </c>
      <c r="D1474" s="3" t="s">
        <v>2749</v>
      </c>
      <c r="E1474" s="18">
        <v>12</v>
      </c>
      <c r="F1474" s="18"/>
      <c r="G1474" s="18"/>
      <c r="H1474" s="18"/>
      <c r="I1474" s="18"/>
      <c r="J1474" s="97">
        <f t="shared" si="1043"/>
        <v>12</v>
      </c>
      <c r="K1474" s="3">
        <v>67.84</v>
      </c>
      <c r="L1474" s="3">
        <f t="shared" si="1036"/>
        <v>814.08</v>
      </c>
      <c r="M1474" s="3">
        <v>68.48</v>
      </c>
      <c r="N1474" s="3">
        <f t="shared" si="1037"/>
        <v>821.76</v>
      </c>
      <c r="O1474" s="3">
        <f t="shared" si="1038"/>
        <v>0.64000000000000057</v>
      </c>
      <c r="P1474" s="3">
        <f t="shared" si="1038"/>
        <v>7.67999999999995</v>
      </c>
      <c r="R1474" s="3">
        <f t="shared" si="1044"/>
        <v>0</v>
      </c>
      <c r="S1474" s="3">
        <f t="shared" si="1045"/>
        <v>0</v>
      </c>
      <c r="T1474" s="3">
        <f t="shared" si="1046"/>
        <v>0</v>
      </c>
      <c r="U1474" s="3">
        <f t="shared" si="1047"/>
        <v>0</v>
      </c>
    </row>
    <row r="1475" spans="2:21" s="1" customFormat="1" ht="15" customHeight="1" x14ac:dyDescent="0.3">
      <c r="B1475" s="4" t="s">
        <v>2816</v>
      </c>
      <c r="C1475" s="4" t="s">
        <v>2817</v>
      </c>
      <c r="D1475" s="3" t="s">
        <v>2749</v>
      </c>
      <c r="E1475" s="18">
        <v>4</v>
      </c>
      <c r="F1475" s="18"/>
      <c r="G1475" s="18"/>
      <c r="H1475" s="18"/>
      <c r="I1475" s="18"/>
      <c r="J1475" s="97">
        <f t="shared" si="1043"/>
        <v>4</v>
      </c>
      <c r="K1475" s="3">
        <v>133.04</v>
      </c>
      <c r="L1475" s="3">
        <f t="shared" si="1036"/>
        <v>532.16</v>
      </c>
      <c r="M1475" s="3">
        <v>133.68</v>
      </c>
      <c r="N1475" s="3">
        <f t="shared" si="1037"/>
        <v>534.72</v>
      </c>
      <c r="O1475" s="3">
        <f t="shared" si="1038"/>
        <v>0.64000000000001478</v>
      </c>
      <c r="P1475" s="3">
        <f t="shared" si="1038"/>
        <v>2.5600000000000591</v>
      </c>
      <c r="R1475" s="3">
        <f t="shared" si="1044"/>
        <v>0</v>
      </c>
      <c r="S1475" s="3">
        <f t="shared" si="1045"/>
        <v>0</v>
      </c>
      <c r="T1475" s="3">
        <f t="shared" si="1046"/>
        <v>0</v>
      </c>
      <c r="U1475" s="3">
        <f t="shared" si="1047"/>
        <v>0</v>
      </c>
    </row>
    <row r="1476" spans="2:21" s="1" customFormat="1" ht="15" customHeight="1" x14ac:dyDescent="0.3">
      <c r="B1476" s="4" t="s">
        <v>2818</v>
      </c>
      <c r="C1476" s="4" t="s">
        <v>2819</v>
      </c>
      <c r="D1476" s="3" t="s">
        <v>2749</v>
      </c>
      <c r="E1476" s="18">
        <v>10</v>
      </c>
      <c r="F1476" s="18"/>
      <c r="G1476" s="18"/>
      <c r="H1476" s="18"/>
      <c r="I1476" s="18"/>
      <c r="J1476" s="97">
        <f t="shared" si="1043"/>
        <v>10</v>
      </c>
      <c r="K1476" s="3">
        <v>33.74</v>
      </c>
      <c r="L1476" s="3">
        <f t="shared" si="1036"/>
        <v>337.4</v>
      </c>
      <c r="M1476" s="3">
        <v>34.380000000000003</v>
      </c>
      <c r="N1476" s="3">
        <f t="shared" si="1037"/>
        <v>343.8</v>
      </c>
      <c r="O1476" s="3">
        <f t="shared" si="1038"/>
        <v>0.64000000000000057</v>
      </c>
      <c r="P1476" s="3">
        <f t="shared" si="1038"/>
        <v>6.4000000000000341</v>
      </c>
      <c r="R1476" s="3">
        <f t="shared" si="1044"/>
        <v>0</v>
      </c>
      <c r="S1476" s="3">
        <f t="shared" si="1045"/>
        <v>0</v>
      </c>
      <c r="T1476" s="3">
        <f t="shared" si="1046"/>
        <v>0</v>
      </c>
      <c r="U1476" s="3">
        <f t="shared" si="1047"/>
        <v>0</v>
      </c>
    </row>
    <row r="1477" spans="2:21" s="1" customFormat="1" ht="15" customHeight="1" x14ac:dyDescent="0.3">
      <c r="B1477" s="4" t="s">
        <v>2820</v>
      </c>
      <c r="C1477" s="4" t="s">
        <v>2821</v>
      </c>
      <c r="D1477" s="3" t="s">
        <v>2749</v>
      </c>
      <c r="E1477" s="18">
        <v>6</v>
      </c>
      <c r="F1477" s="18"/>
      <c r="G1477" s="18"/>
      <c r="H1477" s="18"/>
      <c r="I1477" s="18"/>
      <c r="J1477" s="97">
        <f t="shared" si="1043"/>
        <v>6</v>
      </c>
      <c r="K1477" s="3">
        <v>39.54</v>
      </c>
      <c r="L1477" s="3">
        <f t="shared" si="1036"/>
        <v>237.24</v>
      </c>
      <c r="M1477" s="3">
        <v>40.18</v>
      </c>
      <c r="N1477" s="3">
        <f t="shared" si="1037"/>
        <v>241.08</v>
      </c>
      <c r="O1477" s="3">
        <f t="shared" si="1038"/>
        <v>0.64000000000000057</v>
      </c>
      <c r="P1477" s="3">
        <f t="shared" si="1038"/>
        <v>3.8400000000000034</v>
      </c>
      <c r="R1477" s="3">
        <f t="shared" si="1044"/>
        <v>0</v>
      </c>
      <c r="S1477" s="3">
        <f t="shared" si="1045"/>
        <v>0</v>
      </c>
      <c r="T1477" s="3">
        <f t="shared" si="1046"/>
        <v>0</v>
      </c>
      <c r="U1477" s="3">
        <f t="shared" si="1047"/>
        <v>0</v>
      </c>
    </row>
    <row r="1478" spans="2:21" s="1" customFormat="1" ht="15" customHeight="1" x14ac:dyDescent="0.3">
      <c r="B1478" s="4" t="s">
        <v>2822</v>
      </c>
      <c r="C1478" s="4" t="s">
        <v>2823</v>
      </c>
      <c r="D1478" s="3" t="s">
        <v>2749</v>
      </c>
      <c r="E1478" s="18">
        <v>2</v>
      </c>
      <c r="F1478" s="18"/>
      <c r="G1478" s="18"/>
      <c r="H1478" s="18"/>
      <c r="I1478" s="18"/>
      <c r="J1478" s="97">
        <f t="shared" si="1043"/>
        <v>2</v>
      </c>
      <c r="K1478" s="3">
        <v>282.92</v>
      </c>
      <c r="L1478" s="3">
        <f t="shared" si="1036"/>
        <v>565.84</v>
      </c>
      <c r="M1478" s="3">
        <v>285.42</v>
      </c>
      <c r="N1478" s="3">
        <f t="shared" si="1037"/>
        <v>570.84</v>
      </c>
      <c r="O1478" s="3">
        <f t="shared" si="1038"/>
        <v>2.5</v>
      </c>
      <c r="P1478" s="3">
        <f t="shared" si="1038"/>
        <v>5</v>
      </c>
      <c r="R1478" s="3">
        <f t="shared" si="1044"/>
        <v>0</v>
      </c>
      <c r="S1478" s="3">
        <f t="shared" si="1045"/>
        <v>0</v>
      </c>
      <c r="T1478" s="3">
        <f t="shared" si="1046"/>
        <v>0</v>
      </c>
      <c r="U1478" s="3">
        <f t="shared" si="1047"/>
        <v>0</v>
      </c>
    </row>
    <row r="1479" spans="2:21" s="1" customFormat="1" ht="15" hidden="1" customHeight="1" x14ac:dyDescent="0.3">
      <c r="B1479" s="4" t="s">
        <v>2824</v>
      </c>
      <c r="C1479" s="4" t="s">
        <v>2825</v>
      </c>
      <c r="D1479" s="3" t="s">
        <v>28</v>
      </c>
      <c r="E1479" s="18">
        <v>2</v>
      </c>
      <c r="F1479" s="18"/>
      <c r="G1479" s="18"/>
      <c r="H1479" s="18"/>
      <c r="I1479" s="18"/>
      <c r="J1479" s="97">
        <f t="shared" si="1043"/>
        <v>2</v>
      </c>
      <c r="K1479" s="3">
        <v>19900</v>
      </c>
      <c r="L1479" s="3">
        <f t="shared" si="1036"/>
        <v>39800</v>
      </c>
      <c r="M1479" s="3">
        <v>19900</v>
      </c>
      <c r="N1479" s="3">
        <f t="shared" si="1037"/>
        <v>39800</v>
      </c>
      <c r="O1479" s="3">
        <f t="shared" si="1038"/>
        <v>0</v>
      </c>
      <c r="P1479" s="3">
        <f t="shared" si="1038"/>
        <v>0</v>
      </c>
      <c r="R1479" s="3">
        <f t="shared" si="1044"/>
        <v>0</v>
      </c>
      <c r="S1479" s="3">
        <f t="shared" si="1045"/>
        <v>0</v>
      </c>
      <c r="T1479" s="3">
        <f t="shared" si="1046"/>
        <v>0</v>
      </c>
      <c r="U1479" s="3">
        <f t="shared" si="1047"/>
        <v>0</v>
      </c>
    </row>
    <row r="1480" spans="2:21" s="1" customFormat="1" ht="15" hidden="1" customHeight="1" x14ac:dyDescent="0.3">
      <c r="B1480" s="4" t="s">
        <v>2826</v>
      </c>
      <c r="C1480" s="4" t="s">
        <v>2827</v>
      </c>
      <c r="D1480" s="3" t="s">
        <v>28</v>
      </c>
      <c r="E1480" s="18">
        <v>2</v>
      </c>
      <c r="F1480" s="18"/>
      <c r="G1480" s="18"/>
      <c r="H1480" s="18"/>
      <c r="I1480" s="18"/>
      <c r="J1480" s="97">
        <f t="shared" si="1043"/>
        <v>2</v>
      </c>
      <c r="K1480" s="3">
        <v>43850</v>
      </c>
      <c r="L1480" s="3">
        <f t="shared" si="1036"/>
        <v>87700</v>
      </c>
      <c r="M1480" s="3">
        <v>43850</v>
      </c>
      <c r="N1480" s="3">
        <f t="shared" si="1037"/>
        <v>87700</v>
      </c>
      <c r="O1480" s="3">
        <f t="shared" si="1038"/>
        <v>0</v>
      </c>
      <c r="P1480" s="3">
        <f t="shared" si="1038"/>
        <v>0</v>
      </c>
      <c r="R1480" s="3">
        <f t="shared" si="1044"/>
        <v>0</v>
      </c>
      <c r="S1480" s="3">
        <f t="shared" si="1045"/>
        <v>0</v>
      </c>
      <c r="T1480" s="3">
        <f t="shared" si="1046"/>
        <v>0</v>
      </c>
      <c r="U1480" s="3">
        <f t="shared" si="1047"/>
        <v>0</v>
      </c>
    </row>
    <row r="1481" spans="2:21" s="1" customFormat="1" ht="15" hidden="1" customHeight="1" x14ac:dyDescent="0.3">
      <c r="B1481" s="4" t="s">
        <v>2828</v>
      </c>
      <c r="C1481" s="4" t="s">
        <v>2829</v>
      </c>
      <c r="D1481" s="3" t="s">
        <v>28</v>
      </c>
      <c r="E1481" s="18">
        <v>3</v>
      </c>
      <c r="F1481" s="18"/>
      <c r="G1481" s="18"/>
      <c r="H1481" s="18"/>
      <c r="I1481" s="18"/>
      <c r="J1481" s="97">
        <f t="shared" si="1043"/>
        <v>3</v>
      </c>
      <c r="K1481" s="3">
        <v>43850</v>
      </c>
      <c r="L1481" s="3">
        <f t="shared" si="1036"/>
        <v>131550</v>
      </c>
      <c r="M1481" s="3">
        <v>43850</v>
      </c>
      <c r="N1481" s="3">
        <f t="shared" si="1037"/>
        <v>131550</v>
      </c>
      <c r="O1481" s="3">
        <f t="shared" si="1038"/>
        <v>0</v>
      </c>
      <c r="P1481" s="3">
        <f t="shared" si="1038"/>
        <v>0</v>
      </c>
      <c r="R1481" s="3">
        <f t="shared" si="1044"/>
        <v>0</v>
      </c>
      <c r="S1481" s="3">
        <f t="shared" si="1045"/>
        <v>0</v>
      </c>
      <c r="T1481" s="3">
        <f t="shared" si="1046"/>
        <v>0</v>
      </c>
      <c r="U1481" s="3">
        <f t="shared" si="1047"/>
        <v>0</v>
      </c>
    </row>
    <row r="1482" spans="2:21" s="1" customFormat="1" ht="15" hidden="1" customHeight="1" x14ac:dyDescent="0.3">
      <c r="B1482" s="4" t="s">
        <v>2830</v>
      </c>
      <c r="C1482" s="4" t="s">
        <v>2831</v>
      </c>
      <c r="D1482" s="3" t="s">
        <v>28</v>
      </c>
      <c r="E1482" s="18">
        <v>3</v>
      </c>
      <c r="F1482" s="18"/>
      <c r="G1482" s="18"/>
      <c r="H1482" s="18"/>
      <c r="I1482" s="18"/>
      <c r="J1482" s="97">
        <f t="shared" si="1043"/>
        <v>3</v>
      </c>
      <c r="K1482" s="3">
        <v>43850</v>
      </c>
      <c r="L1482" s="3">
        <f t="shared" si="1036"/>
        <v>131550</v>
      </c>
      <c r="M1482" s="3">
        <v>43850</v>
      </c>
      <c r="N1482" s="3">
        <f t="shared" si="1037"/>
        <v>131550</v>
      </c>
      <c r="O1482" s="3">
        <f t="shared" si="1038"/>
        <v>0</v>
      </c>
      <c r="P1482" s="3">
        <f t="shared" si="1038"/>
        <v>0</v>
      </c>
      <c r="R1482" s="3">
        <f t="shared" si="1044"/>
        <v>0</v>
      </c>
      <c r="S1482" s="3">
        <f t="shared" si="1045"/>
        <v>0</v>
      </c>
      <c r="T1482" s="3">
        <f t="shared" si="1046"/>
        <v>0</v>
      </c>
      <c r="U1482" s="3">
        <f t="shared" si="1047"/>
        <v>0</v>
      </c>
    </row>
    <row r="1483" spans="2:21" s="1" customFormat="1" ht="15" hidden="1" customHeight="1" x14ac:dyDescent="0.3">
      <c r="B1483" s="4" t="s">
        <v>2832</v>
      </c>
      <c r="C1483" s="4" t="s">
        <v>2833</v>
      </c>
      <c r="D1483" s="3" t="s">
        <v>28</v>
      </c>
      <c r="E1483" s="18">
        <v>1</v>
      </c>
      <c r="F1483" s="18"/>
      <c r="G1483" s="18"/>
      <c r="H1483" s="18"/>
      <c r="I1483" s="18"/>
      <c r="J1483" s="97">
        <f t="shared" si="1043"/>
        <v>1</v>
      </c>
      <c r="K1483" s="3">
        <v>7500</v>
      </c>
      <c r="L1483" s="3">
        <f t="shared" si="1036"/>
        <v>7500</v>
      </c>
      <c r="M1483" s="3">
        <v>7500</v>
      </c>
      <c r="N1483" s="3">
        <f t="shared" si="1037"/>
        <v>7500</v>
      </c>
      <c r="O1483" s="3">
        <f t="shared" si="1038"/>
        <v>0</v>
      </c>
      <c r="P1483" s="3">
        <f t="shared" si="1038"/>
        <v>0</v>
      </c>
      <c r="R1483" s="3">
        <f t="shared" si="1044"/>
        <v>0</v>
      </c>
      <c r="S1483" s="3">
        <f t="shared" si="1045"/>
        <v>0</v>
      </c>
      <c r="T1483" s="3">
        <f t="shared" si="1046"/>
        <v>0</v>
      </c>
      <c r="U1483" s="3">
        <f t="shared" si="1047"/>
        <v>0</v>
      </c>
    </row>
    <row r="1484" spans="2:21" s="1" customFormat="1" ht="15" hidden="1" customHeight="1" x14ac:dyDescent="0.3">
      <c r="B1484" s="4" t="s">
        <v>2834</v>
      </c>
      <c r="C1484" s="4" t="s">
        <v>2835</v>
      </c>
      <c r="D1484" s="3" t="s">
        <v>28</v>
      </c>
      <c r="E1484" s="18">
        <v>1</v>
      </c>
      <c r="F1484" s="18"/>
      <c r="G1484" s="18"/>
      <c r="H1484" s="18"/>
      <c r="I1484" s="18"/>
      <c r="J1484" s="97">
        <f t="shared" si="1043"/>
        <v>1</v>
      </c>
      <c r="K1484" s="3">
        <v>23500</v>
      </c>
      <c r="L1484" s="3">
        <f t="shared" si="1036"/>
        <v>23500</v>
      </c>
      <c r="M1484" s="3">
        <v>23500</v>
      </c>
      <c r="N1484" s="3">
        <f t="shared" si="1037"/>
        <v>23500</v>
      </c>
      <c r="O1484" s="3">
        <f t="shared" si="1038"/>
        <v>0</v>
      </c>
      <c r="P1484" s="3">
        <f t="shared" si="1038"/>
        <v>0</v>
      </c>
      <c r="R1484" s="3">
        <f t="shared" si="1044"/>
        <v>0</v>
      </c>
      <c r="S1484" s="3">
        <f t="shared" si="1045"/>
        <v>0</v>
      </c>
      <c r="T1484" s="3">
        <f t="shared" si="1046"/>
        <v>0</v>
      </c>
      <c r="U1484" s="3">
        <f t="shared" si="1047"/>
        <v>0</v>
      </c>
    </row>
    <row r="1485" spans="2:21" s="1" customFormat="1" ht="15" hidden="1" customHeight="1" x14ac:dyDescent="0.3">
      <c r="B1485" s="4" t="s">
        <v>2836</v>
      </c>
      <c r="C1485" s="4" t="s">
        <v>2837</v>
      </c>
      <c r="D1485" s="3" t="s">
        <v>28</v>
      </c>
      <c r="E1485" s="18">
        <v>1</v>
      </c>
      <c r="F1485" s="18"/>
      <c r="G1485" s="18"/>
      <c r="H1485" s="18"/>
      <c r="I1485" s="18"/>
      <c r="J1485" s="97">
        <f t="shared" si="1043"/>
        <v>1</v>
      </c>
      <c r="K1485" s="3">
        <v>44500</v>
      </c>
      <c r="L1485" s="3">
        <f t="shared" si="1036"/>
        <v>44500</v>
      </c>
      <c r="M1485" s="3">
        <v>44500</v>
      </c>
      <c r="N1485" s="3">
        <f t="shared" si="1037"/>
        <v>44500</v>
      </c>
      <c r="O1485" s="3">
        <f t="shared" si="1038"/>
        <v>0</v>
      </c>
      <c r="P1485" s="3">
        <f t="shared" si="1038"/>
        <v>0</v>
      </c>
      <c r="R1485" s="3">
        <f t="shared" si="1044"/>
        <v>0</v>
      </c>
      <c r="S1485" s="3">
        <f t="shared" si="1045"/>
        <v>0</v>
      </c>
      <c r="T1485" s="3">
        <f t="shared" si="1046"/>
        <v>0</v>
      </c>
      <c r="U1485" s="3">
        <f t="shared" si="1047"/>
        <v>0</v>
      </c>
    </row>
    <row r="1486" spans="2:21" s="1" customFormat="1" ht="15" hidden="1" customHeight="1" x14ac:dyDescent="0.3">
      <c r="B1486" s="4" t="s">
        <v>2838</v>
      </c>
      <c r="C1486" s="4" t="s">
        <v>2839</v>
      </c>
      <c r="D1486" s="3" t="s">
        <v>28</v>
      </c>
      <c r="E1486" s="18">
        <v>1</v>
      </c>
      <c r="F1486" s="18"/>
      <c r="G1486" s="18"/>
      <c r="H1486" s="18"/>
      <c r="I1486" s="18"/>
      <c r="J1486" s="97">
        <f t="shared" si="1043"/>
        <v>1</v>
      </c>
      <c r="K1486" s="3">
        <v>12500</v>
      </c>
      <c r="L1486" s="3">
        <f t="shared" si="1036"/>
        <v>12500</v>
      </c>
      <c r="M1486" s="3">
        <v>12500</v>
      </c>
      <c r="N1486" s="3">
        <f t="shared" si="1037"/>
        <v>12500</v>
      </c>
      <c r="O1486" s="3">
        <f t="shared" si="1038"/>
        <v>0</v>
      </c>
      <c r="P1486" s="3">
        <f t="shared" si="1038"/>
        <v>0</v>
      </c>
      <c r="R1486" s="3">
        <f t="shared" si="1044"/>
        <v>0</v>
      </c>
      <c r="S1486" s="3">
        <f t="shared" si="1045"/>
        <v>0</v>
      </c>
      <c r="T1486" s="3">
        <f t="shared" si="1046"/>
        <v>0</v>
      </c>
      <c r="U1486" s="3">
        <f t="shared" si="1047"/>
        <v>0</v>
      </c>
    </row>
    <row r="1487" spans="2:21" s="1" customFormat="1" ht="15" hidden="1" customHeight="1" x14ac:dyDescent="0.3">
      <c r="B1487" s="4" t="s">
        <v>2840</v>
      </c>
      <c r="C1487" s="4" t="s">
        <v>2841</v>
      </c>
      <c r="D1487" s="3" t="s">
        <v>28</v>
      </c>
      <c r="E1487" s="18">
        <v>1</v>
      </c>
      <c r="F1487" s="18"/>
      <c r="G1487" s="18"/>
      <c r="H1487" s="18"/>
      <c r="I1487" s="18"/>
      <c r="J1487" s="97">
        <f t="shared" si="1043"/>
        <v>1</v>
      </c>
      <c r="K1487" s="3">
        <v>24259.200000000001</v>
      </c>
      <c r="L1487" s="3">
        <f t="shared" si="1036"/>
        <v>24259.200000000001</v>
      </c>
      <c r="M1487" s="3">
        <v>24259.200000000001</v>
      </c>
      <c r="N1487" s="3">
        <f t="shared" si="1037"/>
        <v>24259.200000000001</v>
      </c>
      <c r="O1487" s="3">
        <f t="shared" si="1038"/>
        <v>0</v>
      </c>
      <c r="P1487" s="3">
        <f t="shared" si="1038"/>
        <v>0</v>
      </c>
      <c r="R1487" s="3">
        <f t="shared" si="1044"/>
        <v>0</v>
      </c>
      <c r="S1487" s="3">
        <f t="shared" si="1045"/>
        <v>0</v>
      </c>
      <c r="T1487" s="3">
        <f t="shared" si="1046"/>
        <v>0</v>
      </c>
      <c r="U1487" s="3">
        <f t="shared" si="1047"/>
        <v>0</v>
      </c>
    </row>
    <row r="1488" spans="2:21" s="1" customFormat="1" ht="15" hidden="1" customHeight="1" x14ac:dyDescent="0.3">
      <c r="B1488" s="4" t="s">
        <v>2842</v>
      </c>
      <c r="C1488" s="4" t="s">
        <v>2843</v>
      </c>
      <c r="D1488" s="3" t="s">
        <v>28</v>
      </c>
      <c r="E1488" s="18">
        <v>2</v>
      </c>
      <c r="F1488" s="18"/>
      <c r="G1488" s="18"/>
      <c r="H1488" s="18"/>
      <c r="I1488" s="18"/>
      <c r="J1488" s="97">
        <f t="shared" si="1043"/>
        <v>2</v>
      </c>
      <c r="K1488" s="3">
        <v>265984</v>
      </c>
      <c r="L1488" s="3">
        <f t="shared" si="1036"/>
        <v>531968</v>
      </c>
      <c r="M1488" s="3">
        <v>265984</v>
      </c>
      <c r="N1488" s="3">
        <f t="shared" si="1037"/>
        <v>531968</v>
      </c>
      <c r="O1488" s="3">
        <f t="shared" si="1038"/>
        <v>0</v>
      </c>
      <c r="P1488" s="3">
        <f t="shared" si="1038"/>
        <v>0</v>
      </c>
      <c r="R1488" s="3">
        <f t="shared" si="1044"/>
        <v>0</v>
      </c>
      <c r="S1488" s="3">
        <f t="shared" si="1045"/>
        <v>0</v>
      </c>
      <c r="T1488" s="3">
        <f t="shared" si="1046"/>
        <v>0</v>
      </c>
      <c r="U1488" s="3">
        <f t="shared" si="1047"/>
        <v>0</v>
      </c>
    </row>
    <row r="1489" spans="2:21" s="1" customFormat="1" ht="15" hidden="1" customHeight="1" x14ac:dyDescent="0.3">
      <c r="B1489" s="4" t="s">
        <v>2844</v>
      </c>
      <c r="C1489" s="4" t="s">
        <v>2845</v>
      </c>
      <c r="D1489" s="3" t="s">
        <v>28</v>
      </c>
      <c r="E1489" s="18">
        <v>1</v>
      </c>
      <c r="F1489" s="18"/>
      <c r="G1489" s="18"/>
      <c r="H1489" s="18"/>
      <c r="I1489" s="18"/>
      <c r="J1489" s="97">
        <f t="shared" si="1043"/>
        <v>1</v>
      </c>
      <c r="K1489" s="3">
        <v>73532</v>
      </c>
      <c r="L1489" s="3">
        <f t="shared" si="1036"/>
        <v>73532</v>
      </c>
      <c r="M1489" s="3">
        <v>73532</v>
      </c>
      <c r="N1489" s="3">
        <f t="shared" si="1037"/>
        <v>73532</v>
      </c>
      <c r="O1489" s="3">
        <f t="shared" si="1038"/>
        <v>0</v>
      </c>
      <c r="P1489" s="3">
        <f t="shared" si="1038"/>
        <v>0</v>
      </c>
      <c r="R1489" s="3">
        <f t="shared" si="1044"/>
        <v>0</v>
      </c>
      <c r="S1489" s="3">
        <f t="shared" si="1045"/>
        <v>0</v>
      </c>
      <c r="T1489" s="3">
        <f t="shared" si="1046"/>
        <v>0</v>
      </c>
      <c r="U1489" s="3">
        <f t="shared" si="1047"/>
        <v>0</v>
      </c>
    </row>
    <row r="1490" spans="2:21" s="1" customFormat="1" ht="15" hidden="1" customHeight="1" x14ac:dyDescent="0.3">
      <c r="B1490" s="4" t="s">
        <v>2846</v>
      </c>
      <c r="C1490" s="4" t="s">
        <v>2847</v>
      </c>
      <c r="D1490" s="3" t="s">
        <v>28</v>
      </c>
      <c r="E1490" s="18">
        <v>1</v>
      </c>
      <c r="F1490" s="18"/>
      <c r="G1490" s="18"/>
      <c r="H1490" s="18"/>
      <c r="I1490" s="18"/>
      <c r="J1490" s="97">
        <f t="shared" si="1043"/>
        <v>1</v>
      </c>
      <c r="K1490" s="3">
        <v>61820</v>
      </c>
      <c r="L1490" s="3">
        <f t="shared" si="1036"/>
        <v>61820</v>
      </c>
      <c r="M1490" s="3">
        <v>61820</v>
      </c>
      <c r="N1490" s="3">
        <f t="shared" si="1037"/>
        <v>61820</v>
      </c>
      <c r="O1490" s="3">
        <f t="shared" si="1038"/>
        <v>0</v>
      </c>
      <c r="P1490" s="3">
        <f t="shared" si="1038"/>
        <v>0</v>
      </c>
      <c r="R1490" s="3">
        <f t="shared" si="1044"/>
        <v>0</v>
      </c>
      <c r="S1490" s="3">
        <f t="shared" si="1045"/>
        <v>0</v>
      </c>
      <c r="T1490" s="3">
        <f t="shared" si="1046"/>
        <v>0</v>
      </c>
      <c r="U1490" s="3">
        <f t="shared" si="1047"/>
        <v>0</v>
      </c>
    </row>
    <row r="1491" spans="2:21" s="1" customFormat="1" ht="15" hidden="1" customHeight="1" x14ac:dyDescent="0.3">
      <c r="B1491" s="4" t="s">
        <v>2848</v>
      </c>
      <c r="C1491" s="4" t="s">
        <v>2849</v>
      </c>
      <c r="D1491" s="3" t="s">
        <v>28</v>
      </c>
      <c r="E1491" s="18">
        <v>2</v>
      </c>
      <c r="F1491" s="18"/>
      <c r="G1491" s="18"/>
      <c r="H1491" s="18"/>
      <c r="I1491" s="18"/>
      <c r="J1491" s="97">
        <f t="shared" si="1043"/>
        <v>2</v>
      </c>
      <c r="K1491" s="3">
        <v>81140</v>
      </c>
      <c r="L1491" s="3">
        <f t="shared" si="1036"/>
        <v>162280</v>
      </c>
      <c r="M1491" s="3">
        <v>81140</v>
      </c>
      <c r="N1491" s="3">
        <f t="shared" si="1037"/>
        <v>162280</v>
      </c>
      <c r="O1491" s="3">
        <f t="shared" si="1038"/>
        <v>0</v>
      </c>
      <c r="P1491" s="3">
        <f t="shared" si="1038"/>
        <v>0</v>
      </c>
      <c r="R1491" s="3">
        <f t="shared" si="1044"/>
        <v>0</v>
      </c>
      <c r="S1491" s="3">
        <f t="shared" si="1045"/>
        <v>0</v>
      </c>
      <c r="T1491" s="3">
        <f t="shared" si="1046"/>
        <v>0</v>
      </c>
      <c r="U1491" s="3">
        <f t="shared" si="1047"/>
        <v>0</v>
      </c>
    </row>
    <row r="1492" spans="2:21" s="1" customFormat="1" ht="15" hidden="1" customHeight="1" x14ac:dyDescent="0.3">
      <c r="B1492" s="4" t="s">
        <v>2850</v>
      </c>
      <c r="C1492" s="4" t="s">
        <v>2851</v>
      </c>
      <c r="D1492" s="3" t="s">
        <v>42</v>
      </c>
      <c r="E1492" s="18">
        <v>1</v>
      </c>
      <c r="F1492" s="18"/>
      <c r="G1492" s="18"/>
      <c r="H1492" s="18"/>
      <c r="I1492" s="18"/>
      <c r="J1492" s="97">
        <f t="shared" si="1043"/>
        <v>1</v>
      </c>
      <c r="K1492" s="3">
        <v>59239.66</v>
      </c>
      <c r="L1492" s="3">
        <f t="shared" si="1036"/>
        <v>59239.66</v>
      </c>
      <c r="M1492" s="3">
        <v>59239.66</v>
      </c>
      <c r="N1492" s="3">
        <f t="shared" si="1037"/>
        <v>59239.66</v>
      </c>
      <c r="O1492" s="3">
        <f t="shared" si="1038"/>
        <v>0</v>
      </c>
      <c r="P1492" s="3">
        <f t="shared" si="1038"/>
        <v>0</v>
      </c>
      <c r="R1492" s="3">
        <f t="shared" si="1044"/>
        <v>0</v>
      </c>
      <c r="S1492" s="3">
        <f t="shared" si="1045"/>
        <v>0</v>
      </c>
      <c r="T1492" s="3">
        <f t="shared" si="1046"/>
        <v>0</v>
      </c>
      <c r="U1492" s="3">
        <f t="shared" si="1047"/>
        <v>0</v>
      </c>
    </row>
    <row r="1493" spans="2:21" s="1" customFormat="1" ht="15" hidden="1" customHeight="1" x14ac:dyDescent="0.3">
      <c r="B1493" s="4" t="s">
        <v>2852</v>
      </c>
      <c r="C1493" s="4" t="s">
        <v>2853</v>
      </c>
      <c r="D1493" s="3" t="s">
        <v>42</v>
      </c>
      <c r="E1493" s="18">
        <v>1</v>
      </c>
      <c r="F1493" s="18"/>
      <c r="G1493" s="18"/>
      <c r="H1493" s="18"/>
      <c r="I1493" s="18"/>
      <c r="J1493" s="97">
        <f t="shared" si="1043"/>
        <v>1</v>
      </c>
      <c r="K1493" s="3">
        <v>23232.5</v>
      </c>
      <c r="L1493" s="3">
        <f t="shared" si="1036"/>
        <v>23232.5</v>
      </c>
      <c r="M1493" s="3">
        <v>23232.5</v>
      </c>
      <c r="N1493" s="3">
        <f t="shared" si="1037"/>
        <v>23232.5</v>
      </c>
      <c r="O1493" s="3">
        <f t="shared" si="1038"/>
        <v>0</v>
      </c>
      <c r="P1493" s="3">
        <f t="shared" si="1038"/>
        <v>0</v>
      </c>
      <c r="R1493" s="3">
        <f t="shared" si="1044"/>
        <v>0</v>
      </c>
      <c r="S1493" s="3">
        <f t="shared" si="1045"/>
        <v>0</v>
      </c>
      <c r="T1493" s="3">
        <f t="shared" si="1046"/>
        <v>0</v>
      </c>
      <c r="U1493" s="3">
        <f t="shared" si="1047"/>
        <v>0</v>
      </c>
    </row>
    <row r="1494" spans="2:21" s="1" customFormat="1" ht="15" hidden="1" customHeight="1" x14ac:dyDescent="0.3">
      <c r="B1494" s="4" t="s">
        <v>2854</v>
      </c>
      <c r="C1494" s="4" t="s">
        <v>2855</v>
      </c>
      <c r="D1494" s="3" t="s">
        <v>28</v>
      </c>
      <c r="E1494" s="18">
        <v>5</v>
      </c>
      <c r="F1494" s="18"/>
      <c r="G1494" s="18"/>
      <c r="H1494" s="18"/>
      <c r="I1494" s="18"/>
      <c r="J1494" s="97">
        <f t="shared" ref="J1494" si="1048">SUM(E1494:I1494)</f>
        <v>5</v>
      </c>
      <c r="K1494" s="3">
        <v>165.8</v>
      </c>
      <c r="L1494" s="3">
        <f t="shared" ref="L1494" si="1049">+ROUND(+IF(J1494="",0,J1494*K1494),2)</f>
        <v>829</v>
      </c>
      <c r="M1494" s="3">
        <v>165.8</v>
      </c>
      <c r="N1494" s="3">
        <f t="shared" ref="N1494" si="1050">+ROUND(+IF(J1494="",0,J1494*M1494),2)</f>
        <v>829</v>
      </c>
      <c r="O1494" s="3">
        <f t="shared" ref="O1494:P1494" si="1051">+M1494-K1494</f>
        <v>0</v>
      </c>
      <c r="P1494" s="3">
        <f t="shared" si="1051"/>
        <v>0</v>
      </c>
      <c r="R1494" s="3">
        <f t="shared" si="1044"/>
        <v>0</v>
      </c>
      <c r="S1494" s="3">
        <f t="shared" si="1045"/>
        <v>0</v>
      </c>
      <c r="T1494" s="3">
        <f t="shared" si="1046"/>
        <v>0</v>
      </c>
      <c r="U1494" s="3">
        <f t="shared" si="1047"/>
        <v>0</v>
      </c>
    </row>
    <row r="1495" spans="2:21" s="1" customFormat="1" ht="19.95" customHeight="1" x14ac:dyDescent="0.3">
      <c r="B1495" s="6" t="s">
        <v>2856</v>
      </c>
      <c r="C1495" s="6" t="s">
        <v>2857</v>
      </c>
      <c r="D1495" s="5"/>
      <c r="E1495" s="19"/>
      <c r="F1495" s="19"/>
      <c r="G1495" s="19"/>
      <c r="H1495" s="19"/>
      <c r="I1495" s="19"/>
      <c r="J1495" s="19"/>
      <c r="K1495" s="5"/>
      <c r="L1495" s="5">
        <f>SUM(L1496:L1531)</f>
        <v>109335.45999999999</v>
      </c>
      <c r="M1495" s="5"/>
      <c r="N1495" s="5">
        <f>SUM(N1496:N1531)</f>
        <v>109530.2</v>
      </c>
      <c r="O1495" s="5"/>
      <c r="P1495" s="5">
        <f>SUM(P1496:P1531)</f>
        <v>194.7399999999999</v>
      </c>
      <c r="R1495" s="5">
        <f t="shared" ref="R1495:U1495" si="1052">SUM(R1496:R1531)</f>
        <v>0</v>
      </c>
      <c r="S1495" s="5">
        <f t="shared" si="1052"/>
        <v>0</v>
      </c>
      <c r="T1495" s="5">
        <f t="shared" si="1052"/>
        <v>0</v>
      </c>
      <c r="U1495" s="5">
        <f t="shared" si="1052"/>
        <v>0</v>
      </c>
    </row>
    <row r="1496" spans="2:21" s="1" customFormat="1" ht="15" hidden="1" customHeight="1" x14ac:dyDescent="0.3">
      <c r="B1496" s="4" t="s">
        <v>2858</v>
      </c>
      <c r="C1496" s="4" t="s">
        <v>2859</v>
      </c>
      <c r="D1496" s="3" t="s">
        <v>1337</v>
      </c>
      <c r="E1496" s="18">
        <v>1</v>
      </c>
      <c r="F1496" s="18"/>
      <c r="G1496" s="18"/>
      <c r="H1496" s="18"/>
      <c r="I1496" s="18"/>
      <c r="J1496" s="97">
        <f t="shared" ref="J1496:J1531" si="1053">SUM(E1496:I1496)</f>
        <v>1</v>
      </c>
      <c r="K1496" s="3">
        <v>350</v>
      </c>
      <c r="L1496" s="3">
        <f t="shared" ref="L1496:L1531" si="1054">+ROUND(+IF(J1496="",0,J1496*K1496),2)</f>
        <v>350</v>
      </c>
      <c r="M1496" s="3">
        <v>350</v>
      </c>
      <c r="N1496" s="3">
        <f t="shared" ref="N1496:N1531" si="1055">+ROUND(+IF(J1496="",0,J1496*M1496),2)</f>
        <v>350</v>
      </c>
      <c r="O1496" s="3">
        <f t="shared" ref="O1496:P1531" si="1056">+M1496-K1496</f>
        <v>0</v>
      </c>
      <c r="P1496" s="3">
        <f t="shared" si="1056"/>
        <v>0</v>
      </c>
      <c r="R1496" s="3">
        <f t="shared" ref="R1496:R1531" si="1057">+ROUND($K1496*F1496,2)</f>
        <v>0</v>
      </c>
      <c r="S1496" s="3">
        <f t="shared" ref="S1496:S1531" si="1058">+ROUND($K1496*G1496,2)</f>
        <v>0</v>
      </c>
      <c r="T1496" s="3">
        <f t="shared" ref="T1496:T1531" si="1059">+ROUND($K1496*H1496,2)</f>
        <v>0</v>
      </c>
      <c r="U1496" s="3">
        <f t="shared" ref="U1496:U1531" si="1060">+ROUND($K1496*I1496,2)</f>
        <v>0</v>
      </c>
    </row>
    <row r="1497" spans="2:21" s="1" customFormat="1" ht="15" hidden="1" customHeight="1" x14ac:dyDescent="0.3">
      <c r="B1497" s="4" t="s">
        <v>2860</v>
      </c>
      <c r="C1497" s="4" t="s">
        <v>2861</v>
      </c>
      <c r="D1497" s="3" t="s">
        <v>1337</v>
      </c>
      <c r="E1497" s="18">
        <v>1</v>
      </c>
      <c r="F1497" s="18"/>
      <c r="G1497" s="18"/>
      <c r="H1497" s="18"/>
      <c r="I1497" s="18"/>
      <c r="J1497" s="97">
        <f t="shared" si="1053"/>
        <v>1</v>
      </c>
      <c r="K1497" s="3">
        <v>400</v>
      </c>
      <c r="L1497" s="3">
        <f t="shared" si="1054"/>
        <v>400</v>
      </c>
      <c r="M1497" s="3">
        <v>400</v>
      </c>
      <c r="N1497" s="3">
        <f t="shared" si="1055"/>
        <v>400</v>
      </c>
      <c r="O1497" s="3">
        <f t="shared" si="1056"/>
        <v>0</v>
      </c>
      <c r="P1497" s="3">
        <f t="shared" si="1056"/>
        <v>0</v>
      </c>
      <c r="R1497" s="3">
        <f t="shared" si="1057"/>
        <v>0</v>
      </c>
      <c r="S1497" s="3">
        <f t="shared" si="1058"/>
        <v>0</v>
      </c>
      <c r="T1497" s="3">
        <f t="shared" si="1059"/>
        <v>0</v>
      </c>
      <c r="U1497" s="3">
        <f t="shared" si="1060"/>
        <v>0</v>
      </c>
    </row>
    <row r="1498" spans="2:21" s="1" customFormat="1" ht="15" hidden="1" customHeight="1" x14ac:dyDescent="0.3">
      <c r="B1498" s="4" t="s">
        <v>2862</v>
      </c>
      <c r="C1498" s="4" t="s">
        <v>2863</v>
      </c>
      <c r="D1498" s="3" t="s">
        <v>1337</v>
      </c>
      <c r="E1498" s="18">
        <v>2</v>
      </c>
      <c r="F1498" s="18"/>
      <c r="G1498" s="18"/>
      <c r="H1498" s="18"/>
      <c r="I1498" s="18"/>
      <c r="J1498" s="97">
        <f t="shared" si="1053"/>
        <v>2</v>
      </c>
      <c r="K1498" s="3">
        <v>810</v>
      </c>
      <c r="L1498" s="3">
        <f t="shared" si="1054"/>
        <v>1620</v>
      </c>
      <c r="M1498" s="3">
        <v>810</v>
      </c>
      <c r="N1498" s="3">
        <f t="shared" si="1055"/>
        <v>1620</v>
      </c>
      <c r="O1498" s="3">
        <f t="shared" si="1056"/>
        <v>0</v>
      </c>
      <c r="P1498" s="3">
        <f t="shared" si="1056"/>
        <v>0</v>
      </c>
      <c r="R1498" s="3">
        <f t="shared" si="1057"/>
        <v>0</v>
      </c>
      <c r="S1498" s="3">
        <f t="shared" si="1058"/>
        <v>0</v>
      </c>
      <c r="T1498" s="3">
        <f t="shared" si="1059"/>
        <v>0</v>
      </c>
      <c r="U1498" s="3">
        <f t="shared" si="1060"/>
        <v>0</v>
      </c>
    </row>
    <row r="1499" spans="2:21" s="1" customFormat="1" ht="15" hidden="1" customHeight="1" x14ac:dyDescent="0.3">
      <c r="B1499" s="4" t="s">
        <v>2864</v>
      </c>
      <c r="C1499" s="4" t="s">
        <v>2734</v>
      </c>
      <c r="D1499" s="3" t="s">
        <v>25</v>
      </c>
      <c r="E1499" s="18">
        <v>15.18</v>
      </c>
      <c r="F1499" s="18"/>
      <c r="G1499" s="18"/>
      <c r="H1499" s="18"/>
      <c r="I1499" s="18"/>
      <c r="J1499" s="97">
        <f t="shared" si="1053"/>
        <v>15.18</v>
      </c>
      <c r="K1499" s="3">
        <v>46.5</v>
      </c>
      <c r="L1499" s="3">
        <f t="shared" si="1054"/>
        <v>705.87</v>
      </c>
      <c r="M1499" s="3">
        <v>46.5</v>
      </c>
      <c r="N1499" s="3">
        <f t="shared" si="1055"/>
        <v>705.87</v>
      </c>
      <c r="O1499" s="3">
        <f t="shared" si="1056"/>
        <v>0</v>
      </c>
      <c r="P1499" s="3">
        <f t="shared" si="1056"/>
        <v>0</v>
      </c>
      <c r="R1499" s="3">
        <f t="shared" si="1057"/>
        <v>0</v>
      </c>
      <c r="S1499" s="3">
        <f t="shared" si="1058"/>
        <v>0</v>
      </c>
      <c r="T1499" s="3">
        <f t="shared" si="1059"/>
        <v>0</v>
      </c>
      <c r="U1499" s="3">
        <f t="shared" si="1060"/>
        <v>0</v>
      </c>
    </row>
    <row r="1500" spans="2:21" s="1" customFormat="1" ht="15" hidden="1" customHeight="1" x14ac:dyDescent="0.3">
      <c r="B1500" s="4" t="s">
        <v>2865</v>
      </c>
      <c r="C1500" s="4" t="s">
        <v>2736</v>
      </c>
      <c r="D1500" s="3" t="s">
        <v>25</v>
      </c>
      <c r="E1500" s="18">
        <v>113.85</v>
      </c>
      <c r="F1500" s="18"/>
      <c r="G1500" s="18"/>
      <c r="H1500" s="18"/>
      <c r="I1500" s="18"/>
      <c r="J1500" s="97">
        <f t="shared" si="1053"/>
        <v>113.85</v>
      </c>
      <c r="K1500" s="3">
        <v>62</v>
      </c>
      <c r="L1500" s="3">
        <f t="shared" si="1054"/>
        <v>7058.7</v>
      </c>
      <c r="M1500" s="3">
        <v>62</v>
      </c>
      <c r="N1500" s="3">
        <f t="shared" si="1055"/>
        <v>7058.7</v>
      </c>
      <c r="O1500" s="3">
        <f t="shared" si="1056"/>
        <v>0</v>
      </c>
      <c r="P1500" s="3">
        <f t="shared" si="1056"/>
        <v>0</v>
      </c>
      <c r="R1500" s="3">
        <f t="shared" si="1057"/>
        <v>0</v>
      </c>
      <c r="S1500" s="3">
        <f t="shared" si="1058"/>
        <v>0</v>
      </c>
      <c r="T1500" s="3">
        <f t="shared" si="1059"/>
        <v>0</v>
      </c>
      <c r="U1500" s="3">
        <f t="shared" si="1060"/>
        <v>0</v>
      </c>
    </row>
    <row r="1501" spans="2:21" s="1" customFormat="1" ht="15" hidden="1" customHeight="1" x14ac:dyDescent="0.3">
      <c r="B1501" s="4" t="s">
        <v>2866</v>
      </c>
      <c r="C1501" s="4" t="s">
        <v>2742</v>
      </c>
      <c r="D1501" s="3" t="s">
        <v>25</v>
      </c>
      <c r="E1501" s="18">
        <v>46.13</v>
      </c>
      <c r="F1501" s="18"/>
      <c r="G1501" s="18"/>
      <c r="H1501" s="18"/>
      <c r="I1501" s="18"/>
      <c r="J1501" s="97">
        <f t="shared" si="1053"/>
        <v>46.13</v>
      </c>
      <c r="K1501" s="3">
        <v>145</v>
      </c>
      <c r="L1501" s="3">
        <f t="shared" si="1054"/>
        <v>6688.85</v>
      </c>
      <c r="M1501" s="3">
        <v>145</v>
      </c>
      <c r="N1501" s="3">
        <f t="shared" si="1055"/>
        <v>6688.85</v>
      </c>
      <c r="O1501" s="3">
        <f t="shared" si="1056"/>
        <v>0</v>
      </c>
      <c r="P1501" s="3">
        <f t="shared" si="1056"/>
        <v>0</v>
      </c>
      <c r="R1501" s="3">
        <f t="shared" si="1057"/>
        <v>0</v>
      </c>
      <c r="S1501" s="3">
        <f t="shared" si="1058"/>
        <v>0</v>
      </c>
      <c r="T1501" s="3">
        <f t="shared" si="1059"/>
        <v>0</v>
      </c>
      <c r="U1501" s="3">
        <f t="shared" si="1060"/>
        <v>0</v>
      </c>
    </row>
    <row r="1502" spans="2:21" s="1" customFormat="1" ht="15" hidden="1" customHeight="1" x14ac:dyDescent="0.3">
      <c r="B1502" s="4" t="s">
        <v>2867</v>
      </c>
      <c r="C1502" s="4" t="s">
        <v>2744</v>
      </c>
      <c r="D1502" s="3" t="s">
        <v>25</v>
      </c>
      <c r="E1502" s="18">
        <v>92.66</v>
      </c>
      <c r="F1502" s="18"/>
      <c r="G1502" s="18"/>
      <c r="H1502" s="18"/>
      <c r="I1502" s="18"/>
      <c r="J1502" s="97">
        <f t="shared" si="1053"/>
        <v>92.66</v>
      </c>
      <c r="K1502" s="3">
        <v>310</v>
      </c>
      <c r="L1502" s="3">
        <f t="shared" si="1054"/>
        <v>28724.6</v>
      </c>
      <c r="M1502" s="3">
        <v>310</v>
      </c>
      <c r="N1502" s="3">
        <f t="shared" si="1055"/>
        <v>28724.6</v>
      </c>
      <c r="O1502" s="3">
        <f t="shared" si="1056"/>
        <v>0</v>
      </c>
      <c r="P1502" s="3">
        <f t="shared" si="1056"/>
        <v>0</v>
      </c>
      <c r="R1502" s="3">
        <f t="shared" si="1057"/>
        <v>0</v>
      </c>
      <c r="S1502" s="3">
        <f t="shared" si="1058"/>
        <v>0</v>
      </c>
      <c r="T1502" s="3">
        <f t="shared" si="1059"/>
        <v>0</v>
      </c>
      <c r="U1502" s="3">
        <f t="shared" si="1060"/>
        <v>0</v>
      </c>
    </row>
    <row r="1503" spans="2:21" s="1" customFormat="1" ht="15" customHeight="1" x14ac:dyDescent="0.3">
      <c r="B1503" s="4" t="s">
        <v>2868</v>
      </c>
      <c r="C1503" s="4" t="s">
        <v>2748</v>
      </c>
      <c r="D1503" s="3" t="s">
        <v>2749</v>
      </c>
      <c r="E1503" s="18">
        <v>14</v>
      </c>
      <c r="F1503" s="18"/>
      <c r="G1503" s="18"/>
      <c r="H1503" s="18"/>
      <c r="I1503" s="18"/>
      <c r="J1503" s="97">
        <f t="shared" si="1053"/>
        <v>14</v>
      </c>
      <c r="K1503" s="3">
        <v>17.34</v>
      </c>
      <c r="L1503" s="3">
        <f t="shared" si="1054"/>
        <v>242.76</v>
      </c>
      <c r="M1503" s="3">
        <v>17.98</v>
      </c>
      <c r="N1503" s="3">
        <f t="shared" si="1055"/>
        <v>251.72</v>
      </c>
      <c r="O1503" s="3">
        <f t="shared" si="1056"/>
        <v>0.64000000000000057</v>
      </c>
      <c r="P1503" s="3">
        <f t="shared" si="1056"/>
        <v>8.960000000000008</v>
      </c>
      <c r="R1503" s="3">
        <f t="shared" si="1057"/>
        <v>0</v>
      </c>
      <c r="S1503" s="3">
        <f t="shared" si="1058"/>
        <v>0</v>
      </c>
      <c r="T1503" s="3">
        <f t="shared" si="1059"/>
        <v>0</v>
      </c>
      <c r="U1503" s="3">
        <f t="shared" si="1060"/>
        <v>0</v>
      </c>
    </row>
    <row r="1504" spans="2:21" s="1" customFormat="1" ht="15" customHeight="1" x14ac:dyDescent="0.3">
      <c r="B1504" s="4" t="s">
        <v>2869</v>
      </c>
      <c r="C1504" s="4" t="s">
        <v>2870</v>
      </c>
      <c r="D1504" s="3" t="s">
        <v>2749</v>
      </c>
      <c r="E1504" s="18">
        <v>52</v>
      </c>
      <c r="F1504" s="18"/>
      <c r="G1504" s="18"/>
      <c r="H1504" s="18"/>
      <c r="I1504" s="18"/>
      <c r="J1504" s="97">
        <f t="shared" si="1053"/>
        <v>52</v>
      </c>
      <c r="K1504" s="3">
        <v>18.64</v>
      </c>
      <c r="L1504" s="3">
        <f t="shared" si="1054"/>
        <v>969.28</v>
      </c>
      <c r="M1504" s="3">
        <v>19.28</v>
      </c>
      <c r="N1504" s="3">
        <f t="shared" si="1055"/>
        <v>1002.56</v>
      </c>
      <c r="O1504" s="3">
        <f t="shared" si="1056"/>
        <v>0.64000000000000057</v>
      </c>
      <c r="P1504" s="3">
        <f t="shared" si="1056"/>
        <v>33.279999999999973</v>
      </c>
      <c r="R1504" s="3">
        <f t="shared" si="1057"/>
        <v>0</v>
      </c>
      <c r="S1504" s="3">
        <f t="shared" si="1058"/>
        <v>0</v>
      </c>
      <c r="T1504" s="3">
        <f t="shared" si="1059"/>
        <v>0</v>
      </c>
      <c r="U1504" s="3">
        <f t="shared" si="1060"/>
        <v>0</v>
      </c>
    </row>
    <row r="1505" spans="2:21" s="1" customFormat="1" ht="15" customHeight="1" x14ac:dyDescent="0.3">
      <c r="B1505" s="4" t="s">
        <v>2871</v>
      </c>
      <c r="C1505" s="4" t="s">
        <v>2872</v>
      </c>
      <c r="D1505" s="3" t="s">
        <v>2749</v>
      </c>
      <c r="E1505" s="18">
        <v>26</v>
      </c>
      <c r="F1505" s="18"/>
      <c r="G1505" s="18"/>
      <c r="H1505" s="18"/>
      <c r="I1505" s="18"/>
      <c r="J1505" s="97">
        <f t="shared" si="1053"/>
        <v>26</v>
      </c>
      <c r="K1505" s="3">
        <v>27.34</v>
      </c>
      <c r="L1505" s="3">
        <f t="shared" si="1054"/>
        <v>710.84</v>
      </c>
      <c r="M1505" s="3">
        <v>27.98</v>
      </c>
      <c r="N1505" s="3">
        <f t="shared" si="1055"/>
        <v>727.48</v>
      </c>
      <c r="O1505" s="3">
        <f t="shared" si="1056"/>
        <v>0.64000000000000057</v>
      </c>
      <c r="P1505" s="3">
        <f t="shared" si="1056"/>
        <v>16.639999999999986</v>
      </c>
      <c r="R1505" s="3">
        <f t="shared" si="1057"/>
        <v>0</v>
      </c>
      <c r="S1505" s="3">
        <f t="shared" si="1058"/>
        <v>0</v>
      </c>
      <c r="T1505" s="3">
        <f t="shared" si="1059"/>
        <v>0</v>
      </c>
      <c r="U1505" s="3">
        <f t="shared" si="1060"/>
        <v>0</v>
      </c>
    </row>
    <row r="1506" spans="2:21" s="1" customFormat="1" ht="15" customHeight="1" x14ac:dyDescent="0.3">
      <c r="B1506" s="4" t="s">
        <v>2873</v>
      </c>
      <c r="C1506" s="4" t="s">
        <v>2874</v>
      </c>
      <c r="D1506" s="3" t="s">
        <v>2749</v>
      </c>
      <c r="E1506" s="18">
        <v>16</v>
      </c>
      <c r="F1506" s="18"/>
      <c r="G1506" s="18"/>
      <c r="H1506" s="18"/>
      <c r="I1506" s="18"/>
      <c r="J1506" s="97">
        <f t="shared" si="1053"/>
        <v>16</v>
      </c>
      <c r="K1506" s="3">
        <v>31.34</v>
      </c>
      <c r="L1506" s="3">
        <f t="shared" si="1054"/>
        <v>501.44</v>
      </c>
      <c r="M1506" s="3">
        <v>31.98</v>
      </c>
      <c r="N1506" s="3">
        <f t="shared" si="1055"/>
        <v>511.68</v>
      </c>
      <c r="O1506" s="3">
        <f t="shared" si="1056"/>
        <v>0.64000000000000057</v>
      </c>
      <c r="P1506" s="3">
        <f t="shared" si="1056"/>
        <v>10.240000000000009</v>
      </c>
      <c r="R1506" s="3">
        <f t="shared" si="1057"/>
        <v>0</v>
      </c>
      <c r="S1506" s="3">
        <f t="shared" si="1058"/>
        <v>0</v>
      </c>
      <c r="T1506" s="3">
        <f t="shared" si="1059"/>
        <v>0</v>
      </c>
      <c r="U1506" s="3">
        <f t="shared" si="1060"/>
        <v>0</v>
      </c>
    </row>
    <row r="1507" spans="2:21" s="1" customFormat="1" ht="15" customHeight="1" x14ac:dyDescent="0.3">
      <c r="B1507" s="4" t="s">
        <v>2875</v>
      </c>
      <c r="C1507" s="4" t="s">
        <v>2876</v>
      </c>
      <c r="D1507" s="3" t="s">
        <v>2749</v>
      </c>
      <c r="E1507" s="18">
        <v>9</v>
      </c>
      <c r="F1507" s="18"/>
      <c r="G1507" s="18"/>
      <c r="H1507" s="18"/>
      <c r="I1507" s="18"/>
      <c r="J1507" s="97">
        <f t="shared" si="1053"/>
        <v>9</v>
      </c>
      <c r="K1507" s="3">
        <v>20.64</v>
      </c>
      <c r="L1507" s="3">
        <f t="shared" si="1054"/>
        <v>185.76</v>
      </c>
      <c r="M1507" s="3">
        <v>21.28</v>
      </c>
      <c r="N1507" s="3">
        <f t="shared" si="1055"/>
        <v>191.52</v>
      </c>
      <c r="O1507" s="3">
        <f t="shared" si="1056"/>
        <v>0.64000000000000057</v>
      </c>
      <c r="P1507" s="3">
        <f t="shared" si="1056"/>
        <v>5.7600000000000193</v>
      </c>
      <c r="R1507" s="3">
        <f t="shared" si="1057"/>
        <v>0</v>
      </c>
      <c r="S1507" s="3">
        <f t="shared" si="1058"/>
        <v>0</v>
      </c>
      <c r="T1507" s="3">
        <f t="shared" si="1059"/>
        <v>0</v>
      </c>
      <c r="U1507" s="3">
        <f t="shared" si="1060"/>
        <v>0</v>
      </c>
    </row>
    <row r="1508" spans="2:21" s="1" customFormat="1" ht="15" customHeight="1" x14ac:dyDescent="0.3">
      <c r="B1508" s="4" t="s">
        <v>2877</v>
      </c>
      <c r="C1508" s="4" t="s">
        <v>2878</v>
      </c>
      <c r="D1508" s="3" t="s">
        <v>2749</v>
      </c>
      <c r="E1508" s="18">
        <v>11</v>
      </c>
      <c r="F1508" s="18"/>
      <c r="G1508" s="18"/>
      <c r="H1508" s="18"/>
      <c r="I1508" s="18"/>
      <c r="J1508" s="97">
        <f t="shared" si="1053"/>
        <v>11</v>
      </c>
      <c r="K1508" s="3">
        <v>30.34</v>
      </c>
      <c r="L1508" s="3">
        <f t="shared" si="1054"/>
        <v>333.74</v>
      </c>
      <c r="M1508" s="3">
        <v>30.98</v>
      </c>
      <c r="N1508" s="3">
        <f t="shared" si="1055"/>
        <v>340.78</v>
      </c>
      <c r="O1508" s="3">
        <f t="shared" si="1056"/>
        <v>0.64000000000000057</v>
      </c>
      <c r="P1508" s="3">
        <f t="shared" si="1056"/>
        <v>7.0399999999999636</v>
      </c>
      <c r="R1508" s="3">
        <f t="shared" si="1057"/>
        <v>0</v>
      </c>
      <c r="S1508" s="3">
        <f t="shared" si="1058"/>
        <v>0</v>
      </c>
      <c r="T1508" s="3">
        <f t="shared" si="1059"/>
        <v>0</v>
      </c>
      <c r="U1508" s="3">
        <f t="shared" si="1060"/>
        <v>0</v>
      </c>
    </row>
    <row r="1509" spans="2:21" s="1" customFormat="1" ht="15" customHeight="1" x14ac:dyDescent="0.3">
      <c r="B1509" s="4" t="s">
        <v>2879</v>
      </c>
      <c r="C1509" s="4" t="s">
        <v>2880</v>
      </c>
      <c r="D1509" s="3" t="s">
        <v>2749</v>
      </c>
      <c r="E1509" s="18">
        <v>17</v>
      </c>
      <c r="F1509" s="18"/>
      <c r="G1509" s="18"/>
      <c r="H1509" s="18"/>
      <c r="I1509" s="18"/>
      <c r="J1509" s="97">
        <f t="shared" si="1053"/>
        <v>17</v>
      </c>
      <c r="K1509" s="3">
        <v>52.64</v>
      </c>
      <c r="L1509" s="3">
        <f t="shared" si="1054"/>
        <v>894.88</v>
      </c>
      <c r="M1509" s="3">
        <v>53.28</v>
      </c>
      <c r="N1509" s="3">
        <f t="shared" si="1055"/>
        <v>905.76</v>
      </c>
      <c r="O1509" s="3">
        <f t="shared" si="1056"/>
        <v>0.64000000000000057</v>
      </c>
      <c r="P1509" s="3">
        <f t="shared" si="1056"/>
        <v>10.879999999999995</v>
      </c>
      <c r="R1509" s="3">
        <f t="shared" si="1057"/>
        <v>0</v>
      </c>
      <c r="S1509" s="3">
        <f t="shared" si="1058"/>
        <v>0</v>
      </c>
      <c r="T1509" s="3">
        <f t="shared" si="1059"/>
        <v>0</v>
      </c>
      <c r="U1509" s="3">
        <f t="shared" si="1060"/>
        <v>0</v>
      </c>
    </row>
    <row r="1510" spans="2:21" s="1" customFormat="1" ht="15" customHeight="1" x14ac:dyDescent="0.3">
      <c r="B1510" s="4" t="s">
        <v>2881</v>
      </c>
      <c r="C1510" s="4" t="s">
        <v>2882</v>
      </c>
      <c r="D1510" s="3" t="s">
        <v>2749</v>
      </c>
      <c r="E1510" s="18">
        <v>3</v>
      </c>
      <c r="F1510" s="18"/>
      <c r="G1510" s="18"/>
      <c r="H1510" s="18"/>
      <c r="I1510" s="18"/>
      <c r="J1510" s="97">
        <f t="shared" si="1053"/>
        <v>3</v>
      </c>
      <c r="K1510" s="3">
        <v>61.34</v>
      </c>
      <c r="L1510" s="3">
        <f t="shared" si="1054"/>
        <v>184.02</v>
      </c>
      <c r="M1510" s="3">
        <v>61.98</v>
      </c>
      <c r="N1510" s="3">
        <f t="shared" si="1055"/>
        <v>185.94</v>
      </c>
      <c r="O1510" s="3">
        <f t="shared" si="1056"/>
        <v>0.63999999999999346</v>
      </c>
      <c r="P1510" s="3">
        <f t="shared" si="1056"/>
        <v>1.9199999999999875</v>
      </c>
      <c r="R1510" s="3">
        <f t="shared" si="1057"/>
        <v>0</v>
      </c>
      <c r="S1510" s="3">
        <f t="shared" si="1058"/>
        <v>0</v>
      </c>
      <c r="T1510" s="3">
        <f t="shared" si="1059"/>
        <v>0</v>
      </c>
      <c r="U1510" s="3">
        <f t="shared" si="1060"/>
        <v>0</v>
      </c>
    </row>
    <row r="1511" spans="2:21" s="1" customFormat="1" ht="15" customHeight="1" x14ac:dyDescent="0.3">
      <c r="B1511" s="4" t="s">
        <v>2883</v>
      </c>
      <c r="C1511" s="4" t="s">
        <v>2775</v>
      </c>
      <c r="D1511" s="3" t="s">
        <v>2749</v>
      </c>
      <c r="E1511" s="18">
        <v>10</v>
      </c>
      <c r="F1511" s="18"/>
      <c r="G1511" s="18"/>
      <c r="H1511" s="18"/>
      <c r="I1511" s="18"/>
      <c r="J1511" s="97">
        <f t="shared" si="1053"/>
        <v>10</v>
      </c>
      <c r="K1511" s="3">
        <v>66.739999999999995</v>
      </c>
      <c r="L1511" s="3">
        <f t="shared" si="1054"/>
        <v>667.4</v>
      </c>
      <c r="M1511" s="3">
        <v>67.38</v>
      </c>
      <c r="N1511" s="3">
        <f t="shared" si="1055"/>
        <v>673.8</v>
      </c>
      <c r="O1511" s="3">
        <f t="shared" si="1056"/>
        <v>0.64000000000000057</v>
      </c>
      <c r="P1511" s="3">
        <f t="shared" si="1056"/>
        <v>6.3999999999999773</v>
      </c>
      <c r="R1511" s="3">
        <f t="shared" si="1057"/>
        <v>0</v>
      </c>
      <c r="S1511" s="3">
        <f t="shared" si="1058"/>
        <v>0</v>
      </c>
      <c r="T1511" s="3">
        <f t="shared" si="1059"/>
        <v>0</v>
      </c>
      <c r="U1511" s="3">
        <f t="shared" si="1060"/>
        <v>0</v>
      </c>
    </row>
    <row r="1512" spans="2:21" s="1" customFormat="1" ht="15" customHeight="1" x14ac:dyDescent="0.3">
      <c r="B1512" s="4" t="s">
        <v>2884</v>
      </c>
      <c r="C1512" s="4" t="s">
        <v>2885</v>
      </c>
      <c r="D1512" s="3" t="s">
        <v>2749</v>
      </c>
      <c r="E1512" s="18">
        <v>2</v>
      </c>
      <c r="F1512" s="18"/>
      <c r="G1512" s="18"/>
      <c r="H1512" s="18"/>
      <c r="I1512" s="18"/>
      <c r="J1512" s="97">
        <f t="shared" si="1053"/>
        <v>2</v>
      </c>
      <c r="K1512" s="3">
        <v>52.84</v>
      </c>
      <c r="L1512" s="3">
        <f t="shared" si="1054"/>
        <v>105.68</v>
      </c>
      <c r="M1512" s="3">
        <v>53.48</v>
      </c>
      <c r="N1512" s="3">
        <f t="shared" si="1055"/>
        <v>106.96</v>
      </c>
      <c r="O1512" s="3">
        <f t="shared" si="1056"/>
        <v>0.63999999999999346</v>
      </c>
      <c r="P1512" s="3">
        <f t="shared" si="1056"/>
        <v>1.2799999999999869</v>
      </c>
      <c r="R1512" s="3">
        <f t="shared" si="1057"/>
        <v>0</v>
      </c>
      <c r="S1512" s="3">
        <f t="shared" si="1058"/>
        <v>0</v>
      </c>
      <c r="T1512" s="3">
        <f t="shared" si="1059"/>
        <v>0</v>
      </c>
      <c r="U1512" s="3">
        <f t="shared" si="1060"/>
        <v>0</v>
      </c>
    </row>
    <row r="1513" spans="2:21" s="1" customFormat="1" ht="15" customHeight="1" x14ac:dyDescent="0.3">
      <c r="B1513" s="4" t="s">
        <v>2886</v>
      </c>
      <c r="C1513" s="4" t="s">
        <v>2887</v>
      </c>
      <c r="D1513" s="3" t="s">
        <v>2749</v>
      </c>
      <c r="E1513" s="18">
        <v>12</v>
      </c>
      <c r="F1513" s="18"/>
      <c r="G1513" s="18"/>
      <c r="H1513" s="18"/>
      <c r="I1513" s="18"/>
      <c r="J1513" s="97">
        <f t="shared" si="1053"/>
        <v>12</v>
      </c>
      <c r="K1513" s="3">
        <v>57.84</v>
      </c>
      <c r="L1513" s="3">
        <f t="shared" si="1054"/>
        <v>694.08</v>
      </c>
      <c r="M1513" s="3">
        <v>58.48</v>
      </c>
      <c r="N1513" s="3">
        <f t="shared" si="1055"/>
        <v>701.76</v>
      </c>
      <c r="O1513" s="3">
        <f t="shared" si="1056"/>
        <v>0.63999999999999346</v>
      </c>
      <c r="P1513" s="3">
        <f t="shared" si="1056"/>
        <v>7.67999999999995</v>
      </c>
      <c r="R1513" s="3">
        <f t="shared" si="1057"/>
        <v>0</v>
      </c>
      <c r="S1513" s="3">
        <f t="shared" si="1058"/>
        <v>0</v>
      </c>
      <c r="T1513" s="3">
        <f t="shared" si="1059"/>
        <v>0</v>
      </c>
      <c r="U1513" s="3">
        <f t="shared" si="1060"/>
        <v>0</v>
      </c>
    </row>
    <row r="1514" spans="2:21" s="1" customFormat="1" ht="15" customHeight="1" x14ac:dyDescent="0.3">
      <c r="B1514" s="4" t="s">
        <v>2888</v>
      </c>
      <c r="C1514" s="4" t="s">
        <v>2779</v>
      </c>
      <c r="D1514" s="3" t="s">
        <v>2749</v>
      </c>
      <c r="E1514" s="18">
        <v>1</v>
      </c>
      <c r="F1514" s="18"/>
      <c r="G1514" s="18"/>
      <c r="H1514" s="18"/>
      <c r="I1514" s="18"/>
      <c r="J1514" s="97">
        <f t="shared" si="1053"/>
        <v>1</v>
      </c>
      <c r="K1514" s="3">
        <v>37.340000000000003</v>
      </c>
      <c r="L1514" s="3">
        <f t="shared" si="1054"/>
        <v>37.340000000000003</v>
      </c>
      <c r="M1514" s="3">
        <v>37.979999999999997</v>
      </c>
      <c r="N1514" s="3">
        <f t="shared" si="1055"/>
        <v>37.979999999999997</v>
      </c>
      <c r="O1514" s="3">
        <f t="shared" si="1056"/>
        <v>0.63999999999999346</v>
      </c>
      <c r="P1514" s="3">
        <f t="shared" si="1056"/>
        <v>0.63999999999999346</v>
      </c>
      <c r="R1514" s="3">
        <f t="shared" si="1057"/>
        <v>0</v>
      </c>
      <c r="S1514" s="3">
        <f t="shared" si="1058"/>
        <v>0</v>
      </c>
      <c r="T1514" s="3">
        <f t="shared" si="1059"/>
        <v>0</v>
      </c>
      <c r="U1514" s="3">
        <f t="shared" si="1060"/>
        <v>0</v>
      </c>
    </row>
    <row r="1515" spans="2:21" s="1" customFormat="1" ht="15" customHeight="1" x14ac:dyDescent="0.3">
      <c r="B1515" s="4" t="s">
        <v>2889</v>
      </c>
      <c r="C1515" s="4" t="s">
        <v>2783</v>
      </c>
      <c r="D1515" s="3" t="s">
        <v>2749</v>
      </c>
      <c r="E1515" s="18">
        <v>4</v>
      </c>
      <c r="F1515" s="18"/>
      <c r="G1515" s="18"/>
      <c r="H1515" s="18"/>
      <c r="I1515" s="18"/>
      <c r="J1515" s="97">
        <f t="shared" si="1053"/>
        <v>4</v>
      </c>
      <c r="K1515" s="3">
        <v>28.34</v>
      </c>
      <c r="L1515" s="3">
        <f t="shared" si="1054"/>
        <v>113.36</v>
      </c>
      <c r="M1515" s="3">
        <v>28.98</v>
      </c>
      <c r="N1515" s="3">
        <f t="shared" si="1055"/>
        <v>115.92</v>
      </c>
      <c r="O1515" s="3">
        <f t="shared" si="1056"/>
        <v>0.64000000000000057</v>
      </c>
      <c r="P1515" s="3">
        <f t="shared" si="1056"/>
        <v>2.5600000000000023</v>
      </c>
      <c r="R1515" s="3">
        <f t="shared" si="1057"/>
        <v>0</v>
      </c>
      <c r="S1515" s="3">
        <f t="shared" si="1058"/>
        <v>0</v>
      </c>
      <c r="T1515" s="3">
        <f t="shared" si="1059"/>
        <v>0</v>
      </c>
      <c r="U1515" s="3">
        <f t="shared" si="1060"/>
        <v>0</v>
      </c>
    </row>
    <row r="1516" spans="2:21" s="1" customFormat="1" ht="15" customHeight="1" x14ac:dyDescent="0.3">
      <c r="B1516" s="4" t="s">
        <v>2890</v>
      </c>
      <c r="C1516" s="4" t="s">
        <v>2891</v>
      </c>
      <c r="D1516" s="3" t="s">
        <v>2749</v>
      </c>
      <c r="E1516" s="18">
        <v>1</v>
      </c>
      <c r="F1516" s="18"/>
      <c r="G1516" s="18"/>
      <c r="H1516" s="18"/>
      <c r="I1516" s="18"/>
      <c r="J1516" s="97">
        <f t="shared" si="1053"/>
        <v>1</v>
      </c>
      <c r="K1516" s="3">
        <v>55.34</v>
      </c>
      <c r="L1516" s="3">
        <f t="shared" si="1054"/>
        <v>55.34</v>
      </c>
      <c r="M1516" s="3">
        <v>55.98</v>
      </c>
      <c r="N1516" s="3">
        <f t="shared" si="1055"/>
        <v>55.98</v>
      </c>
      <c r="O1516" s="3">
        <f t="shared" si="1056"/>
        <v>0.63999999999999346</v>
      </c>
      <c r="P1516" s="3">
        <f t="shared" si="1056"/>
        <v>0.63999999999999346</v>
      </c>
      <c r="R1516" s="3">
        <f t="shared" si="1057"/>
        <v>0</v>
      </c>
      <c r="S1516" s="3">
        <f t="shared" si="1058"/>
        <v>0</v>
      </c>
      <c r="T1516" s="3">
        <f t="shared" si="1059"/>
        <v>0</v>
      </c>
      <c r="U1516" s="3">
        <f t="shared" si="1060"/>
        <v>0</v>
      </c>
    </row>
    <row r="1517" spans="2:21" s="1" customFormat="1" ht="15" customHeight="1" x14ac:dyDescent="0.3">
      <c r="B1517" s="4" t="s">
        <v>2892</v>
      </c>
      <c r="C1517" s="4" t="s">
        <v>2893</v>
      </c>
      <c r="D1517" s="3" t="s">
        <v>2749</v>
      </c>
      <c r="E1517" s="18">
        <v>10</v>
      </c>
      <c r="F1517" s="18"/>
      <c r="G1517" s="18"/>
      <c r="H1517" s="18"/>
      <c r="I1517" s="18"/>
      <c r="J1517" s="97">
        <f t="shared" si="1053"/>
        <v>10</v>
      </c>
      <c r="K1517" s="3">
        <v>69.19</v>
      </c>
      <c r="L1517" s="3">
        <f t="shared" si="1054"/>
        <v>691.9</v>
      </c>
      <c r="M1517" s="3">
        <v>70.900000000000006</v>
      </c>
      <c r="N1517" s="3">
        <f t="shared" si="1055"/>
        <v>709</v>
      </c>
      <c r="O1517" s="3">
        <f t="shared" si="1056"/>
        <v>1.710000000000008</v>
      </c>
      <c r="P1517" s="3">
        <f t="shared" si="1056"/>
        <v>17.100000000000023</v>
      </c>
      <c r="R1517" s="3">
        <f t="shared" si="1057"/>
        <v>0</v>
      </c>
      <c r="S1517" s="3">
        <f t="shared" si="1058"/>
        <v>0</v>
      </c>
      <c r="T1517" s="3">
        <f t="shared" si="1059"/>
        <v>0</v>
      </c>
      <c r="U1517" s="3">
        <f t="shared" si="1060"/>
        <v>0</v>
      </c>
    </row>
    <row r="1518" spans="2:21" s="1" customFormat="1" ht="15" customHeight="1" x14ac:dyDescent="0.3">
      <c r="B1518" s="4" t="s">
        <v>2894</v>
      </c>
      <c r="C1518" s="4" t="s">
        <v>2895</v>
      </c>
      <c r="D1518" s="3" t="s">
        <v>2749</v>
      </c>
      <c r="E1518" s="18">
        <v>3</v>
      </c>
      <c r="F1518" s="18"/>
      <c r="G1518" s="18"/>
      <c r="H1518" s="18"/>
      <c r="I1518" s="18"/>
      <c r="J1518" s="97">
        <f t="shared" si="1053"/>
        <v>3</v>
      </c>
      <c r="K1518" s="3">
        <v>74.19</v>
      </c>
      <c r="L1518" s="3">
        <f t="shared" si="1054"/>
        <v>222.57</v>
      </c>
      <c r="M1518" s="3">
        <v>75.900000000000006</v>
      </c>
      <c r="N1518" s="3">
        <f t="shared" si="1055"/>
        <v>227.7</v>
      </c>
      <c r="O1518" s="3">
        <f t="shared" si="1056"/>
        <v>1.710000000000008</v>
      </c>
      <c r="P1518" s="3">
        <f t="shared" si="1056"/>
        <v>5.1299999999999955</v>
      </c>
      <c r="R1518" s="3">
        <f t="shared" si="1057"/>
        <v>0</v>
      </c>
      <c r="S1518" s="3">
        <f t="shared" si="1058"/>
        <v>0</v>
      </c>
      <c r="T1518" s="3">
        <f t="shared" si="1059"/>
        <v>0</v>
      </c>
      <c r="U1518" s="3">
        <f t="shared" si="1060"/>
        <v>0</v>
      </c>
    </row>
    <row r="1519" spans="2:21" s="1" customFormat="1" ht="15" customHeight="1" x14ac:dyDescent="0.3">
      <c r="B1519" s="4" t="s">
        <v>2896</v>
      </c>
      <c r="C1519" s="4" t="s">
        <v>2897</v>
      </c>
      <c r="D1519" s="3" t="s">
        <v>2749</v>
      </c>
      <c r="E1519" s="18">
        <v>1</v>
      </c>
      <c r="F1519" s="18"/>
      <c r="G1519" s="18"/>
      <c r="H1519" s="18"/>
      <c r="I1519" s="18"/>
      <c r="J1519" s="97">
        <f t="shared" si="1053"/>
        <v>1</v>
      </c>
      <c r="K1519" s="3">
        <v>83.29</v>
      </c>
      <c r="L1519" s="3">
        <f t="shared" si="1054"/>
        <v>83.29</v>
      </c>
      <c r="M1519" s="3">
        <v>85</v>
      </c>
      <c r="N1519" s="3">
        <f t="shared" si="1055"/>
        <v>85</v>
      </c>
      <c r="O1519" s="3">
        <f t="shared" si="1056"/>
        <v>1.7099999999999937</v>
      </c>
      <c r="P1519" s="3">
        <f t="shared" si="1056"/>
        <v>1.7099999999999937</v>
      </c>
      <c r="R1519" s="3">
        <f t="shared" si="1057"/>
        <v>0</v>
      </c>
      <c r="S1519" s="3">
        <f t="shared" si="1058"/>
        <v>0</v>
      </c>
      <c r="T1519" s="3">
        <f t="shared" si="1059"/>
        <v>0</v>
      </c>
      <c r="U1519" s="3">
        <f t="shared" si="1060"/>
        <v>0</v>
      </c>
    </row>
    <row r="1520" spans="2:21" s="1" customFormat="1" ht="15" customHeight="1" x14ac:dyDescent="0.3">
      <c r="B1520" s="4" t="s">
        <v>2898</v>
      </c>
      <c r="C1520" s="4" t="s">
        <v>2899</v>
      </c>
      <c r="D1520" s="3" t="s">
        <v>2749</v>
      </c>
      <c r="E1520" s="18">
        <v>5</v>
      </c>
      <c r="F1520" s="18"/>
      <c r="G1520" s="18"/>
      <c r="H1520" s="18"/>
      <c r="I1520" s="18"/>
      <c r="J1520" s="97">
        <f t="shared" si="1053"/>
        <v>5</v>
      </c>
      <c r="K1520" s="3">
        <v>103.39</v>
      </c>
      <c r="L1520" s="3">
        <f t="shared" si="1054"/>
        <v>516.95000000000005</v>
      </c>
      <c r="M1520" s="3">
        <v>105.1</v>
      </c>
      <c r="N1520" s="3">
        <f t="shared" si="1055"/>
        <v>525.5</v>
      </c>
      <c r="O1520" s="3">
        <f t="shared" si="1056"/>
        <v>1.7099999999999937</v>
      </c>
      <c r="P1520" s="3">
        <f t="shared" si="1056"/>
        <v>8.5499999999999545</v>
      </c>
      <c r="R1520" s="3">
        <f t="shared" si="1057"/>
        <v>0</v>
      </c>
      <c r="S1520" s="3">
        <f t="shared" si="1058"/>
        <v>0</v>
      </c>
      <c r="T1520" s="3">
        <f t="shared" si="1059"/>
        <v>0</v>
      </c>
      <c r="U1520" s="3">
        <f t="shared" si="1060"/>
        <v>0</v>
      </c>
    </row>
    <row r="1521" spans="2:21" s="1" customFormat="1" ht="15" customHeight="1" x14ac:dyDescent="0.3">
      <c r="B1521" s="4" t="s">
        <v>2900</v>
      </c>
      <c r="C1521" s="4" t="s">
        <v>2901</v>
      </c>
      <c r="D1521" s="3" t="s">
        <v>2749</v>
      </c>
      <c r="E1521" s="18">
        <v>3</v>
      </c>
      <c r="F1521" s="18"/>
      <c r="G1521" s="18"/>
      <c r="H1521" s="18"/>
      <c r="I1521" s="18"/>
      <c r="J1521" s="97">
        <f t="shared" si="1053"/>
        <v>3</v>
      </c>
      <c r="K1521" s="3">
        <v>127.69</v>
      </c>
      <c r="L1521" s="3">
        <f t="shared" si="1054"/>
        <v>383.07</v>
      </c>
      <c r="M1521" s="3">
        <v>129.4</v>
      </c>
      <c r="N1521" s="3">
        <f t="shared" si="1055"/>
        <v>388.2</v>
      </c>
      <c r="O1521" s="3">
        <f t="shared" si="1056"/>
        <v>1.710000000000008</v>
      </c>
      <c r="P1521" s="3">
        <f t="shared" si="1056"/>
        <v>5.1299999999999955</v>
      </c>
      <c r="R1521" s="3">
        <f t="shared" si="1057"/>
        <v>0</v>
      </c>
      <c r="S1521" s="3">
        <f t="shared" si="1058"/>
        <v>0</v>
      </c>
      <c r="T1521" s="3">
        <f t="shared" si="1059"/>
        <v>0</v>
      </c>
      <c r="U1521" s="3">
        <f t="shared" si="1060"/>
        <v>0</v>
      </c>
    </row>
    <row r="1522" spans="2:21" s="1" customFormat="1" ht="15" customHeight="1" x14ac:dyDescent="0.3">
      <c r="B1522" s="4" t="s">
        <v>2902</v>
      </c>
      <c r="C1522" s="4" t="s">
        <v>2809</v>
      </c>
      <c r="D1522" s="3" t="s">
        <v>2749</v>
      </c>
      <c r="E1522" s="18">
        <v>20</v>
      </c>
      <c r="F1522" s="18"/>
      <c r="G1522" s="18"/>
      <c r="H1522" s="18"/>
      <c r="I1522" s="18"/>
      <c r="J1522" s="97">
        <f t="shared" si="1053"/>
        <v>20</v>
      </c>
      <c r="K1522" s="3">
        <v>24.04</v>
      </c>
      <c r="L1522" s="3">
        <f t="shared" si="1054"/>
        <v>480.8</v>
      </c>
      <c r="M1522" s="3">
        <v>24.68</v>
      </c>
      <c r="N1522" s="3">
        <f t="shared" si="1055"/>
        <v>493.6</v>
      </c>
      <c r="O1522" s="3">
        <f t="shared" si="1056"/>
        <v>0.64000000000000057</v>
      </c>
      <c r="P1522" s="3">
        <f t="shared" si="1056"/>
        <v>12.800000000000011</v>
      </c>
      <c r="R1522" s="3">
        <f t="shared" si="1057"/>
        <v>0</v>
      </c>
      <c r="S1522" s="3">
        <f t="shared" si="1058"/>
        <v>0</v>
      </c>
      <c r="T1522" s="3">
        <f t="shared" si="1059"/>
        <v>0</v>
      </c>
      <c r="U1522" s="3">
        <f t="shared" si="1060"/>
        <v>0</v>
      </c>
    </row>
    <row r="1523" spans="2:21" s="1" customFormat="1" ht="15" customHeight="1" x14ac:dyDescent="0.3">
      <c r="B1523" s="4" t="s">
        <v>2903</v>
      </c>
      <c r="C1523" s="4" t="s">
        <v>2811</v>
      </c>
      <c r="D1523" s="3" t="s">
        <v>2749</v>
      </c>
      <c r="E1523" s="18">
        <v>2</v>
      </c>
      <c r="F1523" s="18"/>
      <c r="G1523" s="18"/>
      <c r="H1523" s="18"/>
      <c r="I1523" s="18"/>
      <c r="J1523" s="97">
        <f t="shared" si="1053"/>
        <v>2</v>
      </c>
      <c r="K1523" s="3">
        <v>26.84</v>
      </c>
      <c r="L1523" s="3">
        <f t="shared" si="1054"/>
        <v>53.68</v>
      </c>
      <c r="M1523" s="3">
        <v>27.48</v>
      </c>
      <c r="N1523" s="3">
        <f t="shared" si="1055"/>
        <v>54.96</v>
      </c>
      <c r="O1523" s="3">
        <f t="shared" si="1056"/>
        <v>0.64000000000000057</v>
      </c>
      <c r="P1523" s="3">
        <f t="shared" si="1056"/>
        <v>1.2800000000000011</v>
      </c>
      <c r="R1523" s="3">
        <f t="shared" si="1057"/>
        <v>0</v>
      </c>
      <c r="S1523" s="3">
        <f t="shared" si="1058"/>
        <v>0</v>
      </c>
      <c r="T1523" s="3">
        <f t="shared" si="1059"/>
        <v>0</v>
      </c>
      <c r="U1523" s="3">
        <f t="shared" si="1060"/>
        <v>0</v>
      </c>
    </row>
    <row r="1524" spans="2:21" s="1" customFormat="1" ht="15" customHeight="1" x14ac:dyDescent="0.3">
      <c r="B1524" s="4" t="s">
        <v>2904</v>
      </c>
      <c r="C1524" s="4" t="s">
        <v>2813</v>
      </c>
      <c r="D1524" s="3" t="s">
        <v>2749</v>
      </c>
      <c r="E1524" s="18">
        <v>6</v>
      </c>
      <c r="F1524" s="18"/>
      <c r="G1524" s="18"/>
      <c r="H1524" s="18"/>
      <c r="I1524" s="18"/>
      <c r="J1524" s="97">
        <f t="shared" si="1053"/>
        <v>6</v>
      </c>
      <c r="K1524" s="3">
        <v>32.840000000000003</v>
      </c>
      <c r="L1524" s="3">
        <f t="shared" si="1054"/>
        <v>197.04</v>
      </c>
      <c r="M1524" s="3">
        <v>33.479999999999997</v>
      </c>
      <c r="N1524" s="3">
        <f t="shared" si="1055"/>
        <v>200.88</v>
      </c>
      <c r="O1524" s="3">
        <f t="shared" si="1056"/>
        <v>0.63999999999999346</v>
      </c>
      <c r="P1524" s="3">
        <f t="shared" si="1056"/>
        <v>3.8400000000000034</v>
      </c>
      <c r="R1524" s="3">
        <f t="shared" si="1057"/>
        <v>0</v>
      </c>
      <c r="S1524" s="3">
        <f t="shared" si="1058"/>
        <v>0</v>
      </c>
      <c r="T1524" s="3">
        <f t="shared" si="1059"/>
        <v>0</v>
      </c>
      <c r="U1524" s="3">
        <f t="shared" si="1060"/>
        <v>0</v>
      </c>
    </row>
    <row r="1525" spans="2:21" s="1" customFormat="1" ht="15" customHeight="1" x14ac:dyDescent="0.3">
      <c r="B1525" s="4" t="s">
        <v>2905</v>
      </c>
      <c r="C1525" s="4" t="s">
        <v>2906</v>
      </c>
      <c r="D1525" s="3" t="s">
        <v>2749</v>
      </c>
      <c r="E1525" s="18">
        <v>1</v>
      </c>
      <c r="F1525" s="18"/>
      <c r="G1525" s="18"/>
      <c r="H1525" s="18"/>
      <c r="I1525" s="18"/>
      <c r="J1525" s="97">
        <f t="shared" si="1053"/>
        <v>1</v>
      </c>
      <c r="K1525" s="3">
        <v>66.040000000000006</v>
      </c>
      <c r="L1525" s="3">
        <f t="shared" si="1054"/>
        <v>66.040000000000006</v>
      </c>
      <c r="M1525" s="3">
        <v>66.680000000000007</v>
      </c>
      <c r="N1525" s="3">
        <f t="shared" si="1055"/>
        <v>66.680000000000007</v>
      </c>
      <c r="O1525" s="3">
        <f t="shared" si="1056"/>
        <v>0.64000000000000057</v>
      </c>
      <c r="P1525" s="3">
        <f t="shared" si="1056"/>
        <v>0.64000000000000057</v>
      </c>
      <c r="R1525" s="3">
        <f t="shared" si="1057"/>
        <v>0</v>
      </c>
      <c r="S1525" s="3">
        <f t="shared" si="1058"/>
        <v>0</v>
      </c>
      <c r="T1525" s="3">
        <f t="shared" si="1059"/>
        <v>0</v>
      </c>
      <c r="U1525" s="3">
        <f t="shared" si="1060"/>
        <v>0</v>
      </c>
    </row>
    <row r="1526" spans="2:21" s="1" customFormat="1" ht="15" customHeight="1" x14ac:dyDescent="0.3">
      <c r="B1526" s="4" t="s">
        <v>2907</v>
      </c>
      <c r="C1526" s="4" t="s">
        <v>2815</v>
      </c>
      <c r="D1526" s="3" t="s">
        <v>2749</v>
      </c>
      <c r="E1526" s="18">
        <v>11</v>
      </c>
      <c r="F1526" s="18"/>
      <c r="G1526" s="18"/>
      <c r="H1526" s="18"/>
      <c r="I1526" s="18"/>
      <c r="J1526" s="97">
        <f t="shared" si="1053"/>
        <v>11</v>
      </c>
      <c r="K1526" s="3">
        <v>67.84</v>
      </c>
      <c r="L1526" s="3">
        <f t="shared" si="1054"/>
        <v>746.24</v>
      </c>
      <c r="M1526" s="3">
        <v>68.48</v>
      </c>
      <c r="N1526" s="3">
        <f t="shared" si="1055"/>
        <v>753.28</v>
      </c>
      <c r="O1526" s="3">
        <f t="shared" si="1056"/>
        <v>0.64000000000000057</v>
      </c>
      <c r="P1526" s="3">
        <f t="shared" si="1056"/>
        <v>7.0399999999999636</v>
      </c>
      <c r="R1526" s="3">
        <f t="shared" si="1057"/>
        <v>0</v>
      </c>
      <c r="S1526" s="3">
        <f t="shared" si="1058"/>
        <v>0</v>
      </c>
      <c r="T1526" s="3">
        <f t="shared" si="1059"/>
        <v>0</v>
      </c>
      <c r="U1526" s="3">
        <f t="shared" si="1060"/>
        <v>0</v>
      </c>
    </row>
    <row r="1527" spans="2:21" s="1" customFormat="1" ht="15" customHeight="1" x14ac:dyDescent="0.3">
      <c r="B1527" s="4" t="s">
        <v>2908</v>
      </c>
      <c r="C1527" s="4" t="s">
        <v>2817</v>
      </c>
      <c r="D1527" s="3" t="s">
        <v>2749</v>
      </c>
      <c r="E1527" s="18">
        <v>5</v>
      </c>
      <c r="F1527" s="18"/>
      <c r="G1527" s="18"/>
      <c r="H1527" s="18"/>
      <c r="I1527" s="18"/>
      <c r="J1527" s="97">
        <f t="shared" si="1053"/>
        <v>5</v>
      </c>
      <c r="K1527" s="3">
        <v>133.04</v>
      </c>
      <c r="L1527" s="3">
        <f t="shared" si="1054"/>
        <v>665.2</v>
      </c>
      <c r="M1527" s="3">
        <v>133.68</v>
      </c>
      <c r="N1527" s="3">
        <f t="shared" si="1055"/>
        <v>668.4</v>
      </c>
      <c r="O1527" s="3">
        <f t="shared" si="1056"/>
        <v>0.64000000000001478</v>
      </c>
      <c r="P1527" s="3">
        <f t="shared" si="1056"/>
        <v>3.1999999999999318</v>
      </c>
      <c r="R1527" s="3">
        <f t="shared" si="1057"/>
        <v>0</v>
      </c>
      <c r="S1527" s="3">
        <f t="shared" si="1058"/>
        <v>0</v>
      </c>
      <c r="T1527" s="3">
        <f t="shared" si="1059"/>
        <v>0</v>
      </c>
      <c r="U1527" s="3">
        <f t="shared" si="1060"/>
        <v>0</v>
      </c>
    </row>
    <row r="1528" spans="2:21" s="1" customFormat="1" ht="15" customHeight="1" x14ac:dyDescent="0.3">
      <c r="B1528" s="4" t="s">
        <v>2909</v>
      </c>
      <c r="C1528" s="4" t="s">
        <v>2821</v>
      </c>
      <c r="D1528" s="3" t="s">
        <v>2749</v>
      </c>
      <c r="E1528" s="18">
        <v>8</v>
      </c>
      <c r="F1528" s="18"/>
      <c r="G1528" s="18"/>
      <c r="H1528" s="18"/>
      <c r="I1528" s="18"/>
      <c r="J1528" s="97">
        <f t="shared" si="1053"/>
        <v>8</v>
      </c>
      <c r="K1528" s="3">
        <v>39.54</v>
      </c>
      <c r="L1528" s="3">
        <f t="shared" si="1054"/>
        <v>316.32</v>
      </c>
      <c r="M1528" s="3">
        <v>40.18</v>
      </c>
      <c r="N1528" s="3">
        <f t="shared" si="1055"/>
        <v>321.44</v>
      </c>
      <c r="O1528" s="3">
        <f t="shared" si="1056"/>
        <v>0.64000000000000057</v>
      </c>
      <c r="P1528" s="3">
        <f t="shared" si="1056"/>
        <v>5.1200000000000045</v>
      </c>
      <c r="R1528" s="3">
        <f t="shared" si="1057"/>
        <v>0</v>
      </c>
      <c r="S1528" s="3">
        <f t="shared" si="1058"/>
        <v>0</v>
      </c>
      <c r="T1528" s="3">
        <f t="shared" si="1059"/>
        <v>0</v>
      </c>
      <c r="U1528" s="3">
        <f t="shared" si="1060"/>
        <v>0</v>
      </c>
    </row>
    <row r="1529" spans="2:21" s="1" customFormat="1" ht="15" customHeight="1" x14ac:dyDescent="0.3">
      <c r="B1529" s="4" t="s">
        <v>2910</v>
      </c>
      <c r="C1529" s="4" t="s">
        <v>2911</v>
      </c>
      <c r="D1529" s="3" t="s">
        <v>28</v>
      </c>
      <c r="E1529" s="18">
        <v>8</v>
      </c>
      <c r="F1529" s="18"/>
      <c r="G1529" s="18"/>
      <c r="H1529" s="18"/>
      <c r="I1529" s="18"/>
      <c r="J1529" s="97">
        <f t="shared" si="1053"/>
        <v>8</v>
      </c>
      <c r="K1529" s="3">
        <v>461.91</v>
      </c>
      <c r="L1529" s="3">
        <f t="shared" si="1054"/>
        <v>3695.28</v>
      </c>
      <c r="M1529" s="3">
        <v>462.49</v>
      </c>
      <c r="N1529" s="3">
        <f t="shared" si="1055"/>
        <v>3699.92</v>
      </c>
      <c r="O1529" s="3">
        <f t="shared" si="1056"/>
        <v>0.57999999999998408</v>
      </c>
      <c r="P1529" s="3">
        <f t="shared" si="1056"/>
        <v>4.6399999999998727</v>
      </c>
      <c r="R1529" s="3">
        <f t="shared" si="1057"/>
        <v>0</v>
      </c>
      <c r="S1529" s="3">
        <f t="shared" si="1058"/>
        <v>0</v>
      </c>
      <c r="T1529" s="3">
        <f t="shared" si="1059"/>
        <v>0</v>
      </c>
      <c r="U1529" s="3">
        <f t="shared" si="1060"/>
        <v>0</v>
      </c>
    </row>
    <row r="1530" spans="2:21" s="1" customFormat="1" ht="15" customHeight="1" x14ac:dyDescent="0.3">
      <c r="B1530" s="4" t="s">
        <v>2912</v>
      </c>
      <c r="C1530" s="4" t="s">
        <v>2913</v>
      </c>
      <c r="D1530" s="3" t="s">
        <v>28</v>
      </c>
      <c r="E1530" s="18">
        <v>8</v>
      </c>
      <c r="F1530" s="18"/>
      <c r="G1530" s="18"/>
      <c r="H1530" s="18"/>
      <c r="I1530" s="18"/>
      <c r="J1530" s="97">
        <f t="shared" si="1053"/>
        <v>8</v>
      </c>
      <c r="K1530" s="3">
        <v>900.31</v>
      </c>
      <c r="L1530" s="3">
        <f t="shared" si="1054"/>
        <v>7202.48</v>
      </c>
      <c r="M1530" s="3">
        <v>900.89</v>
      </c>
      <c r="N1530" s="3">
        <f t="shared" si="1055"/>
        <v>7207.12</v>
      </c>
      <c r="O1530" s="3">
        <f t="shared" si="1056"/>
        <v>0.58000000000004093</v>
      </c>
      <c r="P1530" s="3">
        <f t="shared" si="1056"/>
        <v>4.6400000000003274</v>
      </c>
      <c r="R1530" s="3">
        <f t="shared" si="1057"/>
        <v>0</v>
      </c>
      <c r="S1530" s="3">
        <f t="shared" si="1058"/>
        <v>0</v>
      </c>
      <c r="T1530" s="3">
        <f t="shared" si="1059"/>
        <v>0</v>
      </c>
      <c r="U1530" s="3">
        <f t="shared" si="1060"/>
        <v>0</v>
      </c>
    </row>
    <row r="1531" spans="2:21" s="1" customFormat="1" ht="15" hidden="1" customHeight="1" x14ac:dyDescent="0.3">
      <c r="B1531" s="4" t="s">
        <v>2914</v>
      </c>
      <c r="C1531" s="4" t="s">
        <v>2915</v>
      </c>
      <c r="D1531" s="3" t="s">
        <v>42</v>
      </c>
      <c r="E1531" s="18">
        <v>1</v>
      </c>
      <c r="F1531" s="18"/>
      <c r="G1531" s="18"/>
      <c r="H1531" s="18"/>
      <c r="I1531" s="18"/>
      <c r="J1531" s="97">
        <f t="shared" si="1053"/>
        <v>1</v>
      </c>
      <c r="K1531" s="3">
        <v>42770.66</v>
      </c>
      <c r="L1531" s="3">
        <f t="shared" si="1054"/>
        <v>42770.66</v>
      </c>
      <c r="M1531" s="3">
        <v>42770.66</v>
      </c>
      <c r="N1531" s="3">
        <f t="shared" si="1055"/>
        <v>42770.66</v>
      </c>
      <c r="O1531" s="3">
        <f t="shared" si="1056"/>
        <v>0</v>
      </c>
      <c r="P1531" s="3">
        <f t="shared" si="1056"/>
        <v>0</v>
      </c>
      <c r="R1531" s="3">
        <f t="shared" si="1057"/>
        <v>0</v>
      </c>
      <c r="S1531" s="3">
        <f t="shared" si="1058"/>
        <v>0</v>
      </c>
      <c r="T1531" s="3">
        <f t="shared" si="1059"/>
        <v>0</v>
      </c>
      <c r="U1531" s="3">
        <f t="shared" si="1060"/>
        <v>0</v>
      </c>
    </row>
    <row r="1532" spans="2:21" s="1" customFormat="1" ht="19.95" customHeight="1" x14ac:dyDescent="0.3">
      <c r="B1532" s="6" t="s">
        <v>2916</v>
      </c>
      <c r="C1532" s="6" t="s">
        <v>611</v>
      </c>
      <c r="D1532" s="5"/>
      <c r="E1532" s="19"/>
      <c r="F1532" s="19"/>
      <c r="G1532" s="19"/>
      <c r="H1532" s="19"/>
      <c r="I1532" s="19"/>
      <c r="J1532" s="19"/>
      <c r="K1532" s="5"/>
      <c r="L1532" s="5">
        <f>SUM(L1533:L1542)</f>
        <v>82149.64</v>
      </c>
      <c r="M1532" s="5"/>
      <c r="N1532" s="5">
        <f>SUM(N1533:N1542)</f>
        <v>82166.170000000013</v>
      </c>
      <c r="O1532" s="5"/>
      <c r="P1532" s="5">
        <f>SUM(P1533:P1542)</f>
        <v>16.530000000000143</v>
      </c>
      <c r="R1532" s="5">
        <f t="shared" ref="R1532:U1532" si="1061">SUM(R1533:R1542)</f>
        <v>0</v>
      </c>
      <c r="S1532" s="5">
        <f t="shared" si="1061"/>
        <v>0</v>
      </c>
      <c r="T1532" s="5">
        <f t="shared" si="1061"/>
        <v>0</v>
      </c>
      <c r="U1532" s="5">
        <f t="shared" si="1061"/>
        <v>0</v>
      </c>
    </row>
    <row r="1533" spans="2:21" s="1" customFormat="1" ht="15" customHeight="1" x14ac:dyDescent="0.3">
      <c r="B1533" s="4" t="s">
        <v>2917</v>
      </c>
      <c r="C1533" s="4" t="s">
        <v>2918</v>
      </c>
      <c r="D1533" s="3" t="s">
        <v>28</v>
      </c>
      <c r="E1533" s="18">
        <v>56</v>
      </c>
      <c r="F1533" s="18"/>
      <c r="G1533" s="18"/>
      <c r="H1533" s="18"/>
      <c r="I1533" s="18"/>
      <c r="J1533" s="97">
        <f t="shared" ref="J1533:J1542" si="1062">SUM(E1533:I1533)</f>
        <v>56</v>
      </c>
      <c r="K1533" s="3">
        <v>22.22</v>
      </c>
      <c r="L1533" s="3">
        <f t="shared" ref="L1533:L1542" si="1063">+ROUND(+IF(J1533="",0,J1533*K1533),2)</f>
        <v>1244.32</v>
      </c>
      <c r="M1533" s="3">
        <v>22.41</v>
      </c>
      <c r="N1533" s="3">
        <f t="shared" ref="N1533:N1542" si="1064">+ROUND(+IF(J1533="",0,J1533*M1533),2)</f>
        <v>1254.96</v>
      </c>
      <c r="O1533" s="3">
        <f t="shared" ref="O1533:P1542" si="1065">+M1533-K1533</f>
        <v>0.19000000000000128</v>
      </c>
      <c r="P1533" s="3">
        <f t="shared" si="1065"/>
        <v>10.6400000000001</v>
      </c>
      <c r="R1533" s="3">
        <f t="shared" ref="R1533:R1542" si="1066">+ROUND($K1533*F1533,2)</f>
        <v>0</v>
      </c>
      <c r="S1533" s="3">
        <f t="shared" ref="S1533:S1542" si="1067">+ROUND($K1533*G1533,2)</f>
        <v>0</v>
      </c>
      <c r="T1533" s="3">
        <f t="shared" ref="T1533:T1542" si="1068">+ROUND($K1533*H1533,2)</f>
        <v>0</v>
      </c>
      <c r="U1533" s="3">
        <f t="shared" ref="U1533:U1542" si="1069">+ROUND($K1533*I1533,2)</f>
        <v>0</v>
      </c>
    </row>
    <row r="1534" spans="2:21" s="1" customFormat="1" ht="15" customHeight="1" x14ac:dyDescent="0.3">
      <c r="B1534" s="4" t="s">
        <v>2919</v>
      </c>
      <c r="C1534" s="4" t="s">
        <v>2920</v>
      </c>
      <c r="D1534" s="3" t="s">
        <v>28</v>
      </c>
      <c r="E1534" s="18">
        <v>30</v>
      </c>
      <c r="F1534" s="18"/>
      <c r="G1534" s="18"/>
      <c r="H1534" s="18"/>
      <c r="I1534" s="18"/>
      <c r="J1534" s="97">
        <f t="shared" si="1062"/>
        <v>30</v>
      </c>
      <c r="K1534" s="3">
        <v>41.42</v>
      </c>
      <c r="L1534" s="3">
        <f t="shared" si="1063"/>
        <v>1242.5999999999999</v>
      </c>
      <c r="M1534" s="3">
        <v>41.61</v>
      </c>
      <c r="N1534" s="3">
        <f t="shared" si="1064"/>
        <v>1248.3</v>
      </c>
      <c r="O1534" s="3">
        <f t="shared" si="1065"/>
        <v>0.18999999999999773</v>
      </c>
      <c r="P1534" s="3">
        <f t="shared" si="1065"/>
        <v>5.7000000000000455</v>
      </c>
      <c r="R1534" s="3">
        <f t="shared" si="1066"/>
        <v>0</v>
      </c>
      <c r="S1534" s="3">
        <f t="shared" si="1067"/>
        <v>0</v>
      </c>
      <c r="T1534" s="3">
        <f t="shared" si="1068"/>
        <v>0</v>
      </c>
      <c r="U1534" s="3">
        <f t="shared" si="1069"/>
        <v>0</v>
      </c>
    </row>
    <row r="1535" spans="2:21" s="1" customFormat="1" ht="15" customHeight="1" x14ac:dyDescent="0.3">
      <c r="B1535" s="4" t="s">
        <v>2921</v>
      </c>
      <c r="C1535" s="4" t="s">
        <v>2922</v>
      </c>
      <c r="D1535" s="3" t="s">
        <v>28</v>
      </c>
      <c r="E1535" s="18">
        <v>1</v>
      </c>
      <c r="F1535" s="18"/>
      <c r="G1535" s="18"/>
      <c r="H1535" s="18"/>
      <c r="I1535" s="18"/>
      <c r="J1535" s="97">
        <f t="shared" si="1062"/>
        <v>1</v>
      </c>
      <c r="K1535" s="3">
        <v>51.92</v>
      </c>
      <c r="L1535" s="3">
        <f t="shared" si="1063"/>
        <v>51.92</v>
      </c>
      <c r="M1535" s="3">
        <v>52.11</v>
      </c>
      <c r="N1535" s="3">
        <f t="shared" si="1064"/>
        <v>52.11</v>
      </c>
      <c r="O1535" s="3">
        <f t="shared" si="1065"/>
        <v>0.18999999999999773</v>
      </c>
      <c r="P1535" s="3">
        <f t="shared" si="1065"/>
        <v>0.18999999999999773</v>
      </c>
      <c r="R1535" s="3">
        <f t="shared" si="1066"/>
        <v>0</v>
      </c>
      <c r="S1535" s="3">
        <f t="shared" si="1067"/>
        <v>0</v>
      </c>
      <c r="T1535" s="3">
        <f t="shared" si="1068"/>
        <v>0</v>
      </c>
      <c r="U1535" s="3">
        <f t="shared" si="1069"/>
        <v>0</v>
      </c>
    </row>
    <row r="1536" spans="2:21" s="1" customFormat="1" ht="15" hidden="1" customHeight="1" x14ac:dyDescent="0.3">
      <c r="B1536" s="4" t="s">
        <v>2923</v>
      </c>
      <c r="C1536" s="4" t="s">
        <v>2924</v>
      </c>
      <c r="D1536" s="3" t="s">
        <v>28</v>
      </c>
      <c r="E1536" s="18">
        <v>8</v>
      </c>
      <c r="F1536" s="18"/>
      <c r="G1536" s="18"/>
      <c r="H1536" s="18"/>
      <c r="I1536" s="18"/>
      <c r="J1536" s="97">
        <f t="shared" si="1062"/>
        <v>8</v>
      </c>
      <c r="K1536" s="3">
        <v>28</v>
      </c>
      <c r="L1536" s="3">
        <f t="shared" si="1063"/>
        <v>224</v>
      </c>
      <c r="M1536" s="3">
        <v>28</v>
      </c>
      <c r="N1536" s="3">
        <f t="shared" si="1064"/>
        <v>224</v>
      </c>
      <c r="O1536" s="3">
        <f t="shared" si="1065"/>
        <v>0</v>
      </c>
      <c r="P1536" s="3">
        <f t="shared" si="1065"/>
        <v>0</v>
      </c>
      <c r="R1536" s="3">
        <f t="shared" si="1066"/>
        <v>0</v>
      </c>
      <c r="S1536" s="3">
        <f t="shared" si="1067"/>
        <v>0</v>
      </c>
      <c r="T1536" s="3">
        <f t="shared" si="1068"/>
        <v>0</v>
      </c>
      <c r="U1536" s="3">
        <f t="shared" si="1069"/>
        <v>0</v>
      </c>
    </row>
    <row r="1537" spans="2:21" s="1" customFormat="1" ht="15" hidden="1" customHeight="1" x14ac:dyDescent="0.3">
      <c r="B1537" s="4" t="s">
        <v>2925</v>
      </c>
      <c r="C1537" s="4" t="s">
        <v>2926</v>
      </c>
      <c r="D1537" s="3" t="s">
        <v>28</v>
      </c>
      <c r="E1537" s="18">
        <v>6</v>
      </c>
      <c r="F1537" s="18"/>
      <c r="G1537" s="18"/>
      <c r="H1537" s="18"/>
      <c r="I1537" s="18"/>
      <c r="J1537" s="97">
        <f t="shared" si="1062"/>
        <v>6</v>
      </c>
      <c r="K1537" s="3">
        <v>52</v>
      </c>
      <c r="L1537" s="3">
        <f t="shared" si="1063"/>
        <v>312</v>
      </c>
      <c r="M1537" s="3">
        <v>52</v>
      </c>
      <c r="N1537" s="3">
        <f t="shared" si="1064"/>
        <v>312</v>
      </c>
      <c r="O1537" s="3">
        <f t="shared" si="1065"/>
        <v>0</v>
      </c>
      <c r="P1537" s="3">
        <f t="shared" si="1065"/>
        <v>0</v>
      </c>
      <c r="R1537" s="3">
        <f t="shared" si="1066"/>
        <v>0</v>
      </c>
      <c r="S1537" s="3">
        <f t="shared" si="1067"/>
        <v>0</v>
      </c>
      <c r="T1537" s="3">
        <f t="shared" si="1068"/>
        <v>0</v>
      </c>
      <c r="U1537" s="3">
        <f t="shared" si="1069"/>
        <v>0</v>
      </c>
    </row>
    <row r="1538" spans="2:21" s="1" customFormat="1" ht="15" hidden="1" customHeight="1" x14ac:dyDescent="0.3">
      <c r="B1538" s="4" t="s">
        <v>2927</v>
      </c>
      <c r="C1538" s="4" t="s">
        <v>2928</v>
      </c>
      <c r="D1538" s="3" t="s">
        <v>28</v>
      </c>
      <c r="E1538" s="18">
        <v>3</v>
      </c>
      <c r="F1538" s="18"/>
      <c r="G1538" s="18"/>
      <c r="H1538" s="18"/>
      <c r="I1538" s="18"/>
      <c r="J1538" s="97">
        <f t="shared" si="1062"/>
        <v>3</v>
      </c>
      <c r="K1538" s="3">
        <v>53</v>
      </c>
      <c r="L1538" s="3">
        <f t="shared" si="1063"/>
        <v>159</v>
      </c>
      <c r="M1538" s="3">
        <v>53</v>
      </c>
      <c r="N1538" s="3">
        <f t="shared" si="1064"/>
        <v>159</v>
      </c>
      <c r="O1538" s="3">
        <f t="shared" si="1065"/>
        <v>0</v>
      </c>
      <c r="P1538" s="3">
        <f t="shared" si="1065"/>
        <v>0</v>
      </c>
      <c r="R1538" s="3">
        <f t="shared" si="1066"/>
        <v>0</v>
      </c>
      <c r="S1538" s="3">
        <f t="shared" si="1067"/>
        <v>0</v>
      </c>
      <c r="T1538" s="3">
        <f t="shared" si="1068"/>
        <v>0</v>
      </c>
      <c r="U1538" s="3">
        <f t="shared" si="1069"/>
        <v>0</v>
      </c>
    </row>
    <row r="1539" spans="2:21" s="1" customFormat="1" ht="15" hidden="1" customHeight="1" x14ac:dyDescent="0.3">
      <c r="B1539" s="4" t="s">
        <v>2929</v>
      </c>
      <c r="C1539" s="4" t="s">
        <v>2930</v>
      </c>
      <c r="D1539" s="3" t="s">
        <v>42</v>
      </c>
      <c r="E1539" s="18">
        <v>1</v>
      </c>
      <c r="F1539" s="18"/>
      <c r="G1539" s="18"/>
      <c r="H1539" s="18"/>
      <c r="I1539" s="18"/>
      <c r="J1539" s="97">
        <f t="shared" si="1062"/>
        <v>1</v>
      </c>
      <c r="K1539" s="3">
        <v>4850</v>
      </c>
      <c r="L1539" s="3">
        <f t="shared" si="1063"/>
        <v>4850</v>
      </c>
      <c r="M1539" s="3">
        <v>4850</v>
      </c>
      <c r="N1539" s="3">
        <f t="shared" si="1064"/>
        <v>4850</v>
      </c>
      <c r="O1539" s="3">
        <f t="shared" si="1065"/>
        <v>0</v>
      </c>
      <c r="P1539" s="3">
        <f t="shared" si="1065"/>
        <v>0</v>
      </c>
      <c r="R1539" s="3">
        <f t="shared" si="1066"/>
        <v>0</v>
      </c>
      <c r="S1539" s="3">
        <f t="shared" si="1067"/>
        <v>0</v>
      </c>
      <c r="T1539" s="3">
        <f t="shared" si="1068"/>
        <v>0</v>
      </c>
      <c r="U1539" s="3">
        <f t="shared" si="1069"/>
        <v>0</v>
      </c>
    </row>
    <row r="1540" spans="2:21" s="1" customFormat="1" ht="15" hidden="1" customHeight="1" x14ac:dyDescent="0.3">
      <c r="B1540" s="4" t="s">
        <v>2931</v>
      </c>
      <c r="C1540" s="4" t="s">
        <v>2932</v>
      </c>
      <c r="D1540" s="3" t="s">
        <v>42</v>
      </c>
      <c r="E1540" s="18">
        <v>4</v>
      </c>
      <c r="F1540" s="18"/>
      <c r="G1540" s="18"/>
      <c r="H1540" s="18"/>
      <c r="I1540" s="18"/>
      <c r="J1540" s="97">
        <f t="shared" si="1062"/>
        <v>4</v>
      </c>
      <c r="K1540" s="3">
        <v>1230</v>
      </c>
      <c r="L1540" s="3">
        <f t="shared" si="1063"/>
        <v>4920</v>
      </c>
      <c r="M1540" s="3">
        <v>1230</v>
      </c>
      <c r="N1540" s="3">
        <f t="shared" si="1064"/>
        <v>4920</v>
      </c>
      <c r="O1540" s="3">
        <f t="shared" si="1065"/>
        <v>0</v>
      </c>
      <c r="P1540" s="3">
        <f t="shared" si="1065"/>
        <v>0</v>
      </c>
      <c r="R1540" s="3">
        <f t="shared" si="1066"/>
        <v>0</v>
      </c>
      <c r="S1540" s="3">
        <f t="shared" si="1067"/>
        <v>0</v>
      </c>
      <c r="T1540" s="3">
        <f t="shared" si="1068"/>
        <v>0</v>
      </c>
      <c r="U1540" s="3">
        <f t="shared" si="1069"/>
        <v>0</v>
      </c>
    </row>
    <row r="1541" spans="2:21" s="1" customFormat="1" ht="15" hidden="1" customHeight="1" x14ac:dyDescent="0.3">
      <c r="B1541" s="4" t="s">
        <v>2933</v>
      </c>
      <c r="C1541" s="4" t="s">
        <v>2934</v>
      </c>
      <c r="D1541" s="3" t="s">
        <v>25</v>
      </c>
      <c r="E1541" s="18">
        <v>197.66</v>
      </c>
      <c r="F1541" s="18"/>
      <c r="G1541" s="18"/>
      <c r="H1541" s="18"/>
      <c r="I1541" s="18"/>
      <c r="J1541" s="97">
        <f t="shared" si="1062"/>
        <v>197.66</v>
      </c>
      <c r="K1541" s="3">
        <v>75</v>
      </c>
      <c r="L1541" s="3">
        <f t="shared" si="1063"/>
        <v>14824.5</v>
      </c>
      <c r="M1541" s="3">
        <v>75</v>
      </c>
      <c r="N1541" s="3">
        <f t="shared" si="1064"/>
        <v>14824.5</v>
      </c>
      <c r="O1541" s="3">
        <f t="shared" si="1065"/>
        <v>0</v>
      </c>
      <c r="P1541" s="3">
        <f t="shared" si="1065"/>
        <v>0</v>
      </c>
      <c r="R1541" s="3">
        <f t="shared" si="1066"/>
        <v>0</v>
      </c>
      <c r="S1541" s="3">
        <f t="shared" si="1067"/>
        <v>0</v>
      </c>
      <c r="T1541" s="3">
        <f t="shared" si="1068"/>
        <v>0</v>
      </c>
      <c r="U1541" s="3">
        <f t="shared" si="1069"/>
        <v>0</v>
      </c>
    </row>
    <row r="1542" spans="2:21" s="1" customFormat="1" ht="15" hidden="1" customHeight="1" x14ac:dyDescent="0.3">
      <c r="B1542" s="4" t="s">
        <v>2935</v>
      </c>
      <c r="C1542" s="4" t="s">
        <v>2936</v>
      </c>
      <c r="D1542" s="3" t="s">
        <v>25</v>
      </c>
      <c r="E1542" s="18">
        <v>493.83</v>
      </c>
      <c r="F1542" s="18"/>
      <c r="G1542" s="18"/>
      <c r="H1542" s="18"/>
      <c r="I1542" s="18"/>
      <c r="J1542" s="97">
        <f t="shared" si="1062"/>
        <v>493.83</v>
      </c>
      <c r="K1542" s="3">
        <v>110</v>
      </c>
      <c r="L1542" s="3">
        <f t="shared" si="1063"/>
        <v>54321.3</v>
      </c>
      <c r="M1542" s="3">
        <v>110</v>
      </c>
      <c r="N1542" s="3">
        <f t="shared" si="1064"/>
        <v>54321.3</v>
      </c>
      <c r="O1542" s="3">
        <f t="shared" si="1065"/>
        <v>0</v>
      </c>
      <c r="P1542" s="3">
        <f t="shared" si="1065"/>
        <v>0</v>
      </c>
      <c r="R1542" s="3">
        <f t="shared" si="1066"/>
        <v>0</v>
      </c>
      <c r="S1542" s="3">
        <f t="shared" si="1067"/>
        <v>0</v>
      </c>
      <c r="T1542" s="3">
        <f t="shared" si="1068"/>
        <v>0</v>
      </c>
      <c r="U1542" s="3">
        <f t="shared" si="1069"/>
        <v>0</v>
      </c>
    </row>
    <row r="1543" spans="2:21" s="1" customFormat="1" ht="25.2" customHeight="1" x14ac:dyDescent="0.3">
      <c r="B1543" s="12" t="s">
        <v>2937</v>
      </c>
      <c r="C1543" s="12" t="s">
        <v>2938</v>
      </c>
      <c r="D1543" s="13"/>
      <c r="E1543" s="17"/>
      <c r="F1543" s="17"/>
      <c r="G1543" s="17"/>
      <c r="H1543" s="17"/>
      <c r="I1543" s="17"/>
      <c r="J1543" s="17"/>
      <c r="K1543" s="13"/>
      <c r="L1543" s="13">
        <f>SUM(L1544:L1583)/2</f>
        <v>199000.9</v>
      </c>
      <c r="M1543" s="13"/>
      <c r="N1543" s="13">
        <f>SUM(N1544:N1583)/2</f>
        <v>199866.23999999999</v>
      </c>
      <c r="O1543" s="13"/>
      <c r="P1543" s="13">
        <f>SUM(P1544:P1583)/2</f>
        <v>865.34000000000242</v>
      </c>
      <c r="R1543" s="13">
        <f t="shared" ref="R1543:U1543" si="1070">SUM(R1544:R1583)/2</f>
        <v>0</v>
      </c>
      <c r="S1543" s="13">
        <f t="shared" si="1070"/>
        <v>0</v>
      </c>
      <c r="T1543" s="13">
        <f t="shared" si="1070"/>
        <v>0</v>
      </c>
      <c r="U1543" s="13">
        <f t="shared" si="1070"/>
        <v>0</v>
      </c>
    </row>
    <row r="1544" spans="2:21" s="1" customFormat="1" ht="19.95" customHeight="1" x14ac:dyDescent="0.3">
      <c r="B1544" s="6" t="s">
        <v>2939</v>
      </c>
      <c r="C1544" s="6" t="s">
        <v>2940</v>
      </c>
      <c r="D1544" s="5"/>
      <c r="E1544" s="19"/>
      <c r="F1544" s="19"/>
      <c r="G1544" s="19"/>
      <c r="H1544" s="19"/>
      <c r="I1544" s="19"/>
      <c r="J1544" s="19"/>
      <c r="K1544" s="5"/>
      <c r="L1544" s="5">
        <f>SUM(L1545:L1548)</f>
        <v>51274.36</v>
      </c>
      <c r="M1544" s="5"/>
      <c r="N1544" s="5">
        <f>SUM(N1545:N1548)</f>
        <v>51652.15</v>
      </c>
      <c r="O1544" s="5"/>
      <c r="P1544" s="5">
        <f>SUM(P1545:P1548)</f>
        <v>377.79000000000178</v>
      </c>
      <c r="R1544" s="5">
        <f t="shared" ref="R1544:U1544" si="1071">SUM(R1545:R1548)</f>
        <v>0</v>
      </c>
      <c r="S1544" s="5">
        <f t="shared" si="1071"/>
        <v>0</v>
      </c>
      <c r="T1544" s="5">
        <f t="shared" si="1071"/>
        <v>0</v>
      </c>
      <c r="U1544" s="5">
        <f t="shared" si="1071"/>
        <v>0</v>
      </c>
    </row>
    <row r="1545" spans="2:21" s="1" customFormat="1" ht="15" customHeight="1" x14ac:dyDescent="0.3">
      <c r="B1545" s="4" t="s">
        <v>2941</v>
      </c>
      <c r="C1545" s="4" t="s">
        <v>2942</v>
      </c>
      <c r="D1545" s="3" t="s">
        <v>25</v>
      </c>
      <c r="E1545" s="18">
        <v>50.75</v>
      </c>
      <c r="F1545" s="18"/>
      <c r="G1545" s="18"/>
      <c r="H1545" s="18"/>
      <c r="I1545" s="18"/>
      <c r="J1545" s="97">
        <f>SUM(E1545:I1545)</f>
        <v>50.75</v>
      </c>
      <c r="K1545" s="3">
        <v>120.92</v>
      </c>
      <c r="L1545" s="3">
        <f t="shared" ref="L1545:L1548" si="1072">+ROUND(+IF(J1545="",0,J1545*K1545),2)</f>
        <v>6136.69</v>
      </c>
      <c r="M1545" s="3">
        <v>121.56</v>
      </c>
      <c r="N1545" s="3">
        <f t="shared" ref="N1545:N1548" si="1073">+ROUND(+IF(J1545="",0,J1545*M1545),2)</f>
        <v>6169.17</v>
      </c>
      <c r="O1545" s="3">
        <f t="shared" ref="O1545:P1548" si="1074">+M1545-K1545</f>
        <v>0.64000000000000057</v>
      </c>
      <c r="P1545" s="3">
        <f t="shared" si="1074"/>
        <v>32.480000000000473</v>
      </c>
      <c r="R1545" s="3">
        <f t="shared" ref="R1545:U1548" si="1075">+ROUND($K1545*F1545,2)</f>
        <v>0</v>
      </c>
      <c r="S1545" s="3">
        <f t="shared" si="1075"/>
        <v>0</v>
      </c>
      <c r="T1545" s="3">
        <f t="shared" si="1075"/>
        <v>0</v>
      </c>
      <c r="U1545" s="3">
        <f t="shared" si="1075"/>
        <v>0</v>
      </c>
    </row>
    <row r="1546" spans="2:21" s="1" customFormat="1" ht="15" customHeight="1" x14ac:dyDescent="0.3">
      <c r="B1546" s="4" t="s">
        <v>2943</v>
      </c>
      <c r="C1546" s="4" t="s">
        <v>2944</v>
      </c>
      <c r="D1546" s="3" t="s">
        <v>25</v>
      </c>
      <c r="E1546" s="18">
        <v>97.97</v>
      </c>
      <c r="F1546" s="18"/>
      <c r="G1546" s="18"/>
      <c r="H1546" s="18"/>
      <c r="I1546" s="18"/>
      <c r="J1546" s="97">
        <f>SUM(E1546:I1546)</f>
        <v>97.97</v>
      </c>
      <c r="K1546" s="3">
        <v>99.4</v>
      </c>
      <c r="L1546" s="3">
        <f t="shared" si="1072"/>
        <v>9738.2199999999993</v>
      </c>
      <c r="M1546" s="3">
        <v>100.04</v>
      </c>
      <c r="N1546" s="3">
        <f t="shared" si="1073"/>
        <v>9800.92</v>
      </c>
      <c r="O1546" s="3">
        <f t="shared" si="1074"/>
        <v>0.64000000000000057</v>
      </c>
      <c r="P1546" s="3">
        <f t="shared" si="1074"/>
        <v>62.700000000000728</v>
      </c>
      <c r="R1546" s="3">
        <f t="shared" si="1075"/>
        <v>0</v>
      </c>
      <c r="S1546" s="3">
        <f t="shared" si="1075"/>
        <v>0</v>
      </c>
      <c r="T1546" s="3">
        <f t="shared" si="1075"/>
        <v>0</v>
      </c>
      <c r="U1546" s="3">
        <f t="shared" si="1075"/>
        <v>0</v>
      </c>
    </row>
    <row r="1547" spans="2:21" s="1" customFormat="1" ht="15" customHeight="1" x14ac:dyDescent="0.3">
      <c r="B1547" s="4" t="s">
        <v>2945</v>
      </c>
      <c r="C1547" s="4" t="s">
        <v>2946</v>
      </c>
      <c r="D1547" s="3" t="s">
        <v>25</v>
      </c>
      <c r="E1547" s="18">
        <v>206.39</v>
      </c>
      <c r="F1547" s="18"/>
      <c r="G1547" s="18"/>
      <c r="H1547" s="18"/>
      <c r="I1547" s="18"/>
      <c r="J1547" s="97">
        <f>SUM(E1547:I1547)</f>
        <v>206.39</v>
      </c>
      <c r="K1547" s="3">
        <v>87.1</v>
      </c>
      <c r="L1547" s="3">
        <f t="shared" si="1072"/>
        <v>17976.57</v>
      </c>
      <c r="M1547" s="3">
        <v>87.74</v>
      </c>
      <c r="N1547" s="3">
        <f t="shared" si="1073"/>
        <v>18108.66</v>
      </c>
      <c r="O1547" s="3">
        <f t="shared" si="1074"/>
        <v>0.64000000000000057</v>
      </c>
      <c r="P1547" s="3">
        <f t="shared" si="1074"/>
        <v>132.09000000000015</v>
      </c>
      <c r="R1547" s="3">
        <f t="shared" si="1075"/>
        <v>0</v>
      </c>
      <c r="S1547" s="3">
        <f t="shared" si="1075"/>
        <v>0</v>
      </c>
      <c r="T1547" s="3">
        <f t="shared" si="1075"/>
        <v>0</v>
      </c>
      <c r="U1547" s="3">
        <f t="shared" si="1075"/>
        <v>0</v>
      </c>
    </row>
    <row r="1548" spans="2:21" s="1" customFormat="1" ht="15" customHeight="1" x14ac:dyDescent="0.3">
      <c r="B1548" s="4" t="s">
        <v>2947</v>
      </c>
      <c r="C1548" s="4" t="s">
        <v>2948</v>
      </c>
      <c r="D1548" s="3" t="s">
        <v>25</v>
      </c>
      <c r="E1548" s="18">
        <v>235.19</v>
      </c>
      <c r="F1548" s="18"/>
      <c r="G1548" s="18"/>
      <c r="H1548" s="18"/>
      <c r="I1548" s="18"/>
      <c r="J1548" s="97">
        <f>SUM(E1548:I1548)</f>
        <v>235.19</v>
      </c>
      <c r="K1548" s="3">
        <v>74.08</v>
      </c>
      <c r="L1548" s="3">
        <f t="shared" si="1072"/>
        <v>17422.88</v>
      </c>
      <c r="M1548" s="3">
        <v>74.72</v>
      </c>
      <c r="N1548" s="3">
        <f t="shared" si="1073"/>
        <v>17573.400000000001</v>
      </c>
      <c r="O1548" s="3">
        <f t="shared" si="1074"/>
        <v>0.64000000000000057</v>
      </c>
      <c r="P1548" s="3">
        <f t="shared" si="1074"/>
        <v>150.52000000000044</v>
      </c>
      <c r="R1548" s="3">
        <f t="shared" si="1075"/>
        <v>0</v>
      </c>
      <c r="S1548" s="3">
        <f t="shared" si="1075"/>
        <v>0</v>
      </c>
      <c r="T1548" s="3">
        <f t="shared" si="1075"/>
        <v>0</v>
      </c>
      <c r="U1548" s="3">
        <f t="shared" si="1075"/>
        <v>0</v>
      </c>
    </row>
    <row r="1549" spans="2:21" s="1" customFormat="1" ht="19.95" customHeight="1" x14ac:dyDescent="0.3">
      <c r="B1549" s="6" t="s">
        <v>2949</v>
      </c>
      <c r="C1549" s="6" t="s">
        <v>2950</v>
      </c>
      <c r="D1549" s="5"/>
      <c r="E1549" s="19"/>
      <c r="F1549" s="19"/>
      <c r="G1549" s="19"/>
      <c r="H1549" s="19"/>
      <c r="I1549" s="19"/>
      <c r="J1549" s="19"/>
      <c r="K1549" s="5"/>
      <c r="L1549" s="5">
        <f>SUM(L1550:L1569)</f>
        <v>22729.99</v>
      </c>
      <c r="M1549" s="5"/>
      <c r="N1549" s="5">
        <f>SUM(N1550:N1569)</f>
        <v>22841.99</v>
      </c>
      <c r="O1549" s="5"/>
      <c r="P1549" s="5">
        <f>SUM(P1550:P1569)</f>
        <v>112</v>
      </c>
      <c r="R1549" s="5">
        <f t="shared" ref="R1549:U1549" si="1076">SUM(R1550:R1569)</f>
        <v>0</v>
      </c>
      <c r="S1549" s="5">
        <f t="shared" si="1076"/>
        <v>0</v>
      </c>
      <c r="T1549" s="5">
        <f t="shared" si="1076"/>
        <v>0</v>
      </c>
      <c r="U1549" s="5">
        <f t="shared" si="1076"/>
        <v>0</v>
      </c>
    </row>
    <row r="1550" spans="2:21" s="1" customFormat="1" ht="15" customHeight="1" x14ac:dyDescent="0.3">
      <c r="B1550" s="4" t="s">
        <v>2951</v>
      </c>
      <c r="C1550" s="4" t="s">
        <v>2952</v>
      </c>
      <c r="D1550" s="3" t="s">
        <v>28</v>
      </c>
      <c r="E1550" s="18">
        <v>8</v>
      </c>
      <c r="F1550" s="18"/>
      <c r="G1550" s="18"/>
      <c r="H1550" s="18"/>
      <c r="I1550" s="18"/>
      <c r="J1550" s="97">
        <f t="shared" ref="J1550:J1569" si="1077">SUM(E1550:I1550)</f>
        <v>8</v>
      </c>
      <c r="K1550" s="3">
        <v>117.67</v>
      </c>
      <c r="L1550" s="3">
        <f t="shared" ref="L1550:L1569" si="1078">+ROUND(+IF(J1550="",0,J1550*K1550),2)</f>
        <v>941.36</v>
      </c>
      <c r="M1550" s="3">
        <v>118.17</v>
      </c>
      <c r="N1550" s="3">
        <f t="shared" ref="N1550:N1569" si="1079">+ROUND(+IF(J1550="",0,J1550*M1550),2)</f>
        <v>945.36</v>
      </c>
      <c r="O1550" s="3">
        <f t="shared" ref="O1550:P1569" si="1080">+M1550-K1550</f>
        <v>0.5</v>
      </c>
      <c r="P1550" s="3">
        <f t="shared" si="1080"/>
        <v>4</v>
      </c>
      <c r="R1550" s="3">
        <f t="shared" ref="R1550:R1569" si="1081">+ROUND($K1550*F1550,2)</f>
        <v>0</v>
      </c>
      <c r="S1550" s="3">
        <f t="shared" ref="S1550:S1569" si="1082">+ROUND($K1550*G1550,2)</f>
        <v>0</v>
      </c>
      <c r="T1550" s="3">
        <f t="shared" ref="T1550:T1569" si="1083">+ROUND($K1550*H1550,2)</f>
        <v>0</v>
      </c>
      <c r="U1550" s="3">
        <f t="shared" ref="U1550:U1569" si="1084">+ROUND($K1550*I1550,2)</f>
        <v>0</v>
      </c>
    </row>
    <row r="1551" spans="2:21" s="1" customFormat="1" ht="15" customHeight="1" x14ac:dyDescent="0.3">
      <c r="B1551" s="4" t="s">
        <v>2953</v>
      </c>
      <c r="C1551" s="4" t="s">
        <v>2954</v>
      </c>
      <c r="D1551" s="3" t="s">
        <v>28</v>
      </c>
      <c r="E1551" s="18">
        <v>4</v>
      </c>
      <c r="F1551" s="18"/>
      <c r="G1551" s="18"/>
      <c r="H1551" s="18"/>
      <c r="I1551" s="18"/>
      <c r="J1551" s="97">
        <f t="shared" si="1077"/>
        <v>4</v>
      </c>
      <c r="K1551" s="3">
        <v>104.94</v>
      </c>
      <c r="L1551" s="3">
        <f t="shared" si="1078"/>
        <v>419.76</v>
      </c>
      <c r="M1551" s="3">
        <v>105.44</v>
      </c>
      <c r="N1551" s="3">
        <f t="shared" si="1079"/>
        <v>421.76</v>
      </c>
      <c r="O1551" s="3">
        <f t="shared" si="1080"/>
        <v>0.5</v>
      </c>
      <c r="P1551" s="3">
        <f t="shared" si="1080"/>
        <v>2</v>
      </c>
      <c r="R1551" s="3">
        <f t="shared" si="1081"/>
        <v>0</v>
      </c>
      <c r="S1551" s="3">
        <f t="shared" si="1082"/>
        <v>0</v>
      </c>
      <c r="T1551" s="3">
        <f t="shared" si="1083"/>
        <v>0</v>
      </c>
      <c r="U1551" s="3">
        <f t="shared" si="1084"/>
        <v>0</v>
      </c>
    </row>
    <row r="1552" spans="2:21" s="1" customFormat="1" ht="15" customHeight="1" x14ac:dyDescent="0.3">
      <c r="B1552" s="4" t="s">
        <v>2955</v>
      </c>
      <c r="C1552" s="4" t="s">
        <v>2956</v>
      </c>
      <c r="D1552" s="3" t="s">
        <v>28</v>
      </c>
      <c r="E1552" s="18">
        <v>14</v>
      </c>
      <c r="F1552" s="18"/>
      <c r="G1552" s="18"/>
      <c r="H1552" s="18"/>
      <c r="I1552" s="18"/>
      <c r="J1552" s="97">
        <f t="shared" si="1077"/>
        <v>14</v>
      </c>
      <c r="K1552" s="3">
        <v>97.87</v>
      </c>
      <c r="L1552" s="3">
        <f t="shared" si="1078"/>
        <v>1370.18</v>
      </c>
      <c r="M1552" s="3">
        <v>98.37</v>
      </c>
      <c r="N1552" s="3">
        <f t="shared" si="1079"/>
        <v>1377.18</v>
      </c>
      <c r="O1552" s="3">
        <f t="shared" si="1080"/>
        <v>0.5</v>
      </c>
      <c r="P1552" s="3">
        <f t="shared" si="1080"/>
        <v>7</v>
      </c>
      <c r="R1552" s="3">
        <f t="shared" si="1081"/>
        <v>0</v>
      </c>
      <c r="S1552" s="3">
        <f t="shared" si="1082"/>
        <v>0</v>
      </c>
      <c r="T1552" s="3">
        <f t="shared" si="1083"/>
        <v>0</v>
      </c>
      <c r="U1552" s="3">
        <f t="shared" si="1084"/>
        <v>0</v>
      </c>
    </row>
    <row r="1553" spans="2:21" s="1" customFormat="1" ht="15" customHeight="1" x14ac:dyDescent="0.3">
      <c r="B1553" s="4" t="s">
        <v>2957</v>
      </c>
      <c r="C1553" s="4" t="s">
        <v>2958</v>
      </c>
      <c r="D1553" s="3" t="s">
        <v>28</v>
      </c>
      <c r="E1553" s="18">
        <v>16</v>
      </c>
      <c r="F1553" s="18"/>
      <c r="G1553" s="18"/>
      <c r="H1553" s="18"/>
      <c r="I1553" s="18"/>
      <c r="J1553" s="97">
        <f t="shared" si="1077"/>
        <v>16</v>
      </c>
      <c r="K1553" s="3">
        <v>92.87</v>
      </c>
      <c r="L1553" s="3">
        <f t="shared" si="1078"/>
        <v>1485.92</v>
      </c>
      <c r="M1553" s="3">
        <v>93.37</v>
      </c>
      <c r="N1553" s="3">
        <f t="shared" si="1079"/>
        <v>1493.92</v>
      </c>
      <c r="O1553" s="3">
        <f t="shared" si="1080"/>
        <v>0.5</v>
      </c>
      <c r="P1553" s="3">
        <f t="shared" si="1080"/>
        <v>8</v>
      </c>
      <c r="R1553" s="3">
        <f t="shared" si="1081"/>
        <v>0</v>
      </c>
      <c r="S1553" s="3">
        <f t="shared" si="1082"/>
        <v>0</v>
      </c>
      <c r="T1553" s="3">
        <f t="shared" si="1083"/>
        <v>0</v>
      </c>
      <c r="U1553" s="3">
        <f t="shared" si="1084"/>
        <v>0</v>
      </c>
    </row>
    <row r="1554" spans="2:21" s="1" customFormat="1" ht="15" customHeight="1" x14ac:dyDescent="0.3">
      <c r="B1554" s="4" t="s">
        <v>2959</v>
      </c>
      <c r="C1554" s="4" t="s">
        <v>2960</v>
      </c>
      <c r="D1554" s="3" t="s">
        <v>28</v>
      </c>
      <c r="E1554" s="18">
        <v>4</v>
      </c>
      <c r="F1554" s="18"/>
      <c r="G1554" s="18"/>
      <c r="H1554" s="18"/>
      <c r="I1554" s="18"/>
      <c r="J1554" s="97">
        <f t="shared" si="1077"/>
        <v>4</v>
      </c>
      <c r="K1554" s="3">
        <v>143.9</v>
      </c>
      <c r="L1554" s="3">
        <f t="shared" si="1078"/>
        <v>575.6</v>
      </c>
      <c r="M1554" s="3">
        <v>144.4</v>
      </c>
      <c r="N1554" s="3">
        <f t="shared" si="1079"/>
        <v>577.6</v>
      </c>
      <c r="O1554" s="3">
        <f t="shared" si="1080"/>
        <v>0.5</v>
      </c>
      <c r="P1554" s="3">
        <f t="shared" si="1080"/>
        <v>2</v>
      </c>
      <c r="R1554" s="3">
        <f t="shared" si="1081"/>
        <v>0</v>
      </c>
      <c r="S1554" s="3">
        <f t="shared" si="1082"/>
        <v>0</v>
      </c>
      <c r="T1554" s="3">
        <f t="shared" si="1083"/>
        <v>0</v>
      </c>
      <c r="U1554" s="3">
        <f t="shared" si="1084"/>
        <v>0</v>
      </c>
    </row>
    <row r="1555" spans="2:21" s="1" customFormat="1" ht="15" customHeight="1" x14ac:dyDescent="0.3">
      <c r="B1555" s="4" t="s">
        <v>2961</v>
      </c>
      <c r="C1555" s="4" t="s">
        <v>2962</v>
      </c>
      <c r="D1555" s="3" t="s">
        <v>28</v>
      </c>
      <c r="E1555" s="18">
        <v>5</v>
      </c>
      <c r="F1555" s="18"/>
      <c r="G1555" s="18"/>
      <c r="H1555" s="18"/>
      <c r="I1555" s="18"/>
      <c r="J1555" s="97">
        <f t="shared" si="1077"/>
        <v>5</v>
      </c>
      <c r="K1555" s="3">
        <v>110.5</v>
      </c>
      <c r="L1555" s="3">
        <f t="shared" si="1078"/>
        <v>552.5</v>
      </c>
      <c r="M1555" s="3">
        <v>111</v>
      </c>
      <c r="N1555" s="3">
        <f t="shared" si="1079"/>
        <v>555</v>
      </c>
      <c r="O1555" s="3">
        <f t="shared" si="1080"/>
        <v>0.5</v>
      </c>
      <c r="P1555" s="3">
        <f t="shared" si="1080"/>
        <v>2.5</v>
      </c>
      <c r="R1555" s="3">
        <f t="shared" si="1081"/>
        <v>0</v>
      </c>
      <c r="S1555" s="3">
        <f t="shared" si="1082"/>
        <v>0</v>
      </c>
      <c r="T1555" s="3">
        <f t="shared" si="1083"/>
        <v>0</v>
      </c>
      <c r="U1555" s="3">
        <f t="shared" si="1084"/>
        <v>0</v>
      </c>
    </row>
    <row r="1556" spans="2:21" s="1" customFormat="1" ht="15" customHeight="1" x14ac:dyDescent="0.3">
      <c r="B1556" s="4" t="s">
        <v>2963</v>
      </c>
      <c r="C1556" s="4" t="s">
        <v>2964</v>
      </c>
      <c r="D1556" s="3" t="s">
        <v>28</v>
      </c>
      <c r="E1556" s="18">
        <v>12</v>
      </c>
      <c r="F1556" s="18"/>
      <c r="G1556" s="18"/>
      <c r="H1556" s="18"/>
      <c r="I1556" s="18"/>
      <c r="J1556" s="97">
        <f t="shared" si="1077"/>
        <v>12</v>
      </c>
      <c r="K1556" s="3">
        <v>94.73</v>
      </c>
      <c r="L1556" s="3">
        <f t="shared" si="1078"/>
        <v>1136.76</v>
      </c>
      <c r="M1556" s="3">
        <v>95.23</v>
      </c>
      <c r="N1556" s="3">
        <f t="shared" si="1079"/>
        <v>1142.76</v>
      </c>
      <c r="O1556" s="3">
        <f t="shared" si="1080"/>
        <v>0.5</v>
      </c>
      <c r="P1556" s="3">
        <f t="shared" si="1080"/>
        <v>6</v>
      </c>
      <c r="R1556" s="3">
        <f t="shared" si="1081"/>
        <v>0</v>
      </c>
      <c r="S1556" s="3">
        <f t="shared" si="1082"/>
        <v>0</v>
      </c>
      <c r="T1556" s="3">
        <f t="shared" si="1083"/>
        <v>0</v>
      </c>
      <c r="U1556" s="3">
        <f t="shared" si="1084"/>
        <v>0</v>
      </c>
    </row>
    <row r="1557" spans="2:21" s="1" customFormat="1" ht="15" customHeight="1" x14ac:dyDescent="0.3">
      <c r="B1557" s="4" t="s">
        <v>2965</v>
      </c>
      <c r="C1557" s="4" t="s">
        <v>2966</v>
      </c>
      <c r="D1557" s="3" t="s">
        <v>28</v>
      </c>
      <c r="E1557" s="18">
        <v>5</v>
      </c>
      <c r="F1557" s="18"/>
      <c r="G1557" s="18"/>
      <c r="H1557" s="18"/>
      <c r="I1557" s="18"/>
      <c r="J1557" s="97">
        <f t="shared" si="1077"/>
        <v>5</v>
      </c>
      <c r="K1557" s="3">
        <v>94.05</v>
      </c>
      <c r="L1557" s="3">
        <f t="shared" si="1078"/>
        <v>470.25</v>
      </c>
      <c r="M1557" s="3">
        <v>94.55</v>
      </c>
      <c r="N1557" s="3">
        <f t="shared" si="1079"/>
        <v>472.75</v>
      </c>
      <c r="O1557" s="3">
        <f t="shared" si="1080"/>
        <v>0.5</v>
      </c>
      <c r="P1557" s="3">
        <f t="shared" si="1080"/>
        <v>2.5</v>
      </c>
      <c r="R1557" s="3">
        <f t="shared" si="1081"/>
        <v>0</v>
      </c>
      <c r="S1557" s="3">
        <f t="shared" si="1082"/>
        <v>0</v>
      </c>
      <c r="T1557" s="3">
        <f t="shared" si="1083"/>
        <v>0</v>
      </c>
      <c r="U1557" s="3">
        <f t="shared" si="1084"/>
        <v>0</v>
      </c>
    </row>
    <row r="1558" spans="2:21" s="1" customFormat="1" ht="15" customHeight="1" x14ac:dyDescent="0.3">
      <c r="B1558" s="4" t="s">
        <v>2967</v>
      </c>
      <c r="C1558" s="4" t="s">
        <v>2968</v>
      </c>
      <c r="D1558" s="3" t="s">
        <v>28</v>
      </c>
      <c r="E1558" s="18">
        <v>2</v>
      </c>
      <c r="F1558" s="18"/>
      <c r="G1558" s="18"/>
      <c r="H1558" s="18"/>
      <c r="I1558" s="18"/>
      <c r="J1558" s="97">
        <f t="shared" si="1077"/>
        <v>2</v>
      </c>
      <c r="K1558" s="3">
        <v>104.87</v>
      </c>
      <c r="L1558" s="3">
        <f t="shared" si="1078"/>
        <v>209.74</v>
      </c>
      <c r="M1558" s="3">
        <v>105.37</v>
      </c>
      <c r="N1558" s="3">
        <f t="shared" si="1079"/>
        <v>210.74</v>
      </c>
      <c r="O1558" s="3">
        <f t="shared" si="1080"/>
        <v>0.5</v>
      </c>
      <c r="P1558" s="3">
        <f t="shared" si="1080"/>
        <v>1</v>
      </c>
      <c r="R1558" s="3">
        <f t="shared" si="1081"/>
        <v>0</v>
      </c>
      <c r="S1558" s="3">
        <f t="shared" si="1082"/>
        <v>0</v>
      </c>
      <c r="T1558" s="3">
        <f t="shared" si="1083"/>
        <v>0</v>
      </c>
      <c r="U1558" s="3">
        <f t="shared" si="1084"/>
        <v>0</v>
      </c>
    </row>
    <row r="1559" spans="2:21" s="1" customFormat="1" ht="15" customHeight="1" x14ac:dyDescent="0.3">
      <c r="B1559" s="4" t="s">
        <v>2969</v>
      </c>
      <c r="C1559" s="4" t="s">
        <v>2970</v>
      </c>
      <c r="D1559" s="3" t="s">
        <v>28</v>
      </c>
      <c r="E1559" s="18">
        <v>3</v>
      </c>
      <c r="F1559" s="18"/>
      <c r="G1559" s="18"/>
      <c r="H1559" s="18"/>
      <c r="I1559" s="18"/>
      <c r="J1559" s="97">
        <f t="shared" si="1077"/>
        <v>3</v>
      </c>
      <c r="K1559" s="3">
        <v>101.57</v>
      </c>
      <c r="L1559" s="3">
        <f t="shared" si="1078"/>
        <v>304.70999999999998</v>
      </c>
      <c r="M1559" s="3">
        <v>102.07</v>
      </c>
      <c r="N1559" s="3">
        <f t="shared" si="1079"/>
        <v>306.20999999999998</v>
      </c>
      <c r="O1559" s="3">
        <f t="shared" si="1080"/>
        <v>0.5</v>
      </c>
      <c r="P1559" s="3">
        <f t="shared" si="1080"/>
        <v>1.5</v>
      </c>
      <c r="R1559" s="3">
        <f t="shared" si="1081"/>
        <v>0</v>
      </c>
      <c r="S1559" s="3">
        <f t="shared" si="1082"/>
        <v>0</v>
      </c>
      <c r="T1559" s="3">
        <f t="shared" si="1083"/>
        <v>0</v>
      </c>
      <c r="U1559" s="3">
        <f t="shared" si="1084"/>
        <v>0</v>
      </c>
    </row>
    <row r="1560" spans="2:21" s="1" customFormat="1" ht="15" customHeight="1" x14ac:dyDescent="0.3">
      <c r="B1560" s="4" t="s">
        <v>2971</v>
      </c>
      <c r="C1560" s="4" t="s">
        <v>2972</v>
      </c>
      <c r="D1560" s="3" t="s">
        <v>28</v>
      </c>
      <c r="E1560" s="18">
        <v>4</v>
      </c>
      <c r="F1560" s="18"/>
      <c r="G1560" s="18"/>
      <c r="H1560" s="18"/>
      <c r="I1560" s="18"/>
      <c r="J1560" s="97">
        <f t="shared" si="1077"/>
        <v>4</v>
      </c>
      <c r="K1560" s="3">
        <v>97.16</v>
      </c>
      <c r="L1560" s="3">
        <f t="shared" si="1078"/>
        <v>388.64</v>
      </c>
      <c r="M1560" s="3">
        <v>97.66</v>
      </c>
      <c r="N1560" s="3">
        <f t="shared" si="1079"/>
        <v>390.64</v>
      </c>
      <c r="O1560" s="3">
        <f t="shared" si="1080"/>
        <v>0.5</v>
      </c>
      <c r="P1560" s="3">
        <f t="shared" si="1080"/>
        <v>2</v>
      </c>
      <c r="R1560" s="3">
        <f t="shared" si="1081"/>
        <v>0</v>
      </c>
      <c r="S1560" s="3">
        <f t="shared" si="1082"/>
        <v>0</v>
      </c>
      <c r="T1560" s="3">
        <f t="shared" si="1083"/>
        <v>0</v>
      </c>
      <c r="U1560" s="3">
        <f t="shared" si="1084"/>
        <v>0</v>
      </c>
    </row>
    <row r="1561" spans="2:21" s="1" customFormat="1" ht="15" customHeight="1" x14ac:dyDescent="0.3">
      <c r="B1561" s="4" t="s">
        <v>2973</v>
      </c>
      <c r="C1561" s="4" t="s">
        <v>2974</v>
      </c>
      <c r="D1561" s="3" t="s">
        <v>28</v>
      </c>
      <c r="E1561" s="18">
        <v>3</v>
      </c>
      <c r="F1561" s="18"/>
      <c r="G1561" s="18"/>
      <c r="H1561" s="18"/>
      <c r="I1561" s="18"/>
      <c r="J1561" s="97">
        <f t="shared" si="1077"/>
        <v>3</v>
      </c>
      <c r="K1561" s="3">
        <v>99.69</v>
      </c>
      <c r="L1561" s="3">
        <f t="shared" si="1078"/>
        <v>299.07</v>
      </c>
      <c r="M1561" s="3">
        <v>100.19</v>
      </c>
      <c r="N1561" s="3">
        <f t="shared" si="1079"/>
        <v>300.57</v>
      </c>
      <c r="O1561" s="3">
        <f t="shared" si="1080"/>
        <v>0.5</v>
      </c>
      <c r="P1561" s="3">
        <f t="shared" si="1080"/>
        <v>1.5</v>
      </c>
      <c r="R1561" s="3">
        <f t="shared" si="1081"/>
        <v>0</v>
      </c>
      <c r="S1561" s="3">
        <f t="shared" si="1082"/>
        <v>0</v>
      </c>
      <c r="T1561" s="3">
        <f t="shared" si="1083"/>
        <v>0</v>
      </c>
      <c r="U1561" s="3">
        <f t="shared" si="1084"/>
        <v>0</v>
      </c>
    </row>
    <row r="1562" spans="2:21" s="1" customFormat="1" ht="15" customHeight="1" x14ac:dyDescent="0.3">
      <c r="B1562" s="4" t="s">
        <v>2975</v>
      </c>
      <c r="C1562" s="4" t="s">
        <v>2976</v>
      </c>
      <c r="D1562" s="3" t="s">
        <v>28</v>
      </c>
      <c r="E1562" s="18">
        <v>18</v>
      </c>
      <c r="F1562" s="18"/>
      <c r="G1562" s="18"/>
      <c r="H1562" s="18"/>
      <c r="I1562" s="18"/>
      <c r="J1562" s="97">
        <f t="shared" si="1077"/>
        <v>18</v>
      </c>
      <c r="K1562" s="3">
        <v>95.66</v>
      </c>
      <c r="L1562" s="3">
        <f t="shared" si="1078"/>
        <v>1721.88</v>
      </c>
      <c r="M1562" s="3">
        <v>96.16</v>
      </c>
      <c r="N1562" s="3">
        <f t="shared" si="1079"/>
        <v>1730.88</v>
      </c>
      <c r="O1562" s="3">
        <f t="shared" si="1080"/>
        <v>0.5</v>
      </c>
      <c r="P1562" s="3">
        <f t="shared" si="1080"/>
        <v>9</v>
      </c>
      <c r="R1562" s="3">
        <f t="shared" si="1081"/>
        <v>0</v>
      </c>
      <c r="S1562" s="3">
        <f t="shared" si="1082"/>
        <v>0</v>
      </c>
      <c r="T1562" s="3">
        <f t="shared" si="1083"/>
        <v>0</v>
      </c>
      <c r="U1562" s="3">
        <f t="shared" si="1084"/>
        <v>0</v>
      </c>
    </row>
    <row r="1563" spans="2:21" s="1" customFormat="1" ht="15" customHeight="1" x14ac:dyDescent="0.3">
      <c r="B1563" s="4" t="s">
        <v>2977</v>
      </c>
      <c r="C1563" s="4" t="s">
        <v>2978</v>
      </c>
      <c r="D1563" s="3" t="s">
        <v>28</v>
      </c>
      <c r="E1563" s="18">
        <v>4</v>
      </c>
      <c r="F1563" s="18"/>
      <c r="G1563" s="18"/>
      <c r="H1563" s="18"/>
      <c r="I1563" s="18"/>
      <c r="J1563" s="97">
        <f t="shared" si="1077"/>
        <v>4</v>
      </c>
      <c r="K1563" s="3">
        <v>118.37</v>
      </c>
      <c r="L1563" s="3">
        <f t="shared" si="1078"/>
        <v>473.48</v>
      </c>
      <c r="M1563" s="3">
        <v>118.87</v>
      </c>
      <c r="N1563" s="3">
        <f t="shared" si="1079"/>
        <v>475.48</v>
      </c>
      <c r="O1563" s="3">
        <f t="shared" si="1080"/>
        <v>0.5</v>
      </c>
      <c r="P1563" s="3">
        <f t="shared" si="1080"/>
        <v>2</v>
      </c>
      <c r="R1563" s="3">
        <f t="shared" si="1081"/>
        <v>0</v>
      </c>
      <c r="S1563" s="3">
        <f t="shared" si="1082"/>
        <v>0</v>
      </c>
      <c r="T1563" s="3">
        <f t="shared" si="1083"/>
        <v>0</v>
      </c>
      <c r="U1563" s="3">
        <f t="shared" si="1084"/>
        <v>0</v>
      </c>
    </row>
    <row r="1564" spans="2:21" s="1" customFormat="1" ht="15" customHeight="1" x14ac:dyDescent="0.3">
      <c r="B1564" s="4" t="s">
        <v>2979</v>
      </c>
      <c r="C1564" s="4" t="s">
        <v>2980</v>
      </c>
      <c r="D1564" s="3" t="s">
        <v>28</v>
      </c>
      <c r="E1564" s="18">
        <v>6</v>
      </c>
      <c r="F1564" s="18"/>
      <c r="G1564" s="18"/>
      <c r="H1564" s="18"/>
      <c r="I1564" s="18"/>
      <c r="J1564" s="97">
        <f t="shared" si="1077"/>
        <v>6</v>
      </c>
      <c r="K1564" s="3">
        <v>110.47</v>
      </c>
      <c r="L1564" s="3">
        <f t="shared" si="1078"/>
        <v>662.82</v>
      </c>
      <c r="M1564" s="3">
        <v>110.97</v>
      </c>
      <c r="N1564" s="3">
        <f t="shared" si="1079"/>
        <v>665.82</v>
      </c>
      <c r="O1564" s="3">
        <f t="shared" si="1080"/>
        <v>0.5</v>
      </c>
      <c r="P1564" s="3">
        <f t="shared" si="1080"/>
        <v>3</v>
      </c>
      <c r="R1564" s="3">
        <f t="shared" si="1081"/>
        <v>0</v>
      </c>
      <c r="S1564" s="3">
        <f t="shared" si="1082"/>
        <v>0</v>
      </c>
      <c r="T1564" s="3">
        <f t="shared" si="1083"/>
        <v>0</v>
      </c>
      <c r="U1564" s="3">
        <f t="shared" si="1084"/>
        <v>0</v>
      </c>
    </row>
    <row r="1565" spans="2:21" s="1" customFormat="1" ht="15" customHeight="1" x14ac:dyDescent="0.3">
      <c r="B1565" s="4" t="s">
        <v>2981</v>
      </c>
      <c r="C1565" s="4" t="s">
        <v>2982</v>
      </c>
      <c r="D1565" s="3" t="s">
        <v>28</v>
      </c>
      <c r="E1565" s="18">
        <v>78</v>
      </c>
      <c r="F1565" s="18"/>
      <c r="G1565" s="18"/>
      <c r="H1565" s="18"/>
      <c r="I1565" s="18"/>
      <c r="J1565" s="97">
        <f t="shared" si="1077"/>
        <v>78</v>
      </c>
      <c r="K1565" s="3">
        <v>103.17</v>
      </c>
      <c r="L1565" s="3">
        <f t="shared" si="1078"/>
        <v>8047.26</v>
      </c>
      <c r="M1565" s="3">
        <v>103.67</v>
      </c>
      <c r="N1565" s="3">
        <f t="shared" si="1079"/>
        <v>8086.26</v>
      </c>
      <c r="O1565" s="3">
        <f t="shared" si="1080"/>
        <v>0.5</v>
      </c>
      <c r="P1565" s="3">
        <f t="shared" si="1080"/>
        <v>39</v>
      </c>
      <c r="R1565" s="3">
        <f t="shared" si="1081"/>
        <v>0</v>
      </c>
      <c r="S1565" s="3">
        <f t="shared" si="1082"/>
        <v>0</v>
      </c>
      <c r="T1565" s="3">
        <f t="shared" si="1083"/>
        <v>0</v>
      </c>
      <c r="U1565" s="3">
        <f t="shared" si="1084"/>
        <v>0</v>
      </c>
    </row>
    <row r="1566" spans="2:21" s="1" customFormat="1" ht="15" customHeight="1" x14ac:dyDescent="0.3">
      <c r="B1566" s="4" t="s">
        <v>2983</v>
      </c>
      <c r="C1566" s="4" t="s">
        <v>2984</v>
      </c>
      <c r="D1566" s="3" t="s">
        <v>28</v>
      </c>
      <c r="E1566" s="18">
        <v>4</v>
      </c>
      <c r="F1566" s="18"/>
      <c r="G1566" s="18"/>
      <c r="H1566" s="18"/>
      <c r="I1566" s="18"/>
      <c r="J1566" s="97">
        <f t="shared" si="1077"/>
        <v>4</v>
      </c>
      <c r="K1566" s="3">
        <v>102.37</v>
      </c>
      <c r="L1566" s="3">
        <f t="shared" si="1078"/>
        <v>409.48</v>
      </c>
      <c r="M1566" s="3">
        <v>102.87</v>
      </c>
      <c r="N1566" s="3">
        <f t="shared" si="1079"/>
        <v>411.48</v>
      </c>
      <c r="O1566" s="3">
        <f t="shared" si="1080"/>
        <v>0.5</v>
      </c>
      <c r="P1566" s="3">
        <f t="shared" si="1080"/>
        <v>2</v>
      </c>
      <c r="R1566" s="3">
        <f t="shared" si="1081"/>
        <v>0</v>
      </c>
      <c r="S1566" s="3">
        <f t="shared" si="1082"/>
        <v>0</v>
      </c>
      <c r="T1566" s="3">
        <f t="shared" si="1083"/>
        <v>0</v>
      </c>
      <c r="U1566" s="3">
        <f t="shared" si="1084"/>
        <v>0</v>
      </c>
    </row>
    <row r="1567" spans="2:21" s="1" customFormat="1" ht="15" customHeight="1" x14ac:dyDescent="0.3">
      <c r="B1567" s="4" t="s">
        <v>2985</v>
      </c>
      <c r="C1567" s="4" t="s">
        <v>2986</v>
      </c>
      <c r="D1567" s="3" t="s">
        <v>28</v>
      </c>
      <c r="E1567" s="18">
        <v>7</v>
      </c>
      <c r="F1567" s="18"/>
      <c r="G1567" s="18"/>
      <c r="H1567" s="18"/>
      <c r="I1567" s="18"/>
      <c r="J1567" s="97">
        <f t="shared" si="1077"/>
        <v>7</v>
      </c>
      <c r="K1567" s="3">
        <v>97.37</v>
      </c>
      <c r="L1567" s="3">
        <f t="shared" si="1078"/>
        <v>681.59</v>
      </c>
      <c r="M1567" s="3">
        <v>97.87</v>
      </c>
      <c r="N1567" s="3">
        <f t="shared" si="1079"/>
        <v>685.09</v>
      </c>
      <c r="O1567" s="3">
        <f t="shared" si="1080"/>
        <v>0.5</v>
      </c>
      <c r="P1567" s="3">
        <f t="shared" si="1080"/>
        <v>3.5</v>
      </c>
      <c r="R1567" s="3">
        <f t="shared" si="1081"/>
        <v>0</v>
      </c>
      <c r="S1567" s="3">
        <f t="shared" si="1082"/>
        <v>0</v>
      </c>
      <c r="T1567" s="3">
        <f t="shared" si="1083"/>
        <v>0</v>
      </c>
      <c r="U1567" s="3">
        <f t="shared" si="1084"/>
        <v>0</v>
      </c>
    </row>
    <row r="1568" spans="2:21" s="1" customFormat="1" ht="15" customHeight="1" x14ac:dyDescent="0.3">
      <c r="B1568" s="4" t="s">
        <v>2987</v>
      </c>
      <c r="C1568" s="4" t="s">
        <v>2988</v>
      </c>
      <c r="D1568" s="3" t="s">
        <v>28</v>
      </c>
      <c r="E1568" s="18">
        <v>25</v>
      </c>
      <c r="F1568" s="18"/>
      <c r="G1568" s="18"/>
      <c r="H1568" s="18"/>
      <c r="I1568" s="18"/>
      <c r="J1568" s="97">
        <f t="shared" si="1077"/>
        <v>25</v>
      </c>
      <c r="K1568" s="3">
        <v>95.77</v>
      </c>
      <c r="L1568" s="3">
        <f t="shared" si="1078"/>
        <v>2394.25</v>
      </c>
      <c r="M1568" s="3">
        <v>96.27</v>
      </c>
      <c r="N1568" s="3">
        <f t="shared" si="1079"/>
        <v>2406.75</v>
      </c>
      <c r="O1568" s="3">
        <f t="shared" si="1080"/>
        <v>0.5</v>
      </c>
      <c r="P1568" s="3">
        <f t="shared" si="1080"/>
        <v>12.5</v>
      </c>
      <c r="R1568" s="3">
        <f t="shared" si="1081"/>
        <v>0</v>
      </c>
      <c r="S1568" s="3">
        <f t="shared" si="1082"/>
        <v>0</v>
      </c>
      <c r="T1568" s="3">
        <f t="shared" si="1083"/>
        <v>0</v>
      </c>
      <c r="U1568" s="3">
        <f t="shared" si="1084"/>
        <v>0</v>
      </c>
    </row>
    <row r="1569" spans="2:21" s="1" customFormat="1" ht="15" customHeight="1" x14ac:dyDescent="0.3">
      <c r="B1569" s="4" t="s">
        <v>2989</v>
      </c>
      <c r="C1569" s="4" t="s">
        <v>2990</v>
      </c>
      <c r="D1569" s="3" t="s">
        <v>28</v>
      </c>
      <c r="E1569" s="18">
        <v>2</v>
      </c>
      <c r="F1569" s="18"/>
      <c r="G1569" s="18"/>
      <c r="H1569" s="18"/>
      <c r="I1569" s="18"/>
      <c r="J1569" s="97">
        <f t="shared" si="1077"/>
        <v>2</v>
      </c>
      <c r="K1569" s="3">
        <v>92.37</v>
      </c>
      <c r="L1569" s="3">
        <f t="shared" si="1078"/>
        <v>184.74</v>
      </c>
      <c r="M1569" s="3">
        <v>92.87</v>
      </c>
      <c r="N1569" s="3">
        <f t="shared" si="1079"/>
        <v>185.74</v>
      </c>
      <c r="O1569" s="3">
        <f t="shared" si="1080"/>
        <v>0.5</v>
      </c>
      <c r="P1569" s="3">
        <f t="shared" si="1080"/>
        <v>1</v>
      </c>
      <c r="R1569" s="3">
        <f t="shared" si="1081"/>
        <v>0</v>
      </c>
      <c r="S1569" s="3">
        <f t="shared" si="1082"/>
        <v>0</v>
      </c>
      <c r="T1569" s="3">
        <f t="shared" si="1083"/>
        <v>0</v>
      </c>
      <c r="U1569" s="3">
        <f t="shared" si="1084"/>
        <v>0</v>
      </c>
    </row>
    <row r="1570" spans="2:21" s="1" customFormat="1" ht="19.95" customHeight="1" x14ac:dyDescent="0.3">
      <c r="B1570" s="6" t="s">
        <v>2991</v>
      </c>
      <c r="C1570" s="6" t="s">
        <v>1497</v>
      </c>
      <c r="D1570" s="5"/>
      <c r="E1570" s="19"/>
      <c r="F1570" s="19"/>
      <c r="G1570" s="19"/>
      <c r="H1570" s="19"/>
      <c r="I1570" s="19"/>
      <c r="J1570" s="19"/>
      <c r="K1570" s="5"/>
      <c r="L1570" s="5">
        <f>SUM(L1571:L1573)</f>
        <v>8698.67</v>
      </c>
      <c r="M1570" s="5"/>
      <c r="N1570" s="5">
        <f>SUM(N1571:N1573)</f>
        <v>8845.2999999999993</v>
      </c>
      <c r="O1570" s="5"/>
      <c r="P1570" s="5">
        <f>SUM(P1571:P1573)</f>
        <v>146.63</v>
      </c>
      <c r="R1570" s="5">
        <f t="shared" ref="R1570:U1570" si="1085">SUM(R1571:R1573)</f>
        <v>0</v>
      </c>
      <c r="S1570" s="5">
        <f t="shared" si="1085"/>
        <v>0</v>
      </c>
      <c r="T1570" s="5">
        <f t="shared" si="1085"/>
        <v>0</v>
      </c>
      <c r="U1570" s="5">
        <f t="shared" si="1085"/>
        <v>0</v>
      </c>
    </row>
    <row r="1571" spans="2:21" s="1" customFormat="1" ht="15" customHeight="1" x14ac:dyDescent="0.3">
      <c r="B1571" s="4" t="s">
        <v>2992</v>
      </c>
      <c r="C1571" s="4" t="s">
        <v>2993</v>
      </c>
      <c r="D1571" s="3" t="s">
        <v>28</v>
      </c>
      <c r="E1571" s="18">
        <v>2</v>
      </c>
      <c r="F1571" s="18"/>
      <c r="G1571" s="18"/>
      <c r="H1571" s="18"/>
      <c r="I1571" s="18"/>
      <c r="J1571" s="97">
        <f>SUM(E1571:I1571)</f>
        <v>2</v>
      </c>
      <c r="K1571" s="3">
        <v>308.88</v>
      </c>
      <c r="L1571" s="3">
        <f t="shared" ref="L1571:L1573" si="1086">+ROUND(+IF(J1571="",0,J1571*K1571),2)</f>
        <v>617.76</v>
      </c>
      <c r="M1571" s="3">
        <v>312.29000000000002</v>
      </c>
      <c r="N1571" s="3">
        <f t="shared" ref="N1571:N1573" si="1087">+ROUND(+IF(J1571="",0,J1571*M1571),2)</f>
        <v>624.58000000000004</v>
      </c>
      <c r="O1571" s="3">
        <f t="shared" ref="O1571:P1573" si="1088">+M1571-K1571</f>
        <v>3.410000000000025</v>
      </c>
      <c r="P1571" s="3">
        <f t="shared" si="1088"/>
        <v>6.82000000000005</v>
      </c>
      <c r="R1571" s="3">
        <f t="shared" ref="R1571:U1573" si="1089">+ROUND($K1571*F1571,2)</f>
        <v>0</v>
      </c>
      <c r="S1571" s="3">
        <f t="shared" si="1089"/>
        <v>0</v>
      </c>
      <c r="T1571" s="3">
        <f t="shared" si="1089"/>
        <v>0</v>
      </c>
      <c r="U1571" s="3">
        <f t="shared" si="1089"/>
        <v>0</v>
      </c>
    </row>
    <row r="1572" spans="2:21" s="1" customFormat="1" ht="15" customHeight="1" x14ac:dyDescent="0.3">
      <c r="B1572" s="4" t="s">
        <v>2994</v>
      </c>
      <c r="C1572" s="4" t="s">
        <v>2995</v>
      </c>
      <c r="D1572" s="3" t="s">
        <v>28</v>
      </c>
      <c r="E1572" s="18">
        <v>3</v>
      </c>
      <c r="F1572" s="18"/>
      <c r="G1572" s="18"/>
      <c r="H1572" s="18"/>
      <c r="I1572" s="18"/>
      <c r="J1572" s="97">
        <f>SUM(E1572:I1572)</f>
        <v>3</v>
      </c>
      <c r="K1572" s="3">
        <v>241.75</v>
      </c>
      <c r="L1572" s="3">
        <f t="shared" si="1086"/>
        <v>725.25</v>
      </c>
      <c r="M1572" s="3">
        <v>245.16</v>
      </c>
      <c r="N1572" s="3">
        <f t="shared" si="1087"/>
        <v>735.48</v>
      </c>
      <c r="O1572" s="3">
        <f t="shared" si="1088"/>
        <v>3.4099999999999966</v>
      </c>
      <c r="P1572" s="3">
        <f t="shared" si="1088"/>
        <v>10.230000000000018</v>
      </c>
      <c r="R1572" s="3">
        <f t="shared" si="1089"/>
        <v>0</v>
      </c>
      <c r="S1572" s="3">
        <f t="shared" si="1089"/>
        <v>0</v>
      </c>
      <c r="T1572" s="3">
        <f t="shared" si="1089"/>
        <v>0</v>
      </c>
      <c r="U1572" s="3">
        <f t="shared" si="1089"/>
        <v>0</v>
      </c>
    </row>
    <row r="1573" spans="2:21" s="1" customFormat="1" ht="15" customHeight="1" x14ac:dyDescent="0.3">
      <c r="B1573" s="4" t="s">
        <v>2996</v>
      </c>
      <c r="C1573" s="4" t="s">
        <v>2997</v>
      </c>
      <c r="D1573" s="3" t="s">
        <v>28</v>
      </c>
      <c r="E1573" s="18">
        <v>38</v>
      </c>
      <c r="F1573" s="18"/>
      <c r="G1573" s="18"/>
      <c r="H1573" s="18"/>
      <c r="I1573" s="18"/>
      <c r="J1573" s="97">
        <f>SUM(E1573:I1573)</f>
        <v>38</v>
      </c>
      <c r="K1573" s="3">
        <v>193.57</v>
      </c>
      <c r="L1573" s="3">
        <f t="shared" si="1086"/>
        <v>7355.66</v>
      </c>
      <c r="M1573" s="3">
        <v>196.98</v>
      </c>
      <c r="N1573" s="3">
        <f t="shared" si="1087"/>
        <v>7485.24</v>
      </c>
      <c r="O1573" s="3">
        <f t="shared" si="1088"/>
        <v>3.4099999999999966</v>
      </c>
      <c r="P1573" s="3">
        <f t="shared" si="1088"/>
        <v>129.57999999999993</v>
      </c>
      <c r="R1573" s="3">
        <f t="shared" si="1089"/>
        <v>0</v>
      </c>
      <c r="S1573" s="3">
        <f t="shared" si="1089"/>
        <v>0</v>
      </c>
      <c r="T1573" s="3">
        <f t="shared" si="1089"/>
        <v>0</v>
      </c>
      <c r="U1573" s="3">
        <f t="shared" si="1089"/>
        <v>0</v>
      </c>
    </row>
    <row r="1574" spans="2:21" s="1" customFormat="1" ht="19.95" customHeight="1" x14ac:dyDescent="0.3">
      <c r="B1574" s="6" t="s">
        <v>2998</v>
      </c>
      <c r="C1574" s="6" t="s">
        <v>2999</v>
      </c>
      <c r="D1574" s="5"/>
      <c r="E1574" s="19"/>
      <c r="F1574" s="19"/>
      <c r="G1574" s="19"/>
      <c r="H1574" s="19"/>
      <c r="I1574" s="19"/>
      <c r="J1574" s="19"/>
      <c r="K1574" s="5"/>
      <c r="L1574" s="5">
        <f>SUM(L1575:L1583)</f>
        <v>116297.88</v>
      </c>
      <c r="M1574" s="5"/>
      <c r="N1574" s="5">
        <f>SUM(N1575:N1583)</f>
        <v>116526.80000000002</v>
      </c>
      <c r="O1574" s="5"/>
      <c r="P1574" s="5">
        <f>SUM(P1575:P1583)</f>
        <v>228.92000000000053</v>
      </c>
      <c r="R1574" s="5">
        <f t="shared" ref="R1574:U1574" si="1090">SUM(R1575:R1583)</f>
        <v>0</v>
      </c>
      <c r="S1574" s="5">
        <f t="shared" si="1090"/>
        <v>0</v>
      </c>
      <c r="T1574" s="5">
        <f t="shared" si="1090"/>
        <v>0</v>
      </c>
      <c r="U1574" s="5">
        <f t="shared" si="1090"/>
        <v>0</v>
      </c>
    </row>
    <row r="1575" spans="2:21" s="1" customFormat="1" ht="15" customHeight="1" x14ac:dyDescent="0.3">
      <c r="B1575" s="4" t="s">
        <v>3000</v>
      </c>
      <c r="C1575" s="4" t="s">
        <v>3001</v>
      </c>
      <c r="D1575" s="3" t="s">
        <v>28</v>
      </c>
      <c r="E1575" s="18">
        <v>228</v>
      </c>
      <c r="F1575" s="18"/>
      <c r="G1575" s="18"/>
      <c r="H1575" s="18"/>
      <c r="I1575" s="18"/>
      <c r="J1575" s="97">
        <f t="shared" ref="J1575:J1583" si="1091">SUM(E1575:I1575)</f>
        <v>228</v>
      </c>
      <c r="K1575" s="3">
        <v>34.99</v>
      </c>
      <c r="L1575" s="3">
        <f t="shared" ref="L1575:L1583" si="1092">+ROUND(+IF(J1575="",0,J1575*K1575),2)</f>
        <v>7977.72</v>
      </c>
      <c r="M1575" s="3">
        <v>35.39</v>
      </c>
      <c r="N1575" s="3">
        <f t="shared" ref="N1575:N1583" si="1093">+ROUND(+IF(J1575="",0,J1575*M1575),2)</f>
        <v>8068.92</v>
      </c>
      <c r="O1575" s="3">
        <f t="shared" ref="O1575:P1583" si="1094">+M1575-K1575</f>
        <v>0.39999999999999858</v>
      </c>
      <c r="P1575" s="3">
        <f t="shared" si="1094"/>
        <v>91.199999999999818</v>
      </c>
      <c r="R1575" s="3">
        <f t="shared" ref="R1575:R1583" si="1095">+ROUND($K1575*F1575,2)</f>
        <v>0</v>
      </c>
      <c r="S1575" s="3">
        <f t="shared" ref="S1575:S1583" si="1096">+ROUND($K1575*G1575,2)</f>
        <v>0</v>
      </c>
      <c r="T1575" s="3">
        <f t="shared" ref="T1575:T1583" si="1097">+ROUND($K1575*H1575,2)</f>
        <v>0</v>
      </c>
      <c r="U1575" s="3">
        <f t="shared" ref="U1575:U1583" si="1098">+ROUND($K1575*I1575,2)</f>
        <v>0</v>
      </c>
    </row>
    <row r="1576" spans="2:21" s="1" customFormat="1" ht="15" customHeight="1" x14ac:dyDescent="0.3">
      <c r="B1576" s="4" t="s">
        <v>3002</v>
      </c>
      <c r="C1576" s="4" t="s">
        <v>3003</v>
      </c>
      <c r="D1576" s="3" t="s">
        <v>28</v>
      </c>
      <c r="E1576" s="18">
        <v>27</v>
      </c>
      <c r="F1576" s="18"/>
      <c r="G1576" s="18"/>
      <c r="H1576" s="18"/>
      <c r="I1576" s="18"/>
      <c r="J1576" s="97">
        <f t="shared" si="1091"/>
        <v>27</v>
      </c>
      <c r="K1576" s="3">
        <v>44.17</v>
      </c>
      <c r="L1576" s="3">
        <f t="shared" si="1092"/>
        <v>1192.5899999999999</v>
      </c>
      <c r="M1576" s="3">
        <v>44.57</v>
      </c>
      <c r="N1576" s="3">
        <f t="shared" si="1093"/>
        <v>1203.3900000000001</v>
      </c>
      <c r="O1576" s="3">
        <f t="shared" si="1094"/>
        <v>0.39999999999999858</v>
      </c>
      <c r="P1576" s="3">
        <f t="shared" si="1094"/>
        <v>10.800000000000182</v>
      </c>
      <c r="R1576" s="3">
        <f t="shared" si="1095"/>
        <v>0</v>
      </c>
      <c r="S1576" s="3">
        <f t="shared" si="1096"/>
        <v>0</v>
      </c>
      <c r="T1576" s="3">
        <f t="shared" si="1097"/>
        <v>0</v>
      </c>
      <c r="U1576" s="3">
        <f t="shared" si="1098"/>
        <v>0</v>
      </c>
    </row>
    <row r="1577" spans="2:21" s="1" customFormat="1" ht="15" customHeight="1" x14ac:dyDescent="0.3">
      <c r="B1577" s="4" t="s">
        <v>3004</v>
      </c>
      <c r="C1577" s="4" t="s">
        <v>3005</v>
      </c>
      <c r="D1577" s="3" t="s">
        <v>28</v>
      </c>
      <c r="E1577" s="18">
        <v>8</v>
      </c>
      <c r="F1577" s="18"/>
      <c r="G1577" s="18"/>
      <c r="H1577" s="18"/>
      <c r="I1577" s="18"/>
      <c r="J1577" s="97">
        <f t="shared" si="1091"/>
        <v>8</v>
      </c>
      <c r="K1577" s="3">
        <v>72.97</v>
      </c>
      <c r="L1577" s="3">
        <f t="shared" si="1092"/>
        <v>583.76</v>
      </c>
      <c r="M1577" s="3">
        <v>73.37</v>
      </c>
      <c r="N1577" s="3">
        <f t="shared" si="1093"/>
        <v>586.96</v>
      </c>
      <c r="O1577" s="3">
        <f t="shared" si="1094"/>
        <v>0.40000000000000568</v>
      </c>
      <c r="P1577" s="3">
        <f t="shared" si="1094"/>
        <v>3.2000000000000455</v>
      </c>
      <c r="R1577" s="3">
        <f t="shared" si="1095"/>
        <v>0</v>
      </c>
      <c r="S1577" s="3">
        <f t="shared" si="1096"/>
        <v>0</v>
      </c>
      <c r="T1577" s="3">
        <f t="shared" si="1097"/>
        <v>0</v>
      </c>
      <c r="U1577" s="3">
        <f t="shared" si="1098"/>
        <v>0</v>
      </c>
    </row>
    <row r="1578" spans="2:21" s="1" customFormat="1" ht="15" hidden="1" customHeight="1" x14ac:dyDescent="0.3">
      <c r="B1578" s="4" t="s">
        <v>3006</v>
      </c>
      <c r="C1578" s="4" t="s">
        <v>3007</v>
      </c>
      <c r="D1578" s="3" t="s">
        <v>28</v>
      </c>
      <c r="E1578" s="18">
        <v>1</v>
      </c>
      <c r="F1578" s="18"/>
      <c r="G1578" s="18"/>
      <c r="H1578" s="18"/>
      <c r="I1578" s="18"/>
      <c r="J1578" s="97">
        <f t="shared" si="1091"/>
        <v>1</v>
      </c>
      <c r="K1578" s="3">
        <v>81900</v>
      </c>
      <c r="L1578" s="3">
        <f t="shared" si="1092"/>
        <v>81900</v>
      </c>
      <c r="M1578" s="3">
        <v>81900</v>
      </c>
      <c r="N1578" s="3">
        <f t="shared" si="1093"/>
        <v>81900</v>
      </c>
      <c r="O1578" s="3">
        <f t="shared" si="1094"/>
        <v>0</v>
      </c>
      <c r="P1578" s="3">
        <f t="shared" si="1094"/>
        <v>0</v>
      </c>
      <c r="R1578" s="3">
        <f t="shared" si="1095"/>
        <v>0</v>
      </c>
      <c r="S1578" s="3">
        <f t="shared" si="1096"/>
        <v>0</v>
      </c>
      <c r="T1578" s="3">
        <f t="shared" si="1097"/>
        <v>0</v>
      </c>
      <c r="U1578" s="3">
        <f t="shared" si="1098"/>
        <v>0</v>
      </c>
    </row>
    <row r="1579" spans="2:21" s="1" customFormat="1" ht="15" customHeight="1" x14ac:dyDescent="0.3">
      <c r="B1579" s="4" t="s">
        <v>3008</v>
      </c>
      <c r="C1579" s="4" t="s">
        <v>3009</v>
      </c>
      <c r="D1579" s="3" t="s">
        <v>42</v>
      </c>
      <c r="E1579" s="18">
        <v>27</v>
      </c>
      <c r="F1579" s="18"/>
      <c r="G1579" s="18"/>
      <c r="H1579" s="18"/>
      <c r="I1579" s="18"/>
      <c r="J1579" s="97">
        <f t="shared" si="1091"/>
        <v>27</v>
      </c>
      <c r="K1579" s="3">
        <v>429.08</v>
      </c>
      <c r="L1579" s="3">
        <f t="shared" si="1092"/>
        <v>11585.16</v>
      </c>
      <c r="M1579" s="3">
        <v>433.34</v>
      </c>
      <c r="N1579" s="3">
        <f t="shared" si="1093"/>
        <v>11700.18</v>
      </c>
      <c r="O1579" s="3">
        <f t="shared" si="1094"/>
        <v>4.2599999999999909</v>
      </c>
      <c r="P1579" s="3">
        <f t="shared" si="1094"/>
        <v>115.02000000000044</v>
      </c>
      <c r="R1579" s="3">
        <f t="shared" si="1095"/>
        <v>0</v>
      </c>
      <c r="S1579" s="3">
        <f t="shared" si="1096"/>
        <v>0</v>
      </c>
      <c r="T1579" s="3">
        <f t="shared" si="1097"/>
        <v>0</v>
      </c>
      <c r="U1579" s="3">
        <f t="shared" si="1098"/>
        <v>0</v>
      </c>
    </row>
    <row r="1580" spans="2:21" s="1" customFormat="1" ht="15" customHeight="1" x14ac:dyDescent="0.3">
      <c r="B1580" s="4" t="s">
        <v>3010</v>
      </c>
      <c r="C1580" s="4" t="s">
        <v>3011</v>
      </c>
      <c r="D1580" s="3" t="s">
        <v>28</v>
      </c>
      <c r="E1580" s="18">
        <v>3</v>
      </c>
      <c r="F1580" s="18"/>
      <c r="G1580" s="18"/>
      <c r="H1580" s="18"/>
      <c r="I1580" s="18"/>
      <c r="J1580" s="97">
        <f t="shared" si="1091"/>
        <v>3</v>
      </c>
      <c r="K1580" s="3">
        <v>389.91</v>
      </c>
      <c r="L1580" s="3">
        <f t="shared" si="1092"/>
        <v>1169.73</v>
      </c>
      <c r="M1580" s="3">
        <v>390.49</v>
      </c>
      <c r="N1580" s="3">
        <f t="shared" si="1093"/>
        <v>1171.47</v>
      </c>
      <c r="O1580" s="3">
        <f t="shared" si="1094"/>
        <v>0.57999999999998408</v>
      </c>
      <c r="P1580" s="3">
        <f t="shared" si="1094"/>
        <v>1.7400000000000091</v>
      </c>
      <c r="R1580" s="3">
        <f t="shared" si="1095"/>
        <v>0</v>
      </c>
      <c r="S1580" s="3">
        <f t="shared" si="1096"/>
        <v>0</v>
      </c>
      <c r="T1580" s="3">
        <f t="shared" si="1097"/>
        <v>0</v>
      </c>
      <c r="U1580" s="3">
        <f t="shared" si="1098"/>
        <v>0</v>
      </c>
    </row>
    <row r="1581" spans="2:21" s="1" customFormat="1" ht="15" customHeight="1" x14ac:dyDescent="0.3">
      <c r="B1581" s="4" t="s">
        <v>3012</v>
      </c>
      <c r="C1581" s="4" t="s">
        <v>3013</v>
      </c>
      <c r="D1581" s="3" t="s">
        <v>28</v>
      </c>
      <c r="E1581" s="18">
        <v>9</v>
      </c>
      <c r="F1581" s="18"/>
      <c r="G1581" s="18"/>
      <c r="H1581" s="18"/>
      <c r="I1581" s="18"/>
      <c r="J1581" s="97">
        <f t="shared" si="1091"/>
        <v>9</v>
      </c>
      <c r="K1581" s="3">
        <v>219.91</v>
      </c>
      <c r="L1581" s="3">
        <f t="shared" si="1092"/>
        <v>1979.19</v>
      </c>
      <c r="M1581" s="3">
        <v>220.49</v>
      </c>
      <c r="N1581" s="3">
        <f t="shared" si="1093"/>
        <v>1984.41</v>
      </c>
      <c r="O1581" s="3">
        <f t="shared" si="1094"/>
        <v>0.58000000000001251</v>
      </c>
      <c r="P1581" s="3">
        <f t="shared" si="1094"/>
        <v>5.2200000000000273</v>
      </c>
      <c r="R1581" s="3">
        <f t="shared" si="1095"/>
        <v>0</v>
      </c>
      <c r="S1581" s="3">
        <f t="shared" si="1096"/>
        <v>0</v>
      </c>
      <c r="T1581" s="3">
        <f t="shared" si="1097"/>
        <v>0</v>
      </c>
      <c r="U1581" s="3">
        <f t="shared" si="1098"/>
        <v>0</v>
      </c>
    </row>
    <row r="1582" spans="2:21" s="1" customFormat="1" ht="15" customHeight="1" x14ac:dyDescent="0.3">
      <c r="B1582" s="4" t="s">
        <v>3014</v>
      </c>
      <c r="C1582" s="4" t="s">
        <v>3015</v>
      </c>
      <c r="D1582" s="3" t="s">
        <v>28</v>
      </c>
      <c r="E1582" s="18">
        <v>3</v>
      </c>
      <c r="F1582" s="18"/>
      <c r="G1582" s="18"/>
      <c r="H1582" s="18"/>
      <c r="I1582" s="18"/>
      <c r="J1582" s="97">
        <f t="shared" si="1091"/>
        <v>3</v>
      </c>
      <c r="K1582" s="3">
        <v>129.91</v>
      </c>
      <c r="L1582" s="3">
        <f t="shared" si="1092"/>
        <v>389.73</v>
      </c>
      <c r="M1582" s="3">
        <v>130.49</v>
      </c>
      <c r="N1582" s="3">
        <f t="shared" si="1093"/>
        <v>391.47</v>
      </c>
      <c r="O1582" s="3">
        <f t="shared" si="1094"/>
        <v>0.58000000000001251</v>
      </c>
      <c r="P1582" s="3">
        <f t="shared" si="1094"/>
        <v>1.7400000000000091</v>
      </c>
      <c r="R1582" s="3">
        <f t="shared" si="1095"/>
        <v>0</v>
      </c>
      <c r="S1582" s="3">
        <f t="shared" si="1096"/>
        <v>0</v>
      </c>
      <c r="T1582" s="3">
        <f t="shared" si="1097"/>
        <v>0</v>
      </c>
      <c r="U1582" s="3">
        <f t="shared" si="1098"/>
        <v>0</v>
      </c>
    </row>
    <row r="1583" spans="2:21" s="1" customFormat="1" ht="15" hidden="1" customHeight="1" x14ac:dyDescent="0.3">
      <c r="B1583" s="4" t="s">
        <v>3016</v>
      </c>
      <c r="C1583" s="4" t="s">
        <v>3017</v>
      </c>
      <c r="D1583" s="3" t="s">
        <v>42</v>
      </c>
      <c r="E1583" s="18">
        <v>1</v>
      </c>
      <c r="F1583" s="18"/>
      <c r="G1583" s="18"/>
      <c r="H1583" s="18"/>
      <c r="I1583" s="18"/>
      <c r="J1583" s="97">
        <f t="shared" si="1091"/>
        <v>1</v>
      </c>
      <c r="K1583" s="3">
        <v>9520</v>
      </c>
      <c r="L1583" s="3">
        <f t="shared" si="1092"/>
        <v>9520</v>
      </c>
      <c r="M1583" s="3">
        <v>9520</v>
      </c>
      <c r="N1583" s="3">
        <f t="shared" si="1093"/>
        <v>9520</v>
      </c>
      <c r="O1583" s="3">
        <f t="shared" si="1094"/>
        <v>0</v>
      </c>
      <c r="P1583" s="3">
        <f t="shared" si="1094"/>
        <v>0</v>
      </c>
      <c r="R1583" s="3">
        <f t="shared" si="1095"/>
        <v>0</v>
      </c>
      <c r="S1583" s="3">
        <f t="shared" si="1096"/>
        <v>0</v>
      </c>
      <c r="T1583" s="3">
        <f t="shared" si="1097"/>
        <v>0</v>
      </c>
      <c r="U1583" s="3">
        <f t="shared" si="1098"/>
        <v>0</v>
      </c>
    </row>
    <row r="1584" spans="2:21" s="1" customFormat="1" ht="25.2" customHeight="1" x14ac:dyDescent="0.3">
      <c r="B1584" s="12" t="s">
        <v>3018</v>
      </c>
      <c r="C1584" s="12" t="s">
        <v>3019</v>
      </c>
      <c r="D1584" s="13"/>
      <c r="E1584" s="17"/>
      <c r="F1584" s="17"/>
      <c r="G1584" s="17"/>
      <c r="H1584" s="17"/>
      <c r="I1584" s="17"/>
      <c r="J1584" s="17"/>
      <c r="K1584" s="13"/>
      <c r="L1584" s="13">
        <f>SUM(L1585:L1648)/2</f>
        <v>1079716.4300000002</v>
      </c>
      <c r="M1584" s="13"/>
      <c r="N1584" s="13">
        <f>SUM(N1585:N1648)/2</f>
        <v>1082472.3600000003</v>
      </c>
      <c r="O1584" s="13"/>
      <c r="P1584" s="13">
        <f>SUM(P1585:P1648)/2</f>
        <v>2755.9300000000026</v>
      </c>
      <c r="R1584" s="13">
        <f t="shared" ref="R1584:U1584" si="1099">SUM(R1585:R1648)/2</f>
        <v>0</v>
      </c>
      <c r="S1584" s="13">
        <f t="shared" si="1099"/>
        <v>0</v>
      </c>
      <c r="T1584" s="13">
        <f t="shared" si="1099"/>
        <v>0</v>
      </c>
      <c r="U1584" s="13">
        <f t="shared" si="1099"/>
        <v>0</v>
      </c>
    </row>
    <row r="1585" spans="2:21" s="1" customFormat="1" ht="19.95" customHeight="1" x14ac:dyDescent="0.3">
      <c r="B1585" s="6" t="s">
        <v>3020</v>
      </c>
      <c r="C1585" s="6" t="s">
        <v>3021</v>
      </c>
      <c r="D1585" s="5"/>
      <c r="E1585" s="19"/>
      <c r="F1585" s="19"/>
      <c r="G1585" s="19"/>
      <c r="H1585" s="19"/>
      <c r="I1585" s="19"/>
      <c r="J1585" s="19"/>
      <c r="K1585" s="5"/>
      <c r="L1585" s="5">
        <f>SUM(L1586:L1591)</f>
        <v>186389.09</v>
      </c>
      <c r="M1585" s="5"/>
      <c r="N1585" s="5">
        <f>SUM(N1586:N1591)</f>
        <v>187694.34</v>
      </c>
      <c r="O1585" s="5"/>
      <c r="P1585" s="5">
        <f>SUM(P1586:P1591)</f>
        <v>1305.2499999999873</v>
      </c>
      <c r="R1585" s="5">
        <f t="shared" ref="R1585:U1585" si="1100">SUM(R1586:R1591)</f>
        <v>0</v>
      </c>
      <c r="S1585" s="5">
        <f t="shared" si="1100"/>
        <v>0</v>
      </c>
      <c r="T1585" s="5">
        <f t="shared" si="1100"/>
        <v>0</v>
      </c>
      <c r="U1585" s="5">
        <f t="shared" si="1100"/>
        <v>0</v>
      </c>
    </row>
    <row r="1586" spans="2:21" s="1" customFormat="1" ht="15" customHeight="1" x14ac:dyDescent="0.3">
      <c r="B1586" s="4" t="s">
        <v>3022</v>
      </c>
      <c r="C1586" s="4" t="s">
        <v>3023</v>
      </c>
      <c r="D1586" s="3" t="s">
        <v>25</v>
      </c>
      <c r="E1586" s="18">
        <v>197.31</v>
      </c>
      <c r="F1586" s="18"/>
      <c r="G1586" s="18"/>
      <c r="H1586" s="18"/>
      <c r="I1586" s="18"/>
      <c r="J1586" s="97">
        <f t="shared" ref="J1586:J1591" si="1101">SUM(E1586:I1586)</f>
        <v>197.31</v>
      </c>
      <c r="K1586" s="3">
        <v>361.3</v>
      </c>
      <c r="L1586" s="3">
        <f t="shared" ref="L1586:L1591" si="1102">+ROUND(+IF(J1586="",0,J1586*K1586),2)</f>
        <v>71288.100000000006</v>
      </c>
      <c r="M1586" s="3">
        <v>362.16</v>
      </c>
      <c r="N1586" s="3">
        <f t="shared" ref="N1586:N1591" si="1103">+ROUND(+IF(J1586="",0,J1586*M1586),2)</f>
        <v>71457.789999999994</v>
      </c>
      <c r="O1586" s="3">
        <f t="shared" ref="O1586:P1591" si="1104">+M1586-K1586</f>
        <v>0.86000000000001364</v>
      </c>
      <c r="P1586" s="3">
        <f t="shared" si="1104"/>
        <v>169.68999999998778</v>
      </c>
      <c r="R1586" s="3">
        <f t="shared" ref="R1586:U1591" si="1105">+ROUND($K1586*F1586,2)</f>
        <v>0</v>
      </c>
      <c r="S1586" s="3">
        <f t="shared" si="1105"/>
        <v>0</v>
      </c>
      <c r="T1586" s="3">
        <f t="shared" si="1105"/>
        <v>0</v>
      </c>
      <c r="U1586" s="3">
        <f t="shared" si="1105"/>
        <v>0</v>
      </c>
    </row>
    <row r="1587" spans="2:21" s="1" customFormat="1" ht="15" customHeight="1" x14ac:dyDescent="0.3">
      <c r="B1587" s="4" t="s">
        <v>3024</v>
      </c>
      <c r="C1587" s="4" t="s">
        <v>2942</v>
      </c>
      <c r="D1587" s="3" t="s">
        <v>25</v>
      </c>
      <c r="E1587" s="18">
        <v>85.03</v>
      </c>
      <c r="F1587" s="18"/>
      <c r="G1587" s="18"/>
      <c r="H1587" s="18"/>
      <c r="I1587" s="18"/>
      <c r="J1587" s="97">
        <f t="shared" si="1101"/>
        <v>85.03</v>
      </c>
      <c r="K1587" s="3">
        <v>117.8</v>
      </c>
      <c r="L1587" s="3">
        <f t="shared" si="1102"/>
        <v>10016.530000000001</v>
      </c>
      <c r="M1587" s="3">
        <v>118.66</v>
      </c>
      <c r="N1587" s="3">
        <f t="shared" si="1103"/>
        <v>10089.66</v>
      </c>
      <c r="O1587" s="3">
        <f t="shared" si="1104"/>
        <v>0.85999999999999943</v>
      </c>
      <c r="P1587" s="3">
        <f t="shared" si="1104"/>
        <v>73.1299999999992</v>
      </c>
      <c r="R1587" s="3">
        <f t="shared" si="1105"/>
        <v>0</v>
      </c>
      <c r="S1587" s="3">
        <f t="shared" si="1105"/>
        <v>0</v>
      </c>
      <c r="T1587" s="3">
        <f t="shared" si="1105"/>
        <v>0</v>
      </c>
      <c r="U1587" s="3">
        <f t="shared" si="1105"/>
        <v>0</v>
      </c>
    </row>
    <row r="1588" spans="2:21" s="1" customFormat="1" ht="15" customHeight="1" x14ac:dyDescent="0.3">
      <c r="B1588" s="4" t="s">
        <v>3025</v>
      </c>
      <c r="C1588" s="4" t="s">
        <v>3026</v>
      </c>
      <c r="D1588" s="3" t="s">
        <v>25</v>
      </c>
      <c r="E1588" s="18">
        <v>80.02</v>
      </c>
      <c r="F1588" s="18"/>
      <c r="G1588" s="18"/>
      <c r="H1588" s="18"/>
      <c r="I1588" s="18"/>
      <c r="J1588" s="97">
        <f t="shared" si="1101"/>
        <v>80.02</v>
      </c>
      <c r="K1588" s="3">
        <v>156.13999999999999</v>
      </c>
      <c r="L1588" s="3">
        <f t="shared" si="1102"/>
        <v>12494.32</v>
      </c>
      <c r="M1588" s="3">
        <v>157</v>
      </c>
      <c r="N1588" s="3">
        <f t="shared" si="1103"/>
        <v>12563.14</v>
      </c>
      <c r="O1588" s="3">
        <f t="shared" si="1104"/>
        <v>0.86000000000001364</v>
      </c>
      <c r="P1588" s="3">
        <f t="shared" si="1104"/>
        <v>68.819999999999709</v>
      </c>
      <c r="R1588" s="3">
        <f t="shared" si="1105"/>
        <v>0</v>
      </c>
      <c r="S1588" s="3">
        <f t="shared" si="1105"/>
        <v>0</v>
      </c>
      <c r="T1588" s="3">
        <f t="shared" si="1105"/>
        <v>0</v>
      </c>
      <c r="U1588" s="3">
        <f t="shared" si="1105"/>
        <v>0</v>
      </c>
    </row>
    <row r="1589" spans="2:21" s="1" customFormat="1" ht="15" customHeight="1" x14ac:dyDescent="0.3">
      <c r="B1589" s="4" t="s">
        <v>3027</v>
      </c>
      <c r="C1589" s="4" t="s">
        <v>2944</v>
      </c>
      <c r="D1589" s="3" t="s">
        <v>25</v>
      </c>
      <c r="E1589" s="18">
        <v>150</v>
      </c>
      <c r="F1589" s="18"/>
      <c r="G1589" s="18"/>
      <c r="H1589" s="18"/>
      <c r="I1589" s="18"/>
      <c r="J1589" s="97">
        <f t="shared" si="1101"/>
        <v>150</v>
      </c>
      <c r="K1589" s="3">
        <v>96.8</v>
      </c>
      <c r="L1589" s="3">
        <f t="shared" si="1102"/>
        <v>14520</v>
      </c>
      <c r="M1589" s="3">
        <v>97.66</v>
      </c>
      <c r="N1589" s="3">
        <f t="shared" si="1103"/>
        <v>14649</v>
      </c>
      <c r="O1589" s="3">
        <f t="shared" si="1104"/>
        <v>0.85999999999999943</v>
      </c>
      <c r="P1589" s="3">
        <f t="shared" si="1104"/>
        <v>129</v>
      </c>
      <c r="R1589" s="3">
        <f t="shared" si="1105"/>
        <v>0</v>
      </c>
      <c r="S1589" s="3">
        <f t="shared" si="1105"/>
        <v>0</v>
      </c>
      <c r="T1589" s="3">
        <f t="shared" si="1105"/>
        <v>0</v>
      </c>
      <c r="U1589" s="3">
        <f t="shared" si="1105"/>
        <v>0</v>
      </c>
    </row>
    <row r="1590" spans="2:21" s="1" customFormat="1" ht="15" customHeight="1" x14ac:dyDescent="0.3">
      <c r="B1590" s="4" t="s">
        <v>3028</v>
      </c>
      <c r="C1590" s="4" t="s">
        <v>2946</v>
      </c>
      <c r="D1590" s="3" t="s">
        <v>25</v>
      </c>
      <c r="E1590" s="18">
        <v>439.66</v>
      </c>
      <c r="F1590" s="18"/>
      <c r="G1590" s="18"/>
      <c r="H1590" s="18"/>
      <c r="I1590" s="18"/>
      <c r="J1590" s="97">
        <f t="shared" si="1101"/>
        <v>439.66</v>
      </c>
      <c r="K1590" s="3">
        <v>84.8</v>
      </c>
      <c r="L1590" s="3">
        <f t="shared" si="1102"/>
        <v>37283.17</v>
      </c>
      <c r="M1590" s="3">
        <v>85.66</v>
      </c>
      <c r="N1590" s="3">
        <f t="shared" si="1103"/>
        <v>37661.279999999999</v>
      </c>
      <c r="O1590" s="3">
        <f t="shared" si="1104"/>
        <v>0.85999999999999943</v>
      </c>
      <c r="P1590" s="3">
        <f t="shared" si="1104"/>
        <v>378.11000000000058</v>
      </c>
      <c r="R1590" s="3">
        <f t="shared" si="1105"/>
        <v>0</v>
      </c>
      <c r="S1590" s="3">
        <f t="shared" si="1105"/>
        <v>0</v>
      </c>
      <c r="T1590" s="3">
        <f t="shared" si="1105"/>
        <v>0</v>
      </c>
      <c r="U1590" s="3">
        <f t="shared" si="1105"/>
        <v>0</v>
      </c>
    </row>
    <row r="1591" spans="2:21" s="1" customFormat="1" ht="15" customHeight="1" x14ac:dyDescent="0.3">
      <c r="B1591" s="4" t="s">
        <v>3029</v>
      </c>
      <c r="C1591" s="4" t="s">
        <v>2948</v>
      </c>
      <c r="D1591" s="3" t="s">
        <v>25</v>
      </c>
      <c r="E1591" s="18">
        <v>565.70000000000005</v>
      </c>
      <c r="F1591" s="18"/>
      <c r="G1591" s="18"/>
      <c r="H1591" s="18"/>
      <c r="I1591" s="18"/>
      <c r="J1591" s="97">
        <f t="shared" si="1101"/>
        <v>565.70000000000005</v>
      </c>
      <c r="K1591" s="3">
        <v>72.099999999999994</v>
      </c>
      <c r="L1591" s="3">
        <f t="shared" si="1102"/>
        <v>40786.97</v>
      </c>
      <c r="M1591" s="3">
        <v>72.959999999999994</v>
      </c>
      <c r="N1591" s="3">
        <f t="shared" si="1103"/>
        <v>41273.47</v>
      </c>
      <c r="O1591" s="3">
        <f t="shared" si="1104"/>
        <v>0.85999999999999943</v>
      </c>
      <c r="P1591" s="3">
        <f t="shared" si="1104"/>
        <v>486.5</v>
      </c>
      <c r="R1591" s="3">
        <f t="shared" si="1105"/>
        <v>0</v>
      </c>
      <c r="S1591" s="3">
        <f t="shared" si="1105"/>
        <v>0</v>
      </c>
      <c r="T1591" s="3">
        <f t="shared" si="1105"/>
        <v>0</v>
      </c>
      <c r="U1591" s="3">
        <f t="shared" si="1105"/>
        <v>0</v>
      </c>
    </row>
    <row r="1592" spans="2:21" s="1" customFormat="1" ht="19.95" customHeight="1" x14ac:dyDescent="0.3">
      <c r="B1592" s="6" t="s">
        <v>3030</v>
      </c>
      <c r="C1592" s="6" t="s">
        <v>3031</v>
      </c>
      <c r="D1592" s="5"/>
      <c r="E1592" s="19"/>
      <c r="F1592" s="19"/>
      <c r="G1592" s="19"/>
      <c r="H1592" s="19"/>
      <c r="I1592" s="19"/>
      <c r="J1592" s="19"/>
      <c r="K1592" s="5"/>
      <c r="L1592" s="5">
        <f>SUM(L1593:L1627)</f>
        <v>57615.920000000006</v>
      </c>
      <c r="M1592" s="5"/>
      <c r="N1592" s="5">
        <f>SUM(N1593:N1627)</f>
        <v>57977.469999999994</v>
      </c>
      <c r="O1592" s="5"/>
      <c r="P1592" s="5">
        <f>SUM(P1593:P1627)</f>
        <v>361.55000000000092</v>
      </c>
      <c r="R1592" s="5">
        <f t="shared" ref="R1592:U1592" si="1106">SUM(R1593:R1627)</f>
        <v>0</v>
      </c>
      <c r="S1592" s="5">
        <f t="shared" si="1106"/>
        <v>0</v>
      </c>
      <c r="T1592" s="5">
        <f t="shared" si="1106"/>
        <v>0</v>
      </c>
      <c r="U1592" s="5">
        <f t="shared" si="1106"/>
        <v>0</v>
      </c>
    </row>
    <row r="1593" spans="2:21" s="1" customFormat="1" ht="15" customHeight="1" x14ac:dyDescent="0.3">
      <c r="B1593" s="4" t="s">
        <v>3032</v>
      </c>
      <c r="C1593" s="4" t="s">
        <v>1397</v>
      </c>
      <c r="D1593" s="3" t="s">
        <v>28</v>
      </c>
      <c r="E1593" s="18">
        <v>26</v>
      </c>
      <c r="F1593" s="18"/>
      <c r="G1593" s="18"/>
      <c r="H1593" s="18"/>
      <c r="I1593" s="18"/>
      <c r="J1593" s="97">
        <f t="shared" ref="J1593:J1627" si="1107">SUM(E1593:I1593)</f>
        <v>26</v>
      </c>
      <c r="K1593" s="3">
        <v>88.41</v>
      </c>
      <c r="L1593" s="3">
        <f t="shared" ref="L1593:L1627" si="1108">+ROUND(+IF(J1593="",0,J1593*K1593),2)</f>
        <v>2298.66</v>
      </c>
      <c r="M1593" s="3">
        <v>88.68</v>
      </c>
      <c r="N1593" s="3">
        <f t="shared" ref="N1593:N1627" si="1109">+ROUND(+IF(J1593="",0,J1593*M1593),2)</f>
        <v>2305.6799999999998</v>
      </c>
      <c r="O1593" s="3">
        <f t="shared" ref="O1593:P1627" si="1110">+M1593-K1593</f>
        <v>0.27000000000001023</v>
      </c>
      <c r="P1593" s="3">
        <f t="shared" si="1110"/>
        <v>7.0199999999999818</v>
      </c>
      <c r="R1593" s="3">
        <f t="shared" ref="R1593:R1627" si="1111">+ROUND($K1593*F1593,2)</f>
        <v>0</v>
      </c>
      <c r="S1593" s="3">
        <f t="shared" ref="S1593:S1627" si="1112">+ROUND($K1593*G1593,2)</f>
        <v>0</v>
      </c>
      <c r="T1593" s="3">
        <f t="shared" ref="T1593:T1627" si="1113">+ROUND($K1593*H1593,2)</f>
        <v>0</v>
      </c>
      <c r="U1593" s="3">
        <f t="shared" ref="U1593:U1627" si="1114">+ROUND($K1593*I1593,2)</f>
        <v>0</v>
      </c>
    </row>
    <row r="1594" spans="2:21" s="1" customFormat="1" ht="15" customHeight="1" x14ac:dyDescent="0.3">
      <c r="B1594" s="4" t="s">
        <v>3033</v>
      </c>
      <c r="C1594" s="4" t="s">
        <v>1395</v>
      </c>
      <c r="D1594" s="3" t="s">
        <v>28</v>
      </c>
      <c r="E1594" s="18">
        <v>9</v>
      </c>
      <c r="F1594" s="18"/>
      <c r="G1594" s="18"/>
      <c r="H1594" s="18"/>
      <c r="I1594" s="18"/>
      <c r="J1594" s="97">
        <f t="shared" si="1107"/>
        <v>9</v>
      </c>
      <c r="K1594" s="3">
        <v>68.06</v>
      </c>
      <c r="L1594" s="3">
        <f t="shared" si="1108"/>
        <v>612.54</v>
      </c>
      <c r="M1594" s="3">
        <v>68.33</v>
      </c>
      <c r="N1594" s="3">
        <f t="shared" si="1109"/>
        <v>614.97</v>
      </c>
      <c r="O1594" s="3">
        <f t="shared" si="1110"/>
        <v>0.26999999999999602</v>
      </c>
      <c r="P1594" s="3">
        <f t="shared" si="1110"/>
        <v>2.4300000000000637</v>
      </c>
      <c r="R1594" s="3">
        <f t="shared" si="1111"/>
        <v>0</v>
      </c>
      <c r="S1594" s="3">
        <f t="shared" si="1112"/>
        <v>0</v>
      </c>
      <c r="T1594" s="3">
        <f t="shared" si="1113"/>
        <v>0</v>
      </c>
      <c r="U1594" s="3">
        <f t="shared" si="1114"/>
        <v>0</v>
      </c>
    </row>
    <row r="1595" spans="2:21" s="1" customFormat="1" ht="15" customHeight="1" x14ac:dyDescent="0.3">
      <c r="B1595" s="4" t="s">
        <v>3034</v>
      </c>
      <c r="C1595" s="4" t="s">
        <v>1393</v>
      </c>
      <c r="D1595" s="3" t="s">
        <v>28</v>
      </c>
      <c r="E1595" s="18">
        <v>16</v>
      </c>
      <c r="F1595" s="18"/>
      <c r="G1595" s="18"/>
      <c r="H1595" s="18"/>
      <c r="I1595" s="18"/>
      <c r="J1595" s="97">
        <f t="shared" si="1107"/>
        <v>16</v>
      </c>
      <c r="K1595" s="3">
        <v>63.63</v>
      </c>
      <c r="L1595" s="3">
        <f t="shared" si="1108"/>
        <v>1018.08</v>
      </c>
      <c r="M1595" s="3">
        <v>63.9</v>
      </c>
      <c r="N1595" s="3">
        <f t="shared" si="1109"/>
        <v>1022.4</v>
      </c>
      <c r="O1595" s="3">
        <f t="shared" si="1110"/>
        <v>0.26999999999999602</v>
      </c>
      <c r="P1595" s="3">
        <f t="shared" si="1110"/>
        <v>4.3199999999999363</v>
      </c>
      <c r="R1595" s="3">
        <f t="shared" si="1111"/>
        <v>0</v>
      </c>
      <c r="S1595" s="3">
        <f t="shared" si="1112"/>
        <v>0</v>
      </c>
      <c r="T1595" s="3">
        <f t="shared" si="1113"/>
        <v>0</v>
      </c>
      <c r="U1595" s="3">
        <f t="shared" si="1114"/>
        <v>0</v>
      </c>
    </row>
    <row r="1596" spans="2:21" s="1" customFormat="1" ht="15" customHeight="1" x14ac:dyDescent="0.3">
      <c r="B1596" s="4" t="s">
        <v>3035</v>
      </c>
      <c r="C1596" s="4" t="s">
        <v>1391</v>
      </c>
      <c r="D1596" s="3" t="s">
        <v>28</v>
      </c>
      <c r="E1596" s="18">
        <v>16</v>
      </c>
      <c r="F1596" s="18"/>
      <c r="G1596" s="18"/>
      <c r="H1596" s="18"/>
      <c r="I1596" s="18"/>
      <c r="J1596" s="97">
        <f t="shared" si="1107"/>
        <v>16</v>
      </c>
      <c r="K1596" s="3">
        <v>60.58</v>
      </c>
      <c r="L1596" s="3">
        <f t="shared" si="1108"/>
        <v>969.28</v>
      </c>
      <c r="M1596" s="3">
        <v>60.85</v>
      </c>
      <c r="N1596" s="3">
        <f t="shared" si="1109"/>
        <v>973.6</v>
      </c>
      <c r="O1596" s="3">
        <f t="shared" si="1110"/>
        <v>0.27000000000000313</v>
      </c>
      <c r="P1596" s="3">
        <f t="shared" si="1110"/>
        <v>4.32000000000005</v>
      </c>
      <c r="R1596" s="3">
        <f t="shared" si="1111"/>
        <v>0</v>
      </c>
      <c r="S1596" s="3">
        <f t="shared" si="1112"/>
        <v>0</v>
      </c>
      <c r="T1596" s="3">
        <f t="shared" si="1113"/>
        <v>0</v>
      </c>
      <c r="U1596" s="3">
        <f t="shared" si="1114"/>
        <v>0</v>
      </c>
    </row>
    <row r="1597" spans="2:21" s="1" customFormat="1" ht="15" customHeight="1" x14ac:dyDescent="0.3">
      <c r="B1597" s="4" t="s">
        <v>3036</v>
      </c>
      <c r="C1597" s="4" t="s">
        <v>1389</v>
      </c>
      <c r="D1597" s="3" t="s">
        <v>28</v>
      </c>
      <c r="E1597" s="18">
        <v>43</v>
      </c>
      <c r="F1597" s="18"/>
      <c r="G1597" s="18"/>
      <c r="H1597" s="18"/>
      <c r="I1597" s="18"/>
      <c r="J1597" s="97">
        <f t="shared" si="1107"/>
        <v>43</v>
      </c>
      <c r="K1597" s="3">
        <v>52</v>
      </c>
      <c r="L1597" s="3">
        <f t="shared" si="1108"/>
        <v>2236</v>
      </c>
      <c r="M1597" s="3">
        <v>52.27</v>
      </c>
      <c r="N1597" s="3">
        <f t="shared" si="1109"/>
        <v>2247.61</v>
      </c>
      <c r="O1597" s="3">
        <f t="shared" si="1110"/>
        <v>0.27000000000000313</v>
      </c>
      <c r="P1597" s="3">
        <f t="shared" si="1110"/>
        <v>11.610000000000127</v>
      </c>
      <c r="R1597" s="3">
        <f t="shared" si="1111"/>
        <v>0</v>
      </c>
      <c r="S1597" s="3">
        <f t="shared" si="1112"/>
        <v>0</v>
      </c>
      <c r="T1597" s="3">
        <f t="shared" si="1113"/>
        <v>0</v>
      </c>
      <c r="U1597" s="3">
        <f t="shared" si="1114"/>
        <v>0</v>
      </c>
    </row>
    <row r="1598" spans="2:21" s="1" customFormat="1" ht="15" customHeight="1" x14ac:dyDescent="0.3">
      <c r="B1598" s="4" t="s">
        <v>3037</v>
      </c>
      <c r="C1598" s="4" t="s">
        <v>1387</v>
      </c>
      <c r="D1598" s="3" t="s">
        <v>28</v>
      </c>
      <c r="E1598" s="18">
        <v>265</v>
      </c>
      <c r="F1598" s="18"/>
      <c r="G1598" s="18"/>
      <c r="H1598" s="18"/>
      <c r="I1598" s="18"/>
      <c r="J1598" s="97">
        <f t="shared" si="1107"/>
        <v>265</v>
      </c>
      <c r="K1598" s="3">
        <v>46.71</v>
      </c>
      <c r="L1598" s="3">
        <f t="shared" si="1108"/>
        <v>12378.15</v>
      </c>
      <c r="M1598" s="3">
        <v>46.98</v>
      </c>
      <c r="N1598" s="3">
        <f t="shared" si="1109"/>
        <v>12449.7</v>
      </c>
      <c r="O1598" s="3">
        <f t="shared" si="1110"/>
        <v>0.26999999999999602</v>
      </c>
      <c r="P1598" s="3">
        <f t="shared" si="1110"/>
        <v>71.550000000001091</v>
      </c>
      <c r="R1598" s="3">
        <f t="shared" si="1111"/>
        <v>0</v>
      </c>
      <c r="S1598" s="3">
        <f t="shared" si="1112"/>
        <v>0</v>
      </c>
      <c r="T1598" s="3">
        <f t="shared" si="1113"/>
        <v>0</v>
      </c>
      <c r="U1598" s="3">
        <f t="shared" si="1114"/>
        <v>0</v>
      </c>
    </row>
    <row r="1599" spans="2:21" s="1" customFormat="1" ht="15" customHeight="1" x14ac:dyDescent="0.3">
      <c r="B1599" s="4" t="s">
        <v>3038</v>
      </c>
      <c r="C1599" s="4" t="s">
        <v>3039</v>
      </c>
      <c r="D1599" s="3" t="s">
        <v>28</v>
      </c>
      <c r="E1599" s="18">
        <v>10</v>
      </c>
      <c r="F1599" s="18"/>
      <c r="G1599" s="18"/>
      <c r="H1599" s="18"/>
      <c r="I1599" s="18"/>
      <c r="J1599" s="97">
        <f t="shared" si="1107"/>
        <v>10</v>
      </c>
      <c r="K1599" s="3">
        <v>135.04</v>
      </c>
      <c r="L1599" s="3">
        <f t="shared" si="1108"/>
        <v>1350.4</v>
      </c>
      <c r="M1599" s="3">
        <v>135.36000000000001</v>
      </c>
      <c r="N1599" s="3">
        <f t="shared" si="1109"/>
        <v>1353.6</v>
      </c>
      <c r="O1599" s="3">
        <f t="shared" si="1110"/>
        <v>0.3200000000000216</v>
      </c>
      <c r="P1599" s="3">
        <f t="shared" si="1110"/>
        <v>3.1999999999998181</v>
      </c>
      <c r="R1599" s="3">
        <f t="shared" si="1111"/>
        <v>0</v>
      </c>
      <c r="S1599" s="3">
        <f t="shared" si="1112"/>
        <v>0</v>
      </c>
      <c r="T1599" s="3">
        <f t="shared" si="1113"/>
        <v>0</v>
      </c>
      <c r="U1599" s="3">
        <f t="shared" si="1114"/>
        <v>0</v>
      </c>
    </row>
    <row r="1600" spans="2:21" s="1" customFormat="1" ht="15" customHeight="1" x14ac:dyDescent="0.3">
      <c r="B1600" s="4" t="s">
        <v>3040</v>
      </c>
      <c r="C1600" s="4" t="s">
        <v>3041</v>
      </c>
      <c r="D1600" s="3" t="s">
        <v>28</v>
      </c>
      <c r="E1600" s="18">
        <v>3</v>
      </c>
      <c r="F1600" s="18"/>
      <c r="G1600" s="18"/>
      <c r="H1600" s="18"/>
      <c r="I1600" s="18"/>
      <c r="J1600" s="97">
        <f t="shared" si="1107"/>
        <v>3</v>
      </c>
      <c r="K1600" s="3">
        <v>100.66</v>
      </c>
      <c r="L1600" s="3">
        <f t="shared" si="1108"/>
        <v>301.98</v>
      </c>
      <c r="M1600" s="3">
        <v>100.98</v>
      </c>
      <c r="N1600" s="3">
        <f t="shared" si="1109"/>
        <v>302.94</v>
      </c>
      <c r="O1600" s="3">
        <f t="shared" si="1110"/>
        <v>0.32000000000000739</v>
      </c>
      <c r="P1600" s="3">
        <f t="shared" si="1110"/>
        <v>0.95999999999997954</v>
      </c>
      <c r="R1600" s="3">
        <f t="shared" si="1111"/>
        <v>0</v>
      </c>
      <c r="S1600" s="3">
        <f t="shared" si="1112"/>
        <v>0</v>
      </c>
      <c r="T1600" s="3">
        <f t="shared" si="1113"/>
        <v>0</v>
      </c>
      <c r="U1600" s="3">
        <f t="shared" si="1114"/>
        <v>0</v>
      </c>
    </row>
    <row r="1601" spans="2:21" s="1" customFormat="1" ht="15" customHeight="1" x14ac:dyDescent="0.3">
      <c r="B1601" s="4" t="s">
        <v>3042</v>
      </c>
      <c r="C1601" s="4" t="s">
        <v>3043</v>
      </c>
      <c r="D1601" s="3" t="s">
        <v>28</v>
      </c>
      <c r="E1601" s="18">
        <v>14</v>
      </c>
      <c r="F1601" s="18"/>
      <c r="G1601" s="18"/>
      <c r="H1601" s="18"/>
      <c r="I1601" s="18"/>
      <c r="J1601" s="97">
        <f t="shared" si="1107"/>
        <v>14</v>
      </c>
      <c r="K1601" s="3">
        <v>84.71</v>
      </c>
      <c r="L1601" s="3">
        <f t="shared" si="1108"/>
        <v>1185.94</v>
      </c>
      <c r="M1601" s="3">
        <v>85.03</v>
      </c>
      <c r="N1601" s="3">
        <f t="shared" si="1109"/>
        <v>1190.42</v>
      </c>
      <c r="O1601" s="3">
        <f t="shared" si="1110"/>
        <v>0.32000000000000739</v>
      </c>
      <c r="P1601" s="3">
        <f t="shared" si="1110"/>
        <v>4.4800000000000182</v>
      </c>
      <c r="R1601" s="3">
        <f t="shared" si="1111"/>
        <v>0</v>
      </c>
      <c r="S1601" s="3">
        <f t="shared" si="1112"/>
        <v>0</v>
      </c>
      <c r="T1601" s="3">
        <f t="shared" si="1113"/>
        <v>0</v>
      </c>
      <c r="U1601" s="3">
        <f t="shared" si="1114"/>
        <v>0</v>
      </c>
    </row>
    <row r="1602" spans="2:21" s="1" customFormat="1" ht="15" customHeight="1" x14ac:dyDescent="0.3">
      <c r="B1602" s="4" t="s">
        <v>3044</v>
      </c>
      <c r="C1602" s="4" t="s">
        <v>3045</v>
      </c>
      <c r="D1602" s="3" t="s">
        <v>28</v>
      </c>
      <c r="E1602" s="18">
        <v>32</v>
      </c>
      <c r="F1602" s="18"/>
      <c r="G1602" s="18"/>
      <c r="H1602" s="18"/>
      <c r="I1602" s="18"/>
      <c r="J1602" s="97">
        <f t="shared" si="1107"/>
        <v>32</v>
      </c>
      <c r="K1602" s="3">
        <v>67.260000000000005</v>
      </c>
      <c r="L1602" s="3">
        <f t="shared" si="1108"/>
        <v>2152.3200000000002</v>
      </c>
      <c r="M1602" s="3">
        <v>67.58</v>
      </c>
      <c r="N1602" s="3">
        <f t="shared" si="1109"/>
        <v>2162.56</v>
      </c>
      <c r="O1602" s="3">
        <f t="shared" si="1110"/>
        <v>0.31999999999999318</v>
      </c>
      <c r="P1602" s="3">
        <f t="shared" si="1110"/>
        <v>10.239999999999782</v>
      </c>
      <c r="R1602" s="3">
        <f t="shared" si="1111"/>
        <v>0</v>
      </c>
      <c r="S1602" s="3">
        <f t="shared" si="1112"/>
        <v>0</v>
      </c>
      <c r="T1602" s="3">
        <f t="shared" si="1113"/>
        <v>0</v>
      </c>
      <c r="U1602" s="3">
        <f t="shared" si="1114"/>
        <v>0</v>
      </c>
    </row>
    <row r="1603" spans="2:21" s="1" customFormat="1" ht="15" customHeight="1" x14ac:dyDescent="0.3">
      <c r="B1603" s="4" t="s">
        <v>3046</v>
      </c>
      <c r="C1603" s="4" t="s">
        <v>3047</v>
      </c>
      <c r="D1603" s="3" t="s">
        <v>28</v>
      </c>
      <c r="E1603" s="18">
        <v>60</v>
      </c>
      <c r="F1603" s="18"/>
      <c r="G1603" s="18"/>
      <c r="H1603" s="18"/>
      <c r="I1603" s="18"/>
      <c r="J1603" s="97">
        <f t="shared" si="1107"/>
        <v>60</v>
      </c>
      <c r="K1603" s="3">
        <v>56.93</v>
      </c>
      <c r="L1603" s="3">
        <f t="shared" si="1108"/>
        <v>3415.8</v>
      </c>
      <c r="M1603" s="3">
        <v>57.25</v>
      </c>
      <c r="N1603" s="3">
        <f t="shared" si="1109"/>
        <v>3435</v>
      </c>
      <c r="O1603" s="3">
        <f t="shared" si="1110"/>
        <v>0.32000000000000028</v>
      </c>
      <c r="P1603" s="3">
        <f t="shared" si="1110"/>
        <v>19.199999999999818</v>
      </c>
      <c r="R1603" s="3">
        <f t="shared" si="1111"/>
        <v>0</v>
      </c>
      <c r="S1603" s="3">
        <f t="shared" si="1112"/>
        <v>0</v>
      </c>
      <c r="T1603" s="3">
        <f t="shared" si="1113"/>
        <v>0</v>
      </c>
      <c r="U1603" s="3">
        <f t="shared" si="1114"/>
        <v>0</v>
      </c>
    </row>
    <row r="1604" spans="2:21" s="1" customFormat="1" ht="15" customHeight="1" x14ac:dyDescent="0.3">
      <c r="B1604" s="4" t="s">
        <v>3048</v>
      </c>
      <c r="C1604" s="4" t="s">
        <v>3049</v>
      </c>
      <c r="D1604" s="3" t="s">
        <v>28</v>
      </c>
      <c r="E1604" s="18">
        <v>3</v>
      </c>
      <c r="F1604" s="18"/>
      <c r="G1604" s="18"/>
      <c r="H1604" s="18"/>
      <c r="I1604" s="18"/>
      <c r="J1604" s="97">
        <f t="shared" si="1107"/>
        <v>3</v>
      </c>
      <c r="K1604" s="3">
        <v>50.81</v>
      </c>
      <c r="L1604" s="3">
        <f t="shared" si="1108"/>
        <v>152.43</v>
      </c>
      <c r="M1604" s="3">
        <v>51.13</v>
      </c>
      <c r="N1604" s="3">
        <f t="shared" si="1109"/>
        <v>153.38999999999999</v>
      </c>
      <c r="O1604" s="3">
        <f t="shared" si="1110"/>
        <v>0.32000000000000028</v>
      </c>
      <c r="P1604" s="3">
        <f t="shared" si="1110"/>
        <v>0.95999999999997954</v>
      </c>
      <c r="R1604" s="3">
        <f t="shared" si="1111"/>
        <v>0</v>
      </c>
      <c r="S1604" s="3">
        <f t="shared" si="1112"/>
        <v>0</v>
      </c>
      <c r="T1604" s="3">
        <f t="shared" si="1113"/>
        <v>0</v>
      </c>
      <c r="U1604" s="3">
        <f t="shared" si="1114"/>
        <v>0</v>
      </c>
    </row>
    <row r="1605" spans="2:21" s="1" customFormat="1" ht="15" customHeight="1" x14ac:dyDescent="0.3">
      <c r="B1605" s="4" t="s">
        <v>3050</v>
      </c>
      <c r="C1605" s="4" t="s">
        <v>1453</v>
      </c>
      <c r="D1605" s="3" t="s">
        <v>28</v>
      </c>
      <c r="E1605" s="18">
        <v>2</v>
      </c>
      <c r="F1605" s="18"/>
      <c r="G1605" s="18"/>
      <c r="H1605" s="18"/>
      <c r="I1605" s="18"/>
      <c r="J1605" s="97">
        <f t="shared" si="1107"/>
        <v>2</v>
      </c>
      <c r="K1605" s="3">
        <v>121.84</v>
      </c>
      <c r="L1605" s="3">
        <f t="shared" si="1108"/>
        <v>243.68</v>
      </c>
      <c r="M1605" s="3">
        <v>122.11</v>
      </c>
      <c r="N1605" s="3">
        <f t="shared" si="1109"/>
        <v>244.22</v>
      </c>
      <c r="O1605" s="3">
        <f t="shared" si="1110"/>
        <v>0.26999999999999602</v>
      </c>
      <c r="P1605" s="3">
        <f t="shared" si="1110"/>
        <v>0.53999999999999204</v>
      </c>
      <c r="R1605" s="3">
        <f t="shared" si="1111"/>
        <v>0</v>
      </c>
      <c r="S1605" s="3">
        <f t="shared" si="1112"/>
        <v>0</v>
      </c>
      <c r="T1605" s="3">
        <f t="shared" si="1113"/>
        <v>0</v>
      </c>
      <c r="U1605" s="3">
        <f t="shared" si="1114"/>
        <v>0</v>
      </c>
    </row>
    <row r="1606" spans="2:21" s="1" customFormat="1" ht="15" customHeight="1" x14ac:dyDescent="0.3">
      <c r="B1606" s="4" t="s">
        <v>3051</v>
      </c>
      <c r="C1606" s="4" t="s">
        <v>1451</v>
      </c>
      <c r="D1606" s="3" t="s">
        <v>28</v>
      </c>
      <c r="E1606" s="18">
        <v>2</v>
      </c>
      <c r="F1606" s="18"/>
      <c r="G1606" s="18"/>
      <c r="H1606" s="18"/>
      <c r="I1606" s="18"/>
      <c r="J1606" s="97">
        <f t="shared" si="1107"/>
        <v>2</v>
      </c>
      <c r="K1606" s="3">
        <v>79.95</v>
      </c>
      <c r="L1606" s="3">
        <f t="shared" si="1108"/>
        <v>159.9</v>
      </c>
      <c r="M1606" s="3">
        <v>80.22</v>
      </c>
      <c r="N1606" s="3">
        <f t="shared" si="1109"/>
        <v>160.44</v>
      </c>
      <c r="O1606" s="3">
        <f t="shared" si="1110"/>
        <v>0.26999999999999602</v>
      </c>
      <c r="P1606" s="3">
        <f t="shared" si="1110"/>
        <v>0.53999999999999204</v>
      </c>
      <c r="R1606" s="3">
        <f t="shared" si="1111"/>
        <v>0</v>
      </c>
      <c r="S1606" s="3">
        <f t="shared" si="1112"/>
        <v>0</v>
      </c>
      <c r="T1606" s="3">
        <f t="shared" si="1113"/>
        <v>0</v>
      </c>
      <c r="U1606" s="3">
        <f t="shared" si="1114"/>
        <v>0</v>
      </c>
    </row>
    <row r="1607" spans="2:21" s="1" customFormat="1" ht="15" customHeight="1" x14ac:dyDescent="0.3">
      <c r="B1607" s="4" t="s">
        <v>3052</v>
      </c>
      <c r="C1607" s="4" t="s">
        <v>1449</v>
      </c>
      <c r="D1607" s="3" t="s">
        <v>28</v>
      </c>
      <c r="E1607" s="18">
        <v>2</v>
      </c>
      <c r="F1607" s="18"/>
      <c r="G1607" s="18"/>
      <c r="H1607" s="18"/>
      <c r="I1607" s="18"/>
      <c r="J1607" s="97">
        <f t="shared" si="1107"/>
        <v>2</v>
      </c>
      <c r="K1607" s="3">
        <v>76.900000000000006</v>
      </c>
      <c r="L1607" s="3">
        <f t="shared" si="1108"/>
        <v>153.80000000000001</v>
      </c>
      <c r="M1607" s="3">
        <v>77.17</v>
      </c>
      <c r="N1607" s="3">
        <f t="shared" si="1109"/>
        <v>154.34</v>
      </c>
      <c r="O1607" s="3">
        <f t="shared" si="1110"/>
        <v>0.26999999999999602</v>
      </c>
      <c r="P1607" s="3">
        <f t="shared" si="1110"/>
        <v>0.53999999999999204</v>
      </c>
      <c r="R1607" s="3">
        <f t="shared" si="1111"/>
        <v>0</v>
      </c>
      <c r="S1607" s="3">
        <f t="shared" si="1112"/>
        <v>0</v>
      </c>
      <c r="T1607" s="3">
        <f t="shared" si="1113"/>
        <v>0</v>
      </c>
      <c r="U1607" s="3">
        <f t="shared" si="1114"/>
        <v>0</v>
      </c>
    </row>
    <row r="1608" spans="2:21" s="1" customFormat="1" ht="15" customHeight="1" x14ac:dyDescent="0.3">
      <c r="B1608" s="4" t="s">
        <v>3053</v>
      </c>
      <c r="C1608" s="4" t="s">
        <v>1447</v>
      </c>
      <c r="D1608" s="3" t="s">
        <v>28</v>
      </c>
      <c r="E1608" s="18">
        <v>4</v>
      </c>
      <c r="F1608" s="18"/>
      <c r="G1608" s="18"/>
      <c r="H1608" s="18"/>
      <c r="I1608" s="18"/>
      <c r="J1608" s="97">
        <f t="shared" si="1107"/>
        <v>4</v>
      </c>
      <c r="K1608" s="3">
        <v>58.55</v>
      </c>
      <c r="L1608" s="3">
        <f t="shared" si="1108"/>
        <v>234.2</v>
      </c>
      <c r="M1608" s="3">
        <v>58.82</v>
      </c>
      <c r="N1608" s="3">
        <f t="shared" si="1109"/>
        <v>235.28</v>
      </c>
      <c r="O1608" s="3">
        <f t="shared" si="1110"/>
        <v>0.27000000000000313</v>
      </c>
      <c r="P1608" s="3">
        <f t="shared" si="1110"/>
        <v>1.0800000000000125</v>
      </c>
      <c r="R1608" s="3">
        <f t="shared" si="1111"/>
        <v>0</v>
      </c>
      <c r="S1608" s="3">
        <f t="shared" si="1112"/>
        <v>0</v>
      </c>
      <c r="T1608" s="3">
        <f t="shared" si="1113"/>
        <v>0</v>
      </c>
      <c r="U1608" s="3">
        <f t="shared" si="1114"/>
        <v>0</v>
      </c>
    </row>
    <row r="1609" spans="2:21" s="1" customFormat="1" ht="15" customHeight="1" x14ac:dyDescent="0.3">
      <c r="B1609" s="4" t="s">
        <v>3054</v>
      </c>
      <c r="C1609" s="4" t="s">
        <v>3055</v>
      </c>
      <c r="D1609" s="3" t="s">
        <v>28</v>
      </c>
      <c r="E1609" s="18">
        <v>3</v>
      </c>
      <c r="F1609" s="18"/>
      <c r="G1609" s="18"/>
      <c r="H1609" s="18"/>
      <c r="I1609" s="18"/>
      <c r="J1609" s="97">
        <f t="shared" si="1107"/>
        <v>3</v>
      </c>
      <c r="K1609" s="3">
        <v>74.77</v>
      </c>
      <c r="L1609" s="3">
        <f t="shared" si="1108"/>
        <v>224.31</v>
      </c>
      <c r="M1609" s="3">
        <v>75.040000000000006</v>
      </c>
      <c r="N1609" s="3">
        <f t="shared" si="1109"/>
        <v>225.12</v>
      </c>
      <c r="O1609" s="3">
        <f t="shared" si="1110"/>
        <v>0.27000000000001023</v>
      </c>
      <c r="P1609" s="3">
        <f t="shared" si="1110"/>
        <v>0.81000000000000227</v>
      </c>
      <c r="R1609" s="3">
        <f t="shared" si="1111"/>
        <v>0</v>
      </c>
      <c r="S1609" s="3">
        <f t="shared" si="1112"/>
        <v>0</v>
      </c>
      <c r="T1609" s="3">
        <f t="shared" si="1113"/>
        <v>0</v>
      </c>
      <c r="U1609" s="3">
        <f t="shared" si="1114"/>
        <v>0</v>
      </c>
    </row>
    <row r="1610" spans="2:21" s="1" customFormat="1" ht="15" customHeight="1" x14ac:dyDescent="0.3">
      <c r="B1610" s="4" t="s">
        <v>3056</v>
      </c>
      <c r="C1610" s="4" t="s">
        <v>3057</v>
      </c>
      <c r="D1610" s="3" t="s">
        <v>28</v>
      </c>
      <c r="E1610" s="18">
        <v>4</v>
      </c>
      <c r="F1610" s="18"/>
      <c r="G1610" s="18"/>
      <c r="H1610" s="18"/>
      <c r="I1610" s="18"/>
      <c r="J1610" s="97">
        <f t="shared" si="1107"/>
        <v>4</v>
      </c>
      <c r="K1610" s="3">
        <v>56.6</v>
      </c>
      <c r="L1610" s="3">
        <f t="shared" si="1108"/>
        <v>226.4</v>
      </c>
      <c r="M1610" s="3">
        <v>56.87</v>
      </c>
      <c r="N1610" s="3">
        <f t="shared" si="1109"/>
        <v>227.48</v>
      </c>
      <c r="O1610" s="3">
        <f t="shared" si="1110"/>
        <v>0.26999999999999602</v>
      </c>
      <c r="P1610" s="3">
        <f t="shared" si="1110"/>
        <v>1.0799999999999841</v>
      </c>
      <c r="R1610" s="3">
        <f t="shared" si="1111"/>
        <v>0</v>
      </c>
      <c r="S1610" s="3">
        <f t="shared" si="1112"/>
        <v>0</v>
      </c>
      <c r="T1610" s="3">
        <f t="shared" si="1113"/>
        <v>0</v>
      </c>
      <c r="U1610" s="3">
        <f t="shared" si="1114"/>
        <v>0</v>
      </c>
    </row>
    <row r="1611" spans="2:21" s="1" customFormat="1" ht="15" customHeight="1" x14ac:dyDescent="0.3">
      <c r="B1611" s="4" t="s">
        <v>3058</v>
      </c>
      <c r="C1611" s="4" t="s">
        <v>1437</v>
      </c>
      <c r="D1611" s="3" t="s">
        <v>28</v>
      </c>
      <c r="E1611" s="18">
        <v>4</v>
      </c>
      <c r="F1611" s="18"/>
      <c r="G1611" s="18"/>
      <c r="H1611" s="18"/>
      <c r="I1611" s="18"/>
      <c r="J1611" s="97">
        <f t="shared" si="1107"/>
        <v>4</v>
      </c>
      <c r="K1611" s="3">
        <v>55.02</v>
      </c>
      <c r="L1611" s="3">
        <f t="shared" si="1108"/>
        <v>220.08</v>
      </c>
      <c r="M1611" s="3">
        <v>55.29</v>
      </c>
      <c r="N1611" s="3">
        <f t="shared" si="1109"/>
        <v>221.16</v>
      </c>
      <c r="O1611" s="3">
        <f t="shared" si="1110"/>
        <v>0.26999999999999602</v>
      </c>
      <c r="P1611" s="3">
        <f t="shared" si="1110"/>
        <v>1.0799999999999841</v>
      </c>
      <c r="R1611" s="3">
        <f t="shared" si="1111"/>
        <v>0</v>
      </c>
      <c r="S1611" s="3">
        <f t="shared" si="1112"/>
        <v>0</v>
      </c>
      <c r="T1611" s="3">
        <f t="shared" si="1113"/>
        <v>0</v>
      </c>
      <c r="U1611" s="3">
        <f t="shared" si="1114"/>
        <v>0</v>
      </c>
    </row>
    <row r="1612" spans="2:21" s="1" customFormat="1" ht="15" customHeight="1" x14ac:dyDescent="0.3">
      <c r="B1612" s="4" t="s">
        <v>3059</v>
      </c>
      <c r="C1612" s="4" t="s">
        <v>1435</v>
      </c>
      <c r="D1612" s="3" t="s">
        <v>28</v>
      </c>
      <c r="E1612" s="18">
        <v>9</v>
      </c>
      <c r="F1612" s="18"/>
      <c r="G1612" s="18"/>
      <c r="H1612" s="18"/>
      <c r="I1612" s="18"/>
      <c r="J1612" s="97">
        <f t="shared" si="1107"/>
        <v>9</v>
      </c>
      <c r="K1612" s="3">
        <v>56.11</v>
      </c>
      <c r="L1612" s="3">
        <f t="shared" si="1108"/>
        <v>504.99</v>
      </c>
      <c r="M1612" s="3">
        <v>56.38</v>
      </c>
      <c r="N1612" s="3">
        <f t="shared" si="1109"/>
        <v>507.42</v>
      </c>
      <c r="O1612" s="3">
        <f t="shared" si="1110"/>
        <v>0.27000000000000313</v>
      </c>
      <c r="P1612" s="3">
        <f t="shared" si="1110"/>
        <v>2.4300000000000068</v>
      </c>
      <c r="R1612" s="3">
        <f t="shared" si="1111"/>
        <v>0</v>
      </c>
      <c r="S1612" s="3">
        <f t="shared" si="1112"/>
        <v>0</v>
      </c>
      <c r="T1612" s="3">
        <f t="shared" si="1113"/>
        <v>0</v>
      </c>
      <c r="U1612" s="3">
        <f t="shared" si="1114"/>
        <v>0</v>
      </c>
    </row>
    <row r="1613" spans="2:21" s="1" customFormat="1" ht="15" customHeight="1" x14ac:dyDescent="0.3">
      <c r="B1613" s="4" t="s">
        <v>3060</v>
      </c>
      <c r="C1613" s="4" t="s">
        <v>1431</v>
      </c>
      <c r="D1613" s="3" t="s">
        <v>28</v>
      </c>
      <c r="E1613" s="18">
        <v>30</v>
      </c>
      <c r="F1613" s="18"/>
      <c r="G1613" s="18"/>
      <c r="H1613" s="18"/>
      <c r="I1613" s="18"/>
      <c r="J1613" s="97">
        <f t="shared" si="1107"/>
        <v>30</v>
      </c>
      <c r="K1613" s="3">
        <v>52.19</v>
      </c>
      <c r="L1613" s="3">
        <f t="shared" si="1108"/>
        <v>1565.7</v>
      </c>
      <c r="M1613" s="3">
        <v>52.46</v>
      </c>
      <c r="N1613" s="3">
        <f t="shared" si="1109"/>
        <v>1573.8</v>
      </c>
      <c r="O1613" s="3">
        <f t="shared" si="1110"/>
        <v>0.27000000000000313</v>
      </c>
      <c r="P1613" s="3">
        <f t="shared" si="1110"/>
        <v>8.0999999999999091</v>
      </c>
      <c r="R1613" s="3">
        <f t="shared" si="1111"/>
        <v>0</v>
      </c>
      <c r="S1613" s="3">
        <f t="shared" si="1112"/>
        <v>0</v>
      </c>
      <c r="T1613" s="3">
        <f t="shared" si="1113"/>
        <v>0</v>
      </c>
      <c r="U1613" s="3">
        <f t="shared" si="1114"/>
        <v>0</v>
      </c>
    </row>
    <row r="1614" spans="2:21" s="1" customFormat="1" ht="15" customHeight="1" x14ac:dyDescent="0.3">
      <c r="B1614" s="4" t="s">
        <v>3061</v>
      </c>
      <c r="C1614" s="4" t="s">
        <v>1429</v>
      </c>
      <c r="D1614" s="3" t="s">
        <v>28</v>
      </c>
      <c r="E1614" s="18">
        <v>12</v>
      </c>
      <c r="F1614" s="18"/>
      <c r="G1614" s="18"/>
      <c r="H1614" s="18"/>
      <c r="I1614" s="18"/>
      <c r="J1614" s="97">
        <f t="shared" si="1107"/>
        <v>12</v>
      </c>
      <c r="K1614" s="3">
        <v>54.72</v>
      </c>
      <c r="L1614" s="3">
        <f t="shared" si="1108"/>
        <v>656.64</v>
      </c>
      <c r="M1614" s="3">
        <v>54.99</v>
      </c>
      <c r="N1614" s="3">
        <f t="shared" si="1109"/>
        <v>659.88</v>
      </c>
      <c r="O1614" s="3">
        <f t="shared" si="1110"/>
        <v>0.27000000000000313</v>
      </c>
      <c r="P1614" s="3">
        <f t="shared" si="1110"/>
        <v>3.2400000000000091</v>
      </c>
      <c r="R1614" s="3">
        <f t="shared" si="1111"/>
        <v>0</v>
      </c>
      <c r="S1614" s="3">
        <f t="shared" si="1112"/>
        <v>0</v>
      </c>
      <c r="T1614" s="3">
        <f t="shared" si="1113"/>
        <v>0</v>
      </c>
      <c r="U1614" s="3">
        <f t="shared" si="1114"/>
        <v>0</v>
      </c>
    </row>
    <row r="1615" spans="2:21" s="1" customFormat="1" ht="15" customHeight="1" x14ac:dyDescent="0.3">
      <c r="B1615" s="4" t="s">
        <v>3062</v>
      </c>
      <c r="C1615" s="4" t="s">
        <v>1427</v>
      </c>
      <c r="D1615" s="3" t="s">
        <v>28</v>
      </c>
      <c r="E1615" s="18">
        <v>88</v>
      </c>
      <c r="F1615" s="18"/>
      <c r="G1615" s="18"/>
      <c r="H1615" s="18"/>
      <c r="I1615" s="18"/>
      <c r="J1615" s="97">
        <f t="shared" si="1107"/>
        <v>88</v>
      </c>
      <c r="K1615" s="3">
        <v>49.81</v>
      </c>
      <c r="L1615" s="3">
        <f t="shared" si="1108"/>
        <v>4383.28</v>
      </c>
      <c r="M1615" s="3">
        <v>50.08</v>
      </c>
      <c r="N1615" s="3">
        <f t="shared" si="1109"/>
        <v>4407.04</v>
      </c>
      <c r="O1615" s="3">
        <f t="shared" si="1110"/>
        <v>0.26999999999999602</v>
      </c>
      <c r="P1615" s="3">
        <f t="shared" si="1110"/>
        <v>23.760000000000218</v>
      </c>
      <c r="R1615" s="3">
        <f t="shared" si="1111"/>
        <v>0</v>
      </c>
      <c r="S1615" s="3">
        <f t="shared" si="1112"/>
        <v>0</v>
      </c>
      <c r="T1615" s="3">
        <f t="shared" si="1113"/>
        <v>0</v>
      </c>
      <c r="U1615" s="3">
        <f t="shared" si="1114"/>
        <v>0</v>
      </c>
    </row>
    <row r="1616" spans="2:21" s="1" customFormat="1" ht="15" customHeight="1" x14ac:dyDescent="0.3">
      <c r="B1616" s="4" t="s">
        <v>3063</v>
      </c>
      <c r="C1616" s="4" t="s">
        <v>3064</v>
      </c>
      <c r="D1616" s="3" t="s">
        <v>28</v>
      </c>
      <c r="E1616" s="18">
        <v>12</v>
      </c>
      <c r="F1616" s="18"/>
      <c r="G1616" s="18"/>
      <c r="H1616" s="18"/>
      <c r="I1616" s="18"/>
      <c r="J1616" s="97">
        <f t="shared" si="1107"/>
        <v>12</v>
      </c>
      <c r="K1616" s="3">
        <v>153.41999999999999</v>
      </c>
      <c r="L1616" s="3">
        <f t="shared" si="1108"/>
        <v>1841.04</v>
      </c>
      <c r="M1616" s="3">
        <v>154</v>
      </c>
      <c r="N1616" s="3">
        <f t="shared" si="1109"/>
        <v>1848</v>
      </c>
      <c r="O1616" s="3">
        <f t="shared" si="1110"/>
        <v>0.58000000000001251</v>
      </c>
      <c r="P1616" s="3">
        <f t="shared" si="1110"/>
        <v>6.9600000000000364</v>
      </c>
      <c r="R1616" s="3">
        <f t="shared" si="1111"/>
        <v>0</v>
      </c>
      <c r="S1616" s="3">
        <f t="shared" si="1112"/>
        <v>0</v>
      </c>
      <c r="T1616" s="3">
        <f t="shared" si="1113"/>
        <v>0</v>
      </c>
      <c r="U1616" s="3">
        <f t="shared" si="1114"/>
        <v>0</v>
      </c>
    </row>
    <row r="1617" spans="2:21" s="1" customFormat="1" ht="15" customHeight="1" x14ac:dyDescent="0.3">
      <c r="B1617" s="4" t="s">
        <v>3065</v>
      </c>
      <c r="C1617" s="4" t="s">
        <v>3066</v>
      </c>
      <c r="D1617" s="3" t="s">
        <v>28</v>
      </c>
      <c r="E1617" s="18">
        <v>4</v>
      </c>
      <c r="F1617" s="18"/>
      <c r="G1617" s="18"/>
      <c r="H1617" s="18"/>
      <c r="I1617" s="18"/>
      <c r="J1617" s="97">
        <f t="shared" si="1107"/>
        <v>4</v>
      </c>
      <c r="K1617" s="3">
        <v>65.22</v>
      </c>
      <c r="L1617" s="3">
        <f t="shared" si="1108"/>
        <v>260.88</v>
      </c>
      <c r="M1617" s="3">
        <v>65.8</v>
      </c>
      <c r="N1617" s="3">
        <f t="shared" si="1109"/>
        <v>263.2</v>
      </c>
      <c r="O1617" s="3">
        <f t="shared" si="1110"/>
        <v>0.57999999999999829</v>
      </c>
      <c r="P1617" s="3">
        <f t="shared" si="1110"/>
        <v>2.3199999999999932</v>
      </c>
      <c r="R1617" s="3">
        <f t="shared" si="1111"/>
        <v>0</v>
      </c>
      <c r="S1617" s="3">
        <f t="shared" si="1112"/>
        <v>0</v>
      </c>
      <c r="T1617" s="3">
        <f t="shared" si="1113"/>
        <v>0</v>
      </c>
      <c r="U1617" s="3">
        <f t="shared" si="1114"/>
        <v>0</v>
      </c>
    </row>
    <row r="1618" spans="2:21" s="1" customFormat="1" ht="15" customHeight="1" x14ac:dyDescent="0.3">
      <c r="B1618" s="4" t="s">
        <v>3067</v>
      </c>
      <c r="C1618" s="4" t="s">
        <v>3068</v>
      </c>
      <c r="D1618" s="3" t="s">
        <v>28</v>
      </c>
      <c r="E1618" s="18">
        <v>5</v>
      </c>
      <c r="F1618" s="18"/>
      <c r="G1618" s="18"/>
      <c r="H1618" s="18"/>
      <c r="I1618" s="18"/>
      <c r="J1618" s="97">
        <f t="shared" si="1107"/>
        <v>5</v>
      </c>
      <c r="K1618" s="3">
        <v>73.92</v>
      </c>
      <c r="L1618" s="3">
        <f t="shared" si="1108"/>
        <v>369.6</v>
      </c>
      <c r="M1618" s="3">
        <v>74.5</v>
      </c>
      <c r="N1618" s="3">
        <f t="shared" si="1109"/>
        <v>372.5</v>
      </c>
      <c r="O1618" s="3">
        <f t="shared" si="1110"/>
        <v>0.57999999999999829</v>
      </c>
      <c r="P1618" s="3">
        <f t="shared" si="1110"/>
        <v>2.8999999999999773</v>
      </c>
      <c r="R1618" s="3">
        <f t="shared" si="1111"/>
        <v>0</v>
      </c>
      <c r="S1618" s="3">
        <f t="shared" si="1112"/>
        <v>0</v>
      </c>
      <c r="T1618" s="3">
        <f t="shared" si="1113"/>
        <v>0</v>
      </c>
      <c r="U1618" s="3">
        <f t="shared" si="1114"/>
        <v>0</v>
      </c>
    </row>
    <row r="1619" spans="2:21" s="1" customFormat="1" ht="15" customHeight="1" x14ac:dyDescent="0.3">
      <c r="B1619" s="4" t="s">
        <v>3069</v>
      </c>
      <c r="C1619" s="4" t="s">
        <v>2978</v>
      </c>
      <c r="D1619" s="3" t="s">
        <v>28</v>
      </c>
      <c r="E1619" s="18">
        <v>3</v>
      </c>
      <c r="F1619" s="18"/>
      <c r="G1619" s="18"/>
      <c r="H1619" s="18"/>
      <c r="I1619" s="18"/>
      <c r="J1619" s="97">
        <f t="shared" si="1107"/>
        <v>3</v>
      </c>
      <c r="K1619" s="3">
        <v>69.92</v>
      </c>
      <c r="L1619" s="3">
        <f t="shared" si="1108"/>
        <v>209.76</v>
      </c>
      <c r="M1619" s="3">
        <v>70.5</v>
      </c>
      <c r="N1619" s="3">
        <f t="shared" si="1109"/>
        <v>211.5</v>
      </c>
      <c r="O1619" s="3">
        <f t="shared" si="1110"/>
        <v>0.57999999999999829</v>
      </c>
      <c r="P1619" s="3">
        <f t="shared" si="1110"/>
        <v>1.7400000000000091</v>
      </c>
      <c r="R1619" s="3">
        <f t="shared" si="1111"/>
        <v>0</v>
      </c>
      <c r="S1619" s="3">
        <f t="shared" si="1112"/>
        <v>0</v>
      </c>
      <c r="T1619" s="3">
        <f t="shared" si="1113"/>
        <v>0</v>
      </c>
      <c r="U1619" s="3">
        <f t="shared" si="1114"/>
        <v>0</v>
      </c>
    </row>
    <row r="1620" spans="2:21" s="1" customFormat="1" ht="15" customHeight="1" x14ac:dyDescent="0.3">
      <c r="B1620" s="4" t="s">
        <v>3070</v>
      </c>
      <c r="C1620" s="4" t="s">
        <v>2980</v>
      </c>
      <c r="D1620" s="3" t="s">
        <v>28</v>
      </c>
      <c r="E1620" s="18">
        <v>22</v>
      </c>
      <c r="F1620" s="18"/>
      <c r="G1620" s="18"/>
      <c r="H1620" s="18"/>
      <c r="I1620" s="18"/>
      <c r="J1620" s="97">
        <f t="shared" si="1107"/>
        <v>22</v>
      </c>
      <c r="K1620" s="3">
        <v>72.52</v>
      </c>
      <c r="L1620" s="3">
        <f t="shared" si="1108"/>
        <v>1595.44</v>
      </c>
      <c r="M1620" s="3">
        <v>73.099999999999994</v>
      </c>
      <c r="N1620" s="3">
        <f t="shared" si="1109"/>
        <v>1608.2</v>
      </c>
      <c r="O1620" s="3">
        <f t="shared" si="1110"/>
        <v>0.57999999999999829</v>
      </c>
      <c r="P1620" s="3">
        <f t="shared" si="1110"/>
        <v>12.759999999999991</v>
      </c>
      <c r="R1620" s="3">
        <f t="shared" si="1111"/>
        <v>0</v>
      </c>
      <c r="S1620" s="3">
        <f t="shared" si="1112"/>
        <v>0</v>
      </c>
      <c r="T1620" s="3">
        <f t="shared" si="1113"/>
        <v>0</v>
      </c>
      <c r="U1620" s="3">
        <f t="shared" si="1114"/>
        <v>0</v>
      </c>
    </row>
    <row r="1621" spans="2:21" s="1" customFormat="1" ht="15" customHeight="1" x14ac:dyDescent="0.3">
      <c r="B1621" s="4" t="s">
        <v>3071</v>
      </c>
      <c r="C1621" s="4" t="s">
        <v>2982</v>
      </c>
      <c r="D1621" s="3" t="s">
        <v>28</v>
      </c>
      <c r="E1621" s="18">
        <v>200</v>
      </c>
      <c r="F1621" s="18"/>
      <c r="G1621" s="18"/>
      <c r="H1621" s="18"/>
      <c r="I1621" s="18"/>
      <c r="J1621" s="97">
        <f t="shared" si="1107"/>
        <v>200</v>
      </c>
      <c r="K1621" s="3">
        <v>65.22</v>
      </c>
      <c r="L1621" s="3">
        <f t="shared" si="1108"/>
        <v>13044</v>
      </c>
      <c r="M1621" s="3">
        <v>65.8</v>
      </c>
      <c r="N1621" s="3">
        <f t="shared" si="1109"/>
        <v>13160</v>
      </c>
      <c r="O1621" s="3">
        <f t="shared" si="1110"/>
        <v>0.57999999999999829</v>
      </c>
      <c r="P1621" s="3">
        <f t="shared" si="1110"/>
        <v>116</v>
      </c>
      <c r="R1621" s="3">
        <f t="shared" si="1111"/>
        <v>0</v>
      </c>
      <c r="S1621" s="3">
        <f t="shared" si="1112"/>
        <v>0</v>
      </c>
      <c r="T1621" s="3">
        <f t="shared" si="1113"/>
        <v>0</v>
      </c>
      <c r="U1621" s="3">
        <f t="shared" si="1114"/>
        <v>0</v>
      </c>
    </row>
    <row r="1622" spans="2:21" s="1" customFormat="1" ht="15" customHeight="1" x14ac:dyDescent="0.3">
      <c r="B1622" s="4" t="s">
        <v>3072</v>
      </c>
      <c r="C1622" s="4" t="s">
        <v>3073</v>
      </c>
      <c r="D1622" s="3" t="s">
        <v>28</v>
      </c>
      <c r="E1622" s="18">
        <v>20</v>
      </c>
      <c r="F1622" s="18"/>
      <c r="G1622" s="18"/>
      <c r="H1622" s="18"/>
      <c r="I1622" s="18"/>
      <c r="J1622" s="97">
        <f t="shared" si="1107"/>
        <v>20</v>
      </c>
      <c r="K1622" s="3">
        <v>65.84</v>
      </c>
      <c r="L1622" s="3">
        <f t="shared" si="1108"/>
        <v>1316.8</v>
      </c>
      <c r="M1622" s="3">
        <v>66.42</v>
      </c>
      <c r="N1622" s="3">
        <f t="shared" si="1109"/>
        <v>1328.4</v>
      </c>
      <c r="O1622" s="3">
        <f t="shared" si="1110"/>
        <v>0.57999999999999829</v>
      </c>
      <c r="P1622" s="3">
        <f t="shared" si="1110"/>
        <v>11.600000000000136</v>
      </c>
      <c r="R1622" s="3">
        <f t="shared" si="1111"/>
        <v>0</v>
      </c>
      <c r="S1622" s="3">
        <f t="shared" si="1112"/>
        <v>0</v>
      </c>
      <c r="T1622" s="3">
        <f t="shared" si="1113"/>
        <v>0</v>
      </c>
      <c r="U1622" s="3">
        <f t="shared" si="1114"/>
        <v>0</v>
      </c>
    </row>
    <row r="1623" spans="2:21" s="1" customFormat="1" ht="15" customHeight="1" x14ac:dyDescent="0.3">
      <c r="B1623" s="4" t="s">
        <v>3074</v>
      </c>
      <c r="C1623" s="4" t="s">
        <v>3075</v>
      </c>
      <c r="D1623" s="3" t="s">
        <v>28</v>
      </c>
      <c r="E1623" s="18">
        <v>7</v>
      </c>
      <c r="F1623" s="18"/>
      <c r="G1623" s="18"/>
      <c r="H1623" s="18"/>
      <c r="I1623" s="18"/>
      <c r="J1623" s="97">
        <f t="shared" si="1107"/>
        <v>7</v>
      </c>
      <c r="K1623" s="3">
        <v>62.34</v>
      </c>
      <c r="L1623" s="3">
        <f t="shared" si="1108"/>
        <v>436.38</v>
      </c>
      <c r="M1623" s="3">
        <v>62.92</v>
      </c>
      <c r="N1623" s="3">
        <f t="shared" si="1109"/>
        <v>440.44</v>
      </c>
      <c r="O1623" s="3">
        <f t="shared" si="1110"/>
        <v>0.57999999999999829</v>
      </c>
      <c r="P1623" s="3">
        <f t="shared" si="1110"/>
        <v>4.0600000000000023</v>
      </c>
      <c r="R1623" s="3">
        <f t="shared" si="1111"/>
        <v>0</v>
      </c>
      <c r="S1623" s="3">
        <f t="shared" si="1112"/>
        <v>0</v>
      </c>
      <c r="T1623" s="3">
        <f t="shared" si="1113"/>
        <v>0</v>
      </c>
      <c r="U1623" s="3">
        <f t="shared" si="1114"/>
        <v>0</v>
      </c>
    </row>
    <row r="1624" spans="2:21" s="1" customFormat="1" ht="15" customHeight="1" x14ac:dyDescent="0.3">
      <c r="B1624" s="4" t="s">
        <v>3076</v>
      </c>
      <c r="C1624" s="4" t="s">
        <v>3077</v>
      </c>
      <c r="D1624" s="3" t="s">
        <v>28</v>
      </c>
      <c r="E1624" s="18">
        <v>3</v>
      </c>
      <c r="F1624" s="18"/>
      <c r="G1624" s="18"/>
      <c r="H1624" s="18"/>
      <c r="I1624" s="18"/>
      <c r="J1624" s="97">
        <f t="shared" si="1107"/>
        <v>3</v>
      </c>
      <c r="K1624" s="3">
        <v>59.44</v>
      </c>
      <c r="L1624" s="3">
        <f t="shared" si="1108"/>
        <v>178.32</v>
      </c>
      <c r="M1624" s="3">
        <v>60.02</v>
      </c>
      <c r="N1624" s="3">
        <f t="shared" si="1109"/>
        <v>180.06</v>
      </c>
      <c r="O1624" s="3">
        <f t="shared" si="1110"/>
        <v>0.5800000000000054</v>
      </c>
      <c r="P1624" s="3">
        <f t="shared" si="1110"/>
        <v>1.7400000000000091</v>
      </c>
      <c r="R1624" s="3">
        <f t="shared" si="1111"/>
        <v>0</v>
      </c>
      <c r="S1624" s="3">
        <f t="shared" si="1112"/>
        <v>0</v>
      </c>
      <c r="T1624" s="3">
        <f t="shared" si="1113"/>
        <v>0</v>
      </c>
      <c r="U1624" s="3">
        <f t="shared" si="1114"/>
        <v>0</v>
      </c>
    </row>
    <row r="1625" spans="2:21" s="1" customFormat="1" ht="15" customHeight="1" x14ac:dyDescent="0.3">
      <c r="B1625" s="4" t="s">
        <v>3078</v>
      </c>
      <c r="C1625" s="4" t="s">
        <v>3079</v>
      </c>
      <c r="D1625" s="3" t="s">
        <v>28</v>
      </c>
      <c r="E1625" s="18">
        <v>3</v>
      </c>
      <c r="F1625" s="18"/>
      <c r="G1625" s="18"/>
      <c r="H1625" s="18"/>
      <c r="I1625" s="18"/>
      <c r="J1625" s="97">
        <f t="shared" si="1107"/>
        <v>3</v>
      </c>
      <c r="K1625" s="3">
        <v>57.34</v>
      </c>
      <c r="L1625" s="3">
        <f t="shared" si="1108"/>
        <v>172.02</v>
      </c>
      <c r="M1625" s="3">
        <v>57.92</v>
      </c>
      <c r="N1625" s="3">
        <f t="shared" si="1109"/>
        <v>173.76</v>
      </c>
      <c r="O1625" s="3">
        <f t="shared" si="1110"/>
        <v>0.57999999999999829</v>
      </c>
      <c r="P1625" s="3">
        <f t="shared" si="1110"/>
        <v>1.7399999999999807</v>
      </c>
      <c r="R1625" s="3">
        <f t="shared" si="1111"/>
        <v>0</v>
      </c>
      <c r="S1625" s="3">
        <f t="shared" si="1112"/>
        <v>0</v>
      </c>
      <c r="T1625" s="3">
        <f t="shared" si="1113"/>
        <v>0</v>
      </c>
      <c r="U1625" s="3">
        <f t="shared" si="1114"/>
        <v>0</v>
      </c>
    </row>
    <row r="1626" spans="2:21" s="1" customFormat="1" ht="15" customHeight="1" x14ac:dyDescent="0.3">
      <c r="B1626" s="4" t="s">
        <v>3080</v>
      </c>
      <c r="C1626" s="4" t="s">
        <v>3081</v>
      </c>
      <c r="D1626" s="3" t="s">
        <v>28</v>
      </c>
      <c r="E1626" s="18">
        <v>24</v>
      </c>
      <c r="F1626" s="18"/>
      <c r="G1626" s="18"/>
      <c r="H1626" s="18"/>
      <c r="I1626" s="18"/>
      <c r="J1626" s="97">
        <f t="shared" si="1107"/>
        <v>24</v>
      </c>
      <c r="K1626" s="3">
        <v>55.74</v>
      </c>
      <c r="L1626" s="3">
        <f t="shared" si="1108"/>
        <v>1337.76</v>
      </c>
      <c r="M1626" s="3">
        <v>56.32</v>
      </c>
      <c r="N1626" s="3">
        <f t="shared" si="1109"/>
        <v>1351.68</v>
      </c>
      <c r="O1626" s="3">
        <f t="shared" si="1110"/>
        <v>0.57999999999999829</v>
      </c>
      <c r="P1626" s="3">
        <f t="shared" si="1110"/>
        <v>13.920000000000073</v>
      </c>
      <c r="R1626" s="3">
        <f t="shared" si="1111"/>
        <v>0</v>
      </c>
      <c r="S1626" s="3">
        <f t="shared" si="1112"/>
        <v>0</v>
      </c>
      <c r="T1626" s="3">
        <f t="shared" si="1113"/>
        <v>0</v>
      </c>
      <c r="U1626" s="3">
        <f t="shared" si="1114"/>
        <v>0</v>
      </c>
    </row>
    <row r="1627" spans="2:21" s="1" customFormat="1" ht="15" customHeight="1" x14ac:dyDescent="0.3">
      <c r="B1627" s="4" t="s">
        <v>3082</v>
      </c>
      <c r="C1627" s="4" t="s">
        <v>3083</v>
      </c>
      <c r="D1627" s="3" t="s">
        <v>28</v>
      </c>
      <c r="E1627" s="18">
        <v>4</v>
      </c>
      <c r="F1627" s="18"/>
      <c r="G1627" s="18"/>
      <c r="H1627" s="18"/>
      <c r="I1627" s="18"/>
      <c r="J1627" s="97">
        <f t="shared" si="1107"/>
        <v>4</v>
      </c>
      <c r="K1627" s="3">
        <v>52.34</v>
      </c>
      <c r="L1627" s="3">
        <f t="shared" si="1108"/>
        <v>209.36</v>
      </c>
      <c r="M1627" s="3">
        <v>52.92</v>
      </c>
      <c r="N1627" s="3">
        <f t="shared" si="1109"/>
        <v>211.68</v>
      </c>
      <c r="O1627" s="3">
        <f t="shared" si="1110"/>
        <v>0.57999999999999829</v>
      </c>
      <c r="P1627" s="3">
        <f t="shared" si="1110"/>
        <v>2.3199999999999932</v>
      </c>
      <c r="R1627" s="3">
        <f t="shared" si="1111"/>
        <v>0</v>
      </c>
      <c r="S1627" s="3">
        <f t="shared" si="1112"/>
        <v>0</v>
      </c>
      <c r="T1627" s="3">
        <f t="shared" si="1113"/>
        <v>0</v>
      </c>
      <c r="U1627" s="3">
        <f t="shared" si="1114"/>
        <v>0</v>
      </c>
    </row>
    <row r="1628" spans="2:21" s="1" customFormat="1" ht="19.95" customHeight="1" x14ac:dyDescent="0.3">
      <c r="B1628" s="6" t="s">
        <v>3084</v>
      </c>
      <c r="C1628" s="6" t="s">
        <v>1497</v>
      </c>
      <c r="D1628" s="5"/>
      <c r="E1628" s="19"/>
      <c r="F1628" s="19"/>
      <c r="G1628" s="19"/>
      <c r="H1628" s="19"/>
      <c r="I1628" s="19"/>
      <c r="J1628" s="19"/>
      <c r="K1628" s="5"/>
      <c r="L1628" s="5">
        <f>SUM(L1629:L1634)</f>
        <v>25038.67</v>
      </c>
      <c r="M1628" s="5"/>
      <c r="N1628" s="5">
        <f>SUM(N1629:N1634)</f>
        <v>25380.11</v>
      </c>
      <c r="O1628" s="5"/>
      <c r="P1628" s="5">
        <f>SUM(P1629:P1634)</f>
        <v>341.43999999999983</v>
      </c>
      <c r="R1628" s="5">
        <f t="shared" ref="R1628:U1628" si="1115">SUM(R1629:R1634)</f>
        <v>0</v>
      </c>
      <c r="S1628" s="5">
        <f t="shared" si="1115"/>
        <v>0</v>
      </c>
      <c r="T1628" s="5">
        <f t="shared" si="1115"/>
        <v>0</v>
      </c>
      <c r="U1628" s="5">
        <f t="shared" si="1115"/>
        <v>0</v>
      </c>
    </row>
    <row r="1629" spans="2:21" s="1" customFormat="1" ht="15" customHeight="1" x14ac:dyDescent="0.3">
      <c r="B1629" s="4" t="s">
        <v>3085</v>
      </c>
      <c r="C1629" s="4" t="s">
        <v>3086</v>
      </c>
      <c r="D1629" s="3" t="s">
        <v>28</v>
      </c>
      <c r="E1629" s="18">
        <v>6</v>
      </c>
      <c r="F1629" s="18"/>
      <c r="G1629" s="18"/>
      <c r="H1629" s="18"/>
      <c r="I1629" s="18"/>
      <c r="J1629" s="97">
        <f t="shared" ref="J1629:J1634" si="1116">SUM(E1629:I1629)</f>
        <v>6</v>
      </c>
      <c r="K1629" s="3">
        <v>220.76</v>
      </c>
      <c r="L1629" s="3">
        <f t="shared" ref="L1629:L1634" si="1117">+ROUND(+IF(J1629="",0,J1629*K1629),2)</f>
        <v>1324.56</v>
      </c>
      <c r="M1629" s="3">
        <v>221.34</v>
      </c>
      <c r="N1629" s="3">
        <f t="shared" ref="N1629:N1634" si="1118">+ROUND(+IF(J1629="",0,J1629*M1629),2)</f>
        <v>1328.04</v>
      </c>
      <c r="O1629" s="3">
        <f t="shared" ref="O1629:P1634" si="1119">+M1629-K1629</f>
        <v>0.58000000000001251</v>
      </c>
      <c r="P1629" s="3">
        <f t="shared" si="1119"/>
        <v>3.4800000000000182</v>
      </c>
      <c r="R1629" s="3">
        <f t="shared" ref="R1629:U1634" si="1120">+ROUND($K1629*F1629,2)</f>
        <v>0</v>
      </c>
      <c r="S1629" s="3">
        <f t="shared" si="1120"/>
        <v>0</v>
      </c>
      <c r="T1629" s="3">
        <f t="shared" si="1120"/>
        <v>0</v>
      </c>
      <c r="U1629" s="3">
        <f t="shared" si="1120"/>
        <v>0</v>
      </c>
    </row>
    <row r="1630" spans="2:21" s="1" customFormat="1" ht="15" customHeight="1" x14ac:dyDescent="0.3">
      <c r="B1630" s="4" t="s">
        <v>3087</v>
      </c>
      <c r="C1630" s="4" t="s">
        <v>3088</v>
      </c>
      <c r="D1630" s="3" t="s">
        <v>28</v>
      </c>
      <c r="E1630" s="18">
        <v>2</v>
      </c>
      <c r="F1630" s="18"/>
      <c r="G1630" s="18"/>
      <c r="H1630" s="18"/>
      <c r="I1630" s="18"/>
      <c r="J1630" s="97">
        <f t="shared" si="1116"/>
        <v>2</v>
      </c>
      <c r="K1630" s="3">
        <v>260.43</v>
      </c>
      <c r="L1630" s="3">
        <f t="shared" si="1117"/>
        <v>520.86</v>
      </c>
      <c r="M1630" s="3">
        <v>263.27</v>
      </c>
      <c r="N1630" s="3">
        <f t="shared" si="1118"/>
        <v>526.54</v>
      </c>
      <c r="O1630" s="3">
        <f t="shared" si="1119"/>
        <v>2.839999999999975</v>
      </c>
      <c r="P1630" s="3">
        <f t="shared" si="1119"/>
        <v>5.67999999999995</v>
      </c>
      <c r="R1630" s="3">
        <f t="shared" si="1120"/>
        <v>0</v>
      </c>
      <c r="S1630" s="3">
        <f t="shared" si="1120"/>
        <v>0</v>
      </c>
      <c r="T1630" s="3">
        <f t="shared" si="1120"/>
        <v>0</v>
      </c>
      <c r="U1630" s="3">
        <f t="shared" si="1120"/>
        <v>0</v>
      </c>
    </row>
    <row r="1631" spans="2:21" s="1" customFormat="1" ht="15" customHeight="1" x14ac:dyDescent="0.3">
      <c r="B1631" s="4" t="s">
        <v>3089</v>
      </c>
      <c r="C1631" s="4" t="s">
        <v>3090</v>
      </c>
      <c r="D1631" s="3" t="s">
        <v>28</v>
      </c>
      <c r="E1631" s="18">
        <v>3</v>
      </c>
      <c r="F1631" s="18"/>
      <c r="G1631" s="18"/>
      <c r="H1631" s="18"/>
      <c r="I1631" s="18"/>
      <c r="J1631" s="97">
        <f t="shared" si="1116"/>
        <v>3</v>
      </c>
      <c r="K1631" s="3">
        <v>453.15</v>
      </c>
      <c r="L1631" s="3">
        <f t="shared" si="1117"/>
        <v>1359.45</v>
      </c>
      <c r="M1631" s="3">
        <v>455.99</v>
      </c>
      <c r="N1631" s="3">
        <f t="shared" si="1118"/>
        <v>1367.97</v>
      </c>
      <c r="O1631" s="3">
        <f t="shared" si="1119"/>
        <v>2.8400000000000318</v>
      </c>
      <c r="P1631" s="3">
        <f t="shared" si="1119"/>
        <v>8.5199999999999818</v>
      </c>
      <c r="R1631" s="3">
        <f t="shared" si="1120"/>
        <v>0</v>
      </c>
      <c r="S1631" s="3">
        <f t="shared" si="1120"/>
        <v>0</v>
      </c>
      <c r="T1631" s="3">
        <f t="shared" si="1120"/>
        <v>0</v>
      </c>
      <c r="U1631" s="3">
        <f t="shared" si="1120"/>
        <v>0</v>
      </c>
    </row>
    <row r="1632" spans="2:21" s="1" customFormat="1" ht="15" customHeight="1" x14ac:dyDescent="0.3">
      <c r="B1632" s="4" t="s">
        <v>3091</v>
      </c>
      <c r="C1632" s="4" t="s">
        <v>2993</v>
      </c>
      <c r="D1632" s="3" t="s">
        <v>28</v>
      </c>
      <c r="E1632" s="18">
        <v>2</v>
      </c>
      <c r="F1632" s="18"/>
      <c r="G1632" s="18"/>
      <c r="H1632" s="18"/>
      <c r="I1632" s="18"/>
      <c r="J1632" s="97">
        <f t="shared" si="1116"/>
        <v>2</v>
      </c>
      <c r="K1632" s="3">
        <v>299.74</v>
      </c>
      <c r="L1632" s="3">
        <f t="shared" si="1117"/>
        <v>599.48</v>
      </c>
      <c r="M1632" s="3">
        <v>302.58</v>
      </c>
      <c r="N1632" s="3">
        <f t="shared" si="1118"/>
        <v>605.16</v>
      </c>
      <c r="O1632" s="3">
        <f t="shared" si="1119"/>
        <v>2.839999999999975</v>
      </c>
      <c r="P1632" s="3">
        <f t="shared" si="1119"/>
        <v>5.67999999999995</v>
      </c>
      <c r="R1632" s="3">
        <f t="shared" si="1120"/>
        <v>0</v>
      </c>
      <c r="S1632" s="3">
        <f t="shared" si="1120"/>
        <v>0</v>
      </c>
      <c r="T1632" s="3">
        <f t="shared" si="1120"/>
        <v>0</v>
      </c>
      <c r="U1632" s="3">
        <f t="shared" si="1120"/>
        <v>0</v>
      </c>
    </row>
    <row r="1633" spans="2:21" s="1" customFormat="1" ht="15" customHeight="1" x14ac:dyDescent="0.3">
      <c r="B1633" s="4" t="s">
        <v>3092</v>
      </c>
      <c r="C1633" s="4" t="s">
        <v>2995</v>
      </c>
      <c r="D1633" s="3" t="s">
        <v>28</v>
      </c>
      <c r="E1633" s="18">
        <v>12</v>
      </c>
      <c r="F1633" s="18"/>
      <c r="G1633" s="18"/>
      <c r="H1633" s="18"/>
      <c r="I1633" s="18"/>
      <c r="J1633" s="97">
        <f t="shared" si="1116"/>
        <v>12</v>
      </c>
      <c r="K1633" s="3">
        <v>232.61</v>
      </c>
      <c r="L1633" s="3">
        <f t="shared" si="1117"/>
        <v>2791.32</v>
      </c>
      <c r="M1633" s="3">
        <v>235.45</v>
      </c>
      <c r="N1633" s="3">
        <f t="shared" si="1118"/>
        <v>2825.4</v>
      </c>
      <c r="O1633" s="3">
        <f t="shared" si="1119"/>
        <v>2.839999999999975</v>
      </c>
      <c r="P1633" s="3">
        <f t="shared" si="1119"/>
        <v>34.079999999999927</v>
      </c>
      <c r="R1633" s="3">
        <f t="shared" si="1120"/>
        <v>0</v>
      </c>
      <c r="S1633" s="3">
        <f t="shared" si="1120"/>
        <v>0</v>
      </c>
      <c r="T1633" s="3">
        <f t="shared" si="1120"/>
        <v>0</v>
      </c>
      <c r="U1633" s="3">
        <f t="shared" si="1120"/>
        <v>0</v>
      </c>
    </row>
    <row r="1634" spans="2:21" s="1" customFormat="1" ht="15" customHeight="1" x14ac:dyDescent="0.3">
      <c r="B1634" s="4" t="s">
        <v>3093</v>
      </c>
      <c r="C1634" s="4" t="s">
        <v>2997</v>
      </c>
      <c r="D1634" s="3" t="s">
        <v>28</v>
      </c>
      <c r="E1634" s="18">
        <v>100</v>
      </c>
      <c r="F1634" s="18"/>
      <c r="G1634" s="18"/>
      <c r="H1634" s="18"/>
      <c r="I1634" s="18"/>
      <c r="J1634" s="97">
        <f t="shared" si="1116"/>
        <v>100</v>
      </c>
      <c r="K1634" s="3">
        <v>184.43</v>
      </c>
      <c r="L1634" s="3">
        <f t="shared" si="1117"/>
        <v>18443</v>
      </c>
      <c r="M1634" s="3">
        <v>187.27</v>
      </c>
      <c r="N1634" s="3">
        <f t="shared" si="1118"/>
        <v>18727</v>
      </c>
      <c r="O1634" s="3">
        <f t="shared" si="1119"/>
        <v>2.8400000000000034</v>
      </c>
      <c r="P1634" s="3">
        <f t="shared" si="1119"/>
        <v>284</v>
      </c>
      <c r="R1634" s="3">
        <f t="shared" si="1120"/>
        <v>0</v>
      </c>
      <c r="S1634" s="3">
        <f t="shared" si="1120"/>
        <v>0</v>
      </c>
      <c r="T1634" s="3">
        <f t="shared" si="1120"/>
        <v>0</v>
      </c>
      <c r="U1634" s="3">
        <f t="shared" si="1120"/>
        <v>0</v>
      </c>
    </row>
    <row r="1635" spans="2:21" s="1" customFormat="1" ht="19.95" customHeight="1" x14ac:dyDescent="0.3">
      <c r="B1635" s="6" t="s">
        <v>3094</v>
      </c>
      <c r="C1635" s="6" t="s">
        <v>2999</v>
      </c>
      <c r="D1635" s="5"/>
      <c r="E1635" s="19"/>
      <c r="F1635" s="19"/>
      <c r="G1635" s="19"/>
      <c r="H1635" s="19"/>
      <c r="I1635" s="19"/>
      <c r="J1635" s="19"/>
      <c r="K1635" s="5"/>
      <c r="L1635" s="5">
        <f>SUM(L1636:L1648)</f>
        <v>810672.75000000012</v>
      </c>
      <c r="M1635" s="5"/>
      <c r="N1635" s="5">
        <f>SUM(N1636:N1648)</f>
        <v>811420.44</v>
      </c>
      <c r="O1635" s="5"/>
      <c r="P1635" s="5">
        <f>SUM(P1636:P1648)</f>
        <v>747.69000000001461</v>
      </c>
      <c r="R1635" s="5">
        <f t="shared" ref="R1635:U1635" si="1121">SUM(R1636:R1648)</f>
        <v>0</v>
      </c>
      <c r="S1635" s="5">
        <f t="shared" si="1121"/>
        <v>0</v>
      </c>
      <c r="T1635" s="5">
        <f t="shared" si="1121"/>
        <v>0</v>
      </c>
      <c r="U1635" s="5">
        <f t="shared" si="1121"/>
        <v>0</v>
      </c>
    </row>
    <row r="1636" spans="2:21" s="1" customFormat="1" ht="15" customHeight="1" x14ac:dyDescent="0.3">
      <c r="B1636" s="4" t="s">
        <v>3095</v>
      </c>
      <c r="C1636" s="4" t="s">
        <v>3001</v>
      </c>
      <c r="D1636" s="3" t="s">
        <v>28</v>
      </c>
      <c r="E1636" s="18">
        <v>730.81</v>
      </c>
      <c r="F1636" s="18"/>
      <c r="G1636" s="18"/>
      <c r="H1636" s="18"/>
      <c r="I1636" s="18"/>
      <c r="J1636" s="97">
        <f t="shared" ref="J1636:J1648" si="1122">SUM(E1636:I1636)</f>
        <v>730.81</v>
      </c>
      <c r="K1636" s="3">
        <v>34.99</v>
      </c>
      <c r="L1636" s="3">
        <f t="shared" ref="L1636:L1648" si="1123">+ROUND(+IF(J1636="",0,J1636*K1636),2)</f>
        <v>25571.040000000001</v>
      </c>
      <c r="M1636" s="3">
        <v>35.39</v>
      </c>
      <c r="N1636" s="3">
        <f t="shared" ref="N1636:N1648" si="1124">+ROUND(+IF(J1636="",0,J1636*M1636),2)</f>
        <v>25863.37</v>
      </c>
      <c r="O1636" s="3">
        <f t="shared" ref="O1636:P1648" si="1125">+M1636-K1636</f>
        <v>0.39999999999999858</v>
      </c>
      <c r="P1636" s="3">
        <f t="shared" si="1125"/>
        <v>292.32999999999811</v>
      </c>
      <c r="R1636" s="3">
        <f t="shared" ref="R1636:R1648" si="1126">+ROUND($K1636*F1636,2)</f>
        <v>0</v>
      </c>
      <c r="S1636" s="3">
        <f t="shared" ref="S1636:S1648" si="1127">+ROUND($K1636*G1636,2)</f>
        <v>0</v>
      </c>
      <c r="T1636" s="3">
        <f t="shared" ref="T1636:T1648" si="1128">+ROUND($K1636*H1636,2)</f>
        <v>0</v>
      </c>
      <c r="U1636" s="3">
        <f t="shared" ref="U1636:U1648" si="1129">+ROUND($K1636*I1636,2)</f>
        <v>0</v>
      </c>
    </row>
    <row r="1637" spans="2:21" s="1" customFormat="1" ht="15" customHeight="1" x14ac:dyDescent="0.3">
      <c r="B1637" s="4" t="s">
        <v>3096</v>
      </c>
      <c r="C1637" s="4" t="s">
        <v>3005</v>
      </c>
      <c r="D1637" s="3" t="s">
        <v>28</v>
      </c>
      <c r="E1637" s="18">
        <v>8</v>
      </c>
      <c r="F1637" s="18"/>
      <c r="G1637" s="18"/>
      <c r="H1637" s="18"/>
      <c r="I1637" s="18"/>
      <c r="J1637" s="97">
        <f t="shared" si="1122"/>
        <v>8</v>
      </c>
      <c r="K1637" s="3">
        <v>73.790000000000006</v>
      </c>
      <c r="L1637" s="3">
        <f t="shared" si="1123"/>
        <v>590.32000000000005</v>
      </c>
      <c r="M1637" s="3">
        <v>75.900000000000006</v>
      </c>
      <c r="N1637" s="3">
        <f t="shared" si="1124"/>
        <v>607.20000000000005</v>
      </c>
      <c r="O1637" s="3">
        <f t="shared" si="1125"/>
        <v>2.1099999999999994</v>
      </c>
      <c r="P1637" s="3">
        <f t="shared" si="1125"/>
        <v>16.879999999999995</v>
      </c>
      <c r="R1637" s="3">
        <f t="shared" si="1126"/>
        <v>0</v>
      </c>
      <c r="S1637" s="3">
        <f t="shared" si="1127"/>
        <v>0</v>
      </c>
      <c r="T1637" s="3">
        <f t="shared" si="1128"/>
        <v>0</v>
      </c>
      <c r="U1637" s="3">
        <f t="shared" si="1129"/>
        <v>0</v>
      </c>
    </row>
    <row r="1638" spans="2:21" s="1" customFormat="1" ht="15" hidden="1" customHeight="1" x14ac:dyDescent="0.3">
      <c r="B1638" s="4" t="s">
        <v>3097</v>
      </c>
      <c r="C1638" s="4" t="s">
        <v>3098</v>
      </c>
      <c r="D1638" s="3" t="s">
        <v>28</v>
      </c>
      <c r="E1638" s="18">
        <v>1</v>
      </c>
      <c r="F1638" s="18"/>
      <c r="G1638" s="18"/>
      <c r="H1638" s="18"/>
      <c r="I1638" s="18"/>
      <c r="J1638" s="97">
        <f t="shared" si="1122"/>
        <v>1</v>
      </c>
      <c r="K1638" s="3">
        <v>355870</v>
      </c>
      <c r="L1638" s="3">
        <f t="shared" si="1123"/>
        <v>355870</v>
      </c>
      <c r="M1638" s="3">
        <v>355870</v>
      </c>
      <c r="N1638" s="3">
        <f t="shared" si="1124"/>
        <v>355870</v>
      </c>
      <c r="O1638" s="3">
        <f t="shared" si="1125"/>
        <v>0</v>
      </c>
      <c r="P1638" s="3">
        <f t="shared" si="1125"/>
        <v>0</v>
      </c>
      <c r="R1638" s="3">
        <f t="shared" si="1126"/>
        <v>0</v>
      </c>
      <c r="S1638" s="3">
        <f t="shared" si="1127"/>
        <v>0</v>
      </c>
      <c r="T1638" s="3">
        <f t="shared" si="1128"/>
        <v>0</v>
      </c>
      <c r="U1638" s="3">
        <f t="shared" si="1129"/>
        <v>0</v>
      </c>
    </row>
    <row r="1639" spans="2:21" s="1" customFormat="1" ht="15" customHeight="1" x14ac:dyDescent="0.3">
      <c r="B1639" s="4" t="s">
        <v>3099</v>
      </c>
      <c r="C1639" s="4" t="s">
        <v>3100</v>
      </c>
      <c r="D1639" s="3" t="s">
        <v>28</v>
      </c>
      <c r="E1639" s="18">
        <v>2</v>
      </c>
      <c r="F1639" s="18"/>
      <c r="G1639" s="18"/>
      <c r="H1639" s="18"/>
      <c r="I1639" s="18"/>
      <c r="J1639" s="97">
        <f t="shared" si="1122"/>
        <v>2</v>
      </c>
      <c r="K1639" s="3">
        <v>71838.320000000007</v>
      </c>
      <c r="L1639" s="3">
        <f t="shared" si="1123"/>
        <v>143676.64000000001</v>
      </c>
      <c r="M1639" s="3">
        <v>71855.38</v>
      </c>
      <c r="N1639" s="3">
        <f t="shared" si="1124"/>
        <v>143710.76</v>
      </c>
      <c r="O1639" s="3">
        <f t="shared" si="1125"/>
        <v>17.059999999997672</v>
      </c>
      <c r="P1639" s="3">
        <f t="shared" si="1125"/>
        <v>34.119999999995343</v>
      </c>
      <c r="R1639" s="3">
        <f t="shared" si="1126"/>
        <v>0</v>
      </c>
      <c r="S1639" s="3">
        <f t="shared" si="1127"/>
        <v>0</v>
      </c>
      <c r="T1639" s="3">
        <f t="shared" si="1128"/>
        <v>0</v>
      </c>
      <c r="U1639" s="3">
        <f t="shared" si="1129"/>
        <v>0</v>
      </c>
    </row>
    <row r="1640" spans="2:21" s="1" customFormat="1" ht="15" customHeight="1" x14ac:dyDescent="0.3">
      <c r="B1640" s="4" t="s">
        <v>3101</v>
      </c>
      <c r="C1640" s="4" t="s">
        <v>3102</v>
      </c>
      <c r="D1640" s="3" t="s">
        <v>28</v>
      </c>
      <c r="E1640" s="18">
        <v>60</v>
      </c>
      <c r="F1640" s="18"/>
      <c r="G1640" s="18"/>
      <c r="H1640" s="18"/>
      <c r="I1640" s="18"/>
      <c r="J1640" s="97">
        <f t="shared" si="1122"/>
        <v>60</v>
      </c>
      <c r="K1640" s="3">
        <v>2867.08</v>
      </c>
      <c r="L1640" s="3">
        <f t="shared" si="1123"/>
        <v>172024.8</v>
      </c>
      <c r="M1640" s="3">
        <v>2869.92</v>
      </c>
      <c r="N1640" s="3">
        <f t="shared" si="1124"/>
        <v>172195.20000000001</v>
      </c>
      <c r="O1640" s="3">
        <f t="shared" si="1125"/>
        <v>2.8400000000001455</v>
      </c>
      <c r="P1640" s="3">
        <f t="shared" si="1125"/>
        <v>170.40000000002328</v>
      </c>
      <c r="R1640" s="3">
        <f t="shared" si="1126"/>
        <v>0</v>
      </c>
      <c r="S1640" s="3">
        <f t="shared" si="1127"/>
        <v>0</v>
      </c>
      <c r="T1640" s="3">
        <f t="shared" si="1128"/>
        <v>0</v>
      </c>
      <c r="U1640" s="3">
        <f t="shared" si="1129"/>
        <v>0</v>
      </c>
    </row>
    <row r="1641" spans="2:21" s="1" customFormat="1" ht="15" customHeight="1" x14ac:dyDescent="0.3">
      <c r="B1641" s="4" t="s">
        <v>3103</v>
      </c>
      <c r="C1641" s="4" t="s">
        <v>3104</v>
      </c>
      <c r="D1641" s="3" t="s">
        <v>28</v>
      </c>
      <c r="E1641" s="18">
        <v>103</v>
      </c>
      <c r="F1641" s="18"/>
      <c r="G1641" s="18"/>
      <c r="H1641" s="18"/>
      <c r="I1641" s="18"/>
      <c r="J1641" s="97">
        <f t="shared" si="1122"/>
        <v>103</v>
      </c>
      <c r="K1641" s="3">
        <v>591.54999999999995</v>
      </c>
      <c r="L1641" s="3">
        <f t="shared" si="1123"/>
        <v>60929.65</v>
      </c>
      <c r="M1641" s="3">
        <v>593.69000000000005</v>
      </c>
      <c r="N1641" s="3">
        <f t="shared" si="1124"/>
        <v>61150.07</v>
      </c>
      <c r="O1641" s="3">
        <f t="shared" si="1125"/>
        <v>2.1400000000001</v>
      </c>
      <c r="P1641" s="3">
        <f t="shared" si="1125"/>
        <v>220.41999999999825</v>
      </c>
      <c r="R1641" s="3">
        <f t="shared" si="1126"/>
        <v>0</v>
      </c>
      <c r="S1641" s="3">
        <f t="shared" si="1127"/>
        <v>0</v>
      </c>
      <c r="T1641" s="3">
        <f t="shared" si="1128"/>
        <v>0</v>
      </c>
      <c r="U1641" s="3">
        <f t="shared" si="1129"/>
        <v>0</v>
      </c>
    </row>
    <row r="1642" spans="2:21" s="1" customFormat="1" ht="15" customHeight="1" x14ac:dyDescent="0.3">
      <c r="B1642" s="4" t="s">
        <v>3105</v>
      </c>
      <c r="C1642" s="4" t="s">
        <v>3106</v>
      </c>
      <c r="D1642" s="3" t="s">
        <v>28</v>
      </c>
      <c r="E1642" s="18">
        <v>6</v>
      </c>
      <c r="F1642" s="18"/>
      <c r="G1642" s="18"/>
      <c r="H1642" s="18"/>
      <c r="I1642" s="18"/>
      <c r="J1642" s="97">
        <f t="shared" si="1122"/>
        <v>6</v>
      </c>
      <c r="K1642" s="3">
        <v>7185.03</v>
      </c>
      <c r="L1642" s="3">
        <f t="shared" si="1123"/>
        <v>43110.18</v>
      </c>
      <c r="M1642" s="3">
        <v>7186.03</v>
      </c>
      <c r="N1642" s="3">
        <f t="shared" si="1124"/>
        <v>43116.18</v>
      </c>
      <c r="O1642" s="3">
        <f t="shared" si="1125"/>
        <v>1</v>
      </c>
      <c r="P1642" s="3">
        <f t="shared" si="1125"/>
        <v>6</v>
      </c>
      <c r="R1642" s="3">
        <f t="shared" si="1126"/>
        <v>0</v>
      </c>
      <c r="S1642" s="3">
        <f t="shared" si="1127"/>
        <v>0</v>
      </c>
      <c r="T1642" s="3">
        <f t="shared" si="1128"/>
        <v>0</v>
      </c>
      <c r="U1642" s="3">
        <f t="shared" si="1129"/>
        <v>0</v>
      </c>
    </row>
    <row r="1643" spans="2:21" s="1" customFormat="1" ht="15" customHeight="1" x14ac:dyDescent="0.3">
      <c r="B1643" s="4" t="s">
        <v>3107</v>
      </c>
      <c r="C1643" s="4" t="s">
        <v>3108</v>
      </c>
      <c r="D1643" s="3" t="s">
        <v>28</v>
      </c>
      <c r="E1643" s="18">
        <v>5</v>
      </c>
      <c r="F1643" s="18"/>
      <c r="G1643" s="18"/>
      <c r="H1643" s="18"/>
      <c r="I1643" s="18"/>
      <c r="J1643" s="97">
        <f t="shared" si="1122"/>
        <v>5</v>
      </c>
      <c r="K1643" s="3">
        <v>729.91</v>
      </c>
      <c r="L1643" s="3">
        <f t="shared" si="1123"/>
        <v>3649.55</v>
      </c>
      <c r="M1643" s="3">
        <v>730.49</v>
      </c>
      <c r="N1643" s="3">
        <f t="shared" si="1124"/>
        <v>3652.45</v>
      </c>
      <c r="O1643" s="3">
        <f t="shared" si="1125"/>
        <v>0.58000000000004093</v>
      </c>
      <c r="P1643" s="3">
        <f t="shared" si="1125"/>
        <v>2.8999999999996362</v>
      </c>
      <c r="R1643" s="3">
        <f t="shared" si="1126"/>
        <v>0</v>
      </c>
      <c r="S1643" s="3">
        <f t="shared" si="1127"/>
        <v>0</v>
      </c>
      <c r="T1643" s="3">
        <f t="shared" si="1128"/>
        <v>0</v>
      </c>
      <c r="U1643" s="3">
        <f t="shared" si="1129"/>
        <v>0</v>
      </c>
    </row>
    <row r="1644" spans="2:21" s="1" customFormat="1" ht="15" customHeight="1" x14ac:dyDescent="0.3">
      <c r="B1644" s="4" t="s">
        <v>3109</v>
      </c>
      <c r="C1644" s="4" t="s">
        <v>3110</v>
      </c>
      <c r="D1644" s="3" t="s">
        <v>28</v>
      </c>
      <c r="E1644" s="18">
        <v>3</v>
      </c>
      <c r="F1644" s="18"/>
      <c r="G1644" s="18"/>
      <c r="H1644" s="18"/>
      <c r="I1644" s="18"/>
      <c r="J1644" s="97">
        <f t="shared" si="1122"/>
        <v>3</v>
      </c>
      <c r="K1644" s="3">
        <v>461.91</v>
      </c>
      <c r="L1644" s="3">
        <f t="shared" si="1123"/>
        <v>1385.73</v>
      </c>
      <c r="M1644" s="3">
        <v>462.49</v>
      </c>
      <c r="N1644" s="3">
        <f t="shared" si="1124"/>
        <v>1387.47</v>
      </c>
      <c r="O1644" s="3">
        <f t="shared" si="1125"/>
        <v>0.57999999999998408</v>
      </c>
      <c r="P1644" s="3">
        <f t="shared" si="1125"/>
        <v>1.7400000000000091</v>
      </c>
      <c r="R1644" s="3">
        <f t="shared" si="1126"/>
        <v>0</v>
      </c>
      <c r="S1644" s="3">
        <f t="shared" si="1127"/>
        <v>0</v>
      </c>
      <c r="T1644" s="3">
        <f t="shared" si="1128"/>
        <v>0</v>
      </c>
      <c r="U1644" s="3">
        <f t="shared" si="1129"/>
        <v>0</v>
      </c>
    </row>
    <row r="1645" spans="2:21" s="1" customFormat="1" ht="15" customHeight="1" x14ac:dyDescent="0.3">
      <c r="B1645" s="4" t="s">
        <v>3111</v>
      </c>
      <c r="C1645" s="4" t="s">
        <v>3112</v>
      </c>
      <c r="D1645" s="3" t="s">
        <v>28</v>
      </c>
      <c r="E1645" s="18">
        <v>1</v>
      </c>
      <c r="F1645" s="18"/>
      <c r="G1645" s="18"/>
      <c r="H1645" s="18"/>
      <c r="I1645" s="18"/>
      <c r="J1645" s="97">
        <f t="shared" si="1122"/>
        <v>1</v>
      </c>
      <c r="K1645" s="3">
        <v>417.91</v>
      </c>
      <c r="L1645" s="3">
        <f t="shared" si="1123"/>
        <v>417.91</v>
      </c>
      <c r="M1645" s="3">
        <v>418.49</v>
      </c>
      <c r="N1645" s="3">
        <f t="shared" si="1124"/>
        <v>418.49</v>
      </c>
      <c r="O1645" s="3">
        <f t="shared" si="1125"/>
        <v>0.57999999999998408</v>
      </c>
      <c r="P1645" s="3">
        <f t="shared" si="1125"/>
        <v>0.57999999999998408</v>
      </c>
      <c r="R1645" s="3">
        <f t="shared" si="1126"/>
        <v>0</v>
      </c>
      <c r="S1645" s="3">
        <f t="shared" si="1127"/>
        <v>0</v>
      </c>
      <c r="T1645" s="3">
        <f t="shared" si="1128"/>
        <v>0</v>
      </c>
      <c r="U1645" s="3">
        <f t="shared" si="1129"/>
        <v>0</v>
      </c>
    </row>
    <row r="1646" spans="2:21" s="1" customFormat="1" ht="15" customHeight="1" x14ac:dyDescent="0.3">
      <c r="B1646" s="4" t="s">
        <v>3113</v>
      </c>
      <c r="C1646" s="4" t="s">
        <v>3114</v>
      </c>
      <c r="D1646" s="3" t="s">
        <v>28</v>
      </c>
      <c r="E1646" s="18">
        <v>2</v>
      </c>
      <c r="F1646" s="18"/>
      <c r="G1646" s="18"/>
      <c r="H1646" s="18"/>
      <c r="I1646" s="18"/>
      <c r="J1646" s="97">
        <f t="shared" si="1122"/>
        <v>2</v>
      </c>
      <c r="K1646" s="3">
        <v>389.91</v>
      </c>
      <c r="L1646" s="3">
        <f t="shared" si="1123"/>
        <v>779.82</v>
      </c>
      <c r="M1646" s="3">
        <v>390.49</v>
      </c>
      <c r="N1646" s="3">
        <f t="shared" si="1124"/>
        <v>780.98</v>
      </c>
      <c r="O1646" s="3">
        <f t="shared" si="1125"/>
        <v>0.57999999999998408</v>
      </c>
      <c r="P1646" s="3">
        <f t="shared" si="1125"/>
        <v>1.1599999999999682</v>
      </c>
      <c r="R1646" s="3">
        <f t="shared" si="1126"/>
        <v>0</v>
      </c>
      <c r="S1646" s="3">
        <f t="shared" si="1127"/>
        <v>0</v>
      </c>
      <c r="T1646" s="3">
        <f t="shared" si="1128"/>
        <v>0</v>
      </c>
      <c r="U1646" s="3">
        <f t="shared" si="1129"/>
        <v>0</v>
      </c>
    </row>
    <row r="1647" spans="2:21" s="1" customFormat="1" ht="15" customHeight="1" x14ac:dyDescent="0.3">
      <c r="B1647" s="4" t="s">
        <v>3115</v>
      </c>
      <c r="C1647" s="4" t="s">
        <v>3116</v>
      </c>
      <c r="D1647" s="3" t="s">
        <v>28</v>
      </c>
      <c r="E1647" s="18">
        <v>2</v>
      </c>
      <c r="F1647" s="18"/>
      <c r="G1647" s="18"/>
      <c r="H1647" s="18"/>
      <c r="I1647" s="18"/>
      <c r="J1647" s="97">
        <f t="shared" si="1122"/>
        <v>2</v>
      </c>
      <c r="K1647" s="3">
        <v>219.91</v>
      </c>
      <c r="L1647" s="3">
        <f t="shared" si="1123"/>
        <v>439.82</v>
      </c>
      <c r="M1647" s="3">
        <v>220.49</v>
      </c>
      <c r="N1647" s="3">
        <f t="shared" si="1124"/>
        <v>440.98</v>
      </c>
      <c r="O1647" s="3">
        <f t="shared" si="1125"/>
        <v>0.58000000000001251</v>
      </c>
      <c r="P1647" s="3">
        <f t="shared" si="1125"/>
        <v>1.160000000000025</v>
      </c>
      <c r="R1647" s="3">
        <f t="shared" si="1126"/>
        <v>0</v>
      </c>
      <c r="S1647" s="3">
        <f t="shared" si="1127"/>
        <v>0</v>
      </c>
      <c r="T1647" s="3">
        <f t="shared" si="1128"/>
        <v>0</v>
      </c>
      <c r="U1647" s="3">
        <f t="shared" si="1129"/>
        <v>0</v>
      </c>
    </row>
    <row r="1648" spans="2:21" s="1" customFormat="1" ht="15" hidden="1" customHeight="1" x14ac:dyDescent="0.3">
      <c r="B1648" s="4" t="s">
        <v>3117</v>
      </c>
      <c r="C1648" s="4" t="s">
        <v>3017</v>
      </c>
      <c r="D1648" s="3" t="s">
        <v>42</v>
      </c>
      <c r="E1648" s="18">
        <v>1</v>
      </c>
      <c r="F1648" s="18"/>
      <c r="G1648" s="18"/>
      <c r="H1648" s="18"/>
      <c r="I1648" s="18"/>
      <c r="J1648" s="97">
        <f t="shared" si="1122"/>
        <v>1</v>
      </c>
      <c r="K1648" s="3">
        <v>2227.29</v>
      </c>
      <c r="L1648" s="3">
        <f t="shared" si="1123"/>
        <v>2227.29</v>
      </c>
      <c r="M1648" s="3">
        <v>2227.29</v>
      </c>
      <c r="N1648" s="3">
        <f t="shared" si="1124"/>
        <v>2227.29</v>
      </c>
      <c r="O1648" s="3">
        <f t="shared" si="1125"/>
        <v>0</v>
      </c>
      <c r="P1648" s="3">
        <f t="shared" si="1125"/>
        <v>0</v>
      </c>
      <c r="R1648" s="3">
        <f t="shared" si="1126"/>
        <v>0</v>
      </c>
      <c r="S1648" s="3">
        <f t="shared" si="1127"/>
        <v>0</v>
      </c>
      <c r="T1648" s="3">
        <f t="shared" si="1128"/>
        <v>0</v>
      </c>
      <c r="U1648" s="3">
        <f t="shared" si="1129"/>
        <v>0</v>
      </c>
    </row>
    <row r="1649" spans="2:21" s="1" customFormat="1" ht="25.2" customHeight="1" x14ac:dyDescent="0.3">
      <c r="B1649" s="12" t="s">
        <v>3118</v>
      </c>
      <c r="C1649" s="12" t="s">
        <v>3119</v>
      </c>
      <c r="D1649" s="13"/>
      <c r="E1649" s="17"/>
      <c r="F1649" s="17"/>
      <c r="G1649" s="17"/>
      <c r="H1649" s="17"/>
      <c r="I1649" s="17"/>
      <c r="J1649" s="17"/>
      <c r="K1649" s="13"/>
      <c r="L1649" s="13">
        <f>SUM(L1650:L1827)/2</f>
        <v>2100618.8599999966</v>
      </c>
      <c r="M1649" s="13"/>
      <c r="N1649" s="13">
        <f>SUM(N1650:N1827)/2</f>
        <v>2107370.6799999969</v>
      </c>
      <c r="O1649" s="13"/>
      <c r="P1649" s="13">
        <f>SUM(P1650:P1827)/2</f>
        <v>6751.8200000000616</v>
      </c>
      <c r="R1649" s="13">
        <f t="shared" ref="R1649:U1649" si="1130">SUM(R1650:R1827)/2</f>
        <v>0</v>
      </c>
      <c r="S1649" s="13">
        <f t="shared" si="1130"/>
        <v>0</v>
      </c>
      <c r="T1649" s="13">
        <f t="shared" si="1130"/>
        <v>0</v>
      </c>
      <c r="U1649" s="13">
        <f t="shared" si="1130"/>
        <v>-1919233.13</v>
      </c>
    </row>
    <row r="1650" spans="2:21" s="1" customFormat="1" ht="19.95" customHeight="1" x14ac:dyDescent="0.3">
      <c r="B1650" s="6" t="s">
        <v>3120</v>
      </c>
      <c r="C1650" s="6" t="s">
        <v>3121</v>
      </c>
      <c r="D1650" s="5"/>
      <c r="E1650" s="19"/>
      <c r="F1650" s="19"/>
      <c r="G1650" s="19"/>
      <c r="H1650" s="19"/>
      <c r="I1650" s="19"/>
      <c r="J1650" s="19"/>
      <c r="K1650" s="5"/>
      <c r="L1650" s="5">
        <f>SUM(L1651:L1701)</f>
        <v>202528.57999999984</v>
      </c>
      <c r="M1650" s="5"/>
      <c r="N1650" s="5">
        <f>SUM(N1651:N1701)</f>
        <v>204130.55999999988</v>
      </c>
      <c r="O1650" s="5"/>
      <c r="P1650" s="5">
        <f>SUM(P1651:P1701)</f>
        <v>1601.9800000000023</v>
      </c>
      <c r="R1650" s="5">
        <f t="shared" ref="R1650:U1650" si="1131">SUM(R1651:R1701)</f>
        <v>0</v>
      </c>
      <c r="S1650" s="5">
        <f t="shared" si="1131"/>
        <v>0</v>
      </c>
      <c r="T1650" s="5">
        <f t="shared" si="1131"/>
        <v>0</v>
      </c>
      <c r="U1650" s="5">
        <f t="shared" si="1131"/>
        <v>0</v>
      </c>
    </row>
    <row r="1651" spans="2:21" s="1" customFormat="1" ht="15" customHeight="1" x14ac:dyDescent="0.3">
      <c r="B1651" s="4" t="s">
        <v>3122</v>
      </c>
      <c r="C1651" s="4" t="s">
        <v>3123</v>
      </c>
      <c r="D1651" s="3" t="s">
        <v>28</v>
      </c>
      <c r="E1651" s="18">
        <v>1</v>
      </c>
      <c r="F1651" s="18"/>
      <c r="G1651" s="18"/>
      <c r="H1651" s="18"/>
      <c r="I1651" s="18"/>
      <c r="J1651" s="97">
        <f t="shared" ref="J1651:J1682" si="1132">SUM(E1651:I1651)</f>
        <v>1</v>
      </c>
      <c r="K1651" s="3">
        <v>3094.93</v>
      </c>
      <c r="L1651" s="3">
        <f t="shared" ref="L1651:L1701" si="1133">+ROUND(+IF(J1651="",0,J1651*K1651),2)</f>
        <v>3094.93</v>
      </c>
      <c r="M1651" s="3">
        <v>3129.04</v>
      </c>
      <c r="N1651" s="3">
        <f t="shared" ref="N1651:N1701" si="1134">+ROUND(+IF(J1651="",0,J1651*M1651),2)</f>
        <v>3129.04</v>
      </c>
      <c r="O1651" s="3">
        <f t="shared" ref="O1651:P1701" si="1135">+M1651-K1651</f>
        <v>34.110000000000127</v>
      </c>
      <c r="P1651" s="3">
        <f t="shared" si="1135"/>
        <v>34.110000000000127</v>
      </c>
      <c r="R1651" s="3">
        <f t="shared" ref="R1651:R1682" si="1136">+ROUND($K1651*F1651,2)</f>
        <v>0</v>
      </c>
      <c r="S1651" s="3">
        <f t="shared" ref="S1651:S1682" si="1137">+ROUND($K1651*G1651,2)</f>
        <v>0</v>
      </c>
      <c r="T1651" s="3">
        <f t="shared" ref="T1651:T1682" si="1138">+ROUND($K1651*H1651,2)</f>
        <v>0</v>
      </c>
      <c r="U1651" s="3">
        <f t="shared" ref="U1651:U1682" si="1139">+ROUND($K1651*I1651,2)</f>
        <v>0</v>
      </c>
    </row>
    <row r="1652" spans="2:21" s="1" customFormat="1" ht="15" customHeight="1" x14ac:dyDescent="0.3">
      <c r="B1652" s="4" t="s">
        <v>3124</v>
      </c>
      <c r="C1652" s="4" t="s">
        <v>3125</v>
      </c>
      <c r="D1652" s="3" t="s">
        <v>28</v>
      </c>
      <c r="E1652" s="18">
        <v>1</v>
      </c>
      <c r="F1652" s="18"/>
      <c r="G1652" s="18"/>
      <c r="H1652" s="18"/>
      <c r="I1652" s="18"/>
      <c r="J1652" s="97">
        <f t="shared" si="1132"/>
        <v>1</v>
      </c>
      <c r="K1652" s="3">
        <v>3094.93</v>
      </c>
      <c r="L1652" s="3">
        <f t="shared" si="1133"/>
        <v>3094.93</v>
      </c>
      <c r="M1652" s="3">
        <v>3129.04</v>
      </c>
      <c r="N1652" s="3">
        <f t="shared" si="1134"/>
        <v>3129.04</v>
      </c>
      <c r="O1652" s="3">
        <f t="shared" si="1135"/>
        <v>34.110000000000127</v>
      </c>
      <c r="P1652" s="3">
        <f t="shared" si="1135"/>
        <v>34.110000000000127</v>
      </c>
      <c r="R1652" s="3">
        <f t="shared" si="1136"/>
        <v>0</v>
      </c>
      <c r="S1652" s="3">
        <f t="shared" si="1137"/>
        <v>0</v>
      </c>
      <c r="T1652" s="3">
        <f t="shared" si="1138"/>
        <v>0</v>
      </c>
      <c r="U1652" s="3">
        <f t="shared" si="1139"/>
        <v>0</v>
      </c>
    </row>
    <row r="1653" spans="2:21" s="1" customFormat="1" ht="15" customHeight="1" x14ac:dyDescent="0.3">
      <c r="B1653" s="4" t="s">
        <v>3126</v>
      </c>
      <c r="C1653" s="4" t="s">
        <v>3127</v>
      </c>
      <c r="D1653" s="3" t="s">
        <v>28</v>
      </c>
      <c r="E1653" s="18">
        <v>1</v>
      </c>
      <c r="F1653" s="18"/>
      <c r="G1653" s="18"/>
      <c r="H1653" s="18"/>
      <c r="I1653" s="18"/>
      <c r="J1653" s="97">
        <f t="shared" si="1132"/>
        <v>1</v>
      </c>
      <c r="K1653" s="3">
        <v>3094.93</v>
      </c>
      <c r="L1653" s="3">
        <f t="shared" si="1133"/>
        <v>3094.93</v>
      </c>
      <c r="M1653" s="3">
        <v>3129.04</v>
      </c>
      <c r="N1653" s="3">
        <f t="shared" si="1134"/>
        <v>3129.04</v>
      </c>
      <c r="O1653" s="3">
        <f t="shared" si="1135"/>
        <v>34.110000000000127</v>
      </c>
      <c r="P1653" s="3">
        <f t="shared" si="1135"/>
        <v>34.110000000000127</v>
      </c>
      <c r="R1653" s="3">
        <f t="shared" si="1136"/>
        <v>0</v>
      </c>
      <c r="S1653" s="3">
        <f t="shared" si="1137"/>
        <v>0</v>
      </c>
      <c r="T1653" s="3">
        <f t="shared" si="1138"/>
        <v>0</v>
      </c>
      <c r="U1653" s="3">
        <f t="shared" si="1139"/>
        <v>0</v>
      </c>
    </row>
    <row r="1654" spans="2:21" s="1" customFormat="1" ht="15" customHeight="1" x14ac:dyDescent="0.3">
      <c r="B1654" s="4" t="s">
        <v>3128</v>
      </c>
      <c r="C1654" s="4" t="s">
        <v>3129</v>
      </c>
      <c r="D1654" s="3" t="s">
        <v>28</v>
      </c>
      <c r="E1654" s="18">
        <v>1</v>
      </c>
      <c r="F1654" s="18"/>
      <c r="G1654" s="18"/>
      <c r="H1654" s="18"/>
      <c r="I1654" s="18"/>
      <c r="J1654" s="97">
        <f t="shared" si="1132"/>
        <v>1</v>
      </c>
      <c r="K1654" s="3">
        <v>3094.93</v>
      </c>
      <c r="L1654" s="3">
        <f t="shared" si="1133"/>
        <v>3094.93</v>
      </c>
      <c r="M1654" s="3">
        <v>3129.04</v>
      </c>
      <c r="N1654" s="3">
        <f t="shared" si="1134"/>
        <v>3129.04</v>
      </c>
      <c r="O1654" s="3">
        <f t="shared" si="1135"/>
        <v>34.110000000000127</v>
      </c>
      <c r="P1654" s="3">
        <f t="shared" si="1135"/>
        <v>34.110000000000127</v>
      </c>
      <c r="R1654" s="3">
        <f t="shared" si="1136"/>
        <v>0</v>
      </c>
      <c r="S1654" s="3">
        <f t="shared" si="1137"/>
        <v>0</v>
      </c>
      <c r="T1654" s="3">
        <f t="shared" si="1138"/>
        <v>0</v>
      </c>
      <c r="U1654" s="3">
        <f t="shared" si="1139"/>
        <v>0</v>
      </c>
    </row>
    <row r="1655" spans="2:21" s="1" customFormat="1" ht="15" customHeight="1" x14ac:dyDescent="0.3">
      <c r="B1655" s="4" t="s">
        <v>3130</v>
      </c>
      <c r="C1655" s="4" t="s">
        <v>3131</v>
      </c>
      <c r="D1655" s="3" t="s">
        <v>28</v>
      </c>
      <c r="E1655" s="18">
        <v>1</v>
      </c>
      <c r="F1655" s="18"/>
      <c r="G1655" s="18"/>
      <c r="H1655" s="18"/>
      <c r="I1655" s="18"/>
      <c r="J1655" s="97">
        <f t="shared" si="1132"/>
        <v>1</v>
      </c>
      <c r="K1655" s="3">
        <v>3094.93</v>
      </c>
      <c r="L1655" s="3">
        <f t="shared" si="1133"/>
        <v>3094.93</v>
      </c>
      <c r="M1655" s="3">
        <v>3129.04</v>
      </c>
      <c r="N1655" s="3">
        <f t="shared" si="1134"/>
        <v>3129.04</v>
      </c>
      <c r="O1655" s="3">
        <f t="shared" si="1135"/>
        <v>34.110000000000127</v>
      </c>
      <c r="P1655" s="3">
        <f t="shared" si="1135"/>
        <v>34.110000000000127</v>
      </c>
      <c r="R1655" s="3">
        <f t="shared" si="1136"/>
        <v>0</v>
      </c>
      <c r="S1655" s="3">
        <f t="shared" si="1137"/>
        <v>0</v>
      </c>
      <c r="T1655" s="3">
        <f t="shared" si="1138"/>
        <v>0</v>
      </c>
      <c r="U1655" s="3">
        <f t="shared" si="1139"/>
        <v>0</v>
      </c>
    </row>
    <row r="1656" spans="2:21" s="1" customFormat="1" ht="15" customHeight="1" x14ac:dyDescent="0.3">
      <c r="B1656" s="4" t="s">
        <v>3132</v>
      </c>
      <c r="C1656" s="4" t="s">
        <v>3133</v>
      </c>
      <c r="D1656" s="3" t="s">
        <v>28</v>
      </c>
      <c r="E1656" s="18">
        <v>1</v>
      </c>
      <c r="F1656" s="18"/>
      <c r="G1656" s="18"/>
      <c r="H1656" s="18"/>
      <c r="I1656" s="18"/>
      <c r="J1656" s="97">
        <f t="shared" si="1132"/>
        <v>1</v>
      </c>
      <c r="K1656" s="3">
        <v>3094.93</v>
      </c>
      <c r="L1656" s="3">
        <f t="shared" si="1133"/>
        <v>3094.93</v>
      </c>
      <c r="M1656" s="3">
        <v>3129.04</v>
      </c>
      <c r="N1656" s="3">
        <f t="shared" si="1134"/>
        <v>3129.04</v>
      </c>
      <c r="O1656" s="3">
        <f t="shared" si="1135"/>
        <v>34.110000000000127</v>
      </c>
      <c r="P1656" s="3">
        <f t="shared" si="1135"/>
        <v>34.110000000000127</v>
      </c>
      <c r="R1656" s="3">
        <f t="shared" si="1136"/>
        <v>0</v>
      </c>
      <c r="S1656" s="3">
        <f t="shared" si="1137"/>
        <v>0</v>
      </c>
      <c r="T1656" s="3">
        <f t="shared" si="1138"/>
        <v>0</v>
      </c>
      <c r="U1656" s="3">
        <f t="shared" si="1139"/>
        <v>0</v>
      </c>
    </row>
    <row r="1657" spans="2:21" s="1" customFormat="1" ht="15" customHeight="1" x14ac:dyDescent="0.3">
      <c r="B1657" s="4" t="s">
        <v>3134</v>
      </c>
      <c r="C1657" s="4" t="s">
        <v>3135</v>
      </c>
      <c r="D1657" s="3" t="s">
        <v>28</v>
      </c>
      <c r="E1657" s="18">
        <v>1</v>
      </c>
      <c r="F1657" s="18"/>
      <c r="G1657" s="18"/>
      <c r="H1657" s="18"/>
      <c r="I1657" s="18"/>
      <c r="J1657" s="97">
        <f t="shared" si="1132"/>
        <v>1</v>
      </c>
      <c r="K1657" s="3">
        <v>3094.93</v>
      </c>
      <c r="L1657" s="3">
        <f t="shared" si="1133"/>
        <v>3094.93</v>
      </c>
      <c r="M1657" s="3">
        <v>3129.04</v>
      </c>
      <c r="N1657" s="3">
        <f t="shared" si="1134"/>
        <v>3129.04</v>
      </c>
      <c r="O1657" s="3">
        <f t="shared" si="1135"/>
        <v>34.110000000000127</v>
      </c>
      <c r="P1657" s="3">
        <f t="shared" si="1135"/>
        <v>34.110000000000127</v>
      </c>
      <c r="R1657" s="3">
        <f t="shared" si="1136"/>
        <v>0</v>
      </c>
      <c r="S1657" s="3">
        <f t="shared" si="1137"/>
        <v>0</v>
      </c>
      <c r="T1657" s="3">
        <f t="shared" si="1138"/>
        <v>0</v>
      </c>
      <c r="U1657" s="3">
        <f t="shared" si="1139"/>
        <v>0</v>
      </c>
    </row>
    <row r="1658" spans="2:21" s="1" customFormat="1" ht="15" customHeight="1" x14ac:dyDescent="0.3">
      <c r="B1658" s="4" t="s">
        <v>3136</v>
      </c>
      <c r="C1658" s="4" t="s">
        <v>3137</v>
      </c>
      <c r="D1658" s="3" t="s">
        <v>28</v>
      </c>
      <c r="E1658" s="18">
        <v>1</v>
      </c>
      <c r="F1658" s="18"/>
      <c r="G1658" s="18"/>
      <c r="H1658" s="18"/>
      <c r="I1658" s="18"/>
      <c r="J1658" s="97">
        <f t="shared" si="1132"/>
        <v>1</v>
      </c>
      <c r="K1658" s="3">
        <v>3094.93</v>
      </c>
      <c r="L1658" s="3">
        <f t="shared" si="1133"/>
        <v>3094.93</v>
      </c>
      <c r="M1658" s="3">
        <v>3129.04</v>
      </c>
      <c r="N1658" s="3">
        <f t="shared" si="1134"/>
        <v>3129.04</v>
      </c>
      <c r="O1658" s="3">
        <f t="shared" si="1135"/>
        <v>34.110000000000127</v>
      </c>
      <c r="P1658" s="3">
        <f t="shared" si="1135"/>
        <v>34.110000000000127</v>
      </c>
      <c r="R1658" s="3">
        <f t="shared" si="1136"/>
        <v>0</v>
      </c>
      <c r="S1658" s="3">
        <f t="shared" si="1137"/>
        <v>0</v>
      </c>
      <c r="T1658" s="3">
        <f t="shared" si="1138"/>
        <v>0</v>
      </c>
      <c r="U1658" s="3">
        <f t="shared" si="1139"/>
        <v>0</v>
      </c>
    </row>
    <row r="1659" spans="2:21" s="1" customFormat="1" ht="15" customHeight="1" x14ac:dyDescent="0.3">
      <c r="B1659" s="4" t="s">
        <v>3138</v>
      </c>
      <c r="C1659" s="4" t="s">
        <v>3139</v>
      </c>
      <c r="D1659" s="3" t="s">
        <v>28</v>
      </c>
      <c r="E1659" s="18">
        <v>1</v>
      </c>
      <c r="F1659" s="18"/>
      <c r="G1659" s="18"/>
      <c r="H1659" s="18"/>
      <c r="I1659" s="18"/>
      <c r="J1659" s="97">
        <f t="shared" si="1132"/>
        <v>1</v>
      </c>
      <c r="K1659" s="3">
        <v>3094.93</v>
      </c>
      <c r="L1659" s="3">
        <f t="shared" si="1133"/>
        <v>3094.93</v>
      </c>
      <c r="M1659" s="3">
        <v>3129.04</v>
      </c>
      <c r="N1659" s="3">
        <f t="shared" si="1134"/>
        <v>3129.04</v>
      </c>
      <c r="O1659" s="3">
        <f t="shared" si="1135"/>
        <v>34.110000000000127</v>
      </c>
      <c r="P1659" s="3">
        <f t="shared" si="1135"/>
        <v>34.110000000000127</v>
      </c>
      <c r="R1659" s="3">
        <f t="shared" si="1136"/>
        <v>0</v>
      </c>
      <c r="S1659" s="3">
        <f t="shared" si="1137"/>
        <v>0</v>
      </c>
      <c r="T1659" s="3">
        <f t="shared" si="1138"/>
        <v>0</v>
      </c>
      <c r="U1659" s="3">
        <f t="shared" si="1139"/>
        <v>0</v>
      </c>
    </row>
    <row r="1660" spans="2:21" s="1" customFormat="1" ht="15" customHeight="1" x14ac:dyDescent="0.3">
      <c r="B1660" s="4" t="s">
        <v>3140</v>
      </c>
      <c r="C1660" s="4" t="s">
        <v>3141</v>
      </c>
      <c r="D1660" s="3" t="s">
        <v>28</v>
      </c>
      <c r="E1660" s="18">
        <v>1</v>
      </c>
      <c r="F1660" s="18"/>
      <c r="G1660" s="18"/>
      <c r="H1660" s="18"/>
      <c r="I1660" s="18"/>
      <c r="J1660" s="97">
        <f t="shared" si="1132"/>
        <v>1</v>
      </c>
      <c r="K1660" s="3">
        <v>3094.93</v>
      </c>
      <c r="L1660" s="3">
        <f t="shared" si="1133"/>
        <v>3094.93</v>
      </c>
      <c r="M1660" s="3">
        <v>3129.04</v>
      </c>
      <c r="N1660" s="3">
        <f t="shared" si="1134"/>
        <v>3129.04</v>
      </c>
      <c r="O1660" s="3">
        <f t="shared" si="1135"/>
        <v>34.110000000000127</v>
      </c>
      <c r="P1660" s="3">
        <f t="shared" si="1135"/>
        <v>34.110000000000127</v>
      </c>
      <c r="R1660" s="3">
        <f t="shared" si="1136"/>
        <v>0</v>
      </c>
      <c r="S1660" s="3">
        <f t="shared" si="1137"/>
        <v>0</v>
      </c>
      <c r="T1660" s="3">
        <f t="shared" si="1138"/>
        <v>0</v>
      </c>
      <c r="U1660" s="3">
        <f t="shared" si="1139"/>
        <v>0</v>
      </c>
    </row>
    <row r="1661" spans="2:21" s="1" customFormat="1" ht="15" customHeight="1" x14ac:dyDescent="0.3">
      <c r="B1661" s="4" t="s">
        <v>3142</v>
      </c>
      <c r="C1661" s="4" t="s">
        <v>3143</v>
      </c>
      <c r="D1661" s="3" t="s">
        <v>28</v>
      </c>
      <c r="E1661" s="18">
        <v>1</v>
      </c>
      <c r="F1661" s="18"/>
      <c r="G1661" s="18"/>
      <c r="H1661" s="18"/>
      <c r="I1661" s="18"/>
      <c r="J1661" s="97">
        <f t="shared" si="1132"/>
        <v>1</v>
      </c>
      <c r="K1661" s="3">
        <v>3094.93</v>
      </c>
      <c r="L1661" s="3">
        <f t="shared" si="1133"/>
        <v>3094.93</v>
      </c>
      <c r="M1661" s="3">
        <v>3129.04</v>
      </c>
      <c r="N1661" s="3">
        <f t="shared" si="1134"/>
        <v>3129.04</v>
      </c>
      <c r="O1661" s="3">
        <f t="shared" si="1135"/>
        <v>34.110000000000127</v>
      </c>
      <c r="P1661" s="3">
        <f t="shared" si="1135"/>
        <v>34.110000000000127</v>
      </c>
      <c r="R1661" s="3">
        <f t="shared" si="1136"/>
        <v>0</v>
      </c>
      <c r="S1661" s="3">
        <f t="shared" si="1137"/>
        <v>0</v>
      </c>
      <c r="T1661" s="3">
        <f t="shared" si="1138"/>
        <v>0</v>
      </c>
      <c r="U1661" s="3">
        <f t="shared" si="1139"/>
        <v>0</v>
      </c>
    </row>
    <row r="1662" spans="2:21" s="1" customFormat="1" ht="15" customHeight="1" x14ac:dyDescent="0.3">
      <c r="B1662" s="4" t="s">
        <v>3144</v>
      </c>
      <c r="C1662" s="4" t="s">
        <v>3145</v>
      </c>
      <c r="D1662" s="3" t="s">
        <v>28</v>
      </c>
      <c r="E1662" s="18">
        <v>2</v>
      </c>
      <c r="F1662" s="18"/>
      <c r="G1662" s="18"/>
      <c r="H1662" s="18"/>
      <c r="I1662" s="18"/>
      <c r="J1662" s="97">
        <f t="shared" si="1132"/>
        <v>2</v>
      </c>
      <c r="K1662" s="3">
        <v>3094.93</v>
      </c>
      <c r="L1662" s="3">
        <f t="shared" si="1133"/>
        <v>6189.86</v>
      </c>
      <c r="M1662" s="3">
        <v>3129.04</v>
      </c>
      <c r="N1662" s="3">
        <f t="shared" si="1134"/>
        <v>6258.08</v>
      </c>
      <c r="O1662" s="3">
        <f t="shared" si="1135"/>
        <v>34.110000000000127</v>
      </c>
      <c r="P1662" s="3">
        <f t="shared" si="1135"/>
        <v>68.220000000000255</v>
      </c>
      <c r="R1662" s="3">
        <f t="shared" si="1136"/>
        <v>0</v>
      </c>
      <c r="S1662" s="3">
        <f t="shared" si="1137"/>
        <v>0</v>
      </c>
      <c r="T1662" s="3">
        <f t="shared" si="1138"/>
        <v>0</v>
      </c>
      <c r="U1662" s="3">
        <f t="shared" si="1139"/>
        <v>0</v>
      </c>
    </row>
    <row r="1663" spans="2:21" s="1" customFormat="1" ht="15" customHeight="1" x14ac:dyDescent="0.3">
      <c r="B1663" s="4" t="s">
        <v>3146</v>
      </c>
      <c r="C1663" s="4" t="s">
        <v>3147</v>
      </c>
      <c r="D1663" s="3" t="s">
        <v>28</v>
      </c>
      <c r="E1663" s="18">
        <v>1</v>
      </c>
      <c r="F1663" s="18"/>
      <c r="G1663" s="18"/>
      <c r="H1663" s="18"/>
      <c r="I1663" s="18"/>
      <c r="J1663" s="97">
        <f t="shared" si="1132"/>
        <v>1</v>
      </c>
      <c r="K1663" s="3">
        <v>3094.93</v>
      </c>
      <c r="L1663" s="3">
        <f t="shared" si="1133"/>
        <v>3094.93</v>
      </c>
      <c r="M1663" s="3">
        <v>3129.04</v>
      </c>
      <c r="N1663" s="3">
        <f t="shared" si="1134"/>
        <v>3129.04</v>
      </c>
      <c r="O1663" s="3">
        <f t="shared" si="1135"/>
        <v>34.110000000000127</v>
      </c>
      <c r="P1663" s="3">
        <f t="shared" si="1135"/>
        <v>34.110000000000127</v>
      </c>
      <c r="R1663" s="3">
        <f t="shared" si="1136"/>
        <v>0</v>
      </c>
      <c r="S1663" s="3">
        <f t="shared" si="1137"/>
        <v>0</v>
      </c>
      <c r="T1663" s="3">
        <f t="shared" si="1138"/>
        <v>0</v>
      </c>
      <c r="U1663" s="3">
        <f t="shared" si="1139"/>
        <v>0</v>
      </c>
    </row>
    <row r="1664" spans="2:21" s="1" customFormat="1" ht="15" customHeight="1" x14ac:dyDescent="0.3">
      <c r="B1664" s="4" t="s">
        <v>3148</v>
      </c>
      <c r="C1664" s="4" t="s">
        <v>3149</v>
      </c>
      <c r="D1664" s="3" t="s">
        <v>28</v>
      </c>
      <c r="E1664" s="18">
        <v>1</v>
      </c>
      <c r="F1664" s="18"/>
      <c r="G1664" s="18"/>
      <c r="H1664" s="18"/>
      <c r="I1664" s="18"/>
      <c r="J1664" s="97">
        <f t="shared" si="1132"/>
        <v>1</v>
      </c>
      <c r="K1664" s="3">
        <v>3094.93</v>
      </c>
      <c r="L1664" s="3">
        <f t="shared" si="1133"/>
        <v>3094.93</v>
      </c>
      <c r="M1664" s="3">
        <v>3129.04</v>
      </c>
      <c r="N1664" s="3">
        <f t="shared" si="1134"/>
        <v>3129.04</v>
      </c>
      <c r="O1664" s="3">
        <f t="shared" si="1135"/>
        <v>34.110000000000127</v>
      </c>
      <c r="P1664" s="3">
        <f t="shared" si="1135"/>
        <v>34.110000000000127</v>
      </c>
      <c r="R1664" s="3">
        <f t="shared" si="1136"/>
        <v>0</v>
      </c>
      <c r="S1664" s="3">
        <f t="shared" si="1137"/>
        <v>0</v>
      </c>
      <c r="T1664" s="3">
        <f t="shared" si="1138"/>
        <v>0</v>
      </c>
      <c r="U1664" s="3">
        <f t="shared" si="1139"/>
        <v>0</v>
      </c>
    </row>
    <row r="1665" spans="2:21" s="1" customFormat="1" ht="15" customHeight="1" x14ac:dyDescent="0.3">
      <c r="B1665" s="4" t="s">
        <v>3150</v>
      </c>
      <c r="C1665" s="4" t="s">
        <v>3151</v>
      </c>
      <c r="D1665" s="3" t="s">
        <v>28</v>
      </c>
      <c r="E1665" s="18">
        <v>2</v>
      </c>
      <c r="F1665" s="18"/>
      <c r="G1665" s="18"/>
      <c r="H1665" s="18"/>
      <c r="I1665" s="18"/>
      <c r="J1665" s="97">
        <f t="shared" si="1132"/>
        <v>2</v>
      </c>
      <c r="K1665" s="3">
        <v>3094.93</v>
      </c>
      <c r="L1665" s="3">
        <f t="shared" si="1133"/>
        <v>6189.86</v>
      </c>
      <c r="M1665" s="3">
        <v>3129.04</v>
      </c>
      <c r="N1665" s="3">
        <f t="shared" si="1134"/>
        <v>6258.08</v>
      </c>
      <c r="O1665" s="3">
        <f t="shared" si="1135"/>
        <v>34.110000000000127</v>
      </c>
      <c r="P1665" s="3">
        <f t="shared" si="1135"/>
        <v>68.220000000000255</v>
      </c>
      <c r="R1665" s="3">
        <f t="shared" si="1136"/>
        <v>0</v>
      </c>
      <c r="S1665" s="3">
        <f t="shared" si="1137"/>
        <v>0</v>
      </c>
      <c r="T1665" s="3">
        <f t="shared" si="1138"/>
        <v>0</v>
      </c>
      <c r="U1665" s="3">
        <f t="shared" si="1139"/>
        <v>0</v>
      </c>
    </row>
    <row r="1666" spans="2:21" s="1" customFormat="1" ht="15" customHeight="1" x14ac:dyDescent="0.3">
      <c r="B1666" s="4" t="s">
        <v>3152</v>
      </c>
      <c r="C1666" s="4" t="s">
        <v>3153</v>
      </c>
      <c r="D1666" s="3" t="s">
        <v>28</v>
      </c>
      <c r="E1666" s="18">
        <v>1</v>
      </c>
      <c r="F1666" s="18"/>
      <c r="G1666" s="18"/>
      <c r="H1666" s="18"/>
      <c r="I1666" s="18"/>
      <c r="J1666" s="97">
        <f t="shared" si="1132"/>
        <v>1</v>
      </c>
      <c r="K1666" s="3">
        <v>3094.93</v>
      </c>
      <c r="L1666" s="3">
        <f t="shared" si="1133"/>
        <v>3094.93</v>
      </c>
      <c r="M1666" s="3">
        <v>3129.04</v>
      </c>
      <c r="N1666" s="3">
        <f t="shared" si="1134"/>
        <v>3129.04</v>
      </c>
      <c r="O1666" s="3">
        <f t="shared" si="1135"/>
        <v>34.110000000000127</v>
      </c>
      <c r="P1666" s="3">
        <f t="shared" si="1135"/>
        <v>34.110000000000127</v>
      </c>
      <c r="R1666" s="3">
        <f t="shared" si="1136"/>
        <v>0</v>
      </c>
      <c r="S1666" s="3">
        <f t="shared" si="1137"/>
        <v>0</v>
      </c>
      <c r="T1666" s="3">
        <f t="shared" si="1138"/>
        <v>0</v>
      </c>
      <c r="U1666" s="3">
        <f t="shared" si="1139"/>
        <v>0</v>
      </c>
    </row>
    <row r="1667" spans="2:21" s="1" customFormat="1" ht="15" customHeight="1" x14ac:dyDescent="0.3">
      <c r="B1667" s="4" t="s">
        <v>3154</v>
      </c>
      <c r="C1667" s="4" t="s">
        <v>3155</v>
      </c>
      <c r="D1667" s="3" t="s">
        <v>28</v>
      </c>
      <c r="E1667" s="18">
        <v>1</v>
      </c>
      <c r="F1667" s="18"/>
      <c r="G1667" s="18"/>
      <c r="H1667" s="18"/>
      <c r="I1667" s="18"/>
      <c r="J1667" s="97">
        <f t="shared" si="1132"/>
        <v>1</v>
      </c>
      <c r="K1667" s="3">
        <v>3094.93</v>
      </c>
      <c r="L1667" s="3">
        <f t="shared" si="1133"/>
        <v>3094.93</v>
      </c>
      <c r="M1667" s="3">
        <v>3129.04</v>
      </c>
      <c r="N1667" s="3">
        <f t="shared" si="1134"/>
        <v>3129.04</v>
      </c>
      <c r="O1667" s="3">
        <f t="shared" si="1135"/>
        <v>34.110000000000127</v>
      </c>
      <c r="P1667" s="3">
        <f t="shared" si="1135"/>
        <v>34.110000000000127</v>
      </c>
      <c r="R1667" s="3">
        <f t="shared" si="1136"/>
        <v>0</v>
      </c>
      <c r="S1667" s="3">
        <f t="shared" si="1137"/>
        <v>0</v>
      </c>
      <c r="T1667" s="3">
        <f t="shared" si="1138"/>
        <v>0</v>
      </c>
      <c r="U1667" s="3">
        <f t="shared" si="1139"/>
        <v>0</v>
      </c>
    </row>
    <row r="1668" spans="2:21" s="1" customFormat="1" ht="15" customHeight="1" x14ac:dyDescent="0.3">
      <c r="B1668" s="4" t="s">
        <v>3156</v>
      </c>
      <c r="C1668" s="4" t="s">
        <v>3157</v>
      </c>
      <c r="D1668" s="3" t="s">
        <v>28</v>
      </c>
      <c r="E1668" s="18">
        <v>1</v>
      </c>
      <c r="F1668" s="18"/>
      <c r="G1668" s="18"/>
      <c r="H1668" s="18"/>
      <c r="I1668" s="18"/>
      <c r="J1668" s="97">
        <f t="shared" si="1132"/>
        <v>1</v>
      </c>
      <c r="K1668" s="3">
        <v>3094.93</v>
      </c>
      <c r="L1668" s="3">
        <f t="shared" si="1133"/>
        <v>3094.93</v>
      </c>
      <c r="M1668" s="3">
        <v>3129.04</v>
      </c>
      <c r="N1668" s="3">
        <f t="shared" si="1134"/>
        <v>3129.04</v>
      </c>
      <c r="O1668" s="3">
        <f t="shared" si="1135"/>
        <v>34.110000000000127</v>
      </c>
      <c r="P1668" s="3">
        <f t="shared" si="1135"/>
        <v>34.110000000000127</v>
      </c>
      <c r="R1668" s="3">
        <f t="shared" si="1136"/>
        <v>0</v>
      </c>
      <c r="S1668" s="3">
        <f t="shared" si="1137"/>
        <v>0</v>
      </c>
      <c r="T1668" s="3">
        <f t="shared" si="1138"/>
        <v>0</v>
      </c>
      <c r="U1668" s="3">
        <f t="shared" si="1139"/>
        <v>0</v>
      </c>
    </row>
    <row r="1669" spans="2:21" s="1" customFormat="1" ht="15" customHeight="1" x14ac:dyDescent="0.3">
      <c r="B1669" s="4" t="s">
        <v>3158</v>
      </c>
      <c r="C1669" s="4" t="s">
        <v>3159</v>
      </c>
      <c r="D1669" s="3" t="s">
        <v>28</v>
      </c>
      <c r="E1669" s="18">
        <v>1</v>
      </c>
      <c r="F1669" s="18"/>
      <c r="G1669" s="18"/>
      <c r="H1669" s="18"/>
      <c r="I1669" s="18"/>
      <c r="J1669" s="97">
        <f t="shared" si="1132"/>
        <v>1</v>
      </c>
      <c r="K1669" s="3">
        <v>3094.93</v>
      </c>
      <c r="L1669" s="3">
        <f t="shared" si="1133"/>
        <v>3094.93</v>
      </c>
      <c r="M1669" s="3">
        <v>3129.04</v>
      </c>
      <c r="N1669" s="3">
        <f t="shared" si="1134"/>
        <v>3129.04</v>
      </c>
      <c r="O1669" s="3">
        <f t="shared" si="1135"/>
        <v>34.110000000000127</v>
      </c>
      <c r="P1669" s="3">
        <f t="shared" si="1135"/>
        <v>34.110000000000127</v>
      </c>
      <c r="R1669" s="3">
        <f t="shared" si="1136"/>
        <v>0</v>
      </c>
      <c r="S1669" s="3">
        <f t="shared" si="1137"/>
        <v>0</v>
      </c>
      <c r="T1669" s="3">
        <f t="shared" si="1138"/>
        <v>0</v>
      </c>
      <c r="U1669" s="3">
        <f t="shared" si="1139"/>
        <v>0</v>
      </c>
    </row>
    <row r="1670" spans="2:21" s="1" customFormat="1" ht="15" customHeight="1" x14ac:dyDescent="0.3">
      <c r="B1670" s="4" t="s">
        <v>3160</v>
      </c>
      <c r="C1670" s="4" t="s">
        <v>3161</v>
      </c>
      <c r="D1670" s="3" t="s">
        <v>28</v>
      </c>
      <c r="E1670" s="18">
        <v>1</v>
      </c>
      <c r="F1670" s="18"/>
      <c r="G1670" s="18"/>
      <c r="H1670" s="18"/>
      <c r="I1670" s="18"/>
      <c r="J1670" s="97">
        <f t="shared" si="1132"/>
        <v>1</v>
      </c>
      <c r="K1670" s="3">
        <v>3094.93</v>
      </c>
      <c r="L1670" s="3">
        <f t="shared" si="1133"/>
        <v>3094.93</v>
      </c>
      <c r="M1670" s="3">
        <v>3129.04</v>
      </c>
      <c r="N1670" s="3">
        <f t="shared" si="1134"/>
        <v>3129.04</v>
      </c>
      <c r="O1670" s="3">
        <f t="shared" si="1135"/>
        <v>34.110000000000127</v>
      </c>
      <c r="P1670" s="3">
        <f t="shared" si="1135"/>
        <v>34.110000000000127</v>
      </c>
      <c r="R1670" s="3">
        <f t="shared" si="1136"/>
        <v>0</v>
      </c>
      <c r="S1670" s="3">
        <f t="shared" si="1137"/>
        <v>0</v>
      </c>
      <c r="T1670" s="3">
        <f t="shared" si="1138"/>
        <v>0</v>
      </c>
      <c r="U1670" s="3">
        <f t="shared" si="1139"/>
        <v>0</v>
      </c>
    </row>
    <row r="1671" spans="2:21" s="1" customFormat="1" ht="15" customHeight="1" x14ac:dyDescent="0.3">
      <c r="B1671" s="4" t="s">
        <v>3162</v>
      </c>
      <c r="C1671" s="4" t="s">
        <v>3163</v>
      </c>
      <c r="D1671" s="3" t="s">
        <v>28</v>
      </c>
      <c r="E1671" s="18">
        <v>1</v>
      </c>
      <c r="F1671" s="18"/>
      <c r="G1671" s="18"/>
      <c r="H1671" s="18"/>
      <c r="I1671" s="18"/>
      <c r="J1671" s="97">
        <f t="shared" si="1132"/>
        <v>1</v>
      </c>
      <c r="K1671" s="3">
        <v>3094.93</v>
      </c>
      <c r="L1671" s="3">
        <f t="shared" si="1133"/>
        <v>3094.93</v>
      </c>
      <c r="M1671" s="3">
        <v>3129.04</v>
      </c>
      <c r="N1671" s="3">
        <f t="shared" si="1134"/>
        <v>3129.04</v>
      </c>
      <c r="O1671" s="3">
        <f t="shared" si="1135"/>
        <v>34.110000000000127</v>
      </c>
      <c r="P1671" s="3">
        <f t="shared" si="1135"/>
        <v>34.110000000000127</v>
      </c>
      <c r="R1671" s="3">
        <f t="shared" si="1136"/>
        <v>0</v>
      </c>
      <c r="S1671" s="3">
        <f t="shared" si="1137"/>
        <v>0</v>
      </c>
      <c r="T1671" s="3">
        <f t="shared" si="1138"/>
        <v>0</v>
      </c>
      <c r="U1671" s="3">
        <f t="shared" si="1139"/>
        <v>0</v>
      </c>
    </row>
    <row r="1672" spans="2:21" s="1" customFormat="1" ht="15" customHeight="1" x14ac:dyDescent="0.3">
      <c r="B1672" s="4" t="s">
        <v>3164</v>
      </c>
      <c r="C1672" s="4" t="s">
        <v>3165</v>
      </c>
      <c r="D1672" s="3" t="s">
        <v>28</v>
      </c>
      <c r="E1672" s="18">
        <v>1</v>
      </c>
      <c r="F1672" s="18"/>
      <c r="G1672" s="18"/>
      <c r="H1672" s="18"/>
      <c r="I1672" s="18"/>
      <c r="J1672" s="97">
        <f t="shared" si="1132"/>
        <v>1</v>
      </c>
      <c r="K1672" s="3">
        <v>3094.93</v>
      </c>
      <c r="L1672" s="3">
        <f t="shared" si="1133"/>
        <v>3094.93</v>
      </c>
      <c r="M1672" s="3">
        <v>3129.04</v>
      </c>
      <c r="N1672" s="3">
        <f t="shared" si="1134"/>
        <v>3129.04</v>
      </c>
      <c r="O1672" s="3">
        <f t="shared" si="1135"/>
        <v>34.110000000000127</v>
      </c>
      <c r="P1672" s="3">
        <f t="shared" si="1135"/>
        <v>34.110000000000127</v>
      </c>
      <c r="R1672" s="3">
        <f t="shared" si="1136"/>
        <v>0</v>
      </c>
      <c r="S1672" s="3">
        <f t="shared" si="1137"/>
        <v>0</v>
      </c>
      <c r="T1672" s="3">
        <f t="shared" si="1138"/>
        <v>0</v>
      </c>
      <c r="U1672" s="3">
        <f t="shared" si="1139"/>
        <v>0</v>
      </c>
    </row>
    <row r="1673" spans="2:21" s="1" customFormat="1" ht="15" customHeight="1" x14ac:dyDescent="0.3">
      <c r="B1673" s="4" t="s">
        <v>3166</v>
      </c>
      <c r="C1673" s="4" t="s">
        <v>3167</v>
      </c>
      <c r="D1673" s="3" t="s">
        <v>28</v>
      </c>
      <c r="E1673" s="18">
        <v>1</v>
      </c>
      <c r="F1673" s="18"/>
      <c r="G1673" s="18"/>
      <c r="H1673" s="18"/>
      <c r="I1673" s="18"/>
      <c r="J1673" s="97">
        <f t="shared" si="1132"/>
        <v>1</v>
      </c>
      <c r="K1673" s="3">
        <v>3094.93</v>
      </c>
      <c r="L1673" s="3">
        <f t="shared" si="1133"/>
        <v>3094.93</v>
      </c>
      <c r="M1673" s="3">
        <v>3129.04</v>
      </c>
      <c r="N1673" s="3">
        <f t="shared" si="1134"/>
        <v>3129.04</v>
      </c>
      <c r="O1673" s="3">
        <f t="shared" si="1135"/>
        <v>34.110000000000127</v>
      </c>
      <c r="P1673" s="3">
        <f t="shared" si="1135"/>
        <v>34.110000000000127</v>
      </c>
      <c r="R1673" s="3">
        <f t="shared" si="1136"/>
        <v>0</v>
      </c>
      <c r="S1673" s="3">
        <f t="shared" si="1137"/>
        <v>0</v>
      </c>
      <c r="T1673" s="3">
        <f t="shared" si="1138"/>
        <v>0</v>
      </c>
      <c r="U1673" s="3">
        <f t="shared" si="1139"/>
        <v>0</v>
      </c>
    </row>
    <row r="1674" spans="2:21" s="1" customFormat="1" ht="15" customHeight="1" x14ac:dyDescent="0.3">
      <c r="B1674" s="4" t="s">
        <v>3168</v>
      </c>
      <c r="C1674" s="4" t="s">
        <v>3169</v>
      </c>
      <c r="D1674" s="3" t="s">
        <v>28</v>
      </c>
      <c r="E1674" s="18">
        <v>1</v>
      </c>
      <c r="F1674" s="18"/>
      <c r="G1674" s="18"/>
      <c r="H1674" s="18"/>
      <c r="I1674" s="18"/>
      <c r="J1674" s="97">
        <f t="shared" si="1132"/>
        <v>1</v>
      </c>
      <c r="K1674" s="3">
        <v>3094.93</v>
      </c>
      <c r="L1674" s="3">
        <f t="shared" si="1133"/>
        <v>3094.93</v>
      </c>
      <c r="M1674" s="3">
        <v>3129.04</v>
      </c>
      <c r="N1674" s="3">
        <f t="shared" si="1134"/>
        <v>3129.04</v>
      </c>
      <c r="O1674" s="3">
        <f t="shared" si="1135"/>
        <v>34.110000000000127</v>
      </c>
      <c r="P1674" s="3">
        <f t="shared" si="1135"/>
        <v>34.110000000000127</v>
      </c>
      <c r="R1674" s="3">
        <f t="shared" si="1136"/>
        <v>0</v>
      </c>
      <c r="S1674" s="3">
        <f t="shared" si="1137"/>
        <v>0</v>
      </c>
      <c r="T1674" s="3">
        <f t="shared" si="1138"/>
        <v>0</v>
      </c>
      <c r="U1674" s="3">
        <f t="shared" si="1139"/>
        <v>0</v>
      </c>
    </row>
    <row r="1675" spans="2:21" s="1" customFormat="1" ht="15" customHeight="1" x14ac:dyDescent="0.3">
      <c r="B1675" s="4" t="s">
        <v>3170</v>
      </c>
      <c r="C1675" s="4" t="s">
        <v>3171</v>
      </c>
      <c r="D1675" s="3" t="s">
        <v>28</v>
      </c>
      <c r="E1675" s="18">
        <v>1</v>
      </c>
      <c r="F1675" s="18"/>
      <c r="G1675" s="18"/>
      <c r="H1675" s="18"/>
      <c r="I1675" s="18"/>
      <c r="J1675" s="97">
        <f t="shared" si="1132"/>
        <v>1</v>
      </c>
      <c r="K1675" s="3">
        <v>3076.8</v>
      </c>
      <c r="L1675" s="3">
        <f t="shared" si="1133"/>
        <v>3076.8</v>
      </c>
      <c r="M1675" s="3">
        <v>3102.34</v>
      </c>
      <c r="N1675" s="3">
        <f t="shared" si="1134"/>
        <v>3102.34</v>
      </c>
      <c r="O1675" s="3">
        <f t="shared" si="1135"/>
        <v>25.539999999999964</v>
      </c>
      <c r="P1675" s="3">
        <f t="shared" si="1135"/>
        <v>25.539999999999964</v>
      </c>
      <c r="R1675" s="3">
        <f t="shared" si="1136"/>
        <v>0</v>
      </c>
      <c r="S1675" s="3">
        <f t="shared" si="1137"/>
        <v>0</v>
      </c>
      <c r="T1675" s="3">
        <f t="shared" si="1138"/>
        <v>0</v>
      </c>
      <c r="U1675" s="3">
        <f t="shared" si="1139"/>
        <v>0</v>
      </c>
    </row>
    <row r="1676" spans="2:21" s="1" customFormat="1" ht="15" customHeight="1" x14ac:dyDescent="0.3">
      <c r="B1676" s="4" t="s">
        <v>3172</v>
      </c>
      <c r="C1676" s="4" t="s">
        <v>3173</v>
      </c>
      <c r="D1676" s="3" t="s">
        <v>28</v>
      </c>
      <c r="E1676" s="18">
        <v>1</v>
      </c>
      <c r="F1676" s="18"/>
      <c r="G1676" s="18"/>
      <c r="H1676" s="18"/>
      <c r="I1676" s="18"/>
      <c r="J1676" s="97">
        <f t="shared" si="1132"/>
        <v>1</v>
      </c>
      <c r="K1676" s="3">
        <v>3076.8</v>
      </c>
      <c r="L1676" s="3">
        <f t="shared" si="1133"/>
        <v>3076.8</v>
      </c>
      <c r="M1676" s="3">
        <v>3102.34</v>
      </c>
      <c r="N1676" s="3">
        <f t="shared" si="1134"/>
        <v>3102.34</v>
      </c>
      <c r="O1676" s="3">
        <f t="shared" si="1135"/>
        <v>25.539999999999964</v>
      </c>
      <c r="P1676" s="3">
        <f t="shared" si="1135"/>
        <v>25.539999999999964</v>
      </c>
      <c r="R1676" s="3">
        <f t="shared" si="1136"/>
        <v>0</v>
      </c>
      <c r="S1676" s="3">
        <f t="shared" si="1137"/>
        <v>0</v>
      </c>
      <c r="T1676" s="3">
        <f t="shared" si="1138"/>
        <v>0</v>
      </c>
      <c r="U1676" s="3">
        <f t="shared" si="1139"/>
        <v>0</v>
      </c>
    </row>
    <row r="1677" spans="2:21" s="1" customFormat="1" ht="15" customHeight="1" x14ac:dyDescent="0.3">
      <c r="B1677" s="4" t="s">
        <v>3174</v>
      </c>
      <c r="C1677" s="4" t="s">
        <v>3175</v>
      </c>
      <c r="D1677" s="3" t="s">
        <v>28</v>
      </c>
      <c r="E1677" s="18">
        <v>1</v>
      </c>
      <c r="F1677" s="18"/>
      <c r="G1677" s="18"/>
      <c r="H1677" s="18"/>
      <c r="I1677" s="18"/>
      <c r="J1677" s="97">
        <f t="shared" si="1132"/>
        <v>1</v>
      </c>
      <c r="K1677" s="3">
        <v>3076.8</v>
      </c>
      <c r="L1677" s="3">
        <f t="shared" si="1133"/>
        <v>3076.8</v>
      </c>
      <c r="M1677" s="3">
        <v>3102.34</v>
      </c>
      <c r="N1677" s="3">
        <f t="shared" si="1134"/>
        <v>3102.34</v>
      </c>
      <c r="O1677" s="3">
        <f t="shared" si="1135"/>
        <v>25.539999999999964</v>
      </c>
      <c r="P1677" s="3">
        <f t="shared" si="1135"/>
        <v>25.539999999999964</v>
      </c>
      <c r="R1677" s="3">
        <f t="shared" si="1136"/>
        <v>0</v>
      </c>
      <c r="S1677" s="3">
        <f t="shared" si="1137"/>
        <v>0</v>
      </c>
      <c r="T1677" s="3">
        <f t="shared" si="1138"/>
        <v>0</v>
      </c>
      <c r="U1677" s="3">
        <f t="shared" si="1139"/>
        <v>0</v>
      </c>
    </row>
    <row r="1678" spans="2:21" s="1" customFormat="1" ht="15" customHeight="1" x14ac:dyDescent="0.3">
      <c r="B1678" s="4" t="s">
        <v>3176</v>
      </c>
      <c r="C1678" s="4" t="s">
        <v>3177</v>
      </c>
      <c r="D1678" s="3" t="s">
        <v>28</v>
      </c>
      <c r="E1678" s="18">
        <v>1</v>
      </c>
      <c r="F1678" s="18"/>
      <c r="G1678" s="18"/>
      <c r="H1678" s="18"/>
      <c r="I1678" s="18"/>
      <c r="J1678" s="97">
        <f t="shared" si="1132"/>
        <v>1</v>
      </c>
      <c r="K1678" s="3">
        <v>3076.8</v>
      </c>
      <c r="L1678" s="3">
        <f t="shared" si="1133"/>
        <v>3076.8</v>
      </c>
      <c r="M1678" s="3">
        <v>3102.34</v>
      </c>
      <c r="N1678" s="3">
        <f t="shared" si="1134"/>
        <v>3102.34</v>
      </c>
      <c r="O1678" s="3">
        <f t="shared" si="1135"/>
        <v>25.539999999999964</v>
      </c>
      <c r="P1678" s="3">
        <f t="shared" si="1135"/>
        <v>25.539999999999964</v>
      </c>
      <c r="R1678" s="3">
        <f t="shared" si="1136"/>
        <v>0</v>
      </c>
      <c r="S1678" s="3">
        <f t="shared" si="1137"/>
        <v>0</v>
      </c>
      <c r="T1678" s="3">
        <f t="shared" si="1138"/>
        <v>0</v>
      </c>
      <c r="U1678" s="3">
        <f t="shared" si="1139"/>
        <v>0</v>
      </c>
    </row>
    <row r="1679" spans="2:21" s="1" customFormat="1" ht="15" customHeight="1" x14ac:dyDescent="0.3">
      <c r="B1679" s="4" t="s">
        <v>3178</v>
      </c>
      <c r="C1679" s="4" t="s">
        <v>3179</v>
      </c>
      <c r="D1679" s="3" t="s">
        <v>28</v>
      </c>
      <c r="E1679" s="18">
        <v>1</v>
      </c>
      <c r="F1679" s="18"/>
      <c r="G1679" s="18"/>
      <c r="H1679" s="18"/>
      <c r="I1679" s="18"/>
      <c r="J1679" s="97">
        <f t="shared" si="1132"/>
        <v>1</v>
      </c>
      <c r="K1679" s="3">
        <v>4476.8</v>
      </c>
      <c r="L1679" s="3">
        <f t="shared" si="1133"/>
        <v>4476.8</v>
      </c>
      <c r="M1679" s="3">
        <v>4502.34</v>
      </c>
      <c r="N1679" s="3">
        <f t="shared" si="1134"/>
        <v>4502.34</v>
      </c>
      <c r="O1679" s="3">
        <f t="shared" si="1135"/>
        <v>25.539999999999964</v>
      </c>
      <c r="P1679" s="3">
        <f t="shared" si="1135"/>
        <v>25.539999999999964</v>
      </c>
      <c r="R1679" s="3">
        <f t="shared" si="1136"/>
        <v>0</v>
      </c>
      <c r="S1679" s="3">
        <f t="shared" si="1137"/>
        <v>0</v>
      </c>
      <c r="T1679" s="3">
        <f t="shared" si="1138"/>
        <v>0</v>
      </c>
      <c r="U1679" s="3">
        <f t="shared" si="1139"/>
        <v>0</v>
      </c>
    </row>
    <row r="1680" spans="2:21" s="1" customFormat="1" ht="15" customHeight="1" x14ac:dyDescent="0.3">
      <c r="B1680" s="4" t="s">
        <v>3180</v>
      </c>
      <c r="C1680" s="4" t="s">
        <v>3181</v>
      </c>
      <c r="D1680" s="3" t="s">
        <v>28</v>
      </c>
      <c r="E1680" s="18">
        <v>1</v>
      </c>
      <c r="F1680" s="18"/>
      <c r="G1680" s="18"/>
      <c r="H1680" s="18"/>
      <c r="I1680" s="18"/>
      <c r="J1680" s="97">
        <f t="shared" si="1132"/>
        <v>1</v>
      </c>
      <c r="K1680" s="3">
        <v>4476.8</v>
      </c>
      <c r="L1680" s="3">
        <f t="shared" si="1133"/>
        <v>4476.8</v>
      </c>
      <c r="M1680" s="3">
        <v>4502.34</v>
      </c>
      <c r="N1680" s="3">
        <f t="shared" si="1134"/>
        <v>4502.34</v>
      </c>
      <c r="O1680" s="3">
        <f t="shared" si="1135"/>
        <v>25.539999999999964</v>
      </c>
      <c r="P1680" s="3">
        <f t="shared" si="1135"/>
        <v>25.539999999999964</v>
      </c>
      <c r="R1680" s="3">
        <f t="shared" si="1136"/>
        <v>0</v>
      </c>
      <c r="S1680" s="3">
        <f t="shared" si="1137"/>
        <v>0</v>
      </c>
      <c r="T1680" s="3">
        <f t="shared" si="1138"/>
        <v>0</v>
      </c>
      <c r="U1680" s="3">
        <f t="shared" si="1139"/>
        <v>0</v>
      </c>
    </row>
    <row r="1681" spans="2:21" s="1" customFormat="1" ht="15" customHeight="1" x14ac:dyDescent="0.3">
      <c r="B1681" s="4" t="s">
        <v>3182</v>
      </c>
      <c r="C1681" s="4" t="s">
        <v>3183</v>
      </c>
      <c r="D1681" s="3" t="s">
        <v>28</v>
      </c>
      <c r="E1681" s="18">
        <v>1</v>
      </c>
      <c r="F1681" s="18"/>
      <c r="G1681" s="18"/>
      <c r="H1681" s="18"/>
      <c r="I1681" s="18"/>
      <c r="J1681" s="97">
        <f t="shared" si="1132"/>
        <v>1</v>
      </c>
      <c r="K1681" s="3">
        <v>4476.8</v>
      </c>
      <c r="L1681" s="3">
        <f t="shared" si="1133"/>
        <v>4476.8</v>
      </c>
      <c r="M1681" s="3">
        <v>4502.34</v>
      </c>
      <c r="N1681" s="3">
        <f t="shared" si="1134"/>
        <v>4502.34</v>
      </c>
      <c r="O1681" s="3">
        <f t="shared" si="1135"/>
        <v>25.539999999999964</v>
      </c>
      <c r="P1681" s="3">
        <f t="shared" si="1135"/>
        <v>25.539999999999964</v>
      </c>
      <c r="R1681" s="3">
        <f t="shared" si="1136"/>
        <v>0</v>
      </c>
      <c r="S1681" s="3">
        <f t="shared" si="1137"/>
        <v>0</v>
      </c>
      <c r="T1681" s="3">
        <f t="shared" si="1138"/>
        <v>0</v>
      </c>
      <c r="U1681" s="3">
        <f t="shared" si="1139"/>
        <v>0</v>
      </c>
    </row>
    <row r="1682" spans="2:21" s="1" customFormat="1" ht="15" customHeight="1" x14ac:dyDescent="0.3">
      <c r="B1682" s="4" t="s">
        <v>3184</v>
      </c>
      <c r="C1682" s="4" t="s">
        <v>3185</v>
      </c>
      <c r="D1682" s="3" t="s">
        <v>28</v>
      </c>
      <c r="E1682" s="18">
        <v>1</v>
      </c>
      <c r="F1682" s="18"/>
      <c r="G1682" s="18"/>
      <c r="H1682" s="18"/>
      <c r="I1682" s="18"/>
      <c r="J1682" s="97">
        <f t="shared" si="1132"/>
        <v>1</v>
      </c>
      <c r="K1682" s="3">
        <v>4476.8</v>
      </c>
      <c r="L1682" s="3">
        <f t="shared" si="1133"/>
        <v>4476.8</v>
      </c>
      <c r="M1682" s="3">
        <v>4502.34</v>
      </c>
      <c r="N1682" s="3">
        <f t="shared" si="1134"/>
        <v>4502.34</v>
      </c>
      <c r="O1682" s="3">
        <f t="shared" si="1135"/>
        <v>25.539999999999964</v>
      </c>
      <c r="P1682" s="3">
        <f t="shared" si="1135"/>
        <v>25.539999999999964</v>
      </c>
      <c r="R1682" s="3">
        <f t="shared" si="1136"/>
        <v>0</v>
      </c>
      <c r="S1682" s="3">
        <f t="shared" si="1137"/>
        <v>0</v>
      </c>
      <c r="T1682" s="3">
        <f t="shared" si="1138"/>
        <v>0</v>
      </c>
      <c r="U1682" s="3">
        <f t="shared" si="1139"/>
        <v>0</v>
      </c>
    </row>
    <row r="1683" spans="2:21" s="1" customFormat="1" ht="15" customHeight="1" x14ac:dyDescent="0.3">
      <c r="B1683" s="4" t="s">
        <v>3186</v>
      </c>
      <c r="C1683" s="4" t="s">
        <v>3187</v>
      </c>
      <c r="D1683" s="3" t="s">
        <v>28</v>
      </c>
      <c r="E1683" s="18">
        <v>1</v>
      </c>
      <c r="F1683" s="18"/>
      <c r="G1683" s="18"/>
      <c r="H1683" s="18"/>
      <c r="I1683" s="18"/>
      <c r="J1683" s="97">
        <f t="shared" ref="J1683:J1701" si="1140">SUM(E1683:I1683)</f>
        <v>1</v>
      </c>
      <c r="K1683" s="3">
        <v>4476.8</v>
      </c>
      <c r="L1683" s="3">
        <f t="shared" si="1133"/>
        <v>4476.8</v>
      </c>
      <c r="M1683" s="3">
        <v>4502.34</v>
      </c>
      <c r="N1683" s="3">
        <f t="shared" si="1134"/>
        <v>4502.34</v>
      </c>
      <c r="O1683" s="3">
        <f t="shared" si="1135"/>
        <v>25.539999999999964</v>
      </c>
      <c r="P1683" s="3">
        <f t="shared" si="1135"/>
        <v>25.539999999999964</v>
      </c>
      <c r="R1683" s="3">
        <f t="shared" ref="R1683:R1701" si="1141">+ROUND($K1683*F1683,2)</f>
        <v>0</v>
      </c>
      <c r="S1683" s="3">
        <f t="shared" ref="S1683:S1701" si="1142">+ROUND($K1683*G1683,2)</f>
        <v>0</v>
      </c>
      <c r="T1683" s="3">
        <f t="shared" ref="T1683:T1701" si="1143">+ROUND($K1683*H1683,2)</f>
        <v>0</v>
      </c>
      <c r="U1683" s="3">
        <f t="shared" ref="U1683:U1701" si="1144">+ROUND($K1683*I1683,2)</f>
        <v>0</v>
      </c>
    </row>
    <row r="1684" spans="2:21" s="1" customFormat="1" ht="15" customHeight="1" x14ac:dyDescent="0.3">
      <c r="B1684" s="4" t="s">
        <v>3188</v>
      </c>
      <c r="C1684" s="4" t="s">
        <v>3189</v>
      </c>
      <c r="D1684" s="3" t="s">
        <v>28</v>
      </c>
      <c r="E1684" s="18">
        <v>1</v>
      </c>
      <c r="F1684" s="18"/>
      <c r="G1684" s="18"/>
      <c r="H1684" s="18"/>
      <c r="I1684" s="18"/>
      <c r="J1684" s="97">
        <f t="shared" si="1140"/>
        <v>1</v>
      </c>
      <c r="K1684" s="3">
        <v>4476.8</v>
      </c>
      <c r="L1684" s="3">
        <f t="shared" si="1133"/>
        <v>4476.8</v>
      </c>
      <c r="M1684" s="3">
        <v>4502.34</v>
      </c>
      <c r="N1684" s="3">
        <f t="shared" si="1134"/>
        <v>4502.34</v>
      </c>
      <c r="O1684" s="3">
        <f t="shared" si="1135"/>
        <v>25.539999999999964</v>
      </c>
      <c r="P1684" s="3">
        <f t="shared" si="1135"/>
        <v>25.539999999999964</v>
      </c>
      <c r="R1684" s="3">
        <f t="shared" si="1141"/>
        <v>0</v>
      </c>
      <c r="S1684" s="3">
        <f t="shared" si="1142"/>
        <v>0</v>
      </c>
      <c r="T1684" s="3">
        <f t="shared" si="1143"/>
        <v>0</v>
      </c>
      <c r="U1684" s="3">
        <f t="shared" si="1144"/>
        <v>0</v>
      </c>
    </row>
    <row r="1685" spans="2:21" s="1" customFormat="1" ht="15" customHeight="1" x14ac:dyDescent="0.3">
      <c r="B1685" s="4" t="s">
        <v>3190</v>
      </c>
      <c r="C1685" s="4" t="s">
        <v>3191</v>
      </c>
      <c r="D1685" s="3" t="s">
        <v>28</v>
      </c>
      <c r="E1685" s="18">
        <v>1</v>
      </c>
      <c r="F1685" s="18"/>
      <c r="G1685" s="18"/>
      <c r="H1685" s="18"/>
      <c r="I1685" s="18"/>
      <c r="J1685" s="97">
        <f t="shared" si="1140"/>
        <v>1</v>
      </c>
      <c r="K1685" s="3">
        <v>4476.8</v>
      </c>
      <c r="L1685" s="3">
        <f t="shared" si="1133"/>
        <v>4476.8</v>
      </c>
      <c r="M1685" s="3">
        <v>4502.34</v>
      </c>
      <c r="N1685" s="3">
        <f t="shared" si="1134"/>
        <v>4502.34</v>
      </c>
      <c r="O1685" s="3">
        <f t="shared" si="1135"/>
        <v>25.539999999999964</v>
      </c>
      <c r="P1685" s="3">
        <f t="shared" si="1135"/>
        <v>25.539999999999964</v>
      </c>
      <c r="R1685" s="3">
        <f t="shared" si="1141"/>
        <v>0</v>
      </c>
      <c r="S1685" s="3">
        <f t="shared" si="1142"/>
        <v>0</v>
      </c>
      <c r="T1685" s="3">
        <f t="shared" si="1143"/>
        <v>0</v>
      </c>
      <c r="U1685" s="3">
        <f t="shared" si="1144"/>
        <v>0</v>
      </c>
    </row>
    <row r="1686" spans="2:21" s="1" customFormat="1" ht="15" customHeight="1" x14ac:dyDescent="0.3">
      <c r="B1686" s="4" t="s">
        <v>3192</v>
      </c>
      <c r="C1686" s="4" t="s">
        <v>3193</v>
      </c>
      <c r="D1686" s="3" t="s">
        <v>28</v>
      </c>
      <c r="E1686" s="18">
        <v>1</v>
      </c>
      <c r="F1686" s="18"/>
      <c r="G1686" s="18"/>
      <c r="H1686" s="18"/>
      <c r="I1686" s="18"/>
      <c r="J1686" s="97">
        <f t="shared" si="1140"/>
        <v>1</v>
      </c>
      <c r="K1686" s="3">
        <v>4476.8</v>
      </c>
      <c r="L1686" s="3">
        <f t="shared" si="1133"/>
        <v>4476.8</v>
      </c>
      <c r="M1686" s="3">
        <v>4502.34</v>
      </c>
      <c r="N1686" s="3">
        <f t="shared" si="1134"/>
        <v>4502.34</v>
      </c>
      <c r="O1686" s="3">
        <f t="shared" si="1135"/>
        <v>25.539999999999964</v>
      </c>
      <c r="P1686" s="3">
        <f t="shared" si="1135"/>
        <v>25.539999999999964</v>
      </c>
      <c r="R1686" s="3">
        <f t="shared" si="1141"/>
        <v>0</v>
      </c>
      <c r="S1686" s="3">
        <f t="shared" si="1142"/>
        <v>0</v>
      </c>
      <c r="T1686" s="3">
        <f t="shared" si="1143"/>
        <v>0</v>
      </c>
      <c r="U1686" s="3">
        <f t="shared" si="1144"/>
        <v>0</v>
      </c>
    </row>
    <row r="1687" spans="2:21" s="1" customFormat="1" ht="15" customHeight="1" x14ac:dyDescent="0.3">
      <c r="B1687" s="4" t="s">
        <v>3194</v>
      </c>
      <c r="C1687" s="4" t="s">
        <v>3195</v>
      </c>
      <c r="D1687" s="3" t="s">
        <v>28</v>
      </c>
      <c r="E1687" s="18">
        <v>1</v>
      </c>
      <c r="F1687" s="18"/>
      <c r="G1687" s="18"/>
      <c r="H1687" s="18"/>
      <c r="I1687" s="18"/>
      <c r="J1687" s="97">
        <f t="shared" si="1140"/>
        <v>1</v>
      </c>
      <c r="K1687" s="3">
        <v>4476.8</v>
      </c>
      <c r="L1687" s="3">
        <f t="shared" si="1133"/>
        <v>4476.8</v>
      </c>
      <c r="M1687" s="3">
        <v>4502.34</v>
      </c>
      <c r="N1687" s="3">
        <f t="shared" si="1134"/>
        <v>4502.34</v>
      </c>
      <c r="O1687" s="3">
        <f t="shared" si="1135"/>
        <v>25.539999999999964</v>
      </c>
      <c r="P1687" s="3">
        <f t="shared" si="1135"/>
        <v>25.539999999999964</v>
      </c>
      <c r="R1687" s="3">
        <f t="shared" si="1141"/>
        <v>0</v>
      </c>
      <c r="S1687" s="3">
        <f t="shared" si="1142"/>
        <v>0</v>
      </c>
      <c r="T1687" s="3">
        <f t="shared" si="1143"/>
        <v>0</v>
      </c>
      <c r="U1687" s="3">
        <f t="shared" si="1144"/>
        <v>0</v>
      </c>
    </row>
    <row r="1688" spans="2:21" s="1" customFormat="1" ht="15" customHeight="1" x14ac:dyDescent="0.3">
      <c r="B1688" s="4" t="s">
        <v>3196</v>
      </c>
      <c r="C1688" s="4" t="s">
        <v>3197</v>
      </c>
      <c r="D1688" s="3" t="s">
        <v>28</v>
      </c>
      <c r="E1688" s="18">
        <v>1</v>
      </c>
      <c r="F1688" s="18"/>
      <c r="G1688" s="18"/>
      <c r="H1688" s="18"/>
      <c r="I1688" s="18"/>
      <c r="J1688" s="97">
        <f t="shared" si="1140"/>
        <v>1</v>
      </c>
      <c r="K1688" s="3">
        <v>4476.8</v>
      </c>
      <c r="L1688" s="3">
        <f t="shared" si="1133"/>
        <v>4476.8</v>
      </c>
      <c r="M1688" s="3">
        <v>4502.34</v>
      </c>
      <c r="N1688" s="3">
        <f t="shared" si="1134"/>
        <v>4502.34</v>
      </c>
      <c r="O1688" s="3">
        <f t="shared" si="1135"/>
        <v>25.539999999999964</v>
      </c>
      <c r="P1688" s="3">
        <f t="shared" si="1135"/>
        <v>25.539999999999964</v>
      </c>
      <c r="R1688" s="3">
        <f t="shared" si="1141"/>
        <v>0</v>
      </c>
      <c r="S1688" s="3">
        <f t="shared" si="1142"/>
        <v>0</v>
      </c>
      <c r="T1688" s="3">
        <f t="shared" si="1143"/>
        <v>0</v>
      </c>
      <c r="U1688" s="3">
        <f t="shared" si="1144"/>
        <v>0</v>
      </c>
    </row>
    <row r="1689" spans="2:21" s="1" customFormat="1" ht="15" customHeight="1" x14ac:dyDescent="0.3">
      <c r="B1689" s="4" t="s">
        <v>3198</v>
      </c>
      <c r="C1689" s="4" t="s">
        <v>3199</v>
      </c>
      <c r="D1689" s="3" t="s">
        <v>28</v>
      </c>
      <c r="E1689" s="18">
        <v>1</v>
      </c>
      <c r="F1689" s="18"/>
      <c r="G1689" s="18"/>
      <c r="H1689" s="18"/>
      <c r="I1689" s="18"/>
      <c r="J1689" s="97">
        <f t="shared" si="1140"/>
        <v>1</v>
      </c>
      <c r="K1689" s="3">
        <v>4476.8</v>
      </c>
      <c r="L1689" s="3">
        <f t="shared" si="1133"/>
        <v>4476.8</v>
      </c>
      <c r="M1689" s="3">
        <v>4502.34</v>
      </c>
      <c r="N1689" s="3">
        <f t="shared" si="1134"/>
        <v>4502.34</v>
      </c>
      <c r="O1689" s="3">
        <f t="shared" si="1135"/>
        <v>25.539999999999964</v>
      </c>
      <c r="P1689" s="3">
        <f t="shared" si="1135"/>
        <v>25.539999999999964</v>
      </c>
      <c r="R1689" s="3">
        <f t="shared" si="1141"/>
        <v>0</v>
      </c>
      <c r="S1689" s="3">
        <f t="shared" si="1142"/>
        <v>0</v>
      </c>
      <c r="T1689" s="3">
        <f t="shared" si="1143"/>
        <v>0</v>
      </c>
      <c r="U1689" s="3">
        <f t="shared" si="1144"/>
        <v>0</v>
      </c>
    </row>
    <row r="1690" spans="2:21" s="1" customFormat="1" ht="15" customHeight="1" x14ac:dyDescent="0.3">
      <c r="B1690" s="4" t="s">
        <v>3200</v>
      </c>
      <c r="C1690" s="4" t="s">
        <v>3201</v>
      </c>
      <c r="D1690" s="3" t="s">
        <v>28</v>
      </c>
      <c r="E1690" s="18">
        <v>2</v>
      </c>
      <c r="F1690" s="18"/>
      <c r="G1690" s="18"/>
      <c r="H1690" s="18"/>
      <c r="I1690" s="18"/>
      <c r="J1690" s="97">
        <f t="shared" si="1140"/>
        <v>2</v>
      </c>
      <c r="K1690" s="3">
        <v>4476.8</v>
      </c>
      <c r="L1690" s="3">
        <f t="shared" si="1133"/>
        <v>8953.6</v>
      </c>
      <c r="M1690" s="3">
        <v>4502.34</v>
      </c>
      <c r="N1690" s="3">
        <f t="shared" si="1134"/>
        <v>9004.68</v>
      </c>
      <c r="O1690" s="3">
        <f t="shared" si="1135"/>
        <v>25.539999999999964</v>
      </c>
      <c r="P1690" s="3">
        <f t="shared" si="1135"/>
        <v>51.079999999999927</v>
      </c>
      <c r="R1690" s="3">
        <f t="shared" si="1141"/>
        <v>0</v>
      </c>
      <c r="S1690" s="3">
        <f t="shared" si="1142"/>
        <v>0</v>
      </c>
      <c r="T1690" s="3">
        <f t="shared" si="1143"/>
        <v>0</v>
      </c>
      <c r="U1690" s="3">
        <f t="shared" si="1144"/>
        <v>0</v>
      </c>
    </row>
    <row r="1691" spans="2:21" s="1" customFormat="1" ht="15" customHeight="1" x14ac:dyDescent="0.3">
      <c r="B1691" s="4" t="s">
        <v>3202</v>
      </c>
      <c r="C1691" s="4" t="s">
        <v>3203</v>
      </c>
      <c r="D1691" s="3" t="s">
        <v>28</v>
      </c>
      <c r="E1691" s="18">
        <v>1</v>
      </c>
      <c r="F1691" s="18"/>
      <c r="G1691" s="18"/>
      <c r="H1691" s="18"/>
      <c r="I1691" s="18"/>
      <c r="J1691" s="97">
        <f t="shared" si="1140"/>
        <v>1</v>
      </c>
      <c r="K1691" s="3">
        <v>4476.8</v>
      </c>
      <c r="L1691" s="3">
        <f t="shared" si="1133"/>
        <v>4476.8</v>
      </c>
      <c r="M1691" s="3">
        <v>4502.34</v>
      </c>
      <c r="N1691" s="3">
        <f t="shared" si="1134"/>
        <v>4502.34</v>
      </c>
      <c r="O1691" s="3">
        <f t="shared" si="1135"/>
        <v>25.539999999999964</v>
      </c>
      <c r="P1691" s="3">
        <f t="shared" si="1135"/>
        <v>25.539999999999964</v>
      </c>
      <c r="R1691" s="3">
        <f t="shared" si="1141"/>
        <v>0</v>
      </c>
      <c r="S1691" s="3">
        <f t="shared" si="1142"/>
        <v>0</v>
      </c>
      <c r="T1691" s="3">
        <f t="shared" si="1143"/>
        <v>0</v>
      </c>
      <c r="U1691" s="3">
        <f t="shared" si="1144"/>
        <v>0</v>
      </c>
    </row>
    <row r="1692" spans="2:21" s="1" customFormat="1" ht="15" customHeight="1" x14ac:dyDescent="0.3">
      <c r="B1692" s="4" t="s">
        <v>3204</v>
      </c>
      <c r="C1692" s="4" t="s">
        <v>3205</v>
      </c>
      <c r="D1692" s="3" t="s">
        <v>28</v>
      </c>
      <c r="E1692" s="18">
        <v>1</v>
      </c>
      <c r="F1692" s="18"/>
      <c r="G1692" s="18"/>
      <c r="H1692" s="18"/>
      <c r="I1692" s="18"/>
      <c r="J1692" s="97">
        <f t="shared" si="1140"/>
        <v>1</v>
      </c>
      <c r="K1692" s="3">
        <v>4476.8</v>
      </c>
      <c r="L1692" s="3">
        <f t="shared" si="1133"/>
        <v>4476.8</v>
      </c>
      <c r="M1692" s="3">
        <v>4502.34</v>
      </c>
      <c r="N1692" s="3">
        <f t="shared" si="1134"/>
        <v>4502.34</v>
      </c>
      <c r="O1692" s="3">
        <f t="shared" si="1135"/>
        <v>25.539999999999964</v>
      </c>
      <c r="P1692" s="3">
        <f t="shared" si="1135"/>
        <v>25.539999999999964</v>
      </c>
      <c r="R1692" s="3">
        <f t="shared" si="1141"/>
        <v>0</v>
      </c>
      <c r="S1692" s="3">
        <f t="shared" si="1142"/>
        <v>0</v>
      </c>
      <c r="T1692" s="3">
        <f t="shared" si="1143"/>
        <v>0</v>
      </c>
      <c r="U1692" s="3">
        <f t="shared" si="1144"/>
        <v>0</v>
      </c>
    </row>
    <row r="1693" spans="2:21" s="1" customFormat="1" ht="15" customHeight="1" x14ac:dyDescent="0.3">
      <c r="B1693" s="4" t="s">
        <v>3206</v>
      </c>
      <c r="C1693" s="4" t="s">
        <v>3207</v>
      </c>
      <c r="D1693" s="3" t="s">
        <v>28</v>
      </c>
      <c r="E1693" s="18">
        <v>1</v>
      </c>
      <c r="F1693" s="18"/>
      <c r="G1693" s="18"/>
      <c r="H1693" s="18"/>
      <c r="I1693" s="18"/>
      <c r="J1693" s="97">
        <f t="shared" si="1140"/>
        <v>1</v>
      </c>
      <c r="K1693" s="3">
        <v>4476.8</v>
      </c>
      <c r="L1693" s="3">
        <f t="shared" si="1133"/>
        <v>4476.8</v>
      </c>
      <c r="M1693" s="3">
        <v>4502.34</v>
      </c>
      <c r="N1693" s="3">
        <f t="shared" si="1134"/>
        <v>4502.34</v>
      </c>
      <c r="O1693" s="3">
        <f t="shared" si="1135"/>
        <v>25.539999999999964</v>
      </c>
      <c r="P1693" s="3">
        <f t="shared" si="1135"/>
        <v>25.539999999999964</v>
      </c>
      <c r="R1693" s="3">
        <f t="shared" si="1141"/>
        <v>0</v>
      </c>
      <c r="S1693" s="3">
        <f t="shared" si="1142"/>
        <v>0</v>
      </c>
      <c r="T1693" s="3">
        <f t="shared" si="1143"/>
        <v>0</v>
      </c>
      <c r="U1693" s="3">
        <f t="shared" si="1144"/>
        <v>0</v>
      </c>
    </row>
    <row r="1694" spans="2:21" s="1" customFormat="1" ht="15" customHeight="1" x14ac:dyDescent="0.3">
      <c r="B1694" s="4" t="s">
        <v>3208</v>
      </c>
      <c r="C1694" s="4" t="s">
        <v>3209</v>
      </c>
      <c r="D1694" s="3" t="s">
        <v>28</v>
      </c>
      <c r="E1694" s="18">
        <v>1</v>
      </c>
      <c r="F1694" s="18"/>
      <c r="G1694" s="18"/>
      <c r="H1694" s="18"/>
      <c r="I1694" s="18"/>
      <c r="J1694" s="97">
        <f t="shared" si="1140"/>
        <v>1</v>
      </c>
      <c r="K1694" s="3">
        <v>4476.8</v>
      </c>
      <c r="L1694" s="3">
        <f t="shared" si="1133"/>
        <v>4476.8</v>
      </c>
      <c r="M1694" s="3">
        <v>4502.34</v>
      </c>
      <c r="N1694" s="3">
        <f t="shared" si="1134"/>
        <v>4502.34</v>
      </c>
      <c r="O1694" s="3">
        <f t="shared" si="1135"/>
        <v>25.539999999999964</v>
      </c>
      <c r="P1694" s="3">
        <f t="shared" si="1135"/>
        <v>25.539999999999964</v>
      </c>
      <c r="R1694" s="3">
        <f t="shared" si="1141"/>
        <v>0</v>
      </c>
      <c r="S1694" s="3">
        <f t="shared" si="1142"/>
        <v>0</v>
      </c>
      <c r="T1694" s="3">
        <f t="shared" si="1143"/>
        <v>0</v>
      </c>
      <c r="U1694" s="3">
        <f t="shared" si="1144"/>
        <v>0</v>
      </c>
    </row>
    <row r="1695" spans="2:21" s="1" customFormat="1" ht="15" customHeight="1" x14ac:dyDescent="0.3">
      <c r="B1695" s="4" t="s">
        <v>3210</v>
      </c>
      <c r="C1695" s="4" t="s">
        <v>3211</v>
      </c>
      <c r="D1695" s="3" t="s">
        <v>28</v>
      </c>
      <c r="E1695" s="18">
        <v>1</v>
      </c>
      <c r="F1695" s="18"/>
      <c r="G1695" s="18"/>
      <c r="H1695" s="18"/>
      <c r="I1695" s="18"/>
      <c r="J1695" s="97">
        <f t="shared" si="1140"/>
        <v>1</v>
      </c>
      <c r="K1695" s="3">
        <v>4476.8</v>
      </c>
      <c r="L1695" s="3">
        <f t="shared" si="1133"/>
        <v>4476.8</v>
      </c>
      <c r="M1695" s="3">
        <v>4502.34</v>
      </c>
      <c r="N1695" s="3">
        <f t="shared" si="1134"/>
        <v>4502.34</v>
      </c>
      <c r="O1695" s="3">
        <f t="shared" si="1135"/>
        <v>25.539999999999964</v>
      </c>
      <c r="P1695" s="3">
        <f t="shared" si="1135"/>
        <v>25.539999999999964</v>
      </c>
      <c r="R1695" s="3">
        <f t="shared" si="1141"/>
        <v>0</v>
      </c>
      <c r="S1695" s="3">
        <f t="shared" si="1142"/>
        <v>0</v>
      </c>
      <c r="T1695" s="3">
        <f t="shared" si="1143"/>
        <v>0</v>
      </c>
      <c r="U1695" s="3">
        <f t="shared" si="1144"/>
        <v>0</v>
      </c>
    </row>
    <row r="1696" spans="2:21" s="1" customFormat="1" ht="15" customHeight="1" x14ac:dyDescent="0.3">
      <c r="B1696" s="4" t="s">
        <v>3212</v>
      </c>
      <c r="C1696" s="4" t="s">
        <v>3213</v>
      </c>
      <c r="D1696" s="3" t="s">
        <v>28</v>
      </c>
      <c r="E1696" s="18">
        <v>1</v>
      </c>
      <c r="F1696" s="18"/>
      <c r="G1696" s="18"/>
      <c r="H1696" s="18"/>
      <c r="I1696" s="18"/>
      <c r="J1696" s="97">
        <f t="shared" si="1140"/>
        <v>1</v>
      </c>
      <c r="K1696" s="3">
        <v>4476.8</v>
      </c>
      <c r="L1696" s="3">
        <f t="shared" si="1133"/>
        <v>4476.8</v>
      </c>
      <c r="M1696" s="3">
        <v>4502.34</v>
      </c>
      <c r="N1696" s="3">
        <f t="shared" si="1134"/>
        <v>4502.34</v>
      </c>
      <c r="O1696" s="3">
        <f t="shared" si="1135"/>
        <v>25.539999999999964</v>
      </c>
      <c r="P1696" s="3">
        <f t="shared" si="1135"/>
        <v>25.539999999999964</v>
      </c>
      <c r="R1696" s="3">
        <f t="shared" si="1141"/>
        <v>0</v>
      </c>
      <c r="S1696" s="3">
        <f t="shared" si="1142"/>
        <v>0</v>
      </c>
      <c r="T1696" s="3">
        <f t="shared" si="1143"/>
        <v>0</v>
      </c>
      <c r="U1696" s="3">
        <f t="shared" si="1144"/>
        <v>0</v>
      </c>
    </row>
    <row r="1697" spans="2:21" s="1" customFormat="1" ht="15" customHeight="1" x14ac:dyDescent="0.3">
      <c r="B1697" s="4" t="s">
        <v>3214</v>
      </c>
      <c r="C1697" s="4" t="s">
        <v>3215</v>
      </c>
      <c r="D1697" s="3" t="s">
        <v>28</v>
      </c>
      <c r="E1697" s="18">
        <v>1</v>
      </c>
      <c r="F1697" s="18"/>
      <c r="G1697" s="18"/>
      <c r="H1697" s="18"/>
      <c r="I1697" s="18"/>
      <c r="J1697" s="97">
        <f t="shared" si="1140"/>
        <v>1</v>
      </c>
      <c r="K1697" s="3">
        <v>4476.8</v>
      </c>
      <c r="L1697" s="3">
        <f t="shared" si="1133"/>
        <v>4476.8</v>
      </c>
      <c r="M1697" s="3">
        <v>4502.34</v>
      </c>
      <c r="N1697" s="3">
        <f t="shared" si="1134"/>
        <v>4502.34</v>
      </c>
      <c r="O1697" s="3">
        <f t="shared" si="1135"/>
        <v>25.539999999999964</v>
      </c>
      <c r="P1697" s="3">
        <f t="shared" si="1135"/>
        <v>25.539999999999964</v>
      </c>
      <c r="R1697" s="3">
        <f t="shared" si="1141"/>
        <v>0</v>
      </c>
      <c r="S1697" s="3">
        <f t="shared" si="1142"/>
        <v>0</v>
      </c>
      <c r="T1697" s="3">
        <f t="shared" si="1143"/>
        <v>0</v>
      </c>
      <c r="U1697" s="3">
        <f t="shared" si="1144"/>
        <v>0</v>
      </c>
    </row>
    <row r="1698" spans="2:21" s="1" customFormat="1" ht="15" customHeight="1" x14ac:dyDescent="0.3">
      <c r="B1698" s="4" t="s">
        <v>3216</v>
      </c>
      <c r="C1698" s="4" t="s">
        <v>3217</v>
      </c>
      <c r="D1698" s="3" t="s">
        <v>28</v>
      </c>
      <c r="E1698" s="18">
        <v>1</v>
      </c>
      <c r="F1698" s="18"/>
      <c r="G1698" s="18"/>
      <c r="H1698" s="18"/>
      <c r="I1698" s="18"/>
      <c r="J1698" s="97">
        <f t="shared" si="1140"/>
        <v>1</v>
      </c>
      <c r="K1698" s="3">
        <v>4476.8</v>
      </c>
      <c r="L1698" s="3">
        <f t="shared" si="1133"/>
        <v>4476.8</v>
      </c>
      <c r="M1698" s="3">
        <v>4502.34</v>
      </c>
      <c r="N1698" s="3">
        <f t="shared" si="1134"/>
        <v>4502.34</v>
      </c>
      <c r="O1698" s="3">
        <f t="shared" si="1135"/>
        <v>25.539999999999964</v>
      </c>
      <c r="P1698" s="3">
        <f t="shared" si="1135"/>
        <v>25.539999999999964</v>
      </c>
      <c r="R1698" s="3">
        <f t="shared" si="1141"/>
        <v>0</v>
      </c>
      <c r="S1698" s="3">
        <f t="shared" si="1142"/>
        <v>0</v>
      </c>
      <c r="T1698" s="3">
        <f t="shared" si="1143"/>
        <v>0</v>
      </c>
      <c r="U1698" s="3">
        <f t="shared" si="1144"/>
        <v>0</v>
      </c>
    </row>
    <row r="1699" spans="2:21" s="1" customFormat="1" ht="15" customHeight="1" x14ac:dyDescent="0.3">
      <c r="B1699" s="4" t="s">
        <v>3218</v>
      </c>
      <c r="C1699" s="4" t="s">
        <v>3219</v>
      </c>
      <c r="D1699" s="3" t="s">
        <v>28</v>
      </c>
      <c r="E1699" s="18">
        <v>1</v>
      </c>
      <c r="F1699" s="18"/>
      <c r="G1699" s="18"/>
      <c r="H1699" s="18"/>
      <c r="I1699" s="18"/>
      <c r="J1699" s="97">
        <f t="shared" si="1140"/>
        <v>1</v>
      </c>
      <c r="K1699" s="3">
        <v>4476.8</v>
      </c>
      <c r="L1699" s="3">
        <f t="shared" si="1133"/>
        <v>4476.8</v>
      </c>
      <c r="M1699" s="3">
        <v>4502.34</v>
      </c>
      <c r="N1699" s="3">
        <f t="shared" si="1134"/>
        <v>4502.34</v>
      </c>
      <c r="O1699" s="3">
        <f t="shared" si="1135"/>
        <v>25.539999999999964</v>
      </c>
      <c r="P1699" s="3">
        <f t="shared" si="1135"/>
        <v>25.539999999999964</v>
      </c>
      <c r="R1699" s="3">
        <f t="shared" si="1141"/>
        <v>0</v>
      </c>
      <c r="S1699" s="3">
        <f t="shared" si="1142"/>
        <v>0</v>
      </c>
      <c r="T1699" s="3">
        <f t="shared" si="1143"/>
        <v>0</v>
      </c>
      <c r="U1699" s="3">
        <f t="shared" si="1144"/>
        <v>0</v>
      </c>
    </row>
    <row r="1700" spans="2:21" s="1" customFormat="1" ht="15" customHeight="1" x14ac:dyDescent="0.3">
      <c r="B1700" s="4" t="s">
        <v>3220</v>
      </c>
      <c r="C1700" s="4" t="s">
        <v>3221</v>
      </c>
      <c r="D1700" s="3" t="s">
        <v>28</v>
      </c>
      <c r="E1700" s="18">
        <v>1</v>
      </c>
      <c r="F1700" s="18"/>
      <c r="G1700" s="18"/>
      <c r="H1700" s="18"/>
      <c r="I1700" s="18"/>
      <c r="J1700" s="97">
        <f t="shared" si="1140"/>
        <v>1</v>
      </c>
      <c r="K1700" s="3">
        <v>5476.8</v>
      </c>
      <c r="L1700" s="3">
        <f t="shared" si="1133"/>
        <v>5476.8</v>
      </c>
      <c r="M1700" s="3">
        <v>5502.34</v>
      </c>
      <c r="N1700" s="3">
        <f t="shared" si="1134"/>
        <v>5502.34</v>
      </c>
      <c r="O1700" s="3">
        <f t="shared" si="1135"/>
        <v>25.539999999999964</v>
      </c>
      <c r="P1700" s="3">
        <f t="shared" si="1135"/>
        <v>25.539999999999964</v>
      </c>
      <c r="R1700" s="3">
        <f t="shared" si="1141"/>
        <v>0</v>
      </c>
      <c r="S1700" s="3">
        <f t="shared" si="1142"/>
        <v>0</v>
      </c>
      <c r="T1700" s="3">
        <f t="shared" si="1143"/>
        <v>0</v>
      </c>
      <c r="U1700" s="3">
        <f t="shared" si="1144"/>
        <v>0</v>
      </c>
    </row>
    <row r="1701" spans="2:21" s="1" customFormat="1" ht="15" customHeight="1" x14ac:dyDescent="0.3">
      <c r="B1701" s="4" t="s">
        <v>3222</v>
      </c>
      <c r="C1701" s="4" t="s">
        <v>3223</v>
      </c>
      <c r="D1701" s="3" t="s">
        <v>28</v>
      </c>
      <c r="E1701" s="18">
        <v>1</v>
      </c>
      <c r="F1701" s="18"/>
      <c r="G1701" s="18"/>
      <c r="H1701" s="18"/>
      <c r="I1701" s="18"/>
      <c r="J1701" s="97">
        <f t="shared" si="1140"/>
        <v>1</v>
      </c>
      <c r="K1701" s="3">
        <v>5786.8</v>
      </c>
      <c r="L1701" s="3">
        <f t="shared" si="1133"/>
        <v>5786.8</v>
      </c>
      <c r="M1701" s="3">
        <v>5812.34</v>
      </c>
      <c r="N1701" s="3">
        <f t="shared" si="1134"/>
        <v>5812.34</v>
      </c>
      <c r="O1701" s="3">
        <f t="shared" si="1135"/>
        <v>25.539999999999964</v>
      </c>
      <c r="P1701" s="3">
        <f t="shared" si="1135"/>
        <v>25.539999999999964</v>
      </c>
      <c r="R1701" s="3">
        <f t="shared" si="1141"/>
        <v>0</v>
      </c>
      <c r="S1701" s="3">
        <f t="shared" si="1142"/>
        <v>0</v>
      </c>
      <c r="T1701" s="3">
        <f t="shared" si="1143"/>
        <v>0</v>
      </c>
      <c r="U1701" s="3">
        <f t="shared" si="1144"/>
        <v>0</v>
      </c>
    </row>
    <row r="1702" spans="2:21" s="1" customFormat="1" ht="19.95" customHeight="1" x14ac:dyDescent="0.3">
      <c r="B1702" s="6" t="s">
        <v>3224</v>
      </c>
      <c r="C1702" s="6" t="s">
        <v>3225</v>
      </c>
      <c r="D1702" s="5"/>
      <c r="E1702" s="19"/>
      <c r="F1702" s="19"/>
      <c r="G1702" s="19"/>
      <c r="H1702" s="19"/>
      <c r="I1702" s="19"/>
      <c r="J1702" s="19"/>
      <c r="K1702" s="5"/>
      <c r="L1702" s="5">
        <f>SUM(L1703:L1750)</f>
        <v>206837.84999999989</v>
      </c>
      <c r="M1702" s="5"/>
      <c r="N1702" s="5">
        <f>SUM(N1703:N1750)</f>
        <v>208259.85999999987</v>
      </c>
      <c r="O1702" s="5"/>
      <c r="P1702" s="5">
        <f>SUM(P1703:P1750)</f>
        <v>1422.0099999999966</v>
      </c>
      <c r="R1702" s="5">
        <f t="shared" ref="R1702:U1702" si="1145">SUM(R1703:R1750)</f>
        <v>0</v>
      </c>
      <c r="S1702" s="5">
        <f t="shared" si="1145"/>
        <v>0</v>
      </c>
      <c r="T1702" s="5">
        <f t="shared" si="1145"/>
        <v>0</v>
      </c>
      <c r="U1702" s="5">
        <f t="shared" si="1145"/>
        <v>0</v>
      </c>
    </row>
    <row r="1703" spans="2:21" s="1" customFormat="1" ht="15" customHeight="1" x14ac:dyDescent="0.3">
      <c r="B1703" s="4" t="s">
        <v>3226</v>
      </c>
      <c r="C1703" s="4" t="s">
        <v>3227</v>
      </c>
      <c r="D1703" s="3" t="s">
        <v>28</v>
      </c>
      <c r="E1703" s="18">
        <v>1</v>
      </c>
      <c r="F1703" s="18"/>
      <c r="G1703" s="18"/>
      <c r="H1703" s="18"/>
      <c r="I1703" s="18"/>
      <c r="J1703" s="97">
        <f t="shared" ref="J1703:J1750" si="1146">SUM(E1703:I1703)</f>
        <v>1</v>
      </c>
      <c r="K1703" s="3">
        <v>3076.8</v>
      </c>
      <c r="L1703" s="3">
        <f t="shared" ref="L1703:L1750" si="1147">+ROUND(+IF(J1703="",0,J1703*K1703),2)</f>
        <v>3076.8</v>
      </c>
      <c r="M1703" s="3">
        <v>3102.34</v>
      </c>
      <c r="N1703" s="3">
        <f t="shared" ref="N1703:N1750" si="1148">+ROUND(+IF(J1703="",0,J1703*M1703),2)</f>
        <v>3102.34</v>
      </c>
      <c r="O1703" s="3">
        <f t="shared" ref="O1703:P1750" si="1149">+M1703-K1703</f>
        <v>25.539999999999964</v>
      </c>
      <c r="P1703" s="3">
        <f t="shared" si="1149"/>
        <v>25.539999999999964</v>
      </c>
      <c r="R1703" s="3">
        <f t="shared" ref="R1703:R1750" si="1150">+ROUND($K1703*F1703,2)</f>
        <v>0</v>
      </c>
      <c r="S1703" s="3">
        <f t="shared" ref="S1703:S1750" si="1151">+ROUND($K1703*G1703,2)</f>
        <v>0</v>
      </c>
      <c r="T1703" s="3">
        <f t="shared" ref="T1703:T1750" si="1152">+ROUND($K1703*H1703,2)</f>
        <v>0</v>
      </c>
      <c r="U1703" s="3">
        <f t="shared" ref="U1703:U1750" si="1153">+ROUND($K1703*I1703,2)</f>
        <v>0</v>
      </c>
    </row>
    <row r="1704" spans="2:21" s="1" customFormat="1" ht="15" customHeight="1" x14ac:dyDescent="0.3">
      <c r="B1704" s="4" t="s">
        <v>3228</v>
      </c>
      <c r="C1704" s="4" t="s">
        <v>3229</v>
      </c>
      <c r="D1704" s="3" t="s">
        <v>28</v>
      </c>
      <c r="E1704" s="18">
        <v>1</v>
      </c>
      <c r="F1704" s="18"/>
      <c r="G1704" s="18"/>
      <c r="H1704" s="18"/>
      <c r="I1704" s="18"/>
      <c r="J1704" s="97">
        <f t="shared" si="1146"/>
        <v>1</v>
      </c>
      <c r="K1704" s="3">
        <v>3076.8</v>
      </c>
      <c r="L1704" s="3">
        <f t="shared" si="1147"/>
        <v>3076.8</v>
      </c>
      <c r="M1704" s="3">
        <v>3102.34</v>
      </c>
      <c r="N1704" s="3">
        <f t="shared" si="1148"/>
        <v>3102.34</v>
      </c>
      <c r="O1704" s="3">
        <f t="shared" si="1149"/>
        <v>25.539999999999964</v>
      </c>
      <c r="P1704" s="3">
        <f t="shared" si="1149"/>
        <v>25.539999999999964</v>
      </c>
      <c r="R1704" s="3">
        <f t="shared" si="1150"/>
        <v>0</v>
      </c>
      <c r="S1704" s="3">
        <f t="shared" si="1151"/>
        <v>0</v>
      </c>
      <c r="T1704" s="3">
        <f t="shared" si="1152"/>
        <v>0</v>
      </c>
      <c r="U1704" s="3">
        <f t="shared" si="1153"/>
        <v>0</v>
      </c>
    </row>
    <row r="1705" spans="2:21" s="1" customFormat="1" ht="15" customHeight="1" x14ac:dyDescent="0.3">
      <c r="B1705" s="4" t="s">
        <v>3230</v>
      </c>
      <c r="C1705" s="4" t="s">
        <v>3231</v>
      </c>
      <c r="D1705" s="3" t="s">
        <v>28</v>
      </c>
      <c r="E1705" s="18">
        <v>1</v>
      </c>
      <c r="F1705" s="18"/>
      <c r="G1705" s="18"/>
      <c r="H1705" s="18"/>
      <c r="I1705" s="18"/>
      <c r="J1705" s="97">
        <f t="shared" si="1146"/>
        <v>1</v>
      </c>
      <c r="K1705" s="3">
        <v>3076.8</v>
      </c>
      <c r="L1705" s="3">
        <f t="shared" si="1147"/>
        <v>3076.8</v>
      </c>
      <c r="M1705" s="3">
        <v>3102.34</v>
      </c>
      <c r="N1705" s="3">
        <f t="shared" si="1148"/>
        <v>3102.34</v>
      </c>
      <c r="O1705" s="3">
        <f t="shared" si="1149"/>
        <v>25.539999999999964</v>
      </c>
      <c r="P1705" s="3">
        <f t="shared" si="1149"/>
        <v>25.539999999999964</v>
      </c>
      <c r="R1705" s="3">
        <f t="shared" si="1150"/>
        <v>0</v>
      </c>
      <c r="S1705" s="3">
        <f t="shared" si="1151"/>
        <v>0</v>
      </c>
      <c r="T1705" s="3">
        <f t="shared" si="1152"/>
        <v>0</v>
      </c>
      <c r="U1705" s="3">
        <f t="shared" si="1153"/>
        <v>0</v>
      </c>
    </row>
    <row r="1706" spans="2:21" s="1" customFormat="1" ht="15" customHeight="1" x14ac:dyDescent="0.3">
      <c r="B1706" s="4" t="s">
        <v>3232</v>
      </c>
      <c r="C1706" s="4" t="s">
        <v>3233</v>
      </c>
      <c r="D1706" s="3" t="s">
        <v>28</v>
      </c>
      <c r="E1706" s="18">
        <v>1</v>
      </c>
      <c r="F1706" s="18"/>
      <c r="G1706" s="18"/>
      <c r="H1706" s="18"/>
      <c r="I1706" s="18"/>
      <c r="J1706" s="97">
        <f t="shared" si="1146"/>
        <v>1</v>
      </c>
      <c r="K1706" s="3">
        <v>3076.8</v>
      </c>
      <c r="L1706" s="3">
        <f t="shared" si="1147"/>
        <v>3076.8</v>
      </c>
      <c r="M1706" s="3">
        <v>3102.34</v>
      </c>
      <c r="N1706" s="3">
        <f t="shared" si="1148"/>
        <v>3102.34</v>
      </c>
      <c r="O1706" s="3">
        <f t="shared" si="1149"/>
        <v>25.539999999999964</v>
      </c>
      <c r="P1706" s="3">
        <f t="shared" si="1149"/>
        <v>25.539999999999964</v>
      </c>
      <c r="R1706" s="3">
        <f t="shared" si="1150"/>
        <v>0</v>
      </c>
      <c r="S1706" s="3">
        <f t="shared" si="1151"/>
        <v>0</v>
      </c>
      <c r="T1706" s="3">
        <f t="shared" si="1152"/>
        <v>0</v>
      </c>
      <c r="U1706" s="3">
        <f t="shared" si="1153"/>
        <v>0</v>
      </c>
    </row>
    <row r="1707" spans="2:21" s="1" customFormat="1" ht="15" customHeight="1" x14ac:dyDescent="0.3">
      <c r="B1707" s="4" t="s">
        <v>3234</v>
      </c>
      <c r="C1707" s="4" t="s">
        <v>3235</v>
      </c>
      <c r="D1707" s="3" t="s">
        <v>28</v>
      </c>
      <c r="E1707" s="18">
        <v>1</v>
      </c>
      <c r="F1707" s="18"/>
      <c r="G1707" s="18"/>
      <c r="H1707" s="18"/>
      <c r="I1707" s="18"/>
      <c r="J1707" s="97">
        <f t="shared" si="1146"/>
        <v>1</v>
      </c>
      <c r="K1707" s="3">
        <v>3076.8</v>
      </c>
      <c r="L1707" s="3">
        <f t="shared" si="1147"/>
        <v>3076.8</v>
      </c>
      <c r="M1707" s="3">
        <v>3102.34</v>
      </c>
      <c r="N1707" s="3">
        <f t="shared" si="1148"/>
        <v>3102.34</v>
      </c>
      <c r="O1707" s="3">
        <f t="shared" si="1149"/>
        <v>25.539999999999964</v>
      </c>
      <c r="P1707" s="3">
        <f t="shared" si="1149"/>
        <v>25.539999999999964</v>
      </c>
      <c r="R1707" s="3">
        <f t="shared" si="1150"/>
        <v>0</v>
      </c>
      <c r="S1707" s="3">
        <f t="shared" si="1151"/>
        <v>0</v>
      </c>
      <c r="T1707" s="3">
        <f t="shared" si="1152"/>
        <v>0</v>
      </c>
      <c r="U1707" s="3">
        <f t="shared" si="1153"/>
        <v>0</v>
      </c>
    </row>
    <row r="1708" spans="2:21" s="1" customFormat="1" ht="15" customHeight="1" x14ac:dyDescent="0.3">
      <c r="B1708" s="4" t="s">
        <v>3236</v>
      </c>
      <c r="C1708" s="4" t="s">
        <v>3237</v>
      </c>
      <c r="D1708" s="3" t="s">
        <v>28</v>
      </c>
      <c r="E1708" s="18">
        <v>2</v>
      </c>
      <c r="F1708" s="18"/>
      <c r="G1708" s="18"/>
      <c r="H1708" s="18"/>
      <c r="I1708" s="18"/>
      <c r="J1708" s="97">
        <f t="shared" si="1146"/>
        <v>2</v>
      </c>
      <c r="K1708" s="3">
        <v>3076.8</v>
      </c>
      <c r="L1708" s="3">
        <f t="shared" si="1147"/>
        <v>6153.6</v>
      </c>
      <c r="M1708" s="3">
        <v>3102.34</v>
      </c>
      <c r="N1708" s="3">
        <f t="shared" si="1148"/>
        <v>6204.68</v>
      </c>
      <c r="O1708" s="3">
        <f t="shared" si="1149"/>
        <v>25.539999999999964</v>
      </c>
      <c r="P1708" s="3">
        <f t="shared" si="1149"/>
        <v>51.079999999999927</v>
      </c>
      <c r="R1708" s="3">
        <f t="shared" si="1150"/>
        <v>0</v>
      </c>
      <c r="S1708" s="3">
        <f t="shared" si="1151"/>
        <v>0</v>
      </c>
      <c r="T1708" s="3">
        <f t="shared" si="1152"/>
        <v>0</v>
      </c>
      <c r="U1708" s="3">
        <f t="shared" si="1153"/>
        <v>0</v>
      </c>
    </row>
    <row r="1709" spans="2:21" s="1" customFormat="1" ht="15" customHeight="1" x14ac:dyDescent="0.3">
      <c r="B1709" s="4" t="s">
        <v>3238</v>
      </c>
      <c r="C1709" s="4" t="s">
        <v>3239</v>
      </c>
      <c r="D1709" s="3" t="s">
        <v>28</v>
      </c>
      <c r="E1709" s="18">
        <v>1</v>
      </c>
      <c r="F1709" s="18"/>
      <c r="G1709" s="18"/>
      <c r="H1709" s="18"/>
      <c r="I1709" s="18"/>
      <c r="J1709" s="97">
        <f t="shared" si="1146"/>
        <v>1</v>
      </c>
      <c r="K1709" s="3">
        <v>3076.8</v>
      </c>
      <c r="L1709" s="3">
        <f t="shared" si="1147"/>
        <v>3076.8</v>
      </c>
      <c r="M1709" s="3">
        <v>3102.34</v>
      </c>
      <c r="N1709" s="3">
        <f t="shared" si="1148"/>
        <v>3102.34</v>
      </c>
      <c r="O1709" s="3">
        <f t="shared" si="1149"/>
        <v>25.539999999999964</v>
      </c>
      <c r="P1709" s="3">
        <f t="shared" si="1149"/>
        <v>25.539999999999964</v>
      </c>
      <c r="R1709" s="3">
        <f t="shared" si="1150"/>
        <v>0</v>
      </c>
      <c r="S1709" s="3">
        <f t="shared" si="1151"/>
        <v>0</v>
      </c>
      <c r="T1709" s="3">
        <f t="shared" si="1152"/>
        <v>0</v>
      </c>
      <c r="U1709" s="3">
        <f t="shared" si="1153"/>
        <v>0</v>
      </c>
    </row>
    <row r="1710" spans="2:21" s="1" customFormat="1" ht="15" customHeight="1" x14ac:dyDescent="0.3">
      <c r="B1710" s="4" t="s">
        <v>3240</v>
      </c>
      <c r="C1710" s="4" t="s">
        <v>3241</v>
      </c>
      <c r="D1710" s="3" t="s">
        <v>28</v>
      </c>
      <c r="E1710" s="18">
        <v>1</v>
      </c>
      <c r="F1710" s="18"/>
      <c r="G1710" s="18"/>
      <c r="H1710" s="18"/>
      <c r="I1710" s="18"/>
      <c r="J1710" s="97">
        <f t="shared" si="1146"/>
        <v>1</v>
      </c>
      <c r="K1710" s="3">
        <v>3076.8</v>
      </c>
      <c r="L1710" s="3">
        <f t="shared" si="1147"/>
        <v>3076.8</v>
      </c>
      <c r="M1710" s="3">
        <v>3102.34</v>
      </c>
      <c r="N1710" s="3">
        <f t="shared" si="1148"/>
        <v>3102.34</v>
      </c>
      <c r="O1710" s="3">
        <f t="shared" si="1149"/>
        <v>25.539999999999964</v>
      </c>
      <c r="P1710" s="3">
        <f t="shared" si="1149"/>
        <v>25.539999999999964</v>
      </c>
      <c r="R1710" s="3">
        <f t="shared" si="1150"/>
        <v>0</v>
      </c>
      <c r="S1710" s="3">
        <f t="shared" si="1151"/>
        <v>0</v>
      </c>
      <c r="T1710" s="3">
        <f t="shared" si="1152"/>
        <v>0</v>
      </c>
      <c r="U1710" s="3">
        <f t="shared" si="1153"/>
        <v>0</v>
      </c>
    </row>
    <row r="1711" spans="2:21" s="1" customFormat="1" ht="15" customHeight="1" x14ac:dyDescent="0.3">
      <c r="B1711" s="4" t="s">
        <v>3242</v>
      </c>
      <c r="C1711" s="4" t="s">
        <v>3243</v>
      </c>
      <c r="D1711" s="3" t="s">
        <v>28</v>
      </c>
      <c r="E1711" s="18">
        <v>1</v>
      </c>
      <c r="F1711" s="18"/>
      <c r="G1711" s="18"/>
      <c r="H1711" s="18"/>
      <c r="I1711" s="18"/>
      <c r="J1711" s="97">
        <f t="shared" si="1146"/>
        <v>1</v>
      </c>
      <c r="K1711" s="3">
        <v>3076.8</v>
      </c>
      <c r="L1711" s="3">
        <f t="shared" si="1147"/>
        <v>3076.8</v>
      </c>
      <c r="M1711" s="3">
        <v>3102.34</v>
      </c>
      <c r="N1711" s="3">
        <f t="shared" si="1148"/>
        <v>3102.34</v>
      </c>
      <c r="O1711" s="3">
        <f t="shared" si="1149"/>
        <v>25.539999999999964</v>
      </c>
      <c r="P1711" s="3">
        <f t="shared" si="1149"/>
        <v>25.539999999999964</v>
      </c>
      <c r="R1711" s="3">
        <f t="shared" si="1150"/>
        <v>0</v>
      </c>
      <c r="S1711" s="3">
        <f t="shared" si="1151"/>
        <v>0</v>
      </c>
      <c r="T1711" s="3">
        <f t="shared" si="1152"/>
        <v>0</v>
      </c>
      <c r="U1711" s="3">
        <f t="shared" si="1153"/>
        <v>0</v>
      </c>
    </row>
    <row r="1712" spans="2:21" s="1" customFormat="1" ht="15" customHeight="1" x14ac:dyDescent="0.3">
      <c r="B1712" s="4" t="s">
        <v>3244</v>
      </c>
      <c r="C1712" s="4" t="s">
        <v>3245</v>
      </c>
      <c r="D1712" s="3" t="s">
        <v>28</v>
      </c>
      <c r="E1712" s="18">
        <v>1</v>
      </c>
      <c r="F1712" s="18"/>
      <c r="G1712" s="18"/>
      <c r="H1712" s="18"/>
      <c r="I1712" s="18"/>
      <c r="J1712" s="97">
        <f t="shared" si="1146"/>
        <v>1</v>
      </c>
      <c r="K1712" s="3">
        <v>3076.8</v>
      </c>
      <c r="L1712" s="3">
        <f t="shared" si="1147"/>
        <v>3076.8</v>
      </c>
      <c r="M1712" s="3">
        <v>3102.34</v>
      </c>
      <c r="N1712" s="3">
        <f t="shared" si="1148"/>
        <v>3102.34</v>
      </c>
      <c r="O1712" s="3">
        <f t="shared" si="1149"/>
        <v>25.539999999999964</v>
      </c>
      <c r="P1712" s="3">
        <f t="shared" si="1149"/>
        <v>25.539999999999964</v>
      </c>
      <c r="R1712" s="3">
        <f t="shared" si="1150"/>
        <v>0</v>
      </c>
      <c r="S1712" s="3">
        <f t="shared" si="1151"/>
        <v>0</v>
      </c>
      <c r="T1712" s="3">
        <f t="shared" si="1152"/>
        <v>0</v>
      </c>
      <c r="U1712" s="3">
        <f t="shared" si="1153"/>
        <v>0</v>
      </c>
    </row>
    <row r="1713" spans="2:21" s="1" customFormat="1" ht="15" customHeight="1" x14ac:dyDescent="0.3">
      <c r="B1713" s="4" t="s">
        <v>3246</v>
      </c>
      <c r="C1713" s="4" t="s">
        <v>3247</v>
      </c>
      <c r="D1713" s="3" t="s">
        <v>28</v>
      </c>
      <c r="E1713" s="18">
        <v>1</v>
      </c>
      <c r="F1713" s="18"/>
      <c r="G1713" s="18"/>
      <c r="H1713" s="18"/>
      <c r="I1713" s="18"/>
      <c r="J1713" s="97">
        <f t="shared" si="1146"/>
        <v>1</v>
      </c>
      <c r="K1713" s="3">
        <v>3076.8</v>
      </c>
      <c r="L1713" s="3">
        <f t="shared" si="1147"/>
        <v>3076.8</v>
      </c>
      <c r="M1713" s="3">
        <v>3102.34</v>
      </c>
      <c r="N1713" s="3">
        <f t="shared" si="1148"/>
        <v>3102.34</v>
      </c>
      <c r="O1713" s="3">
        <f t="shared" si="1149"/>
        <v>25.539999999999964</v>
      </c>
      <c r="P1713" s="3">
        <f t="shared" si="1149"/>
        <v>25.539999999999964</v>
      </c>
      <c r="R1713" s="3">
        <f t="shared" si="1150"/>
        <v>0</v>
      </c>
      <c r="S1713" s="3">
        <f t="shared" si="1151"/>
        <v>0</v>
      </c>
      <c r="T1713" s="3">
        <f t="shared" si="1152"/>
        <v>0</v>
      </c>
      <c r="U1713" s="3">
        <f t="shared" si="1153"/>
        <v>0</v>
      </c>
    </row>
    <row r="1714" spans="2:21" s="1" customFormat="1" ht="15" customHeight="1" x14ac:dyDescent="0.3">
      <c r="B1714" s="4" t="s">
        <v>3248</v>
      </c>
      <c r="C1714" s="4" t="s">
        <v>3249</v>
      </c>
      <c r="D1714" s="3" t="s">
        <v>28</v>
      </c>
      <c r="E1714" s="18">
        <v>1</v>
      </c>
      <c r="F1714" s="18"/>
      <c r="G1714" s="18"/>
      <c r="H1714" s="18"/>
      <c r="I1714" s="18"/>
      <c r="J1714" s="97">
        <f t="shared" si="1146"/>
        <v>1</v>
      </c>
      <c r="K1714" s="3">
        <v>3076.8</v>
      </c>
      <c r="L1714" s="3">
        <f t="shared" si="1147"/>
        <v>3076.8</v>
      </c>
      <c r="M1714" s="3">
        <v>3102.34</v>
      </c>
      <c r="N1714" s="3">
        <f t="shared" si="1148"/>
        <v>3102.34</v>
      </c>
      <c r="O1714" s="3">
        <f t="shared" si="1149"/>
        <v>25.539999999999964</v>
      </c>
      <c r="P1714" s="3">
        <f t="shared" si="1149"/>
        <v>25.539999999999964</v>
      </c>
      <c r="R1714" s="3">
        <f t="shared" si="1150"/>
        <v>0</v>
      </c>
      <c r="S1714" s="3">
        <f t="shared" si="1151"/>
        <v>0</v>
      </c>
      <c r="T1714" s="3">
        <f t="shared" si="1152"/>
        <v>0</v>
      </c>
      <c r="U1714" s="3">
        <f t="shared" si="1153"/>
        <v>0</v>
      </c>
    </row>
    <row r="1715" spans="2:21" s="1" customFormat="1" ht="15" customHeight="1" x14ac:dyDescent="0.3">
      <c r="B1715" s="4" t="s">
        <v>3250</v>
      </c>
      <c r="C1715" s="4" t="s">
        <v>3251</v>
      </c>
      <c r="D1715" s="3" t="s">
        <v>28</v>
      </c>
      <c r="E1715" s="18">
        <v>2</v>
      </c>
      <c r="F1715" s="18"/>
      <c r="G1715" s="18"/>
      <c r="H1715" s="18"/>
      <c r="I1715" s="18"/>
      <c r="J1715" s="97">
        <f t="shared" si="1146"/>
        <v>2</v>
      </c>
      <c r="K1715" s="3">
        <v>3076.8</v>
      </c>
      <c r="L1715" s="3">
        <f t="shared" si="1147"/>
        <v>6153.6</v>
      </c>
      <c r="M1715" s="3">
        <v>3102.34</v>
      </c>
      <c r="N1715" s="3">
        <f t="shared" si="1148"/>
        <v>6204.68</v>
      </c>
      <c r="O1715" s="3">
        <f t="shared" si="1149"/>
        <v>25.539999999999964</v>
      </c>
      <c r="P1715" s="3">
        <f t="shared" si="1149"/>
        <v>51.079999999999927</v>
      </c>
      <c r="R1715" s="3">
        <f t="shared" si="1150"/>
        <v>0</v>
      </c>
      <c r="S1715" s="3">
        <f t="shared" si="1151"/>
        <v>0</v>
      </c>
      <c r="T1715" s="3">
        <f t="shared" si="1152"/>
        <v>0</v>
      </c>
      <c r="U1715" s="3">
        <f t="shared" si="1153"/>
        <v>0</v>
      </c>
    </row>
    <row r="1716" spans="2:21" s="1" customFormat="1" ht="15" customHeight="1" x14ac:dyDescent="0.3">
      <c r="B1716" s="4" t="s">
        <v>3252</v>
      </c>
      <c r="C1716" s="4" t="s">
        <v>3253</v>
      </c>
      <c r="D1716" s="3" t="s">
        <v>28</v>
      </c>
      <c r="E1716" s="18">
        <v>1</v>
      </c>
      <c r="F1716" s="18"/>
      <c r="G1716" s="18"/>
      <c r="H1716" s="18"/>
      <c r="I1716" s="18"/>
      <c r="J1716" s="97">
        <f t="shared" si="1146"/>
        <v>1</v>
      </c>
      <c r="K1716" s="3">
        <v>3076.8</v>
      </c>
      <c r="L1716" s="3">
        <f t="shared" si="1147"/>
        <v>3076.8</v>
      </c>
      <c r="M1716" s="3">
        <v>3102.34</v>
      </c>
      <c r="N1716" s="3">
        <f t="shared" si="1148"/>
        <v>3102.34</v>
      </c>
      <c r="O1716" s="3">
        <f t="shared" si="1149"/>
        <v>25.539999999999964</v>
      </c>
      <c r="P1716" s="3">
        <f t="shared" si="1149"/>
        <v>25.539999999999964</v>
      </c>
      <c r="R1716" s="3">
        <f t="shared" si="1150"/>
        <v>0</v>
      </c>
      <c r="S1716" s="3">
        <f t="shared" si="1151"/>
        <v>0</v>
      </c>
      <c r="T1716" s="3">
        <f t="shared" si="1152"/>
        <v>0</v>
      </c>
      <c r="U1716" s="3">
        <f t="shared" si="1153"/>
        <v>0</v>
      </c>
    </row>
    <row r="1717" spans="2:21" s="1" customFormat="1" ht="15" customHeight="1" x14ac:dyDescent="0.3">
      <c r="B1717" s="4" t="s">
        <v>3254</v>
      </c>
      <c r="C1717" s="4" t="s">
        <v>3255</v>
      </c>
      <c r="D1717" s="3" t="s">
        <v>28</v>
      </c>
      <c r="E1717" s="18">
        <v>1</v>
      </c>
      <c r="F1717" s="18"/>
      <c r="G1717" s="18"/>
      <c r="H1717" s="18"/>
      <c r="I1717" s="18"/>
      <c r="J1717" s="97">
        <f t="shared" si="1146"/>
        <v>1</v>
      </c>
      <c r="K1717" s="3">
        <v>3076.8</v>
      </c>
      <c r="L1717" s="3">
        <f t="shared" si="1147"/>
        <v>3076.8</v>
      </c>
      <c r="M1717" s="3">
        <v>3102.34</v>
      </c>
      <c r="N1717" s="3">
        <f t="shared" si="1148"/>
        <v>3102.34</v>
      </c>
      <c r="O1717" s="3">
        <f t="shared" si="1149"/>
        <v>25.539999999999964</v>
      </c>
      <c r="P1717" s="3">
        <f t="shared" si="1149"/>
        <v>25.539999999999964</v>
      </c>
      <c r="R1717" s="3">
        <f t="shared" si="1150"/>
        <v>0</v>
      </c>
      <c r="S1717" s="3">
        <f t="shared" si="1151"/>
        <v>0</v>
      </c>
      <c r="T1717" s="3">
        <f t="shared" si="1152"/>
        <v>0</v>
      </c>
      <c r="U1717" s="3">
        <f t="shared" si="1153"/>
        <v>0</v>
      </c>
    </row>
    <row r="1718" spans="2:21" s="1" customFormat="1" ht="15" customHeight="1" x14ac:dyDescent="0.3">
      <c r="B1718" s="4" t="s">
        <v>3256</v>
      </c>
      <c r="C1718" s="4" t="s">
        <v>3257</v>
      </c>
      <c r="D1718" s="3" t="s">
        <v>28</v>
      </c>
      <c r="E1718" s="18">
        <v>1</v>
      </c>
      <c r="F1718" s="18"/>
      <c r="G1718" s="18"/>
      <c r="H1718" s="18"/>
      <c r="I1718" s="18"/>
      <c r="J1718" s="97">
        <f t="shared" si="1146"/>
        <v>1</v>
      </c>
      <c r="K1718" s="3">
        <v>3076.8</v>
      </c>
      <c r="L1718" s="3">
        <f t="shared" si="1147"/>
        <v>3076.8</v>
      </c>
      <c r="M1718" s="3">
        <v>3102.34</v>
      </c>
      <c r="N1718" s="3">
        <f t="shared" si="1148"/>
        <v>3102.34</v>
      </c>
      <c r="O1718" s="3">
        <f t="shared" si="1149"/>
        <v>25.539999999999964</v>
      </c>
      <c r="P1718" s="3">
        <f t="shared" si="1149"/>
        <v>25.539999999999964</v>
      </c>
      <c r="R1718" s="3">
        <f t="shared" si="1150"/>
        <v>0</v>
      </c>
      <c r="S1718" s="3">
        <f t="shared" si="1151"/>
        <v>0</v>
      </c>
      <c r="T1718" s="3">
        <f t="shared" si="1152"/>
        <v>0</v>
      </c>
      <c r="U1718" s="3">
        <f t="shared" si="1153"/>
        <v>0</v>
      </c>
    </row>
    <row r="1719" spans="2:21" s="1" customFormat="1" ht="15" customHeight="1" x14ac:dyDescent="0.3">
      <c r="B1719" s="4" t="s">
        <v>3258</v>
      </c>
      <c r="C1719" s="4" t="s">
        <v>3259</v>
      </c>
      <c r="D1719" s="3" t="s">
        <v>28</v>
      </c>
      <c r="E1719" s="18">
        <v>1</v>
      </c>
      <c r="F1719" s="18"/>
      <c r="G1719" s="18"/>
      <c r="H1719" s="18"/>
      <c r="I1719" s="18"/>
      <c r="J1719" s="97">
        <f t="shared" si="1146"/>
        <v>1</v>
      </c>
      <c r="K1719" s="3">
        <v>3076.8</v>
      </c>
      <c r="L1719" s="3">
        <f t="shared" si="1147"/>
        <v>3076.8</v>
      </c>
      <c r="M1719" s="3">
        <v>3102.34</v>
      </c>
      <c r="N1719" s="3">
        <f t="shared" si="1148"/>
        <v>3102.34</v>
      </c>
      <c r="O1719" s="3">
        <f t="shared" si="1149"/>
        <v>25.539999999999964</v>
      </c>
      <c r="P1719" s="3">
        <f t="shared" si="1149"/>
        <v>25.539999999999964</v>
      </c>
      <c r="R1719" s="3">
        <f t="shared" si="1150"/>
        <v>0</v>
      </c>
      <c r="S1719" s="3">
        <f t="shared" si="1151"/>
        <v>0</v>
      </c>
      <c r="T1719" s="3">
        <f t="shared" si="1152"/>
        <v>0</v>
      </c>
      <c r="U1719" s="3">
        <f t="shared" si="1153"/>
        <v>0</v>
      </c>
    </row>
    <row r="1720" spans="2:21" s="1" customFormat="1" ht="15" customHeight="1" x14ac:dyDescent="0.3">
      <c r="B1720" s="4" t="s">
        <v>3260</v>
      </c>
      <c r="C1720" s="4" t="s">
        <v>3261</v>
      </c>
      <c r="D1720" s="3" t="s">
        <v>28</v>
      </c>
      <c r="E1720" s="18">
        <v>1</v>
      </c>
      <c r="F1720" s="18"/>
      <c r="G1720" s="18"/>
      <c r="H1720" s="18"/>
      <c r="I1720" s="18"/>
      <c r="J1720" s="97">
        <f t="shared" si="1146"/>
        <v>1</v>
      </c>
      <c r="K1720" s="3">
        <v>3076.8</v>
      </c>
      <c r="L1720" s="3">
        <f t="shared" si="1147"/>
        <v>3076.8</v>
      </c>
      <c r="M1720" s="3">
        <v>3102.34</v>
      </c>
      <c r="N1720" s="3">
        <f t="shared" si="1148"/>
        <v>3102.34</v>
      </c>
      <c r="O1720" s="3">
        <f t="shared" si="1149"/>
        <v>25.539999999999964</v>
      </c>
      <c r="P1720" s="3">
        <f t="shared" si="1149"/>
        <v>25.539999999999964</v>
      </c>
      <c r="R1720" s="3">
        <f t="shared" si="1150"/>
        <v>0</v>
      </c>
      <c r="S1720" s="3">
        <f t="shared" si="1151"/>
        <v>0</v>
      </c>
      <c r="T1720" s="3">
        <f t="shared" si="1152"/>
        <v>0</v>
      </c>
      <c r="U1720" s="3">
        <f t="shared" si="1153"/>
        <v>0</v>
      </c>
    </row>
    <row r="1721" spans="2:21" s="1" customFormat="1" ht="15" customHeight="1" x14ac:dyDescent="0.3">
      <c r="B1721" s="4" t="s">
        <v>3262</v>
      </c>
      <c r="C1721" s="4" t="s">
        <v>3263</v>
      </c>
      <c r="D1721" s="3" t="s">
        <v>28</v>
      </c>
      <c r="E1721" s="18">
        <v>1</v>
      </c>
      <c r="F1721" s="18"/>
      <c r="G1721" s="18"/>
      <c r="H1721" s="18"/>
      <c r="I1721" s="18"/>
      <c r="J1721" s="97">
        <f t="shared" si="1146"/>
        <v>1</v>
      </c>
      <c r="K1721" s="3">
        <v>2376.8000000000002</v>
      </c>
      <c r="L1721" s="3">
        <f t="shared" si="1147"/>
        <v>2376.8000000000002</v>
      </c>
      <c r="M1721" s="3">
        <v>2402.34</v>
      </c>
      <c r="N1721" s="3">
        <f t="shared" si="1148"/>
        <v>2402.34</v>
      </c>
      <c r="O1721" s="3">
        <f t="shared" si="1149"/>
        <v>25.539999999999964</v>
      </c>
      <c r="P1721" s="3">
        <f t="shared" si="1149"/>
        <v>25.539999999999964</v>
      </c>
      <c r="R1721" s="3">
        <f t="shared" si="1150"/>
        <v>0</v>
      </c>
      <c r="S1721" s="3">
        <f t="shared" si="1151"/>
        <v>0</v>
      </c>
      <c r="T1721" s="3">
        <f t="shared" si="1152"/>
        <v>0</v>
      </c>
      <c r="U1721" s="3">
        <f t="shared" si="1153"/>
        <v>0</v>
      </c>
    </row>
    <row r="1722" spans="2:21" s="1" customFormat="1" ht="15" customHeight="1" x14ac:dyDescent="0.3">
      <c r="B1722" s="4" t="s">
        <v>3264</v>
      </c>
      <c r="C1722" s="4" t="s">
        <v>3265</v>
      </c>
      <c r="D1722" s="3" t="s">
        <v>28</v>
      </c>
      <c r="E1722" s="18">
        <v>1</v>
      </c>
      <c r="F1722" s="18"/>
      <c r="G1722" s="18"/>
      <c r="H1722" s="18"/>
      <c r="I1722" s="18"/>
      <c r="J1722" s="97">
        <f t="shared" si="1146"/>
        <v>1</v>
      </c>
      <c r="K1722" s="3">
        <v>2376.8000000000002</v>
      </c>
      <c r="L1722" s="3">
        <f t="shared" si="1147"/>
        <v>2376.8000000000002</v>
      </c>
      <c r="M1722" s="3">
        <v>2402.34</v>
      </c>
      <c r="N1722" s="3">
        <f t="shared" si="1148"/>
        <v>2402.34</v>
      </c>
      <c r="O1722" s="3">
        <f t="shared" si="1149"/>
        <v>25.539999999999964</v>
      </c>
      <c r="P1722" s="3">
        <f t="shared" si="1149"/>
        <v>25.539999999999964</v>
      </c>
      <c r="R1722" s="3">
        <f t="shared" si="1150"/>
        <v>0</v>
      </c>
      <c r="S1722" s="3">
        <f t="shared" si="1151"/>
        <v>0</v>
      </c>
      <c r="T1722" s="3">
        <f t="shared" si="1152"/>
        <v>0</v>
      </c>
      <c r="U1722" s="3">
        <f t="shared" si="1153"/>
        <v>0</v>
      </c>
    </row>
    <row r="1723" spans="2:21" s="1" customFormat="1" ht="15" customHeight="1" x14ac:dyDescent="0.3">
      <c r="B1723" s="4" t="s">
        <v>3266</v>
      </c>
      <c r="C1723" s="4" t="s">
        <v>3267</v>
      </c>
      <c r="D1723" s="3" t="s">
        <v>28</v>
      </c>
      <c r="E1723" s="18">
        <v>1</v>
      </c>
      <c r="F1723" s="18"/>
      <c r="G1723" s="18"/>
      <c r="H1723" s="18"/>
      <c r="I1723" s="18"/>
      <c r="J1723" s="97">
        <f t="shared" si="1146"/>
        <v>1</v>
      </c>
      <c r="K1723" s="3">
        <v>2376.8000000000002</v>
      </c>
      <c r="L1723" s="3">
        <f t="shared" si="1147"/>
        <v>2376.8000000000002</v>
      </c>
      <c r="M1723" s="3">
        <v>2402.34</v>
      </c>
      <c r="N1723" s="3">
        <f t="shared" si="1148"/>
        <v>2402.34</v>
      </c>
      <c r="O1723" s="3">
        <f t="shared" si="1149"/>
        <v>25.539999999999964</v>
      </c>
      <c r="P1723" s="3">
        <f t="shared" si="1149"/>
        <v>25.539999999999964</v>
      </c>
      <c r="R1723" s="3">
        <f t="shared" si="1150"/>
        <v>0</v>
      </c>
      <c r="S1723" s="3">
        <f t="shared" si="1151"/>
        <v>0</v>
      </c>
      <c r="T1723" s="3">
        <f t="shared" si="1152"/>
        <v>0</v>
      </c>
      <c r="U1723" s="3">
        <f t="shared" si="1153"/>
        <v>0</v>
      </c>
    </row>
    <row r="1724" spans="2:21" s="1" customFormat="1" ht="15" customHeight="1" x14ac:dyDescent="0.3">
      <c r="B1724" s="4" t="s">
        <v>3268</v>
      </c>
      <c r="C1724" s="4" t="s">
        <v>3269</v>
      </c>
      <c r="D1724" s="3" t="s">
        <v>28</v>
      </c>
      <c r="E1724" s="18">
        <v>1</v>
      </c>
      <c r="F1724" s="18"/>
      <c r="G1724" s="18"/>
      <c r="H1724" s="18"/>
      <c r="I1724" s="18"/>
      <c r="J1724" s="97">
        <f t="shared" si="1146"/>
        <v>1</v>
      </c>
      <c r="K1724" s="3">
        <v>2376.8000000000002</v>
      </c>
      <c r="L1724" s="3">
        <f t="shared" si="1147"/>
        <v>2376.8000000000002</v>
      </c>
      <c r="M1724" s="3">
        <v>2402.34</v>
      </c>
      <c r="N1724" s="3">
        <f t="shared" si="1148"/>
        <v>2402.34</v>
      </c>
      <c r="O1724" s="3">
        <f t="shared" si="1149"/>
        <v>25.539999999999964</v>
      </c>
      <c r="P1724" s="3">
        <f t="shared" si="1149"/>
        <v>25.539999999999964</v>
      </c>
      <c r="R1724" s="3">
        <f t="shared" si="1150"/>
        <v>0</v>
      </c>
      <c r="S1724" s="3">
        <f t="shared" si="1151"/>
        <v>0</v>
      </c>
      <c r="T1724" s="3">
        <f t="shared" si="1152"/>
        <v>0</v>
      </c>
      <c r="U1724" s="3">
        <f t="shared" si="1153"/>
        <v>0</v>
      </c>
    </row>
    <row r="1725" spans="2:21" s="1" customFormat="1" ht="15" customHeight="1" x14ac:dyDescent="0.3">
      <c r="B1725" s="4" t="s">
        <v>3270</v>
      </c>
      <c r="C1725" s="4" t="s">
        <v>3271</v>
      </c>
      <c r="D1725" s="3" t="s">
        <v>28</v>
      </c>
      <c r="E1725" s="18">
        <v>1</v>
      </c>
      <c r="F1725" s="18"/>
      <c r="G1725" s="18"/>
      <c r="H1725" s="18"/>
      <c r="I1725" s="18"/>
      <c r="J1725" s="97">
        <f t="shared" si="1146"/>
        <v>1</v>
      </c>
      <c r="K1725" s="3">
        <v>2376.8000000000002</v>
      </c>
      <c r="L1725" s="3">
        <f t="shared" si="1147"/>
        <v>2376.8000000000002</v>
      </c>
      <c r="M1725" s="3">
        <v>2402.34</v>
      </c>
      <c r="N1725" s="3">
        <f t="shared" si="1148"/>
        <v>2402.34</v>
      </c>
      <c r="O1725" s="3">
        <f t="shared" si="1149"/>
        <v>25.539999999999964</v>
      </c>
      <c r="P1725" s="3">
        <f t="shared" si="1149"/>
        <v>25.539999999999964</v>
      </c>
      <c r="R1725" s="3">
        <f t="shared" si="1150"/>
        <v>0</v>
      </c>
      <c r="S1725" s="3">
        <f t="shared" si="1151"/>
        <v>0</v>
      </c>
      <c r="T1725" s="3">
        <f t="shared" si="1152"/>
        <v>0</v>
      </c>
      <c r="U1725" s="3">
        <f t="shared" si="1153"/>
        <v>0</v>
      </c>
    </row>
    <row r="1726" spans="2:21" s="1" customFormat="1" ht="15" customHeight="1" x14ac:dyDescent="0.3">
      <c r="B1726" s="4" t="s">
        <v>3272</v>
      </c>
      <c r="C1726" s="4" t="s">
        <v>3273</v>
      </c>
      <c r="D1726" s="3" t="s">
        <v>28</v>
      </c>
      <c r="E1726" s="18">
        <v>1</v>
      </c>
      <c r="F1726" s="18"/>
      <c r="G1726" s="18"/>
      <c r="H1726" s="18"/>
      <c r="I1726" s="18"/>
      <c r="J1726" s="97">
        <f t="shared" si="1146"/>
        <v>1</v>
      </c>
      <c r="K1726" s="3">
        <v>2376.8000000000002</v>
      </c>
      <c r="L1726" s="3">
        <f t="shared" si="1147"/>
        <v>2376.8000000000002</v>
      </c>
      <c r="M1726" s="3">
        <v>2402.34</v>
      </c>
      <c r="N1726" s="3">
        <f t="shared" si="1148"/>
        <v>2402.34</v>
      </c>
      <c r="O1726" s="3">
        <f t="shared" si="1149"/>
        <v>25.539999999999964</v>
      </c>
      <c r="P1726" s="3">
        <f t="shared" si="1149"/>
        <v>25.539999999999964</v>
      </c>
      <c r="R1726" s="3">
        <f t="shared" si="1150"/>
        <v>0</v>
      </c>
      <c r="S1726" s="3">
        <f t="shared" si="1151"/>
        <v>0</v>
      </c>
      <c r="T1726" s="3">
        <f t="shared" si="1152"/>
        <v>0</v>
      </c>
      <c r="U1726" s="3">
        <f t="shared" si="1153"/>
        <v>0</v>
      </c>
    </row>
    <row r="1727" spans="2:21" s="1" customFormat="1" ht="15" customHeight="1" x14ac:dyDescent="0.3">
      <c r="B1727" s="4" t="s">
        <v>3274</v>
      </c>
      <c r="C1727" s="4" t="s">
        <v>3275</v>
      </c>
      <c r="D1727" s="3" t="s">
        <v>28</v>
      </c>
      <c r="E1727" s="18">
        <v>1</v>
      </c>
      <c r="F1727" s="18"/>
      <c r="G1727" s="18"/>
      <c r="H1727" s="18"/>
      <c r="I1727" s="18"/>
      <c r="J1727" s="97">
        <f t="shared" si="1146"/>
        <v>1</v>
      </c>
      <c r="K1727" s="3">
        <v>4676.8</v>
      </c>
      <c r="L1727" s="3">
        <f t="shared" si="1147"/>
        <v>4676.8</v>
      </c>
      <c r="M1727" s="3">
        <v>4702.34</v>
      </c>
      <c r="N1727" s="3">
        <f t="shared" si="1148"/>
        <v>4702.34</v>
      </c>
      <c r="O1727" s="3">
        <f t="shared" si="1149"/>
        <v>25.539999999999964</v>
      </c>
      <c r="P1727" s="3">
        <f t="shared" si="1149"/>
        <v>25.539999999999964</v>
      </c>
      <c r="R1727" s="3">
        <f t="shared" si="1150"/>
        <v>0</v>
      </c>
      <c r="S1727" s="3">
        <f t="shared" si="1151"/>
        <v>0</v>
      </c>
      <c r="T1727" s="3">
        <f t="shared" si="1152"/>
        <v>0</v>
      </c>
      <c r="U1727" s="3">
        <f t="shared" si="1153"/>
        <v>0</v>
      </c>
    </row>
    <row r="1728" spans="2:21" s="1" customFormat="1" ht="15" customHeight="1" x14ac:dyDescent="0.3">
      <c r="B1728" s="4" t="s">
        <v>3276</v>
      </c>
      <c r="C1728" s="4" t="s">
        <v>3277</v>
      </c>
      <c r="D1728" s="3" t="s">
        <v>28</v>
      </c>
      <c r="E1728" s="18">
        <v>1</v>
      </c>
      <c r="F1728" s="18"/>
      <c r="G1728" s="18"/>
      <c r="H1728" s="18"/>
      <c r="I1728" s="18"/>
      <c r="J1728" s="97">
        <f t="shared" si="1146"/>
        <v>1</v>
      </c>
      <c r="K1728" s="3">
        <v>4694.93</v>
      </c>
      <c r="L1728" s="3">
        <f t="shared" si="1147"/>
        <v>4694.93</v>
      </c>
      <c r="M1728" s="3">
        <v>4729.04</v>
      </c>
      <c r="N1728" s="3">
        <f t="shared" si="1148"/>
        <v>4729.04</v>
      </c>
      <c r="O1728" s="3">
        <f t="shared" si="1149"/>
        <v>34.109999999999673</v>
      </c>
      <c r="P1728" s="3">
        <f t="shared" si="1149"/>
        <v>34.109999999999673</v>
      </c>
      <c r="R1728" s="3">
        <f t="shared" si="1150"/>
        <v>0</v>
      </c>
      <c r="S1728" s="3">
        <f t="shared" si="1151"/>
        <v>0</v>
      </c>
      <c r="T1728" s="3">
        <f t="shared" si="1152"/>
        <v>0</v>
      </c>
      <c r="U1728" s="3">
        <f t="shared" si="1153"/>
        <v>0</v>
      </c>
    </row>
    <row r="1729" spans="2:21" s="1" customFormat="1" ht="15" customHeight="1" x14ac:dyDescent="0.3">
      <c r="B1729" s="4" t="s">
        <v>3278</v>
      </c>
      <c r="C1729" s="4" t="s">
        <v>3279</v>
      </c>
      <c r="D1729" s="3" t="s">
        <v>28</v>
      </c>
      <c r="E1729" s="18">
        <v>1</v>
      </c>
      <c r="F1729" s="18"/>
      <c r="G1729" s="18"/>
      <c r="H1729" s="18"/>
      <c r="I1729" s="18"/>
      <c r="J1729" s="97">
        <f t="shared" si="1146"/>
        <v>1</v>
      </c>
      <c r="K1729" s="3">
        <v>4694.93</v>
      </c>
      <c r="L1729" s="3">
        <f t="shared" si="1147"/>
        <v>4694.93</v>
      </c>
      <c r="M1729" s="3">
        <v>4729.04</v>
      </c>
      <c r="N1729" s="3">
        <f t="shared" si="1148"/>
        <v>4729.04</v>
      </c>
      <c r="O1729" s="3">
        <f t="shared" si="1149"/>
        <v>34.109999999999673</v>
      </c>
      <c r="P1729" s="3">
        <f t="shared" si="1149"/>
        <v>34.109999999999673</v>
      </c>
      <c r="R1729" s="3">
        <f t="shared" si="1150"/>
        <v>0</v>
      </c>
      <c r="S1729" s="3">
        <f t="shared" si="1151"/>
        <v>0</v>
      </c>
      <c r="T1729" s="3">
        <f t="shared" si="1152"/>
        <v>0</v>
      </c>
      <c r="U1729" s="3">
        <f t="shared" si="1153"/>
        <v>0</v>
      </c>
    </row>
    <row r="1730" spans="2:21" s="1" customFormat="1" ht="15" customHeight="1" x14ac:dyDescent="0.3">
      <c r="B1730" s="4" t="s">
        <v>3280</v>
      </c>
      <c r="C1730" s="4" t="s">
        <v>3281</v>
      </c>
      <c r="D1730" s="3" t="s">
        <v>28</v>
      </c>
      <c r="E1730" s="18">
        <v>2</v>
      </c>
      <c r="F1730" s="18"/>
      <c r="G1730" s="18"/>
      <c r="H1730" s="18"/>
      <c r="I1730" s="18"/>
      <c r="J1730" s="97">
        <f t="shared" si="1146"/>
        <v>2</v>
      </c>
      <c r="K1730" s="3">
        <v>4676.8</v>
      </c>
      <c r="L1730" s="3">
        <f t="shared" si="1147"/>
        <v>9353.6</v>
      </c>
      <c r="M1730" s="3">
        <v>4702.34</v>
      </c>
      <c r="N1730" s="3">
        <f t="shared" si="1148"/>
        <v>9404.68</v>
      </c>
      <c r="O1730" s="3">
        <f t="shared" si="1149"/>
        <v>25.539999999999964</v>
      </c>
      <c r="P1730" s="3">
        <f t="shared" si="1149"/>
        <v>51.079999999999927</v>
      </c>
      <c r="R1730" s="3">
        <f t="shared" si="1150"/>
        <v>0</v>
      </c>
      <c r="S1730" s="3">
        <f t="shared" si="1151"/>
        <v>0</v>
      </c>
      <c r="T1730" s="3">
        <f t="shared" si="1152"/>
        <v>0</v>
      </c>
      <c r="U1730" s="3">
        <f t="shared" si="1153"/>
        <v>0</v>
      </c>
    </row>
    <row r="1731" spans="2:21" s="1" customFormat="1" ht="15" customHeight="1" x14ac:dyDescent="0.3">
      <c r="B1731" s="4" t="s">
        <v>3282</v>
      </c>
      <c r="C1731" s="4" t="s">
        <v>3283</v>
      </c>
      <c r="D1731" s="3" t="s">
        <v>28</v>
      </c>
      <c r="E1731" s="18">
        <v>2</v>
      </c>
      <c r="F1731" s="18"/>
      <c r="G1731" s="18"/>
      <c r="H1731" s="18"/>
      <c r="I1731" s="18"/>
      <c r="J1731" s="97">
        <f t="shared" si="1146"/>
        <v>2</v>
      </c>
      <c r="K1731" s="3">
        <v>4676.8</v>
      </c>
      <c r="L1731" s="3">
        <f t="shared" si="1147"/>
        <v>9353.6</v>
      </c>
      <c r="M1731" s="3">
        <v>4702.34</v>
      </c>
      <c r="N1731" s="3">
        <f t="shared" si="1148"/>
        <v>9404.68</v>
      </c>
      <c r="O1731" s="3">
        <f t="shared" si="1149"/>
        <v>25.539999999999964</v>
      </c>
      <c r="P1731" s="3">
        <f t="shared" si="1149"/>
        <v>51.079999999999927</v>
      </c>
      <c r="R1731" s="3">
        <f t="shared" si="1150"/>
        <v>0</v>
      </c>
      <c r="S1731" s="3">
        <f t="shared" si="1151"/>
        <v>0</v>
      </c>
      <c r="T1731" s="3">
        <f t="shared" si="1152"/>
        <v>0</v>
      </c>
      <c r="U1731" s="3">
        <f t="shared" si="1153"/>
        <v>0</v>
      </c>
    </row>
    <row r="1732" spans="2:21" s="1" customFormat="1" ht="15" customHeight="1" x14ac:dyDescent="0.3">
      <c r="B1732" s="4" t="s">
        <v>3284</v>
      </c>
      <c r="C1732" s="4" t="s">
        <v>3285</v>
      </c>
      <c r="D1732" s="3" t="s">
        <v>28</v>
      </c>
      <c r="E1732" s="18">
        <v>1</v>
      </c>
      <c r="F1732" s="18"/>
      <c r="G1732" s="18"/>
      <c r="H1732" s="18"/>
      <c r="I1732" s="18"/>
      <c r="J1732" s="97">
        <f t="shared" si="1146"/>
        <v>1</v>
      </c>
      <c r="K1732" s="3">
        <v>4676.8</v>
      </c>
      <c r="L1732" s="3">
        <f t="shared" si="1147"/>
        <v>4676.8</v>
      </c>
      <c r="M1732" s="3">
        <v>4702.34</v>
      </c>
      <c r="N1732" s="3">
        <f t="shared" si="1148"/>
        <v>4702.34</v>
      </c>
      <c r="O1732" s="3">
        <f t="shared" si="1149"/>
        <v>25.539999999999964</v>
      </c>
      <c r="P1732" s="3">
        <f t="shared" si="1149"/>
        <v>25.539999999999964</v>
      </c>
      <c r="R1732" s="3">
        <f t="shared" si="1150"/>
        <v>0</v>
      </c>
      <c r="S1732" s="3">
        <f t="shared" si="1151"/>
        <v>0</v>
      </c>
      <c r="T1732" s="3">
        <f t="shared" si="1152"/>
        <v>0</v>
      </c>
      <c r="U1732" s="3">
        <f t="shared" si="1153"/>
        <v>0</v>
      </c>
    </row>
    <row r="1733" spans="2:21" s="1" customFormat="1" ht="15" customHeight="1" x14ac:dyDescent="0.3">
      <c r="B1733" s="4" t="s">
        <v>3286</v>
      </c>
      <c r="C1733" s="4" t="s">
        <v>3287</v>
      </c>
      <c r="D1733" s="3" t="s">
        <v>28</v>
      </c>
      <c r="E1733" s="18">
        <v>1</v>
      </c>
      <c r="F1733" s="18"/>
      <c r="G1733" s="18"/>
      <c r="H1733" s="18"/>
      <c r="I1733" s="18"/>
      <c r="J1733" s="97">
        <f t="shared" si="1146"/>
        <v>1</v>
      </c>
      <c r="K1733" s="3">
        <v>4676.8</v>
      </c>
      <c r="L1733" s="3">
        <f t="shared" si="1147"/>
        <v>4676.8</v>
      </c>
      <c r="M1733" s="3">
        <v>4702.34</v>
      </c>
      <c r="N1733" s="3">
        <f t="shared" si="1148"/>
        <v>4702.34</v>
      </c>
      <c r="O1733" s="3">
        <f t="shared" si="1149"/>
        <v>25.539999999999964</v>
      </c>
      <c r="P1733" s="3">
        <f t="shared" si="1149"/>
        <v>25.539999999999964</v>
      </c>
      <c r="R1733" s="3">
        <f t="shared" si="1150"/>
        <v>0</v>
      </c>
      <c r="S1733" s="3">
        <f t="shared" si="1151"/>
        <v>0</v>
      </c>
      <c r="T1733" s="3">
        <f t="shared" si="1152"/>
        <v>0</v>
      </c>
      <c r="U1733" s="3">
        <f t="shared" si="1153"/>
        <v>0</v>
      </c>
    </row>
    <row r="1734" spans="2:21" s="1" customFormat="1" ht="15" customHeight="1" x14ac:dyDescent="0.3">
      <c r="B1734" s="4" t="s">
        <v>3288</v>
      </c>
      <c r="C1734" s="4" t="s">
        <v>3289</v>
      </c>
      <c r="D1734" s="3" t="s">
        <v>28</v>
      </c>
      <c r="E1734" s="18">
        <v>1</v>
      </c>
      <c r="F1734" s="18"/>
      <c r="G1734" s="18"/>
      <c r="H1734" s="18"/>
      <c r="I1734" s="18"/>
      <c r="J1734" s="97">
        <f t="shared" si="1146"/>
        <v>1</v>
      </c>
      <c r="K1734" s="3">
        <v>4694.93</v>
      </c>
      <c r="L1734" s="3">
        <f t="shared" si="1147"/>
        <v>4694.93</v>
      </c>
      <c r="M1734" s="3">
        <v>4729.04</v>
      </c>
      <c r="N1734" s="3">
        <f t="shared" si="1148"/>
        <v>4729.04</v>
      </c>
      <c r="O1734" s="3">
        <f t="shared" si="1149"/>
        <v>34.109999999999673</v>
      </c>
      <c r="P1734" s="3">
        <f t="shared" si="1149"/>
        <v>34.109999999999673</v>
      </c>
      <c r="R1734" s="3">
        <f t="shared" si="1150"/>
        <v>0</v>
      </c>
      <c r="S1734" s="3">
        <f t="shared" si="1151"/>
        <v>0</v>
      </c>
      <c r="T1734" s="3">
        <f t="shared" si="1152"/>
        <v>0</v>
      </c>
      <c r="U1734" s="3">
        <f t="shared" si="1153"/>
        <v>0</v>
      </c>
    </row>
    <row r="1735" spans="2:21" s="1" customFormat="1" ht="15" customHeight="1" x14ac:dyDescent="0.3">
      <c r="B1735" s="4" t="s">
        <v>3290</v>
      </c>
      <c r="C1735" s="4" t="s">
        <v>3291</v>
      </c>
      <c r="D1735" s="3" t="s">
        <v>28</v>
      </c>
      <c r="E1735" s="18">
        <v>1</v>
      </c>
      <c r="F1735" s="18"/>
      <c r="G1735" s="18"/>
      <c r="H1735" s="18"/>
      <c r="I1735" s="18"/>
      <c r="J1735" s="97">
        <f t="shared" si="1146"/>
        <v>1</v>
      </c>
      <c r="K1735" s="3">
        <v>4676.8</v>
      </c>
      <c r="L1735" s="3">
        <f t="shared" si="1147"/>
        <v>4676.8</v>
      </c>
      <c r="M1735" s="3">
        <v>4702.34</v>
      </c>
      <c r="N1735" s="3">
        <f t="shared" si="1148"/>
        <v>4702.34</v>
      </c>
      <c r="O1735" s="3">
        <f t="shared" si="1149"/>
        <v>25.539999999999964</v>
      </c>
      <c r="P1735" s="3">
        <f t="shared" si="1149"/>
        <v>25.539999999999964</v>
      </c>
      <c r="R1735" s="3">
        <f t="shared" si="1150"/>
        <v>0</v>
      </c>
      <c r="S1735" s="3">
        <f t="shared" si="1151"/>
        <v>0</v>
      </c>
      <c r="T1735" s="3">
        <f t="shared" si="1152"/>
        <v>0</v>
      </c>
      <c r="U1735" s="3">
        <f t="shared" si="1153"/>
        <v>0</v>
      </c>
    </row>
    <row r="1736" spans="2:21" s="1" customFormat="1" ht="15" customHeight="1" x14ac:dyDescent="0.3">
      <c r="B1736" s="4" t="s">
        <v>3292</v>
      </c>
      <c r="C1736" s="4" t="s">
        <v>3293</v>
      </c>
      <c r="D1736" s="3" t="s">
        <v>28</v>
      </c>
      <c r="E1736" s="18">
        <v>1</v>
      </c>
      <c r="F1736" s="18"/>
      <c r="G1736" s="18"/>
      <c r="H1736" s="18"/>
      <c r="I1736" s="18"/>
      <c r="J1736" s="97">
        <f t="shared" si="1146"/>
        <v>1</v>
      </c>
      <c r="K1736" s="3">
        <v>4676.8</v>
      </c>
      <c r="L1736" s="3">
        <f t="shared" si="1147"/>
        <v>4676.8</v>
      </c>
      <c r="M1736" s="3">
        <v>4702.34</v>
      </c>
      <c r="N1736" s="3">
        <f t="shared" si="1148"/>
        <v>4702.34</v>
      </c>
      <c r="O1736" s="3">
        <f t="shared" si="1149"/>
        <v>25.539999999999964</v>
      </c>
      <c r="P1736" s="3">
        <f t="shared" si="1149"/>
        <v>25.539999999999964</v>
      </c>
      <c r="R1736" s="3">
        <f t="shared" si="1150"/>
        <v>0</v>
      </c>
      <c r="S1736" s="3">
        <f t="shared" si="1151"/>
        <v>0</v>
      </c>
      <c r="T1736" s="3">
        <f t="shared" si="1152"/>
        <v>0</v>
      </c>
      <c r="U1736" s="3">
        <f t="shared" si="1153"/>
        <v>0</v>
      </c>
    </row>
    <row r="1737" spans="2:21" s="1" customFormat="1" ht="15" customHeight="1" x14ac:dyDescent="0.3">
      <c r="B1737" s="4" t="s">
        <v>3294</v>
      </c>
      <c r="C1737" s="4" t="s">
        <v>3295</v>
      </c>
      <c r="D1737" s="3" t="s">
        <v>28</v>
      </c>
      <c r="E1737" s="18">
        <v>1</v>
      </c>
      <c r="F1737" s="18"/>
      <c r="G1737" s="18"/>
      <c r="H1737" s="18"/>
      <c r="I1737" s="18"/>
      <c r="J1737" s="97">
        <f t="shared" si="1146"/>
        <v>1</v>
      </c>
      <c r="K1737" s="3">
        <v>4676.8</v>
      </c>
      <c r="L1737" s="3">
        <f t="shared" si="1147"/>
        <v>4676.8</v>
      </c>
      <c r="M1737" s="3">
        <v>4702.34</v>
      </c>
      <c r="N1737" s="3">
        <f t="shared" si="1148"/>
        <v>4702.34</v>
      </c>
      <c r="O1737" s="3">
        <f t="shared" si="1149"/>
        <v>25.539999999999964</v>
      </c>
      <c r="P1737" s="3">
        <f t="shared" si="1149"/>
        <v>25.539999999999964</v>
      </c>
      <c r="R1737" s="3">
        <f t="shared" si="1150"/>
        <v>0</v>
      </c>
      <c r="S1737" s="3">
        <f t="shared" si="1151"/>
        <v>0</v>
      </c>
      <c r="T1737" s="3">
        <f t="shared" si="1152"/>
        <v>0</v>
      </c>
      <c r="U1737" s="3">
        <f t="shared" si="1153"/>
        <v>0</v>
      </c>
    </row>
    <row r="1738" spans="2:21" s="1" customFormat="1" ht="15" customHeight="1" x14ac:dyDescent="0.3">
      <c r="B1738" s="4" t="s">
        <v>3296</v>
      </c>
      <c r="C1738" s="4" t="s">
        <v>3297</v>
      </c>
      <c r="D1738" s="3" t="s">
        <v>28</v>
      </c>
      <c r="E1738" s="18">
        <v>2</v>
      </c>
      <c r="F1738" s="18"/>
      <c r="G1738" s="18"/>
      <c r="H1738" s="18"/>
      <c r="I1738" s="18"/>
      <c r="J1738" s="97">
        <f t="shared" si="1146"/>
        <v>2</v>
      </c>
      <c r="K1738" s="3">
        <v>4694.93</v>
      </c>
      <c r="L1738" s="3">
        <f t="shared" si="1147"/>
        <v>9389.86</v>
      </c>
      <c r="M1738" s="3">
        <v>4729.04</v>
      </c>
      <c r="N1738" s="3">
        <f t="shared" si="1148"/>
        <v>9458.08</v>
      </c>
      <c r="O1738" s="3">
        <f t="shared" si="1149"/>
        <v>34.109999999999673</v>
      </c>
      <c r="P1738" s="3">
        <f t="shared" si="1149"/>
        <v>68.219999999999345</v>
      </c>
      <c r="R1738" s="3">
        <f t="shared" si="1150"/>
        <v>0</v>
      </c>
      <c r="S1738" s="3">
        <f t="shared" si="1151"/>
        <v>0</v>
      </c>
      <c r="T1738" s="3">
        <f t="shared" si="1152"/>
        <v>0</v>
      </c>
      <c r="U1738" s="3">
        <f t="shared" si="1153"/>
        <v>0</v>
      </c>
    </row>
    <row r="1739" spans="2:21" s="1" customFormat="1" ht="15" customHeight="1" x14ac:dyDescent="0.3">
      <c r="B1739" s="4" t="s">
        <v>3298</v>
      </c>
      <c r="C1739" s="4" t="s">
        <v>3299</v>
      </c>
      <c r="D1739" s="3" t="s">
        <v>28</v>
      </c>
      <c r="E1739" s="18">
        <v>1</v>
      </c>
      <c r="F1739" s="18"/>
      <c r="G1739" s="18"/>
      <c r="H1739" s="18"/>
      <c r="I1739" s="18"/>
      <c r="J1739" s="97">
        <f t="shared" si="1146"/>
        <v>1</v>
      </c>
      <c r="K1739" s="3">
        <v>4676.8</v>
      </c>
      <c r="L1739" s="3">
        <f t="shared" si="1147"/>
        <v>4676.8</v>
      </c>
      <c r="M1739" s="3">
        <v>4702.34</v>
      </c>
      <c r="N1739" s="3">
        <f t="shared" si="1148"/>
        <v>4702.34</v>
      </c>
      <c r="O1739" s="3">
        <f t="shared" si="1149"/>
        <v>25.539999999999964</v>
      </c>
      <c r="P1739" s="3">
        <f t="shared" si="1149"/>
        <v>25.539999999999964</v>
      </c>
      <c r="R1739" s="3">
        <f t="shared" si="1150"/>
        <v>0</v>
      </c>
      <c r="S1739" s="3">
        <f t="shared" si="1151"/>
        <v>0</v>
      </c>
      <c r="T1739" s="3">
        <f t="shared" si="1152"/>
        <v>0</v>
      </c>
      <c r="U1739" s="3">
        <f t="shared" si="1153"/>
        <v>0</v>
      </c>
    </row>
    <row r="1740" spans="2:21" s="1" customFormat="1" ht="15" customHeight="1" x14ac:dyDescent="0.3">
      <c r="B1740" s="4" t="s">
        <v>3300</v>
      </c>
      <c r="C1740" s="4" t="s">
        <v>3301</v>
      </c>
      <c r="D1740" s="3" t="s">
        <v>28</v>
      </c>
      <c r="E1740" s="18">
        <v>2</v>
      </c>
      <c r="F1740" s="18"/>
      <c r="G1740" s="18"/>
      <c r="H1740" s="18"/>
      <c r="I1740" s="18"/>
      <c r="J1740" s="97">
        <f t="shared" si="1146"/>
        <v>2</v>
      </c>
      <c r="K1740" s="3">
        <v>4676.8</v>
      </c>
      <c r="L1740" s="3">
        <f t="shared" si="1147"/>
        <v>9353.6</v>
      </c>
      <c r="M1740" s="3">
        <v>4702.34</v>
      </c>
      <c r="N1740" s="3">
        <f t="shared" si="1148"/>
        <v>9404.68</v>
      </c>
      <c r="O1740" s="3">
        <f t="shared" si="1149"/>
        <v>25.539999999999964</v>
      </c>
      <c r="P1740" s="3">
        <f t="shared" si="1149"/>
        <v>51.079999999999927</v>
      </c>
      <c r="R1740" s="3">
        <f t="shared" si="1150"/>
        <v>0</v>
      </c>
      <c r="S1740" s="3">
        <f t="shared" si="1151"/>
        <v>0</v>
      </c>
      <c r="T1740" s="3">
        <f t="shared" si="1152"/>
        <v>0</v>
      </c>
      <c r="U1740" s="3">
        <f t="shared" si="1153"/>
        <v>0</v>
      </c>
    </row>
    <row r="1741" spans="2:21" s="1" customFormat="1" ht="15" customHeight="1" x14ac:dyDescent="0.3">
      <c r="B1741" s="4" t="s">
        <v>3302</v>
      </c>
      <c r="C1741" s="4" t="s">
        <v>3303</v>
      </c>
      <c r="D1741" s="3" t="s">
        <v>28</v>
      </c>
      <c r="E1741" s="18">
        <v>1</v>
      </c>
      <c r="F1741" s="18"/>
      <c r="G1741" s="18"/>
      <c r="H1741" s="18"/>
      <c r="I1741" s="18"/>
      <c r="J1741" s="97">
        <f t="shared" si="1146"/>
        <v>1</v>
      </c>
      <c r="K1741" s="3">
        <v>4676.8</v>
      </c>
      <c r="L1741" s="3">
        <f t="shared" si="1147"/>
        <v>4676.8</v>
      </c>
      <c r="M1741" s="3">
        <v>4702.34</v>
      </c>
      <c r="N1741" s="3">
        <f t="shared" si="1148"/>
        <v>4702.34</v>
      </c>
      <c r="O1741" s="3">
        <f t="shared" si="1149"/>
        <v>25.539999999999964</v>
      </c>
      <c r="P1741" s="3">
        <f t="shared" si="1149"/>
        <v>25.539999999999964</v>
      </c>
      <c r="R1741" s="3">
        <f t="shared" si="1150"/>
        <v>0</v>
      </c>
      <c r="S1741" s="3">
        <f t="shared" si="1151"/>
        <v>0</v>
      </c>
      <c r="T1741" s="3">
        <f t="shared" si="1152"/>
        <v>0</v>
      </c>
      <c r="U1741" s="3">
        <f t="shared" si="1153"/>
        <v>0</v>
      </c>
    </row>
    <row r="1742" spans="2:21" s="1" customFormat="1" ht="15" customHeight="1" x14ac:dyDescent="0.3">
      <c r="B1742" s="4" t="s">
        <v>3304</v>
      </c>
      <c r="C1742" s="4" t="s">
        <v>3305</v>
      </c>
      <c r="D1742" s="3" t="s">
        <v>28</v>
      </c>
      <c r="E1742" s="18">
        <v>1</v>
      </c>
      <c r="F1742" s="18"/>
      <c r="G1742" s="18"/>
      <c r="H1742" s="18"/>
      <c r="I1742" s="18"/>
      <c r="J1742" s="97">
        <f t="shared" si="1146"/>
        <v>1</v>
      </c>
      <c r="K1742" s="3">
        <v>4676.8</v>
      </c>
      <c r="L1742" s="3">
        <f t="shared" si="1147"/>
        <v>4676.8</v>
      </c>
      <c r="M1742" s="3">
        <v>4702.34</v>
      </c>
      <c r="N1742" s="3">
        <f t="shared" si="1148"/>
        <v>4702.34</v>
      </c>
      <c r="O1742" s="3">
        <f t="shared" si="1149"/>
        <v>25.539999999999964</v>
      </c>
      <c r="P1742" s="3">
        <f t="shared" si="1149"/>
        <v>25.539999999999964</v>
      </c>
      <c r="R1742" s="3">
        <f t="shared" si="1150"/>
        <v>0</v>
      </c>
      <c r="S1742" s="3">
        <f t="shared" si="1151"/>
        <v>0</v>
      </c>
      <c r="T1742" s="3">
        <f t="shared" si="1152"/>
        <v>0</v>
      </c>
      <c r="U1742" s="3">
        <f t="shared" si="1153"/>
        <v>0</v>
      </c>
    </row>
    <row r="1743" spans="2:21" s="1" customFormat="1" ht="15" customHeight="1" x14ac:dyDescent="0.3">
      <c r="B1743" s="4" t="s">
        <v>3306</v>
      </c>
      <c r="C1743" s="4" t="s">
        <v>3307</v>
      </c>
      <c r="D1743" s="3" t="s">
        <v>28</v>
      </c>
      <c r="E1743" s="18">
        <v>1</v>
      </c>
      <c r="F1743" s="18"/>
      <c r="G1743" s="18"/>
      <c r="H1743" s="18"/>
      <c r="I1743" s="18"/>
      <c r="J1743" s="97">
        <f t="shared" si="1146"/>
        <v>1</v>
      </c>
      <c r="K1743" s="3">
        <v>4676.8</v>
      </c>
      <c r="L1743" s="3">
        <f t="shared" si="1147"/>
        <v>4676.8</v>
      </c>
      <c r="M1743" s="3">
        <v>4702.34</v>
      </c>
      <c r="N1743" s="3">
        <f t="shared" si="1148"/>
        <v>4702.34</v>
      </c>
      <c r="O1743" s="3">
        <f t="shared" si="1149"/>
        <v>25.539999999999964</v>
      </c>
      <c r="P1743" s="3">
        <f t="shared" si="1149"/>
        <v>25.539999999999964</v>
      </c>
      <c r="R1743" s="3">
        <f t="shared" si="1150"/>
        <v>0</v>
      </c>
      <c r="S1743" s="3">
        <f t="shared" si="1151"/>
        <v>0</v>
      </c>
      <c r="T1743" s="3">
        <f t="shared" si="1152"/>
        <v>0</v>
      </c>
      <c r="U1743" s="3">
        <f t="shared" si="1153"/>
        <v>0</v>
      </c>
    </row>
    <row r="1744" spans="2:21" s="1" customFormat="1" ht="15" customHeight="1" x14ac:dyDescent="0.3">
      <c r="B1744" s="4" t="s">
        <v>3308</v>
      </c>
      <c r="C1744" s="4" t="s">
        <v>3309</v>
      </c>
      <c r="D1744" s="3" t="s">
        <v>28</v>
      </c>
      <c r="E1744" s="18">
        <v>1</v>
      </c>
      <c r="F1744" s="18"/>
      <c r="G1744" s="18"/>
      <c r="H1744" s="18"/>
      <c r="I1744" s="18"/>
      <c r="J1744" s="97">
        <f t="shared" si="1146"/>
        <v>1</v>
      </c>
      <c r="K1744" s="3">
        <v>4676.8</v>
      </c>
      <c r="L1744" s="3">
        <f t="shared" si="1147"/>
        <v>4676.8</v>
      </c>
      <c r="M1744" s="3">
        <v>4702.34</v>
      </c>
      <c r="N1744" s="3">
        <f t="shared" si="1148"/>
        <v>4702.34</v>
      </c>
      <c r="O1744" s="3">
        <f t="shared" si="1149"/>
        <v>25.539999999999964</v>
      </c>
      <c r="P1744" s="3">
        <f t="shared" si="1149"/>
        <v>25.539999999999964</v>
      </c>
      <c r="R1744" s="3">
        <f t="shared" si="1150"/>
        <v>0</v>
      </c>
      <c r="S1744" s="3">
        <f t="shared" si="1151"/>
        <v>0</v>
      </c>
      <c r="T1744" s="3">
        <f t="shared" si="1152"/>
        <v>0</v>
      </c>
      <c r="U1744" s="3">
        <f t="shared" si="1153"/>
        <v>0</v>
      </c>
    </row>
    <row r="1745" spans="2:21" s="1" customFormat="1" ht="15" customHeight="1" x14ac:dyDescent="0.3">
      <c r="B1745" s="4" t="s">
        <v>3310</v>
      </c>
      <c r="C1745" s="4" t="s">
        <v>3311</v>
      </c>
      <c r="D1745" s="3" t="s">
        <v>28</v>
      </c>
      <c r="E1745" s="18">
        <v>1</v>
      </c>
      <c r="F1745" s="18"/>
      <c r="G1745" s="18"/>
      <c r="H1745" s="18"/>
      <c r="I1745" s="18"/>
      <c r="J1745" s="97">
        <f t="shared" si="1146"/>
        <v>1</v>
      </c>
      <c r="K1745" s="3">
        <v>4676.8</v>
      </c>
      <c r="L1745" s="3">
        <f t="shared" si="1147"/>
        <v>4676.8</v>
      </c>
      <c r="M1745" s="3">
        <v>4702.34</v>
      </c>
      <c r="N1745" s="3">
        <f t="shared" si="1148"/>
        <v>4702.34</v>
      </c>
      <c r="O1745" s="3">
        <f t="shared" si="1149"/>
        <v>25.539999999999964</v>
      </c>
      <c r="P1745" s="3">
        <f t="shared" si="1149"/>
        <v>25.539999999999964</v>
      </c>
      <c r="R1745" s="3">
        <f t="shared" si="1150"/>
        <v>0</v>
      </c>
      <c r="S1745" s="3">
        <f t="shared" si="1151"/>
        <v>0</v>
      </c>
      <c r="T1745" s="3">
        <f t="shared" si="1152"/>
        <v>0</v>
      </c>
      <c r="U1745" s="3">
        <f t="shared" si="1153"/>
        <v>0</v>
      </c>
    </row>
    <row r="1746" spans="2:21" s="1" customFormat="1" ht="15" customHeight="1" x14ac:dyDescent="0.3">
      <c r="B1746" s="4" t="s">
        <v>3312</v>
      </c>
      <c r="C1746" s="4" t="s">
        <v>3313</v>
      </c>
      <c r="D1746" s="3" t="s">
        <v>28</v>
      </c>
      <c r="E1746" s="18">
        <v>1</v>
      </c>
      <c r="F1746" s="18"/>
      <c r="G1746" s="18"/>
      <c r="H1746" s="18"/>
      <c r="I1746" s="18"/>
      <c r="J1746" s="97">
        <f t="shared" si="1146"/>
        <v>1</v>
      </c>
      <c r="K1746" s="3">
        <v>4676.8</v>
      </c>
      <c r="L1746" s="3">
        <f t="shared" si="1147"/>
        <v>4676.8</v>
      </c>
      <c r="M1746" s="3">
        <v>4702.34</v>
      </c>
      <c r="N1746" s="3">
        <f t="shared" si="1148"/>
        <v>4702.34</v>
      </c>
      <c r="O1746" s="3">
        <f t="shared" si="1149"/>
        <v>25.539999999999964</v>
      </c>
      <c r="P1746" s="3">
        <f t="shared" si="1149"/>
        <v>25.539999999999964</v>
      </c>
      <c r="R1746" s="3">
        <f t="shared" si="1150"/>
        <v>0</v>
      </c>
      <c r="S1746" s="3">
        <f t="shared" si="1151"/>
        <v>0</v>
      </c>
      <c r="T1746" s="3">
        <f t="shared" si="1152"/>
        <v>0</v>
      </c>
      <c r="U1746" s="3">
        <f t="shared" si="1153"/>
        <v>0</v>
      </c>
    </row>
    <row r="1747" spans="2:21" s="1" customFormat="1" ht="15" customHeight="1" x14ac:dyDescent="0.3">
      <c r="B1747" s="4" t="s">
        <v>3314</v>
      </c>
      <c r="C1747" s="4" t="s">
        <v>3315</v>
      </c>
      <c r="D1747" s="3" t="s">
        <v>28</v>
      </c>
      <c r="E1747" s="18">
        <v>1</v>
      </c>
      <c r="F1747" s="18"/>
      <c r="G1747" s="18"/>
      <c r="H1747" s="18"/>
      <c r="I1747" s="18"/>
      <c r="J1747" s="97">
        <f t="shared" si="1146"/>
        <v>1</v>
      </c>
      <c r="K1747" s="3">
        <v>4676.8</v>
      </c>
      <c r="L1747" s="3">
        <f t="shared" si="1147"/>
        <v>4676.8</v>
      </c>
      <c r="M1747" s="3">
        <v>4702.34</v>
      </c>
      <c r="N1747" s="3">
        <f t="shared" si="1148"/>
        <v>4702.34</v>
      </c>
      <c r="O1747" s="3">
        <f t="shared" si="1149"/>
        <v>25.539999999999964</v>
      </c>
      <c r="P1747" s="3">
        <f t="shared" si="1149"/>
        <v>25.539999999999964</v>
      </c>
      <c r="R1747" s="3">
        <f t="shared" si="1150"/>
        <v>0</v>
      </c>
      <c r="S1747" s="3">
        <f t="shared" si="1151"/>
        <v>0</v>
      </c>
      <c r="T1747" s="3">
        <f t="shared" si="1152"/>
        <v>0</v>
      </c>
      <c r="U1747" s="3">
        <f t="shared" si="1153"/>
        <v>0</v>
      </c>
    </row>
    <row r="1748" spans="2:21" s="1" customFormat="1" ht="15" customHeight="1" x14ac:dyDescent="0.3">
      <c r="B1748" s="4" t="s">
        <v>3316</v>
      </c>
      <c r="C1748" s="4" t="s">
        <v>3317</v>
      </c>
      <c r="D1748" s="3" t="s">
        <v>28</v>
      </c>
      <c r="E1748" s="18">
        <v>1</v>
      </c>
      <c r="F1748" s="18"/>
      <c r="G1748" s="18"/>
      <c r="H1748" s="18"/>
      <c r="I1748" s="18"/>
      <c r="J1748" s="97">
        <f t="shared" si="1146"/>
        <v>1</v>
      </c>
      <c r="K1748" s="3">
        <v>4676.8</v>
      </c>
      <c r="L1748" s="3">
        <f t="shared" si="1147"/>
        <v>4676.8</v>
      </c>
      <c r="M1748" s="3">
        <v>4702.34</v>
      </c>
      <c r="N1748" s="3">
        <f t="shared" si="1148"/>
        <v>4702.34</v>
      </c>
      <c r="O1748" s="3">
        <f t="shared" si="1149"/>
        <v>25.539999999999964</v>
      </c>
      <c r="P1748" s="3">
        <f t="shared" si="1149"/>
        <v>25.539999999999964</v>
      </c>
      <c r="R1748" s="3">
        <f t="shared" si="1150"/>
        <v>0</v>
      </c>
      <c r="S1748" s="3">
        <f t="shared" si="1151"/>
        <v>0</v>
      </c>
      <c r="T1748" s="3">
        <f t="shared" si="1152"/>
        <v>0</v>
      </c>
      <c r="U1748" s="3">
        <f t="shared" si="1153"/>
        <v>0</v>
      </c>
    </row>
    <row r="1749" spans="2:21" s="1" customFormat="1" ht="15" customHeight="1" x14ac:dyDescent="0.3">
      <c r="B1749" s="4" t="s">
        <v>3318</v>
      </c>
      <c r="C1749" s="4" t="s">
        <v>3319</v>
      </c>
      <c r="D1749" s="3" t="s">
        <v>28</v>
      </c>
      <c r="E1749" s="18">
        <v>1</v>
      </c>
      <c r="F1749" s="18"/>
      <c r="G1749" s="18"/>
      <c r="H1749" s="18"/>
      <c r="I1749" s="18"/>
      <c r="J1749" s="97">
        <f t="shared" si="1146"/>
        <v>1</v>
      </c>
      <c r="K1749" s="3">
        <v>4676.8</v>
      </c>
      <c r="L1749" s="3">
        <f t="shared" si="1147"/>
        <v>4676.8</v>
      </c>
      <c r="M1749" s="3">
        <v>4702.34</v>
      </c>
      <c r="N1749" s="3">
        <f t="shared" si="1148"/>
        <v>4702.34</v>
      </c>
      <c r="O1749" s="3">
        <f t="shared" si="1149"/>
        <v>25.539999999999964</v>
      </c>
      <c r="P1749" s="3">
        <f t="shared" si="1149"/>
        <v>25.539999999999964</v>
      </c>
      <c r="R1749" s="3">
        <f t="shared" si="1150"/>
        <v>0</v>
      </c>
      <c r="S1749" s="3">
        <f t="shared" si="1151"/>
        <v>0</v>
      </c>
      <c r="T1749" s="3">
        <f t="shared" si="1152"/>
        <v>0</v>
      </c>
      <c r="U1749" s="3">
        <f t="shared" si="1153"/>
        <v>0</v>
      </c>
    </row>
    <row r="1750" spans="2:21" s="1" customFormat="1" ht="15" customHeight="1" x14ac:dyDescent="0.3">
      <c r="B1750" s="4" t="s">
        <v>3320</v>
      </c>
      <c r="C1750" s="4" t="s">
        <v>3321</v>
      </c>
      <c r="D1750" s="3" t="s">
        <v>28</v>
      </c>
      <c r="E1750" s="18">
        <v>1</v>
      </c>
      <c r="F1750" s="18"/>
      <c r="G1750" s="18"/>
      <c r="H1750" s="18"/>
      <c r="I1750" s="18"/>
      <c r="J1750" s="97">
        <f t="shared" si="1146"/>
        <v>1</v>
      </c>
      <c r="K1750" s="3">
        <v>4676.8</v>
      </c>
      <c r="L1750" s="3">
        <f t="shared" si="1147"/>
        <v>4676.8</v>
      </c>
      <c r="M1750" s="3">
        <v>4702.34</v>
      </c>
      <c r="N1750" s="3">
        <f t="shared" si="1148"/>
        <v>4702.34</v>
      </c>
      <c r="O1750" s="3">
        <f t="shared" si="1149"/>
        <v>25.539999999999964</v>
      </c>
      <c r="P1750" s="3">
        <f t="shared" si="1149"/>
        <v>25.539999999999964</v>
      </c>
      <c r="R1750" s="3">
        <f t="shared" si="1150"/>
        <v>0</v>
      </c>
      <c r="S1750" s="3">
        <f t="shared" si="1151"/>
        <v>0</v>
      </c>
      <c r="T1750" s="3">
        <f t="shared" si="1152"/>
        <v>0</v>
      </c>
      <c r="U1750" s="3">
        <f t="shared" si="1153"/>
        <v>0</v>
      </c>
    </row>
    <row r="1751" spans="2:21" s="1" customFormat="1" ht="19.95" customHeight="1" x14ac:dyDescent="0.3">
      <c r="B1751" s="6" t="s">
        <v>3322</v>
      </c>
      <c r="C1751" s="6" t="s">
        <v>3323</v>
      </c>
      <c r="D1751" s="5"/>
      <c r="E1751" s="19"/>
      <c r="F1751" s="19"/>
      <c r="G1751" s="19"/>
      <c r="H1751" s="19"/>
      <c r="I1751" s="19"/>
      <c r="J1751" s="19"/>
      <c r="K1751" s="5"/>
      <c r="L1751" s="5">
        <f>SUM(L1752:L1754)</f>
        <v>51292.159999999996</v>
      </c>
      <c r="M1751" s="5"/>
      <c r="N1751" s="5">
        <f>SUM(N1752:N1754)</f>
        <v>51701.48</v>
      </c>
      <c r="O1751" s="5"/>
      <c r="P1751" s="5">
        <f>SUM(P1752:P1754)</f>
        <v>409.31999999999971</v>
      </c>
      <c r="R1751" s="5">
        <f t="shared" ref="R1751:U1751" si="1154">SUM(R1752:R1754)</f>
        <v>0</v>
      </c>
      <c r="S1751" s="5">
        <f t="shared" si="1154"/>
        <v>0</v>
      </c>
      <c r="T1751" s="5">
        <f t="shared" si="1154"/>
        <v>0</v>
      </c>
      <c r="U1751" s="5">
        <f t="shared" si="1154"/>
        <v>0</v>
      </c>
    </row>
    <row r="1752" spans="2:21" s="1" customFormat="1" ht="15" customHeight="1" x14ac:dyDescent="0.3">
      <c r="B1752" s="4" t="s">
        <v>3324</v>
      </c>
      <c r="C1752" s="4" t="s">
        <v>3325</v>
      </c>
      <c r="D1752" s="3" t="s">
        <v>28</v>
      </c>
      <c r="E1752" s="18">
        <v>2</v>
      </c>
      <c r="F1752" s="18"/>
      <c r="G1752" s="18"/>
      <c r="H1752" s="18"/>
      <c r="I1752" s="18"/>
      <c r="J1752" s="97">
        <f>SUM(E1752:I1752)</f>
        <v>2</v>
      </c>
      <c r="K1752" s="3">
        <v>6714.93</v>
      </c>
      <c r="L1752" s="3">
        <f t="shared" ref="L1752:L1754" si="1155">+ROUND(+IF(J1752="",0,J1752*K1752),2)</f>
        <v>13429.86</v>
      </c>
      <c r="M1752" s="3">
        <v>6749.04</v>
      </c>
      <c r="N1752" s="3">
        <f t="shared" ref="N1752:N1754" si="1156">+ROUND(+IF(J1752="",0,J1752*M1752),2)</f>
        <v>13498.08</v>
      </c>
      <c r="O1752" s="3">
        <f t="shared" ref="O1752:P1754" si="1157">+M1752-K1752</f>
        <v>34.109999999999673</v>
      </c>
      <c r="P1752" s="3">
        <f t="shared" si="1157"/>
        <v>68.219999999999345</v>
      </c>
      <c r="R1752" s="3">
        <f t="shared" ref="R1752:U1754" si="1158">+ROUND($K1752*F1752,2)</f>
        <v>0</v>
      </c>
      <c r="S1752" s="3">
        <f t="shared" si="1158"/>
        <v>0</v>
      </c>
      <c r="T1752" s="3">
        <f t="shared" si="1158"/>
        <v>0</v>
      </c>
      <c r="U1752" s="3">
        <f t="shared" si="1158"/>
        <v>0</v>
      </c>
    </row>
    <row r="1753" spans="2:21" s="1" customFormat="1" ht="15" customHeight="1" x14ac:dyDescent="0.3">
      <c r="B1753" s="4" t="s">
        <v>3326</v>
      </c>
      <c r="C1753" s="4" t="s">
        <v>3327</v>
      </c>
      <c r="D1753" s="3" t="s">
        <v>28</v>
      </c>
      <c r="E1753" s="18">
        <v>7</v>
      </c>
      <c r="F1753" s="18"/>
      <c r="G1753" s="18"/>
      <c r="H1753" s="18"/>
      <c r="I1753" s="18"/>
      <c r="J1753" s="97">
        <f>SUM(E1753:I1753)</f>
        <v>7</v>
      </c>
      <c r="K1753" s="3">
        <v>4052.93</v>
      </c>
      <c r="L1753" s="3">
        <f t="shared" si="1155"/>
        <v>28370.51</v>
      </c>
      <c r="M1753" s="3">
        <v>4087.04</v>
      </c>
      <c r="N1753" s="3">
        <f t="shared" si="1156"/>
        <v>28609.279999999999</v>
      </c>
      <c r="O1753" s="3">
        <f t="shared" si="1157"/>
        <v>34.110000000000127</v>
      </c>
      <c r="P1753" s="3">
        <f t="shared" si="1157"/>
        <v>238.77000000000044</v>
      </c>
      <c r="R1753" s="3">
        <f t="shared" si="1158"/>
        <v>0</v>
      </c>
      <c r="S1753" s="3">
        <f t="shared" si="1158"/>
        <v>0</v>
      </c>
      <c r="T1753" s="3">
        <f t="shared" si="1158"/>
        <v>0</v>
      </c>
      <c r="U1753" s="3">
        <f t="shared" si="1158"/>
        <v>0</v>
      </c>
    </row>
    <row r="1754" spans="2:21" s="1" customFormat="1" ht="15" customHeight="1" x14ac:dyDescent="0.3">
      <c r="B1754" s="4" t="s">
        <v>3328</v>
      </c>
      <c r="C1754" s="4" t="s">
        <v>3329</v>
      </c>
      <c r="D1754" s="3" t="s">
        <v>28</v>
      </c>
      <c r="E1754" s="18">
        <v>3</v>
      </c>
      <c r="F1754" s="18"/>
      <c r="G1754" s="18"/>
      <c r="H1754" s="18"/>
      <c r="I1754" s="18"/>
      <c r="J1754" s="97">
        <f>SUM(E1754:I1754)</f>
        <v>3</v>
      </c>
      <c r="K1754" s="3">
        <v>3163.93</v>
      </c>
      <c r="L1754" s="3">
        <f t="shared" si="1155"/>
        <v>9491.7900000000009</v>
      </c>
      <c r="M1754" s="3">
        <v>3198.04</v>
      </c>
      <c r="N1754" s="3">
        <f t="shared" si="1156"/>
        <v>9594.1200000000008</v>
      </c>
      <c r="O1754" s="3">
        <f t="shared" si="1157"/>
        <v>34.110000000000127</v>
      </c>
      <c r="P1754" s="3">
        <f t="shared" si="1157"/>
        <v>102.32999999999993</v>
      </c>
      <c r="R1754" s="3">
        <f t="shared" si="1158"/>
        <v>0</v>
      </c>
      <c r="S1754" s="3">
        <f t="shared" si="1158"/>
        <v>0</v>
      </c>
      <c r="T1754" s="3">
        <f t="shared" si="1158"/>
        <v>0</v>
      </c>
      <c r="U1754" s="3">
        <f t="shared" si="1158"/>
        <v>0</v>
      </c>
    </row>
    <row r="1755" spans="2:21" s="1" customFormat="1" ht="19.95" customHeight="1" x14ac:dyDescent="0.3">
      <c r="B1755" s="6" t="s">
        <v>3330</v>
      </c>
      <c r="C1755" s="6" t="s">
        <v>3331</v>
      </c>
      <c r="D1755" s="5"/>
      <c r="E1755" s="19"/>
      <c r="F1755" s="19"/>
      <c r="G1755" s="19"/>
      <c r="H1755" s="19"/>
      <c r="I1755" s="19"/>
      <c r="J1755" s="19"/>
      <c r="K1755" s="5"/>
      <c r="L1755" s="5">
        <f>SUM(L1756:L1761)</f>
        <v>706059.41999999993</v>
      </c>
      <c r="M1755" s="5"/>
      <c r="N1755" s="5">
        <f>SUM(N1756:N1761)</f>
        <v>707862.12000000011</v>
      </c>
      <c r="O1755" s="5"/>
      <c r="P1755" s="5">
        <f>SUM(P1756:P1761)</f>
        <v>1802.7000000000298</v>
      </c>
      <c r="R1755" s="5">
        <f t="shared" ref="R1755:U1755" si="1159">SUM(R1756:R1761)</f>
        <v>0</v>
      </c>
      <c r="S1755" s="5">
        <f t="shared" si="1159"/>
        <v>0</v>
      </c>
      <c r="T1755" s="5">
        <f t="shared" si="1159"/>
        <v>0</v>
      </c>
      <c r="U1755" s="5">
        <f t="shared" si="1159"/>
        <v>0</v>
      </c>
    </row>
    <row r="1756" spans="2:21" s="1" customFormat="1" ht="15" customHeight="1" x14ac:dyDescent="0.3">
      <c r="B1756" s="4" t="s">
        <v>3332</v>
      </c>
      <c r="C1756" s="4" t="s">
        <v>3333</v>
      </c>
      <c r="D1756" s="3" t="s">
        <v>28</v>
      </c>
      <c r="E1756" s="18">
        <v>10</v>
      </c>
      <c r="F1756" s="18"/>
      <c r="G1756" s="18"/>
      <c r="H1756" s="18"/>
      <c r="I1756" s="18"/>
      <c r="J1756" s="97">
        <f t="shared" ref="J1756:J1761" si="1160">SUM(E1756:I1756)</f>
        <v>10</v>
      </c>
      <c r="K1756" s="3">
        <v>17134.740000000002</v>
      </c>
      <c r="L1756" s="3">
        <f t="shared" ref="L1756:L1761" si="1161">+ROUND(+IF(J1756="",0,J1756*K1756),2)</f>
        <v>171347.4</v>
      </c>
      <c r="M1756" s="3">
        <v>17170.419999999998</v>
      </c>
      <c r="N1756" s="3">
        <f t="shared" ref="N1756:N1761" si="1162">+ROUND(+IF(J1756="",0,J1756*M1756),2)</f>
        <v>171704.2</v>
      </c>
      <c r="O1756" s="3">
        <f t="shared" ref="O1756:P1761" si="1163">+M1756-K1756</f>
        <v>35.679999999996653</v>
      </c>
      <c r="P1756" s="3">
        <f t="shared" si="1163"/>
        <v>356.80000000001746</v>
      </c>
      <c r="R1756" s="3">
        <f t="shared" ref="R1756:U1761" si="1164">+ROUND($K1756*F1756,2)</f>
        <v>0</v>
      </c>
      <c r="S1756" s="3">
        <f t="shared" si="1164"/>
        <v>0</v>
      </c>
      <c r="T1756" s="3">
        <f t="shared" si="1164"/>
        <v>0</v>
      </c>
      <c r="U1756" s="3">
        <f t="shared" si="1164"/>
        <v>0</v>
      </c>
    </row>
    <row r="1757" spans="2:21" s="1" customFormat="1" ht="15" customHeight="1" x14ac:dyDescent="0.3">
      <c r="B1757" s="4" t="s">
        <v>3334</v>
      </c>
      <c r="C1757" s="4" t="s">
        <v>3335</v>
      </c>
      <c r="D1757" s="3" t="s">
        <v>28</v>
      </c>
      <c r="E1757" s="18">
        <v>14</v>
      </c>
      <c r="F1757" s="18"/>
      <c r="G1757" s="18"/>
      <c r="H1757" s="18"/>
      <c r="I1757" s="18"/>
      <c r="J1757" s="97">
        <f t="shared" si="1160"/>
        <v>14</v>
      </c>
      <c r="K1757" s="3">
        <v>15034.74</v>
      </c>
      <c r="L1757" s="3">
        <f t="shared" si="1161"/>
        <v>210486.36</v>
      </c>
      <c r="M1757" s="3">
        <v>15070.42</v>
      </c>
      <c r="N1757" s="3">
        <f t="shared" si="1162"/>
        <v>210985.88</v>
      </c>
      <c r="O1757" s="3">
        <f t="shared" si="1163"/>
        <v>35.680000000000291</v>
      </c>
      <c r="P1757" s="3">
        <f t="shared" si="1163"/>
        <v>499.52000000001863</v>
      </c>
      <c r="R1757" s="3">
        <f t="shared" si="1164"/>
        <v>0</v>
      </c>
      <c r="S1757" s="3">
        <f t="shared" si="1164"/>
        <v>0</v>
      </c>
      <c r="T1757" s="3">
        <f t="shared" si="1164"/>
        <v>0</v>
      </c>
      <c r="U1757" s="3">
        <f t="shared" si="1164"/>
        <v>0</v>
      </c>
    </row>
    <row r="1758" spans="2:21" s="1" customFormat="1" ht="15" customHeight="1" x14ac:dyDescent="0.3">
      <c r="B1758" s="4" t="s">
        <v>3336</v>
      </c>
      <c r="C1758" s="4" t="s">
        <v>3337</v>
      </c>
      <c r="D1758" s="3" t="s">
        <v>28</v>
      </c>
      <c r="E1758" s="18">
        <v>2</v>
      </c>
      <c r="F1758" s="18"/>
      <c r="G1758" s="18"/>
      <c r="H1758" s="18"/>
      <c r="I1758" s="18"/>
      <c r="J1758" s="97">
        <f t="shared" si="1160"/>
        <v>2</v>
      </c>
      <c r="K1758" s="3">
        <v>13669.74</v>
      </c>
      <c r="L1758" s="3">
        <f t="shared" si="1161"/>
        <v>27339.48</v>
      </c>
      <c r="M1758" s="3">
        <v>13705.42</v>
      </c>
      <c r="N1758" s="3">
        <f t="shared" si="1162"/>
        <v>27410.84</v>
      </c>
      <c r="O1758" s="3">
        <f t="shared" si="1163"/>
        <v>35.680000000000291</v>
      </c>
      <c r="P1758" s="3">
        <f t="shared" si="1163"/>
        <v>71.360000000000582</v>
      </c>
      <c r="R1758" s="3">
        <f t="shared" si="1164"/>
        <v>0</v>
      </c>
      <c r="S1758" s="3">
        <f t="shared" si="1164"/>
        <v>0</v>
      </c>
      <c r="T1758" s="3">
        <f t="shared" si="1164"/>
        <v>0</v>
      </c>
      <c r="U1758" s="3">
        <f t="shared" si="1164"/>
        <v>0</v>
      </c>
    </row>
    <row r="1759" spans="2:21" s="1" customFormat="1" ht="15" customHeight="1" x14ac:dyDescent="0.3">
      <c r="B1759" s="4" t="s">
        <v>3338</v>
      </c>
      <c r="C1759" s="4" t="s">
        <v>3339</v>
      </c>
      <c r="D1759" s="3" t="s">
        <v>42</v>
      </c>
      <c r="E1759" s="18">
        <v>26</v>
      </c>
      <c r="F1759" s="18"/>
      <c r="G1759" s="18"/>
      <c r="H1759" s="18"/>
      <c r="I1759" s="18"/>
      <c r="J1759" s="97">
        <f t="shared" si="1160"/>
        <v>26</v>
      </c>
      <c r="K1759" s="3">
        <v>946.46</v>
      </c>
      <c r="L1759" s="3">
        <f t="shared" si="1161"/>
        <v>24607.96</v>
      </c>
      <c r="M1759" s="3">
        <v>963.52</v>
      </c>
      <c r="N1759" s="3">
        <f t="shared" si="1162"/>
        <v>25051.52</v>
      </c>
      <c r="O1759" s="3">
        <f t="shared" si="1163"/>
        <v>17.059999999999945</v>
      </c>
      <c r="P1759" s="3">
        <f t="shared" si="1163"/>
        <v>443.56000000000131</v>
      </c>
      <c r="R1759" s="3">
        <f t="shared" si="1164"/>
        <v>0</v>
      </c>
      <c r="S1759" s="3">
        <f t="shared" si="1164"/>
        <v>0</v>
      </c>
      <c r="T1759" s="3">
        <f t="shared" si="1164"/>
        <v>0</v>
      </c>
      <c r="U1759" s="3">
        <f t="shared" si="1164"/>
        <v>0</v>
      </c>
    </row>
    <row r="1760" spans="2:21" s="1" customFormat="1" ht="15" hidden="1" customHeight="1" x14ac:dyDescent="0.3">
      <c r="B1760" s="4" t="s">
        <v>3340</v>
      </c>
      <c r="C1760" s="4" t="s">
        <v>3341</v>
      </c>
      <c r="D1760" s="3" t="s">
        <v>42</v>
      </c>
      <c r="E1760" s="18">
        <v>26</v>
      </c>
      <c r="F1760" s="18"/>
      <c r="G1760" s="18"/>
      <c r="H1760" s="18"/>
      <c r="I1760" s="18"/>
      <c r="J1760" s="97">
        <f t="shared" si="1160"/>
        <v>26</v>
      </c>
      <c r="K1760" s="3">
        <v>4932.3999999999996</v>
      </c>
      <c r="L1760" s="3">
        <f t="shared" si="1161"/>
        <v>128242.4</v>
      </c>
      <c r="M1760" s="3">
        <v>4932.3999999999996</v>
      </c>
      <c r="N1760" s="3">
        <f t="shared" si="1162"/>
        <v>128242.4</v>
      </c>
      <c r="O1760" s="3">
        <f t="shared" si="1163"/>
        <v>0</v>
      </c>
      <c r="P1760" s="3">
        <f t="shared" si="1163"/>
        <v>0</v>
      </c>
      <c r="R1760" s="3">
        <f t="shared" si="1164"/>
        <v>0</v>
      </c>
      <c r="S1760" s="3">
        <f t="shared" si="1164"/>
        <v>0</v>
      </c>
      <c r="T1760" s="3">
        <f t="shared" si="1164"/>
        <v>0</v>
      </c>
      <c r="U1760" s="3">
        <f t="shared" si="1164"/>
        <v>0</v>
      </c>
    </row>
    <row r="1761" spans="2:21" s="1" customFormat="1" ht="15" customHeight="1" x14ac:dyDescent="0.3">
      <c r="B1761" s="4" t="s">
        <v>3342</v>
      </c>
      <c r="C1761" s="4" t="s">
        <v>3343</v>
      </c>
      <c r="D1761" s="3" t="s">
        <v>28</v>
      </c>
      <c r="E1761" s="18">
        <v>54</v>
      </c>
      <c r="F1761" s="18"/>
      <c r="G1761" s="18"/>
      <c r="H1761" s="18"/>
      <c r="I1761" s="18"/>
      <c r="J1761" s="97">
        <f t="shared" si="1160"/>
        <v>54</v>
      </c>
      <c r="K1761" s="3">
        <v>2667.33</v>
      </c>
      <c r="L1761" s="3">
        <f t="shared" si="1161"/>
        <v>144035.82</v>
      </c>
      <c r="M1761" s="3">
        <v>2675.32</v>
      </c>
      <c r="N1761" s="3">
        <f t="shared" si="1162"/>
        <v>144467.28</v>
      </c>
      <c r="O1761" s="3">
        <f t="shared" si="1163"/>
        <v>7.9900000000002365</v>
      </c>
      <c r="P1761" s="3">
        <f t="shared" si="1163"/>
        <v>431.45999999999185</v>
      </c>
      <c r="R1761" s="3">
        <f t="shared" si="1164"/>
        <v>0</v>
      </c>
      <c r="S1761" s="3">
        <f t="shared" si="1164"/>
        <v>0</v>
      </c>
      <c r="T1761" s="3">
        <f t="shared" si="1164"/>
        <v>0</v>
      </c>
      <c r="U1761" s="3">
        <f t="shared" si="1164"/>
        <v>0</v>
      </c>
    </row>
    <row r="1762" spans="2:21" s="1" customFormat="1" ht="19.95" customHeight="1" x14ac:dyDescent="0.3">
      <c r="B1762" s="6" t="s">
        <v>3344</v>
      </c>
      <c r="C1762" s="6" t="s">
        <v>3345</v>
      </c>
      <c r="D1762" s="5"/>
      <c r="E1762" s="19"/>
      <c r="F1762" s="19"/>
      <c r="G1762" s="19"/>
      <c r="H1762" s="19"/>
      <c r="I1762" s="19"/>
      <c r="J1762" s="19"/>
      <c r="K1762" s="5"/>
      <c r="L1762" s="5">
        <f>SUM(L1763:L1767)</f>
        <v>165093.46999999997</v>
      </c>
      <c r="M1762" s="5"/>
      <c r="N1762" s="5">
        <f>SUM(N1763:N1767)</f>
        <v>166410.34</v>
      </c>
      <c r="O1762" s="5"/>
      <c r="P1762" s="5">
        <f>SUM(P1763:P1767)</f>
        <v>1316.8700000000026</v>
      </c>
      <c r="R1762" s="5">
        <f t="shared" ref="R1762:U1762" si="1165">SUM(R1763:R1767)</f>
        <v>0</v>
      </c>
      <c r="S1762" s="5">
        <f t="shared" si="1165"/>
        <v>0</v>
      </c>
      <c r="T1762" s="5">
        <f t="shared" si="1165"/>
        <v>0</v>
      </c>
      <c r="U1762" s="5">
        <f t="shared" si="1165"/>
        <v>-1919233.13</v>
      </c>
    </row>
    <row r="1763" spans="2:21" s="1" customFormat="1" ht="15" hidden="1" customHeight="1" x14ac:dyDescent="0.3">
      <c r="B1763" s="4" t="s">
        <v>3346</v>
      </c>
      <c r="C1763" s="4" t="s">
        <v>2699</v>
      </c>
      <c r="D1763" s="3" t="s">
        <v>198</v>
      </c>
      <c r="E1763" s="18">
        <v>13138.03</v>
      </c>
      <c r="F1763" s="18"/>
      <c r="G1763" s="18"/>
      <c r="H1763" s="18"/>
      <c r="I1763" s="18">
        <f>-VLOOKUP(B1763,'DD-5'!$B$12:$G$280,4,FALSE)</f>
        <v>-13138.03</v>
      </c>
      <c r="J1763" s="97">
        <f>SUM(E1763:I1763)</f>
        <v>0</v>
      </c>
      <c r="K1763" s="3">
        <v>43.09</v>
      </c>
      <c r="L1763" s="3">
        <f t="shared" ref="L1763:L1767" si="1166">+ROUND(+IF(J1763="",0,J1763*K1763),2)</f>
        <v>0</v>
      </c>
      <c r="M1763" s="3">
        <v>43.41</v>
      </c>
      <c r="N1763" s="3">
        <f t="shared" ref="N1763:N1767" si="1167">+ROUND(+IF(J1763="",0,J1763*M1763),2)</f>
        <v>0</v>
      </c>
      <c r="O1763" s="3">
        <f t="shared" ref="O1763:P1767" si="1168">+M1763-K1763</f>
        <v>0.31999999999999318</v>
      </c>
      <c r="P1763" s="3">
        <f t="shared" si="1168"/>
        <v>0</v>
      </c>
      <c r="R1763" s="3">
        <f t="shared" ref="R1763:U1767" si="1169">+ROUND($K1763*F1763,2)</f>
        <v>0</v>
      </c>
      <c r="S1763" s="3">
        <f t="shared" si="1169"/>
        <v>0</v>
      </c>
      <c r="T1763" s="3">
        <f t="shared" si="1169"/>
        <v>0</v>
      </c>
      <c r="U1763" s="3">
        <f t="shared" si="1169"/>
        <v>-566117.71</v>
      </c>
    </row>
    <row r="1764" spans="2:21" s="1" customFormat="1" ht="15" hidden="1" customHeight="1" x14ac:dyDescent="0.3">
      <c r="B1764" s="4" t="s">
        <v>3347</v>
      </c>
      <c r="C1764" s="4" t="s">
        <v>3348</v>
      </c>
      <c r="D1764" s="3" t="s">
        <v>198</v>
      </c>
      <c r="E1764" s="18">
        <v>34588.839999999997</v>
      </c>
      <c r="F1764" s="18"/>
      <c r="G1764" s="18"/>
      <c r="H1764" s="18"/>
      <c r="I1764" s="18">
        <f>-VLOOKUP(B1764,'DD-5'!$B$12:$G$280,4,FALSE)</f>
        <v>-34588.839999999997</v>
      </c>
      <c r="J1764" s="97">
        <f>SUM(E1764:I1764)</f>
        <v>0</v>
      </c>
      <c r="K1764" s="3">
        <v>39.119999999999997</v>
      </c>
      <c r="L1764" s="3">
        <f t="shared" si="1166"/>
        <v>0</v>
      </c>
      <c r="M1764" s="3">
        <v>39.44</v>
      </c>
      <c r="N1764" s="3">
        <f t="shared" si="1167"/>
        <v>0</v>
      </c>
      <c r="O1764" s="3">
        <f t="shared" si="1168"/>
        <v>0.32000000000000028</v>
      </c>
      <c r="P1764" s="3">
        <f t="shared" si="1168"/>
        <v>0</v>
      </c>
      <c r="R1764" s="3">
        <f t="shared" si="1169"/>
        <v>0</v>
      </c>
      <c r="S1764" s="3">
        <f t="shared" si="1169"/>
        <v>0</v>
      </c>
      <c r="T1764" s="3">
        <f t="shared" si="1169"/>
        <v>0</v>
      </c>
      <c r="U1764" s="3">
        <f t="shared" si="1169"/>
        <v>-1353115.42</v>
      </c>
    </row>
    <row r="1765" spans="2:21" s="1" customFormat="1" ht="15" customHeight="1" x14ac:dyDescent="0.3">
      <c r="B1765" s="4" t="s">
        <v>3349</v>
      </c>
      <c r="C1765" s="4" t="s">
        <v>3350</v>
      </c>
      <c r="D1765" s="3" t="s">
        <v>198</v>
      </c>
      <c r="E1765" s="18">
        <v>3228.29</v>
      </c>
      <c r="F1765" s="18"/>
      <c r="G1765" s="18"/>
      <c r="H1765" s="18"/>
      <c r="I1765" s="18"/>
      <c r="J1765" s="97">
        <f>SUM(E1765:I1765)</f>
        <v>3228.29</v>
      </c>
      <c r="K1765" s="3">
        <v>32.18</v>
      </c>
      <c r="L1765" s="3">
        <f t="shared" si="1166"/>
        <v>103886.37</v>
      </c>
      <c r="M1765" s="3">
        <v>32.5</v>
      </c>
      <c r="N1765" s="3">
        <f t="shared" si="1167"/>
        <v>104919.43</v>
      </c>
      <c r="O1765" s="3">
        <f t="shared" si="1168"/>
        <v>0.32000000000000028</v>
      </c>
      <c r="P1765" s="3">
        <f t="shared" si="1168"/>
        <v>1033.0599999999977</v>
      </c>
      <c r="R1765" s="3">
        <f t="shared" si="1169"/>
        <v>0</v>
      </c>
      <c r="S1765" s="3">
        <f t="shared" si="1169"/>
        <v>0</v>
      </c>
      <c r="T1765" s="3">
        <f t="shared" si="1169"/>
        <v>0</v>
      </c>
      <c r="U1765" s="3">
        <f t="shared" si="1169"/>
        <v>0</v>
      </c>
    </row>
    <row r="1766" spans="2:21" s="1" customFormat="1" ht="15" customHeight="1" x14ac:dyDescent="0.3">
      <c r="B1766" s="4" t="s">
        <v>3351</v>
      </c>
      <c r="C1766" s="4" t="s">
        <v>3352</v>
      </c>
      <c r="D1766" s="3" t="s">
        <v>14</v>
      </c>
      <c r="E1766" s="18">
        <v>14.42</v>
      </c>
      <c r="F1766" s="18"/>
      <c r="G1766" s="18"/>
      <c r="H1766" s="18"/>
      <c r="I1766" s="18"/>
      <c r="J1766" s="97">
        <f>SUM(E1766:I1766)</f>
        <v>14.42</v>
      </c>
      <c r="K1766" s="3">
        <v>1640.46</v>
      </c>
      <c r="L1766" s="3">
        <f t="shared" si="1166"/>
        <v>23655.43</v>
      </c>
      <c r="M1766" s="3">
        <v>1648.45</v>
      </c>
      <c r="N1766" s="3">
        <f t="shared" si="1167"/>
        <v>23770.65</v>
      </c>
      <c r="O1766" s="3">
        <f t="shared" si="1168"/>
        <v>7.9900000000000091</v>
      </c>
      <c r="P1766" s="3">
        <f t="shared" si="1168"/>
        <v>115.22000000000116</v>
      </c>
      <c r="R1766" s="3">
        <f t="shared" si="1169"/>
        <v>0</v>
      </c>
      <c r="S1766" s="3">
        <f t="shared" si="1169"/>
        <v>0</v>
      </c>
      <c r="T1766" s="3">
        <f t="shared" si="1169"/>
        <v>0</v>
      </c>
      <c r="U1766" s="3">
        <f t="shared" si="1169"/>
        <v>0</v>
      </c>
    </row>
    <row r="1767" spans="2:21" s="1" customFormat="1" ht="15" customHeight="1" x14ac:dyDescent="0.3">
      <c r="B1767" s="4" t="s">
        <v>3353</v>
      </c>
      <c r="C1767" s="4" t="s">
        <v>3354</v>
      </c>
      <c r="D1767" s="3" t="s">
        <v>14</v>
      </c>
      <c r="E1767" s="18">
        <v>21.1</v>
      </c>
      <c r="F1767" s="18"/>
      <c r="G1767" s="18"/>
      <c r="H1767" s="18"/>
      <c r="I1767" s="18"/>
      <c r="J1767" s="97">
        <f>SUM(E1767:I1767)</f>
        <v>21.1</v>
      </c>
      <c r="K1767" s="3">
        <v>1779.7</v>
      </c>
      <c r="L1767" s="3">
        <f t="shared" si="1166"/>
        <v>37551.67</v>
      </c>
      <c r="M1767" s="3">
        <v>1787.69</v>
      </c>
      <c r="N1767" s="3">
        <f t="shared" si="1167"/>
        <v>37720.26</v>
      </c>
      <c r="O1767" s="3">
        <f t="shared" si="1168"/>
        <v>7.9900000000000091</v>
      </c>
      <c r="P1767" s="3">
        <f t="shared" si="1168"/>
        <v>168.59000000000378</v>
      </c>
      <c r="R1767" s="3">
        <f t="shared" si="1169"/>
        <v>0</v>
      </c>
      <c r="S1767" s="3">
        <f t="shared" si="1169"/>
        <v>0</v>
      </c>
      <c r="T1767" s="3">
        <f t="shared" si="1169"/>
        <v>0</v>
      </c>
      <c r="U1767" s="3">
        <f t="shared" si="1169"/>
        <v>0</v>
      </c>
    </row>
    <row r="1768" spans="2:21" s="1" customFormat="1" ht="19.95" customHeight="1" x14ac:dyDescent="0.3">
      <c r="B1768" s="6" t="s">
        <v>3355</v>
      </c>
      <c r="C1768" s="6" t="s">
        <v>3356</v>
      </c>
      <c r="D1768" s="5"/>
      <c r="E1768" s="19"/>
      <c r="F1768" s="19"/>
      <c r="G1768" s="19"/>
      <c r="H1768" s="19"/>
      <c r="I1768" s="19"/>
      <c r="J1768" s="19"/>
      <c r="K1768" s="5"/>
      <c r="L1768" s="5">
        <f>SUM(L1769:L1821)</f>
        <v>345762.2200000002</v>
      </c>
      <c r="M1768" s="5"/>
      <c r="N1768" s="5">
        <f>SUM(N1769:N1821)</f>
        <v>345922.88000000018</v>
      </c>
      <c r="O1768" s="5"/>
      <c r="P1768" s="5">
        <f>SUM(P1769:P1821)</f>
        <v>160.65999999999258</v>
      </c>
      <c r="R1768" s="5">
        <f t="shared" ref="R1768:U1768" si="1170">SUM(R1769:R1821)</f>
        <v>0</v>
      </c>
      <c r="S1768" s="5">
        <f t="shared" si="1170"/>
        <v>0</v>
      </c>
      <c r="T1768" s="5">
        <f t="shared" si="1170"/>
        <v>0</v>
      </c>
      <c r="U1768" s="5">
        <f t="shared" si="1170"/>
        <v>0</v>
      </c>
    </row>
    <row r="1769" spans="2:21" s="1" customFormat="1" ht="15" customHeight="1" x14ac:dyDescent="0.3">
      <c r="B1769" s="4" t="s">
        <v>3357</v>
      </c>
      <c r="C1769" s="4" t="s">
        <v>3358</v>
      </c>
      <c r="D1769" s="3" t="s">
        <v>42</v>
      </c>
      <c r="E1769" s="18">
        <v>1</v>
      </c>
      <c r="F1769" s="18"/>
      <c r="G1769" s="18"/>
      <c r="H1769" s="18"/>
      <c r="I1769" s="18"/>
      <c r="J1769" s="97">
        <f t="shared" ref="J1769:J1800" si="1171">SUM(E1769:I1769)</f>
        <v>1</v>
      </c>
      <c r="K1769" s="3">
        <v>6101.88</v>
      </c>
      <c r="L1769" s="3">
        <f t="shared" ref="L1769:L1821" si="1172">+ROUND(+IF(J1769="",0,J1769*K1769),2)</f>
        <v>6101.88</v>
      </c>
      <c r="M1769" s="3">
        <v>6104.65</v>
      </c>
      <c r="N1769" s="3">
        <f t="shared" ref="N1769:N1821" si="1173">+ROUND(+IF(J1769="",0,J1769*M1769),2)</f>
        <v>6104.65</v>
      </c>
      <c r="O1769" s="3">
        <f t="shared" ref="O1769:P1821" si="1174">+M1769-K1769</f>
        <v>2.7699999999995271</v>
      </c>
      <c r="P1769" s="3">
        <f t="shared" si="1174"/>
        <v>2.7699999999995271</v>
      </c>
      <c r="R1769" s="3">
        <f t="shared" ref="R1769:R1800" si="1175">+ROUND($K1769*F1769,2)</f>
        <v>0</v>
      </c>
      <c r="S1769" s="3">
        <f t="shared" ref="S1769:S1800" si="1176">+ROUND($K1769*G1769,2)</f>
        <v>0</v>
      </c>
      <c r="T1769" s="3">
        <f t="shared" ref="T1769:T1800" si="1177">+ROUND($K1769*H1769,2)</f>
        <v>0</v>
      </c>
      <c r="U1769" s="3">
        <f t="shared" ref="U1769:U1800" si="1178">+ROUND($K1769*I1769,2)</f>
        <v>0</v>
      </c>
    </row>
    <row r="1770" spans="2:21" s="1" customFormat="1" ht="15" customHeight="1" x14ac:dyDescent="0.3">
      <c r="B1770" s="4" t="s">
        <v>3359</v>
      </c>
      <c r="C1770" s="4" t="s">
        <v>3360</v>
      </c>
      <c r="D1770" s="3" t="s">
        <v>42</v>
      </c>
      <c r="E1770" s="18">
        <v>1</v>
      </c>
      <c r="F1770" s="18"/>
      <c r="G1770" s="18"/>
      <c r="H1770" s="18"/>
      <c r="I1770" s="18"/>
      <c r="J1770" s="97">
        <f t="shared" si="1171"/>
        <v>1</v>
      </c>
      <c r="K1770" s="3">
        <v>6101.88</v>
      </c>
      <c r="L1770" s="3">
        <f t="shared" si="1172"/>
        <v>6101.88</v>
      </c>
      <c r="M1770" s="3">
        <v>6104.65</v>
      </c>
      <c r="N1770" s="3">
        <f t="shared" si="1173"/>
        <v>6104.65</v>
      </c>
      <c r="O1770" s="3">
        <f t="shared" si="1174"/>
        <v>2.7699999999995271</v>
      </c>
      <c r="P1770" s="3">
        <f t="shared" si="1174"/>
        <v>2.7699999999995271</v>
      </c>
      <c r="R1770" s="3">
        <f t="shared" si="1175"/>
        <v>0</v>
      </c>
      <c r="S1770" s="3">
        <f t="shared" si="1176"/>
        <v>0</v>
      </c>
      <c r="T1770" s="3">
        <f t="shared" si="1177"/>
        <v>0</v>
      </c>
      <c r="U1770" s="3">
        <f t="shared" si="1178"/>
        <v>0</v>
      </c>
    </row>
    <row r="1771" spans="2:21" s="1" customFormat="1" ht="15" customHeight="1" x14ac:dyDescent="0.3">
      <c r="B1771" s="4" t="s">
        <v>3361</v>
      </c>
      <c r="C1771" s="4" t="s">
        <v>3362</v>
      </c>
      <c r="D1771" s="3" t="s">
        <v>42</v>
      </c>
      <c r="E1771" s="18">
        <v>1</v>
      </c>
      <c r="F1771" s="18"/>
      <c r="G1771" s="18"/>
      <c r="H1771" s="18"/>
      <c r="I1771" s="18"/>
      <c r="J1771" s="97">
        <f t="shared" si="1171"/>
        <v>1</v>
      </c>
      <c r="K1771" s="3">
        <v>6101.88</v>
      </c>
      <c r="L1771" s="3">
        <f t="shared" si="1172"/>
        <v>6101.88</v>
      </c>
      <c r="M1771" s="3">
        <v>6104.65</v>
      </c>
      <c r="N1771" s="3">
        <f t="shared" si="1173"/>
        <v>6104.65</v>
      </c>
      <c r="O1771" s="3">
        <f t="shared" si="1174"/>
        <v>2.7699999999995271</v>
      </c>
      <c r="P1771" s="3">
        <f t="shared" si="1174"/>
        <v>2.7699999999995271</v>
      </c>
      <c r="R1771" s="3">
        <f t="shared" si="1175"/>
        <v>0</v>
      </c>
      <c r="S1771" s="3">
        <f t="shared" si="1176"/>
        <v>0</v>
      </c>
      <c r="T1771" s="3">
        <f t="shared" si="1177"/>
        <v>0</v>
      </c>
      <c r="U1771" s="3">
        <f t="shared" si="1178"/>
        <v>0</v>
      </c>
    </row>
    <row r="1772" spans="2:21" s="1" customFormat="1" ht="15" customHeight="1" x14ac:dyDescent="0.3">
      <c r="B1772" s="4" t="s">
        <v>3363</v>
      </c>
      <c r="C1772" s="4" t="s">
        <v>3364</v>
      </c>
      <c r="D1772" s="3" t="s">
        <v>42</v>
      </c>
      <c r="E1772" s="18">
        <v>1</v>
      </c>
      <c r="F1772" s="18"/>
      <c r="G1772" s="18"/>
      <c r="H1772" s="18"/>
      <c r="I1772" s="18"/>
      <c r="J1772" s="97">
        <f t="shared" si="1171"/>
        <v>1</v>
      </c>
      <c r="K1772" s="3">
        <v>6101.88</v>
      </c>
      <c r="L1772" s="3">
        <f t="shared" si="1172"/>
        <v>6101.88</v>
      </c>
      <c r="M1772" s="3">
        <v>6104.65</v>
      </c>
      <c r="N1772" s="3">
        <f t="shared" si="1173"/>
        <v>6104.65</v>
      </c>
      <c r="O1772" s="3">
        <f t="shared" si="1174"/>
        <v>2.7699999999995271</v>
      </c>
      <c r="P1772" s="3">
        <f t="shared" si="1174"/>
        <v>2.7699999999995271</v>
      </c>
      <c r="R1772" s="3">
        <f t="shared" si="1175"/>
        <v>0</v>
      </c>
      <c r="S1772" s="3">
        <f t="shared" si="1176"/>
        <v>0</v>
      </c>
      <c r="T1772" s="3">
        <f t="shared" si="1177"/>
        <v>0</v>
      </c>
      <c r="U1772" s="3">
        <f t="shared" si="1178"/>
        <v>0</v>
      </c>
    </row>
    <row r="1773" spans="2:21" s="1" customFormat="1" ht="15" customHeight="1" x14ac:dyDescent="0.3">
      <c r="B1773" s="4" t="s">
        <v>3365</v>
      </c>
      <c r="C1773" s="4" t="s">
        <v>3366</v>
      </c>
      <c r="D1773" s="3" t="s">
        <v>42</v>
      </c>
      <c r="E1773" s="18">
        <v>1</v>
      </c>
      <c r="F1773" s="18"/>
      <c r="G1773" s="18"/>
      <c r="H1773" s="18"/>
      <c r="I1773" s="18"/>
      <c r="J1773" s="97">
        <f t="shared" si="1171"/>
        <v>1</v>
      </c>
      <c r="K1773" s="3">
        <v>6101.88</v>
      </c>
      <c r="L1773" s="3">
        <f t="shared" si="1172"/>
        <v>6101.88</v>
      </c>
      <c r="M1773" s="3">
        <v>6104.65</v>
      </c>
      <c r="N1773" s="3">
        <f t="shared" si="1173"/>
        <v>6104.65</v>
      </c>
      <c r="O1773" s="3">
        <f t="shared" si="1174"/>
        <v>2.7699999999995271</v>
      </c>
      <c r="P1773" s="3">
        <f t="shared" si="1174"/>
        <v>2.7699999999995271</v>
      </c>
      <c r="R1773" s="3">
        <f t="shared" si="1175"/>
        <v>0</v>
      </c>
      <c r="S1773" s="3">
        <f t="shared" si="1176"/>
        <v>0</v>
      </c>
      <c r="T1773" s="3">
        <f t="shared" si="1177"/>
        <v>0</v>
      </c>
      <c r="U1773" s="3">
        <f t="shared" si="1178"/>
        <v>0</v>
      </c>
    </row>
    <row r="1774" spans="2:21" s="1" customFormat="1" ht="15" customHeight="1" x14ac:dyDescent="0.3">
      <c r="B1774" s="4" t="s">
        <v>3367</v>
      </c>
      <c r="C1774" s="4" t="s">
        <v>3368</v>
      </c>
      <c r="D1774" s="3" t="s">
        <v>42</v>
      </c>
      <c r="E1774" s="18">
        <v>1</v>
      </c>
      <c r="F1774" s="18"/>
      <c r="G1774" s="18"/>
      <c r="H1774" s="18"/>
      <c r="I1774" s="18"/>
      <c r="J1774" s="97">
        <f t="shared" si="1171"/>
        <v>1</v>
      </c>
      <c r="K1774" s="3">
        <v>6101.88</v>
      </c>
      <c r="L1774" s="3">
        <f t="shared" si="1172"/>
        <v>6101.88</v>
      </c>
      <c r="M1774" s="3">
        <v>6104.65</v>
      </c>
      <c r="N1774" s="3">
        <f t="shared" si="1173"/>
        <v>6104.65</v>
      </c>
      <c r="O1774" s="3">
        <f t="shared" si="1174"/>
        <v>2.7699999999995271</v>
      </c>
      <c r="P1774" s="3">
        <f t="shared" si="1174"/>
        <v>2.7699999999995271</v>
      </c>
      <c r="R1774" s="3">
        <f t="shared" si="1175"/>
        <v>0</v>
      </c>
      <c r="S1774" s="3">
        <f t="shared" si="1176"/>
        <v>0</v>
      </c>
      <c r="T1774" s="3">
        <f t="shared" si="1177"/>
        <v>0</v>
      </c>
      <c r="U1774" s="3">
        <f t="shared" si="1178"/>
        <v>0</v>
      </c>
    </row>
    <row r="1775" spans="2:21" s="1" customFormat="1" ht="15" customHeight="1" x14ac:dyDescent="0.3">
      <c r="B1775" s="4" t="s">
        <v>3369</v>
      </c>
      <c r="C1775" s="4" t="s">
        <v>3370</v>
      </c>
      <c r="D1775" s="3" t="s">
        <v>42</v>
      </c>
      <c r="E1775" s="18">
        <v>1</v>
      </c>
      <c r="F1775" s="18"/>
      <c r="G1775" s="18"/>
      <c r="H1775" s="18"/>
      <c r="I1775" s="18"/>
      <c r="J1775" s="97">
        <f t="shared" si="1171"/>
        <v>1</v>
      </c>
      <c r="K1775" s="3">
        <v>6101.88</v>
      </c>
      <c r="L1775" s="3">
        <f t="shared" si="1172"/>
        <v>6101.88</v>
      </c>
      <c r="M1775" s="3">
        <v>6104.65</v>
      </c>
      <c r="N1775" s="3">
        <f t="shared" si="1173"/>
        <v>6104.65</v>
      </c>
      <c r="O1775" s="3">
        <f t="shared" si="1174"/>
        <v>2.7699999999995271</v>
      </c>
      <c r="P1775" s="3">
        <f t="shared" si="1174"/>
        <v>2.7699999999995271</v>
      </c>
      <c r="R1775" s="3">
        <f t="shared" si="1175"/>
        <v>0</v>
      </c>
      <c r="S1775" s="3">
        <f t="shared" si="1176"/>
        <v>0</v>
      </c>
      <c r="T1775" s="3">
        <f t="shared" si="1177"/>
        <v>0</v>
      </c>
      <c r="U1775" s="3">
        <f t="shared" si="1178"/>
        <v>0</v>
      </c>
    </row>
    <row r="1776" spans="2:21" s="1" customFormat="1" ht="15" customHeight="1" x14ac:dyDescent="0.3">
      <c r="B1776" s="4" t="s">
        <v>3371</v>
      </c>
      <c r="C1776" s="4" t="s">
        <v>3372</v>
      </c>
      <c r="D1776" s="3" t="s">
        <v>42</v>
      </c>
      <c r="E1776" s="18">
        <v>1</v>
      </c>
      <c r="F1776" s="18"/>
      <c r="G1776" s="18"/>
      <c r="H1776" s="18"/>
      <c r="I1776" s="18"/>
      <c r="J1776" s="97">
        <f t="shared" si="1171"/>
        <v>1</v>
      </c>
      <c r="K1776" s="3">
        <v>6101.88</v>
      </c>
      <c r="L1776" s="3">
        <f t="shared" si="1172"/>
        <v>6101.88</v>
      </c>
      <c r="M1776" s="3">
        <v>6104.65</v>
      </c>
      <c r="N1776" s="3">
        <f t="shared" si="1173"/>
        <v>6104.65</v>
      </c>
      <c r="O1776" s="3">
        <f t="shared" si="1174"/>
        <v>2.7699999999995271</v>
      </c>
      <c r="P1776" s="3">
        <f t="shared" si="1174"/>
        <v>2.7699999999995271</v>
      </c>
      <c r="R1776" s="3">
        <f t="shared" si="1175"/>
        <v>0</v>
      </c>
      <c r="S1776" s="3">
        <f t="shared" si="1176"/>
        <v>0</v>
      </c>
      <c r="T1776" s="3">
        <f t="shared" si="1177"/>
        <v>0</v>
      </c>
      <c r="U1776" s="3">
        <f t="shared" si="1178"/>
        <v>0</v>
      </c>
    </row>
    <row r="1777" spans="2:21" s="1" customFormat="1" ht="15" customHeight="1" x14ac:dyDescent="0.3">
      <c r="B1777" s="4" t="s">
        <v>3373</v>
      </c>
      <c r="C1777" s="4" t="s">
        <v>3374</v>
      </c>
      <c r="D1777" s="3" t="s">
        <v>42</v>
      </c>
      <c r="E1777" s="18">
        <v>1</v>
      </c>
      <c r="F1777" s="18"/>
      <c r="G1777" s="18"/>
      <c r="H1777" s="18"/>
      <c r="I1777" s="18"/>
      <c r="J1777" s="97">
        <f t="shared" si="1171"/>
        <v>1</v>
      </c>
      <c r="K1777" s="3">
        <v>6101.88</v>
      </c>
      <c r="L1777" s="3">
        <f t="shared" si="1172"/>
        <v>6101.88</v>
      </c>
      <c r="M1777" s="3">
        <v>6104.65</v>
      </c>
      <c r="N1777" s="3">
        <f t="shared" si="1173"/>
        <v>6104.65</v>
      </c>
      <c r="O1777" s="3">
        <f t="shared" si="1174"/>
        <v>2.7699999999995271</v>
      </c>
      <c r="P1777" s="3">
        <f t="shared" si="1174"/>
        <v>2.7699999999995271</v>
      </c>
      <c r="R1777" s="3">
        <f t="shared" si="1175"/>
        <v>0</v>
      </c>
      <c r="S1777" s="3">
        <f t="shared" si="1176"/>
        <v>0</v>
      </c>
      <c r="T1777" s="3">
        <f t="shared" si="1177"/>
        <v>0</v>
      </c>
      <c r="U1777" s="3">
        <f t="shared" si="1178"/>
        <v>0</v>
      </c>
    </row>
    <row r="1778" spans="2:21" s="1" customFormat="1" ht="15" customHeight="1" x14ac:dyDescent="0.3">
      <c r="B1778" s="4" t="s">
        <v>3375</v>
      </c>
      <c r="C1778" s="4" t="s">
        <v>3376</v>
      </c>
      <c r="D1778" s="3" t="s">
        <v>42</v>
      </c>
      <c r="E1778" s="18">
        <v>2</v>
      </c>
      <c r="F1778" s="18"/>
      <c r="G1778" s="18"/>
      <c r="H1778" s="18"/>
      <c r="I1778" s="18"/>
      <c r="J1778" s="97">
        <f t="shared" si="1171"/>
        <v>2</v>
      </c>
      <c r="K1778" s="3">
        <v>6101.88</v>
      </c>
      <c r="L1778" s="3">
        <f t="shared" si="1172"/>
        <v>12203.76</v>
      </c>
      <c r="M1778" s="3">
        <v>6104.65</v>
      </c>
      <c r="N1778" s="3">
        <f t="shared" si="1173"/>
        <v>12209.3</v>
      </c>
      <c r="O1778" s="3">
        <f t="shared" si="1174"/>
        <v>2.7699999999995271</v>
      </c>
      <c r="P1778" s="3">
        <f t="shared" si="1174"/>
        <v>5.5399999999990541</v>
      </c>
      <c r="R1778" s="3">
        <f t="shared" si="1175"/>
        <v>0</v>
      </c>
      <c r="S1778" s="3">
        <f t="shared" si="1176"/>
        <v>0</v>
      </c>
      <c r="T1778" s="3">
        <f t="shared" si="1177"/>
        <v>0</v>
      </c>
      <c r="U1778" s="3">
        <f t="shared" si="1178"/>
        <v>0</v>
      </c>
    </row>
    <row r="1779" spans="2:21" s="1" customFormat="1" ht="15" customHeight="1" x14ac:dyDescent="0.3">
      <c r="B1779" s="4" t="s">
        <v>3377</v>
      </c>
      <c r="C1779" s="4" t="s">
        <v>3378</v>
      </c>
      <c r="D1779" s="3" t="s">
        <v>42</v>
      </c>
      <c r="E1779" s="18">
        <v>2</v>
      </c>
      <c r="F1779" s="18"/>
      <c r="G1779" s="18"/>
      <c r="H1779" s="18"/>
      <c r="I1779" s="18"/>
      <c r="J1779" s="97">
        <f t="shared" si="1171"/>
        <v>2</v>
      </c>
      <c r="K1779" s="3">
        <v>6101.88</v>
      </c>
      <c r="L1779" s="3">
        <f t="shared" si="1172"/>
        <v>12203.76</v>
      </c>
      <c r="M1779" s="3">
        <v>6104.65</v>
      </c>
      <c r="N1779" s="3">
        <f t="shared" si="1173"/>
        <v>12209.3</v>
      </c>
      <c r="O1779" s="3">
        <f t="shared" si="1174"/>
        <v>2.7699999999995271</v>
      </c>
      <c r="P1779" s="3">
        <f t="shared" si="1174"/>
        <v>5.5399999999990541</v>
      </c>
      <c r="R1779" s="3">
        <f t="shared" si="1175"/>
        <v>0</v>
      </c>
      <c r="S1779" s="3">
        <f t="shared" si="1176"/>
        <v>0</v>
      </c>
      <c r="T1779" s="3">
        <f t="shared" si="1177"/>
        <v>0</v>
      </c>
      <c r="U1779" s="3">
        <f t="shared" si="1178"/>
        <v>0</v>
      </c>
    </row>
    <row r="1780" spans="2:21" s="1" customFormat="1" ht="15" customHeight="1" x14ac:dyDescent="0.3">
      <c r="B1780" s="4" t="s">
        <v>3379</v>
      </c>
      <c r="C1780" s="4" t="s">
        <v>3380</v>
      </c>
      <c r="D1780" s="3" t="s">
        <v>42</v>
      </c>
      <c r="E1780" s="18">
        <v>1</v>
      </c>
      <c r="F1780" s="18"/>
      <c r="G1780" s="18"/>
      <c r="H1780" s="18"/>
      <c r="I1780" s="18"/>
      <c r="J1780" s="97">
        <f t="shared" si="1171"/>
        <v>1</v>
      </c>
      <c r="K1780" s="3">
        <v>6101.88</v>
      </c>
      <c r="L1780" s="3">
        <f t="shared" si="1172"/>
        <v>6101.88</v>
      </c>
      <c r="M1780" s="3">
        <v>6104.65</v>
      </c>
      <c r="N1780" s="3">
        <f t="shared" si="1173"/>
        <v>6104.65</v>
      </c>
      <c r="O1780" s="3">
        <f t="shared" si="1174"/>
        <v>2.7699999999995271</v>
      </c>
      <c r="P1780" s="3">
        <f t="shared" si="1174"/>
        <v>2.7699999999995271</v>
      </c>
      <c r="R1780" s="3">
        <f t="shared" si="1175"/>
        <v>0</v>
      </c>
      <c r="S1780" s="3">
        <f t="shared" si="1176"/>
        <v>0</v>
      </c>
      <c r="T1780" s="3">
        <f t="shared" si="1177"/>
        <v>0</v>
      </c>
      <c r="U1780" s="3">
        <f t="shared" si="1178"/>
        <v>0</v>
      </c>
    </row>
    <row r="1781" spans="2:21" s="1" customFormat="1" ht="15" customHeight="1" x14ac:dyDescent="0.3">
      <c r="B1781" s="4" t="s">
        <v>3381</v>
      </c>
      <c r="C1781" s="4" t="s">
        <v>3382</v>
      </c>
      <c r="D1781" s="3" t="s">
        <v>42</v>
      </c>
      <c r="E1781" s="18">
        <v>1</v>
      </c>
      <c r="F1781" s="18"/>
      <c r="G1781" s="18"/>
      <c r="H1781" s="18"/>
      <c r="I1781" s="18"/>
      <c r="J1781" s="97">
        <f t="shared" si="1171"/>
        <v>1</v>
      </c>
      <c r="K1781" s="3">
        <v>6101.88</v>
      </c>
      <c r="L1781" s="3">
        <f t="shared" si="1172"/>
        <v>6101.88</v>
      </c>
      <c r="M1781" s="3">
        <v>6104.65</v>
      </c>
      <c r="N1781" s="3">
        <f t="shared" si="1173"/>
        <v>6104.65</v>
      </c>
      <c r="O1781" s="3">
        <f t="shared" si="1174"/>
        <v>2.7699999999995271</v>
      </c>
      <c r="P1781" s="3">
        <f t="shared" si="1174"/>
        <v>2.7699999999995271</v>
      </c>
      <c r="R1781" s="3">
        <f t="shared" si="1175"/>
        <v>0</v>
      </c>
      <c r="S1781" s="3">
        <f t="shared" si="1176"/>
        <v>0</v>
      </c>
      <c r="T1781" s="3">
        <f t="shared" si="1177"/>
        <v>0</v>
      </c>
      <c r="U1781" s="3">
        <f t="shared" si="1178"/>
        <v>0</v>
      </c>
    </row>
    <row r="1782" spans="2:21" s="1" customFormat="1" ht="15" customHeight="1" x14ac:dyDescent="0.3">
      <c r="B1782" s="4" t="s">
        <v>3383</v>
      </c>
      <c r="C1782" s="4" t="s">
        <v>3384</v>
      </c>
      <c r="D1782" s="3" t="s">
        <v>42</v>
      </c>
      <c r="E1782" s="18">
        <v>1</v>
      </c>
      <c r="F1782" s="18"/>
      <c r="G1782" s="18"/>
      <c r="H1782" s="18"/>
      <c r="I1782" s="18"/>
      <c r="J1782" s="97">
        <f t="shared" si="1171"/>
        <v>1</v>
      </c>
      <c r="K1782" s="3">
        <v>6101.88</v>
      </c>
      <c r="L1782" s="3">
        <f t="shared" si="1172"/>
        <v>6101.88</v>
      </c>
      <c r="M1782" s="3">
        <v>6104.65</v>
      </c>
      <c r="N1782" s="3">
        <f t="shared" si="1173"/>
        <v>6104.65</v>
      </c>
      <c r="O1782" s="3">
        <f t="shared" si="1174"/>
        <v>2.7699999999995271</v>
      </c>
      <c r="P1782" s="3">
        <f t="shared" si="1174"/>
        <v>2.7699999999995271</v>
      </c>
      <c r="R1782" s="3">
        <f t="shared" si="1175"/>
        <v>0</v>
      </c>
      <c r="S1782" s="3">
        <f t="shared" si="1176"/>
        <v>0</v>
      </c>
      <c r="T1782" s="3">
        <f t="shared" si="1177"/>
        <v>0</v>
      </c>
      <c r="U1782" s="3">
        <f t="shared" si="1178"/>
        <v>0</v>
      </c>
    </row>
    <row r="1783" spans="2:21" s="1" customFormat="1" ht="15" customHeight="1" x14ac:dyDescent="0.3">
      <c r="B1783" s="4" t="s">
        <v>3385</v>
      </c>
      <c r="C1783" s="4" t="s">
        <v>3386</v>
      </c>
      <c r="D1783" s="3" t="s">
        <v>42</v>
      </c>
      <c r="E1783" s="18">
        <v>1</v>
      </c>
      <c r="F1783" s="18"/>
      <c r="G1783" s="18"/>
      <c r="H1783" s="18"/>
      <c r="I1783" s="18"/>
      <c r="J1783" s="97">
        <f t="shared" si="1171"/>
        <v>1</v>
      </c>
      <c r="K1783" s="3">
        <v>6101.88</v>
      </c>
      <c r="L1783" s="3">
        <f t="shared" si="1172"/>
        <v>6101.88</v>
      </c>
      <c r="M1783" s="3">
        <v>6104.65</v>
      </c>
      <c r="N1783" s="3">
        <f t="shared" si="1173"/>
        <v>6104.65</v>
      </c>
      <c r="O1783" s="3">
        <f t="shared" si="1174"/>
        <v>2.7699999999995271</v>
      </c>
      <c r="P1783" s="3">
        <f t="shared" si="1174"/>
        <v>2.7699999999995271</v>
      </c>
      <c r="R1783" s="3">
        <f t="shared" si="1175"/>
        <v>0</v>
      </c>
      <c r="S1783" s="3">
        <f t="shared" si="1176"/>
        <v>0</v>
      </c>
      <c r="T1783" s="3">
        <f t="shared" si="1177"/>
        <v>0</v>
      </c>
      <c r="U1783" s="3">
        <f t="shared" si="1178"/>
        <v>0</v>
      </c>
    </row>
    <row r="1784" spans="2:21" s="1" customFormat="1" ht="15" customHeight="1" x14ac:dyDescent="0.3">
      <c r="B1784" s="4" t="s">
        <v>3387</v>
      </c>
      <c r="C1784" s="4" t="s">
        <v>3388</v>
      </c>
      <c r="D1784" s="3" t="s">
        <v>42</v>
      </c>
      <c r="E1784" s="18">
        <v>1</v>
      </c>
      <c r="F1784" s="18"/>
      <c r="G1784" s="18"/>
      <c r="H1784" s="18"/>
      <c r="I1784" s="18"/>
      <c r="J1784" s="97">
        <f t="shared" si="1171"/>
        <v>1</v>
      </c>
      <c r="K1784" s="3">
        <v>6101.88</v>
      </c>
      <c r="L1784" s="3">
        <f t="shared" si="1172"/>
        <v>6101.88</v>
      </c>
      <c r="M1784" s="3">
        <v>6104.65</v>
      </c>
      <c r="N1784" s="3">
        <f t="shared" si="1173"/>
        <v>6104.65</v>
      </c>
      <c r="O1784" s="3">
        <f t="shared" si="1174"/>
        <v>2.7699999999995271</v>
      </c>
      <c r="P1784" s="3">
        <f t="shared" si="1174"/>
        <v>2.7699999999995271</v>
      </c>
      <c r="R1784" s="3">
        <f t="shared" si="1175"/>
        <v>0</v>
      </c>
      <c r="S1784" s="3">
        <f t="shared" si="1176"/>
        <v>0</v>
      </c>
      <c r="T1784" s="3">
        <f t="shared" si="1177"/>
        <v>0</v>
      </c>
      <c r="U1784" s="3">
        <f t="shared" si="1178"/>
        <v>0</v>
      </c>
    </row>
    <row r="1785" spans="2:21" s="1" customFormat="1" ht="15" customHeight="1" x14ac:dyDescent="0.3">
      <c r="B1785" s="4" t="s">
        <v>3389</v>
      </c>
      <c r="C1785" s="4" t="s">
        <v>3390</v>
      </c>
      <c r="D1785" s="3" t="s">
        <v>42</v>
      </c>
      <c r="E1785" s="18">
        <v>1</v>
      </c>
      <c r="F1785" s="18"/>
      <c r="G1785" s="18"/>
      <c r="H1785" s="18"/>
      <c r="I1785" s="18"/>
      <c r="J1785" s="97">
        <f t="shared" si="1171"/>
        <v>1</v>
      </c>
      <c r="K1785" s="3">
        <v>6101.88</v>
      </c>
      <c r="L1785" s="3">
        <f t="shared" si="1172"/>
        <v>6101.88</v>
      </c>
      <c r="M1785" s="3">
        <v>6104.65</v>
      </c>
      <c r="N1785" s="3">
        <f t="shared" si="1173"/>
        <v>6104.65</v>
      </c>
      <c r="O1785" s="3">
        <f t="shared" si="1174"/>
        <v>2.7699999999995271</v>
      </c>
      <c r="P1785" s="3">
        <f t="shared" si="1174"/>
        <v>2.7699999999995271</v>
      </c>
      <c r="R1785" s="3">
        <f t="shared" si="1175"/>
        <v>0</v>
      </c>
      <c r="S1785" s="3">
        <f t="shared" si="1176"/>
        <v>0</v>
      </c>
      <c r="T1785" s="3">
        <f t="shared" si="1177"/>
        <v>0</v>
      </c>
      <c r="U1785" s="3">
        <f t="shared" si="1178"/>
        <v>0</v>
      </c>
    </row>
    <row r="1786" spans="2:21" s="1" customFormat="1" ht="15" customHeight="1" x14ac:dyDescent="0.3">
      <c r="B1786" s="4" t="s">
        <v>3391</v>
      </c>
      <c r="C1786" s="4" t="s">
        <v>3392</v>
      </c>
      <c r="D1786" s="3" t="s">
        <v>42</v>
      </c>
      <c r="E1786" s="18">
        <v>2</v>
      </c>
      <c r="F1786" s="18"/>
      <c r="G1786" s="18"/>
      <c r="H1786" s="18"/>
      <c r="I1786" s="18"/>
      <c r="J1786" s="97">
        <f t="shared" si="1171"/>
        <v>2</v>
      </c>
      <c r="K1786" s="3">
        <v>6101.88</v>
      </c>
      <c r="L1786" s="3">
        <f t="shared" si="1172"/>
        <v>12203.76</v>
      </c>
      <c r="M1786" s="3">
        <v>6104.65</v>
      </c>
      <c r="N1786" s="3">
        <f t="shared" si="1173"/>
        <v>12209.3</v>
      </c>
      <c r="O1786" s="3">
        <f t="shared" si="1174"/>
        <v>2.7699999999995271</v>
      </c>
      <c r="P1786" s="3">
        <f t="shared" si="1174"/>
        <v>5.5399999999990541</v>
      </c>
      <c r="R1786" s="3">
        <f t="shared" si="1175"/>
        <v>0</v>
      </c>
      <c r="S1786" s="3">
        <f t="shared" si="1176"/>
        <v>0</v>
      </c>
      <c r="T1786" s="3">
        <f t="shared" si="1177"/>
        <v>0</v>
      </c>
      <c r="U1786" s="3">
        <f t="shared" si="1178"/>
        <v>0</v>
      </c>
    </row>
    <row r="1787" spans="2:21" s="1" customFormat="1" ht="15" customHeight="1" x14ac:dyDescent="0.3">
      <c r="B1787" s="4" t="s">
        <v>3393</v>
      </c>
      <c r="C1787" s="4" t="s">
        <v>3394</v>
      </c>
      <c r="D1787" s="3" t="s">
        <v>42</v>
      </c>
      <c r="E1787" s="18">
        <v>1</v>
      </c>
      <c r="F1787" s="18"/>
      <c r="G1787" s="18"/>
      <c r="H1787" s="18"/>
      <c r="I1787" s="18"/>
      <c r="J1787" s="97">
        <f t="shared" si="1171"/>
        <v>1</v>
      </c>
      <c r="K1787" s="3">
        <v>6101.88</v>
      </c>
      <c r="L1787" s="3">
        <f t="shared" si="1172"/>
        <v>6101.88</v>
      </c>
      <c r="M1787" s="3">
        <v>6104.65</v>
      </c>
      <c r="N1787" s="3">
        <f t="shared" si="1173"/>
        <v>6104.65</v>
      </c>
      <c r="O1787" s="3">
        <f t="shared" si="1174"/>
        <v>2.7699999999995271</v>
      </c>
      <c r="P1787" s="3">
        <f t="shared" si="1174"/>
        <v>2.7699999999995271</v>
      </c>
      <c r="R1787" s="3">
        <f t="shared" si="1175"/>
        <v>0</v>
      </c>
      <c r="S1787" s="3">
        <f t="shared" si="1176"/>
        <v>0</v>
      </c>
      <c r="T1787" s="3">
        <f t="shared" si="1177"/>
        <v>0</v>
      </c>
      <c r="U1787" s="3">
        <f t="shared" si="1178"/>
        <v>0</v>
      </c>
    </row>
    <row r="1788" spans="2:21" s="1" customFormat="1" ht="15" customHeight="1" x14ac:dyDescent="0.3">
      <c r="B1788" s="4" t="s">
        <v>3395</v>
      </c>
      <c r="C1788" s="4" t="s">
        <v>3396</v>
      </c>
      <c r="D1788" s="3" t="s">
        <v>42</v>
      </c>
      <c r="E1788" s="18">
        <v>2</v>
      </c>
      <c r="F1788" s="18"/>
      <c r="G1788" s="18"/>
      <c r="H1788" s="18"/>
      <c r="I1788" s="18"/>
      <c r="J1788" s="97">
        <f t="shared" si="1171"/>
        <v>2</v>
      </c>
      <c r="K1788" s="3">
        <v>6101.88</v>
      </c>
      <c r="L1788" s="3">
        <f t="shared" si="1172"/>
        <v>12203.76</v>
      </c>
      <c r="M1788" s="3">
        <v>6104.65</v>
      </c>
      <c r="N1788" s="3">
        <f t="shared" si="1173"/>
        <v>12209.3</v>
      </c>
      <c r="O1788" s="3">
        <f t="shared" si="1174"/>
        <v>2.7699999999995271</v>
      </c>
      <c r="P1788" s="3">
        <f t="shared" si="1174"/>
        <v>5.5399999999990541</v>
      </c>
      <c r="R1788" s="3">
        <f t="shared" si="1175"/>
        <v>0</v>
      </c>
      <c r="S1788" s="3">
        <f t="shared" si="1176"/>
        <v>0</v>
      </c>
      <c r="T1788" s="3">
        <f t="shared" si="1177"/>
        <v>0</v>
      </c>
      <c r="U1788" s="3">
        <f t="shared" si="1178"/>
        <v>0</v>
      </c>
    </row>
    <row r="1789" spans="2:21" s="1" customFormat="1" ht="15" customHeight="1" x14ac:dyDescent="0.3">
      <c r="B1789" s="4" t="s">
        <v>3397</v>
      </c>
      <c r="C1789" s="4" t="s">
        <v>3398</v>
      </c>
      <c r="D1789" s="3" t="s">
        <v>42</v>
      </c>
      <c r="E1789" s="18">
        <v>1</v>
      </c>
      <c r="F1789" s="18"/>
      <c r="G1789" s="18"/>
      <c r="H1789" s="18"/>
      <c r="I1789" s="18"/>
      <c r="J1789" s="97">
        <f t="shared" si="1171"/>
        <v>1</v>
      </c>
      <c r="K1789" s="3">
        <v>6101.88</v>
      </c>
      <c r="L1789" s="3">
        <f t="shared" si="1172"/>
        <v>6101.88</v>
      </c>
      <c r="M1789" s="3">
        <v>6104.65</v>
      </c>
      <c r="N1789" s="3">
        <f t="shared" si="1173"/>
        <v>6104.65</v>
      </c>
      <c r="O1789" s="3">
        <f t="shared" si="1174"/>
        <v>2.7699999999995271</v>
      </c>
      <c r="P1789" s="3">
        <f t="shared" si="1174"/>
        <v>2.7699999999995271</v>
      </c>
      <c r="R1789" s="3">
        <f t="shared" si="1175"/>
        <v>0</v>
      </c>
      <c r="S1789" s="3">
        <f t="shared" si="1176"/>
        <v>0</v>
      </c>
      <c r="T1789" s="3">
        <f t="shared" si="1177"/>
        <v>0</v>
      </c>
      <c r="U1789" s="3">
        <f t="shared" si="1178"/>
        <v>0</v>
      </c>
    </row>
    <row r="1790" spans="2:21" s="1" customFormat="1" ht="15" customHeight="1" x14ac:dyDescent="0.3">
      <c r="B1790" s="4" t="s">
        <v>3399</v>
      </c>
      <c r="C1790" s="4" t="s">
        <v>3400</v>
      </c>
      <c r="D1790" s="3" t="s">
        <v>42</v>
      </c>
      <c r="E1790" s="18">
        <v>1</v>
      </c>
      <c r="F1790" s="18"/>
      <c r="G1790" s="18"/>
      <c r="H1790" s="18"/>
      <c r="I1790" s="18"/>
      <c r="J1790" s="97">
        <f t="shared" si="1171"/>
        <v>1</v>
      </c>
      <c r="K1790" s="3">
        <v>6101.88</v>
      </c>
      <c r="L1790" s="3">
        <f t="shared" si="1172"/>
        <v>6101.88</v>
      </c>
      <c r="M1790" s="3">
        <v>6104.65</v>
      </c>
      <c r="N1790" s="3">
        <f t="shared" si="1173"/>
        <v>6104.65</v>
      </c>
      <c r="O1790" s="3">
        <f t="shared" si="1174"/>
        <v>2.7699999999995271</v>
      </c>
      <c r="P1790" s="3">
        <f t="shared" si="1174"/>
        <v>2.7699999999995271</v>
      </c>
      <c r="R1790" s="3">
        <f t="shared" si="1175"/>
        <v>0</v>
      </c>
      <c r="S1790" s="3">
        <f t="shared" si="1176"/>
        <v>0</v>
      </c>
      <c r="T1790" s="3">
        <f t="shared" si="1177"/>
        <v>0</v>
      </c>
      <c r="U1790" s="3">
        <f t="shared" si="1178"/>
        <v>0</v>
      </c>
    </row>
    <row r="1791" spans="2:21" s="1" customFormat="1" ht="15" customHeight="1" x14ac:dyDescent="0.3">
      <c r="B1791" s="4" t="s">
        <v>3401</v>
      </c>
      <c r="C1791" s="4" t="s">
        <v>3402</v>
      </c>
      <c r="D1791" s="3" t="s">
        <v>42</v>
      </c>
      <c r="E1791" s="18">
        <v>1</v>
      </c>
      <c r="F1791" s="18"/>
      <c r="G1791" s="18"/>
      <c r="H1791" s="18"/>
      <c r="I1791" s="18"/>
      <c r="J1791" s="97">
        <f t="shared" si="1171"/>
        <v>1</v>
      </c>
      <c r="K1791" s="3">
        <v>6101.88</v>
      </c>
      <c r="L1791" s="3">
        <f t="shared" si="1172"/>
        <v>6101.88</v>
      </c>
      <c r="M1791" s="3">
        <v>6104.65</v>
      </c>
      <c r="N1791" s="3">
        <f t="shared" si="1173"/>
        <v>6104.65</v>
      </c>
      <c r="O1791" s="3">
        <f t="shared" si="1174"/>
        <v>2.7699999999995271</v>
      </c>
      <c r="P1791" s="3">
        <f t="shared" si="1174"/>
        <v>2.7699999999995271</v>
      </c>
      <c r="R1791" s="3">
        <f t="shared" si="1175"/>
        <v>0</v>
      </c>
      <c r="S1791" s="3">
        <f t="shared" si="1176"/>
        <v>0</v>
      </c>
      <c r="T1791" s="3">
        <f t="shared" si="1177"/>
        <v>0</v>
      </c>
      <c r="U1791" s="3">
        <f t="shared" si="1178"/>
        <v>0</v>
      </c>
    </row>
    <row r="1792" spans="2:21" s="1" customFormat="1" ht="15" customHeight="1" x14ac:dyDescent="0.3">
      <c r="B1792" s="4" t="s">
        <v>3403</v>
      </c>
      <c r="C1792" s="4" t="s">
        <v>3404</v>
      </c>
      <c r="D1792" s="3" t="s">
        <v>42</v>
      </c>
      <c r="E1792" s="18">
        <v>1</v>
      </c>
      <c r="F1792" s="18"/>
      <c r="G1792" s="18"/>
      <c r="H1792" s="18"/>
      <c r="I1792" s="18"/>
      <c r="J1792" s="97">
        <f t="shared" si="1171"/>
        <v>1</v>
      </c>
      <c r="K1792" s="3">
        <v>6101.88</v>
      </c>
      <c r="L1792" s="3">
        <f t="shared" si="1172"/>
        <v>6101.88</v>
      </c>
      <c r="M1792" s="3">
        <v>6104.65</v>
      </c>
      <c r="N1792" s="3">
        <f t="shared" si="1173"/>
        <v>6104.65</v>
      </c>
      <c r="O1792" s="3">
        <f t="shared" si="1174"/>
        <v>2.7699999999995271</v>
      </c>
      <c r="P1792" s="3">
        <f t="shared" si="1174"/>
        <v>2.7699999999995271</v>
      </c>
      <c r="R1792" s="3">
        <f t="shared" si="1175"/>
        <v>0</v>
      </c>
      <c r="S1792" s="3">
        <f t="shared" si="1176"/>
        <v>0</v>
      </c>
      <c r="T1792" s="3">
        <f t="shared" si="1177"/>
        <v>0</v>
      </c>
      <c r="U1792" s="3">
        <f t="shared" si="1178"/>
        <v>0</v>
      </c>
    </row>
    <row r="1793" spans="2:21" s="1" customFormat="1" ht="15" customHeight="1" x14ac:dyDescent="0.3">
      <c r="B1793" s="4" t="s">
        <v>3405</v>
      </c>
      <c r="C1793" s="4" t="s">
        <v>3406</v>
      </c>
      <c r="D1793" s="3" t="s">
        <v>42</v>
      </c>
      <c r="E1793" s="18">
        <v>1</v>
      </c>
      <c r="F1793" s="18"/>
      <c r="G1793" s="18"/>
      <c r="H1793" s="18"/>
      <c r="I1793" s="18"/>
      <c r="J1793" s="97">
        <f t="shared" si="1171"/>
        <v>1</v>
      </c>
      <c r="K1793" s="3">
        <v>6101.88</v>
      </c>
      <c r="L1793" s="3">
        <f t="shared" si="1172"/>
        <v>6101.88</v>
      </c>
      <c r="M1793" s="3">
        <v>6104.65</v>
      </c>
      <c r="N1793" s="3">
        <f t="shared" si="1173"/>
        <v>6104.65</v>
      </c>
      <c r="O1793" s="3">
        <f t="shared" si="1174"/>
        <v>2.7699999999995271</v>
      </c>
      <c r="P1793" s="3">
        <f t="shared" si="1174"/>
        <v>2.7699999999995271</v>
      </c>
      <c r="R1793" s="3">
        <f t="shared" si="1175"/>
        <v>0</v>
      </c>
      <c r="S1793" s="3">
        <f t="shared" si="1176"/>
        <v>0</v>
      </c>
      <c r="T1793" s="3">
        <f t="shared" si="1177"/>
        <v>0</v>
      </c>
      <c r="U1793" s="3">
        <f t="shared" si="1178"/>
        <v>0</v>
      </c>
    </row>
    <row r="1794" spans="2:21" s="1" customFormat="1" ht="15" customHeight="1" x14ac:dyDescent="0.3">
      <c r="B1794" s="4" t="s">
        <v>3407</v>
      </c>
      <c r="C1794" s="4" t="s">
        <v>3408</v>
      </c>
      <c r="D1794" s="3" t="s">
        <v>42</v>
      </c>
      <c r="E1794" s="18">
        <v>1</v>
      </c>
      <c r="F1794" s="18"/>
      <c r="G1794" s="18"/>
      <c r="H1794" s="18"/>
      <c r="I1794" s="18"/>
      <c r="J1794" s="97">
        <f t="shared" si="1171"/>
        <v>1</v>
      </c>
      <c r="K1794" s="3">
        <v>5731.57</v>
      </c>
      <c r="L1794" s="3">
        <f t="shared" si="1172"/>
        <v>5731.57</v>
      </c>
      <c r="M1794" s="3">
        <v>5734.34</v>
      </c>
      <c r="N1794" s="3">
        <f t="shared" si="1173"/>
        <v>5734.34</v>
      </c>
      <c r="O1794" s="3">
        <f t="shared" si="1174"/>
        <v>2.7700000000004366</v>
      </c>
      <c r="P1794" s="3">
        <f t="shared" si="1174"/>
        <v>2.7700000000004366</v>
      </c>
      <c r="R1794" s="3">
        <f t="shared" si="1175"/>
        <v>0</v>
      </c>
      <c r="S1794" s="3">
        <f t="shared" si="1176"/>
        <v>0</v>
      </c>
      <c r="T1794" s="3">
        <f t="shared" si="1177"/>
        <v>0</v>
      </c>
      <c r="U1794" s="3">
        <f t="shared" si="1178"/>
        <v>0</v>
      </c>
    </row>
    <row r="1795" spans="2:21" s="1" customFormat="1" ht="15" customHeight="1" x14ac:dyDescent="0.3">
      <c r="B1795" s="4" t="s">
        <v>3409</v>
      </c>
      <c r="C1795" s="4" t="s">
        <v>3410</v>
      </c>
      <c r="D1795" s="3" t="s">
        <v>42</v>
      </c>
      <c r="E1795" s="18">
        <v>1</v>
      </c>
      <c r="F1795" s="18"/>
      <c r="G1795" s="18"/>
      <c r="H1795" s="18"/>
      <c r="I1795" s="18"/>
      <c r="J1795" s="97">
        <f t="shared" si="1171"/>
        <v>1</v>
      </c>
      <c r="K1795" s="3">
        <v>5731.57</v>
      </c>
      <c r="L1795" s="3">
        <f t="shared" si="1172"/>
        <v>5731.57</v>
      </c>
      <c r="M1795" s="3">
        <v>5734.34</v>
      </c>
      <c r="N1795" s="3">
        <f t="shared" si="1173"/>
        <v>5734.34</v>
      </c>
      <c r="O1795" s="3">
        <f t="shared" si="1174"/>
        <v>2.7700000000004366</v>
      </c>
      <c r="P1795" s="3">
        <f t="shared" si="1174"/>
        <v>2.7700000000004366</v>
      </c>
      <c r="R1795" s="3">
        <f t="shared" si="1175"/>
        <v>0</v>
      </c>
      <c r="S1795" s="3">
        <f t="shared" si="1176"/>
        <v>0</v>
      </c>
      <c r="T1795" s="3">
        <f t="shared" si="1177"/>
        <v>0</v>
      </c>
      <c r="U1795" s="3">
        <f t="shared" si="1178"/>
        <v>0</v>
      </c>
    </row>
    <row r="1796" spans="2:21" s="1" customFormat="1" ht="15" customHeight="1" x14ac:dyDescent="0.3">
      <c r="B1796" s="4" t="s">
        <v>3411</v>
      </c>
      <c r="C1796" s="4" t="s">
        <v>3412</v>
      </c>
      <c r="D1796" s="3" t="s">
        <v>42</v>
      </c>
      <c r="E1796" s="18">
        <v>1</v>
      </c>
      <c r="F1796" s="18"/>
      <c r="G1796" s="18"/>
      <c r="H1796" s="18"/>
      <c r="I1796" s="18"/>
      <c r="J1796" s="97">
        <f t="shared" si="1171"/>
        <v>1</v>
      </c>
      <c r="K1796" s="3">
        <v>5731.57</v>
      </c>
      <c r="L1796" s="3">
        <f t="shared" si="1172"/>
        <v>5731.57</v>
      </c>
      <c r="M1796" s="3">
        <v>5734.34</v>
      </c>
      <c r="N1796" s="3">
        <f t="shared" si="1173"/>
        <v>5734.34</v>
      </c>
      <c r="O1796" s="3">
        <f t="shared" si="1174"/>
        <v>2.7700000000004366</v>
      </c>
      <c r="P1796" s="3">
        <f t="shared" si="1174"/>
        <v>2.7700000000004366</v>
      </c>
      <c r="R1796" s="3">
        <f t="shared" si="1175"/>
        <v>0</v>
      </c>
      <c r="S1796" s="3">
        <f t="shared" si="1176"/>
        <v>0</v>
      </c>
      <c r="T1796" s="3">
        <f t="shared" si="1177"/>
        <v>0</v>
      </c>
      <c r="U1796" s="3">
        <f t="shared" si="1178"/>
        <v>0</v>
      </c>
    </row>
    <row r="1797" spans="2:21" s="1" customFormat="1" ht="15" customHeight="1" x14ac:dyDescent="0.3">
      <c r="B1797" s="4" t="s">
        <v>3413</v>
      </c>
      <c r="C1797" s="4" t="s">
        <v>3414</v>
      </c>
      <c r="D1797" s="3" t="s">
        <v>42</v>
      </c>
      <c r="E1797" s="18">
        <v>1</v>
      </c>
      <c r="F1797" s="18"/>
      <c r="G1797" s="18"/>
      <c r="H1797" s="18"/>
      <c r="I1797" s="18"/>
      <c r="J1797" s="97">
        <f t="shared" si="1171"/>
        <v>1</v>
      </c>
      <c r="K1797" s="3">
        <v>5731.57</v>
      </c>
      <c r="L1797" s="3">
        <f t="shared" si="1172"/>
        <v>5731.57</v>
      </c>
      <c r="M1797" s="3">
        <v>5734.34</v>
      </c>
      <c r="N1797" s="3">
        <f t="shared" si="1173"/>
        <v>5734.34</v>
      </c>
      <c r="O1797" s="3">
        <f t="shared" si="1174"/>
        <v>2.7700000000004366</v>
      </c>
      <c r="P1797" s="3">
        <f t="shared" si="1174"/>
        <v>2.7700000000004366</v>
      </c>
      <c r="R1797" s="3">
        <f t="shared" si="1175"/>
        <v>0</v>
      </c>
      <c r="S1797" s="3">
        <f t="shared" si="1176"/>
        <v>0</v>
      </c>
      <c r="T1797" s="3">
        <f t="shared" si="1177"/>
        <v>0</v>
      </c>
      <c r="U1797" s="3">
        <f t="shared" si="1178"/>
        <v>0</v>
      </c>
    </row>
    <row r="1798" spans="2:21" s="1" customFormat="1" ht="15" customHeight="1" x14ac:dyDescent="0.3">
      <c r="B1798" s="4" t="s">
        <v>3415</v>
      </c>
      <c r="C1798" s="4" t="s">
        <v>3416</v>
      </c>
      <c r="D1798" s="3" t="s">
        <v>42</v>
      </c>
      <c r="E1798" s="18">
        <v>1</v>
      </c>
      <c r="F1798" s="18"/>
      <c r="G1798" s="18"/>
      <c r="H1798" s="18"/>
      <c r="I1798" s="18"/>
      <c r="J1798" s="97">
        <f t="shared" si="1171"/>
        <v>1</v>
      </c>
      <c r="K1798" s="3">
        <v>5731.57</v>
      </c>
      <c r="L1798" s="3">
        <f t="shared" si="1172"/>
        <v>5731.57</v>
      </c>
      <c r="M1798" s="3">
        <v>5734.34</v>
      </c>
      <c r="N1798" s="3">
        <f t="shared" si="1173"/>
        <v>5734.34</v>
      </c>
      <c r="O1798" s="3">
        <f t="shared" si="1174"/>
        <v>2.7700000000004366</v>
      </c>
      <c r="P1798" s="3">
        <f t="shared" si="1174"/>
        <v>2.7700000000004366</v>
      </c>
      <c r="R1798" s="3">
        <f t="shared" si="1175"/>
        <v>0</v>
      </c>
      <c r="S1798" s="3">
        <f t="shared" si="1176"/>
        <v>0</v>
      </c>
      <c r="T1798" s="3">
        <f t="shared" si="1177"/>
        <v>0</v>
      </c>
      <c r="U1798" s="3">
        <f t="shared" si="1178"/>
        <v>0</v>
      </c>
    </row>
    <row r="1799" spans="2:21" s="1" customFormat="1" ht="15" customHeight="1" x14ac:dyDescent="0.3">
      <c r="B1799" s="4" t="s">
        <v>3417</v>
      </c>
      <c r="C1799" s="4" t="s">
        <v>3418</v>
      </c>
      <c r="D1799" s="3" t="s">
        <v>42</v>
      </c>
      <c r="E1799" s="18">
        <v>1</v>
      </c>
      <c r="F1799" s="18"/>
      <c r="G1799" s="18"/>
      <c r="H1799" s="18"/>
      <c r="I1799" s="18"/>
      <c r="J1799" s="97">
        <f t="shared" si="1171"/>
        <v>1</v>
      </c>
      <c r="K1799" s="3">
        <v>6101.88</v>
      </c>
      <c r="L1799" s="3">
        <f t="shared" si="1172"/>
        <v>6101.88</v>
      </c>
      <c r="M1799" s="3">
        <v>6104.65</v>
      </c>
      <c r="N1799" s="3">
        <f t="shared" si="1173"/>
        <v>6104.65</v>
      </c>
      <c r="O1799" s="3">
        <f t="shared" si="1174"/>
        <v>2.7699999999995271</v>
      </c>
      <c r="P1799" s="3">
        <f t="shared" si="1174"/>
        <v>2.7699999999995271</v>
      </c>
      <c r="R1799" s="3">
        <f t="shared" si="1175"/>
        <v>0</v>
      </c>
      <c r="S1799" s="3">
        <f t="shared" si="1176"/>
        <v>0</v>
      </c>
      <c r="T1799" s="3">
        <f t="shared" si="1177"/>
        <v>0</v>
      </c>
      <c r="U1799" s="3">
        <f t="shared" si="1178"/>
        <v>0</v>
      </c>
    </row>
    <row r="1800" spans="2:21" s="1" customFormat="1" ht="15" customHeight="1" x14ac:dyDescent="0.3">
      <c r="B1800" s="4" t="s">
        <v>3419</v>
      </c>
      <c r="C1800" s="4" t="s">
        <v>3420</v>
      </c>
      <c r="D1800" s="3" t="s">
        <v>42</v>
      </c>
      <c r="E1800" s="18">
        <v>1</v>
      </c>
      <c r="F1800" s="18"/>
      <c r="G1800" s="18"/>
      <c r="H1800" s="18"/>
      <c r="I1800" s="18"/>
      <c r="J1800" s="97">
        <f t="shared" si="1171"/>
        <v>1</v>
      </c>
      <c r="K1800" s="3">
        <v>6101.88</v>
      </c>
      <c r="L1800" s="3">
        <f t="shared" si="1172"/>
        <v>6101.88</v>
      </c>
      <c r="M1800" s="3">
        <v>6104.65</v>
      </c>
      <c r="N1800" s="3">
        <f t="shared" si="1173"/>
        <v>6104.65</v>
      </c>
      <c r="O1800" s="3">
        <f t="shared" si="1174"/>
        <v>2.7699999999995271</v>
      </c>
      <c r="P1800" s="3">
        <f t="shared" si="1174"/>
        <v>2.7699999999995271</v>
      </c>
      <c r="R1800" s="3">
        <f t="shared" si="1175"/>
        <v>0</v>
      </c>
      <c r="S1800" s="3">
        <f t="shared" si="1176"/>
        <v>0</v>
      </c>
      <c r="T1800" s="3">
        <f t="shared" si="1177"/>
        <v>0</v>
      </c>
      <c r="U1800" s="3">
        <f t="shared" si="1178"/>
        <v>0</v>
      </c>
    </row>
    <row r="1801" spans="2:21" s="1" customFormat="1" ht="15" customHeight="1" x14ac:dyDescent="0.3">
      <c r="B1801" s="4" t="s">
        <v>3421</v>
      </c>
      <c r="C1801" s="4" t="s">
        <v>3422</v>
      </c>
      <c r="D1801" s="3" t="s">
        <v>42</v>
      </c>
      <c r="E1801" s="18">
        <v>1</v>
      </c>
      <c r="F1801" s="18"/>
      <c r="G1801" s="18"/>
      <c r="H1801" s="18"/>
      <c r="I1801" s="18"/>
      <c r="J1801" s="97">
        <f t="shared" ref="J1801:J1821" si="1179">SUM(E1801:I1801)</f>
        <v>1</v>
      </c>
      <c r="K1801" s="3">
        <v>6101.88</v>
      </c>
      <c r="L1801" s="3">
        <f t="shared" si="1172"/>
        <v>6101.88</v>
      </c>
      <c r="M1801" s="3">
        <v>6104.65</v>
      </c>
      <c r="N1801" s="3">
        <f t="shared" si="1173"/>
        <v>6104.65</v>
      </c>
      <c r="O1801" s="3">
        <f t="shared" si="1174"/>
        <v>2.7699999999995271</v>
      </c>
      <c r="P1801" s="3">
        <f t="shared" si="1174"/>
        <v>2.7699999999995271</v>
      </c>
      <c r="R1801" s="3">
        <f t="shared" ref="R1801:R1821" si="1180">+ROUND($K1801*F1801,2)</f>
        <v>0</v>
      </c>
      <c r="S1801" s="3">
        <f t="shared" ref="S1801:S1821" si="1181">+ROUND($K1801*G1801,2)</f>
        <v>0</v>
      </c>
      <c r="T1801" s="3">
        <f t="shared" ref="T1801:T1821" si="1182">+ROUND($K1801*H1801,2)</f>
        <v>0</v>
      </c>
      <c r="U1801" s="3">
        <f t="shared" ref="U1801:U1821" si="1183">+ROUND($K1801*I1801,2)</f>
        <v>0</v>
      </c>
    </row>
    <row r="1802" spans="2:21" s="1" customFormat="1" ht="15" customHeight="1" x14ac:dyDescent="0.3">
      <c r="B1802" s="4" t="s">
        <v>3423</v>
      </c>
      <c r="C1802" s="4" t="s">
        <v>3424</v>
      </c>
      <c r="D1802" s="3" t="s">
        <v>42</v>
      </c>
      <c r="E1802" s="18">
        <v>1</v>
      </c>
      <c r="F1802" s="18"/>
      <c r="G1802" s="18"/>
      <c r="H1802" s="18"/>
      <c r="I1802" s="18"/>
      <c r="J1802" s="97">
        <f t="shared" si="1179"/>
        <v>1</v>
      </c>
      <c r="K1802" s="3">
        <v>6101.88</v>
      </c>
      <c r="L1802" s="3">
        <f t="shared" si="1172"/>
        <v>6101.88</v>
      </c>
      <c r="M1802" s="3">
        <v>6104.65</v>
      </c>
      <c r="N1802" s="3">
        <f t="shared" si="1173"/>
        <v>6104.65</v>
      </c>
      <c r="O1802" s="3">
        <f t="shared" si="1174"/>
        <v>2.7699999999995271</v>
      </c>
      <c r="P1802" s="3">
        <f t="shared" si="1174"/>
        <v>2.7699999999995271</v>
      </c>
      <c r="R1802" s="3">
        <f t="shared" si="1180"/>
        <v>0</v>
      </c>
      <c r="S1802" s="3">
        <f t="shared" si="1181"/>
        <v>0</v>
      </c>
      <c r="T1802" s="3">
        <f t="shared" si="1182"/>
        <v>0</v>
      </c>
      <c r="U1802" s="3">
        <f t="shared" si="1183"/>
        <v>0</v>
      </c>
    </row>
    <row r="1803" spans="2:21" s="1" customFormat="1" ht="15" customHeight="1" x14ac:dyDescent="0.3">
      <c r="B1803" s="4" t="s">
        <v>3425</v>
      </c>
      <c r="C1803" s="4" t="s">
        <v>3426</v>
      </c>
      <c r="D1803" s="3" t="s">
        <v>42</v>
      </c>
      <c r="E1803" s="18">
        <v>1</v>
      </c>
      <c r="F1803" s="18"/>
      <c r="G1803" s="18"/>
      <c r="H1803" s="18"/>
      <c r="I1803" s="18"/>
      <c r="J1803" s="97">
        <f t="shared" si="1179"/>
        <v>1</v>
      </c>
      <c r="K1803" s="3">
        <v>6101.88</v>
      </c>
      <c r="L1803" s="3">
        <f t="shared" si="1172"/>
        <v>6101.88</v>
      </c>
      <c r="M1803" s="3">
        <v>6104.65</v>
      </c>
      <c r="N1803" s="3">
        <f t="shared" si="1173"/>
        <v>6104.65</v>
      </c>
      <c r="O1803" s="3">
        <f t="shared" si="1174"/>
        <v>2.7699999999995271</v>
      </c>
      <c r="P1803" s="3">
        <f t="shared" si="1174"/>
        <v>2.7699999999995271</v>
      </c>
      <c r="R1803" s="3">
        <f t="shared" si="1180"/>
        <v>0</v>
      </c>
      <c r="S1803" s="3">
        <f t="shared" si="1181"/>
        <v>0</v>
      </c>
      <c r="T1803" s="3">
        <f t="shared" si="1182"/>
        <v>0</v>
      </c>
      <c r="U1803" s="3">
        <f t="shared" si="1183"/>
        <v>0</v>
      </c>
    </row>
    <row r="1804" spans="2:21" s="1" customFormat="1" ht="15" customHeight="1" x14ac:dyDescent="0.3">
      <c r="B1804" s="4" t="s">
        <v>3427</v>
      </c>
      <c r="C1804" s="4" t="s">
        <v>3428</v>
      </c>
      <c r="D1804" s="3" t="s">
        <v>42</v>
      </c>
      <c r="E1804" s="18">
        <v>1</v>
      </c>
      <c r="F1804" s="18"/>
      <c r="G1804" s="18"/>
      <c r="H1804" s="18"/>
      <c r="I1804" s="18"/>
      <c r="J1804" s="97">
        <f t="shared" si="1179"/>
        <v>1</v>
      </c>
      <c r="K1804" s="3">
        <v>6101.88</v>
      </c>
      <c r="L1804" s="3">
        <f t="shared" si="1172"/>
        <v>6101.88</v>
      </c>
      <c r="M1804" s="3">
        <v>6104.65</v>
      </c>
      <c r="N1804" s="3">
        <f t="shared" si="1173"/>
        <v>6104.65</v>
      </c>
      <c r="O1804" s="3">
        <f t="shared" si="1174"/>
        <v>2.7699999999995271</v>
      </c>
      <c r="P1804" s="3">
        <f t="shared" si="1174"/>
        <v>2.7699999999995271</v>
      </c>
      <c r="R1804" s="3">
        <f t="shared" si="1180"/>
        <v>0</v>
      </c>
      <c r="S1804" s="3">
        <f t="shared" si="1181"/>
        <v>0</v>
      </c>
      <c r="T1804" s="3">
        <f t="shared" si="1182"/>
        <v>0</v>
      </c>
      <c r="U1804" s="3">
        <f t="shared" si="1183"/>
        <v>0</v>
      </c>
    </row>
    <row r="1805" spans="2:21" s="1" customFormat="1" ht="15" customHeight="1" x14ac:dyDescent="0.3">
      <c r="B1805" s="4" t="s">
        <v>3429</v>
      </c>
      <c r="C1805" s="4" t="s">
        <v>3430</v>
      </c>
      <c r="D1805" s="3" t="s">
        <v>42</v>
      </c>
      <c r="E1805" s="18">
        <v>1</v>
      </c>
      <c r="F1805" s="18"/>
      <c r="G1805" s="18"/>
      <c r="H1805" s="18"/>
      <c r="I1805" s="18"/>
      <c r="J1805" s="97">
        <f t="shared" si="1179"/>
        <v>1</v>
      </c>
      <c r="K1805" s="3">
        <v>6101.88</v>
      </c>
      <c r="L1805" s="3">
        <f t="shared" si="1172"/>
        <v>6101.88</v>
      </c>
      <c r="M1805" s="3">
        <v>6104.65</v>
      </c>
      <c r="N1805" s="3">
        <f t="shared" si="1173"/>
        <v>6104.65</v>
      </c>
      <c r="O1805" s="3">
        <f t="shared" si="1174"/>
        <v>2.7699999999995271</v>
      </c>
      <c r="P1805" s="3">
        <f t="shared" si="1174"/>
        <v>2.7699999999995271</v>
      </c>
      <c r="R1805" s="3">
        <f t="shared" si="1180"/>
        <v>0</v>
      </c>
      <c r="S1805" s="3">
        <f t="shared" si="1181"/>
        <v>0</v>
      </c>
      <c r="T1805" s="3">
        <f t="shared" si="1182"/>
        <v>0</v>
      </c>
      <c r="U1805" s="3">
        <f t="shared" si="1183"/>
        <v>0</v>
      </c>
    </row>
    <row r="1806" spans="2:21" s="1" customFormat="1" ht="15" customHeight="1" x14ac:dyDescent="0.3">
      <c r="B1806" s="4" t="s">
        <v>3431</v>
      </c>
      <c r="C1806" s="4" t="s">
        <v>3432</v>
      </c>
      <c r="D1806" s="3" t="s">
        <v>42</v>
      </c>
      <c r="E1806" s="18">
        <v>1</v>
      </c>
      <c r="F1806" s="18"/>
      <c r="G1806" s="18"/>
      <c r="H1806" s="18"/>
      <c r="I1806" s="18"/>
      <c r="J1806" s="97">
        <f t="shared" si="1179"/>
        <v>1</v>
      </c>
      <c r="K1806" s="3">
        <v>5731.57</v>
      </c>
      <c r="L1806" s="3">
        <f t="shared" si="1172"/>
        <v>5731.57</v>
      </c>
      <c r="M1806" s="3">
        <v>5734.34</v>
      </c>
      <c r="N1806" s="3">
        <f t="shared" si="1173"/>
        <v>5734.34</v>
      </c>
      <c r="O1806" s="3">
        <f t="shared" si="1174"/>
        <v>2.7700000000004366</v>
      </c>
      <c r="P1806" s="3">
        <f t="shared" si="1174"/>
        <v>2.7700000000004366</v>
      </c>
      <c r="R1806" s="3">
        <f t="shared" si="1180"/>
        <v>0</v>
      </c>
      <c r="S1806" s="3">
        <f t="shared" si="1181"/>
        <v>0</v>
      </c>
      <c r="T1806" s="3">
        <f t="shared" si="1182"/>
        <v>0</v>
      </c>
      <c r="U1806" s="3">
        <f t="shared" si="1183"/>
        <v>0</v>
      </c>
    </row>
    <row r="1807" spans="2:21" s="1" customFormat="1" ht="15" customHeight="1" x14ac:dyDescent="0.3">
      <c r="B1807" s="4" t="s">
        <v>3433</v>
      </c>
      <c r="C1807" s="4" t="s">
        <v>3434</v>
      </c>
      <c r="D1807" s="3" t="s">
        <v>42</v>
      </c>
      <c r="E1807" s="18">
        <v>1</v>
      </c>
      <c r="F1807" s="18"/>
      <c r="G1807" s="18"/>
      <c r="H1807" s="18"/>
      <c r="I1807" s="18"/>
      <c r="J1807" s="97">
        <f t="shared" si="1179"/>
        <v>1</v>
      </c>
      <c r="K1807" s="3">
        <v>5731.57</v>
      </c>
      <c r="L1807" s="3">
        <f t="shared" si="1172"/>
        <v>5731.57</v>
      </c>
      <c r="M1807" s="3">
        <v>5734.34</v>
      </c>
      <c r="N1807" s="3">
        <f t="shared" si="1173"/>
        <v>5734.34</v>
      </c>
      <c r="O1807" s="3">
        <f t="shared" si="1174"/>
        <v>2.7700000000004366</v>
      </c>
      <c r="P1807" s="3">
        <f t="shared" si="1174"/>
        <v>2.7700000000004366</v>
      </c>
      <c r="R1807" s="3">
        <f t="shared" si="1180"/>
        <v>0</v>
      </c>
      <c r="S1807" s="3">
        <f t="shared" si="1181"/>
        <v>0</v>
      </c>
      <c r="T1807" s="3">
        <f t="shared" si="1182"/>
        <v>0</v>
      </c>
      <c r="U1807" s="3">
        <f t="shared" si="1183"/>
        <v>0</v>
      </c>
    </row>
    <row r="1808" spans="2:21" s="1" customFormat="1" ht="15" customHeight="1" x14ac:dyDescent="0.3">
      <c r="B1808" s="4" t="s">
        <v>3435</v>
      </c>
      <c r="C1808" s="4" t="s">
        <v>3436</v>
      </c>
      <c r="D1808" s="3" t="s">
        <v>42</v>
      </c>
      <c r="E1808" s="18">
        <v>1</v>
      </c>
      <c r="F1808" s="18"/>
      <c r="G1808" s="18"/>
      <c r="H1808" s="18"/>
      <c r="I1808" s="18"/>
      <c r="J1808" s="97">
        <f t="shared" si="1179"/>
        <v>1</v>
      </c>
      <c r="K1808" s="3">
        <v>5731.57</v>
      </c>
      <c r="L1808" s="3">
        <f t="shared" si="1172"/>
        <v>5731.57</v>
      </c>
      <c r="M1808" s="3">
        <v>5734.34</v>
      </c>
      <c r="N1808" s="3">
        <f t="shared" si="1173"/>
        <v>5734.34</v>
      </c>
      <c r="O1808" s="3">
        <f t="shared" si="1174"/>
        <v>2.7700000000004366</v>
      </c>
      <c r="P1808" s="3">
        <f t="shared" si="1174"/>
        <v>2.7700000000004366</v>
      </c>
      <c r="R1808" s="3">
        <f t="shared" si="1180"/>
        <v>0</v>
      </c>
      <c r="S1808" s="3">
        <f t="shared" si="1181"/>
        <v>0</v>
      </c>
      <c r="T1808" s="3">
        <f t="shared" si="1182"/>
        <v>0</v>
      </c>
      <c r="U1808" s="3">
        <f t="shared" si="1183"/>
        <v>0</v>
      </c>
    </row>
    <row r="1809" spans="2:21" s="1" customFormat="1" ht="15" customHeight="1" x14ac:dyDescent="0.3">
      <c r="B1809" s="4" t="s">
        <v>3437</v>
      </c>
      <c r="C1809" s="4" t="s">
        <v>3438</v>
      </c>
      <c r="D1809" s="3" t="s">
        <v>42</v>
      </c>
      <c r="E1809" s="18">
        <v>1</v>
      </c>
      <c r="F1809" s="18"/>
      <c r="G1809" s="18"/>
      <c r="H1809" s="18"/>
      <c r="I1809" s="18"/>
      <c r="J1809" s="97">
        <f t="shared" si="1179"/>
        <v>1</v>
      </c>
      <c r="K1809" s="3">
        <v>5731.57</v>
      </c>
      <c r="L1809" s="3">
        <f t="shared" si="1172"/>
        <v>5731.57</v>
      </c>
      <c r="M1809" s="3">
        <v>5734.34</v>
      </c>
      <c r="N1809" s="3">
        <f t="shared" si="1173"/>
        <v>5734.34</v>
      </c>
      <c r="O1809" s="3">
        <f t="shared" si="1174"/>
        <v>2.7700000000004366</v>
      </c>
      <c r="P1809" s="3">
        <f t="shared" si="1174"/>
        <v>2.7700000000004366</v>
      </c>
      <c r="R1809" s="3">
        <f t="shared" si="1180"/>
        <v>0</v>
      </c>
      <c r="S1809" s="3">
        <f t="shared" si="1181"/>
        <v>0</v>
      </c>
      <c r="T1809" s="3">
        <f t="shared" si="1182"/>
        <v>0</v>
      </c>
      <c r="U1809" s="3">
        <f t="shared" si="1183"/>
        <v>0</v>
      </c>
    </row>
    <row r="1810" spans="2:21" s="1" customFormat="1" ht="15" customHeight="1" x14ac:dyDescent="0.3">
      <c r="B1810" s="4" t="s">
        <v>3439</v>
      </c>
      <c r="C1810" s="4" t="s">
        <v>3440</v>
      </c>
      <c r="D1810" s="3" t="s">
        <v>42</v>
      </c>
      <c r="E1810" s="18">
        <v>2</v>
      </c>
      <c r="F1810" s="18"/>
      <c r="G1810" s="18"/>
      <c r="H1810" s="18"/>
      <c r="I1810" s="18"/>
      <c r="J1810" s="97">
        <f t="shared" si="1179"/>
        <v>2</v>
      </c>
      <c r="K1810" s="3">
        <v>5731.57</v>
      </c>
      <c r="L1810" s="3">
        <f t="shared" si="1172"/>
        <v>11463.14</v>
      </c>
      <c r="M1810" s="3">
        <v>5734.34</v>
      </c>
      <c r="N1810" s="3">
        <f t="shared" si="1173"/>
        <v>11468.68</v>
      </c>
      <c r="O1810" s="3">
        <f t="shared" si="1174"/>
        <v>2.7700000000004366</v>
      </c>
      <c r="P1810" s="3">
        <f t="shared" si="1174"/>
        <v>5.5400000000008731</v>
      </c>
      <c r="R1810" s="3">
        <f t="shared" si="1180"/>
        <v>0</v>
      </c>
      <c r="S1810" s="3">
        <f t="shared" si="1181"/>
        <v>0</v>
      </c>
      <c r="T1810" s="3">
        <f t="shared" si="1182"/>
        <v>0</v>
      </c>
      <c r="U1810" s="3">
        <f t="shared" si="1183"/>
        <v>0</v>
      </c>
    </row>
    <row r="1811" spans="2:21" s="1" customFormat="1" ht="15" customHeight="1" x14ac:dyDescent="0.3">
      <c r="B1811" s="4" t="s">
        <v>3441</v>
      </c>
      <c r="C1811" s="4" t="s">
        <v>3442</v>
      </c>
      <c r="D1811" s="3" t="s">
        <v>42</v>
      </c>
      <c r="E1811" s="18">
        <v>1</v>
      </c>
      <c r="F1811" s="18"/>
      <c r="G1811" s="18"/>
      <c r="H1811" s="18"/>
      <c r="I1811" s="18"/>
      <c r="J1811" s="97">
        <f t="shared" si="1179"/>
        <v>1</v>
      </c>
      <c r="K1811" s="3">
        <v>5731.57</v>
      </c>
      <c r="L1811" s="3">
        <f t="shared" si="1172"/>
        <v>5731.57</v>
      </c>
      <c r="M1811" s="3">
        <v>5734.34</v>
      </c>
      <c r="N1811" s="3">
        <f t="shared" si="1173"/>
        <v>5734.34</v>
      </c>
      <c r="O1811" s="3">
        <f t="shared" si="1174"/>
        <v>2.7700000000004366</v>
      </c>
      <c r="P1811" s="3">
        <f t="shared" si="1174"/>
        <v>2.7700000000004366</v>
      </c>
      <c r="R1811" s="3">
        <f t="shared" si="1180"/>
        <v>0</v>
      </c>
      <c r="S1811" s="3">
        <f t="shared" si="1181"/>
        <v>0</v>
      </c>
      <c r="T1811" s="3">
        <f t="shared" si="1182"/>
        <v>0</v>
      </c>
      <c r="U1811" s="3">
        <f t="shared" si="1183"/>
        <v>0</v>
      </c>
    </row>
    <row r="1812" spans="2:21" s="1" customFormat="1" ht="15" customHeight="1" x14ac:dyDescent="0.3">
      <c r="B1812" s="4" t="s">
        <v>3443</v>
      </c>
      <c r="C1812" s="4" t="s">
        <v>3444</v>
      </c>
      <c r="D1812" s="3" t="s">
        <v>42</v>
      </c>
      <c r="E1812" s="18">
        <v>1</v>
      </c>
      <c r="F1812" s="18"/>
      <c r="G1812" s="18"/>
      <c r="H1812" s="18"/>
      <c r="I1812" s="18"/>
      <c r="J1812" s="97">
        <f t="shared" si="1179"/>
        <v>1</v>
      </c>
      <c r="K1812" s="3">
        <v>5731.57</v>
      </c>
      <c r="L1812" s="3">
        <f t="shared" si="1172"/>
        <v>5731.57</v>
      </c>
      <c r="M1812" s="3">
        <v>5734.34</v>
      </c>
      <c r="N1812" s="3">
        <f t="shared" si="1173"/>
        <v>5734.34</v>
      </c>
      <c r="O1812" s="3">
        <f t="shared" si="1174"/>
        <v>2.7700000000004366</v>
      </c>
      <c r="P1812" s="3">
        <f t="shared" si="1174"/>
        <v>2.7700000000004366</v>
      </c>
      <c r="R1812" s="3">
        <f t="shared" si="1180"/>
        <v>0</v>
      </c>
      <c r="S1812" s="3">
        <f t="shared" si="1181"/>
        <v>0</v>
      </c>
      <c r="T1812" s="3">
        <f t="shared" si="1182"/>
        <v>0</v>
      </c>
      <c r="U1812" s="3">
        <f t="shared" si="1183"/>
        <v>0</v>
      </c>
    </row>
    <row r="1813" spans="2:21" s="1" customFormat="1" ht="15" customHeight="1" x14ac:dyDescent="0.3">
      <c r="B1813" s="4" t="s">
        <v>3445</v>
      </c>
      <c r="C1813" s="4" t="s">
        <v>3446</v>
      </c>
      <c r="D1813" s="3" t="s">
        <v>42</v>
      </c>
      <c r="E1813" s="18">
        <v>1</v>
      </c>
      <c r="F1813" s="18"/>
      <c r="G1813" s="18"/>
      <c r="H1813" s="18"/>
      <c r="I1813" s="18"/>
      <c r="J1813" s="97">
        <f t="shared" si="1179"/>
        <v>1</v>
      </c>
      <c r="K1813" s="3">
        <v>5731.57</v>
      </c>
      <c r="L1813" s="3">
        <f t="shared" si="1172"/>
        <v>5731.57</v>
      </c>
      <c r="M1813" s="3">
        <v>5734.34</v>
      </c>
      <c r="N1813" s="3">
        <f t="shared" si="1173"/>
        <v>5734.34</v>
      </c>
      <c r="O1813" s="3">
        <f t="shared" si="1174"/>
        <v>2.7700000000004366</v>
      </c>
      <c r="P1813" s="3">
        <f t="shared" si="1174"/>
        <v>2.7700000000004366</v>
      </c>
      <c r="R1813" s="3">
        <f t="shared" si="1180"/>
        <v>0</v>
      </c>
      <c r="S1813" s="3">
        <f t="shared" si="1181"/>
        <v>0</v>
      </c>
      <c r="T1813" s="3">
        <f t="shared" si="1182"/>
        <v>0</v>
      </c>
      <c r="U1813" s="3">
        <f t="shared" si="1183"/>
        <v>0</v>
      </c>
    </row>
    <row r="1814" spans="2:21" s="1" customFormat="1" ht="15" customHeight="1" x14ac:dyDescent="0.3">
      <c r="B1814" s="4" t="s">
        <v>3447</v>
      </c>
      <c r="C1814" s="4" t="s">
        <v>3448</v>
      </c>
      <c r="D1814" s="3" t="s">
        <v>42</v>
      </c>
      <c r="E1814" s="18">
        <v>1</v>
      </c>
      <c r="F1814" s="18"/>
      <c r="G1814" s="18"/>
      <c r="H1814" s="18"/>
      <c r="I1814" s="18"/>
      <c r="J1814" s="97">
        <f t="shared" si="1179"/>
        <v>1</v>
      </c>
      <c r="K1814" s="3">
        <v>5731.57</v>
      </c>
      <c r="L1814" s="3">
        <f t="shared" si="1172"/>
        <v>5731.57</v>
      </c>
      <c r="M1814" s="3">
        <v>5734.34</v>
      </c>
      <c r="N1814" s="3">
        <f t="shared" si="1173"/>
        <v>5734.34</v>
      </c>
      <c r="O1814" s="3">
        <f t="shared" si="1174"/>
        <v>2.7700000000004366</v>
      </c>
      <c r="P1814" s="3">
        <f t="shared" si="1174"/>
        <v>2.7700000000004366</v>
      </c>
      <c r="R1814" s="3">
        <f t="shared" si="1180"/>
        <v>0</v>
      </c>
      <c r="S1814" s="3">
        <f t="shared" si="1181"/>
        <v>0</v>
      </c>
      <c r="T1814" s="3">
        <f t="shared" si="1182"/>
        <v>0</v>
      </c>
      <c r="U1814" s="3">
        <f t="shared" si="1183"/>
        <v>0</v>
      </c>
    </row>
    <row r="1815" spans="2:21" s="1" customFormat="1" ht="15" customHeight="1" x14ac:dyDescent="0.3">
      <c r="B1815" s="4" t="s">
        <v>3449</v>
      </c>
      <c r="C1815" s="4" t="s">
        <v>3450</v>
      </c>
      <c r="D1815" s="3" t="s">
        <v>42</v>
      </c>
      <c r="E1815" s="18">
        <v>1</v>
      </c>
      <c r="F1815" s="18"/>
      <c r="G1815" s="18"/>
      <c r="H1815" s="18"/>
      <c r="I1815" s="18"/>
      <c r="J1815" s="97">
        <f t="shared" si="1179"/>
        <v>1</v>
      </c>
      <c r="K1815" s="3">
        <v>5731.57</v>
      </c>
      <c r="L1815" s="3">
        <f t="shared" si="1172"/>
        <v>5731.57</v>
      </c>
      <c r="M1815" s="3">
        <v>5734.34</v>
      </c>
      <c r="N1815" s="3">
        <f t="shared" si="1173"/>
        <v>5734.34</v>
      </c>
      <c r="O1815" s="3">
        <f t="shared" si="1174"/>
        <v>2.7700000000004366</v>
      </c>
      <c r="P1815" s="3">
        <f t="shared" si="1174"/>
        <v>2.7700000000004366</v>
      </c>
      <c r="R1815" s="3">
        <f t="shared" si="1180"/>
        <v>0</v>
      </c>
      <c r="S1815" s="3">
        <f t="shared" si="1181"/>
        <v>0</v>
      </c>
      <c r="T1815" s="3">
        <f t="shared" si="1182"/>
        <v>0</v>
      </c>
      <c r="U1815" s="3">
        <f t="shared" si="1183"/>
        <v>0</v>
      </c>
    </row>
    <row r="1816" spans="2:21" s="1" customFormat="1" ht="15" customHeight="1" x14ac:dyDescent="0.3">
      <c r="B1816" s="4" t="s">
        <v>3451</v>
      </c>
      <c r="C1816" s="4" t="s">
        <v>3452</v>
      </c>
      <c r="D1816" s="3" t="s">
        <v>42</v>
      </c>
      <c r="E1816" s="18">
        <v>1</v>
      </c>
      <c r="F1816" s="18"/>
      <c r="G1816" s="18"/>
      <c r="H1816" s="18"/>
      <c r="I1816" s="18"/>
      <c r="J1816" s="97">
        <f t="shared" si="1179"/>
        <v>1</v>
      </c>
      <c r="K1816" s="3">
        <v>5731.57</v>
      </c>
      <c r="L1816" s="3">
        <f t="shared" si="1172"/>
        <v>5731.57</v>
      </c>
      <c r="M1816" s="3">
        <v>5734.34</v>
      </c>
      <c r="N1816" s="3">
        <f t="shared" si="1173"/>
        <v>5734.34</v>
      </c>
      <c r="O1816" s="3">
        <f t="shared" si="1174"/>
        <v>2.7700000000004366</v>
      </c>
      <c r="P1816" s="3">
        <f t="shared" si="1174"/>
        <v>2.7700000000004366</v>
      </c>
      <c r="R1816" s="3">
        <f t="shared" si="1180"/>
        <v>0</v>
      </c>
      <c r="S1816" s="3">
        <f t="shared" si="1181"/>
        <v>0</v>
      </c>
      <c r="T1816" s="3">
        <f t="shared" si="1182"/>
        <v>0</v>
      </c>
      <c r="U1816" s="3">
        <f t="shared" si="1183"/>
        <v>0</v>
      </c>
    </row>
    <row r="1817" spans="2:21" s="1" customFormat="1" ht="15" customHeight="1" x14ac:dyDescent="0.3">
      <c r="B1817" s="4" t="s">
        <v>3453</v>
      </c>
      <c r="C1817" s="4" t="s">
        <v>3454</v>
      </c>
      <c r="D1817" s="3" t="s">
        <v>42</v>
      </c>
      <c r="E1817" s="18">
        <v>1</v>
      </c>
      <c r="F1817" s="18"/>
      <c r="G1817" s="18"/>
      <c r="H1817" s="18"/>
      <c r="I1817" s="18"/>
      <c r="J1817" s="97">
        <f t="shared" si="1179"/>
        <v>1</v>
      </c>
      <c r="K1817" s="3">
        <v>5731.57</v>
      </c>
      <c r="L1817" s="3">
        <f t="shared" si="1172"/>
        <v>5731.57</v>
      </c>
      <c r="M1817" s="3">
        <v>5734.34</v>
      </c>
      <c r="N1817" s="3">
        <f t="shared" si="1173"/>
        <v>5734.34</v>
      </c>
      <c r="O1817" s="3">
        <f t="shared" si="1174"/>
        <v>2.7700000000004366</v>
      </c>
      <c r="P1817" s="3">
        <f t="shared" si="1174"/>
        <v>2.7700000000004366</v>
      </c>
      <c r="R1817" s="3">
        <f t="shared" si="1180"/>
        <v>0</v>
      </c>
      <c r="S1817" s="3">
        <f t="shared" si="1181"/>
        <v>0</v>
      </c>
      <c r="T1817" s="3">
        <f t="shared" si="1182"/>
        <v>0</v>
      </c>
      <c r="U1817" s="3">
        <f t="shared" si="1183"/>
        <v>0</v>
      </c>
    </row>
    <row r="1818" spans="2:21" s="1" customFormat="1" ht="15" customHeight="1" x14ac:dyDescent="0.3">
      <c r="B1818" s="4" t="s">
        <v>3455</v>
      </c>
      <c r="C1818" s="4" t="s">
        <v>3456</v>
      </c>
      <c r="D1818" s="3" t="s">
        <v>42</v>
      </c>
      <c r="E1818" s="18">
        <v>1</v>
      </c>
      <c r="F1818" s="18"/>
      <c r="G1818" s="18"/>
      <c r="H1818" s="18"/>
      <c r="I1818" s="18"/>
      <c r="J1818" s="97">
        <f t="shared" si="1179"/>
        <v>1</v>
      </c>
      <c r="K1818" s="3">
        <v>5731.57</v>
      </c>
      <c r="L1818" s="3">
        <f t="shared" si="1172"/>
        <v>5731.57</v>
      </c>
      <c r="M1818" s="3">
        <v>5734.34</v>
      </c>
      <c r="N1818" s="3">
        <f t="shared" si="1173"/>
        <v>5734.34</v>
      </c>
      <c r="O1818" s="3">
        <f t="shared" si="1174"/>
        <v>2.7700000000004366</v>
      </c>
      <c r="P1818" s="3">
        <f t="shared" si="1174"/>
        <v>2.7700000000004366</v>
      </c>
      <c r="R1818" s="3">
        <f t="shared" si="1180"/>
        <v>0</v>
      </c>
      <c r="S1818" s="3">
        <f t="shared" si="1181"/>
        <v>0</v>
      </c>
      <c r="T1818" s="3">
        <f t="shared" si="1182"/>
        <v>0</v>
      </c>
      <c r="U1818" s="3">
        <f t="shared" si="1183"/>
        <v>0</v>
      </c>
    </row>
    <row r="1819" spans="2:21" s="1" customFormat="1" ht="15" customHeight="1" x14ac:dyDescent="0.3">
      <c r="B1819" s="4" t="s">
        <v>3457</v>
      </c>
      <c r="C1819" s="4" t="s">
        <v>3458</v>
      </c>
      <c r="D1819" s="3" t="s">
        <v>42</v>
      </c>
      <c r="E1819" s="18">
        <v>1</v>
      </c>
      <c r="F1819" s="18"/>
      <c r="G1819" s="18"/>
      <c r="H1819" s="18"/>
      <c r="I1819" s="18"/>
      <c r="J1819" s="97">
        <f t="shared" si="1179"/>
        <v>1</v>
      </c>
      <c r="K1819" s="3">
        <v>5731.57</v>
      </c>
      <c r="L1819" s="3">
        <f t="shared" si="1172"/>
        <v>5731.57</v>
      </c>
      <c r="M1819" s="3">
        <v>5734.34</v>
      </c>
      <c r="N1819" s="3">
        <f t="shared" si="1173"/>
        <v>5734.34</v>
      </c>
      <c r="O1819" s="3">
        <f t="shared" si="1174"/>
        <v>2.7700000000004366</v>
      </c>
      <c r="P1819" s="3">
        <f t="shared" si="1174"/>
        <v>2.7700000000004366</v>
      </c>
      <c r="R1819" s="3">
        <f t="shared" si="1180"/>
        <v>0</v>
      </c>
      <c r="S1819" s="3">
        <f t="shared" si="1181"/>
        <v>0</v>
      </c>
      <c r="T1819" s="3">
        <f t="shared" si="1182"/>
        <v>0</v>
      </c>
      <c r="U1819" s="3">
        <f t="shared" si="1183"/>
        <v>0</v>
      </c>
    </row>
    <row r="1820" spans="2:21" s="1" customFormat="1" ht="15" customHeight="1" x14ac:dyDescent="0.3">
      <c r="B1820" s="4" t="s">
        <v>3459</v>
      </c>
      <c r="C1820" s="4" t="s">
        <v>3460</v>
      </c>
      <c r="D1820" s="3" t="s">
        <v>42</v>
      </c>
      <c r="E1820" s="18">
        <v>1</v>
      </c>
      <c r="F1820" s="18"/>
      <c r="G1820" s="18"/>
      <c r="H1820" s="18"/>
      <c r="I1820" s="18"/>
      <c r="J1820" s="97">
        <f t="shared" si="1179"/>
        <v>1</v>
      </c>
      <c r="K1820" s="3">
        <v>5731.57</v>
      </c>
      <c r="L1820" s="3">
        <f t="shared" si="1172"/>
        <v>5731.57</v>
      </c>
      <c r="M1820" s="3">
        <v>5734.34</v>
      </c>
      <c r="N1820" s="3">
        <f t="shared" si="1173"/>
        <v>5734.34</v>
      </c>
      <c r="O1820" s="3">
        <f t="shared" si="1174"/>
        <v>2.7700000000004366</v>
      </c>
      <c r="P1820" s="3">
        <f t="shared" si="1174"/>
        <v>2.7700000000004366</v>
      </c>
      <c r="R1820" s="3">
        <f t="shared" si="1180"/>
        <v>0</v>
      </c>
      <c r="S1820" s="3">
        <f t="shared" si="1181"/>
        <v>0</v>
      </c>
      <c r="T1820" s="3">
        <f t="shared" si="1182"/>
        <v>0</v>
      </c>
      <c r="U1820" s="3">
        <f t="shared" si="1183"/>
        <v>0</v>
      </c>
    </row>
    <row r="1821" spans="2:21" s="1" customFormat="1" ht="15" customHeight="1" x14ac:dyDescent="0.3">
      <c r="B1821" s="4" t="s">
        <v>3461</v>
      </c>
      <c r="C1821" s="4" t="s">
        <v>3462</v>
      </c>
      <c r="D1821" s="3" t="s">
        <v>42</v>
      </c>
      <c r="E1821" s="18">
        <v>1</v>
      </c>
      <c r="F1821" s="18"/>
      <c r="G1821" s="18"/>
      <c r="H1821" s="18"/>
      <c r="I1821" s="18"/>
      <c r="J1821" s="97">
        <f t="shared" si="1179"/>
        <v>1</v>
      </c>
      <c r="K1821" s="3">
        <v>5731.57</v>
      </c>
      <c r="L1821" s="3">
        <f t="shared" si="1172"/>
        <v>5731.57</v>
      </c>
      <c r="M1821" s="3">
        <v>5734.34</v>
      </c>
      <c r="N1821" s="3">
        <f t="shared" si="1173"/>
        <v>5734.34</v>
      </c>
      <c r="O1821" s="3">
        <f t="shared" si="1174"/>
        <v>2.7700000000004366</v>
      </c>
      <c r="P1821" s="3">
        <f t="shared" si="1174"/>
        <v>2.7700000000004366</v>
      </c>
      <c r="R1821" s="3">
        <f t="shared" si="1180"/>
        <v>0</v>
      </c>
      <c r="S1821" s="3">
        <f t="shared" si="1181"/>
        <v>0</v>
      </c>
      <c r="T1821" s="3">
        <f t="shared" si="1182"/>
        <v>0</v>
      </c>
      <c r="U1821" s="3">
        <f t="shared" si="1183"/>
        <v>0</v>
      </c>
    </row>
    <row r="1822" spans="2:21" s="1" customFormat="1" ht="19.95" hidden="1" customHeight="1" x14ac:dyDescent="0.3">
      <c r="B1822" s="6" t="s">
        <v>3463</v>
      </c>
      <c r="C1822" s="6" t="s">
        <v>3464</v>
      </c>
      <c r="D1822" s="5"/>
      <c r="E1822" s="19"/>
      <c r="F1822" s="19"/>
      <c r="G1822" s="19"/>
      <c r="H1822" s="19"/>
      <c r="I1822" s="19"/>
      <c r="J1822" s="19"/>
      <c r="K1822" s="5"/>
      <c r="L1822" s="5">
        <f>SUM(L1823)</f>
        <v>8080</v>
      </c>
      <c r="M1822" s="5"/>
      <c r="N1822" s="5">
        <f>SUM(N1823)</f>
        <v>8080</v>
      </c>
      <c r="O1822" s="5"/>
      <c r="P1822" s="5">
        <f>SUM(P1823)</f>
        <v>0</v>
      </c>
      <c r="R1822" s="5">
        <f t="shared" ref="R1822:U1822" si="1184">SUM(R1823)</f>
        <v>0</v>
      </c>
      <c r="S1822" s="5">
        <f t="shared" si="1184"/>
        <v>0</v>
      </c>
      <c r="T1822" s="5">
        <f t="shared" si="1184"/>
        <v>0</v>
      </c>
      <c r="U1822" s="5">
        <f t="shared" si="1184"/>
        <v>0</v>
      </c>
    </row>
    <row r="1823" spans="2:21" s="1" customFormat="1" ht="15" hidden="1" customHeight="1" x14ac:dyDescent="0.3">
      <c r="B1823" s="4" t="s">
        <v>3465</v>
      </c>
      <c r="C1823" s="4" t="s">
        <v>3466</v>
      </c>
      <c r="D1823" s="3" t="s">
        <v>28</v>
      </c>
      <c r="E1823" s="18">
        <v>4</v>
      </c>
      <c r="F1823" s="18"/>
      <c r="G1823" s="18"/>
      <c r="H1823" s="18"/>
      <c r="I1823" s="18"/>
      <c r="J1823" s="97">
        <f>SUM(E1823:I1823)</f>
        <v>4</v>
      </c>
      <c r="K1823" s="3">
        <v>2020</v>
      </c>
      <c r="L1823" s="3">
        <f t="shared" ref="L1823" si="1185">+ROUND(+IF(J1823="",0,J1823*K1823),2)</f>
        <v>8080</v>
      </c>
      <c r="M1823" s="3">
        <v>2020</v>
      </c>
      <c r="N1823" s="3">
        <f t="shared" ref="N1823" si="1186">+ROUND(+IF(J1823="",0,J1823*M1823),2)</f>
        <v>8080</v>
      </c>
      <c r="O1823" s="3">
        <f>+M1823-K1823</f>
        <v>0</v>
      </c>
      <c r="P1823" s="3">
        <f>+N1823-L1823</f>
        <v>0</v>
      </c>
      <c r="R1823" s="3">
        <f>+ROUND($K1823*F1823,2)</f>
        <v>0</v>
      </c>
      <c r="S1823" s="3">
        <f>+ROUND($K1823*G1823,2)</f>
        <v>0</v>
      </c>
      <c r="T1823" s="3">
        <f>+ROUND($K1823*H1823,2)</f>
        <v>0</v>
      </c>
      <c r="U1823" s="3">
        <f>+ROUND($K1823*I1823,2)</f>
        <v>0</v>
      </c>
    </row>
    <row r="1824" spans="2:21" s="1" customFormat="1" ht="19.95" hidden="1" customHeight="1" x14ac:dyDescent="0.3">
      <c r="B1824" s="6" t="s">
        <v>3467</v>
      </c>
      <c r="C1824" s="6" t="s">
        <v>3468</v>
      </c>
      <c r="D1824" s="5"/>
      <c r="E1824" s="19"/>
      <c r="F1824" s="19"/>
      <c r="G1824" s="19"/>
      <c r="H1824" s="19"/>
      <c r="I1824" s="19"/>
      <c r="J1824" s="19"/>
      <c r="K1824" s="5"/>
      <c r="L1824" s="5">
        <f>SUM(L1825)</f>
        <v>144786</v>
      </c>
      <c r="M1824" s="5"/>
      <c r="N1824" s="5">
        <f>SUM(N1825)</f>
        <v>144786</v>
      </c>
      <c r="O1824" s="5"/>
      <c r="P1824" s="5">
        <f>SUM(P1825)</f>
        <v>0</v>
      </c>
      <c r="R1824" s="5">
        <f t="shared" ref="R1824:U1824" si="1187">SUM(R1825)</f>
        <v>0</v>
      </c>
      <c r="S1824" s="5">
        <f t="shared" si="1187"/>
        <v>0</v>
      </c>
      <c r="T1824" s="5">
        <f t="shared" si="1187"/>
        <v>0</v>
      </c>
      <c r="U1824" s="5">
        <f t="shared" si="1187"/>
        <v>0</v>
      </c>
    </row>
    <row r="1825" spans="2:21" s="1" customFormat="1" ht="15" hidden="1" customHeight="1" x14ac:dyDescent="0.3">
      <c r="B1825" s="4" t="s">
        <v>3469</v>
      </c>
      <c r="C1825" s="4" t="s">
        <v>3470</v>
      </c>
      <c r="D1825" s="3" t="s">
        <v>28</v>
      </c>
      <c r="E1825" s="18">
        <v>59</v>
      </c>
      <c r="F1825" s="18"/>
      <c r="G1825" s="18"/>
      <c r="H1825" s="18"/>
      <c r="I1825" s="18"/>
      <c r="J1825" s="97">
        <f>SUM(E1825:I1825)</f>
        <v>59</v>
      </c>
      <c r="K1825" s="3">
        <v>2454</v>
      </c>
      <c r="L1825" s="3">
        <f t="shared" ref="L1825" si="1188">+ROUND(+IF(J1825="",0,J1825*K1825),2)</f>
        <v>144786</v>
      </c>
      <c r="M1825" s="3">
        <v>2454</v>
      </c>
      <c r="N1825" s="3">
        <f t="shared" ref="N1825" si="1189">+ROUND(+IF(J1825="",0,J1825*M1825),2)</f>
        <v>144786</v>
      </c>
      <c r="O1825" s="3">
        <f>+M1825-K1825</f>
        <v>0</v>
      </c>
      <c r="P1825" s="3">
        <f>+N1825-L1825</f>
        <v>0</v>
      </c>
      <c r="R1825" s="3">
        <f>+ROUND($K1825*F1825,2)</f>
        <v>0</v>
      </c>
      <c r="S1825" s="3">
        <f>+ROUND($K1825*G1825,2)</f>
        <v>0</v>
      </c>
      <c r="T1825" s="3">
        <f>+ROUND($K1825*H1825,2)</f>
        <v>0</v>
      </c>
      <c r="U1825" s="3">
        <f>+ROUND($K1825*I1825,2)</f>
        <v>0</v>
      </c>
    </row>
    <row r="1826" spans="2:21" s="1" customFormat="1" ht="19.95" customHeight="1" x14ac:dyDescent="0.3">
      <c r="B1826" s="6" t="s">
        <v>3471</v>
      </c>
      <c r="C1826" s="6" t="s">
        <v>3472</v>
      </c>
      <c r="D1826" s="5"/>
      <c r="E1826" s="19"/>
      <c r="F1826" s="19"/>
      <c r="G1826" s="19"/>
      <c r="H1826" s="19"/>
      <c r="I1826" s="19"/>
      <c r="J1826" s="19"/>
      <c r="K1826" s="5"/>
      <c r="L1826" s="5">
        <f>SUM(L1827)</f>
        <v>270179.15999999997</v>
      </c>
      <c r="M1826" s="5"/>
      <c r="N1826" s="5">
        <f>SUM(N1827)</f>
        <v>270217.44</v>
      </c>
      <c r="O1826" s="5"/>
      <c r="P1826" s="5">
        <f>SUM(P1827)</f>
        <v>38.28000000002794</v>
      </c>
      <c r="R1826" s="5">
        <f t="shared" ref="R1826:U1826" si="1190">SUM(R1827)</f>
        <v>0</v>
      </c>
      <c r="S1826" s="5">
        <f t="shared" si="1190"/>
        <v>0</v>
      </c>
      <c r="T1826" s="5">
        <f t="shared" si="1190"/>
        <v>0</v>
      </c>
      <c r="U1826" s="5">
        <f t="shared" si="1190"/>
        <v>0</v>
      </c>
    </row>
    <row r="1827" spans="2:21" s="1" customFormat="1" ht="15" customHeight="1" x14ac:dyDescent="0.3">
      <c r="B1827" s="4" t="s">
        <v>3473</v>
      </c>
      <c r="C1827" s="4" t="s">
        <v>3474</v>
      </c>
      <c r="D1827" s="3" t="s">
        <v>42</v>
      </c>
      <c r="E1827" s="18">
        <v>12</v>
      </c>
      <c r="F1827" s="18"/>
      <c r="G1827" s="18"/>
      <c r="H1827" s="18"/>
      <c r="I1827" s="18"/>
      <c r="J1827" s="97">
        <f>SUM(E1827:I1827)</f>
        <v>12</v>
      </c>
      <c r="K1827" s="3">
        <v>22514.93</v>
      </c>
      <c r="L1827" s="3">
        <f t="shared" ref="L1827" si="1191">+ROUND(+IF(J1827="",0,J1827*K1827),2)</f>
        <v>270179.15999999997</v>
      </c>
      <c r="M1827" s="3">
        <v>22518.12</v>
      </c>
      <c r="N1827" s="3">
        <f t="shared" ref="N1827" si="1192">+ROUND(+IF(J1827="",0,J1827*M1827),2)</f>
        <v>270217.44</v>
      </c>
      <c r="O1827" s="3">
        <f>+M1827-K1827</f>
        <v>3.1899999999986903</v>
      </c>
      <c r="P1827" s="3">
        <f>+N1827-L1827</f>
        <v>38.28000000002794</v>
      </c>
      <c r="R1827" s="3">
        <f>+ROUND($K1827*F1827,2)</f>
        <v>0</v>
      </c>
      <c r="S1827" s="3">
        <f>+ROUND($K1827*G1827,2)</f>
        <v>0</v>
      </c>
      <c r="T1827" s="3">
        <f>+ROUND($K1827*H1827,2)</f>
        <v>0</v>
      </c>
      <c r="U1827" s="3">
        <f>+ROUND($K1827*I1827,2)</f>
        <v>0</v>
      </c>
    </row>
    <row r="1828" spans="2:21" s="1" customFormat="1" ht="25.2" customHeight="1" x14ac:dyDescent="0.3">
      <c r="B1828" s="12" t="s">
        <v>3475</v>
      </c>
      <c r="C1828" s="12" t="s">
        <v>3476</v>
      </c>
      <c r="D1828" s="13"/>
      <c r="E1828" s="17"/>
      <c r="F1828" s="17"/>
      <c r="G1828" s="17"/>
      <c r="H1828" s="17"/>
      <c r="I1828" s="17"/>
      <c r="J1828" s="17"/>
      <c r="K1828" s="13"/>
      <c r="L1828" s="13">
        <f>SUM(L1829:L1885)/2</f>
        <v>494670.38999999996</v>
      </c>
      <c r="M1828" s="13"/>
      <c r="N1828" s="13">
        <f>SUM(N1829:N1885)/2</f>
        <v>496790.96999999986</v>
      </c>
      <c r="O1828" s="13"/>
      <c r="P1828" s="13">
        <f>SUM(P1829:P1885)/2</f>
        <v>2120.5800000000054</v>
      </c>
      <c r="R1828" s="13">
        <f t="shared" ref="R1828:U1828" si="1193">SUM(R1829:R1885)/2</f>
        <v>0</v>
      </c>
      <c r="S1828" s="13">
        <f t="shared" si="1193"/>
        <v>0</v>
      </c>
      <c r="T1828" s="13">
        <f t="shared" si="1193"/>
        <v>0</v>
      </c>
      <c r="U1828" s="13">
        <f t="shared" si="1193"/>
        <v>0</v>
      </c>
    </row>
    <row r="1829" spans="2:21" s="1" customFormat="1" ht="19.95" customHeight="1" x14ac:dyDescent="0.3">
      <c r="B1829" s="6" t="s">
        <v>3477</v>
      </c>
      <c r="C1829" s="6" t="s">
        <v>3021</v>
      </c>
      <c r="D1829" s="5"/>
      <c r="E1829" s="19"/>
      <c r="F1829" s="19"/>
      <c r="G1829" s="19"/>
      <c r="H1829" s="19"/>
      <c r="I1829" s="19"/>
      <c r="J1829" s="19"/>
      <c r="K1829" s="5"/>
      <c r="L1829" s="5">
        <f>SUM(L1830:L1835)</f>
        <v>176935.34</v>
      </c>
      <c r="M1829" s="5"/>
      <c r="N1829" s="5">
        <f>SUM(N1830:N1835)</f>
        <v>178225.91999999998</v>
      </c>
      <c r="O1829" s="5"/>
      <c r="P1829" s="5">
        <f>SUM(P1830:P1835)</f>
        <v>1290.5800000000054</v>
      </c>
      <c r="R1829" s="5">
        <f t="shared" ref="R1829:U1829" si="1194">SUM(R1830:R1835)</f>
        <v>0</v>
      </c>
      <c r="S1829" s="5">
        <f t="shared" si="1194"/>
        <v>0</v>
      </c>
      <c r="T1829" s="5">
        <f t="shared" si="1194"/>
        <v>0</v>
      </c>
      <c r="U1829" s="5">
        <f t="shared" si="1194"/>
        <v>0</v>
      </c>
    </row>
    <row r="1830" spans="2:21" s="1" customFormat="1" ht="15" customHeight="1" x14ac:dyDescent="0.3">
      <c r="B1830" s="4" t="s">
        <v>3478</v>
      </c>
      <c r="C1830" s="4" t="s">
        <v>3479</v>
      </c>
      <c r="D1830" s="3" t="s">
        <v>25</v>
      </c>
      <c r="E1830" s="18">
        <v>33.299999999999997</v>
      </c>
      <c r="F1830" s="18"/>
      <c r="G1830" s="18"/>
      <c r="H1830" s="18"/>
      <c r="I1830" s="18"/>
      <c r="J1830" s="97">
        <f t="shared" ref="J1830:J1835" si="1195">SUM(E1830:I1830)</f>
        <v>33.299999999999997</v>
      </c>
      <c r="K1830" s="3">
        <v>507.3</v>
      </c>
      <c r="L1830" s="3">
        <f t="shared" ref="L1830:L1835" si="1196">+ROUND(+IF(J1830="",0,J1830*K1830),2)</f>
        <v>16893.09</v>
      </c>
      <c r="M1830" s="3">
        <v>508.16</v>
      </c>
      <c r="N1830" s="3">
        <f t="shared" ref="N1830:N1835" si="1197">+ROUND(+IF(J1830="",0,J1830*M1830),2)</f>
        <v>16921.73</v>
      </c>
      <c r="O1830" s="3">
        <f t="shared" ref="O1830:P1835" si="1198">+M1830-K1830</f>
        <v>0.86000000000001364</v>
      </c>
      <c r="P1830" s="3">
        <f t="shared" si="1198"/>
        <v>28.639999999999418</v>
      </c>
      <c r="R1830" s="3">
        <f t="shared" ref="R1830:U1835" si="1199">+ROUND($K1830*F1830,2)</f>
        <v>0</v>
      </c>
      <c r="S1830" s="3">
        <f t="shared" si="1199"/>
        <v>0</v>
      </c>
      <c r="T1830" s="3">
        <f t="shared" si="1199"/>
        <v>0</v>
      </c>
      <c r="U1830" s="3">
        <f t="shared" si="1199"/>
        <v>0</v>
      </c>
    </row>
    <row r="1831" spans="2:21" s="1" customFormat="1" ht="15" customHeight="1" x14ac:dyDescent="0.3">
      <c r="B1831" s="4" t="s">
        <v>3480</v>
      </c>
      <c r="C1831" s="4" t="s">
        <v>3023</v>
      </c>
      <c r="D1831" s="3" t="s">
        <v>25</v>
      </c>
      <c r="E1831" s="18">
        <v>77.27</v>
      </c>
      <c r="F1831" s="18"/>
      <c r="G1831" s="18"/>
      <c r="H1831" s="18"/>
      <c r="I1831" s="18"/>
      <c r="J1831" s="97">
        <f t="shared" si="1195"/>
        <v>77.27</v>
      </c>
      <c r="K1831" s="3">
        <v>361.3</v>
      </c>
      <c r="L1831" s="3">
        <f t="shared" si="1196"/>
        <v>27917.65</v>
      </c>
      <c r="M1831" s="3">
        <v>362.16</v>
      </c>
      <c r="N1831" s="3">
        <f t="shared" si="1197"/>
        <v>27984.1</v>
      </c>
      <c r="O1831" s="3">
        <f t="shared" si="1198"/>
        <v>0.86000000000001364</v>
      </c>
      <c r="P1831" s="3">
        <f t="shared" si="1198"/>
        <v>66.44999999999709</v>
      </c>
      <c r="R1831" s="3">
        <f t="shared" si="1199"/>
        <v>0</v>
      </c>
      <c r="S1831" s="3">
        <f t="shared" si="1199"/>
        <v>0</v>
      </c>
      <c r="T1831" s="3">
        <f t="shared" si="1199"/>
        <v>0</v>
      </c>
      <c r="U1831" s="3">
        <f t="shared" si="1199"/>
        <v>0</v>
      </c>
    </row>
    <row r="1832" spans="2:21" s="1" customFormat="1" ht="15" customHeight="1" x14ac:dyDescent="0.3">
      <c r="B1832" s="4" t="s">
        <v>3481</v>
      </c>
      <c r="C1832" s="4" t="s">
        <v>2942</v>
      </c>
      <c r="D1832" s="3" t="s">
        <v>25</v>
      </c>
      <c r="E1832" s="18">
        <v>141.94</v>
      </c>
      <c r="F1832" s="18"/>
      <c r="G1832" s="18"/>
      <c r="H1832" s="18"/>
      <c r="I1832" s="18"/>
      <c r="J1832" s="97">
        <f t="shared" si="1195"/>
        <v>141.94</v>
      </c>
      <c r="K1832" s="3">
        <v>117.8</v>
      </c>
      <c r="L1832" s="3">
        <f t="shared" si="1196"/>
        <v>16720.53</v>
      </c>
      <c r="M1832" s="3">
        <v>118.66</v>
      </c>
      <c r="N1832" s="3">
        <f t="shared" si="1197"/>
        <v>16842.599999999999</v>
      </c>
      <c r="O1832" s="3">
        <f t="shared" si="1198"/>
        <v>0.85999999999999943</v>
      </c>
      <c r="P1832" s="3">
        <f t="shared" si="1198"/>
        <v>122.06999999999971</v>
      </c>
      <c r="R1832" s="3">
        <f t="shared" si="1199"/>
        <v>0</v>
      </c>
      <c r="S1832" s="3">
        <f t="shared" si="1199"/>
        <v>0</v>
      </c>
      <c r="T1832" s="3">
        <f t="shared" si="1199"/>
        <v>0</v>
      </c>
      <c r="U1832" s="3">
        <f t="shared" si="1199"/>
        <v>0</v>
      </c>
    </row>
    <row r="1833" spans="2:21" s="1" customFormat="1" ht="15" customHeight="1" x14ac:dyDescent="0.3">
      <c r="B1833" s="4" t="s">
        <v>3482</v>
      </c>
      <c r="C1833" s="4" t="s">
        <v>3026</v>
      </c>
      <c r="D1833" s="3" t="s">
        <v>25</v>
      </c>
      <c r="E1833" s="18">
        <v>105.32</v>
      </c>
      <c r="F1833" s="18"/>
      <c r="G1833" s="18"/>
      <c r="H1833" s="18"/>
      <c r="I1833" s="18"/>
      <c r="J1833" s="97">
        <f t="shared" si="1195"/>
        <v>105.32</v>
      </c>
      <c r="K1833" s="3">
        <v>156.13999999999999</v>
      </c>
      <c r="L1833" s="3">
        <f t="shared" si="1196"/>
        <v>16444.66</v>
      </c>
      <c r="M1833" s="3">
        <v>157</v>
      </c>
      <c r="N1833" s="3">
        <f t="shared" si="1197"/>
        <v>16535.240000000002</v>
      </c>
      <c r="O1833" s="3">
        <f t="shared" si="1198"/>
        <v>0.86000000000001364</v>
      </c>
      <c r="P1833" s="3">
        <f t="shared" si="1198"/>
        <v>90.580000000001746</v>
      </c>
      <c r="R1833" s="3">
        <f t="shared" si="1199"/>
        <v>0</v>
      </c>
      <c r="S1833" s="3">
        <f t="shared" si="1199"/>
        <v>0</v>
      </c>
      <c r="T1833" s="3">
        <f t="shared" si="1199"/>
        <v>0</v>
      </c>
      <c r="U1833" s="3">
        <f t="shared" si="1199"/>
        <v>0</v>
      </c>
    </row>
    <row r="1834" spans="2:21" s="1" customFormat="1" ht="15" customHeight="1" x14ac:dyDescent="0.3">
      <c r="B1834" s="4" t="s">
        <v>3483</v>
      </c>
      <c r="C1834" s="4" t="s">
        <v>2944</v>
      </c>
      <c r="D1834" s="3" t="s">
        <v>25</v>
      </c>
      <c r="E1834" s="18">
        <v>170.69</v>
      </c>
      <c r="F1834" s="18"/>
      <c r="G1834" s="18"/>
      <c r="H1834" s="18"/>
      <c r="I1834" s="18"/>
      <c r="J1834" s="97">
        <f t="shared" si="1195"/>
        <v>170.69</v>
      </c>
      <c r="K1834" s="3">
        <v>96.8</v>
      </c>
      <c r="L1834" s="3">
        <f t="shared" si="1196"/>
        <v>16522.79</v>
      </c>
      <c r="M1834" s="3">
        <v>97.66</v>
      </c>
      <c r="N1834" s="3">
        <f t="shared" si="1197"/>
        <v>16669.59</v>
      </c>
      <c r="O1834" s="3">
        <f t="shared" si="1198"/>
        <v>0.85999999999999943</v>
      </c>
      <c r="P1834" s="3">
        <f t="shared" si="1198"/>
        <v>146.79999999999927</v>
      </c>
      <c r="R1834" s="3">
        <f t="shared" si="1199"/>
        <v>0</v>
      </c>
      <c r="S1834" s="3">
        <f t="shared" si="1199"/>
        <v>0</v>
      </c>
      <c r="T1834" s="3">
        <f t="shared" si="1199"/>
        <v>0</v>
      </c>
      <c r="U1834" s="3">
        <f t="shared" si="1199"/>
        <v>0</v>
      </c>
    </row>
    <row r="1835" spans="2:21" s="1" customFormat="1" ht="15" customHeight="1" x14ac:dyDescent="0.3">
      <c r="B1835" s="4" t="s">
        <v>3484</v>
      </c>
      <c r="C1835" s="4" t="s">
        <v>2946</v>
      </c>
      <c r="D1835" s="3" t="s">
        <v>25</v>
      </c>
      <c r="E1835" s="18">
        <v>972.13</v>
      </c>
      <c r="F1835" s="18"/>
      <c r="G1835" s="18"/>
      <c r="H1835" s="18"/>
      <c r="I1835" s="18"/>
      <c r="J1835" s="97">
        <f t="shared" si="1195"/>
        <v>972.13</v>
      </c>
      <c r="K1835" s="3">
        <v>84.8</v>
      </c>
      <c r="L1835" s="3">
        <f t="shared" si="1196"/>
        <v>82436.62</v>
      </c>
      <c r="M1835" s="3">
        <v>85.66</v>
      </c>
      <c r="N1835" s="3">
        <f t="shared" si="1197"/>
        <v>83272.66</v>
      </c>
      <c r="O1835" s="3">
        <f t="shared" si="1198"/>
        <v>0.85999999999999943</v>
      </c>
      <c r="P1835" s="3">
        <f t="shared" si="1198"/>
        <v>836.04000000000815</v>
      </c>
      <c r="R1835" s="3">
        <f t="shared" si="1199"/>
        <v>0</v>
      </c>
      <c r="S1835" s="3">
        <f t="shared" si="1199"/>
        <v>0</v>
      </c>
      <c r="T1835" s="3">
        <f t="shared" si="1199"/>
        <v>0</v>
      </c>
      <c r="U1835" s="3">
        <f t="shared" si="1199"/>
        <v>0</v>
      </c>
    </row>
    <row r="1836" spans="2:21" s="1" customFormat="1" ht="19.95" customHeight="1" x14ac:dyDescent="0.3">
      <c r="B1836" s="6" t="s">
        <v>3485</v>
      </c>
      <c r="C1836" s="6" t="s">
        <v>3031</v>
      </c>
      <c r="D1836" s="5"/>
      <c r="E1836" s="19"/>
      <c r="F1836" s="19"/>
      <c r="G1836" s="19"/>
      <c r="H1836" s="19"/>
      <c r="I1836" s="19"/>
      <c r="J1836" s="19"/>
      <c r="K1836" s="5"/>
      <c r="L1836" s="5">
        <f>SUM(L1837:L1867)</f>
        <v>54666.639999999985</v>
      </c>
      <c r="M1836" s="5"/>
      <c r="N1836" s="5">
        <f>SUM(N1837:N1867)</f>
        <v>54999.62</v>
      </c>
      <c r="O1836" s="5"/>
      <c r="P1836" s="5">
        <f>SUM(P1837:P1867)</f>
        <v>332.97999999999956</v>
      </c>
      <c r="R1836" s="5">
        <f t="shared" ref="R1836:U1836" si="1200">SUM(R1837:R1867)</f>
        <v>0</v>
      </c>
      <c r="S1836" s="5">
        <f t="shared" si="1200"/>
        <v>0</v>
      </c>
      <c r="T1836" s="5">
        <f t="shared" si="1200"/>
        <v>0</v>
      </c>
      <c r="U1836" s="5">
        <f t="shared" si="1200"/>
        <v>0</v>
      </c>
    </row>
    <row r="1837" spans="2:21" s="1" customFormat="1" ht="15" customHeight="1" x14ac:dyDescent="0.3">
      <c r="B1837" s="4" t="s">
        <v>3486</v>
      </c>
      <c r="C1837" s="4" t="s">
        <v>3487</v>
      </c>
      <c r="D1837" s="3" t="s">
        <v>28</v>
      </c>
      <c r="E1837" s="18">
        <v>2</v>
      </c>
      <c r="F1837" s="18"/>
      <c r="G1837" s="18"/>
      <c r="H1837" s="18"/>
      <c r="I1837" s="18"/>
      <c r="J1837" s="97">
        <f t="shared" ref="J1837:J1867" si="1201">SUM(E1837:I1837)</f>
        <v>2</v>
      </c>
      <c r="K1837" s="3">
        <v>117.51</v>
      </c>
      <c r="L1837" s="3">
        <f t="shared" ref="L1837:L1867" si="1202">+ROUND(+IF(J1837="",0,J1837*K1837),2)</f>
        <v>235.02</v>
      </c>
      <c r="M1837" s="3">
        <v>117.78</v>
      </c>
      <c r="N1837" s="3">
        <f t="shared" ref="N1837:N1867" si="1203">+ROUND(+IF(J1837="",0,J1837*M1837),2)</f>
        <v>235.56</v>
      </c>
      <c r="O1837" s="3">
        <f t="shared" ref="O1837:P1867" si="1204">+M1837-K1837</f>
        <v>0.26999999999999602</v>
      </c>
      <c r="P1837" s="3">
        <f t="shared" si="1204"/>
        <v>0.53999999999999204</v>
      </c>
      <c r="R1837" s="3">
        <f t="shared" ref="R1837:R1867" si="1205">+ROUND($K1837*F1837,2)</f>
        <v>0</v>
      </c>
      <c r="S1837" s="3">
        <f t="shared" ref="S1837:S1867" si="1206">+ROUND($K1837*G1837,2)</f>
        <v>0</v>
      </c>
      <c r="T1837" s="3">
        <f t="shared" ref="T1837:T1867" si="1207">+ROUND($K1837*H1837,2)</f>
        <v>0</v>
      </c>
      <c r="U1837" s="3">
        <f t="shared" ref="U1837:U1867" si="1208">+ROUND($K1837*I1837,2)</f>
        <v>0</v>
      </c>
    </row>
    <row r="1838" spans="2:21" s="1" customFormat="1" ht="15" customHeight="1" x14ac:dyDescent="0.3">
      <c r="B1838" s="4" t="s">
        <v>3488</v>
      </c>
      <c r="C1838" s="4" t="s">
        <v>1397</v>
      </c>
      <c r="D1838" s="3" t="s">
        <v>28</v>
      </c>
      <c r="E1838" s="18">
        <v>10</v>
      </c>
      <c r="F1838" s="18"/>
      <c r="G1838" s="18"/>
      <c r="H1838" s="18"/>
      <c r="I1838" s="18"/>
      <c r="J1838" s="97">
        <f t="shared" si="1201"/>
        <v>10</v>
      </c>
      <c r="K1838" s="3">
        <v>88.41</v>
      </c>
      <c r="L1838" s="3">
        <f t="shared" si="1202"/>
        <v>884.1</v>
      </c>
      <c r="M1838" s="3">
        <v>88.68</v>
      </c>
      <c r="N1838" s="3">
        <f t="shared" si="1203"/>
        <v>886.8</v>
      </c>
      <c r="O1838" s="3">
        <f t="shared" si="1204"/>
        <v>0.27000000000001023</v>
      </c>
      <c r="P1838" s="3">
        <f t="shared" si="1204"/>
        <v>2.6999999999999318</v>
      </c>
      <c r="R1838" s="3">
        <f t="shared" si="1205"/>
        <v>0</v>
      </c>
      <c r="S1838" s="3">
        <f t="shared" si="1206"/>
        <v>0</v>
      </c>
      <c r="T1838" s="3">
        <f t="shared" si="1207"/>
        <v>0</v>
      </c>
      <c r="U1838" s="3">
        <f t="shared" si="1208"/>
        <v>0</v>
      </c>
    </row>
    <row r="1839" spans="2:21" s="1" customFormat="1" ht="15" customHeight="1" x14ac:dyDescent="0.3">
      <c r="B1839" s="4" t="s">
        <v>3489</v>
      </c>
      <c r="C1839" s="4" t="s">
        <v>1395</v>
      </c>
      <c r="D1839" s="3" t="s">
        <v>28</v>
      </c>
      <c r="E1839" s="18">
        <v>22</v>
      </c>
      <c r="F1839" s="18"/>
      <c r="G1839" s="18"/>
      <c r="H1839" s="18"/>
      <c r="I1839" s="18"/>
      <c r="J1839" s="97">
        <f t="shared" si="1201"/>
        <v>22</v>
      </c>
      <c r="K1839" s="3">
        <v>73.31</v>
      </c>
      <c r="L1839" s="3">
        <f t="shared" si="1202"/>
        <v>1612.82</v>
      </c>
      <c r="M1839" s="3">
        <v>73.58</v>
      </c>
      <c r="N1839" s="3">
        <f t="shared" si="1203"/>
        <v>1618.76</v>
      </c>
      <c r="O1839" s="3">
        <f t="shared" si="1204"/>
        <v>0.26999999999999602</v>
      </c>
      <c r="P1839" s="3">
        <f t="shared" si="1204"/>
        <v>5.9400000000000546</v>
      </c>
      <c r="R1839" s="3">
        <f t="shared" si="1205"/>
        <v>0</v>
      </c>
      <c r="S1839" s="3">
        <f t="shared" si="1206"/>
        <v>0</v>
      </c>
      <c r="T1839" s="3">
        <f t="shared" si="1207"/>
        <v>0</v>
      </c>
      <c r="U1839" s="3">
        <f t="shared" si="1208"/>
        <v>0</v>
      </c>
    </row>
    <row r="1840" spans="2:21" s="1" customFormat="1" ht="15" customHeight="1" x14ac:dyDescent="0.3">
      <c r="B1840" s="4" t="s">
        <v>3490</v>
      </c>
      <c r="C1840" s="4" t="s">
        <v>1393</v>
      </c>
      <c r="D1840" s="3" t="s">
        <v>28</v>
      </c>
      <c r="E1840" s="18">
        <v>17</v>
      </c>
      <c r="F1840" s="18"/>
      <c r="G1840" s="18"/>
      <c r="H1840" s="18"/>
      <c r="I1840" s="18"/>
      <c r="J1840" s="97">
        <f t="shared" si="1201"/>
        <v>17</v>
      </c>
      <c r="K1840" s="3">
        <v>63.63</v>
      </c>
      <c r="L1840" s="3">
        <f t="shared" si="1202"/>
        <v>1081.71</v>
      </c>
      <c r="M1840" s="3">
        <v>63.9</v>
      </c>
      <c r="N1840" s="3">
        <f t="shared" si="1203"/>
        <v>1086.3</v>
      </c>
      <c r="O1840" s="3">
        <f t="shared" si="1204"/>
        <v>0.26999999999999602</v>
      </c>
      <c r="P1840" s="3">
        <f t="shared" si="1204"/>
        <v>4.5899999999999181</v>
      </c>
      <c r="R1840" s="3">
        <f t="shared" si="1205"/>
        <v>0</v>
      </c>
      <c r="S1840" s="3">
        <f t="shared" si="1206"/>
        <v>0</v>
      </c>
      <c r="T1840" s="3">
        <f t="shared" si="1207"/>
        <v>0</v>
      </c>
      <c r="U1840" s="3">
        <f t="shared" si="1208"/>
        <v>0</v>
      </c>
    </row>
    <row r="1841" spans="2:21" s="1" customFormat="1" ht="15" customHeight="1" x14ac:dyDescent="0.3">
      <c r="B1841" s="4" t="s">
        <v>3491</v>
      </c>
      <c r="C1841" s="4" t="s">
        <v>1391</v>
      </c>
      <c r="D1841" s="3" t="s">
        <v>28</v>
      </c>
      <c r="E1841" s="18">
        <v>19</v>
      </c>
      <c r="F1841" s="18"/>
      <c r="G1841" s="18"/>
      <c r="H1841" s="18"/>
      <c r="I1841" s="18"/>
      <c r="J1841" s="97">
        <f t="shared" si="1201"/>
        <v>19</v>
      </c>
      <c r="K1841" s="3">
        <v>60.58</v>
      </c>
      <c r="L1841" s="3">
        <f t="shared" si="1202"/>
        <v>1151.02</v>
      </c>
      <c r="M1841" s="3">
        <v>60.85</v>
      </c>
      <c r="N1841" s="3">
        <f t="shared" si="1203"/>
        <v>1156.1500000000001</v>
      </c>
      <c r="O1841" s="3">
        <f t="shared" si="1204"/>
        <v>0.27000000000000313</v>
      </c>
      <c r="P1841" s="3">
        <f t="shared" si="1204"/>
        <v>5.1300000000001091</v>
      </c>
      <c r="R1841" s="3">
        <f t="shared" si="1205"/>
        <v>0</v>
      </c>
      <c r="S1841" s="3">
        <f t="shared" si="1206"/>
        <v>0</v>
      </c>
      <c r="T1841" s="3">
        <f t="shared" si="1207"/>
        <v>0</v>
      </c>
      <c r="U1841" s="3">
        <f t="shared" si="1208"/>
        <v>0</v>
      </c>
    </row>
    <row r="1842" spans="2:21" s="1" customFormat="1" ht="15" customHeight="1" x14ac:dyDescent="0.3">
      <c r="B1842" s="4" t="s">
        <v>3492</v>
      </c>
      <c r="C1842" s="4" t="s">
        <v>1389</v>
      </c>
      <c r="D1842" s="3" t="s">
        <v>28</v>
      </c>
      <c r="E1842" s="18">
        <v>290</v>
      </c>
      <c r="F1842" s="18"/>
      <c r="G1842" s="18"/>
      <c r="H1842" s="18"/>
      <c r="I1842" s="18"/>
      <c r="J1842" s="97">
        <f t="shared" si="1201"/>
        <v>290</v>
      </c>
      <c r="K1842" s="3">
        <v>52</v>
      </c>
      <c r="L1842" s="3">
        <f t="shared" si="1202"/>
        <v>15080</v>
      </c>
      <c r="M1842" s="3">
        <v>52.27</v>
      </c>
      <c r="N1842" s="3">
        <f t="shared" si="1203"/>
        <v>15158.3</v>
      </c>
      <c r="O1842" s="3">
        <f t="shared" si="1204"/>
        <v>0.27000000000000313</v>
      </c>
      <c r="P1842" s="3">
        <f t="shared" si="1204"/>
        <v>78.299999999999272</v>
      </c>
      <c r="R1842" s="3">
        <f t="shared" si="1205"/>
        <v>0</v>
      </c>
      <c r="S1842" s="3">
        <f t="shared" si="1206"/>
        <v>0</v>
      </c>
      <c r="T1842" s="3">
        <f t="shared" si="1207"/>
        <v>0</v>
      </c>
      <c r="U1842" s="3">
        <f t="shared" si="1208"/>
        <v>0</v>
      </c>
    </row>
    <row r="1843" spans="2:21" s="1" customFormat="1" ht="15" customHeight="1" x14ac:dyDescent="0.3">
      <c r="B1843" s="4" t="s">
        <v>3493</v>
      </c>
      <c r="C1843" s="4" t="s">
        <v>1417</v>
      </c>
      <c r="D1843" s="3" t="s">
        <v>28</v>
      </c>
      <c r="E1843" s="18">
        <v>7</v>
      </c>
      <c r="F1843" s="18"/>
      <c r="G1843" s="18"/>
      <c r="H1843" s="18"/>
      <c r="I1843" s="18"/>
      <c r="J1843" s="97">
        <f t="shared" si="1201"/>
        <v>7</v>
      </c>
      <c r="K1843" s="3">
        <v>135.04</v>
      </c>
      <c r="L1843" s="3">
        <f t="shared" si="1202"/>
        <v>945.28</v>
      </c>
      <c r="M1843" s="3">
        <v>135.36000000000001</v>
      </c>
      <c r="N1843" s="3">
        <f t="shared" si="1203"/>
        <v>947.52</v>
      </c>
      <c r="O1843" s="3">
        <f t="shared" si="1204"/>
        <v>0.3200000000000216</v>
      </c>
      <c r="P1843" s="3">
        <f t="shared" si="1204"/>
        <v>2.2400000000000091</v>
      </c>
      <c r="R1843" s="3">
        <f t="shared" si="1205"/>
        <v>0</v>
      </c>
      <c r="S1843" s="3">
        <f t="shared" si="1206"/>
        <v>0</v>
      </c>
      <c r="T1843" s="3">
        <f t="shared" si="1207"/>
        <v>0</v>
      </c>
      <c r="U1843" s="3">
        <f t="shared" si="1208"/>
        <v>0</v>
      </c>
    </row>
    <row r="1844" spans="2:21" s="1" customFormat="1" ht="15" customHeight="1" x14ac:dyDescent="0.3">
      <c r="B1844" s="4" t="s">
        <v>3494</v>
      </c>
      <c r="C1844" s="4" t="s">
        <v>1415</v>
      </c>
      <c r="D1844" s="3" t="s">
        <v>28</v>
      </c>
      <c r="E1844" s="18">
        <v>7</v>
      </c>
      <c r="F1844" s="18"/>
      <c r="G1844" s="18"/>
      <c r="H1844" s="18"/>
      <c r="I1844" s="18"/>
      <c r="J1844" s="97">
        <f t="shared" si="1201"/>
        <v>7</v>
      </c>
      <c r="K1844" s="3">
        <v>100.66</v>
      </c>
      <c r="L1844" s="3">
        <f t="shared" si="1202"/>
        <v>704.62</v>
      </c>
      <c r="M1844" s="3">
        <v>100.98</v>
      </c>
      <c r="N1844" s="3">
        <f t="shared" si="1203"/>
        <v>706.86</v>
      </c>
      <c r="O1844" s="3">
        <f t="shared" si="1204"/>
        <v>0.32000000000000739</v>
      </c>
      <c r="P1844" s="3">
        <f t="shared" si="1204"/>
        <v>2.2400000000000091</v>
      </c>
      <c r="R1844" s="3">
        <f t="shared" si="1205"/>
        <v>0</v>
      </c>
      <c r="S1844" s="3">
        <f t="shared" si="1206"/>
        <v>0</v>
      </c>
      <c r="T1844" s="3">
        <f t="shared" si="1207"/>
        <v>0</v>
      </c>
      <c r="U1844" s="3">
        <f t="shared" si="1208"/>
        <v>0</v>
      </c>
    </row>
    <row r="1845" spans="2:21" s="1" customFormat="1" ht="15" customHeight="1" x14ac:dyDescent="0.3">
      <c r="B1845" s="4" t="s">
        <v>3495</v>
      </c>
      <c r="C1845" s="4" t="s">
        <v>1413</v>
      </c>
      <c r="D1845" s="3" t="s">
        <v>28</v>
      </c>
      <c r="E1845" s="18">
        <v>12</v>
      </c>
      <c r="F1845" s="18"/>
      <c r="G1845" s="18"/>
      <c r="H1845" s="18"/>
      <c r="I1845" s="18"/>
      <c r="J1845" s="97">
        <f t="shared" si="1201"/>
        <v>12</v>
      </c>
      <c r="K1845" s="3">
        <v>84.71</v>
      </c>
      <c r="L1845" s="3">
        <f t="shared" si="1202"/>
        <v>1016.52</v>
      </c>
      <c r="M1845" s="3">
        <v>85.03</v>
      </c>
      <c r="N1845" s="3">
        <f t="shared" si="1203"/>
        <v>1020.36</v>
      </c>
      <c r="O1845" s="3">
        <f t="shared" si="1204"/>
        <v>0.32000000000000739</v>
      </c>
      <c r="P1845" s="3">
        <f t="shared" si="1204"/>
        <v>3.8400000000000318</v>
      </c>
      <c r="R1845" s="3">
        <f t="shared" si="1205"/>
        <v>0</v>
      </c>
      <c r="S1845" s="3">
        <f t="shared" si="1206"/>
        <v>0</v>
      </c>
      <c r="T1845" s="3">
        <f t="shared" si="1207"/>
        <v>0</v>
      </c>
      <c r="U1845" s="3">
        <f t="shared" si="1208"/>
        <v>0</v>
      </c>
    </row>
    <row r="1846" spans="2:21" s="1" customFormat="1" ht="15" customHeight="1" x14ac:dyDescent="0.3">
      <c r="B1846" s="4" t="s">
        <v>3496</v>
      </c>
      <c r="C1846" s="4" t="s">
        <v>1411</v>
      </c>
      <c r="D1846" s="3" t="s">
        <v>28</v>
      </c>
      <c r="E1846" s="18">
        <v>45</v>
      </c>
      <c r="F1846" s="18"/>
      <c r="G1846" s="18"/>
      <c r="H1846" s="18"/>
      <c r="I1846" s="18"/>
      <c r="J1846" s="97">
        <f t="shared" si="1201"/>
        <v>45</v>
      </c>
      <c r="K1846" s="3">
        <v>67.260000000000005</v>
      </c>
      <c r="L1846" s="3">
        <f t="shared" si="1202"/>
        <v>3026.7</v>
      </c>
      <c r="M1846" s="3">
        <v>67.58</v>
      </c>
      <c r="N1846" s="3">
        <f t="shared" si="1203"/>
        <v>3041.1</v>
      </c>
      <c r="O1846" s="3">
        <f t="shared" si="1204"/>
        <v>0.31999999999999318</v>
      </c>
      <c r="P1846" s="3">
        <f t="shared" si="1204"/>
        <v>14.400000000000091</v>
      </c>
      <c r="R1846" s="3">
        <f t="shared" si="1205"/>
        <v>0</v>
      </c>
      <c r="S1846" s="3">
        <f t="shared" si="1206"/>
        <v>0</v>
      </c>
      <c r="T1846" s="3">
        <f t="shared" si="1207"/>
        <v>0</v>
      </c>
      <c r="U1846" s="3">
        <f t="shared" si="1208"/>
        <v>0</v>
      </c>
    </row>
    <row r="1847" spans="2:21" s="1" customFormat="1" ht="15" customHeight="1" x14ac:dyDescent="0.3">
      <c r="B1847" s="4" t="s">
        <v>3497</v>
      </c>
      <c r="C1847" s="4" t="s">
        <v>1409</v>
      </c>
      <c r="D1847" s="3" t="s">
        <v>28</v>
      </c>
      <c r="E1847" s="18">
        <v>51</v>
      </c>
      <c r="F1847" s="18"/>
      <c r="G1847" s="18"/>
      <c r="H1847" s="18"/>
      <c r="I1847" s="18"/>
      <c r="J1847" s="97">
        <f t="shared" si="1201"/>
        <v>51</v>
      </c>
      <c r="K1847" s="3">
        <v>56.93</v>
      </c>
      <c r="L1847" s="3">
        <f t="shared" si="1202"/>
        <v>2903.43</v>
      </c>
      <c r="M1847" s="3">
        <v>57.25</v>
      </c>
      <c r="N1847" s="3">
        <f t="shared" si="1203"/>
        <v>2919.75</v>
      </c>
      <c r="O1847" s="3">
        <f t="shared" si="1204"/>
        <v>0.32000000000000028</v>
      </c>
      <c r="P1847" s="3">
        <f t="shared" si="1204"/>
        <v>16.320000000000164</v>
      </c>
      <c r="R1847" s="3">
        <f t="shared" si="1205"/>
        <v>0</v>
      </c>
      <c r="S1847" s="3">
        <f t="shared" si="1206"/>
        <v>0</v>
      </c>
      <c r="T1847" s="3">
        <f t="shared" si="1207"/>
        <v>0</v>
      </c>
      <c r="U1847" s="3">
        <f t="shared" si="1208"/>
        <v>0</v>
      </c>
    </row>
    <row r="1848" spans="2:21" s="1" customFormat="1" ht="15" customHeight="1" x14ac:dyDescent="0.3">
      <c r="B1848" s="4" t="s">
        <v>3498</v>
      </c>
      <c r="C1848" s="4" t="s">
        <v>3499</v>
      </c>
      <c r="D1848" s="3" t="s">
        <v>28</v>
      </c>
      <c r="E1848" s="18">
        <v>2</v>
      </c>
      <c r="F1848" s="18"/>
      <c r="G1848" s="18"/>
      <c r="H1848" s="18"/>
      <c r="I1848" s="18"/>
      <c r="J1848" s="97">
        <f t="shared" si="1201"/>
        <v>2</v>
      </c>
      <c r="K1848" s="3">
        <v>59.24</v>
      </c>
      <c r="L1848" s="3">
        <f t="shared" si="1202"/>
        <v>118.48</v>
      </c>
      <c r="M1848" s="3">
        <v>59.5</v>
      </c>
      <c r="N1848" s="3">
        <f t="shared" si="1203"/>
        <v>119</v>
      </c>
      <c r="O1848" s="3">
        <f t="shared" si="1204"/>
        <v>0.25999999999999801</v>
      </c>
      <c r="P1848" s="3">
        <f t="shared" si="1204"/>
        <v>0.51999999999999602</v>
      </c>
      <c r="R1848" s="3">
        <f t="shared" si="1205"/>
        <v>0</v>
      </c>
      <c r="S1848" s="3">
        <f t="shared" si="1206"/>
        <v>0</v>
      </c>
      <c r="T1848" s="3">
        <f t="shared" si="1207"/>
        <v>0</v>
      </c>
      <c r="U1848" s="3">
        <f t="shared" si="1208"/>
        <v>0</v>
      </c>
    </row>
    <row r="1849" spans="2:21" s="1" customFormat="1" ht="15" customHeight="1" x14ac:dyDescent="0.3">
      <c r="B1849" s="4" t="s">
        <v>3500</v>
      </c>
      <c r="C1849" s="4" t="s">
        <v>1451</v>
      </c>
      <c r="D1849" s="3" t="s">
        <v>28</v>
      </c>
      <c r="E1849" s="18">
        <v>2</v>
      </c>
      <c r="F1849" s="18"/>
      <c r="G1849" s="18"/>
      <c r="H1849" s="18"/>
      <c r="I1849" s="18"/>
      <c r="J1849" s="97">
        <f t="shared" si="1201"/>
        <v>2</v>
      </c>
      <c r="K1849" s="3">
        <v>79.95</v>
      </c>
      <c r="L1849" s="3">
        <f t="shared" si="1202"/>
        <v>159.9</v>
      </c>
      <c r="M1849" s="3">
        <v>80.22</v>
      </c>
      <c r="N1849" s="3">
        <f t="shared" si="1203"/>
        <v>160.44</v>
      </c>
      <c r="O1849" s="3">
        <f t="shared" si="1204"/>
        <v>0.26999999999999602</v>
      </c>
      <c r="P1849" s="3">
        <f t="shared" si="1204"/>
        <v>0.53999999999999204</v>
      </c>
      <c r="R1849" s="3">
        <f t="shared" si="1205"/>
        <v>0</v>
      </c>
      <c r="S1849" s="3">
        <f t="shared" si="1206"/>
        <v>0</v>
      </c>
      <c r="T1849" s="3">
        <f t="shared" si="1207"/>
        <v>0</v>
      </c>
      <c r="U1849" s="3">
        <f t="shared" si="1208"/>
        <v>0</v>
      </c>
    </row>
    <row r="1850" spans="2:21" s="1" customFormat="1" ht="15" customHeight="1" x14ac:dyDescent="0.3">
      <c r="B1850" s="4" t="s">
        <v>3501</v>
      </c>
      <c r="C1850" s="4" t="s">
        <v>1449</v>
      </c>
      <c r="D1850" s="3" t="s">
        <v>28</v>
      </c>
      <c r="E1850" s="18">
        <v>2</v>
      </c>
      <c r="F1850" s="18"/>
      <c r="G1850" s="18"/>
      <c r="H1850" s="18"/>
      <c r="I1850" s="18"/>
      <c r="J1850" s="97">
        <f t="shared" si="1201"/>
        <v>2</v>
      </c>
      <c r="K1850" s="3">
        <v>76.900000000000006</v>
      </c>
      <c r="L1850" s="3">
        <f t="shared" si="1202"/>
        <v>153.80000000000001</v>
      </c>
      <c r="M1850" s="3">
        <v>77.17</v>
      </c>
      <c r="N1850" s="3">
        <f t="shared" si="1203"/>
        <v>154.34</v>
      </c>
      <c r="O1850" s="3">
        <f t="shared" si="1204"/>
        <v>0.26999999999999602</v>
      </c>
      <c r="P1850" s="3">
        <f t="shared" si="1204"/>
        <v>0.53999999999999204</v>
      </c>
      <c r="R1850" s="3">
        <f t="shared" si="1205"/>
        <v>0</v>
      </c>
      <c r="S1850" s="3">
        <f t="shared" si="1206"/>
        <v>0</v>
      </c>
      <c r="T1850" s="3">
        <f t="shared" si="1207"/>
        <v>0</v>
      </c>
      <c r="U1850" s="3">
        <f t="shared" si="1208"/>
        <v>0</v>
      </c>
    </row>
    <row r="1851" spans="2:21" s="1" customFormat="1" ht="15" customHeight="1" x14ac:dyDescent="0.3">
      <c r="B1851" s="4" t="s">
        <v>3502</v>
      </c>
      <c r="C1851" s="4" t="s">
        <v>3503</v>
      </c>
      <c r="D1851" s="3" t="s">
        <v>28</v>
      </c>
      <c r="E1851" s="18">
        <v>3</v>
      </c>
      <c r="F1851" s="18"/>
      <c r="G1851" s="18"/>
      <c r="H1851" s="18"/>
      <c r="I1851" s="18"/>
      <c r="J1851" s="97">
        <f t="shared" si="1201"/>
        <v>3</v>
      </c>
      <c r="K1851" s="3">
        <v>76.900000000000006</v>
      </c>
      <c r="L1851" s="3">
        <f t="shared" si="1202"/>
        <v>230.7</v>
      </c>
      <c r="M1851" s="3">
        <v>77.17</v>
      </c>
      <c r="N1851" s="3">
        <f t="shared" si="1203"/>
        <v>231.51</v>
      </c>
      <c r="O1851" s="3">
        <f t="shared" si="1204"/>
        <v>0.26999999999999602</v>
      </c>
      <c r="P1851" s="3">
        <f t="shared" si="1204"/>
        <v>0.81000000000000227</v>
      </c>
      <c r="R1851" s="3">
        <f t="shared" si="1205"/>
        <v>0</v>
      </c>
      <c r="S1851" s="3">
        <f t="shared" si="1206"/>
        <v>0</v>
      </c>
      <c r="T1851" s="3">
        <f t="shared" si="1207"/>
        <v>0</v>
      </c>
      <c r="U1851" s="3">
        <f t="shared" si="1208"/>
        <v>0</v>
      </c>
    </row>
    <row r="1852" spans="2:21" s="1" customFormat="1" ht="15" customHeight="1" x14ac:dyDescent="0.3">
      <c r="B1852" s="4" t="s">
        <v>3504</v>
      </c>
      <c r="C1852" s="4" t="s">
        <v>1445</v>
      </c>
      <c r="D1852" s="3" t="s">
        <v>28</v>
      </c>
      <c r="E1852" s="18">
        <v>3</v>
      </c>
      <c r="F1852" s="18"/>
      <c r="G1852" s="18"/>
      <c r="H1852" s="18"/>
      <c r="I1852" s="18"/>
      <c r="J1852" s="97">
        <f t="shared" si="1201"/>
        <v>3</v>
      </c>
      <c r="K1852" s="3">
        <v>74.77</v>
      </c>
      <c r="L1852" s="3">
        <f t="shared" si="1202"/>
        <v>224.31</v>
      </c>
      <c r="M1852" s="3">
        <v>75.040000000000006</v>
      </c>
      <c r="N1852" s="3">
        <f t="shared" si="1203"/>
        <v>225.12</v>
      </c>
      <c r="O1852" s="3">
        <f t="shared" si="1204"/>
        <v>0.27000000000001023</v>
      </c>
      <c r="P1852" s="3">
        <f t="shared" si="1204"/>
        <v>0.81000000000000227</v>
      </c>
      <c r="R1852" s="3">
        <f t="shared" si="1205"/>
        <v>0</v>
      </c>
      <c r="S1852" s="3">
        <f t="shared" si="1206"/>
        <v>0</v>
      </c>
      <c r="T1852" s="3">
        <f t="shared" si="1207"/>
        <v>0</v>
      </c>
      <c r="U1852" s="3">
        <f t="shared" si="1208"/>
        <v>0</v>
      </c>
    </row>
    <row r="1853" spans="2:21" s="1" customFormat="1" ht="15" customHeight="1" x14ac:dyDescent="0.3">
      <c r="B1853" s="4" t="s">
        <v>3505</v>
      </c>
      <c r="C1853" s="4" t="s">
        <v>1443</v>
      </c>
      <c r="D1853" s="3" t="s">
        <v>28</v>
      </c>
      <c r="E1853" s="18">
        <v>3</v>
      </c>
      <c r="F1853" s="18"/>
      <c r="G1853" s="18"/>
      <c r="H1853" s="18"/>
      <c r="I1853" s="18"/>
      <c r="J1853" s="97">
        <f t="shared" si="1201"/>
        <v>3</v>
      </c>
      <c r="K1853" s="3">
        <v>74.97</v>
      </c>
      <c r="L1853" s="3">
        <f t="shared" si="1202"/>
        <v>224.91</v>
      </c>
      <c r="M1853" s="3">
        <v>75.239999999999995</v>
      </c>
      <c r="N1853" s="3">
        <f t="shared" si="1203"/>
        <v>225.72</v>
      </c>
      <c r="O1853" s="3">
        <f t="shared" si="1204"/>
        <v>0.26999999999999602</v>
      </c>
      <c r="P1853" s="3">
        <f t="shared" si="1204"/>
        <v>0.81000000000000227</v>
      </c>
      <c r="R1853" s="3">
        <f t="shared" si="1205"/>
        <v>0</v>
      </c>
      <c r="S1853" s="3">
        <f t="shared" si="1206"/>
        <v>0</v>
      </c>
      <c r="T1853" s="3">
        <f t="shared" si="1207"/>
        <v>0</v>
      </c>
      <c r="U1853" s="3">
        <f t="shared" si="1208"/>
        <v>0</v>
      </c>
    </row>
    <row r="1854" spans="2:21" s="1" customFormat="1" ht="15" customHeight="1" x14ac:dyDescent="0.3">
      <c r="B1854" s="4" t="s">
        <v>3506</v>
      </c>
      <c r="C1854" s="4" t="s">
        <v>2970</v>
      </c>
      <c r="D1854" s="3" t="s">
        <v>28</v>
      </c>
      <c r="E1854" s="18">
        <v>5</v>
      </c>
      <c r="F1854" s="18"/>
      <c r="G1854" s="18"/>
      <c r="H1854" s="18"/>
      <c r="I1854" s="18"/>
      <c r="J1854" s="97">
        <f t="shared" si="1201"/>
        <v>5</v>
      </c>
      <c r="K1854" s="3">
        <v>56.6</v>
      </c>
      <c r="L1854" s="3">
        <f t="shared" si="1202"/>
        <v>283</v>
      </c>
      <c r="M1854" s="3">
        <v>56.87</v>
      </c>
      <c r="N1854" s="3">
        <f t="shared" si="1203"/>
        <v>284.35000000000002</v>
      </c>
      <c r="O1854" s="3">
        <f t="shared" si="1204"/>
        <v>0.26999999999999602</v>
      </c>
      <c r="P1854" s="3">
        <f t="shared" si="1204"/>
        <v>1.3500000000000227</v>
      </c>
      <c r="R1854" s="3">
        <f t="shared" si="1205"/>
        <v>0</v>
      </c>
      <c r="S1854" s="3">
        <f t="shared" si="1206"/>
        <v>0</v>
      </c>
      <c r="T1854" s="3">
        <f t="shared" si="1207"/>
        <v>0</v>
      </c>
      <c r="U1854" s="3">
        <f t="shared" si="1208"/>
        <v>0</v>
      </c>
    </row>
    <row r="1855" spans="2:21" s="1" customFormat="1" ht="15" customHeight="1" x14ac:dyDescent="0.3">
      <c r="B1855" s="4" t="s">
        <v>3507</v>
      </c>
      <c r="C1855" s="4" t="s">
        <v>1437</v>
      </c>
      <c r="D1855" s="3" t="s">
        <v>28</v>
      </c>
      <c r="E1855" s="18">
        <v>4</v>
      </c>
      <c r="F1855" s="18"/>
      <c r="G1855" s="18"/>
      <c r="H1855" s="18"/>
      <c r="I1855" s="18"/>
      <c r="J1855" s="97">
        <f t="shared" si="1201"/>
        <v>4</v>
      </c>
      <c r="K1855" s="3">
        <v>55.02</v>
      </c>
      <c r="L1855" s="3">
        <f t="shared" si="1202"/>
        <v>220.08</v>
      </c>
      <c r="M1855" s="3">
        <v>55.29</v>
      </c>
      <c r="N1855" s="3">
        <f t="shared" si="1203"/>
        <v>221.16</v>
      </c>
      <c r="O1855" s="3">
        <f t="shared" si="1204"/>
        <v>0.26999999999999602</v>
      </c>
      <c r="P1855" s="3">
        <f t="shared" si="1204"/>
        <v>1.0799999999999841</v>
      </c>
      <c r="R1855" s="3">
        <f t="shared" si="1205"/>
        <v>0</v>
      </c>
      <c r="S1855" s="3">
        <f t="shared" si="1206"/>
        <v>0</v>
      </c>
      <c r="T1855" s="3">
        <f t="shared" si="1207"/>
        <v>0</v>
      </c>
      <c r="U1855" s="3">
        <f t="shared" si="1208"/>
        <v>0</v>
      </c>
    </row>
    <row r="1856" spans="2:21" s="1" customFormat="1" ht="15" customHeight="1" x14ac:dyDescent="0.3">
      <c r="B1856" s="4" t="s">
        <v>3508</v>
      </c>
      <c r="C1856" s="4" t="s">
        <v>1435</v>
      </c>
      <c r="D1856" s="3" t="s">
        <v>28</v>
      </c>
      <c r="E1856" s="18">
        <v>10</v>
      </c>
      <c r="F1856" s="18"/>
      <c r="G1856" s="18"/>
      <c r="H1856" s="18"/>
      <c r="I1856" s="18"/>
      <c r="J1856" s="97">
        <f t="shared" si="1201"/>
        <v>10</v>
      </c>
      <c r="K1856" s="3">
        <v>56.11</v>
      </c>
      <c r="L1856" s="3">
        <f t="shared" si="1202"/>
        <v>561.1</v>
      </c>
      <c r="M1856" s="3">
        <v>56.38</v>
      </c>
      <c r="N1856" s="3">
        <f t="shared" si="1203"/>
        <v>563.79999999999995</v>
      </c>
      <c r="O1856" s="3">
        <f t="shared" si="1204"/>
        <v>0.27000000000000313</v>
      </c>
      <c r="P1856" s="3">
        <f t="shared" si="1204"/>
        <v>2.6999999999999318</v>
      </c>
      <c r="R1856" s="3">
        <f t="shared" si="1205"/>
        <v>0</v>
      </c>
      <c r="S1856" s="3">
        <f t="shared" si="1206"/>
        <v>0</v>
      </c>
      <c r="T1856" s="3">
        <f t="shared" si="1207"/>
        <v>0</v>
      </c>
      <c r="U1856" s="3">
        <f t="shared" si="1208"/>
        <v>0</v>
      </c>
    </row>
    <row r="1857" spans="2:21" s="1" customFormat="1" ht="15" customHeight="1" x14ac:dyDescent="0.3">
      <c r="B1857" s="4" t="s">
        <v>3509</v>
      </c>
      <c r="C1857" s="4" t="s">
        <v>1431</v>
      </c>
      <c r="D1857" s="3" t="s">
        <v>28</v>
      </c>
      <c r="E1857" s="18">
        <v>46</v>
      </c>
      <c r="F1857" s="18"/>
      <c r="G1857" s="18"/>
      <c r="H1857" s="18"/>
      <c r="I1857" s="18"/>
      <c r="J1857" s="97">
        <f t="shared" si="1201"/>
        <v>46</v>
      </c>
      <c r="K1857" s="3">
        <v>52.19</v>
      </c>
      <c r="L1857" s="3">
        <f t="shared" si="1202"/>
        <v>2400.7399999999998</v>
      </c>
      <c r="M1857" s="3">
        <v>52.46</v>
      </c>
      <c r="N1857" s="3">
        <f t="shared" si="1203"/>
        <v>2413.16</v>
      </c>
      <c r="O1857" s="3">
        <f t="shared" si="1204"/>
        <v>0.27000000000000313</v>
      </c>
      <c r="P1857" s="3">
        <f t="shared" si="1204"/>
        <v>12.420000000000073</v>
      </c>
      <c r="R1857" s="3">
        <f t="shared" si="1205"/>
        <v>0</v>
      </c>
      <c r="S1857" s="3">
        <f t="shared" si="1206"/>
        <v>0</v>
      </c>
      <c r="T1857" s="3">
        <f t="shared" si="1207"/>
        <v>0</v>
      </c>
      <c r="U1857" s="3">
        <f t="shared" si="1208"/>
        <v>0</v>
      </c>
    </row>
    <row r="1858" spans="2:21" s="1" customFormat="1" ht="15" customHeight="1" x14ac:dyDescent="0.3">
      <c r="B1858" s="4" t="s">
        <v>3510</v>
      </c>
      <c r="C1858" s="4" t="s">
        <v>3064</v>
      </c>
      <c r="D1858" s="3" t="s">
        <v>28</v>
      </c>
      <c r="E1858" s="18">
        <v>10</v>
      </c>
      <c r="F1858" s="18"/>
      <c r="G1858" s="18"/>
      <c r="H1858" s="18"/>
      <c r="I1858" s="18"/>
      <c r="J1858" s="97">
        <f t="shared" si="1201"/>
        <v>10</v>
      </c>
      <c r="K1858" s="3">
        <v>95.42</v>
      </c>
      <c r="L1858" s="3">
        <f t="shared" si="1202"/>
        <v>954.2</v>
      </c>
      <c r="M1858" s="3">
        <v>96</v>
      </c>
      <c r="N1858" s="3">
        <f t="shared" si="1203"/>
        <v>960</v>
      </c>
      <c r="O1858" s="3">
        <f t="shared" si="1204"/>
        <v>0.57999999999999829</v>
      </c>
      <c r="P1858" s="3">
        <f t="shared" si="1204"/>
        <v>5.7999999999999545</v>
      </c>
      <c r="R1858" s="3">
        <f t="shared" si="1205"/>
        <v>0</v>
      </c>
      <c r="S1858" s="3">
        <f t="shared" si="1206"/>
        <v>0</v>
      </c>
      <c r="T1858" s="3">
        <f t="shared" si="1207"/>
        <v>0</v>
      </c>
      <c r="U1858" s="3">
        <f t="shared" si="1208"/>
        <v>0</v>
      </c>
    </row>
    <row r="1859" spans="2:21" s="1" customFormat="1" ht="15" customHeight="1" x14ac:dyDescent="0.3">
      <c r="B1859" s="4" t="s">
        <v>3511</v>
      </c>
      <c r="C1859" s="4" t="s">
        <v>3066</v>
      </c>
      <c r="D1859" s="3" t="s">
        <v>28</v>
      </c>
      <c r="E1859" s="18">
        <v>5</v>
      </c>
      <c r="F1859" s="18"/>
      <c r="G1859" s="18"/>
      <c r="H1859" s="18"/>
      <c r="I1859" s="18"/>
      <c r="J1859" s="97">
        <f t="shared" si="1201"/>
        <v>5</v>
      </c>
      <c r="K1859" s="3">
        <v>86.92</v>
      </c>
      <c r="L1859" s="3">
        <f t="shared" si="1202"/>
        <v>434.6</v>
      </c>
      <c r="M1859" s="3">
        <v>87.5</v>
      </c>
      <c r="N1859" s="3">
        <f t="shared" si="1203"/>
        <v>437.5</v>
      </c>
      <c r="O1859" s="3">
        <f t="shared" si="1204"/>
        <v>0.57999999999999829</v>
      </c>
      <c r="P1859" s="3">
        <f t="shared" si="1204"/>
        <v>2.8999999999999773</v>
      </c>
      <c r="R1859" s="3">
        <f t="shared" si="1205"/>
        <v>0</v>
      </c>
      <c r="S1859" s="3">
        <f t="shared" si="1206"/>
        <v>0</v>
      </c>
      <c r="T1859" s="3">
        <f t="shared" si="1207"/>
        <v>0</v>
      </c>
      <c r="U1859" s="3">
        <f t="shared" si="1208"/>
        <v>0</v>
      </c>
    </row>
    <row r="1860" spans="2:21" s="1" customFormat="1" ht="15" customHeight="1" x14ac:dyDescent="0.3">
      <c r="B1860" s="4" t="s">
        <v>3512</v>
      </c>
      <c r="C1860" s="4" t="s">
        <v>3068</v>
      </c>
      <c r="D1860" s="3" t="s">
        <v>28</v>
      </c>
      <c r="E1860" s="18">
        <v>4</v>
      </c>
      <c r="F1860" s="18"/>
      <c r="G1860" s="18"/>
      <c r="H1860" s="18"/>
      <c r="I1860" s="18"/>
      <c r="J1860" s="97">
        <f t="shared" si="1201"/>
        <v>4</v>
      </c>
      <c r="K1860" s="3">
        <v>73.92</v>
      </c>
      <c r="L1860" s="3">
        <f t="shared" si="1202"/>
        <v>295.68</v>
      </c>
      <c r="M1860" s="3">
        <v>74.5</v>
      </c>
      <c r="N1860" s="3">
        <f t="shared" si="1203"/>
        <v>298</v>
      </c>
      <c r="O1860" s="3">
        <f t="shared" si="1204"/>
        <v>0.57999999999999829</v>
      </c>
      <c r="P1860" s="3">
        <f t="shared" si="1204"/>
        <v>2.3199999999999932</v>
      </c>
      <c r="R1860" s="3">
        <f t="shared" si="1205"/>
        <v>0</v>
      </c>
      <c r="S1860" s="3">
        <f t="shared" si="1206"/>
        <v>0</v>
      </c>
      <c r="T1860" s="3">
        <f t="shared" si="1207"/>
        <v>0</v>
      </c>
      <c r="U1860" s="3">
        <f t="shared" si="1208"/>
        <v>0</v>
      </c>
    </row>
    <row r="1861" spans="2:21" s="1" customFormat="1" ht="15" customHeight="1" x14ac:dyDescent="0.3">
      <c r="B1861" s="4" t="s">
        <v>3513</v>
      </c>
      <c r="C1861" s="4" t="s">
        <v>2978</v>
      </c>
      <c r="D1861" s="3" t="s">
        <v>28</v>
      </c>
      <c r="E1861" s="18">
        <v>5</v>
      </c>
      <c r="F1861" s="18"/>
      <c r="G1861" s="18"/>
      <c r="H1861" s="18"/>
      <c r="I1861" s="18"/>
      <c r="J1861" s="97">
        <f t="shared" si="1201"/>
        <v>5</v>
      </c>
      <c r="K1861" s="3">
        <v>69.92</v>
      </c>
      <c r="L1861" s="3">
        <f t="shared" si="1202"/>
        <v>349.6</v>
      </c>
      <c r="M1861" s="3">
        <v>70.5</v>
      </c>
      <c r="N1861" s="3">
        <f t="shared" si="1203"/>
        <v>352.5</v>
      </c>
      <c r="O1861" s="3">
        <f t="shared" si="1204"/>
        <v>0.57999999999999829</v>
      </c>
      <c r="P1861" s="3">
        <f t="shared" si="1204"/>
        <v>2.8999999999999773</v>
      </c>
      <c r="R1861" s="3">
        <f t="shared" si="1205"/>
        <v>0</v>
      </c>
      <c r="S1861" s="3">
        <f t="shared" si="1206"/>
        <v>0</v>
      </c>
      <c r="T1861" s="3">
        <f t="shared" si="1207"/>
        <v>0</v>
      </c>
      <c r="U1861" s="3">
        <f t="shared" si="1208"/>
        <v>0</v>
      </c>
    </row>
    <row r="1862" spans="2:21" s="1" customFormat="1" ht="15" customHeight="1" x14ac:dyDescent="0.3">
      <c r="B1862" s="4" t="s">
        <v>3514</v>
      </c>
      <c r="C1862" s="4" t="s">
        <v>2980</v>
      </c>
      <c r="D1862" s="3" t="s">
        <v>28</v>
      </c>
      <c r="E1862" s="18">
        <v>225</v>
      </c>
      <c r="F1862" s="18"/>
      <c r="G1862" s="18"/>
      <c r="H1862" s="18"/>
      <c r="I1862" s="18"/>
      <c r="J1862" s="97">
        <f t="shared" si="1201"/>
        <v>225</v>
      </c>
      <c r="K1862" s="3">
        <v>72.52</v>
      </c>
      <c r="L1862" s="3">
        <f t="shared" si="1202"/>
        <v>16317</v>
      </c>
      <c r="M1862" s="3">
        <v>73.099999999999994</v>
      </c>
      <c r="N1862" s="3">
        <f t="shared" si="1203"/>
        <v>16447.5</v>
      </c>
      <c r="O1862" s="3">
        <f t="shared" si="1204"/>
        <v>0.57999999999999829</v>
      </c>
      <c r="P1862" s="3">
        <f t="shared" si="1204"/>
        <v>130.5</v>
      </c>
      <c r="R1862" s="3">
        <f t="shared" si="1205"/>
        <v>0</v>
      </c>
      <c r="S1862" s="3">
        <f t="shared" si="1206"/>
        <v>0</v>
      </c>
      <c r="T1862" s="3">
        <f t="shared" si="1207"/>
        <v>0</v>
      </c>
      <c r="U1862" s="3">
        <f t="shared" si="1208"/>
        <v>0</v>
      </c>
    </row>
    <row r="1863" spans="2:21" s="1" customFormat="1" ht="15" customHeight="1" x14ac:dyDescent="0.3">
      <c r="B1863" s="4" t="s">
        <v>3515</v>
      </c>
      <c r="C1863" s="4" t="s">
        <v>3073</v>
      </c>
      <c r="D1863" s="3" t="s">
        <v>28</v>
      </c>
      <c r="E1863" s="18">
        <v>3</v>
      </c>
      <c r="F1863" s="18"/>
      <c r="G1863" s="18"/>
      <c r="H1863" s="18"/>
      <c r="I1863" s="18"/>
      <c r="J1863" s="97">
        <f t="shared" si="1201"/>
        <v>3</v>
      </c>
      <c r="K1863" s="3">
        <v>65.84</v>
      </c>
      <c r="L1863" s="3">
        <f t="shared" si="1202"/>
        <v>197.52</v>
      </c>
      <c r="M1863" s="3">
        <v>66.42</v>
      </c>
      <c r="N1863" s="3">
        <f t="shared" si="1203"/>
        <v>199.26</v>
      </c>
      <c r="O1863" s="3">
        <f t="shared" si="1204"/>
        <v>0.57999999999999829</v>
      </c>
      <c r="P1863" s="3">
        <f t="shared" si="1204"/>
        <v>1.7399999999999807</v>
      </c>
      <c r="R1863" s="3">
        <f t="shared" si="1205"/>
        <v>0</v>
      </c>
      <c r="S1863" s="3">
        <f t="shared" si="1206"/>
        <v>0</v>
      </c>
      <c r="T1863" s="3">
        <f t="shared" si="1207"/>
        <v>0</v>
      </c>
      <c r="U1863" s="3">
        <f t="shared" si="1208"/>
        <v>0</v>
      </c>
    </row>
    <row r="1864" spans="2:21" s="1" customFormat="1" ht="15" customHeight="1" x14ac:dyDescent="0.3">
      <c r="B1864" s="4" t="s">
        <v>3516</v>
      </c>
      <c r="C1864" s="4" t="s">
        <v>3075</v>
      </c>
      <c r="D1864" s="3" t="s">
        <v>28</v>
      </c>
      <c r="E1864" s="18">
        <v>13</v>
      </c>
      <c r="F1864" s="18"/>
      <c r="G1864" s="18"/>
      <c r="H1864" s="18"/>
      <c r="I1864" s="18"/>
      <c r="J1864" s="97">
        <f t="shared" si="1201"/>
        <v>13</v>
      </c>
      <c r="K1864" s="3">
        <v>62.34</v>
      </c>
      <c r="L1864" s="3">
        <f t="shared" si="1202"/>
        <v>810.42</v>
      </c>
      <c r="M1864" s="3">
        <v>62.92</v>
      </c>
      <c r="N1864" s="3">
        <f t="shared" si="1203"/>
        <v>817.96</v>
      </c>
      <c r="O1864" s="3">
        <f t="shared" si="1204"/>
        <v>0.57999999999999829</v>
      </c>
      <c r="P1864" s="3">
        <f t="shared" si="1204"/>
        <v>7.5400000000000773</v>
      </c>
      <c r="R1864" s="3">
        <f t="shared" si="1205"/>
        <v>0</v>
      </c>
      <c r="S1864" s="3">
        <f t="shared" si="1206"/>
        <v>0</v>
      </c>
      <c r="T1864" s="3">
        <f t="shared" si="1207"/>
        <v>0</v>
      </c>
      <c r="U1864" s="3">
        <f t="shared" si="1208"/>
        <v>0</v>
      </c>
    </row>
    <row r="1865" spans="2:21" s="1" customFormat="1" ht="15" customHeight="1" x14ac:dyDescent="0.3">
      <c r="B1865" s="4" t="s">
        <v>3517</v>
      </c>
      <c r="C1865" s="4" t="s">
        <v>3077</v>
      </c>
      <c r="D1865" s="3" t="s">
        <v>28</v>
      </c>
      <c r="E1865" s="18">
        <v>6</v>
      </c>
      <c r="F1865" s="18"/>
      <c r="G1865" s="18"/>
      <c r="H1865" s="18"/>
      <c r="I1865" s="18"/>
      <c r="J1865" s="97">
        <f t="shared" si="1201"/>
        <v>6</v>
      </c>
      <c r="K1865" s="3">
        <v>59.44</v>
      </c>
      <c r="L1865" s="3">
        <f t="shared" si="1202"/>
        <v>356.64</v>
      </c>
      <c r="M1865" s="3">
        <v>60.02</v>
      </c>
      <c r="N1865" s="3">
        <f t="shared" si="1203"/>
        <v>360.12</v>
      </c>
      <c r="O1865" s="3">
        <f t="shared" si="1204"/>
        <v>0.5800000000000054</v>
      </c>
      <c r="P1865" s="3">
        <f t="shared" si="1204"/>
        <v>3.4800000000000182</v>
      </c>
      <c r="R1865" s="3">
        <f t="shared" si="1205"/>
        <v>0</v>
      </c>
      <c r="S1865" s="3">
        <f t="shared" si="1206"/>
        <v>0</v>
      </c>
      <c r="T1865" s="3">
        <f t="shared" si="1207"/>
        <v>0</v>
      </c>
      <c r="U1865" s="3">
        <f t="shared" si="1208"/>
        <v>0</v>
      </c>
    </row>
    <row r="1866" spans="2:21" s="1" customFormat="1" ht="15" customHeight="1" x14ac:dyDescent="0.3">
      <c r="B1866" s="4" t="s">
        <v>3518</v>
      </c>
      <c r="C1866" s="4" t="s">
        <v>3079</v>
      </c>
      <c r="D1866" s="3" t="s">
        <v>28</v>
      </c>
      <c r="E1866" s="18">
        <v>3</v>
      </c>
      <c r="F1866" s="18"/>
      <c r="G1866" s="18"/>
      <c r="H1866" s="18"/>
      <c r="I1866" s="18"/>
      <c r="J1866" s="97">
        <f t="shared" si="1201"/>
        <v>3</v>
      </c>
      <c r="K1866" s="3">
        <v>57.34</v>
      </c>
      <c r="L1866" s="3">
        <f t="shared" si="1202"/>
        <v>172.02</v>
      </c>
      <c r="M1866" s="3">
        <v>57.92</v>
      </c>
      <c r="N1866" s="3">
        <f t="shared" si="1203"/>
        <v>173.76</v>
      </c>
      <c r="O1866" s="3">
        <f t="shared" si="1204"/>
        <v>0.57999999999999829</v>
      </c>
      <c r="P1866" s="3">
        <f t="shared" si="1204"/>
        <v>1.7399999999999807</v>
      </c>
      <c r="R1866" s="3">
        <f t="shared" si="1205"/>
        <v>0</v>
      </c>
      <c r="S1866" s="3">
        <f t="shared" si="1206"/>
        <v>0</v>
      </c>
      <c r="T1866" s="3">
        <f t="shared" si="1207"/>
        <v>0</v>
      </c>
      <c r="U1866" s="3">
        <f t="shared" si="1208"/>
        <v>0</v>
      </c>
    </row>
    <row r="1867" spans="2:21" s="1" customFormat="1" ht="15" customHeight="1" x14ac:dyDescent="0.3">
      <c r="B1867" s="4" t="s">
        <v>3519</v>
      </c>
      <c r="C1867" s="4" t="s">
        <v>3081</v>
      </c>
      <c r="D1867" s="3" t="s">
        <v>28</v>
      </c>
      <c r="E1867" s="18">
        <v>28</v>
      </c>
      <c r="F1867" s="18"/>
      <c r="G1867" s="18"/>
      <c r="H1867" s="18"/>
      <c r="I1867" s="18"/>
      <c r="J1867" s="97">
        <f t="shared" si="1201"/>
        <v>28</v>
      </c>
      <c r="K1867" s="3">
        <v>55.74</v>
      </c>
      <c r="L1867" s="3">
        <f t="shared" si="1202"/>
        <v>1560.72</v>
      </c>
      <c r="M1867" s="3">
        <v>56.32</v>
      </c>
      <c r="N1867" s="3">
        <f t="shared" si="1203"/>
        <v>1576.96</v>
      </c>
      <c r="O1867" s="3">
        <f t="shared" si="1204"/>
        <v>0.57999999999999829</v>
      </c>
      <c r="P1867" s="3">
        <f t="shared" si="1204"/>
        <v>16.240000000000009</v>
      </c>
      <c r="R1867" s="3">
        <f t="shared" si="1205"/>
        <v>0</v>
      </c>
      <c r="S1867" s="3">
        <f t="shared" si="1206"/>
        <v>0</v>
      </c>
      <c r="T1867" s="3">
        <f t="shared" si="1207"/>
        <v>0</v>
      </c>
      <c r="U1867" s="3">
        <f t="shared" si="1208"/>
        <v>0</v>
      </c>
    </row>
    <row r="1868" spans="2:21" s="1" customFormat="1" ht="19.95" customHeight="1" x14ac:dyDescent="0.3">
      <c r="B1868" s="6" t="s">
        <v>3520</v>
      </c>
      <c r="C1868" s="6" t="s">
        <v>1497</v>
      </c>
      <c r="D1868" s="5"/>
      <c r="E1868" s="19"/>
      <c r="F1868" s="19"/>
      <c r="G1868" s="19"/>
      <c r="H1868" s="19"/>
      <c r="I1868" s="19"/>
      <c r="J1868" s="19"/>
      <c r="K1868" s="5"/>
      <c r="L1868" s="5">
        <f>SUM(L1869:L1873)</f>
        <v>13804.080000000002</v>
      </c>
      <c r="M1868" s="5"/>
      <c r="N1868" s="5">
        <f>SUM(N1869:N1873)</f>
        <v>13954.6</v>
      </c>
      <c r="O1868" s="5"/>
      <c r="P1868" s="5">
        <f>SUM(P1869:P1873)</f>
        <v>150.52000000000044</v>
      </c>
      <c r="R1868" s="5">
        <f t="shared" ref="R1868:U1868" si="1209">SUM(R1869:R1873)</f>
        <v>0</v>
      </c>
      <c r="S1868" s="5">
        <f t="shared" si="1209"/>
        <v>0</v>
      </c>
      <c r="T1868" s="5">
        <f t="shared" si="1209"/>
        <v>0</v>
      </c>
      <c r="U1868" s="5">
        <f t="shared" si="1209"/>
        <v>0</v>
      </c>
    </row>
    <row r="1869" spans="2:21" s="1" customFormat="1" ht="15" customHeight="1" x14ac:dyDescent="0.3">
      <c r="B1869" s="4" t="s">
        <v>3521</v>
      </c>
      <c r="C1869" s="4" t="s">
        <v>3086</v>
      </c>
      <c r="D1869" s="3" t="s">
        <v>28</v>
      </c>
      <c r="E1869" s="18">
        <v>3</v>
      </c>
      <c r="F1869" s="18"/>
      <c r="G1869" s="18"/>
      <c r="H1869" s="18"/>
      <c r="I1869" s="18"/>
      <c r="J1869" s="97">
        <f>SUM(E1869:I1869)</f>
        <v>3</v>
      </c>
      <c r="K1869" s="3">
        <v>260.43</v>
      </c>
      <c r="L1869" s="3">
        <f t="shared" ref="L1869:L1873" si="1210">+ROUND(+IF(J1869="",0,J1869*K1869),2)</f>
        <v>781.29</v>
      </c>
      <c r="M1869" s="3">
        <v>263.27</v>
      </c>
      <c r="N1869" s="3">
        <f t="shared" ref="N1869:N1873" si="1211">+ROUND(+IF(J1869="",0,J1869*M1869),2)</f>
        <v>789.81</v>
      </c>
      <c r="O1869" s="3">
        <f t="shared" ref="O1869:P1873" si="1212">+M1869-K1869</f>
        <v>2.839999999999975</v>
      </c>
      <c r="P1869" s="3">
        <f t="shared" si="1212"/>
        <v>8.5199999999999818</v>
      </c>
      <c r="R1869" s="3">
        <f t="shared" ref="R1869:U1873" si="1213">+ROUND($K1869*F1869,2)</f>
        <v>0</v>
      </c>
      <c r="S1869" s="3">
        <f t="shared" si="1213"/>
        <v>0</v>
      </c>
      <c r="T1869" s="3">
        <f t="shared" si="1213"/>
        <v>0</v>
      </c>
      <c r="U1869" s="3">
        <f t="shared" si="1213"/>
        <v>0</v>
      </c>
    </row>
    <row r="1870" spans="2:21" s="1" customFormat="1" ht="15" customHeight="1" x14ac:dyDescent="0.3">
      <c r="B1870" s="4" t="s">
        <v>3522</v>
      </c>
      <c r="C1870" s="4" t="s">
        <v>3088</v>
      </c>
      <c r="D1870" s="3" t="s">
        <v>28</v>
      </c>
      <c r="E1870" s="18">
        <v>13</v>
      </c>
      <c r="F1870" s="18"/>
      <c r="G1870" s="18"/>
      <c r="H1870" s="18"/>
      <c r="I1870" s="18"/>
      <c r="J1870" s="97">
        <f>SUM(E1870:I1870)</f>
        <v>13</v>
      </c>
      <c r="K1870" s="3">
        <v>222.43</v>
      </c>
      <c r="L1870" s="3">
        <f t="shared" si="1210"/>
        <v>2891.59</v>
      </c>
      <c r="M1870" s="3">
        <v>225.27</v>
      </c>
      <c r="N1870" s="3">
        <f t="shared" si="1211"/>
        <v>2928.51</v>
      </c>
      <c r="O1870" s="3">
        <f t="shared" si="1212"/>
        <v>2.8400000000000034</v>
      </c>
      <c r="P1870" s="3">
        <f t="shared" si="1212"/>
        <v>36.920000000000073</v>
      </c>
      <c r="R1870" s="3">
        <f t="shared" si="1213"/>
        <v>0</v>
      </c>
      <c r="S1870" s="3">
        <f t="shared" si="1213"/>
        <v>0</v>
      </c>
      <c r="T1870" s="3">
        <f t="shared" si="1213"/>
        <v>0</v>
      </c>
      <c r="U1870" s="3">
        <f t="shared" si="1213"/>
        <v>0</v>
      </c>
    </row>
    <row r="1871" spans="2:21" s="1" customFormat="1" ht="15" customHeight="1" x14ac:dyDescent="0.3">
      <c r="B1871" s="4" t="s">
        <v>3523</v>
      </c>
      <c r="C1871" s="4" t="s">
        <v>3090</v>
      </c>
      <c r="D1871" s="3" t="s">
        <v>28</v>
      </c>
      <c r="E1871" s="18">
        <v>6</v>
      </c>
      <c r="F1871" s="18"/>
      <c r="G1871" s="18"/>
      <c r="H1871" s="18"/>
      <c r="I1871" s="18"/>
      <c r="J1871" s="97">
        <f>SUM(E1871:I1871)</f>
        <v>6</v>
      </c>
      <c r="K1871" s="3">
        <v>453.15</v>
      </c>
      <c r="L1871" s="3">
        <f t="shared" si="1210"/>
        <v>2718.9</v>
      </c>
      <c r="M1871" s="3">
        <v>455.99</v>
      </c>
      <c r="N1871" s="3">
        <f t="shared" si="1211"/>
        <v>2735.94</v>
      </c>
      <c r="O1871" s="3">
        <f t="shared" si="1212"/>
        <v>2.8400000000000318</v>
      </c>
      <c r="P1871" s="3">
        <f t="shared" si="1212"/>
        <v>17.039999999999964</v>
      </c>
      <c r="R1871" s="3">
        <f t="shared" si="1213"/>
        <v>0</v>
      </c>
      <c r="S1871" s="3">
        <f t="shared" si="1213"/>
        <v>0</v>
      </c>
      <c r="T1871" s="3">
        <f t="shared" si="1213"/>
        <v>0</v>
      </c>
      <c r="U1871" s="3">
        <f t="shared" si="1213"/>
        <v>0</v>
      </c>
    </row>
    <row r="1872" spans="2:21" s="1" customFormat="1" ht="15" customHeight="1" x14ac:dyDescent="0.3">
      <c r="B1872" s="4" t="s">
        <v>3524</v>
      </c>
      <c r="C1872" s="4" t="s">
        <v>2993</v>
      </c>
      <c r="D1872" s="3" t="s">
        <v>28</v>
      </c>
      <c r="E1872" s="18">
        <v>3</v>
      </c>
      <c r="F1872" s="18"/>
      <c r="G1872" s="18"/>
      <c r="H1872" s="18"/>
      <c r="I1872" s="18"/>
      <c r="J1872" s="97">
        <f>SUM(E1872:I1872)</f>
        <v>3</v>
      </c>
      <c r="K1872" s="3">
        <v>299.74</v>
      </c>
      <c r="L1872" s="3">
        <f t="shared" si="1210"/>
        <v>899.22</v>
      </c>
      <c r="M1872" s="3">
        <v>302.58</v>
      </c>
      <c r="N1872" s="3">
        <f t="shared" si="1211"/>
        <v>907.74</v>
      </c>
      <c r="O1872" s="3">
        <f t="shared" si="1212"/>
        <v>2.839999999999975</v>
      </c>
      <c r="P1872" s="3">
        <f t="shared" si="1212"/>
        <v>8.5199999999999818</v>
      </c>
      <c r="R1872" s="3">
        <f t="shared" si="1213"/>
        <v>0</v>
      </c>
      <c r="S1872" s="3">
        <f t="shared" si="1213"/>
        <v>0</v>
      </c>
      <c r="T1872" s="3">
        <f t="shared" si="1213"/>
        <v>0</v>
      </c>
      <c r="U1872" s="3">
        <f t="shared" si="1213"/>
        <v>0</v>
      </c>
    </row>
    <row r="1873" spans="2:21" s="1" customFormat="1" ht="15" customHeight="1" x14ac:dyDescent="0.3">
      <c r="B1873" s="4" t="s">
        <v>3525</v>
      </c>
      <c r="C1873" s="4" t="s">
        <v>2995</v>
      </c>
      <c r="D1873" s="3" t="s">
        <v>28</v>
      </c>
      <c r="E1873" s="18">
        <v>28</v>
      </c>
      <c r="F1873" s="18"/>
      <c r="G1873" s="18"/>
      <c r="H1873" s="18"/>
      <c r="I1873" s="18"/>
      <c r="J1873" s="97">
        <f>SUM(E1873:I1873)</f>
        <v>28</v>
      </c>
      <c r="K1873" s="3">
        <v>232.61</v>
      </c>
      <c r="L1873" s="3">
        <f t="shared" si="1210"/>
        <v>6513.08</v>
      </c>
      <c r="M1873" s="3">
        <v>235.45</v>
      </c>
      <c r="N1873" s="3">
        <f t="shared" si="1211"/>
        <v>6592.6</v>
      </c>
      <c r="O1873" s="3">
        <f t="shared" si="1212"/>
        <v>2.839999999999975</v>
      </c>
      <c r="P1873" s="3">
        <f t="shared" si="1212"/>
        <v>79.520000000000437</v>
      </c>
      <c r="R1873" s="3">
        <f t="shared" si="1213"/>
        <v>0</v>
      </c>
      <c r="S1873" s="3">
        <f t="shared" si="1213"/>
        <v>0</v>
      </c>
      <c r="T1873" s="3">
        <f t="shared" si="1213"/>
        <v>0</v>
      </c>
      <c r="U1873" s="3">
        <f t="shared" si="1213"/>
        <v>0</v>
      </c>
    </row>
    <row r="1874" spans="2:21" s="1" customFormat="1" ht="19.95" customHeight="1" x14ac:dyDescent="0.3">
      <c r="B1874" s="6" t="s">
        <v>3526</v>
      </c>
      <c r="C1874" s="6" t="s">
        <v>2999</v>
      </c>
      <c r="D1874" s="5"/>
      <c r="E1874" s="19"/>
      <c r="F1874" s="19"/>
      <c r="G1874" s="19"/>
      <c r="H1874" s="19"/>
      <c r="I1874" s="19"/>
      <c r="J1874" s="19"/>
      <c r="K1874" s="5"/>
      <c r="L1874" s="5">
        <f>SUM(L1875:L1885)</f>
        <v>249264.33000000005</v>
      </c>
      <c r="M1874" s="5"/>
      <c r="N1874" s="5">
        <f>SUM(N1875:N1885)</f>
        <v>249610.83000000005</v>
      </c>
      <c r="O1874" s="5"/>
      <c r="P1874" s="5">
        <f>SUM(P1875:P1885)</f>
        <v>346.5000000000008</v>
      </c>
      <c r="R1874" s="5">
        <f t="shared" ref="R1874:U1874" si="1214">SUM(R1875:R1885)</f>
        <v>0</v>
      </c>
      <c r="S1874" s="5">
        <f t="shared" si="1214"/>
        <v>0</v>
      </c>
      <c r="T1874" s="5">
        <f t="shared" si="1214"/>
        <v>0</v>
      </c>
      <c r="U1874" s="5">
        <f t="shared" si="1214"/>
        <v>0</v>
      </c>
    </row>
    <row r="1875" spans="2:21" s="1" customFormat="1" ht="15" customHeight="1" x14ac:dyDescent="0.3">
      <c r="B1875" s="4" t="s">
        <v>3527</v>
      </c>
      <c r="C1875" s="4" t="s">
        <v>3001</v>
      </c>
      <c r="D1875" s="3" t="s">
        <v>28</v>
      </c>
      <c r="E1875" s="18">
        <v>763</v>
      </c>
      <c r="F1875" s="18"/>
      <c r="G1875" s="18"/>
      <c r="H1875" s="18"/>
      <c r="I1875" s="18"/>
      <c r="J1875" s="97">
        <f t="shared" ref="J1875:J1885" si="1215">SUM(E1875:I1875)</f>
        <v>763</v>
      </c>
      <c r="K1875" s="3">
        <v>34.99</v>
      </c>
      <c r="L1875" s="3">
        <f t="shared" ref="L1875:L1885" si="1216">+ROUND(+IF(J1875="",0,J1875*K1875),2)</f>
        <v>26697.37</v>
      </c>
      <c r="M1875" s="3">
        <v>35.39</v>
      </c>
      <c r="N1875" s="3">
        <f t="shared" ref="N1875:N1885" si="1217">+ROUND(+IF(J1875="",0,J1875*M1875),2)</f>
        <v>27002.57</v>
      </c>
      <c r="O1875" s="3">
        <f t="shared" ref="O1875:P1885" si="1218">+M1875-K1875</f>
        <v>0.39999999999999858</v>
      </c>
      <c r="P1875" s="3">
        <f t="shared" si="1218"/>
        <v>305.20000000000073</v>
      </c>
      <c r="R1875" s="3">
        <f t="shared" ref="R1875:R1885" si="1219">+ROUND($K1875*F1875,2)</f>
        <v>0</v>
      </c>
      <c r="S1875" s="3">
        <f t="shared" ref="S1875:S1885" si="1220">+ROUND($K1875*G1875,2)</f>
        <v>0</v>
      </c>
      <c r="T1875" s="3">
        <f t="shared" ref="T1875:T1885" si="1221">+ROUND($K1875*H1875,2)</f>
        <v>0</v>
      </c>
      <c r="U1875" s="3">
        <f t="shared" ref="U1875:U1885" si="1222">+ROUND($K1875*I1875,2)</f>
        <v>0</v>
      </c>
    </row>
    <row r="1876" spans="2:21" s="1" customFormat="1" ht="15" customHeight="1" x14ac:dyDescent="0.3">
      <c r="B1876" s="4" t="s">
        <v>3528</v>
      </c>
      <c r="C1876" s="4" t="s">
        <v>3005</v>
      </c>
      <c r="D1876" s="3" t="s">
        <v>28</v>
      </c>
      <c r="E1876" s="18">
        <v>16</v>
      </c>
      <c r="F1876" s="18"/>
      <c r="G1876" s="18"/>
      <c r="H1876" s="18"/>
      <c r="I1876" s="18"/>
      <c r="J1876" s="97">
        <f t="shared" si="1215"/>
        <v>16</v>
      </c>
      <c r="K1876" s="3">
        <v>73.790000000000006</v>
      </c>
      <c r="L1876" s="3">
        <f t="shared" si="1216"/>
        <v>1180.6400000000001</v>
      </c>
      <c r="M1876" s="3">
        <v>75.900000000000006</v>
      </c>
      <c r="N1876" s="3">
        <f t="shared" si="1217"/>
        <v>1214.4000000000001</v>
      </c>
      <c r="O1876" s="3">
        <f t="shared" si="1218"/>
        <v>2.1099999999999994</v>
      </c>
      <c r="P1876" s="3">
        <f t="shared" si="1218"/>
        <v>33.759999999999991</v>
      </c>
      <c r="R1876" s="3">
        <f t="shared" si="1219"/>
        <v>0</v>
      </c>
      <c r="S1876" s="3">
        <f t="shared" si="1220"/>
        <v>0</v>
      </c>
      <c r="T1876" s="3">
        <f t="shared" si="1221"/>
        <v>0</v>
      </c>
      <c r="U1876" s="3">
        <f t="shared" si="1222"/>
        <v>0</v>
      </c>
    </row>
    <row r="1877" spans="2:21" s="1" customFormat="1" ht="15" hidden="1" customHeight="1" x14ac:dyDescent="0.3">
      <c r="B1877" s="4" t="s">
        <v>3529</v>
      </c>
      <c r="C1877" s="4" t="s">
        <v>3530</v>
      </c>
      <c r="D1877" s="3" t="s">
        <v>28</v>
      </c>
      <c r="E1877" s="18">
        <v>1</v>
      </c>
      <c r="F1877" s="18"/>
      <c r="G1877" s="18"/>
      <c r="H1877" s="18"/>
      <c r="I1877" s="18"/>
      <c r="J1877" s="97">
        <f t="shared" si="1215"/>
        <v>1</v>
      </c>
      <c r="K1877" s="3">
        <v>159860</v>
      </c>
      <c r="L1877" s="3">
        <f t="shared" si="1216"/>
        <v>159860</v>
      </c>
      <c r="M1877" s="3">
        <v>159860</v>
      </c>
      <c r="N1877" s="3">
        <f t="shared" si="1217"/>
        <v>159860</v>
      </c>
      <c r="O1877" s="3">
        <f t="shared" si="1218"/>
        <v>0</v>
      </c>
      <c r="P1877" s="3">
        <f t="shared" si="1218"/>
        <v>0</v>
      </c>
      <c r="R1877" s="3">
        <f t="shared" si="1219"/>
        <v>0</v>
      </c>
      <c r="S1877" s="3">
        <f t="shared" si="1220"/>
        <v>0</v>
      </c>
      <c r="T1877" s="3">
        <f t="shared" si="1221"/>
        <v>0</v>
      </c>
      <c r="U1877" s="3">
        <f t="shared" si="1222"/>
        <v>0</v>
      </c>
    </row>
    <row r="1878" spans="2:21" s="1" customFormat="1" ht="15" hidden="1" customHeight="1" x14ac:dyDescent="0.3">
      <c r="B1878" s="4" t="s">
        <v>3531</v>
      </c>
      <c r="C1878" s="4" t="s">
        <v>3532</v>
      </c>
      <c r="D1878" s="3" t="s">
        <v>28</v>
      </c>
      <c r="E1878" s="18">
        <v>103</v>
      </c>
      <c r="F1878" s="18"/>
      <c r="G1878" s="18"/>
      <c r="H1878" s="18"/>
      <c r="I1878" s="18"/>
      <c r="J1878" s="97">
        <f t="shared" si="1215"/>
        <v>103</v>
      </c>
      <c r="K1878" s="3">
        <v>512</v>
      </c>
      <c r="L1878" s="3">
        <f t="shared" si="1216"/>
        <v>52736</v>
      </c>
      <c r="M1878" s="3">
        <v>512</v>
      </c>
      <c r="N1878" s="3">
        <f t="shared" si="1217"/>
        <v>52736</v>
      </c>
      <c r="O1878" s="3">
        <f t="shared" si="1218"/>
        <v>0</v>
      </c>
      <c r="P1878" s="3">
        <f t="shared" si="1218"/>
        <v>0</v>
      </c>
      <c r="R1878" s="3">
        <f t="shared" si="1219"/>
        <v>0</v>
      </c>
      <c r="S1878" s="3">
        <f t="shared" si="1220"/>
        <v>0</v>
      </c>
      <c r="T1878" s="3">
        <f t="shared" si="1221"/>
        <v>0</v>
      </c>
      <c r="U1878" s="3">
        <f t="shared" si="1222"/>
        <v>0</v>
      </c>
    </row>
    <row r="1879" spans="2:21" s="1" customFormat="1" ht="15" customHeight="1" x14ac:dyDescent="0.3">
      <c r="B1879" s="4" t="s">
        <v>3533</v>
      </c>
      <c r="C1879" s="4" t="s">
        <v>3108</v>
      </c>
      <c r="D1879" s="3" t="s">
        <v>28</v>
      </c>
      <c r="E1879" s="18">
        <v>2</v>
      </c>
      <c r="F1879" s="18"/>
      <c r="G1879" s="18"/>
      <c r="H1879" s="18"/>
      <c r="I1879" s="18"/>
      <c r="J1879" s="97">
        <f t="shared" si="1215"/>
        <v>2</v>
      </c>
      <c r="K1879" s="3">
        <v>729.91</v>
      </c>
      <c r="L1879" s="3">
        <f t="shared" si="1216"/>
        <v>1459.82</v>
      </c>
      <c r="M1879" s="3">
        <v>730.49</v>
      </c>
      <c r="N1879" s="3">
        <f t="shared" si="1217"/>
        <v>1460.98</v>
      </c>
      <c r="O1879" s="3">
        <f t="shared" si="1218"/>
        <v>0.58000000000004093</v>
      </c>
      <c r="P1879" s="3">
        <f t="shared" si="1218"/>
        <v>1.1600000000000819</v>
      </c>
      <c r="R1879" s="3">
        <f t="shared" si="1219"/>
        <v>0</v>
      </c>
      <c r="S1879" s="3">
        <f t="shared" si="1220"/>
        <v>0</v>
      </c>
      <c r="T1879" s="3">
        <f t="shared" si="1221"/>
        <v>0</v>
      </c>
      <c r="U1879" s="3">
        <f t="shared" si="1222"/>
        <v>0</v>
      </c>
    </row>
    <row r="1880" spans="2:21" s="1" customFormat="1" ht="15" customHeight="1" x14ac:dyDescent="0.3">
      <c r="B1880" s="4" t="s">
        <v>3534</v>
      </c>
      <c r="C1880" s="4" t="s">
        <v>3110</v>
      </c>
      <c r="D1880" s="3" t="s">
        <v>28</v>
      </c>
      <c r="E1880" s="18">
        <v>6</v>
      </c>
      <c r="F1880" s="18"/>
      <c r="G1880" s="18"/>
      <c r="H1880" s="18"/>
      <c r="I1880" s="18"/>
      <c r="J1880" s="97">
        <f t="shared" si="1215"/>
        <v>6</v>
      </c>
      <c r="K1880" s="3">
        <v>461.91</v>
      </c>
      <c r="L1880" s="3">
        <f t="shared" si="1216"/>
        <v>2771.46</v>
      </c>
      <c r="M1880" s="3">
        <v>462.49</v>
      </c>
      <c r="N1880" s="3">
        <f t="shared" si="1217"/>
        <v>2774.94</v>
      </c>
      <c r="O1880" s="3">
        <f t="shared" si="1218"/>
        <v>0.57999999999998408</v>
      </c>
      <c r="P1880" s="3">
        <f t="shared" si="1218"/>
        <v>3.4800000000000182</v>
      </c>
      <c r="R1880" s="3">
        <f t="shared" si="1219"/>
        <v>0</v>
      </c>
      <c r="S1880" s="3">
        <f t="shared" si="1220"/>
        <v>0</v>
      </c>
      <c r="T1880" s="3">
        <f t="shared" si="1221"/>
        <v>0</v>
      </c>
      <c r="U1880" s="3">
        <f t="shared" si="1222"/>
        <v>0</v>
      </c>
    </row>
    <row r="1881" spans="2:21" s="1" customFormat="1" ht="15" customHeight="1" x14ac:dyDescent="0.3">
      <c r="B1881" s="4" t="s">
        <v>3535</v>
      </c>
      <c r="C1881" s="4" t="s">
        <v>3112</v>
      </c>
      <c r="D1881" s="3" t="s">
        <v>28</v>
      </c>
      <c r="E1881" s="18">
        <v>1</v>
      </c>
      <c r="F1881" s="18"/>
      <c r="G1881" s="18"/>
      <c r="H1881" s="18"/>
      <c r="I1881" s="18"/>
      <c r="J1881" s="97">
        <f t="shared" si="1215"/>
        <v>1</v>
      </c>
      <c r="K1881" s="3">
        <v>417.91</v>
      </c>
      <c r="L1881" s="3">
        <f t="shared" si="1216"/>
        <v>417.91</v>
      </c>
      <c r="M1881" s="3">
        <v>418.49</v>
      </c>
      <c r="N1881" s="3">
        <f t="shared" si="1217"/>
        <v>418.49</v>
      </c>
      <c r="O1881" s="3">
        <f t="shared" si="1218"/>
        <v>0.57999999999998408</v>
      </c>
      <c r="P1881" s="3">
        <f t="shared" si="1218"/>
        <v>0.57999999999998408</v>
      </c>
      <c r="R1881" s="3">
        <f t="shared" si="1219"/>
        <v>0</v>
      </c>
      <c r="S1881" s="3">
        <f t="shared" si="1220"/>
        <v>0</v>
      </c>
      <c r="T1881" s="3">
        <f t="shared" si="1221"/>
        <v>0</v>
      </c>
      <c r="U1881" s="3">
        <f t="shared" si="1222"/>
        <v>0</v>
      </c>
    </row>
    <row r="1882" spans="2:21" s="1" customFormat="1" ht="15" customHeight="1" x14ac:dyDescent="0.3">
      <c r="B1882" s="4" t="s">
        <v>3536</v>
      </c>
      <c r="C1882" s="4" t="s">
        <v>3114</v>
      </c>
      <c r="D1882" s="3" t="s">
        <v>28</v>
      </c>
      <c r="E1882" s="18">
        <v>2</v>
      </c>
      <c r="F1882" s="18"/>
      <c r="G1882" s="18"/>
      <c r="H1882" s="18"/>
      <c r="I1882" s="18"/>
      <c r="J1882" s="97">
        <f t="shared" si="1215"/>
        <v>2</v>
      </c>
      <c r="K1882" s="3">
        <v>389.91</v>
      </c>
      <c r="L1882" s="3">
        <f t="shared" si="1216"/>
        <v>779.82</v>
      </c>
      <c r="M1882" s="3">
        <v>390.49</v>
      </c>
      <c r="N1882" s="3">
        <f t="shared" si="1217"/>
        <v>780.98</v>
      </c>
      <c r="O1882" s="3">
        <f t="shared" si="1218"/>
        <v>0.57999999999998408</v>
      </c>
      <c r="P1882" s="3">
        <f t="shared" si="1218"/>
        <v>1.1599999999999682</v>
      </c>
      <c r="R1882" s="3">
        <f t="shared" si="1219"/>
        <v>0</v>
      </c>
      <c r="S1882" s="3">
        <f t="shared" si="1220"/>
        <v>0</v>
      </c>
      <c r="T1882" s="3">
        <f t="shared" si="1221"/>
        <v>0</v>
      </c>
      <c r="U1882" s="3">
        <f t="shared" si="1222"/>
        <v>0</v>
      </c>
    </row>
    <row r="1883" spans="2:21" s="1" customFormat="1" ht="15" customHeight="1" x14ac:dyDescent="0.3">
      <c r="B1883" s="4" t="s">
        <v>3537</v>
      </c>
      <c r="C1883" s="4" t="s">
        <v>3116</v>
      </c>
      <c r="D1883" s="3" t="s">
        <v>28</v>
      </c>
      <c r="E1883" s="18">
        <v>2</v>
      </c>
      <c r="F1883" s="18"/>
      <c r="G1883" s="18"/>
      <c r="H1883" s="18"/>
      <c r="I1883" s="18"/>
      <c r="J1883" s="97">
        <f t="shared" si="1215"/>
        <v>2</v>
      </c>
      <c r="K1883" s="3">
        <v>219.91</v>
      </c>
      <c r="L1883" s="3">
        <f t="shared" si="1216"/>
        <v>439.82</v>
      </c>
      <c r="M1883" s="3">
        <v>220.49</v>
      </c>
      <c r="N1883" s="3">
        <f t="shared" si="1217"/>
        <v>440.98</v>
      </c>
      <c r="O1883" s="3">
        <f t="shared" si="1218"/>
        <v>0.58000000000001251</v>
      </c>
      <c r="P1883" s="3">
        <f t="shared" si="1218"/>
        <v>1.160000000000025</v>
      </c>
      <c r="R1883" s="3">
        <f t="shared" si="1219"/>
        <v>0</v>
      </c>
      <c r="S1883" s="3">
        <f t="shared" si="1220"/>
        <v>0</v>
      </c>
      <c r="T1883" s="3">
        <f t="shared" si="1221"/>
        <v>0</v>
      </c>
      <c r="U1883" s="3">
        <f t="shared" si="1222"/>
        <v>0</v>
      </c>
    </row>
    <row r="1884" spans="2:21" s="1" customFormat="1" ht="15" hidden="1" customHeight="1" x14ac:dyDescent="0.3">
      <c r="B1884" s="4" t="s">
        <v>3538</v>
      </c>
      <c r="C1884" s="4" t="s">
        <v>3539</v>
      </c>
      <c r="D1884" s="3" t="s">
        <v>28</v>
      </c>
      <c r="E1884" s="18">
        <v>6</v>
      </c>
      <c r="F1884" s="18"/>
      <c r="G1884" s="18"/>
      <c r="H1884" s="18"/>
      <c r="I1884" s="18"/>
      <c r="J1884" s="97">
        <f t="shared" si="1215"/>
        <v>6</v>
      </c>
      <c r="K1884" s="3">
        <v>115.7</v>
      </c>
      <c r="L1884" s="3">
        <f t="shared" si="1216"/>
        <v>694.2</v>
      </c>
      <c r="M1884" s="3">
        <v>115.7</v>
      </c>
      <c r="N1884" s="3">
        <f t="shared" si="1217"/>
        <v>694.2</v>
      </c>
      <c r="O1884" s="3">
        <f t="shared" si="1218"/>
        <v>0</v>
      </c>
      <c r="P1884" s="3">
        <f t="shared" si="1218"/>
        <v>0</v>
      </c>
      <c r="R1884" s="3">
        <f t="shared" si="1219"/>
        <v>0</v>
      </c>
      <c r="S1884" s="3">
        <f t="shared" si="1220"/>
        <v>0</v>
      </c>
      <c r="T1884" s="3">
        <f t="shared" si="1221"/>
        <v>0</v>
      </c>
      <c r="U1884" s="3">
        <f t="shared" si="1222"/>
        <v>0</v>
      </c>
    </row>
    <row r="1885" spans="2:21" s="1" customFormat="1" ht="15" hidden="1" customHeight="1" x14ac:dyDescent="0.3">
      <c r="B1885" s="4" t="s">
        <v>3540</v>
      </c>
      <c r="C1885" s="4" t="s">
        <v>3017</v>
      </c>
      <c r="D1885" s="3" t="s">
        <v>42</v>
      </c>
      <c r="E1885" s="18">
        <v>1</v>
      </c>
      <c r="F1885" s="18"/>
      <c r="G1885" s="18"/>
      <c r="H1885" s="18"/>
      <c r="I1885" s="18"/>
      <c r="J1885" s="97">
        <f t="shared" si="1215"/>
        <v>1</v>
      </c>
      <c r="K1885" s="3">
        <v>2227.29</v>
      </c>
      <c r="L1885" s="3">
        <f t="shared" si="1216"/>
        <v>2227.29</v>
      </c>
      <c r="M1885" s="3">
        <v>2227.29</v>
      </c>
      <c r="N1885" s="3">
        <f t="shared" si="1217"/>
        <v>2227.29</v>
      </c>
      <c r="O1885" s="3">
        <f t="shared" si="1218"/>
        <v>0</v>
      </c>
      <c r="P1885" s="3">
        <f t="shared" si="1218"/>
        <v>0</v>
      </c>
      <c r="R1885" s="3">
        <f t="shared" si="1219"/>
        <v>0</v>
      </c>
      <c r="S1885" s="3">
        <f t="shared" si="1220"/>
        <v>0</v>
      </c>
      <c r="T1885" s="3">
        <f t="shared" si="1221"/>
        <v>0</v>
      </c>
      <c r="U1885" s="3">
        <f t="shared" si="1222"/>
        <v>0</v>
      </c>
    </row>
    <row r="1886" spans="2:21" s="1" customFormat="1" ht="25.2" hidden="1" customHeight="1" x14ac:dyDescent="0.3">
      <c r="B1886" s="12" t="s">
        <v>3541</v>
      </c>
      <c r="C1886" s="12" t="s">
        <v>3542</v>
      </c>
      <c r="D1886" s="13"/>
      <c r="E1886" s="17"/>
      <c r="F1886" s="17"/>
      <c r="G1886" s="17"/>
      <c r="H1886" s="17"/>
      <c r="I1886" s="17"/>
      <c r="J1886" s="17"/>
      <c r="K1886" s="13"/>
      <c r="L1886" s="13">
        <f>SUM(L1887:L1892)/2</f>
        <v>266250</v>
      </c>
      <c r="M1886" s="13"/>
      <c r="N1886" s="13">
        <f>SUM(N1887:N1892)/2</f>
        <v>266250</v>
      </c>
      <c r="O1886" s="13"/>
      <c r="P1886" s="13">
        <f>SUM(P1887:P1892)/2</f>
        <v>0</v>
      </c>
      <c r="R1886" s="13">
        <f t="shared" ref="R1886:U1886" si="1223">SUM(R1887:R1892)/2</f>
        <v>0</v>
      </c>
      <c r="S1886" s="13">
        <f t="shared" si="1223"/>
        <v>0</v>
      </c>
      <c r="T1886" s="13">
        <f t="shared" si="1223"/>
        <v>0</v>
      </c>
      <c r="U1886" s="13">
        <f t="shared" si="1223"/>
        <v>0</v>
      </c>
    </row>
    <row r="1887" spans="2:21" s="1" customFormat="1" ht="19.95" hidden="1" customHeight="1" x14ac:dyDescent="0.3">
      <c r="B1887" s="6" t="s">
        <v>3543</v>
      </c>
      <c r="C1887" s="6" t="s">
        <v>3544</v>
      </c>
      <c r="D1887" s="5"/>
      <c r="E1887" s="19"/>
      <c r="F1887" s="19"/>
      <c r="G1887" s="19"/>
      <c r="H1887" s="19"/>
      <c r="I1887" s="19"/>
      <c r="J1887" s="19"/>
      <c r="K1887" s="5"/>
      <c r="L1887" s="5">
        <f>SUM(L1888:L1892)</f>
        <v>266250</v>
      </c>
      <c r="M1887" s="5"/>
      <c r="N1887" s="5">
        <f>SUM(N1888:N1892)</f>
        <v>266250</v>
      </c>
      <c r="O1887" s="5"/>
      <c r="P1887" s="5">
        <f>SUM(P1888:P1892)</f>
        <v>0</v>
      </c>
      <c r="R1887" s="5">
        <f t="shared" ref="R1887:U1887" si="1224">SUM(R1888:R1892)</f>
        <v>0</v>
      </c>
      <c r="S1887" s="5">
        <f t="shared" si="1224"/>
        <v>0</v>
      </c>
      <c r="T1887" s="5">
        <f t="shared" si="1224"/>
        <v>0</v>
      </c>
      <c r="U1887" s="5">
        <f t="shared" si="1224"/>
        <v>0</v>
      </c>
    </row>
    <row r="1888" spans="2:21" s="1" customFormat="1" ht="15" hidden="1" customHeight="1" x14ac:dyDescent="0.3">
      <c r="B1888" s="4" t="s">
        <v>3545</v>
      </c>
      <c r="C1888" s="4" t="s">
        <v>3546</v>
      </c>
      <c r="D1888" s="3" t="s">
        <v>28</v>
      </c>
      <c r="E1888" s="18">
        <v>1</v>
      </c>
      <c r="F1888" s="18"/>
      <c r="G1888" s="18"/>
      <c r="H1888" s="18"/>
      <c r="I1888" s="18"/>
      <c r="J1888" s="97">
        <f>SUM(E1888:I1888)</f>
        <v>1</v>
      </c>
      <c r="K1888" s="3">
        <v>53250</v>
      </c>
      <c r="L1888" s="3">
        <f t="shared" ref="L1888:L1892" si="1225">+ROUND(+IF(J1888="",0,J1888*K1888),2)</f>
        <v>53250</v>
      </c>
      <c r="M1888" s="3">
        <v>53250</v>
      </c>
      <c r="N1888" s="3">
        <f t="shared" ref="N1888:N1892" si="1226">+ROUND(+IF(J1888="",0,J1888*M1888),2)</f>
        <v>53250</v>
      </c>
      <c r="O1888" s="3">
        <f t="shared" ref="O1888:P1892" si="1227">+M1888-K1888</f>
        <v>0</v>
      </c>
      <c r="P1888" s="3">
        <f t="shared" si="1227"/>
        <v>0</v>
      </c>
      <c r="R1888" s="3">
        <f t="shared" ref="R1888:U1892" si="1228">+ROUND($K1888*F1888,2)</f>
        <v>0</v>
      </c>
      <c r="S1888" s="3">
        <f t="shared" si="1228"/>
        <v>0</v>
      </c>
      <c r="T1888" s="3">
        <f t="shared" si="1228"/>
        <v>0</v>
      </c>
      <c r="U1888" s="3">
        <f t="shared" si="1228"/>
        <v>0</v>
      </c>
    </row>
    <row r="1889" spans="2:21" s="1" customFormat="1" ht="15" hidden="1" customHeight="1" x14ac:dyDescent="0.3">
      <c r="B1889" s="4" t="s">
        <v>3547</v>
      </c>
      <c r="C1889" s="4" t="s">
        <v>3548</v>
      </c>
      <c r="D1889" s="3" t="s">
        <v>28</v>
      </c>
      <c r="E1889" s="18">
        <v>1</v>
      </c>
      <c r="F1889" s="18"/>
      <c r="G1889" s="18"/>
      <c r="H1889" s="18"/>
      <c r="I1889" s="18"/>
      <c r="J1889" s="97">
        <f>SUM(E1889:I1889)</f>
        <v>1</v>
      </c>
      <c r="K1889" s="3">
        <v>53250</v>
      </c>
      <c r="L1889" s="3">
        <f t="shared" si="1225"/>
        <v>53250</v>
      </c>
      <c r="M1889" s="3">
        <v>53250</v>
      </c>
      <c r="N1889" s="3">
        <f t="shared" si="1226"/>
        <v>53250</v>
      </c>
      <c r="O1889" s="3">
        <f t="shared" si="1227"/>
        <v>0</v>
      </c>
      <c r="P1889" s="3">
        <f t="shared" si="1227"/>
        <v>0</v>
      </c>
      <c r="R1889" s="3">
        <f t="shared" si="1228"/>
        <v>0</v>
      </c>
      <c r="S1889" s="3">
        <f t="shared" si="1228"/>
        <v>0</v>
      </c>
      <c r="T1889" s="3">
        <f t="shared" si="1228"/>
        <v>0</v>
      </c>
      <c r="U1889" s="3">
        <f t="shared" si="1228"/>
        <v>0</v>
      </c>
    </row>
    <row r="1890" spans="2:21" s="1" customFormat="1" ht="15" hidden="1" customHeight="1" x14ac:dyDescent="0.3">
      <c r="B1890" s="4" t="s">
        <v>3549</v>
      </c>
      <c r="C1890" s="4" t="s">
        <v>3550</v>
      </c>
      <c r="D1890" s="3" t="s">
        <v>28</v>
      </c>
      <c r="E1890" s="18">
        <v>1</v>
      </c>
      <c r="F1890" s="18"/>
      <c r="G1890" s="18"/>
      <c r="H1890" s="18"/>
      <c r="I1890" s="18"/>
      <c r="J1890" s="97">
        <f>SUM(E1890:I1890)</f>
        <v>1</v>
      </c>
      <c r="K1890" s="3">
        <v>53250</v>
      </c>
      <c r="L1890" s="3">
        <f t="shared" si="1225"/>
        <v>53250</v>
      </c>
      <c r="M1890" s="3">
        <v>53250</v>
      </c>
      <c r="N1890" s="3">
        <f t="shared" si="1226"/>
        <v>53250</v>
      </c>
      <c r="O1890" s="3">
        <f t="shared" si="1227"/>
        <v>0</v>
      </c>
      <c r="P1890" s="3">
        <f t="shared" si="1227"/>
        <v>0</v>
      </c>
      <c r="R1890" s="3">
        <f t="shared" si="1228"/>
        <v>0</v>
      </c>
      <c r="S1890" s="3">
        <f t="shared" si="1228"/>
        <v>0</v>
      </c>
      <c r="T1890" s="3">
        <f t="shared" si="1228"/>
        <v>0</v>
      </c>
      <c r="U1890" s="3">
        <f t="shared" si="1228"/>
        <v>0</v>
      </c>
    </row>
    <row r="1891" spans="2:21" s="1" customFormat="1" ht="15" hidden="1" customHeight="1" x14ac:dyDescent="0.3">
      <c r="B1891" s="4" t="s">
        <v>3551</v>
      </c>
      <c r="C1891" s="4" t="s">
        <v>3552</v>
      </c>
      <c r="D1891" s="3" t="s">
        <v>28</v>
      </c>
      <c r="E1891" s="18">
        <v>1</v>
      </c>
      <c r="F1891" s="18"/>
      <c r="G1891" s="18"/>
      <c r="H1891" s="18"/>
      <c r="I1891" s="18"/>
      <c r="J1891" s="97">
        <f>SUM(E1891:I1891)</f>
        <v>1</v>
      </c>
      <c r="K1891" s="3">
        <v>53250</v>
      </c>
      <c r="L1891" s="3">
        <f t="shared" si="1225"/>
        <v>53250</v>
      </c>
      <c r="M1891" s="3">
        <v>53250</v>
      </c>
      <c r="N1891" s="3">
        <f t="shared" si="1226"/>
        <v>53250</v>
      </c>
      <c r="O1891" s="3">
        <f t="shared" si="1227"/>
        <v>0</v>
      </c>
      <c r="P1891" s="3">
        <f t="shared" si="1227"/>
        <v>0</v>
      </c>
      <c r="R1891" s="3">
        <f t="shared" si="1228"/>
        <v>0</v>
      </c>
      <c r="S1891" s="3">
        <f t="shared" si="1228"/>
        <v>0</v>
      </c>
      <c r="T1891" s="3">
        <f t="shared" si="1228"/>
        <v>0</v>
      </c>
      <c r="U1891" s="3">
        <f t="shared" si="1228"/>
        <v>0</v>
      </c>
    </row>
    <row r="1892" spans="2:21" s="1" customFormat="1" ht="15" hidden="1" customHeight="1" x14ac:dyDescent="0.3">
      <c r="B1892" s="4" t="s">
        <v>3553</v>
      </c>
      <c r="C1892" s="4" t="s">
        <v>3554</v>
      </c>
      <c r="D1892" s="3" t="s">
        <v>28</v>
      </c>
      <c r="E1892" s="18">
        <v>1</v>
      </c>
      <c r="F1892" s="18"/>
      <c r="G1892" s="18"/>
      <c r="H1892" s="18"/>
      <c r="I1892" s="18"/>
      <c r="J1892" s="97">
        <f>SUM(E1892:I1892)</f>
        <v>1</v>
      </c>
      <c r="K1892" s="3">
        <v>53250</v>
      </c>
      <c r="L1892" s="3">
        <f t="shared" si="1225"/>
        <v>53250</v>
      </c>
      <c r="M1892" s="3">
        <v>53250</v>
      </c>
      <c r="N1892" s="3">
        <f t="shared" si="1226"/>
        <v>53250</v>
      </c>
      <c r="O1892" s="3">
        <f t="shared" si="1227"/>
        <v>0</v>
      </c>
      <c r="P1892" s="3">
        <f t="shared" si="1227"/>
        <v>0</v>
      </c>
      <c r="R1892" s="3">
        <f t="shared" si="1228"/>
        <v>0</v>
      </c>
      <c r="S1892" s="3">
        <f t="shared" si="1228"/>
        <v>0</v>
      </c>
      <c r="T1892" s="3">
        <f t="shared" si="1228"/>
        <v>0</v>
      </c>
      <c r="U1892" s="3">
        <f t="shared" si="1228"/>
        <v>0</v>
      </c>
    </row>
    <row r="1893" spans="2:21" s="1" customFormat="1" ht="25.2" customHeight="1" x14ac:dyDescent="0.3">
      <c r="B1893" s="12" t="s">
        <v>3555</v>
      </c>
      <c r="C1893" s="12" t="s">
        <v>3556</v>
      </c>
      <c r="D1893" s="13"/>
      <c r="E1893" s="17"/>
      <c r="F1893" s="17"/>
      <c r="G1893" s="17"/>
      <c r="H1893" s="17"/>
      <c r="I1893" s="17"/>
      <c r="J1893" s="17"/>
      <c r="K1893" s="13"/>
      <c r="L1893" s="13">
        <f>SUM(L1894:L1930)/2</f>
        <v>362986.00999999989</v>
      </c>
      <c r="M1893" s="13"/>
      <c r="N1893" s="13">
        <f>SUM(N1894:N1930)/2</f>
        <v>363461.54999999993</v>
      </c>
      <c r="O1893" s="13"/>
      <c r="P1893" s="13">
        <f>SUM(P1894:P1930)/2</f>
        <v>475.54000000000144</v>
      </c>
      <c r="R1893" s="13">
        <f t="shared" ref="R1893:U1893" si="1229">SUM(R1894:R1930)/2</f>
        <v>0</v>
      </c>
      <c r="S1893" s="13">
        <f t="shared" si="1229"/>
        <v>0</v>
      </c>
      <c r="T1893" s="13">
        <f t="shared" si="1229"/>
        <v>0</v>
      </c>
      <c r="U1893" s="13">
        <f t="shared" si="1229"/>
        <v>0</v>
      </c>
    </row>
    <row r="1894" spans="2:21" s="1" customFormat="1" ht="19.95" customHeight="1" x14ac:dyDescent="0.3">
      <c r="B1894" s="6" t="s">
        <v>3557</v>
      </c>
      <c r="C1894" s="6" t="s">
        <v>3021</v>
      </c>
      <c r="D1894" s="5"/>
      <c r="E1894" s="19"/>
      <c r="F1894" s="19"/>
      <c r="G1894" s="19"/>
      <c r="H1894" s="19"/>
      <c r="I1894" s="19"/>
      <c r="J1894" s="19"/>
      <c r="K1894" s="5"/>
      <c r="L1894" s="5">
        <f>SUM(L1895:L1898)</f>
        <v>35981.32</v>
      </c>
      <c r="M1894" s="5"/>
      <c r="N1894" s="5">
        <f>SUM(N1895:N1898)</f>
        <v>36248.19</v>
      </c>
      <c r="O1894" s="5"/>
      <c r="P1894" s="5">
        <f>SUM(P1895:P1898)</f>
        <v>266.8700000000008</v>
      </c>
      <c r="R1894" s="5">
        <f t="shared" ref="R1894:U1894" si="1230">SUM(R1895:R1898)</f>
        <v>0</v>
      </c>
      <c r="S1894" s="5">
        <f t="shared" si="1230"/>
        <v>0</v>
      </c>
      <c r="T1894" s="5">
        <f t="shared" si="1230"/>
        <v>0</v>
      </c>
      <c r="U1894" s="5">
        <f t="shared" si="1230"/>
        <v>0</v>
      </c>
    </row>
    <row r="1895" spans="2:21" s="1" customFormat="1" ht="15" customHeight="1" x14ac:dyDescent="0.3">
      <c r="B1895" s="4" t="s">
        <v>3558</v>
      </c>
      <c r="C1895" s="4" t="s">
        <v>3559</v>
      </c>
      <c r="D1895" s="3" t="s">
        <v>25</v>
      </c>
      <c r="E1895" s="18">
        <v>30.48</v>
      </c>
      <c r="F1895" s="18"/>
      <c r="G1895" s="18"/>
      <c r="H1895" s="18"/>
      <c r="I1895" s="18"/>
      <c r="J1895" s="97">
        <f>SUM(E1895:I1895)</f>
        <v>30.48</v>
      </c>
      <c r="K1895" s="3">
        <v>196.3</v>
      </c>
      <c r="L1895" s="3">
        <f t="shared" ref="L1895:L1898" si="1231">+ROUND(+IF(J1895="",0,J1895*K1895),2)</f>
        <v>5983.22</v>
      </c>
      <c r="M1895" s="3">
        <v>197.16</v>
      </c>
      <c r="N1895" s="3">
        <f t="shared" ref="N1895:N1898" si="1232">+ROUND(+IF(J1895="",0,J1895*M1895),2)</f>
        <v>6009.44</v>
      </c>
      <c r="O1895" s="3">
        <f t="shared" ref="O1895:P1898" si="1233">+M1895-K1895</f>
        <v>0.85999999999998522</v>
      </c>
      <c r="P1895" s="3">
        <f t="shared" si="1233"/>
        <v>26.219999999999345</v>
      </c>
      <c r="R1895" s="3">
        <f t="shared" ref="R1895:U1898" si="1234">+ROUND($K1895*F1895,2)</f>
        <v>0</v>
      </c>
      <c r="S1895" s="3">
        <f t="shared" si="1234"/>
        <v>0</v>
      </c>
      <c r="T1895" s="3">
        <f t="shared" si="1234"/>
        <v>0</v>
      </c>
      <c r="U1895" s="3">
        <f t="shared" si="1234"/>
        <v>0</v>
      </c>
    </row>
    <row r="1896" spans="2:21" s="1" customFormat="1" ht="15" customHeight="1" x14ac:dyDescent="0.3">
      <c r="B1896" s="4" t="s">
        <v>3560</v>
      </c>
      <c r="C1896" s="4" t="s">
        <v>3026</v>
      </c>
      <c r="D1896" s="3" t="s">
        <v>25</v>
      </c>
      <c r="E1896" s="18">
        <v>72.23</v>
      </c>
      <c r="F1896" s="18"/>
      <c r="G1896" s="18"/>
      <c r="H1896" s="18"/>
      <c r="I1896" s="18"/>
      <c r="J1896" s="97">
        <f>SUM(E1896:I1896)</f>
        <v>72.23</v>
      </c>
      <c r="K1896" s="3">
        <v>156.13999999999999</v>
      </c>
      <c r="L1896" s="3">
        <f t="shared" si="1231"/>
        <v>11277.99</v>
      </c>
      <c r="M1896" s="3">
        <v>157</v>
      </c>
      <c r="N1896" s="3">
        <f t="shared" si="1232"/>
        <v>11340.11</v>
      </c>
      <c r="O1896" s="3">
        <f t="shared" si="1233"/>
        <v>0.86000000000001364</v>
      </c>
      <c r="P1896" s="3">
        <f t="shared" si="1233"/>
        <v>62.1200000000008</v>
      </c>
      <c r="R1896" s="3">
        <f t="shared" si="1234"/>
        <v>0</v>
      </c>
      <c r="S1896" s="3">
        <f t="shared" si="1234"/>
        <v>0</v>
      </c>
      <c r="T1896" s="3">
        <f t="shared" si="1234"/>
        <v>0</v>
      </c>
      <c r="U1896" s="3">
        <f t="shared" si="1234"/>
        <v>0</v>
      </c>
    </row>
    <row r="1897" spans="2:21" s="1" customFormat="1" ht="15" customHeight="1" x14ac:dyDescent="0.3">
      <c r="B1897" s="4" t="s">
        <v>3561</v>
      </c>
      <c r="C1897" s="4" t="s">
        <v>2944</v>
      </c>
      <c r="D1897" s="3" t="s">
        <v>25</v>
      </c>
      <c r="E1897" s="18">
        <v>93.04</v>
      </c>
      <c r="F1897" s="18"/>
      <c r="G1897" s="18"/>
      <c r="H1897" s="18"/>
      <c r="I1897" s="18"/>
      <c r="J1897" s="97">
        <f>SUM(E1897:I1897)</f>
        <v>93.04</v>
      </c>
      <c r="K1897" s="3">
        <v>96.8</v>
      </c>
      <c r="L1897" s="3">
        <f t="shared" si="1231"/>
        <v>9006.27</v>
      </c>
      <c r="M1897" s="3">
        <v>97.66</v>
      </c>
      <c r="N1897" s="3">
        <f t="shared" si="1232"/>
        <v>9086.2900000000009</v>
      </c>
      <c r="O1897" s="3">
        <f t="shared" si="1233"/>
        <v>0.85999999999999943</v>
      </c>
      <c r="P1897" s="3">
        <f t="shared" si="1233"/>
        <v>80.020000000000437</v>
      </c>
      <c r="R1897" s="3">
        <f t="shared" si="1234"/>
        <v>0</v>
      </c>
      <c r="S1897" s="3">
        <f t="shared" si="1234"/>
        <v>0</v>
      </c>
      <c r="T1897" s="3">
        <f t="shared" si="1234"/>
        <v>0</v>
      </c>
      <c r="U1897" s="3">
        <f t="shared" si="1234"/>
        <v>0</v>
      </c>
    </row>
    <row r="1898" spans="2:21" s="1" customFormat="1" ht="15" customHeight="1" x14ac:dyDescent="0.3">
      <c r="B1898" s="4" t="s">
        <v>3562</v>
      </c>
      <c r="C1898" s="4" t="s">
        <v>2946</v>
      </c>
      <c r="D1898" s="3" t="s">
        <v>25</v>
      </c>
      <c r="E1898" s="18">
        <v>114.55</v>
      </c>
      <c r="F1898" s="18"/>
      <c r="G1898" s="18"/>
      <c r="H1898" s="18"/>
      <c r="I1898" s="18"/>
      <c r="J1898" s="97">
        <f>SUM(E1898:I1898)</f>
        <v>114.55</v>
      </c>
      <c r="K1898" s="3">
        <v>84.8</v>
      </c>
      <c r="L1898" s="3">
        <f t="shared" si="1231"/>
        <v>9713.84</v>
      </c>
      <c r="M1898" s="3">
        <v>85.66</v>
      </c>
      <c r="N1898" s="3">
        <f t="shared" si="1232"/>
        <v>9812.35</v>
      </c>
      <c r="O1898" s="3">
        <f t="shared" si="1233"/>
        <v>0.85999999999999943</v>
      </c>
      <c r="P1898" s="3">
        <f t="shared" si="1233"/>
        <v>98.510000000000218</v>
      </c>
      <c r="R1898" s="3">
        <f t="shared" si="1234"/>
        <v>0</v>
      </c>
      <c r="S1898" s="3">
        <f t="shared" si="1234"/>
        <v>0</v>
      </c>
      <c r="T1898" s="3">
        <f t="shared" si="1234"/>
        <v>0</v>
      </c>
      <c r="U1898" s="3">
        <f t="shared" si="1234"/>
        <v>0</v>
      </c>
    </row>
    <row r="1899" spans="2:21" s="1" customFormat="1" ht="19.95" customHeight="1" x14ac:dyDescent="0.3">
      <c r="B1899" s="6" t="s">
        <v>3563</v>
      </c>
      <c r="C1899" s="6" t="s">
        <v>3031</v>
      </c>
      <c r="D1899" s="5"/>
      <c r="E1899" s="19"/>
      <c r="F1899" s="19"/>
      <c r="G1899" s="19"/>
      <c r="H1899" s="19"/>
      <c r="I1899" s="19"/>
      <c r="J1899" s="19"/>
      <c r="K1899" s="5"/>
      <c r="L1899" s="5">
        <f>SUM(L1900:L1916)</f>
        <v>8806.2199999999993</v>
      </c>
      <c r="M1899" s="5"/>
      <c r="N1899" s="5">
        <f>SUM(N1900:N1916)</f>
        <v>8860.3900000000012</v>
      </c>
      <c r="O1899" s="5"/>
      <c r="P1899" s="5">
        <f>SUM(P1900:P1916)</f>
        <v>54.170000000000258</v>
      </c>
      <c r="R1899" s="5">
        <f t="shared" ref="R1899:U1899" si="1235">SUM(R1900:R1916)</f>
        <v>0</v>
      </c>
      <c r="S1899" s="5">
        <f t="shared" si="1235"/>
        <v>0</v>
      </c>
      <c r="T1899" s="5">
        <f t="shared" si="1235"/>
        <v>0</v>
      </c>
      <c r="U1899" s="5">
        <f t="shared" si="1235"/>
        <v>0</v>
      </c>
    </row>
    <row r="1900" spans="2:21" s="1" customFormat="1" ht="15" customHeight="1" x14ac:dyDescent="0.3">
      <c r="B1900" s="4" t="s">
        <v>3564</v>
      </c>
      <c r="C1900" s="4" t="s">
        <v>1395</v>
      </c>
      <c r="D1900" s="3" t="s">
        <v>28</v>
      </c>
      <c r="E1900" s="18">
        <v>3</v>
      </c>
      <c r="F1900" s="18"/>
      <c r="G1900" s="18"/>
      <c r="H1900" s="18"/>
      <c r="I1900" s="18"/>
      <c r="J1900" s="97">
        <f t="shared" ref="J1900:J1916" si="1236">SUM(E1900:I1900)</f>
        <v>3</v>
      </c>
      <c r="K1900" s="3">
        <v>46.71</v>
      </c>
      <c r="L1900" s="3">
        <f t="shared" ref="L1900:L1916" si="1237">+ROUND(+IF(J1900="",0,J1900*K1900),2)</f>
        <v>140.13</v>
      </c>
      <c r="M1900" s="3">
        <v>46.98</v>
      </c>
      <c r="N1900" s="3">
        <f t="shared" ref="N1900:N1916" si="1238">+ROUND(+IF(J1900="",0,J1900*M1900),2)</f>
        <v>140.94</v>
      </c>
      <c r="O1900" s="3">
        <f t="shared" ref="O1900:P1916" si="1239">+M1900-K1900</f>
        <v>0.26999999999999602</v>
      </c>
      <c r="P1900" s="3">
        <f t="shared" si="1239"/>
        <v>0.81000000000000227</v>
      </c>
      <c r="R1900" s="3">
        <f t="shared" ref="R1900:R1916" si="1240">+ROUND($K1900*F1900,2)</f>
        <v>0</v>
      </c>
      <c r="S1900" s="3">
        <f t="shared" ref="S1900:S1916" si="1241">+ROUND($K1900*G1900,2)</f>
        <v>0</v>
      </c>
      <c r="T1900" s="3">
        <f t="shared" ref="T1900:T1916" si="1242">+ROUND($K1900*H1900,2)</f>
        <v>0</v>
      </c>
      <c r="U1900" s="3">
        <f t="shared" ref="U1900:U1916" si="1243">+ROUND($K1900*I1900,2)</f>
        <v>0</v>
      </c>
    </row>
    <row r="1901" spans="2:21" s="1" customFormat="1" ht="15" customHeight="1" x14ac:dyDescent="0.3">
      <c r="B1901" s="4" t="s">
        <v>3565</v>
      </c>
      <c r="C1901" s="4" t="s">
        <v>1393</v>
      </c>
      <c r="D1901" s="3" t="s">
        <v>28</v>
      </c>
      <c r="E1901" s="18">
        <v>10</v>
      </c>
      <c r="F1901" s="18"/>
      <c r="G1901" s="18"/>
      <c r="H1901" s="18"/>
      <c r="I1901" s="18"/>
      <c r="J1901" s="97">
        <f t="shared" si="1236"/>
        <v>10</v>
      </c>
      <c r="K1901" s="3">
        <v>63.63</v>
      </c>
      <c r="L1901" s="3">
        <f t="shared" si="1237"/>
        <v>636.29999999999995</v>
      </c>
      <c r="M1901" s="3">
        <v>63.9</v>
      </c>
      <c r="N1901" s="3">
        <f t="shared" si="1238"/>
        <v>639</v>
      </c>
      <c r="O1901" s="3">
        <f t="shared" si="1239"/>
        <v>0.26999999999999602</v>
      </c>
      <c r="P1901" s="3">
        <f t="shared" si="1239"/>
        <v>2.7000000000000455</v>
      </c>
      <c r="R1901" s="3">
        <f t="shared" si="1240"/>
        <v>0</v>
      </c>
      <c r="S1901" s="3">
        <f t="shared" si="1241"/>
        <v>0</v>
      </c>
      <c r="T1901" s="3">
        <f t="shared" si="1242"/>
        <v>0</v>
      </c>
      <c r="U1901" s="3">
        <f t="shared" si="1243"/>
        <v>0</v>
      </c>
    </row>
    <row r="1902" spans="2:21" s="1" customFormat="1" ht="15" customHeight="1" x14ac:dyDescent="0.3">
      <c r="B1902" s="4" t="s">
        <v>3566</v>
      </c>
      <c r="C1902" s="4" t="s">
        <v>1391</v>
      </c>
      <c r="D1902" s="3" t="s">
        <v>28</v>
      </c>
      <c r="E1902" s="18">
        <v>19</v>
      </c>
      <c r="F1902" s="18"/>
      <c r="G1902" s="18"/>
      <c r="H1902" s="18"/>
      <c r="I1902" s="18"/>
      <c r="J1902" s="97">
        <f t="shared" si="1236"/>
        <v>19</v>
      </c>
      <c r="K1902" s="3">
        <v>60.58</v>
      </c>
      <c r="L1902" s="3">
        <f t="shared" si="1237"/>
        <v>1151.02</v>
      </c>
      <c r="M1902" s="3">
        <v>60.85</v>
      </c>
      <c r="N1902" s="3">
        <f t="shared" si="1238"/>
        <v>1156.1500000000001</v>
      </c>
      <c r="O1902" s="3">
        <f t="shared" si="1239"/>
        <v>0.27000000000000313</v>
      </c>
      <c r="P1902" s="3">
        <f t="shared" si="1239"/>
        <v>5.1300000000001091</v>
      </c>
      <c r="R1902" s="3">
        <f t="shared" si="1240"/>
        <v>0</v>
      </c>
      <c r="S1902" s="3">
        <f t="shared" si="1241"/>
        <v>0</v>
      </c>
      <c r="T1902" s="3">
        <f t="shared" si="1242"/>
        <v>0</v>
      </c>
      <c r="U1902" s="3">
        <f t="shared" si="1243"/>
        <v>0</v>
      </c>
    </row>
    <row r="1903" spans="2:21" s="1" customFormat="1" ht="15" customHeight="1" x14ac:dyDescent="0.3">
      <c r="B1903" s="4" t="s">
        <v>3567</v>
      </c>
      <c r="C1903" s="4" t="s">
        <v>1389</v>
      </c>
      <c r="D1903" s="3" t="s">
        <v>28</v>
      </c>
      <c r="E1903" s="18">
        <v>34</v>
      </c>
      <c r="F1903" s="18"/>
      <c r="G1903" s="18"/>
      <c r="H1903" s="18"/>
      <c r="I1903" s="18"/>
      <c r="J1903" s="97">
        <f t="shared" si="1236"/>
        <v>34</v>
      </c>
      <c r="K1903" s="3">
        <v>52</v>
      </c>
      <c r="L1903" s="3">
        <f t="shared" si="1237"/>
        <v>1768</v>
      </c>
      <c r="M1903" s="3">
        <v>52.27</v>
      </c>
      <c r="N1903" s="3">
        <f t="shared" si="1238"/>
        <v>1777.18</v>
      </c>
      <c r="O1903" s="3">
        <f t="shared" si="1239"/>
        <v>0.27000000000000313</v>
      </c>
      <c r="P1903" s="3">
        <f t="shared" si="1239"/>
        <v>9.1800000000000637</v>
      </c>
      <c r="R1903" s="3">
        <f t="shared" si="1240"/>
        <v>0</v>
      </c>
      <c r="S1903" s="3">
        <f t="shared" si="1241"/>
        <v>0</v>
      </c>
      <c r="T1903" s="3">
        <f t="shared" si="1242"/>
        <v>0</v>
      </c>
      <c r="U1903" s="3">
        <f t="shared" si="1243"/>
        <v>0</v>
      </c>
    </row>
    <row r="1904" spans="2:21" s="1" customFormat="1" ht="15" customHeight="1" x14ac:dyDescent="0.3">
      <c r="B1904" s="4" t="s">
        <v>3568</v>
      </c>
      <c r="C1904" s="4" t="s">
        <v>1413</v>
      </c>
      <c r="D1904" s="3" t="s">
        <v>28</v>
      </c>
      <c r="E1904" s="18">
        <v>4</v>
      </c>
      <c r="F1904" s="18"/>
      <c r="G1904" s="18"/>
      <c r="H1904" s="18"/>
      <c r="I1904" s="18"/>
      <c r="J1904" s="97">
        <f t="shared" si="1236"/>
        <v>4</v>
      </c>
      <c r="K1904" s="3">
        <v>84.71</v>
      </c>
      <c r="L1904" s="3">
        <f t="shared" si="1237"/>
        <v>338.84</v>
      </c>
      <c r="M1904" s="3">
        <v>85.03</v>
      </c>
      <c r="N1904" s="3">
        <f t="shared" si="1238"/>
        <v>340.12</v>
      </c>
      <c r="O1904" s="3">
        <f t="shared" si="1239"/>
        <v>0.32000000000000739</v>
      </c>
      <c r="P1904" s="3">
        <f t="shared" si="1239"/>
        <v>1.2800000000000296</v>
      </c>
      <c r="R1904" s="3">
        <f t="shared" si="1240"/>
        <v>0</v>
      </c>
      <c r="S1904" s="3">
        <f t="shared" si="1241"/>
        <v>0</v>
      </c>
      <c r="T1904" s="3">
        <f t="shared" si="1242"/>
        <v>0</v>
      </c>
      <c r="U1904" s="3">
        <f t="shared" si="1243"/>
        <v>0</v>
      </c>
    </row>
    <row r="1905" spans="2:21" s="1" customFormat="1" ht="15" customHeight="1" x14ac:dyDescent="0.3">
      <c r="B1905" s="4" t="s">
        <v>3569</v>
      </c>
      <c r="C1905" s="4" t="s">
        <v>1411</v>
      </c>
      <c r="D1905" s="3" t="s">
        <v>28</v>
      </c>
      <c r="E1905" s="18">
        <v>6</v>
      </c>
      <c r="F1905" s="18"/>
      <c r="G1905" s="18"/>
      <c r="H1905" s="18"/>
      <c r="I1905" s="18"/>
      <c r="J1905" s="97">
        <f t="shared" si="1236"/>
        <v>6</v>
      </c>
      <c r="K1905" s="3">
        <v>67.260000000000005</v>
      </c>
      <c r="L1905" s="3">
        <f t="shared" si="1237"/>
        <v>403.56</v>
      </c>
      <c r="M1905" s="3">
        <v>67.58</v>
      </c>
      <c r="N1905" s="3">
        <f t="shared" si="1238"/>
        <v>405.48</v>
      </c>
      <c r="O1905" s="3">
        <f t="shared" si="1239"/>
        <v>0.31999999999999318</v>
      </c>
      <c r="P1905" s="3">
        <f t="shared" si="1239"/>
        <v>1.9200000000000159</v>
      </c>
      <c r="R1905" s="3">
        <f t="shared" si="1240"/>
        <v>0</v>
      </c>
      <c r="S1905" s="3">
        <f t="shared" si="1241"/>
        <v>0</v>
      </c>
      <c r="T1905" s="3">
        <f t="shared" si="1242"/>
        <v>0</v>
      </c>
      <c r="U1905" s="3">
        <f t="shared" si="1243"/>
        <v>0</v>
      </c>
    </row>
    <row r="1906" spans="2:21" s="1" customFormat="1" ht="15" customHeight="1" x14ac:dyDescent="0.3">
      <c r="B1906" s="4" t="s">
        <v>3570</v>
      </c>
      <c r="C1906" s="4" t="s">
        <v>1409</v>
      </c>
      <c r="D1906" s="3" t="s">
        <v>28</v>
      </c>
      <c r="E1906" s="18">
        <v>2</v>
      </c>
      <c r="F1906" s="18"/>
      <c r="G1906" s="18"/>
      <c r="H1906" s="18"/>
      <c r="I1906" s="18"/>
      <c r="J1906" s="97">
        <f t="shared" si="1236"/>
        <v>2</v>
      </c>
      <c r="K1906" s="3">
        <v>56.93</v>
      </c>
      <c r="L1906" s="3">
        <f t="shared" si="1237"/>
        <v>113.86</v>
      </c>
      <c r="M1906" s="3">
        <v>57.25</v>
      </c>
      <c r="N1906" s="3">
        <f t="shared" si="1238"/>
        <v>114.5</v>
      </c>
      <c r="O1906" s="3">
        <f t="shared" si="1239"/>
        <v>0.32000000000000028</v>
      </c>
      <c r="P1906" s="3">
        <f t="shared" si="1239"/>
        <v>0.64000000000000057</v>
      </c>
      <c r="R1906" s="3">
        <f t="shared" si="1240"/>
        <v>0</v>
      </c>
      <c r="S1906" s="3">
        <f t="shared" si="1241"/>
        <v>0</v>
      </c>
      <c r="T1906" s="3">
        <f t="shared" si="1242"/>
        <v>0</v>
      </c>
      <c r="U1906" s="3">
        <f t="shared" si="1243"/>
        <v>0</v>
      </c>
    </row>
    <row r="1907" spans="2:21" s="1" customFormat="1" ht="15" customHeight="1" x14ac:dyDescent="0.3">
      <c r="B1907" s="4" t="s">
        <v>3571</v>
      </c>
      <c r="C1907" s="4" t="s">
        <v>3503</v>
      </c>
      <c r="D1907" s="3" t="s">
        <v>28</v>
      </c>
      <c r="E1907" s="18">
        <v>2</v>
      </c>
      <c r="F1907" s="18"/>
      <c r="G1907" s="18"/>
      <c r="H1907" s="18"/>
      <c r="I1907" s="18"/>
      <c r="J1907" s="97">
        <f t="shared" si="1236"/>
        <v>2</v>
      </c>
      <c r="K1907" s="3">
        <v>76.900000000000006</v>
      </c>
      <c r="L1907" s="3">
        <f t="shared" si="1237"/>
        <v>153.80000000000001</v>
      </c>
      <c r="M1907" s="3">
        <v>77.17</v>
      </c>
      <c r="N1907" s="3">
        <f t="shared" si="1238"/>
        <v>154.34</v>
      </c>
      <c r="O1907" s="3">
        <f t="shared" si="1239"/>
        <v>0.26999999999999602</v>
      </c>
      <c r="P1907" s="3">
        <f t="shared" si="1239"/>
        <v>0.53999999999999204</v>
      </c>
      <c r="R1907" s="3">
        <f t="shared" si="1240"/>
        <v>0</v>
      </c>
      <c r="S1907" s="3">
        <f t="shared" si="1241"/>
        <v>0</v>
      </c>
      <c r="T1907" s="3">
        <f t="shared" si="1242"/>
        <v>0</v>
      </c>
      <c r="U1907" s="3">
        <f t="shared" si="1243"/>
        <v>0</v>
      </c>
    </row>
    <row r="1908" spans="2:21" s="1" customFormat="1" ht="15" customHeight="1" x14ac:dyDescent="0.3">
      <c r="B1908" s="4" t="s">
        <v>3572</v>
      </c>
      <c r="C1908" s="4" t="s">
        <v>1437</v>
      </c>
      <c r="D1908" s="3" t="s">
        <v>28</v>
      </c>
      <c r="E1908" s="18">
        <v>2</v>
      </c>
      <c r="F1908" s="18"/>
      <c r="G1908" s="18"/>
      <c r="H1908" s="18"/>
      <c r="I1908" s="18"/>
      <c r="J1908" s="97">
        <f t="shared" si="1236"/>
        <v>2</v>
      </c>
      <c r="K1908" s="3">
        <v>55.02</v>
      </c>
      <c r="L1908" s="3">
        <f t="shared" si="1237"/>
        <v>110.04</v>
      </c>
      <c r="M1908" s="3">
        <v>55.29</v>
      </c>
      <c r="N1908" s="3">
        <f t="shared" si="1238"/>
        <v>110.58</v>
      </c>
      <c r="O1908" s="3">
        <f t="shared" si="1239"/>
        <v>0.26999999999999602</v>
      </c>
      <c r="P1908" s="3">
        <f t="shared" si="1239"/>
        <v>0.53999999999999204</v>
      </c>
      <c r="R1908" s="3">
        <f t="shared" si="1240"/>
        <v>0</v>
      </c>
      <c r="S1908" s="3">
        <f t="shared" si="1241"/>
        <v>0</v>
      </c>
      <c r="T1908" s="3">
        <f t="shared" si="1242"/>
        <v>0</v>
      </c>
      <c r="U1908" s="3">
        <f t="shared" si="1243"/>
        <v>0</v>
      </c>
    </row>
    <row r="1909" spans="2:21" s="1" customFormat="1" ht="15" customHeight="1" x14ac:dyDescent="0.3">
      <c r="B1909" s="4" t="s">
        <v>3573</v>
      </c>
      <c r="C1909" s="4" t="s">
        <v>3574</v>
      </c>
      <c r="D1909" s="3" t="s">
        <v>28</v>
      </c>
      <c r="E1909" s="18">
        <v>2</v>
      </c>
      <c r="F1909" s="18"/>
      <c r="G1909" s="18"/>
      <c r="H1909" s="18"/>
      <c r="I1909" s="18"/>
      <c r="J1909" s="97">
        <f t="shared" si="1236"/>
        <v>2</v>
      </c>
      <c r="K1909" s="3">
        <v>56.1</v>
      </c>
      <c r="L1909" s="3">
        <f t="shared" si="1237"/>
        <v>112.2</v>
      </c>
      <c r="M1909" s="3">
        <v>56.37</v>
      </c>
      <c r="N1909" s="3">
        <f t="shared" si="1238"/>
        <v>112.74</v>
      </c>
      <c r="O1909" s="3">
        <f t="shared" si="1239"/>
        <v>0.26999999999999602</v>
      </c>
      <c r="P1909" s="3">
        <f t="shared" si="1239"/>
        <v>0.53999999999999204</v>
      </c>
      <c r="R1909" s="3">
        <f t="shared" si="1240"/>
        <v>0</v>
      </c>
      <c r="S1909" s="3">
        <f t="shared" si="1241"/>
        <v>0</v>
      </c>
      <c r="T1909" s="3">
        <f t="shared" si="1242"/>
        <v>0</v>
      </c>
      <c r="U1909" s="3">
        <f t="shared" si="1243"/>
        <v>0</v>
      </c>
    </row>
    <row r="1910" spans="2:21" s="1" customFormat="1" ht="15" customHeight="1" x14ac:dyDescent="0.3">
      <c r="B1910" s="4" t="s">
        <v>3575</v>
      </c>
      <c r="C1910" s="4" t="s">
        <v>1431</v>
      </c>
      <c r="D1910" s="3" t="s">
        <v>28</v>
      </c>
      <c r="E1910" s="18">
        <v>7</v>
      </c>
      <c r="F1910" s="18"/>
      <c r="G1910" s="18"/>
      <c r="H1910" s="18"/>
      <c r="I1910" s="18"/>
      <c r="J1910" s="97">
        <f t="shared" si="1236"/>
        <v>7</v>
      </c>
      <c r="K1910" s="3">
        <v>52.19</v>
      </c>
      <c r="L1910" s="3">
        <f t="shared" si="1237"/>
        <v>365.33</v>
      </c>
      <c r="M1910" s="3">
        <v>52.46</v>
      </c>
      <c r="N1910" s="3">
        <f t="shared" si="1238"/>
        <v>367.22</v>
      </c>
      <c r="O1910" s="3">
        <f t="shared" si="1239"/>
        <v>0.27000000000000313</v>
      </c>
      <c r="P1910" s="3">
        <f t="shared" si="1239"/>
        <v>1.8900000000000432</v>
      </c>
      <c r="R1910" s="3">
        <f t="shared" si="1240"/>
        <v>0</v>
      </c>
      <c r="S1910" s="3">
        <f t="shared" si="1241"/>
        <v>0</v>
      </c>
      <c r="T1910" s="3">
        <f t="shared" si="1242"/>
        <v>0</v>
      </c>
      <c r="U1910" s="3">
        <f t="shared" si="1243"/>
        <v>0</v>
      </c>
    </row>
    <row r="1911" spans="2:21" s="1" customFormat="1" ht="15" customHeight="1" x14ac:dyDescent="0.3">
      <c r="B1911" s="4" t="s">
        <v>3576</v>
      </c>
      <c r="C1911" s="4" t="s">
        <v>3068</v>
      </c>
      <c r="D1911" s="3" t="s">
        <v>28</v>
      </c>
      <c r="E1911" s="18">
        <v>10</v>
      </c>
      <c r="F1911" s="18"/>
      <c r="G1911" s="18"/>
      <c r="H1911" s="18"/>
      <c r="I1911" s="18"/>
      <c r="J1911" s="97">
        <f t="shared" si="1236"/>
        <v>10</v>
      </c>
      <c r="K1911" s="3">
        <v>84.22</v>
      </c>
      <c r="L1911" s="3">
        <f t="shared" si="1237"/>
        <v>842.2</v>
      </c>
      <c r="M1911" s="3">
        <v>84.8</v>
      </c>
      <c r="N1911" s="3">
        <f t="shared" si="1238"/>
        <v>848</v>
      </c>
      <c r="O1911" s="3">
        <f t="shared" si="1239"/>
        <v>0.57999999999999829</v>
      </c>
      <c r="P1911" s="3">
        <f t="shared" si="1239"/>
        <v>5.7999999999999545</v>
      </c>
      <c r="R1911" s="3">
        <f t="shared" si="1240"/>
        <v>0</v>
      </c>
      <c r="S1911" s="3">
        <f t="shared" si="1241"/>
        <v>0</v>
      </c>
      <c r="T1911" s="3">
        <f t="shared" si="1242"/>
        <v>0</v>
      </c>
      <c r="U1911" s="3">
        <f t="shared" si="1243"/>
        <v>0</v>
      </c>
    </row>
    <row r="1912" spans="2:21" s="1" customFormat="1" ht="15" customHeight="1" x14ac:dyDescent="0.3">
      <c r="B1912" s="4" t="s">
        <v>3577</v>
      </c>
      <c r="C1912" s="4" t="s">
        <v>2978</v>
      </c>
      <c r="D1912" s="3" t="s">
        <v>28</v>
      </c>
      <c r="E1912" s="18">
        <v>5</v>
      </c>
      <c r="F1912" s="18"/>
      <c r="G1912" s="18"/>
      <c r="H1912" s="18"/>
      <c r="I1912" s="18"/>
      <c r="J1912" s="97">
        <f t="shared" si="1236"/>
        <v>5</v>
      </c>
      <c r="K1912" s="3">
        <v>80.42</v>
      </c>
      <c r="L1912" s="3">
        <f t="shared" si="1237"/>
        <v>402.1</v>
      </c>
      <c r="M1912" s="3">
        <v>81</v>
      </c>
      <c r="N1912" s="3">
        <f t="shared" si="1238"/>
        <v>405</v>
      </c>
      <c r="O1912" s="3">
        <f t="shared" si="1239"/>
        <v>0.57999999999999829</v>
      </c>
      <c r="P1912" s="3">
        <f t="shared" si="1239"/>
        <v>2.8999999999999773</v>
      </c>
      <c r="R1912" s="3">
        <f t="shared" si="1240"/>
        <v>0</v>
      </c>
      <c r="S1912" s="3">
        <f t="shared" si="1241"/>
        <v>0</v>
      </c>
      <c r="T1912" s="3">
        <f t="shared" si="1242"/>
        <v>0</v>
      </c>
      <c r="U1912" s="3">
        <f t="shared" si="1243"/>
        <v>0</v>
      </c>
    </row>
    <row r="1913" spans="2:21" s="1" customFormat="1" ht="15" customHeight="1" x14ac:dyDescent="0.3">
      <c r="B1913" s="4" t="s">
        <v>3578</v>
      </c>
      <c r="C1913" s="4" t="s">
        <v>2980</v>
      </c>
      <c r="D1913" s="3" t="s">
        <v>28</v>
      </c>
      <c r="E1913" s="18">
        <v>18</v>
      </c>
      <c r="F1913" s="18"/>
      <c r="G1913" s="18"/>
      <c r="H1913" s="18"/>
      <c r="I1913" s="18"/>
      <c r="J1913" s="97">
        <f t="shared" si="1236"/>
        <v>18</v>
      </c>
      <c r="K1913" s="3">
        <v>72.52</v>
      </c>
      <c r="L1913" s="3">
        <f t="shared" si="1237"/>
        <v>1305.3599999999999</v>
      </c>
      <c r="M1913" s="3">
        <v>73.099999999999994</v>
      </c>
      <c r="N1913" s="3">
        <f t="shared" si="1238"/>
        <v>1315.8</v>
      </c>
      <c r="O1913" s="3">
        <f t="shared" si="1239"/>
        <v>0.57999999999999829</v>
      </c>
      <c r="P1913" s="3">
        <f t="shared" si="1239"/>
        <v>10.440000000000055</v>
      </c>
      <c r="R1913" s="3">
        <f t="shared" si="1240"/>
        <v>0</v>
      </c>
      <c r="S1913" s="3">
        <f t="shared" si="1241"/>
        <v>0</v>
      </c>
      <c r="T1913" s="3">
        <f t="shared" si="1242"/>
        <v>0</v>
      </c>
      <c r="U1913" s="3">
        <f t="shared" si="1243"/>
        <v>0</v>
      </c>
    </row>
    <row r="1914" spans="2:21" s="1" customFormat="1" ht="15" customHeight="1" x14ac:dyDescent="0.3">
      <c r="B1914" s="4" t="s">
        <v>3579</v>
      </c>
      <c r="C1914" s="4" t="s">
        <v>3077</v>
      </c>
      <c r="D1914" s="3" t="s">
        <v>28</v>
      </c>
      <c r="E1914" s="18">
        <v>3</v>
      </c>
      <c r="F1914" s="18"/>
      <c r="G1914" s="18"/>
      <c r="H1914" s="18"/>
      <c r="I1914" s="18"/>
      <c r="J1914" s="97">
        <f t="shared" si="1236"/>
        <v>3</v>
      </c>
      <c r="K1914" s="3">
        <v>59.44</v>
      </c>
      <c r="L1914" s="3">
        <f t="shared" si="1237"/>
        <v>178.32</v>
      </c>
      <c r="M1914" s="3">
        <v>60.02</v>
      </c>
      <c r="N1914" s="3">
        <f t="shared" si="1238"/>
        <v>180.06</v>
      </c>
      <c r="O1914" s="3">
        <f t="shared" si="1239"/>
        <v>0.5800000000000054</v>
      </c>
      <c r="P1914" s="3">
        <f t="shared" si="1239"/>
        <v>1.7400000000000091</v>
      </c>
      <c r="R1914" s="3">
        <f t="shared" si="1240"/>
        <v>0</v>
      </c>
      <c r="S1914" s="3">
        <f t="shared" si="1241"/>
        <v>0</v>
      </c>
      <c r="T1914" s="3">
        <f t="shared" si="1242"/>
        <v>0</v>
      </c>
      <c r="U1914" s="3">
        <f t="shared" si="1243"/>
        <v>0</v>
      </c>
    </row>
    <row r="1915" spans="2:21" s="1" customFormat="1" ht="15" customHeight="1" x14ac:dyDescent="0.3">
      <c r="B1915" s="4" t="s">
        <v>3580</v>
      </c>
      <c r="C1915" s="4" t="s">
        <v>3079</v>
      </c>
      <c r="D1915" s="3" t="s">
        <v>28</v>
      </c>
      <c r="E1915" s="18">
        <v>3</v>
      </c>
      <c r="F1915" s="18"/>
      <c r="G1915" s="18"/>
      <c r="H1915" s="18"/>
      <c r="I1915" s="18"/>
      <c r="J1915" s="97">
        <f t="shared" si="1236"/>
        <v>3</v>
      </c>
      <c r="K1915" s="3">
        <v>57.34</v>
      </c>
      <c r="L1915" s="3">
        <f t="shared" si="1237"/>
        <v>172.02</v>
      </c>
      <c r="M1915" s="3">
        <v>57.92</v>
      </c>
      <c r="N1915" s="3">
        <f t="shared" si="1238"/>
        <v>173.76</v>
      </c>
      <c r="O1915" s="3">
        <f t="shared" si="1239"/>
        <v>0.57999999999999829</v>
      </c>
      <c r="P1915" s="3">
        <f t="shared" si="1239"/>
        <v>1.7399999999999807</v>
      </c>
      <c r="R1915" s="3">
        <f t="shared" si="1240"/>
        <v>0</v>
      </c>
      <c r="S1915" s="3">
        <f t="shared" si="1241"/>
        <v>0</v>
      </c>
      <c r="T1915" s="3">
        <f t="shared" si="1242"/>
        <v>0</v>
      </c>
      <c r="U1915" s="3">
        <f t="shared" si="1243"/>
        <v>0</v>
      </c>
    </row>
    <row r="1916" spans="2:21" s="1" customFormat="1" ht="15" customHeight="1" x14ac:dyDescent="0.3">
      <c r="B1916" s="4" t="s">
        <v>3581</v>
      </c>
      <c r="C1916" s="4" t="s">
        <v>2988</v>
      </c>
      <c r="D1916" s="3" t="s">
        <v>28</v>
      </c>
      <c r="E1916" s="18">
        <v>11</v>
      </c>
      <c r="F1916" s="18"/>
      <c r="G1916" s="18"/>
      <c r="H1916" s="18"/>
      <c r="I1916" s="18"/>
      <c r="J1916" s="97">
        <f t="shared" si="1236"/>
        <v>11</v>
      </c>
      <c r="K1916" s="3">
        <v>55.74</v>
      </c>
      <c r="L1916" s="3">
        <f t="shared" si="1237"/>
        <v>613.14</v>
      </c>
      <c r="M1916" s="3">
        <v>56.32</v>
      </c>
      <c r="N1916" s="3">
        <f t="shared" si="1238"/>
        <v>619.52</v>
      </c>
      <c r="O1916" s="3">
        <f t="shared" si="1239"/>
        <v>0.57999999999999829</v>
      </c>
      <c r="P1916" s="3">
        <f t="shared" si="1239"/>
        <v>6.3799999999999955</v>
      </c>
      <c r="R1916" s="3">
        <f t="shared" si="1240"/>
        <v>0</v>
      </c>
      <c r="S1916" s="3">
        <f t="shared" si="1241"/>
        <v>0</v>
      </c>
      <c r="T1916" s="3">
        <f t="shared" si="1242"/>
        <v>0</v>
      </c>
      <c r="U1916" s="3">
        <f t="shared" si="1243"/>
        <v>0</v>
      </c>
    </row>
    <row r="1917" spans="2:21" s="1" customFormat="1" ht="19.95" customHeight="1" x14ac:dyDescent="0.3">
      <c r="B1917" s="6" t="s">
        <v>3582</v>
      </c>
      <c r="C1917" s="6" t="s">
        <v>1497</v>
      </c>
      <c r="D1917" s="5"/>
      <c r="E1917" s="19"/>
      <c r="F1917" s="19"/>
      <c r="G1917" s="19"/>
      <c r="H1917" s="19"/>
      <c r="I1917" s="19"/>
      <c r="J1917" s="19"/>
      <c r="K1917" s="5"/>
      <c r="L1917" s="5">
        <f>SUM(L1918:L1920)</f>
        <v>3541.93</v>
      </c>
      <c r="M1917" s="5"/>
      <c r="N1917" s="5">
        <f>SUM(N1918:N1920)</f>
        <v>3590.21</v>
      </c>
      <c r="O1917" s="5"/>
      <c r="P1917" s="5">
        <f>SUM(P1918:P1920)</f>
        <v>48.280000000000427</v>
      </c>
      <c r="R1917" s="5">
        <f t="shared" ref="R1917:U1917" si="1244">SUM(R1918:R1920)</f>
        <v>0</v>
      </c>
      <c r="S1917" s="5">
        <f t="shared" si="1244"/>
        <v>0</v>
      </c>
      <c r="T1917" s="5">
        <f t="shared" si="1244"/>
        <v>0</v>
      </c>
      <c r="U1917" s="5">
        <f t="shared" si="1244"/>
        <v>0</v>
      </c>
    </row>
    <row r="1918" spans="2:21" s="1" customFormat="1" ht="15" customHeight="1" x14ac:dyDescent="0.3">
      <c r="B1918" s="4" t="s">
        <v>3583</v>
      </c>
      <c r="C1918" s="4" t="s">
        <v>3584</v>
      </c>
      <c r="D1918" s="3" t="s">
        <v>28</v>
      </c>
      <c r="E1918" s="18">
        <v>5</v>
      </c>
      <c r="F1918" s="18"/>
      <c r="G1918" s="18"/>
      <c r="H1918" s="18"/>
      <c r="I1918" s="18"/>
      <c r="J1918" s="97">
        <f>SUM(E1918:I1918)</f>
        <v>5</v>
      </c>
      <c r="K1918" s="3">
        <v>184.43</v>
      </c>
      <c r="L1918" s="3">
        <f t="shared" ref="L1918:L1920" si="1245">+ROUND(+IF(J1918="",0,J1918*K1918),2)</f>
        <v>922.15</v>
      </c>
      <c r="M1918" s="3">
        <v>187.27</v>
      </c>
      <c r="N1918" s="3">
        <f t="shared" ref="N1918:N1920" si="1246">+ROUND(+IF(J1918="",0,J1918*M1918),2)</f>
        <v>936.35</v>
      </c>
      <c r="O1918" s="3">
        <f t="shared" ref="O1918:P1920" si="1247">+M1918-K1918</f>
        <v>2.8400000000000034</v>
      </c>
      <c r="P1918" s="3">
        <f t="shared" si="1247"/>
        <v>14.200000000000045</v>
      </c>
      <c r="R1918" s="3">
        <f t="shared" ref="R1918:U1920" si="1248">+ROUND($K1918*F1918,2)</f>
        <v>0</v>
      </c>
      <c r="S1918" s="3">
        <f t="shared" si="1248"/>
        <v>0</v>
      </c>
      <c r="T1918" s="3">
        <f t="shared" si="1248"/>
        <v>0</v>
      </c>
      <c r="U1918" s="3">
        <f t="shared" si="1248"/>
        <v>0</v>
      </c>
    </row>
    <row r="1919" spans="2:21" s="1" customFormat="1" ht="15" customHeight="1" x14ac:dyDescent="0.3">
      <c r="B1919" s="4" t="s">
        <v>3585</v>
      </c>
      <c r="C1919" s="4" t="s">
        <v>2993</v>
      </c>
      <c r="D1919" s="3" t="s">
        <v>28</v>
      </c>
      <c r="E1919" s="18">
        <v>3</v>
      </c>
      <c r="F1919" s="18"/>
      <c r="G1919" s="18"/>
      <c r="H1919" s="18"/>
      <c r="I1919" s="18"/>
      <c r="J1919" s="97">
        <f>SUM(E1919:I1919)</f>
        <v>3</v>
      </c>
      <c r="K1919" s="3">
        <v>175.43</v>
      </c>
      <c r="L1919" s="3">
        <f t="shared" si="1245"/>
        <v>526.29</v>
      </c>
      <c r="M1919" s="3">
        <v>178.27</v>
      </c>
      <c r="N1919" s="3">
        <f t="shared" si="1246"/>
        <v>534.80999999999995</v>
      </c>
      <c r="O1919" s="3">
        <f t="shared" si="1247"/>
        <v>2.8400000000000034</v>
      </c>
      <c r="P1919" s="3">
        <f t="shared" si="1247"/>
        <v>8.5199999999999818</v>
      </c>
      <c r="R1919" s="3">
        <f t="shared" si="1248"/>
        <v>0</v>
      </c>
      <c r="S1919" s="3">
        <f t="shared" si="1248"/>
        <v>0</v>
      </c>
      <c r="T1919" s="3">
        <f t="shared" si="1248"/>
        <v>0</v>
      </c>
      <c r="U1919" s="3">
        <f t="shared" si="1248"/>
        <v>0</v>
      </c>
    </row>
    <row r="1920" spans="2:21" s="1" customFormat="1" ht="15" customHeight="1" x14ac:dyDescent="0.3">
      <c r="B1920" s="4" t="s">
        <v>3586</v>
      </c>
      <c r="C1920" s="4" t="s">
        <v>2995</v>
      </c>
      <c r="D1920" s="3" t="s">
        <v>28</v>
      </c>
      <c r="E1920" s="18">
        <v>9</v>
      </c>
      <c r="F1920" s="18"/>
      <c r="G1920" s="18"/>
      <c r="H1920" s="18"/>
      <c r="I1920" s="18"/>
      <c r="J1920" s="97">
        <f>SUM(E1920:I1920)</f>
        <v>9</v>
      </c>
      <c r="K1920" s="3">
        <v>232.61</v>
      </c>
      <c r="L1920" s="3">
        <f t="shared" si="1245"/>
        <v>2093.4899999999998</v>
      </c>
      <c r="M1920" s="3">
        <v>235.45</v>
      </c>
      <c r="N1920" s="3">
        <f t="shared" si="1246"/>
        <v>2119.0500000000002</v>
      </c>
      <c r="O1920" s="3">
        <f t="shared" si="1247"/>
        <v>2.839999999999975</v>
      </c>
      <c r="P1920" s="3">
        <f t="shared" si="1247"/>
        <v>25.5600000000004</v>
      </c>
      <c r="R1920" s="3">
        <f t="shared" si="1248"/>
        <v>0</v>
      </c>
      <c r="S1920" s="3">
        <f t="shared" si="1248"/>
        <v>0</v>
      </c>
      <c r="T1920" s="3">
        <f t="shared" si="1248"/>
        <v>0</v>
      </c>
      <c r="U1920" s="3">
        <f t="shared" si="1248"/>
        <v>0</v>
      </c>
    </row>
    <row r="1921" spans="2:21" s="1" customFormat="1" ht="19.95" customHeight="1" x14ac:dyDescent="0.3">
      <c r="B1921" s="6" t="s">
        <v>3587</v>
      </c>
      <c r="C1921" s="6" t="s">
        <v>2999</v>
      </c>
      <c r="D1921" s="5"/>
      <c r="E1921" s="19"/>
      <c r="F1921" s="19"/>
      <c r="G1921" s="19"/>
      <c r="H1921" s="19"/>
      <c r="I1921" s="19"/>
      <c r="J1921" s="19"/>
      <c r="K1921" s="5"/>
      <c r="L1921" s="5">
        <f>SUM(L1922:L1930)</f>
        <v>314656.53999999998</v>
      </c>
      <c r="M1921" s="5"/>
      <c r="N1921" s="5">
        <f>SUM(N1922:N1930)</f>
        <v>314762.75999999989</v>
      </c>
      <c r="O1921" s="5"/>
      <c r="P1921" s="5">
        <f>SUM(P1922:P1930)</f>
        <v>106.22000000000003</v>
      </c>
      <c r="R1921" s="5">
        <f t="shared" ref="R1921:U1921" si="1249">SUM(R1922:R1930)</f>
        <v>0</v>
      </c>
      <c r="S1921" s="5">
        <f t="shared" si="1249"/>
        <v>0</v>
      </c>
      <c r="T1921" s="5">
        <f t="shared" si="1249"/>
        <v>0</v>
      </c>
      <c r="U1921" s="5">
        <f t="shared" si="1249"/>
        <v>0</v>
      </c>
    </row>
    <row r="1922" spans="2:21" s="1" customFormat="1" ht="15" customHeight="1" x14ac:dyDescent="0.3">
      <c r="B1922" s="4" t="s">
        <v>3588</v>
      </c>
      <c r="C1922" s="4" t="s">
        <v>3001</v>
      </c>
      <c r="D1922" s="3" t="s">
        <v>28</v>
      </c>
      <c r="E1922" s="18">
        <v>120</v>
      </c>
      <c r="F1922" s="18"/>
      <c r="G1922" s="18"/>
      <c r="H1922" s="18"/>
      <c r="I1922" s="18"/>
      <c r="J1922" s="97">
        <f t="shared" ref="J1922:J1930" si="1250">SUM(E1922:I1922)</f>
        <v>120</v>
      </c>
      <c r="K1922" s="3">
        <v>34.99</v>
      </c>
      <c r="L1922" s="3">
        <f t="shared" ref="L1922:L1930" si="1251">+ROUND(+IF(J1922="",0,J1922*K1922),2)</f>
        <v>4198.8</v>
      </c>
      <c r="M1922" s="3">
        <v>35.39</v>
      </c>
      <c r="N1922" s="3">
        <f t="shared" ref="N1922:N1930" si="1252">+ROUND(+IF(J1922="",0,J1922*M1922),2)</f>
        <v>4246.8</v>
      </c>
      <c r="O1922" s="3">
        <f t="shared" ref="O1922:P1930" si="1253">+M1922-K1922</f>
        <v>0.39999999999999858</v>
      </c>
      <c r="P1922" s="3">
        <f t="shared" si="1253"/>
        <v>48</v>
      </c>
      <c r="R1922" s="3">
        <f t="shared" ref="R1922:R1930" si="1254">+ROUND($K1922*F1922,2)</f>
        <v>0</v>
      </c>
      <c r="S1922" s="3">
        <f t="shared" ref="S1922:S1930" si="1255">+ROUND($K1922*G1922,2)</f>
        <v>0</v>
      </c>
      <c r="T1922" s="3">
        <f t="shared" ref="T1922:T1930" si="1256">+ROUND($K1922*H1922,2)</f>
        <v>0</v>
      </c>
      <c r="U1922" s="3">
        <f t="shared" ref="U1922:U1930" si="1257">+ROUND($K1922*I1922,2)</f>
        <v>0</v>
      </c>
    </row>
    <row r="1923" spans="2:21" s="1" customFormat="1" ht="15" customHeight="1" x14ac:dyDescent="0.3">
      <c r="B1923" s="4" t="s">
        <v>3589</v>
      </c>
      <c r="C1923" s="4" t="s">
        <v>3005</v>
      </c>
      <c r="D1923" s="3" t="s">
        <v>28</v>
      </c>
      <c r="E1923" s="18">
        <v>16</v>
      </c>
      <c r="F1923" s="18"/>
      <c r="G1923" s="18"/>
      <c r="H1923" s="18"/>
      <c r="I1923" s="18"/>
      <c r="J1923" s="97">
        <f t="shared" si="1250"/>
        <v>16</v>
      </c>
      <c r="K1923" s="3">
        <v>73.790000000000006</v>
      </c>
      <c r="L1923" s="3">
        <f t="shared" si="1251"/>
        <v>1180.6400000000001</v>
      </c>
      <c r="M1923" s="3">
        <v>75.900000000000006</v>
      </c>
      <c r="N1923" s="3">
        <f t="shared" si="1252"/>
        <v>1214.4000000000001</v>
      </c>
      <c r="O1923" s="3">
        <f t="shared" si="1253"/>
        <v>2.1099999999999994</v>
      </c>
      <c r="P1923" s="3">
        <f t="shared" si="1253"/>
        <v>33.759999999999991</v>
      </c>
      <c r="R1923" s="3">
        <f t="shared" si="1254"/>
        <v>0</v>
      </c>
      <c r="S1923" s="3">
        <f t="shared" si="1255"/>
        <v>0</v>
      </c>
      <c r="T1923" s="3">
        <f t="shared" si="1256"/>
        <v>0</v>
      </c>
      <c r="U1923" s="3">
        <f t="shared" si="1257"/>
        <v>0</v>
      </c>
    </row>
    <row r="1924" spans="2:21" s="1" customFormat="1" ht="15" hidden="1" customHeight="1" x14ac:dyDescent="0.3">
      <c r="B1924" s="4" t="s">
        <v>3590</v>
      </c>
      <c r="C1924" s="4" t="s">
        <v>3591</v>
      </c>
      <c r="D1924" s="3" t="s">
        <v>28</v>
      </c>
      <c r="E1924" s="18">
        <v>1</v>
      </c>
      <c r="F1924" s="18"/>
      <c r="G1924" s="18"/>
      <c r="H1924" s="18"/>
      <c r="I1924" s="18"/>
      <c r="J1924" s="97">
        <f t="shared" si="1250"/>
        <v>1</v>
      </c>
      <c r="K1924" s="3">
        <v>301860</v>
      </c>
      <c r="L1924" s="3">
        <f t="shared" si="1251"/>
        <v>301860</v>
      </c>
      <c r="M1924" s="3">
        <v>301860</v>
      </c>
      <c r="N1924" s="3">
        <f t="shared" si="1252"/>
        <v>301860</v>
      </c>
      <c r="O1924" s="3">
        <f t="shared" si="1253"/>
        <v>0</v>
      </c>
      <c r="P1924" s="3">
        <f t="shared" si="1253"/>
        <v>0</v>
      </c>
      <c r="R1924" s="3">
        <f t="shared" si="1254"/>
        <v>0</v>
      </c>
      <c r="S1924" s="3">
        <f t="shared" si="1255"/>
        <v>0</v>
      </c>
      <c r="T1924" s="3">
        <f t="shared" si="1256"/>
        <v>0</v>
      </c>
      <c r="U1924" s="3">
        <f t="shared" si="1257"/>
        <v>0</v>
      </c>
    </row>
    <row r="1925" spans="2:21" s="1" customFormat="1" ht="15" customHeight="1" x14ac:dyDescent="0.3">
      <c r="B1925" s="4" t="s">
        <v>3592</v>
      </c>
      <c r="C1925" s="4" t="s">
        <v>3593</v>
      </c>
      <c r="D1925" s="3" t="s">
        <v>1337</v>
      </c>
      <c r="E1925" s="18">
        <v>5</v>
      </c>
      <c r="F1925" s="18"/>
      <c r="G1925" s="18"/>
      <c r="H1925" s="18"/>
      <c r="I1925" s="18"/>
      <c r="J1925" s="97">
        <f t="shared" si="1250"/>
        <v>5</v>
      </c>
      <c r="K1925" s="3">
        <v>486.32</v>
      </c>
      <c r="L1925" s="3">
        <f t="shared" si="1251"/>
        <v>2431.6</v>
      </c>
      <c r="M1925" s="3">
        <v>488.87</v>
      </c>
      <c r="N1925" s="3">
        <f t="shared" si="1252"/>
        <v>2444.35</v>
      </c>
      <c r="O1925" s="3">
        <f t="shared" si="1253"/>
        <v>2.5500000000000114</v>
      </c>
      <c r="P1925" s="3">
        <f t="shared" si="1253"/>
        <v>12.75</v>
      </c>
      <c r="R1925" s="3">
        <f t="shared" si="1254"/>
        <v>0</v>
      </c>
      <c r="S1925" s="3">
        <f t="shared" si="1255"/>
        <v>0</v>
      </c>
      <c r="T1925" s="3">
        <f t="shared" si="1256"/>
        <v>0</v>
      </c>
      <c r="U1925" s="3">
        <f t="shared" si="1257"/>
        <v>0</v>
      </c>
    </row>
    <row r="1926" spans="2:21" s="1" customFormat="1" ht="15" customHeight="1" x14ac:dyDescent="0.3">
      <c r="B1926" s="4" t="s">
        <v>3594</v>
      </c>
      <c r="C1926" s="4" t="s">
        <v>3112</v>
      </c>
      <c r="D1926" s="3" t="s">
        <v>28</v>
      </c>
      <c r="E1926" s="18">
        <v>2</v>
      </c>
      <c r="F1926" s="18"/>
      <c r="G1926" s="18"/>
      <c r="H1926" s="18"/>
      <c r="I1926" s="18"/>
      <c r="J1926" s="97">
        <f t="shared" si="1250"/>
        <v>2</v>
      </c>
      <c r="K1926" s="3">
        <v>417.91</v>
      </c>
      <c r="L1926" s="3">
        <f t="shared" si="1251"/>
        <v>835.82</v>
      </c>
      <c r="M1926" s="3">
        <v>418.49</v>
      </c>
      <c r="N1926" s="3">
        <f t="shared" si="1252"/>
        <v>836.98</v>
      </c>
      <c r="O1926" s="3">
        <f t="shared" si="1253"/>
        <v>0.57999999999998408</v>
      </c>
      <c r="P1926" s="3">
        <f t="shared" si="1253"/>
        <v>1.1599999999999682</v>
      </c>
      <c r="R1926" s="3">
        <f t="shared" si="1254"/>
        <v>0</v>
      </c>
      <c r="S1926" s="3">
        <f t="shared" si="1255"/>
        <v>0</v>
      </c>
      <c r="T1926" s="3">
        <f t="shared" si="1256"/>
        <v>0</v>
      </c>
      <c r="U1926" s="3">
        <f t="shared" si="1257"/>
        <v>0</v>
      </c>
    </row>
    <row r="1927" spans="2:21" s="1" customFormat="1" ht="15" customHeight="1" x14ac:dyDescent="0.3">
      <c r="B1927" s="4" t="s">
        <v>3595</v>
      </c>
      <c r="C1927" s="4" t="s">
        <v>3114</v>
      </c>
      <c r="D1927" s="3" t="s">
        <v>28</v>
      </c>
      <c r="E1927" s="18">
        <v>3</v>
      </c>
      <c r="F1927" s="18"/>
      <c r="G1927" s="18"/>
      <c r="H1927" s="18"/>
      <c r="I1927" s="18"/>
      <c r="J1927" s="97">
        <f t="shared" si="1250"/>
        <v>3</v>
      </c>
      <c r="K1927" s="3">
        <v>389.91</v>
      </c>
      <c r="L1927" s="3">
        <f t="shared" si="1251"/>
        <v>1169.73</v>
      </c>
      <c r="M1927" s="3">
        <v>390.49</v>
      </c>
      <c r="N1927" s="3">
        <f t="shared" si="1252"/>
        <v>1171.47</v>
      </c>
      <c r="O1927" s="3">
        <f t="shared" si="1253"/>
        <v>0.57999999999998408</v>
      </c>
      <c r="P1927" s="3">
        <f t="shared" si="1253"/>
        <v>1.7400000000000091</v>
      </c>
      <c r="R1927" s="3">
        <f t="shared" si="1254"/>
        <v>0</v>
      </c>
      <c r="S1927" s="3">
        <f t="shared" si="1255"/>
        <v>0</v>
      </c>
      <c r="T1927" s="3">
        <f t="shared" si="1256"/>
        <v>0</v>
      </c>
      <c r="U1927" s="3">
        <f t="shared" si="1257"/>
        <v>0</v>
      </c>
    </row>
    <row r="1928" spans="2:21" s="1" customFormat="1" ht="15" customHeight="1" x14ac:dyDescent="0.3">
      <c r="B1928" s="4" t="s">
        <v>3596</v>
      </c>
      <c r="C1928" s="4" t="s">
        <v>3116</v>
      </c>
      <c r="D1928" s="3" t="s">
        <v>28</v>
      </c>
      <c r="E1928" s="18">
        <v>2</v>
      </c>
      <c r="F1928" s="18"/>
      <c r="G1928" s="18"/>
      <c r="H1928" s="18"/>
      <c r="I1928" s="18"/>
      <c r="J1928" s="97">
        <f t="shared" si="1250"/>
        <v>2</v>
      </c>
      <c r="K1928" s="3">
        <v>219.91</v>
      </c>
      <c r="L1928" s="3">
        <f t="shared" si="1251"/>
        <v>439.82</v>
      </c>
      <c r="M1928" s="3">
        <v>220.49</v>
      </c>
      <c r="N1928" s="3">
        <f t="shared" si="1252"/>
        <v>440.98</v>
      </c>
      <c r="O1928" s="3">
        <f t="shared" si="1253"/>
        <v>0.58000000000001251</v>
      </c>
      <c r="P1928" s="3">
        <f t="shared" si="1253"/>
        <v>1.160000000000025</v>
      </c>
      <c r="R1928" s="3">
        <f t="shared" si="1254"/>
        <v>0</v>
      </c>
      <c r="S1928" s="3">
        <f t="shared" si="1255"/>
        <v>0</v>
      </c>
      <c r="T1928" s="3">
        <f t="shared" si="1256"/>
        <v>0</v>
      </c>
      <c r="U1928" s="3">
        <f t="shared" si="1257"/>
        <v>0</v>
      </c>
    </row>
    <row r="1929" spans="2:21" s="1" customFormat="1" ht="15" customHeight="1" x14ac:dyDescent="0.3">
      <c r="B1929" s="4" t="s">
        <v>3597</v>
      </c>
      <c r="C1929" s="4" t="s">
        <v>3598</v>
      </c>
      <c r="D1929" s="3" t="s">
        <v>1337</v>
      </c>
      <c r="E1929" s="18">
        <v>3</v>
      </c>
      <c r="F1929" s="18"/>
      <c r="G1929" s="18"/>
      <c r="H1929" s="18"/>
      <c r="I1929" s="18"/>
      <c r="J1929" s="97">
        <f t="shared" si="1250"/>
        <v>3</v>
      </c>
      <c r="K1929" s="3">
        <v>104.28</v>
      </c>
      <c r="L1929" s="3">
        <f t="shared" si="1251"/>
        <v>312.83999999999997</v>
      </c>
      <c r="M1929" s="3">
        <v>106.83</v>
      </c>
      <c r="N1929" s="3">
        <f t="shared" si="1252"/>
        <v>320.49</v>
      </c>
      <c r="O1929" s="3">
        <f t="shared" si="1253"/>
        <v>2.5499999999999972</v>
      </c>
      <c r="P1929" s="3">
        <f t="shared" si="1253"/>
        <v>7.6500000000000341</v>
      </c>
      <c r="R1929" s="3">
        <f t="shared" si="1254"/>
        <v>0</v>
      </c>
      <c r="S1929" s="3">
        <f t="shared" si="1255"/>
        <v>0</v>
      </c>
      <c r="T1929" s="3">
        <f t="shared" si="1256"/>
        <v>0</v>
      </c>
      <c r="U1929" s="3">
        <f t="shared" si="1257"/>
        <v>0</v>
      </c>
    </row>
    <row r="1930" spans="2:21" s="1" customFormat="1" ht="15" hidden="1" customHeight="1" x14ac:dyDescent="0.3">
      <c r="B1930" s="4" t="s">
        <v>3599</v>
      </c>
      <c r="C1930" s="4" t="s">
        <v>3017</v>
      </c>
      <c r="D1930" s="3" t="s">
        <v>42</v>
      </c>
      <c r="E1930" s="18">
        <v>1</v>
      </c>
      <c r="F1930" s="18"/>
      <c r="G1930" s="18"/>
      <c r="H1930" s="18"/>
      <c r="I1930" s="18"/>
      <c r="J1930" s="97">
        <f t="shared" si="1250"/>
        <v>1</v>
      </c>
      <c r="K1930" s="3">
        <v>2227.29</v>
      </c>
      <c r="L1930" s="3">
        <f t="shared" si="1251"/>
        <v>2227.29</v>
      </c>
      <c r="M1930" s="3">
        <v>2227.29</v>
      </c>
      <c r="N1930" s="3">
        <f t="shared" si="1252"/>
        <v>2227.29</v>
      </c>
      <c r="O1930" s="3">
        <f t="shared" si="1253"/>
        <v>0</v>
      </c>
      <c r="P1930" s="3">
        <f t="shared" si="1253"/>
        <v>0</v>
      </c>
      <c r="R1930" s="3">
        <f t="shared" si="1254"/>
        <v>0</v>
      </c>
      <c r="S1930" s="3">
        <f t="shared" si="1255"/>
        <v>0</v>
      </c>
      <c r="T1930" s="3">
        <f t="shared" si="1256"/>
        <v>0</v>
      </c>
      <c r="U1930" s="3">
        <f t="shared" si="1257"/>
        <v>0</v>
      </c>
    </row>
    <row r="1931" spans="2:21" s="1" customFormat="1" ht="25.2" customHeight="1" x14ac:dyDescent="0.3">
      <c r="B1931" s="12" t="s">
        <v>3600</v>
      </c>
      <c r="C1931" s="12" t="s">
        <v>3601</v>
      </c>
      <c r="D1931" s="13"/>
      <c r="E1931" s="17"/>
      <c r="F1931" s="17"/>
      <c r="G1931" s="17"/>
      <c r="H1931" s="17"/>
      <c r="I1931" s="17"/>
      <c r="J1931" s="17"/>
      <c r="K1931" s="13"/>
      <c r="L1931" s="13">
        <f>SUM(L1932:L1943)/2</f>
        <v>245838.07</v>
      </c>
      <c r="M1931" s="13"/>
      <c r="N1931" s="13">
        <f>SUM(N1932:N1943)/2</f>
        <v>247165.04</v>
      </c>
      <c r="O1931" s="13"/>
      <c r="P1931" s="13">
        <f>SUM(P1932:P1943)/2</f>
        <v>1326.9700000000016</v>
      </c>
      <c r="R1931" s="13">
        <f t="shared" ref="R1931:U1931" si="1258">SUM(R1932:R1943)/2</f>
        <v>0</v>
      </c>
      <c r="S1931" s="13">
        <f t="shared" si="1258"/>
        <v>0</v>
      </c>
      <c r="T1931" s="13">
        <f t="shared" si="1258"/>
        <v>0</v>
      </c>
      <c r="U1931" s="13">
        <f t="shared" si="1258"/>
        <v>0</v>
      </c>
    </row>
    <row r="1932" spans="2:21" s="1" customFormat="1" ht="19.95" customHeight="1" x14ac:dyDescent="0.3">
      <c r="B1932" s="6" t="s">
        <v>3602</v>
      </c>
      <c r="C1932" s="6" t="s">
        <v>3603</v>
      </c>
      <c r="D1932" s="5"/>
      <c r="E1932" s="19"/>
      <c r="F1932" s="19"/>
      <c r="G1932" s="19"/>
      <c r="H1932" s="19"/>
      <c r="I1932" s="19"/>
      <c r="J1932" s="19"/>
      <c r="K1932" s="5"/>
      <c r="L1932" s="5">
        <f>SUM(L1933:L1939)</f>
        <v>200549.33999999997</v>
      </c>
      <c r="M1932" s="5"/>
      <c r="N1932" s="5">
        <f>SUM(N1933:N1939)</f>
        <v>201870.34999999998</v>
      </c>
      <c r="O1932" s="5"/>
      <c r="P1932" s="5">
        <f>SUM(P1933:P1939)</f>
        <v>1321.0100000000025</v>
      </c>
      <c r="R1932" s="5">
        <f t="shared" ref="R1932:U1932" si="1259">SUM(R1933:R1939)</f>
        <v>0</v>
      </c>
      <c r="S1932" s="5">
        <f t="shared" si="1259"/>
        <v>0</v>
      </c>
      <c r="T1932" s="5">
        <f t="shared" si="1259"/>
        <v>0</v>
      </c>
      <c r="U1932" s="5">
        <f t="shared" si="1259"/>
        <v>0</v>
      </c>
    </row>
    <row r="1933" spans="2:21" s="1" customFormat="1" ht="15" customHeight="1" x14ac:dyDescent="0.3">
      <c r="B1933" s="4" t="s">
        <v>3604</v>
      </c>
      <c r="C1933" s="4" t="s">
        <v>3605</v>
      </c>
      <c r="D1933" s="3" t="s">
        <v>42</v>
      </c>
      <c r="E1933" s="18">
        <v>1</v>
      </c>
      <c r="F1933" s="18"/>
      <c r="G1933" s="18"/>
      <c r="H1933" s="18"/>
      <c r="I1933" s="18"/>
      <c r="J1933" s="97">
        <f t="shared" ref="J1933:J1939" si="1260">SUM(E1933:I1933)</f>
        <v>1</v>
      </c>
      <c r="K1933" s="3">
        <v>15954.93</v>
      </c>
      <c r="L1933" s="3">
        <f t="shared" ref="L1933:L1939" si="1261">+ROUND(+IF(J1933="",0,J1933*K1933),2)</f>
        <v>15954.93</v>
      </c>
      <c r="M1933" s="3">
        <v>15989.04</v>
      </c>
      <c r="N1933" s="3">
        <f t="shared" ref="N1933:N1939" si="1262">+ROUND(+IF(J1933="",0,J1933*M1933),2)</f>
        <v>15989.04</v>
      </c>
      <c r="O1933" s="3">
        <f t="shared" ref="O1933:P1939" si="1263">+M1933-K1933</f>
        <v>34.110000000000582</v>
      </c>
      <c r="P1933" s="3">
        <f t="shared" si="1263"/>
        <v>34.110000000000582</v>
      </c>
      <c r="R1933" s="3">
        <f t="shared" ref="R1933:U1939" si="1264">+ROUND($K1933*F1933,2)</f>
        <v>0</v>
      </c>
      <c r="S1933" s="3">
        <f t="shared" si="1264"/>
        <v>0</v>
      </c>
      <c r="T1933" s="3">
        <f t="shared" si="1264"/>
        <v>0</v>
      </c>
      <c r="U1933" s="3">
        <f t="shared" si="1264"/>
        <v>0</v>
      </c>
    </row>
    <row r="1934" spans="2:21" s="1" customFormat="1" ht="15" customHeight="1" x14ac:dyDescent="0.3">
      <c r="B1934" s="4" t="s">
        <v>3606</v>
      </c>
      <c r="C1934" s="4" t="s">
        <v>3607</v>
      </c>
      <c r="D1934" s="3" t="s">
        <v>198</v>
      </c>
      <c r="E1934" s="18">
        <v>3813</v>
      </c>
      <c r="F1934" s="18"/>
      <c r="G1934" s="18"/>
      <c r="H1934" s="18"/>
      <c r="I1934" s="18"/>
      <c r="J1934" s="97">
        <f t="shared" si="1260"/>
        <v>3813</v>
      </c>
      <c r="K1934" s="3">
        <v>39.119999999999997</v>
      </c>
      <c r="L1934" s="3">
        <f t="shared" si="1261"/>
        <v>149164.56</v>
      </c>
      <c r="M1934" s="3">
        <v>39.44</v>
      </c>
      <c r="N1934" s="3">
        <f t="shared" si="1262"/>
        <v>150384.72</v>
      </c>
      <c r="O1934" s="3">
        <f t="shared" si="1263"/>
        <v>0.32000000000000028</v>
      </c>
      <c r="P1934" s="3">
        <f t="shared" si="1263"/>
        <v>1220.1600000000035</v>
      </c>
      <c r="R1934" s="3">
        <f t="shared" si="1264"/>
        <v>0</v>
      </c>
      <c r="S1934" s="3">
        <f t="shared" si="1264"/>
        <v>0</v>
      </c>
      <c r="T1934" s="3">
        <f t="shared" si="1264"/>
        <v>0</v>
      </c>
      <c r="U1934" s="3">
        <f t="shared" si="1264"/>
        <v>0</v>
      </c>
    </row>
    <row r="1935" spans="2:21" s="1" customFormat="1" ht="15" customHeight="1" x14ac:dyDescent="0.3">
      <c r="B1935" s="4" t="s">
        <v>3608</v>
      </c>
      <c r="C1935" s="4" t="s">
        <v>3354</v>
      </c>
      <c r="D1935" s="3" t="s">
        <v>14</v>
      </c>
      <c r="E1935" s="18">
        <v>1.84</v>
      </c>
      <c r="F1935" s="18"/>
      <c r="G1935" s="18"/>
      <c r="H1935" s="18"/>
      <c r="I1935" s="18"/>
      <c r="J1935" s="97">
        <f t="shared" si="1260"/>
        <v>1.84</v>
      </c>
      <c r="K1935" s="3">
        <v>1779.7</v>
      </c>
      <c r="L1935" s="3">
        <f t="shared" si="1261"/>
        <v>3274.65</v>
      </c>
      <c r="M1935" s="3">
        <v>1787.69</v>
      </c>
      <c r="N1935" s="3">
        <f t="shared" si="1262"/>
        <v>3289.35</v>
      </c>
      <c r="O1935" s="3">
        <f t="shared" si="1263"/>
        <v>7.9900000000000091</v>
      </c>
      <c r="P1935" s="3">
        <f t="shared" si="1263"/>
        <v>14.699999999999818</v>
      </c>
      <c r="R1935" s="3">
        <f t="shared" si="1264"/>
        <v>0</v>
      </c>
      <c r="S1935" s="3">
        <f t="shared" si="1264"/>
        <v>0</v>
      </c>
      <c r="T1935" s="3">
        <f t="shared" si="1264"/>
        <v>0</v>
      </c>
      <c r="U1935" s="3">
        <f t="shared" si="1264"/>
        <v>0</v>
      </c>
    </row>
    <row r="1936" spans="2:21" s="1" customFormat="1" ht="15" customHeight="1" x14ac:dyDescent="0.3">
      <c r="B1936" s="4" t="s">
        <v>3609</v>
      </c>
      <c r="C1936" s="4" t="s">
        <v>3610</v>
      </c>
      <c r="D1936" s="3" t="s">
        <v>28</v>
      </c>
      <c r="E1936" s="18">
        <v>16</v>
      </c>
      <c r="F1936" s="18"/>
      <c r="G1936" s="18"/>
      <c r="H1936" s="18"/>
      <c r="I1936" s="18"/>
      <c r="J1936" s="97">
        <f t="shared" si="1260"/>
        <v>16</v>
      </c>
      <c r="K1936" s="3">
        <v>1534.47</v>
      </c>
      <c r="L1936" s="3">
        <f t="shared" si="1261"/>
        <v>24551.52</v>
      </c>
      <c r="M1936" s="3">
        <v>1536.06</v>
      </c>
      <c r="N1936" s="3">
        <f t="shared" si="1262"/>
        <v>24576.959999999999</v>
      </c>
      <c r="O1936" s="3">
        <f t="shared" si="1263"/>
        <v>1.5899999999999181</v>
      </c>
      <c r="P1936" s="3">
        <f t="shared" si="1263"/>
        <v>25.43999999999869</v>
      </c>
      <c r="R1936" s="3">
        <f t="shared" si="1264"/>
        <v>0</v>
      </c>
      <c r="S1936" s="3">
        <f t="shared" si="1264"/>
        <v>0</v>
      </c>
      <c r="T1936" s="3">
        <f t="shared" si="1264"/>
        <v>0</v>
      </c>
      <c r="U1936" s="3">
        <f t="shared" si="1264"/>
        <v>0</v>
      </c>
    </row>
    <row r="1937" spans="2:21" s="1" customFormat="1" ht="15" customHeight="1" x14ac:dyDescent="0.3">
      <c r="B1937" s="4" t="s">
        <v>3611</v>
      </c>
      <c r="C1937" s="4" t="s">
        <v>3612</v>
      </c>
      <c r="D1937" s="3" t="s">
        <v>28</v>
      </c>
      <c r="E1937" s="18">
        <v>6</v>
      </c>
      <c r="F1937" s="18"/>
      <c r="G1937" s="18"/>
      <c r="H1937" s="18"/>
      <c r="I1937" s="18"/>
      <c r="J1937" s="97">
        <f t="shared" si="1260"/>
        <v>6</v>
      </c>
      <c r="K1937" s="3">
        <v>287.47000000000003</v>
      </c>
      <c r="L1937" s="3">
        <f t="shared" si="1261"/>
        <v>1724.82</v>
      </c>
      <c r="M1937" s="3">
        <v>289.06</v>
      </c>
      <c r="N1937" s="3">
        <f t="shared" si="1262"/>
        <v>1734.36</v>
      </c>
      <c r="O1937" s="3">
        <f t="shared" si="1263"/>
        <v>1.589999999999975</v>
      </c>
      <c r="P1937" s="3">
        <f t="shared" si="1263"/>
        <v>9.5399999999999636</v>
      </c>
      <c r="R1937" s="3">
        <f t="shared" si="1264"/>
        <v>0</v>
      </c>
      <c r="S1937" s="3">
        <f t="shared" si="1264"/>
        <v>0</v>
      </c>
      <c r="T1937" s="3">
        <f t="shared" si="1264"/>
        <v>0</v>
      </c>
      <c r="U1937" s="3">
        <f t="shared" si="1264"/>
        <v>0</v>
      </c>
    </row>
    <row r="1938" spans="2:21" s="1" customFormat="1" ht="15" customHeight="1" x14ac:dyDescent="0.3">
      <c r="B1938" s="4" t="s">
        <v>3613</v>
      </c>
      <c r="C1938" s="4" t="s">
        <v>3339</v>
      </c>
      <c r="D1938" s="3" t="s">
        <v>42</v>
      </c>
      <c r="E1938" s="18">
        <v>1</v>
      </c>
      <c r="F1938" s="18"/>
      <c r="G1938" s="18"/>
      <c r="H1938" s="18"/>
      <c r="I1938" s="18"/>
      <c r="J1938" s="97">
        <f t="shared" si="1260"/>
        <v>1</v>
      </c>
      <c r="K1938" s="3">
        <v>946.46</v>
      </c>
      <c r="L1938" s="3">
        <f t="shared" si="1261"/>
        <v>946.46</v>
      </c>
      <c r="M1938" s="3">
        <v>963.52</v>
      </c>
      <c r="N1938" s="3">
        <f t="shared" si="1262"/>
        <v>963.52</v>
      </c>
      <c r="O1938" s="3">
        <f t="shared" si="1263"/>
        <v>17.059999999999945</v>
      </c>
      <c r="P1938" s="3">
        <f t="shared" si="1263"/>
        <v>17.059999999999945</v>
      </c>
      <c r="R1938" s="3">
        <f t="shared" si="1264"/>
        <v>0</v>
      </c>
      <c r="S1938" s="3">
        <f t="shared" si="1264"/>
        <v>0</v>
      </c>
      <c r="T1938" s="3">
        <f t="shared" si="1264"/>
        <v>0</v>
      </c>
      <c r="U1938" s="3">
        <f t="shared" si="1264"/>
        <v>0</v>
      </c>
    </row>
    <row r="1939" spans="2:21" s="1" customFormat="1" ht="15" hidden="1" customHeight="1" x14ac:dyDescent="0.3">
      <c r="B1939" s="4" t="s">
        <v>3614</v>
      </c>
      <c r="C1939" s="4" t="s">
        <v>3341</v>
      </c>
      <c r="D1939" s="3" t="s">
        <v>42</v>
      </c>
      <c r="E1939" s="18">
        <v>1</v>
      </c>
      <c r="F1939" s="18"/>
      <c r="G1939" s="18"/>
      <c r="H1939" s="18"/>
      <c r="I1939" s="18"/>
      <c r="J1939" s="97">
        <f t="shared" si="1260"/>
        <v>1</v>
      </c>
      <c r="K1939" s="3">
        <v>4932.3999999999996</v>
      </c>
      <c r="L1939" s="3">
        <f t="shared" si="1261"/>
        <v>4932.3999999999996</v>
      </c>
      <c r="M1939" s="3">
        <v>4932.3999999999996</v>
      </c>
      <c r="N1939" s="3">
        <f t="shared" si="1262"/>
        <v>4932.3999999999996</v>
      </c>
      <c r="O1939" s="3">
        <f t="shared" si="1263"/>
        <v>0</v>
      </c>
      <c r="P1939" s="3">
        <f t="shared" si="1263"/>
        <v>0</v>
      </c>
      <c r="R1939" s="3">
        <f t="shared" si="1264"/>
        <v>0</v>
      </c>
      <c r="S1939" s="3">
        <f t="shared" si="1264"/>
        <v>0</v>
      </c>
      <c r="T1939" s="3">
        <f t="shared" si="1264"/>
        <v>0</v>
      </c>
      <c r="U1939" s="3">
        <f t="shared" si="1264"/>
        <v>0</v>
      </c>
    </row>
    <row r="1940" spans="2:21" s="1" customFormat="1" ht="19.95" customHeight="1" x14ac:dyDescent="0.3">
      <c r="B1940" s="6" t="s">
        <v>3615</v>
      </c>
      <c r="C1940" s="6" t="s">
        <v>3356</v>
      </c>
      <c r="D1940" s="5"/>
      <c r="E1940" s="19"/>
      <c r="F1940" s="19"/>
      <c r="G1940" s="19"/>
      <c r="H1940" s="19"/>
      <c r="I1940" s="19"/>
      <c r="J1940" s="19"/>
      <c r="K1940" s="5"/>
      <c r="L1940" s="5">
        <f>SUM(L1941)</f>
        <v>22773.8</v>
      </c>
      <c r="M1940" s="5"/>
      <c r="N1940" s="5">
        <f>SUM(N1941)</f>
        <v>22776.57</v>
      </c>
      <c r="O1940" s="5"/>
      <c r="P1940" s="5">
        <f>SUM(P1941)</f>
        <v>2.7700000000004366</v>
      </c>
      <c r="R1940" s="5">
        <f t="shared" ref="R1940:U1940" si="1265">SUM(R1941)</f>
        <v>0</v>
      </c>
      <c r="S1940" s="5">
        <f t="shared" si="1265"/>
        <v>0</v>
      </c>
      <c r="T1940" s="5">
        <f t="shared" si="1265"/>
        <v>0</v>
      </c>
      <c r="U1940" s="5">
        <f t="shared" si="1265"/>
        <v>0</v>
      </c>
    </row>
    <row r="1941" spans="2:21" s="1" customFormat="1" ht="15" customHeight="1" x14ac:dyDescent="0.3">
      <c r="B1941" s="4" t="s">
        <v>3616</v>
      </c>
      <c r="C1941" s="4" t="s">
        <v>3617</v>
      </c>
      <c r="D1941" s="3" t="s">
        <v>42</v>
      </c>
      <c r="E1941" s="18">
        <v>1</v>
      </c>
      <c r="F1941" s="18"/>
      <c r="G1941" s="18"/>
      <c r="H1941" s="18"/>
      <c r="I1941" s="18"/>
      <c r="J1941" s="97">
        <f>SUM(E1941:I1941)</f>
        <v>1</v>
      </c>
      <c r="K1941" s="3">
        <v>22773.8</v>
      </c>
      <c r="L1941" s="3">
        <f t="shared" ref="L1941" si="1266">+ROUND(+IF(J1941="",0,J1941*K1941),2)</f>
        <v>22773.8</v>
      </c>
      <c r="M1941" s="3">
        <v>22776.57</v>
      </c>
      <c r="N1941" s="3">
        <f t="shared" ref="N1941" si="1267">+ROUND(+IF(J1941="",0,J1941*M1941),2)</f>
        <v>22776.57</v>
      </c>
      <c r="O1941" s="3">
        <f>+M1941-K1941</f>
        <v>2.7700000000004366</v>
      </c>
      <c r="P1941" s="3">
        <f>+N1941-L1941</f>
        <v>2.7700000000004366</v>
      </c>
      <c r="R1941" s="3">
        <f>+ROUND($K1941*F1941,2)</f>
        <v>0</v>
      </c>
      <c r="S1941" s="3">
        <f>+ROUND($K1941*G1941,2)</f>
        <v>0</v>
      </c>
      <c r="T1941" s="3">
        <f>+ROUND($K1941*H1941,2)</f>
        <v>0</v>
      </c>
      <c r="U1941" s="3">
        <f>+ROUND($K1941*I1941,2)</f>
        <v>0</v>
      </c>
    </row>
    <row r="1942" spans="2:21" s="1" customFormat="1" ht="19.95" customHeight="1" x14ac:dyDescent="0.3">
      <c r="B1942" s="6" t="s">
        <v>3618</v>
      </c>
      <c r="C1942" s="6" t="s">
        <v>3619</v>
      </c>
      <c r="D1942" s="5"/>
      <c r="E1942" s="19"/>
      <c r="F1942" s="19"/>
      <c r="G1942" s="19"/>
      <c r="H1942" s="19"/>
      <c r="I1942" s="19"/>
      <c r="J1942" s="19"/>
      <c r="K1942" s="5"/>
      <c r="L1942" s="5">
        <f>SUM(L1943)</f>
        <v>22514.93</v>
      </c>
      <c r="M1942" s="5"/>
      <c r="N1942" s="5">
        <f>SUM(N1943)</f>
        <v>22518.12</v>
      </c>
      <c r="O1942" s="5"/>
      <c r="P1942" s="5">
        <f>SUM(P1943)</f>
        <v>3.1899999999986903</v>
      </c>
      <c r="R1942" s="5">
        <f t="shared" ref="R1942:U1942" si="1268">SUM(R1943)</f>
        <v>0</v>
      </c>
      <c r="S1942" s="5">
        <f t="shared" si="1268"/>
        <v>0</v>
      </c>
      <c r="T1942" s="5">
        <f t="shared" si="1268"/>
        <v>0</v>
      </c>
      <c r="U1942" s="5">
        <f t="shared" si="1268"/>
        <v>0</v>
      </c>
    </row>
    <row r="1943" spans="2:21" s="1" customFormat="1" ht="15" customHeight="1" x14ac:dyDescent="0.3">
      <c r="B1943" s="4" t="s">
        <v>3620</v>
      </c>
      <c r="C1943" s="4" t="s">
        <v>3474</v>
      </c>
      <c r="D1943" s="3" t="s">
        <v>42</v>
      </c>
      <c r="E1943" s="18">
        <v>1</v>
      </c>
      <c r="F1943" s="18"/>
      <c r="G1943" s="18"/>
      <c r="H1943" s="18"/>
      <c r="I1943" s="18"/>
      <c r="J1943" s="97">
        <f>SUM(E1943:I1943)</f>
        <v>1</v>
      </c>
      <c r="K1943" s="3">
        <v>22514.93</v>
      </c>
      <c r="L1943" s="3">
        <f t="shared" ref="L1943" si="1269">+ROUND(+IF(J1943="",0,J1943*K1943),2)</f>
        <v>22514.93</v>
      </c>
      <c r="M1943" s="3">
        <v>22518.12</v>
      </c>
      <c r="N1943" s="3">
        <f t="shared" ref="N1943" si="1270">+ROUND(+IF(J1943="",0,J1943*M1943),2)</f>
        <v>22518.12</v>
      </c>
      <c r="O1943" s="3">
        <f>+M1943-K1943</f>
        <v>3.1899999999986903</v>
      </c>
      <c r="P1943" s="3">
        <f>+N1943-L1943</f>
        <v>3.1899999999986903</v>
      </c>
      <c r="R1943" s="3">
        <f>+ROUND($K1943*F1943,2)</f>
        <v>0</v>
      </c>
      <c r="S1943" s="3">
        <f>+ROUND($K1943*G1943,2)</f>
        <v>0</v>
      </c>
      <c r="T1943" s="3">
        <f>+ROUND($K1943*H1943,2)</f>
        <v>0</v>
      </c>
      <c r="U1943" s="3">
        <f>+ROUND($K1943*I1943,2)</f>
        <v>0</v>
      </c>
    </row>
    <row r="1944" spans="2:21" s="1" customFormat="1" ht="25.2" customHeight="1" x14ac:dyDescent="0.3">
      <c r="B1944" s="12" t="s">
        <v>3621</v>
      </c>
      <c r="C1944" s="12" t="s">
        <v>3622</v>
      </c>
      <c r="D1944" s="13"/>
      <c r="E1944" s="17"/>
      <c r="F1944" s="17"/>
      <c r="G1944" s="17"/>
      <c r="H1944" s="17"/>
      <c r="I1944" s="17"/>
      <c r="J1944" s="17"/>
      <c r="K1944" s="13"/>
      <c r="L1944" s="13">
        <f>SUM(L1945:L1959)/2</f>
        <v>373198.02999999991</v>
      </c>
      <c r="M1944" s="13"/>
      <c r="N1944" s="13">
        <f>SUM(N1945:N1959)/2</f>
        <v>375000.13</v>
      </c>
      <c r="O1944" s="13"/>
      <c r="P1944" s="13">
        <f>SUM(P1945:P1959)/2</f>
        <v>1802.1000000000145</v>
      </c>
      <c r="R1944" s="13">
        <f t="shared" ref="R1944:U1944" si="1271">SUM(R1945:R1959)/2</f>
        <v>0</v>
      </c>
      <c r="S1944" s="13">
        <f t="shared" si="1271"/>
        <v>0</v>
      </c>
      <c r="T1944" s="13">
        <f t="shared" si="1271"/>
        <v>0</v>
      </c>
      <c r="U1944" s="13">
        <f t="shared" si="1271"/>
        <v>0</v>
      </c>
    </row>
    <row r="1945" spans="2:21" s="1" customFormat="1" ht="19.95" customHeight="1" x14ac:dyDescent="0.3">
      <c r="B1945" s="6" t="s">
        <v>3623</v>
      </c>
      <c r="C1945" s="6" t="s">
        <v>3619</v>
      </c>
      <c r="D1945" s="5"/>
      <c r="E1945" s="19"/>
      <c r="F1945" s="19"/>
      <c r="G1945" s="19"/>
      <c r="H1945" s="19"/>
      <c r="I1945" s="19"/>
      <c r="J1945" s="19"/>
      <c r="K1945" s="5"/>
      <c r="L1945" s="5">
        <f>SUM(L1946:L1947)</f>
        <v>37541.599999999999</v>
      </c>
      <c r="M1945" s="5"/>
      <c r="N1945" s="5">
        <f>SUM(N1946:N1947)</f>
        <v>37684.400000000001</v>
      </c>
      <c r="O1945" s="5"/>
      <c r="P1945" s="5">
        <f>SUM(P1946:P1947)</f>
        <v>142.80000000000109</v>
      </c>
      <c r="R1945" s="5">
        <f t="shared" ref="R1945:U1945" si="1272">SUM(R1946:R1947)</f>
        <v>0</v>
      </c>
      <c r="S1945" s="5">
        <f t="shared" si="1272"/>
        <v>0</v>
      </c>
      <c r="T1945" s="5">
        <f t="shared" si="1272"/>
        <v>0</v>
      </c>
      <c r="U1945" s="5">
        <f t="shared" si="1272"/>
        <v>0</v>
      </c>
    </row>
    <row r="1946" spans="2:21" s="1" customFormat="1" ht="15" customHeight="1" x14ac:dyDescent="0.3">
      <c r="B1946" s="4" t="s">
        <v>3624</v>
      </c>
      <c r="C1946" s="4" t="s">
        <v>3625</v>
      </c>
      <c r="D1946" s="3" t="s">
        <v>28</v>
      </c>
      <c r="E1946" s="18">
        <v>4</v>
      </c>
      <c r="F1946" s="18"/>
      <c r="G1946" s="18"/>
      <c r="H1946" s="18"/>
      <c r="I1946" s="18"/>
      <c r="J1946" s="97">
        <f>SUM(E1946:I1946)</f>
        <v>4</v>
      </c>
      <c r="K1946" s="3">
        <v>3094.93</v>
      </c>
      <c r="L1946" s="3">
        <f t="shared" ref="L1946:L1947" si="1273">+ROUND(+IF(J1946="",0,J1946*K1946),2)</f>
        <v>12379.72</v>
      </c>
      <c r="M1946" s="3">
        <v>3129.04</v>
      </c>
      <c r="N1946" s="3">
        <f t="shared" ref="N1946:N1947" si="1274">+ROUND(+IF(J1946="",0,J1946*M1946),2)</f>
        <v>12516.16</v>
      </c>
      <c r="O1946" s="3">
        <f t="shared" ref="O1946:P1947" si="1275">+M1946-K1946</f>
        <v>34.110000000000127</v>
      </c>
      <c r="P1946" s="3">
        <f t="shared" si="1275"/>
        <v>136.44000000000051</v>
      </c>
      <c r="R1946" s="3">
        <f t="shared" ref="R1946:U1947" si="1276">+ROUND($K1946*F1946,2)</f>
        <v>0</v>
      </c>
      <c r="S1946" s="3">
        <f t="shared" si="1276"/>
        <v>0</v>
      </c>
      <c r="T1946" s="3">
        <f t="shared" si="1276"/>
        <v>0</v>
      </c>
      <c r="U1946" s="3">
        <f t="shared" si="1276"/>
        <v>0</v>
      </c>
    </row>
    <row r="1947" spans="2:21" s="1" customFormat="1" ht="15" customHeight="1" x14ac:dyDescent="0.3">
      <c r="B1947" s="4" t="s">
        <v>3626</v>
      </c>
      <c r="C1947" s="4" t="s">
        <v>3627</v>
      </c>
      <c r="D1947" s="3" t="s">
        <v>28</v>
      </c>
      <c r="E1947" s="18">
        <v>4</v>
      </c>
      <c r="F1947" s="18"/>
      <c r="G1947" s="18"/>
      <c r="H1947" s="18"/>
      <c r="I1947" s="18"/>
      <c r="J1947" s="97">
        <f>SUM(E1947:I1947)</f>
        <v>4</v>
      </c>
      <c r="K1947" s="3">
        <v>6290.47</v>
      </c>
      <c r="L1947" s="3">
        <f t="shared" si="1273"/>
        <v>25161.88</v>
      </c>
      <c r="M1947" s="3">
        <v>6292.06</v>
      </c>
      <c r="N1947" s="3">
        <f t="shared" si="1274"/>
        <v>25168.240000000002</v>
      </c>
      <c r="O1947" s="3">
        <f t="shared" si="1275"/>
        <v>1.5900000000001455</v>
      </c>
      <c r="P1947" s="3">
        <f t="shared" si="1275"/>
        <v>6.3600000000005821</v>
      </c>
      <c r="R1947" s="3">
        <f t="shared" si="1276"/>
        <v>0</v>
      </c>
      <c r="S1947" s="3">
        <f t="shared" si="1276"/>
        <v>0</v>
      </c>
      <c r="T1947" s="3">
        <f t="shared" si="1276"/>
        <v>0</v>
      </c>
      <c r="U1947" s="3">
        <f t="shared" si="1276"/>
        <v>0</v>
      </c>
    </row>
    <row r="1948" spans="2:21" s="1" customFormat="1" ht="19.95" customHeight="1" x14ac:dyDescent="0.3">
      <c r="B1948" s="6" t="s">
        <v>3628</v>
      </c>
      <c r="C1948" s="6" t="s">
        <v>3629</v>
      </c>
      <c r="D1948" s="5"/>
      <c r="E1948" s="19"/>
      <c r="F1948" s="19"/>
      <c r="G1948" s="19"/>
      <c r="H1948" s="19"/>
      <c r="I1948" s="19"/>
      <c r="J1948" s="19"/>
      <c r="K1948" s="5"/>
      <c r="L1948" s="5">
        <f>SUM(L1949:L1954)</f>
        <v>263496.68</v>
      </c>
      <c r="M1948" s="5"/>
      <c r="N1948" s="5">
        <f>SUM(N1949:N1954)</f>
        <v>265154.27</v>
      </c>
      <c r="O1948" s="5"/>
      <c r="P1948" s="5">
        <f>SUM(P1949:P1954)</f>
        <v>1657.5900000000133</v>
      </c>
      <c r="R1948" s="5">
        <f t="shared" ref="R1948:U1948" si="1277">SUM(R1949:R1954)</f>
        <v>0</v>
      </c>
      <c r="S1948" s="5">
        <f t="shared" si="1277"/>
        <v>0</v>
      </c>
      <c r="T1948" s="5">
        <f t="shared" si="1277"/>
        <v>0</v>
      </c>
      <c r="U1948" s="5">
        <f t="shared" si="1277"/>
        <v>0</v>
      </c>
    </row>
    <row r="1949" spans="2:21" s="1" customFormat="1" ht="15" customHeight="1" x14ac:dyDescent="0.3">
      <c r="B1949" s="4" t="s">
        <v>3630</v>
      </c>
      <c r="C1949" s="4" t="s">
        <v>3631</v>
      </c>
      <c r="D1949" s="3" t="s">
        <v>198</v>
      </c>
      <c r="E1949" s="18">
        <v>5002</v>
      </c>
      <c r="F1949" s="18"/>
      <c r="G1949" s="18"/>
      <c r="H1949" s="18"/>
      <c r="I1949" s="18"/>
      <c r="J1949" s="97">
        <f t="shared" ref="J1949:J1954" si="1278">SUM(E1949:I1949)</f>
        <v>5002</v>
      </c>
      <c r="K1949" s="3">
        <v>49.98</v>
      </c>
      <c r="L1949" s="3">
        <f t="shared" ref="L1949:L1954" si="1279">+ROUND(+IF(J1949="",0,J1949*K1949),2)</f>
        <v>249999.96</v>
      </c>
      <c r="M1949" s="3">
        <v>50.3</v>
      </c>
      <c r="N1949" s="3">
        <f t="shared" ref="N1949:N1954" si="1280">+ROUND(+IF(J1949="",0,J1949*M1949),2)</f>
        <v>251600.6</v>
      </c>
      <c r="O1949" s="3">
        <f t="shared" ref="O1949:P1954" si="1281">+M1949-K1949</f>
        <v>0.32000000000000028</v>
      </c>
      <c r="P1949" s="3">
        <f t="shared" si="1281"/>
        <v>1600.640000000014</v>
      </c>
      <c r="R1949" s="3">
        <f t="shared" ref="R1949:U1954" si="1282">+ROUND($K1949*F1949,2)</f>
        <v>0</v>
      </c>
      <c r="S1949" s="3">
        <f t="shared" si="1282"/>
        <v>0</v>
      </c>
      <c r="T1949" s="3">
        <f t="shared" si="1282"/>
        <v>0</v>
      </c>
      <c r="U1949" s="3">
        <f t="shared" si="1282"/>
        <v>0</v>
      </c>
    </row>
    <row r="1950" spans="2:21" s="1" customFormat="1" ht="15" customHeight="1" x14ac:dyDescent="0.3">
      <c r="B1950" s="4" t="s">
        <v>3632</v>
      </c>
      <c r="C1950" s="4" t="s">
        <v>3633</v>
      </c>
      <c r="D1950" s="3" t="s">
        <v>28</v>
      </c>
      <c r="E1950" s="18">
        <v>12</v>
      </c>
      <c r="F1950" s="18"/>
      <c r="G1950" s="18"/>
      <c r="H1950" s="18"/>
      <c r="I1950" s="18"/>
      <c r="J1950" s="97">
        <f t="shared" si="1278"/>
        <v>12</v>
      </c>
      <c r="K1950" s="3">
        <v>255.36</v>
      </c>
      <c r="L1950" s="3">
        <f t="shared" si="1279"/>
        <v>3064.32</v>
      </c>
      <c r="M1950" s="3">
        <v>256.17</v>
      </c>
      <c r="N1950" s="3">
        <f t="shared" si="1280"/>
        <v>3074.04</v>
      </c>
      <c r="O1950" s="3">
        <f t="shared" si="1281"/>
        <v>0.81000000000000227</v>
      </c>
      <c r="P1950" s="3">
        <f t="shared" si="1281"/>
        <v>9.7199999999997999</v>
      </c>
      <c r="R1950" s="3">
        <f t="shared" si="1282"/>
        <v>0</v>
      </c>
      <c r="S1950" s="3">
        <f t="shared" si="1282"/>
        <v>0</v>
      </c>
      <c r="T1950" s="3">
        <f t="shared" si="1282"/>
        <v>0</v>
      </c>
      <c r="U1950" s="3">
        <f t="shared" si="1282"/>
        <v>0</v>
      </c>
    </row>
    <row r="1951" spans="2:21" s="1" customFormat="1" ht="15" customHeight="1" x14ac:dyDescent="0.3">
      <c r="B1951" s="4" t="s">
        <v>3634</v>
      </c>
      <c r="C1951" s="4" t="s">
        <v>3635</v>
      </c>
      <c r="D1951" s="3" t="s">
        <v>28</v>
      </c>
      <c r="E1951" s="18">
        <v>3</v>
      </c>
      <c r="F1951" s="18"/>
      <c r="G1951" s="18"/>
      <c r="H1951" s="18"/>
      <c r="I1951" s="18"/>
      <c r="J1951" s="97">
        <f t="shared" si="1278"/>
        <v>3</v>
      </c>
      <c r="K1951" s="3">
        <v>317.36</v>
      </c>
      <c r="L1951" s="3">
        <f t="shared" si="1279"/>
        <v>952.08</v>
      </c>
      <c r="M1951" s="3">
        <v>318.17</v>
      </c>
      <c r="N1951" s="3">
        <f t="shared" si="1280"/>
        <v>954.51</v>
      </c>
      <c r="O1951" s="3">
        <f t="shared" si="1281"/>
        <v>0.81000000000000227</v>
      </c>
      <c r="P1951" s="3">
        <f t="shared" si="1281"/>
        <v>2.42999999999995</v>
      </c>
      <c r="R1951" s="3">
        <f t="shared" si="1282"/>
        <v>0</v>
      </c>
      <c r="S1951" s="3">
        <f t="shared" si="1282"/>
        <v>0</v>
      </c>
      <c r="T1951" s="3">
        <f t="shared" si="1282"/>
        <v>0</v>
      </c>
      <c r="U1951" s="3">
        <f t="shared" si="1282"/>
        <v>0</v>
      </c>
    </row>
    <row r="1952" spans="2:21" s="1" customFormat="1" ht="15" customHeight="1" x14ac:dyDescent="0.3">
      <c r="B1952" s="4" t="s">
        <v>3636</v>
      </c>
      <c r="C1952" s="4" t="s">
        <v>3637</v>
      </c>
      <c r="D1952" s="3" t="s">
        <v>28</v>
      </c>
      <c r="E1952" s="18">
        <v>4</v>
      </c>
      <c r="F1952" s="18"/>
      <c r="G1952" s="18"/>
      <c r="H1952" s="18"/>
      <c r="I1952" s="18"/>
      <c r="J1952" s="97">
        <f t="shared" si="1278"/>
        <v>4</v>
      </c>
      <c r="K1952" s="3">
        <v>384.36</v>
      </c>
      <c r="L1952" s="3">
        <f t="shared" si="1279"/>
        <v>1537.44</v>
      </c>
      <c r="M1952" s="3">
        <v>385.17</v>
      </c>
      <c r="N1952" s="3">
        <f t="shared" si="1280"/>
        <v>1540.68</v>
      </c>
      <c r="O1952" s="3">
        <f t="shared" si="1281"/>
        <v>0.81000000000000227</v>
      </c>
      <c r="P1952" s="3">
        <f t="shared" si="1281"/>
        <v>3.2400000000000091</v>
      </c>
      <c r="R1952" s="3">
        <f t="shared" si="1282"/>
        <v>0</v>
      </c>
      <c r="S1952" s="3">
        <f t="shared" si="1282"/>
        <v>0</v>
      </c>
      <c r="T1952" s="3">
        <f t="shared" si="1282"/>
        <v>0</v>
      </c>
      <c r="U1952" s="3">
        <f t="shared" si="1282"/>
        <v>0</v>
      </c>
    </row>
    <row r="1953" spans="2:21" s="1" customFormat="1" ht="15" customHeight="1" x14ac:dyDescent="0.3">
      <c r="B1953" s="4" t="s">
        <v>3638</v>
      </c>
      <c r="C1953" s="4" t="s">
        <v>3639</v>
      </c>
      <c r="D1953" s="3" t="s">
        <v>28</v>
      </c>
      <c r="E1953" s="18">
        <v>4</v>
      </c>
      <c r="F1953" s="18"/>
      <c r="G1953" s="18"/>
      <c r="H1953" s="18"/>
      <c r="I1953" s="18"/>
      <c r="J1953" s="97">
        <f t="shared" si="1278"/>
        <v>4</v>
      </c>
      <c r="K1953" s="3">
        <v>478.47</v>
      </c>
      <c r="L1953" s="3">
        <f t="shared" si="1279"/>
        <v>1913.88</v>
      </c>
      <c r="M1953" s="3">
        <v>480.06</v>
      </c>
      <c r="N1953" s="3">
        <f t="shared" si="1280"/>
        <v>1920.24</v>
      </c>
      <c r="O1953" s="3">
        <f t="shared" si="1281"/>
        <v>1.589999999999975</v>
      </c>
      <c r="P1953" s="3">
        <f t="shared" si="1281"/>
        <v>6.3599999999999</v>
      </c>
      <c r="R1953" s="3">
        <f t="shared" si="1282"/>
        <v>0</v>
      </c>
      <c r="S1953" s="3">
        <f t="shared" si="1282"/>
        <v>0</v>
      </c>
      <c r="T1953" s="3">
        <f t="shared" si="1282"/>
        <v>0</v>
      </c>
      <c r="U1953" s="3">
        <f t="shared" si="1282"/>
        <v>0</v>
      </c>
    </row>
    <row r="1954" spans="2:21" s="1" customFormat="1" ht="15" customHeight="1" x14ac:dyDescent="0.3">
      <c r="B1954" s="4" t="s">
        <v>3640</v>
      </c>
      <c r="C1954" s="4" t="s">
        <v>3641</v>
      </c>
      <c r="D1954" s="3" t="s">
        <v>28</v>
      </c>
      <c r="E1954" s="18">
        <v>20</v>
      </c>
      <c r="F1954" s="18"/>
      <c r="G1954" s="18"/>
      <c r="H1954" s="18"/>
      <c r="I1954" s="18"/>
      <c r="J1954" s="97">
        <f t="shared" si="1278"/>
        <v>20</v>
      </c>
      <c r="K1954" s="3">
        <v>301.45</v>
      </c>
      <c r="L1954" s="3">
        <f t="shared" si="1279"/>
        <v>6029</v>
      </c>
      <c r="M1954" s="3">
        <v>303.20999999999998</v>
      </c>
      <c r="N1954" s="3">
        <f t="shared" si="1280"/>
        <v>6064.2</v>
      </c>
      <c r="O1954" s="3">
        <f t="shared" si="1281"/>
        <v>1.7599999999999909</v>
      </c>
      <c r="P1954" s="3">
        <f t="shared" si="1281"/>
        <v>35.199999999999818</v>
      </c>
      <c r="R1954" s="3">
        <f t="shared" si="1282"/>
        <v>0</v>
      </c>
      <c r="S1954" s="3">
        <f t="shared" si="1282"/>
        <v>0</v>
      </c>
      <c r="T1954" s="3">
        <f t="shared" si="1282"/>
        <v>0</v>
      </c>
      <c r="U1954" s="3">
        <f t="shared" si="1282"/>
        <v>0</v>
      </c>
    </row>
    <row r="1955" spans="2:21" s="1" customFormat="1" ht="19.95" customHeight="1" x14ac:dyDescent="0.3">
      <c r="B1955" s="6" t="s">
        <v>3642</v>
      </c>
      <c r="C1955" s="6" t="s">
        <v>3356</v>
      </c>
      <c r="D1955" s="5"/>
      <c r="E1955" s="19"/>
      <c r="F1955" s="19"/>
      <c r="G1955" s="19"/>
      <c r="H1955" s="19"/>
      <c r="I1955" s="19"/>
      <c r="J1955" s="19"/>
      <c r="K1955" s="5"/>
      <c r="L1955" s="5">
        <f>SUM(L1956)</f>
        <v>279.75</v>
      </c>
      <c r="M1955" s="5"/>
      <c r="N1955" s="5">
        <f>SUM(N1956)</f>
        <v>281.45999999999998</v>
      </c>
      <c r="O1955" s="5"/>
      <c r="P1955" s="5">
        <f>SUM(P1956)</f>
        <v>1.7099999999999795</v>
      </c>
      <c r="R1955" s="5">
        <f t="shared" ref="R1955:U1955" si="1283">SUM(R1956)</f>
        <v>0</v>
      </c>
      <c r="S1955" s="5">
        <f t="shared" si="1283"/>
        <v>0</v>
      </c>
      <c r="T1955" s="5">
        <f t="shared" si="1283"/>
        <v>0</v>
      </c>
      <c r="U1955" s="5">
        <f t="shared" si="1283"/>
        <v>0</v>
      </c>
    </row>
    <row r="1956" spans="2:21" s="1" customFormat="1" ht="15" customHeight="1" x14ac:dyDescent="0.3">
      <c r="B1956" s="4" t="s">
        <v>3643</v>
      </c>
      <c r="C1956" s="4" t="s">
        <v>3644</v>
      </c>
      <c r="D1956" s="3" t="s">
        <v>28</v>
      </c>
      <c r="E1956" s="18">
        <v>1</v>
      </c>
      <c r="F1956" s="18"/>
      <c r="G1956" s="18"/>
      <c r="H1956" s="18"/>
      <c r="I1956" s="18"/>
      <c r="J1956" s="97">
        <f>SUM(E1956:I1956)</f>
        <v>1</v>
      </c>
      <c r="K1956" s="3">
        <v>279.75</v>
      </c>
      <c r="L1956" s="3">
        <f t="shared" ref="L1956" si="1284">+ROUND(+IF(J1956="",0,J1956*K1956),2)</f>
        <v>279.75</v>
      </c>
      <c r="M1956" s="3">
        <v>281.45999999999998</v>
      </c>
      <c r="N1956" s="3">
        <f t="shared" ref="N1956" si="1285">+ROUND(+IF(J1956="",0,J1956*M1956),2)</f>
        <v>281.45999999999998</v>
      </c>
      <c r="O1956" s="3">
        <f>+M1956-K1956</f>
        <v>1.7099999999999795</v>
      </c>
      <c r="P1956" s="3">
        <f>+N1956-L1956</f>
        <v>1.7099999999999795</v>
      </c>
      <c r="R1956" s="3">
        <f>+ROUND($K1956*F1956,2)</f>
        <v>0</v>
      </c>
      <c r="S1956" s="3">
        <f>+ROUND($K1956*G1956,2)</f>
        <v>0</v>
      </c>
      <c r="T1956" s="3">
        <f>+ROUND($K1956*H1956,2)</f>
        <v>0</v>
      </c>
      <c r="U1956" s="3">
        <f>+ROUND($K1956*I1956,2)</f>
        <v>0</v>
      </c>
    </row>
    <row r="1957" spans="2:21" s="1" customFormat="1" ht="19.95" hidden="1" customHeight="1" x14ac:dyDescent="0.3">
      <c r="B1957" s="6" t="s">
        <v>3645</v>
      </c>
      <c r="C1957" s="6" t="s">
        <v>3646</v>
      </c>
      <c r="D1957" s="5"/>
      <c r="E1957" s="19"/>
      <c r="F1957" s="19"/>
      <c r="G1957" s="19"/>
      <c r="H1957" s="19"/>
      <c r="I1957" s="19"/>
      <c r="J1957" s="19"/>
      <c r="K1957" s="5"/>
      <c r="L1957" s="5">
        <f>SUM(L1958:L1959)</f>
        <v>71880</v>
      </c>
      <c r="M1957" s="5"/>
      <c r="N1957" s="5">
        <f>SUM(N1958:N1959)</f>
        <v>71880</v>
      </c>
      <c r="O1957" s="5"/>
      <c r="P1957" s="5">
        <f>SUM(P1958:P1959)</f>
        <v>0</v>
      </c>
      <c r="R1957" s="5">
        <f t="shared" ref="R1957:U1957" si="1286">SUM(R1958:R1959)</f>
        <v>0</v>
      </c>
      <c r="S1957" s="5">
        <f t="shared" si="1286"/>
        <v>0</v>
      </c>
      <c r="T1957" s="5">
        <f t="shared" si="1286"/>
        <v>0</v>
      </c>
      <c r="U1957" s="5">
        <f t="shared" si="1286"/>
        <v>0</v>
      </c>
    </row>
    <row r="1958" spans="2:21" s="1" customFormat="1" ht="15" hidden="1" customHeight="1" x14ac:dyDescent="0.3">
      <c r="B1958" s="4" t="s">
        <v>3647</v>
      </c>
      <c r="C1958" s="4" t="s">
        <v>3648</v>
      </c>
      <c r="D1958" s="3" t="s">
        <v>42</v>
      </c>
      <c r="E1958" s="18">
        <v>4</v>
      </c>
      <c r="F1958" s="18"/>
      <c r="G1958" s="18"/>
      <c r="H1958" s="18"/>
      <c r="I1958" s="18"/>
      <c r="J1958" s="97">
        <f>SUM(E1958:I1958)</f>
        <v>4</v>
      </c>
      <c r="K1958" s="3">
        <v>13250</v>
      </c>
      <c r="L1958" s="3">
        <f t="shared" ref="L1958:L1959" si="1287">+ROUND(+IF(J1958="",0,J1958*K1958),2)</f>
        <v>53000</v>
      </c>
      <c r="M1958" s="3">
        <v>13250</v>
      </c>
      <c r="N1958" s="3">
        <f t="shared" ref="N1958:N1959" si="1288">+ROUND(+IF(J1958="",0,J1958*M1958),2)</f>
        <v>53000</v>
      </c>
      <c r="O1958" s="3">
        <f t="shared" ref="O1958:P1959" si="1289">+M1958-K1958</f>
        <v>0</v>
      </c>
      <c r="P1958" s="3">
        <f t="shared" si="1289"/>
        <v>0</v>
      </c>
      <c r="R1958" s="3">
        <f t="shared" ref="R1958:U1959" si="1290">+ROUND($K1958*F1958,2)</f>
        <v>0</v>
      </c>
      <c r="S1958" s="3">
        <f t="shared" si="1290"/>
        <v>0</v>
      </c>
      <c r="T1958" s="3">
        <f t="shared" si="1290"/>
        <v>0</v>
      </c>
      <c r="U1958" s="3">
        <f t="shared" si="1290"/>
        <v>0</v>
      </c>
    </row>
    <row r="1959" spans="2:21" s="1" customFormat="1" ht="15" hidden="1" customHeight="1" x14ac:dyDescent="0.3">
      <c r="B1959" s="4" t="s">
        <v>3649</v>
      </c>
      <c r="C1959" s="4" t="s">
        <v>3650</v>
      </c>
      <c r="D1959" s="3" t="s">
        <v>42</v>
      </c>
      <c r="E1959" s="18">
        <v>4</v>
      </c>
      <c r="F1959" s="18"/>
      <c r="G1959" s="18"/>
      <c r="H1959" s="18"/>
      <c r="I1959" s="18"/>
      <c r="J1959" s="97">
        <f>SUM(E1959:I1959)</f>
        <v>4</v>
      </c>
      <c r="K1959" s="3">
        <v>4720</v>
      </c>
      <c r="L1959" s="3">
        <f t="shared" si="1287"/>
        <v>18880</v>
      </c>
      <c r="M1959" s="3">
        <v>4720</v>
      </c>
      <c r="N1959" s="3">
        <f t="shared" si="1288"/>
        <v>18880</v>
      </c>
      <c r="O1959" s="3">
        <f t="shared" si="1289"/>
        <v>0</v>
      </c>
      <c r="P1959" s="3">
        <f t="shared" si="1289"/>
        <v>0</v>
      </c>
      <c r="R1959" s="3">
        <f t="shared" si="1290"/>
        <v>0</v>
      </c>
      <c r="S1959" s="3">
        <f t="shared" si="1290"/>
        <v>0</v>
      </c>
      <c r="T1959" s="3">
        <f t="shared" si="1290"/>
        <v>0</v>
      </c>
      <c r="U1959" s="3">
        <f t="shared" si="1290"/>
        <v>0</v>
      </c>
    </row>
    <row r="1960" spans="2:21" s="1" customFormat="1" ht="25.2" customHeight="1" x14ac:dyDescent="0.3">
      <c r="B1960" s="10" t="s">
        <v>3651</v>
      </c>
      <c r="C1960" s="10" t="s">
        <v>3646</v>
      </c>
      <c r="D1960" s="11"/>
      <c r="E1960" s="16"/>
      <c r="F1960" s="16"/>
      <c r="G1960" s="16"/>
      <c r="H1960" s="16"/>
      <c r="I1960" s="16"/>
      <c r="J1960" s="16"/>
      <c r="K1960" s="11"/>
      <c r="L1960" s="11">
        <f>SUM(L1961:L1970)</f>
        <v>666464.74</v>
      </c>
      <c r="M1960" s="11"/>
      <c r="N1960" s="11">
        <f>SUM(N1961:N1970)</f>
        <v>667525.03</v>
      </c>
      <c r="O1960" s="11"/>
      <c r="P1960" s="11">
        <f>SUM(P1961:P1970)</f>
        <v>1060.29</v>
      </c>
      <c r="R1960" s="11">
        <f t="shared" ref="R1960:U1960" si="1291">SUM(R1961:R1970)</f>
        <v>0</v>
      </c>
      <c r="S1960" s="11">
        <f t="shared" si="1291"/>
        <v>0</v>
      </c>
      <c r="T1960" s="11">
        <f t="shared" si="1291"/>
        <v>0</v>
      </c>
      <c r="U1960" s="11">
        <f t="shared" si="1291"/>
        <v>0</v>
      </c>
    </row>
    <row r="1961" spans="2:21" s="1" customFormat="1" ht="15" customHeight="1" x14ac:dyDescent="0.3">
      <c r="B1961" s="4" t="s">
        <v>3652</v>
      </c>
      <c r="C1961" s="4" t="s">
        <v>3653</v>
      </c>
      <c r="D1961" s="3" t="s">
        <v>28</v>
      </c>
      <c r="E1961" s="18">
        <v>3</v>
      </c>
      <c r="F1961" s="18"/>
      <c r="G1961" s="18"/>
      <c r="H1961" s="18"/>
      <c r="I1961" s="18"/>
      <c r="J1961" s="97">
        <f t="shared" ref="J1961:J1970" si="1292">SUM(E1961:I1961)</f>
        <v>3</v>
      </c>
      <c r="K1961" s="3">
        <v>603.4</v>
      </c>
      <c r="L1961" s="3">
        <f t="shared" ref="L1961:L1970" si="1293">+ROUND(+IF(J1961="",0,J1961*K1961),2)</f>
        <v>1810.2</v>
      </c>
      <c r="M1961" s="3">
        <v>616.16999999999996</v>
      </c>
      <c r="N1961" s="3">
        <f t="shared" ref="N1961:N1970" si="1294">+ROUND(+IF(J1961="",0,J1961*M1961),2)</f>
        <v>1848.51</v>
      </c>
      <c r="O1961" s="3">
        <f t="shared" ref="O1961:P1970" si="1295">+M1961-K1961</f>
        <v>12.769999999999982</v>
      </c>
      <c r="P1961" s="3">
        <f t="shared" si="1295"/>
        <v>38.309999999999945</v>
      </c>
      <c r="R1961" s="3">
        <f t="shared" ref="R1961:R1970" si="1296">+ROUND($K1961*F1961,2)</f>
        <v>0</v>
      </c>
      <c r="S1961" s="3">
        <f t="shared" ref="S1961:S1970" si="1297">+ROUND($K1961*G1961,2)</f>
        <v>0</v>
      </c>
      <c r="T1961" s="3">
        <f t="shared" ref="T1961:T1970" si="1298">+ROUND($K1961*H1961,2)</f>
        <v>0</v>
      </c>
      <c r="U1961" s="3">
        <f t="shared" ref="U1961:U1970" si="1299">+ROUND($K1961*I1961,2)</f>
        <v>0</v>
      </c>
    </row>
    <row r="1962" spans="2:21" s="1" customFormat="1" ht="15" customHeight="1" x14ac:dyDescent="0.3">
      <c r="B1962" s="4" t="s">
        <v>3654</v>
      </c>
      <c r="C1962" s="4" t="s">
        <v>3655</v>
      </c>
      <c r="D1962" s="3" t="s">
        <v>28</v>
      </c>
      <c r="E1962" s="18">
        <v>3</v>
      </c>
      <c r="F1962" s="18"/>
      <c r="G1962" s="18"/>
      <c r="H1962" s="18"/>
      <c r="I1962" s="18"/>
      <c r="J1962" s="97">
        <f t="shared" si="1292"/>
        <v>3</v>
      </c>
      <c r="K1962" s="3">
        <v>583.4</v>
      </c>
      <c r="L1962" s="3">
        <f t="shared" si="1293"/>
        <v>1750.2</v>
      </c>
      <c r="M1962" s="3">
        <v>596.16999999999996</v>
      </c>
      <c r="N1962" s="3">
        <f t="shared" si="1294"/>
        <v>1788.51</v>
      </c>
      <c r="O1962" s="3">
        <f t="shared" si="1295"/>
        <v>12.769999999999982</v>
      </c>
      <c r="P1962" s="3">
        <f t="shared" si="1295"/>
        <v>38.309999999999945</v>
      </c>
      <c r="R1962" s="3">
        <f t="shared" si="1296"/>
        <v>0</v>
      </c>
      <c r="S1962" s="3">
        <f t="shared" si="1297"/>
        <v>0</v>
      </c>
      <c r="T1962" s="3">
        <f t="shared" si="1298"/>
        <v>0</v>
      </c>
      <c r="U1962" s="3">
        <f t="shared" si="1299"/>
        <v>0</v>
      </c>
    </row>
    <row r="1963" spans="2:21" s="1" customFormat="1" ht="15" customHeight="1" x14ac:dyDescent="0.3">
      <c r="B1963" s="4" t="s">
        <v>3656</v>
      </c>
      <c r="C1963" s="4" t="s">
        <v>3657</v>
      </c>
      <c r="D1963" s="3" t="s">
        <v>28</v>
      </c>
      <c r="E1963" s="18">
        <v>52</v>
      </c>
      <c r="F1963" s="18"/>
      <c r="G1963" s="18"/>
      <c r="H1963" s="18"/>
      <c r="I1963" s="18"/>
      <c r="J1963" s="97">
        <f t="shared" si="1292"/>
        <v>52</v>
      </c>
      <c r="K1963" s="3">
        <v>4394.2</v>
      </c>
      <c r="L1963" s="3">
        <f t="shared" si="1293"/>
        <v>228498.4</v>
      </c>
      <c r="M1963" s="3">
        <v>4400.59</v>
      </c>
      <c r="N1963" s="3">
        <f t="shared" si="1294"/>
        <v>228830.68</v>
      </c>
      <c r="O1963" s="3">
        <f t="shared" si="1295"/>
        <v>6.3900000000003274</v>
      </c>
      <c r="P1963" s="3">
        <f t="shared" si="1295"/>
        <v>332.27999999999884</v>
      </c>
      <c r="R1963" s="3">
        <f t="shared" si="1296"/>
        <v>0</v>
      </c>
      <c r="S1963" s="3">
        <f t="shared" si="1297"/>
        <v>0</v>
      </c>
      <c r="T1963" s="3">
        <f t="shared" si="1298"/>
        <v>0</v>
      </c>
      <c r="U1963" s="3">
        <f t="shared" si="1299"/>
        <v>0</v>
      </c>
    </row>
    <row r="1964" spans="2:21" s="1" customFormat="1" ht="15" customHeight="1" x14ac:dyDescent="0.3">
      <c r="B1964" s="4" t="s">
        <v>3658</v>
      </c>
      <c r="C1964" s="4" t="s">
        <v>3659</v>
      </c>
      <c r="D1964" s="3" t="s">
        <v>28</v>
      </c>
      <c r="E1964" s="18">
        <v>3</v>
      </c>
      <c r="F1964" s="18"/>
      <c r="G1964" s="18"/>
      <c r="H1964" s="18"/>
      <c r="I1964" s="18"/>
      <c r="J1964" s="97">
        <f t="shared" si="1292"/>
        <v>3</v>
      </c>
      <c r="K1964" s="3">
        <v>3994.2</v>
      </c>
      <c r="L1964" s="3">
        <f t="shared" si="1293"/>
        <v>11982.6</v>
      </c>
      <c r="M1964" s="3">
        <v>4000.59</v>
      </c>
      <c r="N1964" s="3">
        <f t="shared" si="1294"/>
        <v>12001.77</v>
      </c>
      <c r="O1964" s="3">
        <f t="shared" si="1295"/>
        <v>6.3900000000003274</v>
      </c>
      <c r="P1964" s="3">
        <f t="shared" si="1295"/>
        <v>19.170000000000073</v>
      </c>
      <c r="R1964" s="3">
        <f t="shared" si="1296"/>
        <v>0</v>
      </c>
      <c r="S1964" s="3">
        <f t="shared" si="1297"/>
        <v>0</v>
      </c>
      <c r="T1964" s="3">
        <f t="shared" si="1298"/>
        <v>0</v>
      </c>
      <c r="U1964" s="3">
        <f t="shared" si="1299"/>
        <v>0</v>
      </c>
    </row>
    <row r="1965" spans="2:21" s="1" customFormat="1" ht="15" customHeight="1" x14ac:dyDescent="0.3">
      <c r="B1965" s="4" t="s">
        <v>3660</v>
      </c>
      <c r="C1965" s="4" t="s">
        <v>3661</v>
      </c>
      <c r="D1965" s="3" t="s">
        <v>28</v>
      </c>
      <c r="E1965" s="18">
        <v>52</v>
      </c>
      <c r="F1965" s="18"/>
      <c r="G1965" s="18"/>
      <c r="H1965" s="18"/>
      <c r="I1965" s="18"/>
      <c r="J1965" s="97">
        <f t="shared" si="1292"/>
        <v>52</v>
      </c>
      <c r="K1965" s="3">
        <v>3844.2</v>
      </c>
      <c r="L1965" s="3">
        <f t="shared" si="1293"/>
        <v>199898.4</v>
      </c>
      <c r="M1965" s="3">
        <v>3850.59</v>
      </c>
      <c r="N1965" s="3">
        <f t="shared" si="1294"/>
        <v>200230.68</v>
      </c>
      <c r="O1965" s="3">
        <f t="shared" si="1295"/>
        <v>6.3900000000003274</v>
      </c>
      <c r="P1965" s="3">
        <f t="shared" si="1295"/>
        <v>332.27999999999884</v>
      </c>
      <c r="R1965" s="3">
        <f t="shared" si="1296"/>
        <v>0</v>
      </c>
      <c r="S1965" s="3">
        <f t="shared" si="1297"/>
        <v>0</v>
      </c>
      <c r="T1965" s="3">
        <f t="shared" si="1298"/>
        <v>0</v>
      </c>
      <c r="U1965" s="3">
        <f t="shared" si="1299"/>
        <v>0</v>
      </c>
    </row>
    <row r="1966" spans="2:21" s="1" customFormat="1" ht="15" customHeight="1" x14ac:dyDescent="0.3">
      <c r="B1966" s="4" t="s">
        <v>3662</v>
      </c>
      <c r="C1966" s="4" t="s">
        <v>3663</v>
      </c>
      <c r="D1966" s="3" t="s">
        <v>28</v>
      </c>
      <c r="E1966" s="18">
        <v>11</v>
      </c>
      <c r="F1966" s="18"/>
      <c r="G1966" s="18"/>
      <c r="H1966" s="18"/>
      <c r="I1966" s="18"/>
      <c r="J1966" s="97">
        <f t="shared" si="1292"/>
        <v>11</v>
      </c>
      <c r="K1966" s="3">
        <v>4354.2</v>
      </c>
      <c r="L1966" s="3">
        <f t="shared" si="1293"/>
        <v>47896.2</v>
      </c>
      <c r="M1966" s="3">
        <v>4360.59</v>
      </c>
      <c r="N1966" s="3">
        <f t="shared" si="1294"/>
        <v>47966.49</v>
      </c>
      <c r="O1966" s="3">
        <f t="shared" si="1295"/>
        <v>6.3900000000003274</v>
      </c>
      <c r="P1966" s="3">
        <f t="shared" si="1295"/>
        <v>70.290000000000873</v>
      </c>
      <c r="R1966" s="3">
        <f t="shared" si="1296"/>
        <v>0</v>
      </c>
      <c r="S1966" s="3">
        <f t="shared" si="1297"/>
        <v>0</v>
      </c>
      <c r="T1966" s="3">
        <f t="shared" si="1298"/>
        <v>0</v>
      </c>
      <c r="U1966" s="3">
        <f t="shared" si="1299"/>
        <v>0</v>
      </c>
    </row>
    <row r="1967" spans="2:21" s="1" customFormat="1" ht="15" customHeight="1" x14ac:dyDescent="0.3">
      <c r="B1967" s="4" t="s">
        <v>3664</v>
      </c>
      <c r="C1967" s="4" t="s">
        <v>3665</v>
      </c>
      <c r="D1967" s="3" t="s">
        <v>28</v>
      </c>
      <c r="E1967" s="18">
        <v>11</v>
      </c>
      <c r="F1967" s="18"/>
      <c r="G1967" s="18"/>
      <c r="H1967" s="18"/>
      <c r="I1967" s="18"/>
      <c r="J1967" s="97">
        <f t="shared" si="1292"/>
        <v>11</v>
      </c>
      <c r="K1967" s="3">
        <v>4354.2</v>
      </c>
      <c r="L1967" s="3">
        <f t="shared" si="1293"/>
        <v>47896.2</v>
      </c>
      <c r="M1967" s="3">
        <v>4360.59</v>
      </c>
      <c r="N1967" s="3">
        <f t="shared" si="1294"/>
        <v>47966.49</v>
      </c>
      <c r="O1967" s="3">
        <f t="shared" si="1295"/>
        <v>6.3900000000003274</v>
      </c>
      <c r="P1967" s="3">
        <f t="shared" si="1295"/>
        <v>70.290000000000873</v>
      </c>
      <c r="R1967" s="3">
        <f t="shared" si="1296"/>
        <v>0</v>
      </c>
      <c r="S1967" s="3">
        <f t="shared" si="1297"/>
        <v>0</v>
      </c>
      <c r="T1967" s="3">
        <f t="shared" si="1298"/>
        <v>0</v>
      </c>
      <c r="U1967" s="3">
        <f t="shared" si="1299"/>
        <v>0</v>
      </c>
    </row>
    <row r="1968" spans="2:21" s="1" customFormat="1" ht="15" customHeight="1" x14ac:dyDescent="0.3">
      <c r="B1968" s="4" t="s">
        <v>3666</v>
      </c>
      <c r="C1968" s="4" t="s">
        <v>3667</v>
      </c>
      <c r="D1968" s="3" t="s">
        <v>28</v>
      </c>
      <c r="E1968" s="18">
        <v>24</v>
      </c>
      <c r="F1968" s="18"/>
      <c r="G1968" s="18"/>
      <c r="H1968" s="18"/>
      <c r="I1968" s="18"/>
      <c r="J1968" s="97">
        <f t="shared" si="1292"/>
        <v>24</v>
      </c>
      <c r="K1968" s="3">
        <v>4354.2</v>
      </c>
      <c r="L1968" s="3">
        <f t="shared" si="1293"/>
        <v>104500.8</v>
      </c>
      <c r="M1968" s="3">
        <v>4360.59</v>
      </c>
      <c r="N1968" s="3">
        <f t="shared" si="1294"/>
        <v>104654.16</v>
      </c>
      <c r="O1968" s="3">
        <f t="shared" si="1295"/>
        <v>6.3900000000003274</v>
      </c>
      <c r="P1968" s="3">
        <f t="shared" si="1295"/>
        <v>153.36000000000058</v>
      </c>
      <c r="R1968" s="3">
        <f t="shared" si="1296"/>
        <v>0</v>
      </c>
      <c r="S1968" s="3">
        <f t="shared" si="1297"/>
        <v>0</v>
      </c>
      <c r="T1968" s="3">
        <f t="shared" si="1298"/>
        <v>0</v>
      </c>
      <c r="U1968" s="3">
        <f t="shared" si="1299"/>
        <v>0</v>
      </c>
    </row>
    <row r="1969" spans="2:21" s="1" customFormat="1" ht="15" customHeight="1" x14ac:dyDescent="0.3">
      <c r="B1969" s="4" t="s">
        <v>3668</v>
      </c>
      <c r="C1969" s="4" t="s">
        <v>3669</v>
      </c>
      <c r="D1969" s="3" t="s">
        <v>28</v>
      </c>
      <c r="E1969" s="18">
        <v>3</v>
      </c>
      <c r="F1969" s="18"/>
      <c r="G1969" s="18"/>
      <c r="H1969" s="18"/>
      <c r="I1969" s="18"/>
      <c r="J1969" s="97">
        <f t="shared" si="1292"/>
        <v>3</v>
      </c>
      <c r="K1969" s="3">
        <v>3870.29</v>
      </c>
      <c r="L1969" s="3">
        <f t="shared" si="1293"/>
        <v>11610.87</v>
      </c>
      <c r="M1969" s="3">
        <v>3871.29</v>
      </c>
      <c r="N1969" s="3">
        <f t="shared" si="1294"/>
        <v>11613.87</v>
      </c>
      <c r="O1969" s="3">
        <f t="shared" si="1295"/>
        <v>1</v>
      </c>
      <c r="P1969" s="3">
        <f t="shared" si="1295"/>
        <v>3</v>
      </c>
      <c r="R1969" s="3">
        <f t="shared" si="1296"/>
        <v>0</v>
      </c>
      <c r="S1969" s="3">
        <f t="shared" si="1297"/>
        <v>0</v>
      </c>
      <c r="T1969" s="3">
        <f t="shared" si="1298"/>
        <v>0</v>
      </c>
      <c r="U1969" s="3">
        <f t="shared" si="1299"/>
        <v>0</v>
      </c>
    </row>
    <row r="1970" spans="2:21" s="1" customFormat="1" ht="15" customHeight="1" x14ac:dyDescent="0.3">
      <c r="B1970" s="4" t="s">
        <v>3670</v>
      </c>
      <c r="C1970" s="4" t="s">
        <v>3671</v>
      </c>
      <c r="D1970" s="3" t="s">
        <v>28</v>
      </c>
      <c r="E1970" s="18">
        <v>3</v>
      </c>
      <c r="F1970" s="18"/>
      <c r="G1970" s="18"/>
      <c r="H1970" s="18"/>
      <c r="I1970" s="18"/>
      <c r="J1970" s="97">
        <f t="shared" si="1292"/>
        <v>3</v>
      </c>
      <c r="K1970" s="3">
        <v>3540.29</v>
      </c>
      <c r="L1970" s="3">
        <f t="shared" si="1293"/>
        <v>10620.87</v>
      </c>
      <c r="M1970" s="3">
        <v>3541.29</v>
      </c>
      <c r="N1970" s="3">
        <f t="shared" si="1294"/>
        <v>10623.87</v>
      </c>
      <c r="O1970" s="3">
        <f t="shared" si="1295"/>
        <v>1</v>
      </c>
      <c r="P1970" s="3">
        <f t="shared" si="1295"/>
        <v>3</v>
      </c>
      <c r="R1970" s="3">
        <f t="shared" si="1296"/>
        <v>0</v>
      </c>
      <c r="S1970" s="3">
        <f t="shared" si="1297"/>
        <v>0</v>
      </c>
      <c r="T1970" s="3">
        <f t="shared" si="1298"/>
        <v>0</v>
      </c>
      <c r="U1970" s="3">
        <f t="shared" si="1299"/>
        <v>0</v>
      </c>
    </row>
    <row r="1971" spans="2:21" s="1" customFormat="1" ht="30" customHeight="1" x14ac:dyDescent="0.3">
      <c r="B1971" s="7" t="s">
        <v>3672</v>
      </c>
      <c r="C1971" s="7" t="s">
        <v>5</v>
      </c>
      <c r="D1971" s="8"/>
      <c r="E1971" s="15"/>
      <c r="F1971" s="15"/>
      <c r="G1971" s="15"/>
      <c r="H1971" s="15"/>
      <c r="I1971" s="15"/>
      <c r="J1971" s="15"/>
      <c r="K1971" s="8"/>
      <c r="L1971" s="8">
        <f>+L1972+L1986+L2014+L2040+L2044+L2057+L2067+L2071</f>
        <v>8820128.1699999999</v>
      </c>
      <c r="M1971" s="8"/>
      <c r="N1971" s="8">
        <f>+N1972+N1986+N2014+N2040+N2044+N2057+N2067+N2071</f>
        <v>8840514.6399999987</v>
      </c>
      <c r="O1971" s="8"/>
      <c r="P1971" s="8">
        <f>+P1972+P1986+P2014+P2040+P2044+P2057+P2067+P2071</f>
        <v>20386.469999999968</v>
      </c>
      <c r="Q1971" s="1" t="s">
        <v>5415</v>
      </c>
      <c r="R1971" s="8">
        <f t="shared" ref="R1971:U1971" si="1300">+R1972+R1986+R2014+R2040+R2044+R2057+R2067+R2071</f>
        <v>0</v>
      </c>
      <c r="S1971" s="8">
        <f t="shared" si="1300"/>
        <v>0</v>
      </c>
      <c r="T1971" s="8">
        <f t="shared" si="1300"/>
        <v>170365.44</v>
      </c>
      <c r="U1971" s="8">
        <f t="shared" si="1300"/>
        <v>-53211.69</v>
      </c>
    </row>
    <row r="1972" spans="2:21" s="1" customFormat="1" ht="25.2" customHeight="1" x14ac:dyDescent="0.3">
      <c r="B1972" s="10" t="s">
        <v>3673</v>
      </c>
      <c r="C1972" s="10" t="s">
        <v>3674</v>
      </c>
      <c r="D1972" s="11"/>
      <c r="E1972" s="16"/>
      <c r="F1972" s="16"/>
      <c r="G1972" s="16"/>
      <c r="H1972" s="16"/>
      <c r="I1972" s="16"/>
      <c r="J1972" s="16"/>
      <c r="K1972" s="11"/>
      <c r="L1972" s="11">
        <f>+L1973</f>
        <v>421128.73000000004</v>
      </c>
      <c r="M1972" s="11"/>
      <c r="N1972" s="11">
        <f>+N1973</f>
        <v>426241.39000000007</v>
      </c>
      <c r="O1972" s="11"/>
      <c r="P1972" s="11">
        <f>+P1973</f>
        <v>5112.6599999999635</v>
      </c>
      <c r="R1972" s="11">
        <f t="shared" ref="R1972:U1972" si="1301">+R1973</f>
        <v>0</v>
      </c>
      <c r="S1972" s="11">
        <f t="shared" si="1301"/>
        <v>0</v>
      </c>
      <c r="T1972" s="11">
        <f t="shared" si="1301"/>
        <v>0</v>
      </c>
      <c r="U1972" s="11">
        <f t="shared" si="1301"/>
        <v>0</v>
      </c>
    </row>
    <row r="1973" spans="2:21" s="1" customFormat="1" ht="25.2" customHeight="1" x14ac:dyDescent="0.3">
      <c r="B1973" s="12" t="s">
        <v>3675</v>
      </c>
      <c r="C1973" s="12" t="s">
        <v>3676</v>
      </c>
      <c r="D1973" s="13"/>
      <c r="E1973" s="17"/>
      <c r="F1973" s="17"/>
      <c r="G1973" s="17"/>
      <c r="H1973" s="17"/>
      <c r="I1973" s="17"/>
      <c r="J1973" s="17"/>
      <c r="K1973" s="13"/>
      <c r="L1973" s="13">
        <f>SUM(L1974:L1985)</f>
        <v>421128.73000000004</v>
      </c>
      <c r="M1973" s="13"/>
      <c r="N1973" s="13">
        <f>SUM(N1974:N1985)</f>
        <v>426241.39000000007</v>
      </c>
      <c r="O1973" s="13"/>
      <c r="P1973" s="13">
        <f>SUM(P1974:P1985)</f>
        <v>5112.6599999999635</v>
      </c>
      <c r="R1973" s="13">
        <f t="shared" ref="R1973:U1973" si="1302">SUM(R1974:R1985)</f>
        <v>0</v>
      </c>
      <c r="S1973" s="13">
        <f t="shared" si="1302"/>
        <v>0</v>
      </c>
      <c r="T1973" s="13">
        <f t="shared" si="1302"/>
        <v>0</v>
      </c>
      <c r="U1973" s="13">
        <f t="shared" si="1302"/>
        <v>0</v>
      </c>
    </row>
    <row r="1974" spans="2:21" s="1" customFormat="1" ht="15" customHeight="1" x14ac:dyDescent="0.3">
      <c r="B1974" s="4" t="s">
        <v>3677</v>
      </c>
      <c r="C1974" s="4" t="s">
        <v>3678</v>
      </c>
      <c r="D1974" s="3" t="s">
        <v>25</v>
      </c>
      <c r="E1974" s="18">
        <v>52633.33</v>
      </c>
      <c r="F1974" s="18"/>
      <c r="G1974" s="18"/>
      <c r="H1974" s="18"/>
      <c r="I1974" s="18"/>
      <c r="J1974" s="97">
        <f t="shared" ref="J1974:J1985" si="1303">SUM(E1974:I1974)</f>
        <v>52633.33</v>
      </c>
      <c r="K1974" s="3">
        <v>6.62</v>
      </c>
      <c r="L1974" s="3">
        <f t="shared" ref="L1974:L1985" si="1304">+ROUND(+IF(J1974="",0,J1974*K1974),2)</f>
        <v>348432.64000000001</v>
      </c>
      <c r="M1974" s="3">
        <v>6.69</v>
      </c>
      <c r="N1974" s="3">
        <f t="shared" ref="N1974:N1985" si="1305">+ROUND(+IF(J1974="",0,J1974*M1974),2)</f>
        <v>352116.98</v>
      </c>
      <c r="O1974" s="3">
        <f t="shared" ref="O1974:P1985" si="1306">+M1974-K1974</f>
        <v>7.0000000000000284E-2</v>
      </c>
      <c r="P1974" s="3">
        <f t="shared" si="1306"/>
        <v>3684.3399999999674</v>
      </c>
      <c r="R1974" s="3">
        <f t="shared" ref="R1974:R1985" si="1307">+ROUND($K1974*F1974,2)</f>
        <v>0</v>
      </c>
      <c r="S1974" s="3">
        <f t="shared" ref="S1974:S1985" si="1308">+ROUND($K1974*G1974,2)</f>
        <v>0</v>
      </c>
      <c r="T1974" s="3">
        <f t="shared" ref="T1974:T1985" si="1309">+ROUND($K1974*H1974,2)</f>
        <v>0</v>
      </c>
      <c r="U1974" s="3">
        <f t="shared" ref="U1974:U1985" si="1310">+ROUND($K1974*I1974,2)</f>
        <v>0</v>
      </c>
    </row>
    <row r="1975" spans="2:21" s="1" customFormat="1" ht="15" customHeight="1" x14ac:dyDescent="0.3">
      <c r="B1975" s="4" t="s">
        <v>3679</v>
      </c>
      <c r="C1975" s="4" t="s">
        <v>3680</v>
      </c>
      <c r="D1975" s="3" t="s">
        <v>25</v>
      </c>
      <c r="E1975" s="18">
        <v>2641.6</v>
      </c>
      <c r="F1975" s="18"/>
      <c r="G1975" s="18"/>
      <c r="H1975" s="18"/>
      <c r="I1975" s="18"/>
      <c r="J1975" s="97">
        <f t="shared" si="1303"/>
        <v>2641.6</v>
      </c>
      <c r="K1975" s="3">
        <v>2.44</v>
      </c>
      <c r="L1975" s="3">
        <f t="shared" si="1304"/>
        <v>6445.5</v>
      </c>
      <c r="M1975" s="3">
        <v>2.5099999999999998</v>
      </c>
      <c r="N1975" s="3">
        <f t="shared" si="1305"/>
        <v>6630.42</v>
      </c>
      <c r="O1975" s="3">
        <f t="shared" si="1306"/>
        <v>6.999999999999984E-2</v>
      </c>
      <c r="P1975" s="3">
        <f t="shared" si="1306"/>
        <v>184.92000000000007</v>
      </c>
      <c r="R1975" s="3">
        <f t="shared" si="1307"/>
        <v>0</v>
      </c>
      <c r="S1975" s="3">
        <f t="shared" si="1308"/>
        <v>0</v>
      </c>
      <c r="T1975" s="3">
        <f t="shared" si="1309"/>
        <v>0</v>
      </c>
      <c r="U1975" s="3">
        <f t="shared" si="1310"/>
        <v>0</v>
      </c>
    </row>
    <row r="1976" spans="2:21" s="1" customFormat="1" ht="15" customHeight="1" x14ac:dyDescent="0.3">
      <c r="B1976" s="4" t="s">
        <v>3681</v>
      </c>
      <c r="C1976" s="4" t="s">
        <v>3682</v>
      </c>
      <c r="D1976" s="3" t="s">
        <v>28</v>
      </c>
      <c r="E1976" s="18">
        <v>24</v>
      </c>
      <c r="F1976" s="18"/>
      <c r="G1976" s="18"/>
      <c r="H1976" s="18"/>
      <c r="I1976" s="18"/>
      <c r="J1976" s="97">
        <f t="shared" si="1303"/>
        <v>24</v>
      </c>
      <c r="K1976" s="3">
        <v>64.02</v>
      </c>
      <c r="L1976" s="3">
        <f t="shared" si="1304"/>
        <v>1536.48</v>
      </c>
      <c r="M1976" s="3">
        <v>64.41</v>
      </c>
      <c r="N1976" s="3">
        <f t="shared" si="1305"/>
        <v>1545.84</v>
      </c>
      <c r="O1976" s="3">
        <f t="shared" si="1306"/>
        <v>0.39000000000000057</v>
      </c>
      <c r="P1976" s="3">
        <f t="shared" si="1306"/>
        <v>9.3599999999999</v>
      </c>
      <c r="R1976" s="3">
        <f t="shared" si="1307"/>
        <v>0</v>
      </c>
      <c r="S1976" s="3">
        <f t="shared" si="1308"/>
        <v>0</v>
      </c>
      <c r="T1976" s="3">
        <f t="shared" si="1309"/>
        <v>0</v>
      </c>
      <c r="U1976" s="3">
        <f t="shared" si="1310"/>
        <v>0</v>
      </c>
    </row>
    <row r="1977" spans="2:21" s="1" customFormat="1" ht="15" customHeight="1" x14ac:dyDescent="0.3">
      <c r="B1977" s="4" t="s">
        <v>3683</v>
      </c>
      <c r="C1977" s="4" t="s">
        <v>3684</v>
      </c>
      <c r="D1977" s="3" t="s">
        <v>28</v>
      </c>
      <c r="E1977" s="18">
        <v>4</v>
      </c>
      <c r="F1977" s="18"/>
      <c r="G1977" s="18"/>
      <c r="H1977" s="18"/>
      <c r="I1977" s="18"/>
      <c r="J1977" s="97">
        <f t="shared" si="1303"/>
        <v>4</v>
      </c>
      <c r="K1977" s="3">
        <v>297.02</v>
      </c>
      <c r="L1977" s="3">
        <f t="shared" si="1304"/>
        <v>1188.08</v>
      </c>
      <c r="M1977" s="3">
        <v>297.41000000000003</v>
      </c>
      <c r="N1977" s="3">
        <f t="shared" si="1305"/>
        <v>1189.6400000000001</v>
      </c>
      <c r="O1977" s="3">
        <f t="shared" si="1306"/>
        <v>0.3900000000000432</v>
      </c>
      <c r="P1977" s="3">
        <f t="shared" si="1306"/>
        <v>1.5600000000001728</v>
      </c>
      <c r="R1977" s="3">
        <f t="shared" si="1307"/>
        <v>0</v>
      </c>
      <c r="S1977" s="3">
        <f t="shared" si="1308"/>
        <v>0</v>
      </c>
      <c r="T1977" s="3">
        <f t="shared" si="1309"/>
        <v>0</v>
      </c>
      <c r="U1977" s="3">
        <f t="shared" si="1310"/>
        <v>0</v>
      </c>
    </row>
    <row r="1978" spans="2:21" s="1" customFormat="1" ht="15" customHeight="1" x14ac:dyDescent="0.3">
      <c r="B1978" s="4" t="s">
        <v>3685</v>
      </c>
      <c r="C1978" s="4" t="s">
        <v>3686</v>
      </c>
      <c r="D1978" s="3" t="s">
        <v>25</v>
      </c>
      <c r="E1978" s="18">
        <v>4738.6000000000004</v>
      </c>
      <c r="F1978" s="18"/>
      <c r="G1978" s="18"/>
      <c r="H1978" s="18"/>
      <c r="I1978" s="18"/>
      <c r="J1978" s="97">
        <f t="shared" si="1303"/>
        <v>4738.6000000000004</v>
      </c>
      <c r="K1978" s="3">
        <v>3.42</v>
      </c>
      <c r="L1978" s="3">
        <f t="shared" si="1304"/>
        <v>16206.01</v>
      </c>
      <c r="M1978" s="3">
        <v>3.49</v>
      </c>
      <c r="N1978" s="3">
        <f t="shared" si="1305"/>
        <v>16537.71</v>
      </c>
      <c r="O1978" s="3">
        <f t="shared" si="1306"/>
        <v>7.0000000000000284E-2</v>
      </c>
      <c r="P1978" s="3">
        <f t="shared" si="1306"/>
        <v>331.69999999999891</v>
      </c>
      <c r="R1978" s="3">
        <f t="shared" si="1307"/>
        <v>0</v>
      </c>
      <c r="S1978" s="3">
        <f t="shared" si="1308"/>
        <v>0</v>
      </c>
      <c r="T1978" s="3">
        <f t="shared" si="1309"/>
        <v>0</v>
      </c>
      <c r="U1978" s="3">
        <f t="shared" si="1310"/>
        <v>0</v>
      </c>
    </row>
    <row r="1979" spans="2:21" s="1" customFormat="1" ht="15" customHeight="1" x14ac:dyDescent="0.3">
      <c r="B1979" s="4" t="s">
        <v>3687</v>
      </c>
      <c r="C1979" s="4" t="s">
        <v>3688</v>
      </c>
      <c r="D1979" s="3" t="s">
        <v>25</v>
      </c>
      <c r="E1979" s="18">
        <v>2876.14</v>
      </c>
      <c r="F1979" s="18"/>
      <c r="G1979" s="18"/>
      <c r="H1979" s="18"/>
      <c r="I1979" s="18"/>
      <c r="J1979" s="97">
        <f t="shared" si="1303"/>
        <v>2876.14</v>
      </c>
      <c r="K1979" s="3">
        <v>2.62</v>
      </c>
      <c r="L1979" s="3">
        <f t="shared" si="1304"/>
        <v>7535.49</v>
      </c>
      <c r="M1979" s="3">
        <v>2.69</v>
      </c>
      <c r="N1979" s="3">
        <f t="shared" si="1305"/>
        <v>7736.82</v>
      </c>
      <c r="O1979" s="3">
        <f t="shared" si="1306"/>
        <v>6.999999999999984E-2</v>
      </c>
      <c r="P1979" s="3">
        <f t="shared" si="1306"/>
        <v>201.32999999999993</v>
      </c>
      <c r="R1979" s="3">
        <f t="shared" si="1307"/>
        <v>0</v>
      </c>
      <c r="S1979" s="3">
        <f t="shared" si="1308"/>
        <v>0</v>
      </c>
      <c r="T1979" s="3">
        <f t="shared" si="1309"/>
        <v>0</v>
      </c>
      <c r="U1979" s="3">
        <f t="shared" si="1310"/>
        <v>0</v>
      </c>
    </row>
    <row r="1980" spans="2:21" s="1" customFormat="1" ht="15" customHeight="1" x14ac:dyDescent="0.3">
      <c r="B1980" s="4" t="s">
        <v>3689</v>
      </c>
      <c r="C1980" s="4" t="s">
        <v>3690</v>
      </c>
      <c r="D1980" s="3" t="s">
        <v>25</v>
      </c>
      <c r="E1980" s="18">
        <v>2275.61</v>
      </c>
      <c r="F1980" s="18"/>
      <c r="G1980" s="18"/>
      <c r="H1980" s="18"/>
      <c r="I1980" s="18"/>
      <c r="J1980" s="97">
        <f t="shared" si="1303"/>
        <v>2275.61</v>
      </c>
      <c r="K1980" s="3">
        <v>2.62</v>
      </c>
      <c r="L1980" s="3">
        <f t="shared" si="1304"/>
        <v>5962.1</v>
      </c>
      <c r="M1980" s="3">
        <v>2.69</v>
      </c>
      <c r="N1980" s="3">
        <f t="shared" si="1305"/>
        <v>6121.39</v>
      </c>
      <c r="O1980" s="3">
        <f t="shared" si="1306"/>
        <v>6.999999999999984E-2</v>
      </c>
      <c r="P1980" s="3">
        <f t="shared" si="1306"/>
        <v>159.28999999999996</v>
      </c>
      <c r="R1980" s="3">
        <f t="shared" si="1307"/>
        <v>0</v>
      </c>
      <c r="S1980" s="3">
        <f t="shared" si="1308"/>
        <v>0</v>
      </c>
      <c r="T1980" s="3">
        <f t="shared" si="1309"/>
        <v>0</v>
      </c>
      <c r="U1980" s="3">
        <f t="shared" si="1310"/>
        <v>0</v>
      </c>
    </row>
    <row r="1981" spans="2:21" s="1" customFormat="1" ht="15" customHeight="1" x14ac:dyDescent="0.3">
      <c r="B1981" s="4" t="s">
        <v>3691</v>
      </c>
      <c r="C1981" s="4" t="s">
        <v>3692</v>
      </c>
      <c r="D1981" s="3" t="s">
        <v>25</v>
      </c>
      <c r="E1981" s="18">
        <v>10</v>
      </c>
      <c r="F1981" s="18"/>
      <c r="G1981" s="18"/>
      <c r="H1981" s="18"/>
      <c r="I1981" s="18"/>
      <c r="J1981" s="97">
        <f t="shared" si="1303"/>
        <v>10</v>
      </c>
      <c r="K1981" s="3">
        <v>4.9400000000000004</v>
      </c>
      <c r="L1981" s="3">
        <f t="shared" si="1304"/>
        <v>49.4</v>
      </c>
      <c r="M1981" s="3">
        <v>5.01</v>
      </c>
      <c r="N1981" s="3">
        <f t="shared" si="1305"/>
        <v>50.1</v>
      </c>
      <c r="O1981" s="3">
        <f t="shared" si="1306"/>
        <v>6.9999999999999396E-2</v>
      </c>
      <c r="P1981" s="3">
        <f t="shared" si="1306"/>
        <v>0.70000000000000284</v>
      </c>
      <c r="R1981" s="3">
        <f t="shared" si="1307"/>
        <v>0</v>
      </c>
      <c r="S1981" s="3">
        <f t="shared" si="1308"/>
        <v>0</v>
      </c>
      <c r="T1981" s="3">
        <f t="shared" si="1309"/>
        <v>0</v>
      </c>
      <c r="U1981" s="3">
        <f t="shared" si="1310"/>
        <v>0</v>
      </c>
    </row>
    <row r="1982" spans="2:21" s="1" customFormat="1" ht="15" customHeight="1" x14ac:dyDescent="0.3">
      <c r="B1982" s="4" t="s">
        <v>3693</v>
      </c>
      <c r="C1982" s="4" t="s">
        <v>3694</v>
      </c>
      <c r="D1982" s="3" t="s">
        <v>25</v>
      </c>
      <c r="E1982" s="18">
        <v>147.99</v>
      </c>
      <c r="F1982" s="18"/>
      <c r="G1982" s="18"/>
      <c r="H1982" s="18"/>
      <c r="I1982" s="18"/>
      <c r="J1982" s="97">
        <f t="shared" si="1303"/>
        <v>147.99</v>
      </c>
      <c r="K1982" s="3">
        <v>2.62</v>
      </c>
      <c r="L1982" s="3">
        <f t="shared" si="1304"/>
        <v>387.73</v>
      </c>
      <c r="M1982" s="3">
        <v>2.69</v>
      </c>
      <c r="N1982" s="3">
        <f t="shared" si="1305"/>
        <v>398.09</v>
      </c>
      <c r="O1982" s="3">
        <f t="shared" si="1306"/>
        <v>6.999999999999984E-2</v>
      </c>
      <c r="P1982" s="3">
        <f t="shared" si="1306"/>
        <v>10.359999999999957</v>
      </c>
      <c r="R1982" s="3">
        <f t="shared" si="1307"/>
        <v>0</v>
      </c>
      <c r="S1982" s="3">
        <f t="shared" si="1308"/>
        <v>0</v>
      </c>
      <c r="T1982" s="3">
        <f t="shared" si="1309"/>
        <v>0</v>
      </c>
      <c r="U1982" s="3">
        <f t="shared" si="1310"/>
        <v>0</v>
      </c>
    </row>
    <row r="1983" spans="2:21" s="1" customFormat="1" ht="15" customHeight="1" x14ac:dyDescent="0.3">
      <c r="B1983" s="4" t="s">
        <v>3695</v>
      </c>
      <c r="C1983" s="4" t="s">
        <v>3696</v>
      </c>
      <c r="D1983" s="3" t="s">
        <v>25</v>
      </c>
      <c r="E1983" s="18">
        <v>3481.54</v>
      </c>
      <c r="F1983" s="18"/>
      <c r="G1983" s="18"/>
      <c r="H1983" s="18"/>
      <c r="I1983" s="18"/>
      <c r="J1983" s="97">
        <f t="shared" si="1303"/>
        <v>3481.54</v>
      </c>
      <c r="K1983" s="3">
        <v>3.34</v>
      </c>
      <c r="L1983" s="3">
        <f t="shared" si="1304"/>
        <v>11628.34</v>
      </c>
      <c r="M1983" s="3">
        <v>3.41</v>
      </c>
      <c r="N1983" s="3">
        <f t="shared" si="1305"/>
        <v>11872.05</v>
      </c>
      <c r="O1983" s="3">
        <f t="shared" si="1306"/>
        <v>7.0000000000000284E-2</v>
      </c>
      <c r="P1983" s="3">
        <f t="shared" si="1306"/>
        <v>243.70999999999913</v>
      </c>
      <c r="R1983" s="3">
        <f t="shared" si="1307"/>
        <v>0</v>
      </c>
      <c r="S1983" s="3">
        <f t="shared" si="1308"/>
        <v>0</v>
      </c>
      <c r="T1983" s="3">
        <f t="shared" si="1309"/>
        <v>0</v>
      </c>
      <c r="U1983" s="3">
        <f t="shared" si="1310"/>
        <v>0</v>
      </c>
    </row>
    <row r="1984" spans="2:21" s="1" customFormat="1" ht="15" customHeight="1" x14ac:dyDescent="0.3">
      <c r="B1984" s="4" t="s">
        <v>3697</v>
      </c>
      <c r="C1984" s="4" t="s">
        <v>3698</v>
      </c>
      <c r="D1984" s="3" t="s">
        <v>25</v>
      </c>
      <c r="E1984" s="18">
        <v>3655.2</v>
      </c>
      <c r="F1984" s="18"/>
      <c r="G1984" s="18"/>
      <c r="H1984" s="18"/>
      <c r="I1984" s="18"/>
      <c r="J1984" s="97">
        <f t="shared" si="1303"/>
        <v>3655.2</v>
      </c>
      <c r="K1984" s="3">
        <v>4.2699999999999996</v>
      </c>
      <c r="L1984" s="3">
        <f t="shared" si="1304"/>
        <v>15607.7</v>
      </c>
      <c r="M1984" s="3">
        <v>4.34</v>
      </c>
      <c r="N1984" s="3">
        <f t="shared" si="1305"/>
        <v>15863.57</v>
      </c>
      <c r="O1984" s="3">
        <f t="shared" si="1306"/>
        <v>7.0000000000000284E-2</v>
      </c>
      <c r="P1984" s="3">
        <f t="shared" si="1306"/>
        <v>255.86999999999898</v>
      </c>
      <c r="R1984" s="3">
        <f t="shared" si="1307"/>
        <v>0</v>
      </c>
      <c r="S1984" s="3">
        <f t="shared" si="1308"/>
        <v>0</v>
      </c>
      <c r="T1984" s="3">
        <f t="shared" si="1309"/>
        <v>0</v>
      </c>
      <c r="U1984" s="3">
        <f t="shared" si="1310"/>
        <v>0</v>
      </c>
    </row>
    <row r="1985" spans="2:21" s="1" customFormat="1" ht="15" customHeight="1" x14ac:dyDescent="0.3">
      <c r="B1985" s="4" t="s">
        <v>3699</v>
      </c>
      <c r="C1985" s="4" t="s">
        <v>3700</v>
      </c>
      <c r="D1985" s="3" t="s">
        <v>25</v>
      </c>
      <c r="E1985" s="18">
        <v>421.76</v>
      </c>
      <c r="F1985" s="18"/>
      <c r="G1985" s="18"/>
      <c r="H1985" s="18"/>
      <c r="I1985" s="18"/>
      <c r="J1985" s="97">
        <f t="shared" si="1303"/>
        <v>421.76</v>
      </c>
      <c r="K1985" s="3">
        <v>14.58</v>
      </c>
      <c r="L1985" s="3">
        <f t="shared" si="1304"/>
        <v>6149.26</v>
      </c>
      <c r="M1985" s="3">
        <v>14.65</v>
      </c>
      <c r="N1985" s="3">
        <f t="shared" si="1305"/>
        <v>6178.78</v>
      </c>
      <c r="O1985" s="3">
        <f t="shared" si="1306"/>
        <v>7.0000000000000284E-2</v>
      </c>
      <c r="P1985" s="3">
        <f t="shared" si="1306"/>
        <v>29.519999999999527</v>
      </c>
      <c r="R1985" s="3">
        <f t="shared" si="1307"/>
        <v>0</v>
      </c>
      <c r="S1985" s="3">
        <f t="shared" si="1308"/>
        <v>0</v>
      </c>
      <c r="T1985" s="3">
        <f t="shared" si="1309"/>
        <v>0</v>
      </c>
      <c r="U1985" s="3">
        <f t="shared" si="1310"/>
        <v>0</v>
      </c>
    </row>
    <row r="1986" spans="2:21" s="1" customFormat="1" ht="25.2" customHeight="1" x14ac:dyDescent="0.3">
      <c r="B1986" s="10" t="s">
        <v>3701</v>
      </c>
      <c r="C1986" s="10" t="s">
        <v>3702</v>
      </c>
      <c r="D1986" s="11"/>
      <c r="E1986" s="16"/>
      <c r="F1986" s="16"/>
      <c r="G1986" s="16"/>
      <c r="H1986" s="16"/>
      <c r="I1986" s="16"/>
      <c r="J1986" s="16"/>
      <c r="K1986" s="11"/>
      <c r="L1986" s="11">
        <f>SUM(L1987:L2013)</f>
        <v>823630.43</v>
      </c>
      <c r="M1986" s="11"/>
      <c r="N1986" s="11">
        <f>SUM(N1987:N2013)</f>
        <v>835617.93</v>
      </c>
      <c r="O1986" s="11"/>
      <c r="P1986" s="11">
        <f>SUM(P1987:P2013)</f>
        <v>11987.500000000007</v>
      </c>
      <c r="R1986" s="11">
        <f t="shared" ref="R1986:U1986" si="1311">SUM(R1987:R2013)</f>
        <v>0</v>
      </c>
      <c r="S1986" s="11">
        <f t="shared" si="1311"/>
        <v>0</v>
      </c>
      <c r="T1986" s="11">
        <f t="shared" si="1311"/>
        <v>33287.519999999997</v>
      </c>
      <c r="U1986" s="11">
        <f t="shared" si="1311"/>
        <v>0</v>
      </c>
    </row>
    <row r="1987" spans="2:21" s="1" customFormat="1" ht="15" customHeight="1" x14ac:dyDescent="0.3">
      <c r="B1987" s="4" t="s">
        <v>3703</v>
      </c>
      <c r="C1987" s="4" t="s">
        <v>3704</v>
      </c>
      <c r="D1987" s="3" t="s">
        <v>25</v>
      </c>
      <c r="E1987" s="18">
        <v>68.319999999999993</v>
      </c>
      <c r="F1987" s="18"/>
      <c r="G1987" s="18"/>
      <c r="H1987" s="18"/>
      <c r="I1987" s="18"/>
      <c r="J1987" s="97">
        <f t="shared" ref="J1987:J2013" si="1312">SUM(E1987:I1987)</f>
        <v>68.319999999999993</v>
      </c>
      <c r="K1987" s="3">
        <v>5.9</v>
      </c>
      <c r="L1987" s="3">
        <f t="shared" ref="L1987:L2013" si="1313">+ROUND(+IF(J1987="",0,J1987*K1987),2)</f>
        <v>403.09</v>
      </c>
      <c r="M1987" s="3">
        <v>6.1</v>
      </c>
      <c r="N1987" s="3">
        <f t="shared" ref="N1987:N2013" si="1314">+ROUND(+IF(J1987="",0,J1987*M1987),2)</f>
        <v>416.75</v>
      </c>
      <c r="O1987" s="3">
        <f t="shared" ref="O1987:P2013" si="1315">+M1987-K1987</f>
        <v>0.19999999999999929</v>
      </c>
      <c r="P1987" s="3">
        <f t="shared" si="1315"/>
        <v>13.660000000000025</v>
      </c>
      <c r="R1987" s="3">
        <f t="shared" ref="R1987:R2013" si="1316">+ROUND($K1987*F1987,2)</f>
        <v>0</v>
      </c>
      <c r="S1987" s="3">
        <f t="shared" ref="S1987:S2013" si="1317">+ROUND($K1987*G1987,2)</f>
        <v>0</v>
      </c>
      <c r="T1987" s="3">
        <f t="shared" ref="T1987:T2013" si="1318">+ROUND($K1987*H1987,2)</f>
        <v>0</v>
      </c>
      <c r="U1987" s="3">
        <f t="shared" ref="U1987:U2013" si="1319">+ROUND($K1987*I1987,2)</f>
        <v>0</v>
      </c>
    </row>
    <row r="1988" spans="2:21" s="1" customFormat="1" ht="15" customHeight="1" x14ac:dyDescent="0.3">
      <c r="B1988" s="4" t="s">
        <v>3705</v>
      </c>
      <c r="C1988" s="4" t="s">
        <v>3706</v>
      </c>
      <c r="D1988" s="3" t="s">
        <v>25</v>
      </c>
      <c r="E1988" s="18">
        <v>100.12</v>
      </c>
      <c r="F1988" s="18"/>
      <c r="G1988" s="18"/>
      <c r="H1988" s="18"/>
      <c r="I1988" s="18"/>
      <c r="J1988" s="97">
        <f t="shared" si="1312"/>
        <v>100.12</v>
      </c>
      <c r="K1988" s="3">
        <v>6.08</v>
      </c>
      <c r="L1988" s="3">
        <f t="shared" si="1313"/>
        <v>608.73</v>
      </c>
      <c r="M1988" s="3">
        <v>6.28</v>
      </c>
      <c r="N1988" s="3">
        <f t="shared" si="1314"/>
        <v>628.75</v>
      </c>
      <c r="O1988" s="3">
        <f t="shared" si="1315"/>
        <v>0.20000000000000018</v>
      </c>
      <c r="P1988" s="3">
        <f t="shared" si="1315"/>
        <v>20.019999999999982</v>
      </c>
      <c r="R1988" s="3">
        <f t="shared" si="1316"/>
        <v>0</v>
      </c>
      <c r="S1988" s="3">
        <f t="shared" si="1317"/>
        <v>0</v>
      </c>
      <c r="T1988" s="3">
        <f t="shared" si="1318"/>
        <v>0</v>
      </c>
      <c r="U1988" s="3">
        <f t="shared" si="1319"/>
        <v>0</v>
      </c>
    </row>
    <row r="1989" spans="2:21" s="1" customFormat="1" ht="15" customHeight="1" x14ac:dyDescent="0.3">
      <c r="B1989" s="4" t="s">
        <v>3707</v>
      </c>
      <c r="C1989" s="4" t="s">
        <v>3708</v>
      </c>
      <c r="D1989" s="3" t="s">
        <v>25</v>
      </c>
      <c r="E1989" s="18">
        <v>2048.88</v>
      </c>
      <c r="F1989" s="18"/>
      <c r="G1989" s="18"/>
      <c r="H1989" s="18"/>
      <c r="I1989" s="18"/>
      <c r="J1989" s="97">
        <f t="shared" si="1312"/>
        <v>2048.88</v>
      </c>
      <c r="K1989" s="3">
        <v>7.4</v>
      </c>
      <c r="L1989" s="3">
        <f t="shared" si="1313"/>
        <v>15161.71</v>
      </c>
      <c r="M1989" s="3">
        <v>7.57</v>
      </c>
      <c r="N1989" s="3">
        <f t="shared" si="1314"/>
        <v>15510.02</v>
      </c>
      <c r="O1989" s="3">
        <f t="shared" si="1315"/>
        <v>0.16999999999999993</v>
      </c>
      <c r="P1989" s="3">
        <f t="shared" si="1315"/>
        <v>348.31000000000131</v>
      </c>
      <c r="R1989" s="3">
        <f t="shared" si="1316"/>
        <v>0</v>
      </c>
      <c r="S1989" s="3">
        <f t="shared" si="1317"/>
        <v>0</v>
      </c>
      <c r="T1989" s="3">
        <f t="shared" si="1318"/>
        <v>0</v>
      </c>
      <c r="U1989" s="3">
        <f t="shared" si="1319"/>
        <v>0</v>
      </c>
    </row>
    <row r="1990" spans="2:21" s="1" customFormat="1" ht="15" customHeight="1" x14ac:dyDescent="0.3">
      <c r="B1990" s="4" t="s">
        <v>3709</v>
      </c>
      <c r="C1990" s="4" t="s">
        <v>3710</v>
      </c>
      <c r="D1990" s="3" t="s">
        <v>25</v>
      </c>
      <c r="E1990" s="18">
        <v>271.43</v>
      </c>
      <c r="F1990" s="18"/>
      <c r="G1990" s="18"/>
      <c r="H1990" s="18"/>
      <c r="I1990" s="18"/>
      <c r="J1990" s="97">
        <f t="shared" si="1312"/>
        <v>271.43</v>
      </c>
      <c r="K1990" s="3">
        <v>6.93</v>
      </c>
      <c r="L1990" s="3">
        <f t="shared" si="1313"/>
        <v>1881.01</v>
      </c>
      <c r="M1990" s="3">
        <v>7.1</v>
      </c>
      <c r="N1990" s="3">
        <f t="shared" si="1314"/>
        <v>1927.15</v>
      </c>
      <c r="O1990" s="3">
        <f t="shared" si="1315"/>
        <v>0.16999999999999993</v>
      </c>
      <c r="P1990" s="3">
        <f t="shared" si="1315"/>
        <v>46.1400000000001</v>
      </c>
      <c r="R1990" s="3">
        <f t="shared" si="1316"/>
        <v>0</v>
      </c>
      <c r="S1990" s="3">
        <f t="shared" si="1317"/>
        <v>0</v>
      </c>
      <c r="T1990" s="3">
        <f t="shared" si="1318"/>
        <v>0</v>
      </c>
      <c r="U1990" s="3">
        <f t="shared" si="1319"/>
        <v>0</v>
      </c>
    </row>
    <row r="1991" spans="2:21" s="1" customFormat="1" ht="15" customHeight="1" x14ac:dyDescent="0.3">
      <c r="B1991" s="4" t="s">
        <v>3711</v>
      </c>
      <c r="C1991" s="4" t="s">
        <v>3712</v>
      </c>
      <c r="D1991" s="3" t="s">
        <v>28</v>
      </c>
      <c r="E1991" s="18">
        <v>8</v>
      </c>
      <c r="F1991" s="18"/>
      <c r="G1991" s="18"/>
      <c r="H1991" s="18"/>
      <c r="I1991" s="18"/>
      <c r="J1991" s="97">
        <f t="shared" si="1312"/>
        <v>8</v>
      </c>
      <c r="K1991" s="3">
        <v>4.12</v>
      </c>
      <c r="L1991" s="3">
        <f t="shared" si="1313"/>
        <v>32.96</v>
      </c>
      <c r="M1991" s="3">
        <v>4.25</v>
      </c>
      <c r="N1991" s="3">
        <f t="shared" si="1314"/>
        <v>34</v>
      </c>
      <c r="O1991" s="3">
        <f t="shared" si="1315"/>
        <v>0.12999999999999989</v>
      </c>
      <c r="P1991" s="3">
        <f t="shared" si="1315"/>
        <v>1.0399999999999991</v>
      </c>
      <c r="R1991" s="3">
        <f t="shared" si="1316"/>
        <v>0</v>
      </c>
      <c r="S1991" s="3">
        <f t="shared" si="1317"/>
        <v>0</v>
      </c>
      <c r="T1991" s="3">
        <f t="shared" si="1318"/>
        <v>0</v>
      </c>
      <c r="U1991" s="3">
        <f t="shared" si="1319"/>
        <v>0</v>
      </c>
    </row>
    <row r="1992" spans="2:21" s="1" customFormat="1" ht="15" customHeight="1" x14ac:dyDescent="0.3">
      <c r="B1992" s="4" t="s">
        <v>3713</v>
      </c>
      <c r="C1992" s="4" t="s">
        <v>3714</v>
      </c>
      <c r="D1992" s="3" t="s">
        <v>28</v>
      </c>
      <c r="E1992" s="18">
        <v>30</v>
      </c>
      <c r="F1992" s="18"/>
      <c r="G1992" s="18"/>
      <c r="H1992" s="18"/>
      <c r="I1992" s="18"/>
      <c r="J1992" s="97">
        <f t="shared" si="1312"/>
        <v>30</v>
      </c>
      <c r="K1992" s="3">
        <v>10.119999999999999</v>
      </c>
      <c r="L1992" s="3">
        <f t="shared" si="1313"/>
        <v>303.60000000000002</v>
      </c>
      <c r="M1992" s="3">
        <v>10.25</v>
      </c>
      <c r="N1992" s="3">
        <f t="shared" si="1314"/>
        <v>307.5</v>
      </c>
      <c r="O1992" s="3">
        <f t="shared" si="1315"/>
        <v>0.13000000000000078</v>
      </c>
      <c r="P1992" s="3">
        <f t="shared" si="1315"/>
        <v>3.8999999999999773</v>
      </c>
      <c r="R1992" s="3">
        <f t="shared" si="1316"/>
        <v>0</v>
      </c>
      <c r="S1992" s="3">
        <f t="shared" si="1317"/>
        <v>0</v>
      </c>
      <c r="T1992" s="3">
        <f t="shared" si="1318"/>
        <v>0</v>
      </c>
      <c r="U1992" s="3">
        <f t="shared" si="1319"/>
        <v>0</v>
      </c>
    </row>
    <row r="1993" spans="2:21" s="1" customFormat="1" ht="15" customHeight="1" x14ac:dyDescent="0.3">
      <c r="B1993" s="4" t="s">
        <v>3715</v>
      </c>
      <c r="C1993" s="4" t="s">
        <v>3716</v>
      </c>
      <c r="D1993" s="3" t="s">
        <v>28</v>
      </c>
      <c r="E1993" s="18">
        <v>873</v>
      </c>
      <c r="F1993" s="18"/>
      <c r="G1993" s="18"/>
      <c r="H1993" s="18"/>
      <c r="I1993" s="18"/>
      <c r="J1993" s="97">
        <f t="shared" si="1312"/>
        <v>873</v>
      </c>
      <c r="K1993" s="3">
        <v>6.43</v>
      </c>
      <c r="L1993" s="3">
        <f t="shared" si="1313"/>
        <v>5613.39</v>
      </c>
      <c r="M1993" s="3">
        <v>6.56</v>
      </c>
      <c r="N1993" s="3">
        <f t="shared" si="1314"/>
        <v>5726.88</v>
      </c>
      <c r="O1993" s="3">
        <f t="shared" si="1315"/>
        <v>0.12999999999999989</v>
      </c>
      <c r="P1993" s="3">
        <f t="shared" si="1315"/>
        <v>113.48999999999978</v>
      </c>
      <c r="R1993" s="3">
        <f t="shared" si="1316"/>
        <v>0</v>
      </c>
      <c r="S1993" s="3">
        <f t="shared" si="1317"/>
        <v>0</v>
      </c>
      <c r="T1993" s="3">
        <f t="shared" si="1318"/>
        <v>0</v>
      </c>
      <c r="U1993" s="3">
        <f t="shared" si="1319"/>
        <v>0</v>
      </c>
    </row>
    <row r="1994" spans="2:21" s="1" customFormat="1" ht="15" customHeight="1" x14ac:dyDescent="0.3">
      <c r="B1994" s="4" t="s">
        <v>3717</v>
      </c>
      <c r="C1994" s="4" t="s">
        <v>2256</v>
      </c>
      <c r="D1994" s="3" t="s">
        <v>28</v>
      </c>
      <c r="E1994" s="18">
        <v>180</v>
      </c>
      <c r="F1994" s="18"/>
      <c r="G1994" s="18"/>
      <c r="H1994" s="18"/>
      <c r="I1994" s="18"/>
      <c r="J1994" s="97">
        <f t="shared" si="1312"/>
        <v>180</v>
      </c>
      <c r="K1994" s="3">
        <v>4.8899999999999997</v>
      </c>
      <c r="L1994" s="3">
        <f t="shared" si="1313"/>
        <v>880.2</v>
      </c>
      <c r="M1994" s="3">
        <v>5.0199999999999996</v>
      </c>
      <c r="N1994" s="3">
        <f t="shared" si="1314"/>
        <v>903.6</v>
      </c>
      <c r="O1994" s="3">
        <f t="shared" si="1315"/>
        <v>0.12999999999999989</v>
      </c>
      <c r="P1994" s="3">
        <f t="shared" si="1315"/>
        <v>23.399999999999977</v>
      </c>
      <c r="R1994" s="3">
        <f t="shared" si="1316"/>
        <v>0</v>
      </c>
      <c r="S1994" s="3">
        <f t="shared" si="1317"/>
        <v>0</v>
      </c>
      <c r="T1994" s="3">
        <f t="shared" si="1318"/>
        <v>0</v>
      </c>
      <c r="U1994" s="3">
        <f t="shared" si="1319"/>
        <v>0</v>
      </c>
    </row>
    <row r="1995" spans="2:21" s="1" customFormat="1" ht="15" customHeight="1" x14ac:dyDescent="0.3">
      <c r="B1995" s="4" t="s">
        <v>3718</v>
      </c>
      <c r="C1995" s="4" t="s">
        <v>3719</v>
      </c>
      <c r="D1995" s="3" t="s">
        <v>28</v>
      </c>
      <c r="E1995" s="18">
        <v>20</v>
      </c>
      <c r="F1995" s="18"/>
      <c r="G1995" s="18"/>
      <c r="H1995" s="18"/>
      <c r="I1995" s="18"/>
      <c r="J1995" s="97">
        <f t="shared" si="1312"/>
        <v>20</v>
      </c>
      <c r="K1995" s="3">
        <v>4.12</v>
      </c>
      <c r="L1995" s="3">
        <f t="shared" si="1313"/>
        <v>82.4</v>
      </c>
      <c r="M1995" s="3">
        <v>4.25</v>
      </c>
      <c r="N1995" s="3">
        <f t="shared" si="1314"/>
        <v>85</v>
      </c>
      <c r="O1995" s="3">
        <f t="shared" si="1315"/>
        <v>0.12999999999999989</v>
      </c>
      <c r="P1995" s="3">
        <f t="shared" si="1315"/>
        <v>2.5999999999999943</v>
      </c>
      <c r="R1995" s="3">
        <f t="shared" si="1316"/>
        <v>0</v>
      </c>
      <c r="S1995" s="3">
        <f t="shared" si="1317"/>
        <v>0</v>
      </c>
      <c r="T1995" s="3">
        <f t="shared" si="1318"/>
        <v>0</v>
      </c>
      <c r="U1995" s="3">
        <f t="shared" si="1319"/>
        <v>0</v>
      </c>
    </row>
    <row r="1996" spans="2:21" s="1" customFormat="1" ht="15" customHeight="1" x14ac:dyDescent="0.3">
      <c r="B1996" s="4" t="s">
        <v>3720</v>
      </c>
      <c r="C1996" s="4" t="s">
        <v>3721</v>
      </c>
      <c r="D1996" s="3" t="s">
        <v>28</v>
      </c>
      <c r="E1996" s="18">
        <v>30</v>
      </c>
      <c r="F1996" s="18"/>
      <c r="G1996" s="18"/>
      <c r="H1996" s="18"/>
      <c r="I1996" s="18"/>
      <c r="J1996" s="97">
        <f t="shared" si="1312"/>
        <v>30</v>
      </c>
      <c r="K1996" s="3">
        <v>5.35</v>
      </c>
      <c r="L1996" s="3">
        <f t="shared" si="1313"/>
        <v>160.5</v>
      </c>
      <c r="M1996" s="3">
        <v>5.48</v>
      </c>
      <c r="N1996" s="3">
        <f t="shared" si="1314"/>
        <v>164.4</v>
      </c>
      <c r="O1996" s="3">
        <f t="shared" si="1315"/>
        <v>0.13000000000000078</v>
      </c>
      <c r="P1996" s="3">
        <f t="shared" si="1315"/>
        <v>3.9000000000000057</v>
      </c>
      <c r="R1996" s="3">
        <f t="shared" si="1316"/>
        <v>0</v>
      </c>
      <c r="S1996" s="3">
        <f t="shared" si="1317"/>
        <v>0</v>
      </c>
      <c r="T1996" s="3">
        <f t="shared" si="1318"/>
        <v>0</v>
      </c>
      <c r="U1996" s="3">
        <f t="shared" si="1319"/>
        <v>0</v>
      </c>
    </row>
    <row r="1997" spans="2:21" s="1" customFormat="1" ht="15" customHeight="1" x14ac:dyDescent="0.3">
      <c r="B1997" s="4" t="s">
        <v>3722</v>
      </c>
      <c r="C1997" s="4" t="s">
        <v>2242</v>
      </c>
      <c r="D1997" s="3" t="s">
        <v>28</v>
      </c>
      <c r="E1997" s="18">
        <v>873</v>
      </c>
      <c r="F1997" s="18"/>
      <c r="G1997" s="18"/>
      <c r="H1997" s="18"/>
      <c r="I1997" s="18"/>
      <c r="J1997" s="97">
        <f t="shared" si="1312"/>
        <v>873</v>
      </c>
      <c r="K1997" s="3">
        <v>4.6500000000000004</v>
      </c>
      <c r="L1997" s="3">
        <f t="shared" si="1313"/>
        <v>4059.45</v>
      </c>
      <c r="M1997" s="3">
        <v>4.78</v>
      </c>
      <c r="N1997" s="3">
        <f t="shared" si="1314"/>
        <v>4172.9399999999996</v>
      </c>
      <c r="O1997" s="3">
        <f t="shared" si="1315"/>
        <v>0.12999999999999989</v>
      </c>
      <c r="P1997" s="3">
        <f t="shared" si="1315"/>
        <v>113.48999999999978</v>
      </c>
      <c r="R1997" s="3">
        <f t="shared" si="1316"/>
        <v>0</v>
      </c>
      <c r="S1997" s="3">
        <f t="shared" si="1317"/>
        <v>0</v>
      </c>
      <c r="T1997" s="3">
        <f t="shared" si="1318"/>
        <v>0</v>
      </c>
      <c r="U1997" s="3">
        <f t="shared" si="1319"/>
        <v>0</v>
      </c>
    </row>
    <row r="1998" spans="2:21" s="1" customFormat="1" ht="15" customHeight="1" x14ac:dyDescent="0.3">
      <c r="B1998" s="4" t="s">
        <v>3723</v>
      </c>
      <c r="C1998" s="4" t="s">
        <v>2244</v>
      </c>
      <c r="D1998" s="3" t="s">
        <v>28</v>
      </c>
      <c r="E1998" s="18">
        <v>86</v>
      </c>
      <c r="F1998" s="18"/>
      <c r="G1998" s="18"/>
      <c r="H1998" s="18"/>
      <c r="I1998" s="18"/>
      <c r="J1998" s="97">
        <f t="shared" si="1312"/>
        <v>86</v>
      </c>
      <c r="K1998" s="3">
        <v>4.22</v>
      </c>
      <c r="L1998" s="3">
        <f t="shared" si="1313"/>
        <v>362.92</v>
      </c>
      <c r="M1998" s="3">
        <v>4.3499999999999996</v>
      </c>
      <c r="N1998" s="3">
        <f t="shared" si="1314"/>
        <v>374.1</v>
      </c>
      <c r="O1998" s="3">
        <f t="shared" si="1315"/>
        <v>0.12999999999999989</v>
      </c>
      <c r="P1998" s="3">
        <f t="shared" si="1315"/>
        <v>11.180000000000007</v>
      </c>
      <c r="R1998" s="3">
        <f t="shared" si="1316"/>
        <v>0</v>
      </c>
      <c r="S1998" s="3">
        <f t="shared" si="1317"/>
        <v>0</v>
      </c>
      <c r="T1998" s="3">
        <f t="shared" si="1318"/>
        <v>0</v>
      </c>
      <c r="U1998" s="3">
        <f t="shared" si="1319"/>
        <v>0</v>
      </c>
    </row>
    <row r="1999" spans="2:21" s="1" customFormat="1" ht="15" customHeight="1" x14ac:dyDescent="0.3">
      <c r="B1999" s="4" t="s">
        <v>3724</v>
      </c>
      <c r="C1999" s="4" t="s">
        <v>3725</v>
      </c>
      <c r="D1999" s="3" t="s">
        <v>28</v>
      </c>
      <c r="E1999" s="18">
        <v>20</v>
      </c>
      <c r="F1999" s="18"/>
      <c r="G1999" s="18"/>
      <c r="H1999" s="18"/>
      <c r="I1999" s="18"/>
      <c r="J1999" s="97">
        <f t="shared" si="1312"/>
        <v>20</v>
      </c>
      <c r="K1999" s="3">
        <v>4.12</v>
      </c>
      <c r="L1999" s="3">
        <f t="shared" si="1313"/>
        <v>82.4</v>
      </c>
      <c r="M1999" s="3">
        <v>4.25</v>
      </c>
      <c r="N1999" s="3">
        <f t="shared" si="1314"/>
        <v>85</v>
      </c>
      <c r="O1999" s="3">
        <f t="shared" si="1315"/>
        <v>0.12999999999999989</v>
      </c>
      <c r="P1999" s="3">
        <f t="shared" si="1315"/>
        <v>2.5999999999999943</v>
      </c>
      <c r="R1999" s="3">
        <f t="shared" si="1316"/>
        <v>0</v>
      </c>
      <c r="S1999" s="3">
        <f t="shared" si="1317"/>
        <v>0</v>
      </c>
      <c r="T1999" s="3">
        <f t="shared" si="1318"/>
        <v>0</v>
      </c>
      <c r="U1999" s="3">
        <f t="shared" si="1319"/>
        <v>0</v>
      </c>
    </row>
    <row r="2000" spans="2:21" s="1" customFormat="1" ht="15" customHeight="1" x14ac:dyDescent="0.3">
      <c r="B2000" s="4" t="s">
        <v>3726</v>
      </c>
      <c r="C2000" s="4" t="s">
        <v>3727</v>
      </c>
      <c r="D2000" s="3" t="s">
        <v>28</v>
      </c>
      <c r="E2000" s="18">
        <v>30</v>
      </c>
      <c r="F2000" s="18"/>
      <c r="G2000" s="18"/>
      <c r="H2000" s="18"/>
      <c r="I2000" s="18"/>
      <c r="J2000" s="97">
        <f t="shared" si="1312"/>
        <v>30</v>
      </c>
      <c r="K2000" s="3">
        <v>5.01</v>
      </c>
      <c r="L2000" s="3">
        <f t="shared" si="1313"/>
        <v>150.30000000000001</v>
      </c>
      <c r="M2000" s="3">
        <v>5.14</v>
      </c>
      <c r="N2000" s="3">
        <f t="shared" si="1314"/>
        <v>154.19999999999999</v>
      </c>
      <c r="O2000" s="3">
        <f t="shared" si="1315"/>
        <v>0.12999999999999989</v>
      </c>
      <c r="P2000" s="3">
        <f t="shared" si="1315"/>
        <v>3.8999999999999773</v>
      </c>
      <c r="R2000" s="3">
        <f t="shared" si="1316"/>
        <v>0</v>
      </c>
      <c r="S2000" s="3">
        <f t="shared" si="1317"/>
        <v>0</v>
      </c>
      <c r="T2000" s="3">
        <f t="shared" si="1318"/>
        <v>0</v>
      </c>
      <c r="U2000" s="3">
        <f t="shared" si="1319"/>
        <v>0</v>
      </c>
    </row>
    <row r="2001" spans="2:21" s="1" customFormat="1" ht="15" customHeight="1" x14ac:dyDescent="0.3">
      <c r="B2001" s="4" t="s">
        <v>3728</v>
      </c>
      <c r="C2001" s="4" t="s">
        <v>3729</v>
      </c>
      <c r="D2001" s="3" t="s">
        <v>28</v>
      </c>
      <c r="E2001" s="18">
        <v>873</v>
      </c>
      <c r="F2001" s="18"/>
      <c r="G2001" s="18"/>
      <c r="H2001" s="18"/>
      <c r="I2001" s="18"/>
      <c r="J2001" s="97">
        <f t="shared" si="1312"/>
        <v>873</v>
      </c>
      <c r="K2001" s="3">
        <v>4.1399999999999997</v>
      </c>
      <c r="L2001" s="3">
        <f t="shared" si="1313"/>
        <v>3614.22</v>
      </c>
      <c r="M2001" s="3">
        <v>4.2699999999999996</v>
      </c>
      <c r="N2001" s="3">
        <f t="shared" si="1314"/>
        <v>3727.71</v>
      </c>
      <c r="O2001" s="3">
        <f t="shared" si="1315"/>
        <v>0.12999999999999989</v>
      </c>
      <c r="P2001" s="3">
        <f t="shared" si="1315"/>
        <v>113.49000000000024</v>
      </c>
      <c r="R2001" s="3">
        <f t="shared" si="1316"/>
        <v>0</v>
      </c>
      <c r="S2001" s="3">
        <f t="shared" si="1317"/>
        <v>0</v>
      </c>
      <c r="T2001" s="3">
        <f t="shared" si="1318"/>
        <v>0</v>
      </c>
      <c r="U2001" s="3">
        <f t="shared" si="1319"/>
        <v>0</v>
      </c>
    </row>
    <row r="2002" spans="2:21" s="1" customFormat="1" ht="15" customHeight="1" x14ac:dyDescent="0.3">
      <c r="B2002" s="4" t="s">
        <v>3730</v>
      </c>
      <c r="C2002" s="4" t="s">
        <v>3731</v>
      </c>
      <c r="D2002" s="3" t="s">
        <v>28</v>
      </c>
      <c r="E2002" s="18">
        <v>10</v>
      </c>
      <c r="F2002" s="18"/>
      <c r="G2002" s="18"/>
      <c r="H2002" s="18"/>
      <c r="I2002" s="18"/>
      <c r="J2002" s="97">
        <f t="shared" si="1312"/>
        <v>10</v>
      </c>
      <c r="K2002" s="3">
        <v>3.88</v>
      </c>
      <c r="L2002" s="3">
        <f t="shared" si="1313"/>
        <v>38.799999999999997</v>
      </c>
      <c r="M2002" s="3">
        <v>4.01</v>
      </c>
      <c r="N2002" s="3">
        <f t="shared" si="1314"/>
        <v>40.1</v>
      </c>
      <c r="O2002" s="3">
        <f t="shared" si="1315"/>
        <v>0.12999999999999989</v>
      </c>
      <c r="P2002" s="3">
        <f t="shared" si="1315"/>
        <v>1.3000000000000043</v>
      </c>
      <c r="R2002" s="3">
        <f t="shared" si="1316"/>
        <v>0</v>
      </c>
      <c r="S2002" s="3">
        <f t="shared" si="1317"/>
        <v>0</v>
      </c>
      <c r="T2002" s="3">
        <f t="shared" si="1318"/>
        <v>0</v>
      </c>
      <c r="U2002" s="3">
        <f t="shared" si="1319"/>
        <v>0</v>
      </c>
    </row>
    <row r="2003" spans="2:21" s="1" customFormat="1" ht="15" customHeight="1" x14ac:dyDescent="0.3">
      <c r="B2003" s="4" t="s">
        <v>3732</v>
      </c>
      <c r="C2003" s="4" t="s">
        <v>3733</v>
      </c>
      <c r="D2003" s="3" t="s">
        <v>25</v>
      </c>
      <c r="E2003" s="18">
        <v>4658</v>
      </c>
      <c r="F2003" s="18"/>
      <c r="G2003" s="18"/>
      <c r="H2003" s="18"/>
      <c r="I2003" s="18"/>
      <c r="J2003" s="97">
        <f t="shared" si="1312"/>
        <v>4658</v>
      </c>
      <c r="K2003" s="3">
        <v>15.68</v>
      </c>
      <c r="L2003" s="3">
        <f t="shared" si="1313"/>
        <v>73037.440000000002</v>
      </c>
      <c r="M2003" s="3">
        <v>15.95</v>
      </c>
      <c r="N2003" s="3">
        <f t="shared" si="1314"/>
        <v>74295.100000000006</v>
      </c>
      <c r="O2003" s="3">
        <f t="shared" si="1315"/>
        <v>0.26999999999999957</v>
      </c>
      <c r="P2003" s="3">
        <f t="shared" si="1315"/>
        <v>1257.6600000000035</v>
      </c>
      <c r="R2003" s="3">
        <f t="shared" si="1316"/>
        <v>0</v>
      </c>
      <c r="S2003" s="3">
        <f t="shared" si="1317"/>
        <v>0</v>
      </c>
      <c r="T2003" s="3">
        <f t="shared" si="1318"/>
        <v>0</v>
      </c>
      <c r="U2003" s="3">
        <f t="shared" si="1319"/>
        <v>0</v>
      </c>
    </row>
    <row r="2004" spans="2:21" s="1" customFormat="1" ht="15" customHeight="1" x14ac:dyDescent="0.3">
      <c r="B2004" s="4" t="s">
        <v>3734</v>
      </c>
      <c r="C2004" s="4" t="s">
        <v>3735</v>
      </c>
      <c r="D2004" s="3" t="s">
        <v>25</v>
      </c>
      <c r="E2004" s="18">
        <v>4966.0200000000004</v>
      </c>
      <c r="F2004" s="18"/>
      <c r="G2004" s="18"/>
      <c r="H2004" s="18"/>
      <c r="I2004" s="18"/>
      <c r="J2004" s="97">
        <f t="shared" si="1312"/>
        <v>4966.0200000000004</v>
      </c>
      <c r="K2004" s="3">
        <v>14.07</v>
      </c>
      <c r="L2004" s="3">
        <f t="shared" si="1313"/>
        <v>69871.899999999994</v>
      </c>
      <c r="M2004" s="3">
        <v>14.34</v>
      </c>
      <c r="N2004" s="3">
        <f t="shared" si="1314"/>
        <v>71212.73</v>
      </c>
      <c r="O2004" s="3">
        <f t="shared" si="1315"/>
        <v>0.26999999999999957</v>
      </c>
      <c r="P2004" s="3">
        <f t="shared" si="1315"/>
        <v>1340.8300000000017</v>
      </c>
      <c r="R2004" s="3">
        <f t="shared" si="1316"/>
        <v>0</v>
      </c>
      <c r="S2004" s="3">
        <f t="shared" si="1317"/>
        <v>0</v>
      </c>
      <c r="T2004" s="3">
        <f t="shared" si="1318"/>
        <v>0</v>
      </c>
      <c r="U2004" s="3">
        <f t="shared" si="1319"/>
        <v>0</v>
      </c>
    </row>
    <row r="2005" spans="2:21" s="1" customFormat="1" ht="15" customHeight="1" x14ac:dyDescent="0.3">
      <c r="B2005" s="4" t="s">
        <v>3736</v>
      </c>
      <c r="C2005" s="4" t="s">
        <v>3737</v>
      </c>
      <c r="D2005" s="3" t="s">
        <v>28</v>
      </c>
      <c r="E2005" s="18">
        <v>1755</v>
      </c>
      <c r="F2005" s="18"/>
      <c r="G2005" s="18"/>
      <c r="H2005" s="18"/>
      <c r="I2005" s="18"/>
      <c r="J2005" s="97">
        <f t="shared" si="1312"/>
        <v>1755</v>
      </c>
      <c r="K2005" s="3">
        <v>16.809999999999999</v>
      </c>
      <c r="L2005" s="3">
        <f t="shared" si="1313"/>
        <v>29501.55</v>
      </c>
      <c r="M2005" s="3">
        <v>17.079999999999998</v>
      </c>
      <c r="N2005" s="3">
        <f t="shared" si="1314"/>
        <v>29975.4</v>
      </c>
      <c r="O2005" s="3">
        <f t="shared" si="1315"/>
        <v>0.26999999999999957</v>
      </c>
      <c r="P2005" s="3">
        <f t="shared" si="1315"/>
        <v>473.85000000000218</v>
      </c>
      <c r="R2005" s="3">
        <f t="shared" si="1316"/>
        <v>0</v>
      </c>
      <c r="S2005" s="3">
        <f t="shared" si="1317"/>
        <v>0</v>
      </c>
      <c r="T2005" s="3">
        <f t="shared" si="1318"/>
        <v>0</v>
      </c>
      <c r="U2005" s="3">
        <f t="shared" si="1319"/>
        <v>0</v>
      </c>
    </row>
    <row r="2006" spans="2:21" s="1" customFormat="1" ht="15" customHeight="1" x14ac:dyDescent="0.3">
      <c r="B2006" s="4" t="s">
        <v>3738</v>
      </c>
      <c r="C2006" s="4" t="s">
        <v>3739</v>
      </c>
      <c r="D2006" s="3" t="s">
        <v>28</v>
      </c>
      <c r="E2006" s="18">
        <v>3268</v>
      </c>
      <c r="F2006" s="18"/>
      <c r="G2006" s="18"/>
      <c r="H2006" s="18"/>
      <c r="I2006" s="18"/>
      <c r="J2006" s="97">
        <f t="shared" si="1312"/>
        <v>3268</v>
      </c>
      <c r="K2006" s="3">
        <v>6.59</v>
      </c>
      <c r="L2006" s="3">
        <f t="shared" si="1313"/>
        <v>21536.12</v>
      </c>
      <c r="M2006" s="3">
        <v>6.86</v>
      </c>
      <c r="N2006" s="3">
        <f t="shared" si="1314"/>
        <v>22418.48</v>
      </c>
      <c r="O2006" s="3">
        <f t="shared" si="1315"/>
        <v>0.27000000000000046</v>
      </c>
      <c r="P2006" s="3">
        <f t="shared" si="1315"/>
        <v>882.36000000000058</v>
      </c>
      <c r="R2006" s="3">
        <f t="shared" si="1316"/>
        <v>0</v>
      </c>
      <c r="S2006" s="3">
        <f t="shared" si="1317"/>
        <v>0</v>
      </c>
      <c r="T2006" s="3">
        <f t="shared" si="1318"/>
        <v>0</v>
      </c>
      <c r="U2006" s="3">
        <f t="shared" si="1319"/>
        <v>0</v>
      </c>
    </row>
    <row r="2007" spans="2:21" s="1" customFormat="1" ht="15" customHeight="1" x14ac:dyDescent="0.3">
      <c r="B2007" s="4" t="s">
        <v>3740</v>
      </c>
      <c r="C2007" s="4" t="s">
        <v>3741</v>
      </c>
      <c r="D2007" s="3" t="s">
        <v>28</v>
      </c>
      <c r="E2007" s="18">
        <v>2355</v>
      </c>
      <c r="F2007" s="18"/>
      <c r="G2007" s="18"/>
      <c r="H2007" s="18"/>
      <c r="I2007" s="18"/>
      <c r="J2007" s="97">
        <f t="shared" si="1312"/>
        <v>2355</v>
      </c>
      <c r="K2007" s="3">
        <v>36.44</v>
      </c>
      <c r="L2007" s="3">
        <f t="shared" si="1313"/>
        <v>85816.2</v>
      </c>
      <c r="M2007" s="3">
        <v>37.51</v>
      </c>
      <c r="N2007" s="3">
        <f t="shared" si="1314"/>
        <v>88336.05</v>
      </c>
      <c r="O2007" s="3">
        <f t="shared" si="1315"/>
        <v>1.0700000000000003</v>
      </c>
      <c r="P2007" s="3">
        <f t="shared" si="1315"/>
        <v>2519.8500000000058</v>
      </c>
      <c r="R2007" s="3">
        <f t="shared" si="1316"/>
        <v>0</v>
      </c>
      <c r="S2007" s="3">
        <f t="shared" si="1317"/>
        <v>0</v>
      </c>
      <c r="T2007" s="3">
        <f t="shared" si="1318"/>
        <v>0</v>
      </c>
      <c r="U2007" s="3">
        <f t="shared" si="1319"/>
        <v>0</v>
      </c>
    </row>
    <row r="2008" spans="2:21" s="1" customFormat="1" ht="15" customHeight="1" x14ac:dyDescent="0.3">
      <c r="B2008" s="4" t="s">
        <v>3742</v>
      </c>
      <c r="C2008" s="4" t="s">
        <v>3743</v>
      </c>
      <c r="D2008" s="3" t="s">
        <v>28</v>
      </c>
      <c r="E2008" s="18">
        <v>1655.34</v>
      </c>
      <c r="F2008" s="18"/>
      <c r="G2008" s="18"/>
      <c r="H2008" s="18"/>
      <c r="I2008" s="18"/>
      <c r="J2008" s="97">
        <f t="shared" si="1312"/>
        <v>1655.34</v>
      </c>
      <c r="K2008" s="3">
        <v>22.82</v>
      </c>
      <c r="L2008" s="3">
        <f t="shared" si="1313"/>
        <v>37774.86</v>
      </c>
      <c r="M2008" s="3">
        <v>23.89</v>
      </c>
      <c r="N2008" s="3">
        <f t="shared" si="1314"/>
        <v>39546.07</v>
      </c>
      <c r="O2008" s="3">
        <f t="shared" si="1315"/>
        <v>1.0700000000000003</v>
      </c>
      <c r="P2008" s="3">
        <f t="shared" si="1315"/>
        <v>1771.2099999999991</v>
      </c>
      <c r="R2008" s="3">
        <f t="shared" si="1316"/>
        <v>0</v>
      </c>
      <c r="S2008" s="3">
        <f t="shared" si="1317"/>
        <v>0</v>
      </c>
      <c r="T2008" s="3">
        <f t="shared" si="1318"/>
        <v>0</v>
      </c>
      <c r="U2008" s="3">
        <f t="shared" si="1319"/>
        <v>0</v>
      </c>
    </row>
    <row r="2009" spans="2:21" s="1" customFormat="1" ht="15" customHeight="1" x14ac:dyDescent="0.3">
      <c r="B2009" s="4" t="s">
        <v>3744</v>
      </c>
      <c r="C2009" s="4" t="s">
        <v>3745</v>
      </c>
      <c r="D2009" s="3" t="s">
        <v>28</v>
      </c>
      <c r="E2009" s="18">
        <v>2355</v>
      </c>
      <c r="F2009" s="18"/>
      <c r="G2009" s="18"/>
      <c r="H2009" s="18"/>
      <c r="I2009" s="18"/>
      <c r="J2009" s="97">
        <f t="shared" si="1312"/>
        <v>2355</v>
      </c>
      <c r="K2009" s="3">
        <v>13.08</v>
      </c>
      <c r="L2009" s="3">
        <f t="shared" si="1313"/>
        <v>30803.4</v>
      </c>
      <c r="M2009" s="3">
        <v>13.35</v>
      </c>
      <c r="N2009" s="3">
        <f t="shared" si="1314"/>
        <v>31439.25</v>
      </c>
      <c r="O2009" s="3">
        <f t="shared" si="1315"/>
        <v>0.26999999999999957</v>
      </c>
      <c r="P2009" s="3">
        <f t="shared" si="1315"/>
        <v>635.84999999999854</v>
      </c>
      <c r="R2009" s="3">
        <f t="shared" si="1316"/>
        <v>0</v>
      </c>
      <c r="S2009" s="3">
        <f t="shared" si="1317"/>
        <v>0</v>
      </c>
      <c r="T2009" s="3">
        <f t="shared" si="1318"/>
        <v>0</v>
      </c>
      <c r="U2009" s="3">
        <f t="shared" si="1319"/>
        <v>0</v>
      </c>
    </row>
    <row r="2010" spans="2:21" s="1" customFormat="1" ht="15" customHeight="1" x14ac:dyDescent="0.3">
      <c r="B2010" s="4" t="s">
        <v>3746</v>
      </c>
      <c r="C2010" s="4" t="s">
        <v>3747</v>
      </c>
      <c r="D2010" s="3" t="s">
        <v>28</v>
      </c>
      <c r="E2010" s="18">
        <v>3268</v>
      </c>
      <c r="F2010" s="18"/>
      <c r="G2010" s="18"/>
      <c r="H2010" s="18"/>
      <c r="I2010" s="18"/>
      <c r="J2010" s="97">
        <f t="shared" si="1312"/>
        <v>3268</v>
      </c>
      <c r="K2010" s="3">
        <v>8.31</v>
      </c>
      <c r="L2010" s="3">
        <f t="shared" si="1313"/>
        <v>27157.08</v>
      </c>
      <c r="M2010" s="3">
        <v>8.58</v>
      </c>
      <c r="N2010" s="3">
        <f t="shared" si="1314"/>
        <v>28039.439999999999</v>
      </c>
      <c r="O2010" s="3">
        <f t="shared" si="1315"/>
        <v>0.26999999999999957</v>
      </c>
      <c r="P2010" s="3">
        <f t="shared" si="1315"/>
        <v>882.35999999999694</v>
      </c>
      <c r="R2010" s="3">
        <f t="shared" si="1316"/>
        <v>0</v>
      </c>
      <c r="S2010" s="3">
        <f t="shared" si="1317"/>
        <v>0</v>
      </c>
      <c r="T2010" s="3">
        <f t="shared" si="1318"/>
        <v>0</v>
      </c>
      <c r="U2010" s="3">
        <f t="shared" si="1319"/>
        <v>0</v>
      </c>
    </row>
    <row r="2011" spans="2:21" s="1" customFormat="1" ht="15" customHeight="1" x14ac:dyDescent="0.3">
      <c r="B2011" s="4" t="s">
        <v>3748</v>
      </c>
      <c r="C2011" s="4" t="s">
        <v>3749</v>
      </c>
      <c r="D2011" s="3" t="s">
        <v>25</v>
      </c>
      <c r="E2011" s="18">
        <v>1061.57</v>
      </c>
      <c r="F2011" s="18"/>
      <c r="G2011" s="18"/>
      <c r="H2011" s="18">
        <f>VLOOKUP(B2011,'MM-5'!$B$12:$G$255,4,FALSE)</f>
        <v>100.43</v>
      </c>
      <c r="I2011" s="18"/>
      <c r="J2011" s="97">
        <f t="shared" si="1312"/>
        <v>1162</v>
      </c>
      <c r="K2011" s="3">
        <v>331.45</v>
      </c>
      <c r="L2011" s="3">
        <f t="shared" si="1313"/>
        <v>385144.9</v>
      </c>
      <c r="M2011" s="3">
        <v>332.21</v>
      </c>
      <c r="N2011" s="3">
        <f t="shared" si="1314"/>
        <v>386028.02</v>
      </c>
      <c r="O2011" s="3">
        <f t="shared" si="1315"/>
        <v>0.75999999999999091</v>
      </c>
      <c r="P2011" s="3">
        <f t="shared" si="1315"/>
        <v>883.11999999999534</v>
      </c>
      <c r="R2011" s="3">
        <f t="shared" si="1316"/>
        <v>0</v>
      </c>
      <c r="S2011" s="3">
        <f t="shared" si="1317"/>
        <v>0</v>
      </c>
      <c r="T2011" s="3">
        <f t="shared" si="1318"/>
        <v>33287.519999999997</v>
      </c>
      <c r="U2011" s="3">
        <f t="shared" si="1319"/>
        <v>0</v>
      </c>
    </row>
    <row r="2012" spans="2:21" s="1" customFormat="1" ht="15" customHeight="1" x14ac:dyDescent="0.3">
      <c r="B2012" s="4" t="s">
        <v>3750</v>
      </c>
      <c r="C2012" s="4" t="s">
        <v>3751</v>
      </c>
      <c r="D2012" s="3" t="s">
        <v>25</v>
      </c>
      <c r="E2012" s="18">
        <v>1918.5</v>
      </c>
      <c r="F2012" s="18"/>
      <c r="G2012" s="18"/>
      <c r="H2012" s="18"/>
      <c r="I2012" s="18"/>
      <c r="J2012" s="97">
        <f t="shared" si="1312"/>
        <v>1918.5</v>
      </c>
      <c r="K2012" s="3">
        <v>14.07</v>
      </c>
      <c r="L2012" s="3">
        <f t="shared" si="1313"/>
        <v>26993.3</v>
      </c>
      <c r="M2012" s="3">
        <v>14.34</v>
      </c>
      <c r="N2012" s="3">
        <f t="shared" si="1314"/>
        <v>27511.29</v>
      </c>
      <c r="O2012" s="3">
        <f t="shared" si="1315"/>
        <v>0.26999999999999957</v>
      </c>
      <c r="P2012" s="3">
        <f t="shared" si="1315"/>
        <v>517.9900000000016</v>
      </c>
      <c r="R2012" s="3">
        <f t="shared" si="1316"/>
        <v>0</v>
      </c>
      <c r="S2012" s="3">
        <f t="shared" si="1317"/>
        <v>0</v>
      </c>
      <c r="T2012" s="3">
        <f t="shared" si="1318"/>
        <v>0</v>
      </c>
      <c r="U2012" s="3">
        <f t="shared" si="1319"/>
        <v>0</v>
      </c>
    </row>
    <row r="2013" spans="2:21" s="1" customFormat="1" ht="15" hidden="1" customHeight="1" x14ac:dyDescent="0.3">
      <c r="B2013" s="4" t="s">
        <v>3752</v>
      </c>
      <c r="C2013" s="4" t="s">
        <v>3753</v>
      </c>
      <c r="D2013" s="3" t="s">
        <v>28</v>
      </c>
      <c r="E2013" s="18">
        <v>2558</v>
      </c>
      <c r="F2013" s="18"/>
      <c r="G2013" s="18"/>
      <c r="H2013" s="18"/>
      <c r="I2013" s="18"/>
      <c r="J2013" s="97">
        <f t="shared" si="1312"/>
        <v>2558</v>
      </c>
      <c r="K2013" s="3">
        <v>1</v>
      </c>
      <c r="L2013" s="3">
        <f t="shared" si="1313"/>
        <v>2558</v>
      </c>
      <c r="M2013" s="3">
        <v>1</v>
      </c>
      <c r="N2013" s="3">
        <f t="shared" si="1314"/>
        <v>2558</v>
      </c>
      <c r="O2013" s="3">
        <f t="shared" si="1315"/>
        <v>0</v>
      </c>
      <c r="P2013" s="3">
        <f t="shared" si="1315"/>
        <v>0</v>
      </c>
      <c r="R2013" s="3">
        <f t="shared" si="1316"/>
        <v>0</v>
      </c>
      <c r="S2013" s="3">
        <f t="shared" si="1317"/>
        <v>0</v>
      </c>
      <c r="T2013" s="3">
        <f t="shared" si="1318"/>
        <v>0</v>
      </c>
      <c r="U2013" s="3">
        <f t="shared" si="1319"/>
        <v>0</v>
      </c>
    </row>
    <row r="2014" spans="2:21" s="1" customFormat="1" ht="25.2" customHeight="1" x14ac:dyDescent="0.3">
      <c r="B2014" s="10" t="s">
        <v>3754</v>
      </c>
      <c r="C2014" s="10" t="s">
        <v>3755</v>
      </c>
      <c r="D2014" s="11"/>
      <c r="E2014" s="16"/>
      <c r="F2014" s="16"/>
      <c r="G2014" s="16"/>
      <c r="H2014" s="16"/>
      <c r="I2014" s="16"/>
      <c r="J2014" s="16"/>
      <c r="K2014" s="11"/>
      <c r="L2014" s="11">
        <f>SUM(L2015:L2039)</f>
        <v>71582.28</v>
      </c>
      <c r="M2014" s="11"/>
      <c r="N2014" s="11">
        <f>SUM(N2015:N2039)</f>
        <v>74013.280000000013</v>
      </c>
      <c r="O2014" s="11"/>
      <c r="P2014" s="11">
        <f>SUM(P2015:P2039)</f>
        <v>2430.9999999999973</v>
      </c>
      <c r="R2014" s="11">
        <f t="shared" ref="R2014:U2014" si="1320">SUM(R2015:R2039)</f>
        <v>0</v>
      </c>
      <c r="S2014" s="11">
        <f t="shared" si="1320"/>
        <v>0</v>
      </c>
      <c r="T2014" s="11">
        <f t="shared" si="1320"/>
        <v>6174.8200000000015</v>
      </c>
      <c r="U2014" s="11">
        <f t="shared" si="1320"/>
        <v>-53211.69</v>
      </c>
    </row>
    <row r="2015" spans="2:21" s="1" customFormat="1" ht="15" hidden="1" customHeight="1" x14ac:dyDescent="0.3">
      <c r="B2015" s="4" t="s">
        <v>3756</v>
      </c>
      <c r="C2015" s="4" t="s">
        <v>3757</v>
      </c>
      <c r="D2015" s="3" t="s">
        <v>1337</v>
      </c>
      <c r="E2015" s="18">
        <v>169</v>
      </c>
      <c r="F2015" s="18"/>
      <c r="G2015" s="18"/>
      <c r="H2015" s="18"/>
      <c r="I2015" s="18">
        <f>-VLOOKUP(B2015,'DD-5'!$B$12:$G$280,4,FALSE)</f>
        <v>-169</v>
      </c>
      <c r="J2015" s="97">
        <f t="shared" ref="J2015:J2039" si="1321">SUM(E2015:I2015)</f>
        <v>0</v>
      </c>
      <c r="K2015" s="3">
        <v>101.41</v>
      </c>
      <c r="L2015" s="3">
        <f t="shared" ref="L2015:L2039" si="1322">+ROUND(+IF(J2015="",0,J2015*K2015),2)</f>
        <v>0</v>
      </c>
      <c r="M2015" s="3">
        <v>102.71</v>
      </c>
      <c r="N2015" s="3">
        <f t="shared" ref="N2015:N2039" si="1323">+ROUND(+IF(J2015="",0,J2015*M2015),2)</f>
        <v>0</v>
      </c>
      <c r="O2015" s="3">
        <f t="shared" ref="O2015:P2039" si="1324">+M2015-K2015</f>
        <v>1.2999999999999972</v>
      </c>
      <c r="P2015" s="3">
        <f t="shared" si="1324"/>
        <v>0</v>
      </c>
      <c r="R2015" s="3">
        <f t="shared" ref="R2015:R2039" si="1325">+ROUND($K2015*F2015,2)</f>
        <v>0</v>
      </c>
      <c r="S2015" s="3">
        <f t="shared" ref="S2015:S2039" si="1326">+ROUND($K2015*G2015,2)</f>
        <v>0</v>
      </c>
      <c r="T2015" s="3">
        <f t="shared" ref="T2015:T2039" si="1327">+ROUND($K2015*H2015,2)</f>
        <v>0</v>
      </c>
      <c r="U2015" s="3">
        <f t="shared" ref="U2015:U2039" si="1328">+ROUND($K2015*I2015,2)</f>
        <v>-17138.29</v>
      </c>
    </row>
    <row r="2016" spans="2:21" s="1" customFormat="1" ht="15" hidden="1" customHeight="1" x14ac:dyDescent="0.3">
      <c r="B2016" s="4" t="s">
        <v>3758</v>
      </c>
      <c r="C2016" s="4" t="s">
        <v>3759</v>
      </c>
      <c r="D2016" s="3" t="s">
        <v>1337</v>
      </c>
      <c r="E2016" s="18">
        <v>220</v>
      </c>
      <c r="F2016" s="18"/>
      <c r="G2016" s="18"/>
      <c r="H2016" s="18"/>
      <c r="I2016" s="18">
        <f>-VLOOKUP(B2016,'DD-5'!$B$12:$G$280,4,FALSE)</f>
        <v>-220</v>
      </c>
      <c r="J2016" s="97">
        <f t="shared" si="1321"/>
        <v>0</v>
      </c>
      <c r="K2016" s="3">
        <v>163.97</v>
      </c>
      <c r="L2016" s="3">
        <f t="shared" si="1322"/>
        <v>0</v>
      </c>
      <c r="M2016" s="3">
        <v>165.27</v>
      </c>
      <c r="N2016" s="3">
        <f t="shared" si="1323"/>
        <v>0</v>
      </c>
      <c r="O2016" s="3">
        <f t="shared" si="1324"/>
        <v>1.3000000000000114</v>
      </c>
      <c r="P2016" s="3">
        <f t="shared" si="1324"/>
        <v>0</v>
      </c>
      <c r="R2016" s="3">
        <f t="shared" si="1325"/>
        <v>0</v>
      </c>
      <c r="S2016" s="3">
        <f t="shared" si="1326"/>
        <v>0</v>
      </c>
      <c r="T2016" s="3">
        <f t="shared" si="1327"/>
        <v>0</v>
      </c>
      <c r="U2016" s="3">
        <f t="shared" si="1328"/>
        <v>-36073.4</v>
      </c>
    </row>
    <row r="2017" spans="2:21" s="1" customFormat="1" ht="15" customHeight="1" x14ac:dyDescent="0.3">
      <c r="B2017" s="4" t="s">
        <v>3760</v>
      </c>
      <c r="C2017" s="4" t="s">
        <v>3761</v>
      </c>
      <c r="D2017" s="3" t="s">
        <v>1337</v>
      </c>
      <c r="E2017" s="18">
        <v>71</v>
      </c>
      <c r="F2017" s="18"/>
      <c r="G2017" s="18"/>
      <c r="H2017" s="18"/>
      <c r="I2017" s="18"/>
      <c r="J2017" s="97">
        <f t="shared" si="1321"/>
        <v>71</v>
      </c>
      <c r="K2017" s="3">
        <v>129.66999999999999</v>
      </c>
      <c r="L2017" s="3">
        <f t="shared" si="1322"/>
        <v>9206.57</v>
      </c>
      <c r="M2017" s="3">
        <v>130.97</v>
      </c>
      <c r="N2017" s="3">
        <f t="shared" si="1323"/>
        <v>9298.8700000000008</v>
      </c>
      <c r="O2017" s="3">
        <f t="shared" si="1324"/>
        <v>1.3000000000000114</v>
      </c>
      <c r="P2017" s="3">
        <f t="shared" si="1324"/>
        <v>92.300000000001091</v>
      </c>
      <c r="R2017" s="3">
        <f t="shared" si="1325"/>
        <v>0</v>
      </c>
      <c r="S2017" s="3">
        <f t="shared" si="1326"/>
        <v>0</v>
      </c>
      <c r="T2017" s="3">
        <f t="shared" si="1327"/>
        <v>0</v>
      </c>
      <c r="U2017" s="3">
        <f t="shared" si="1328"/>
        <v>0</v>
      </c>
    </row>
    <row r="2018" spans="2:21" s="1" customFormat="1" ht="15" customHeight="1" x14ac:dyDescent="0.3">
      <c r="B2018" s="4" t="s">
        <v>3762</v>
      </c>
      <c r="C2018" s="4" t="s">
        <v>3763</v>
      </c>
      <c r="D2018" s="3" t="s">
        <v>1337</v>
      </c>
      <c r="E2018" s="18">
        <v>48</v>
      </c>
      <c r="F2018" s="18"/>
      <c r="G2018" s="18"/>
      <c r="H2018" s="18"/>
      <c r="I2018" s="18"/>
      <c r="J2018" s="97">
        <f t="shared" si="1321"/>
        <v>48</v>
      </c>
      <c r="K2018" s="3">
        <v>54.61</v>
      </c>
      <c r="L2018" s="3">
        <f t="shared" si="1322"/>
        <v>2621.2800000000002</v>
      </c>
      <c r="M2018" s="3">
        <v>55.91</v>
      </c>
      <c r="N2018" s="3">
        <f t="shared" si="1323"/>
        <v>2683.68</v>
      </c>
      <c r="O2018" s="3">
        <f t="shared" si="1324"/>
        <v>1.2999999999999972</v>
      </c>
      <c r="P2018" s="3">
        <f t="shared" si="1324"/>
        <v>62.399999999999636</v>
      </c>
      <c r="R2018" s="3">
        <f t="shared" si="1325"/>
        <v>0</v>
      </c>
      <c r="S2018" s="3">
        <f t="shared" si="1326"/>
        <v>0</v>
      </c>
      <c r="T2018" s="3">
        <f t="shared" si="1327"/>
        <v>0</v>
      </c>
      <c r="U2018" s="3">
        <f t="shared" si="1328"/>
        <v>0</v>
      </c>
    </row>
    <row r="2019" spans="2:21" s="1" customFormat="1" ht="15" customHeight="1" x14ac:dyDescent="0.3">
      <c r="B2019" s="4" t="s">
        <v>3764</v>
      </c>
      <c r="C2019" s="4" t="s">
        <v>3765</v>
      </c>
      <c r="D2019" s="3" t="s">
        <v>1337</v>
      </c>
      <c r="E2019" s="18">
        <v>558</v>
      </c>
      <c r="F2019" s="18"/>
      <c r="G2019" s="18"/>
      <c r="H2019" s="18">
        <f>VLOOKUP(B2019,'MM-5'!$B$12:$G$255,4,FALSE)</f>
        <v>92</v>
      </c>
      <c r="I2019" s="18"/>
      <c r="J2019" s="97">
        <f t="shared" si="1321"/>
        <v>650</v>
      </c>
      <c r="K2019" s="3">
        <v>33.17</v>
      </c>
      <c r="L2019" s="3">
        <f t="shared" si="1322"/>
        <v>21560.5</v>
      </c>
      <c r="M2019" s="3">
        <v>34.47</v>
      </c>
      <c r="N2019" s="3">
        <f t="shared" si="1323"/>
        <v>22405.5</v>
      </c>
      <c r="O2019" s="3">
        <f t="shared" si="1324"/>
        <v>1.2999999999999972</v>
      </c>
      <c r="P2019" s="3">
        <f t="shared" si="1324"/>
        <v>845</v>
      </c>
      <c r="R2019" s="3">
        <f t="shared" si="1325"/>
        <v>0</v>
      </c>
      <c r="S2019" s="3">
        <f t="shared" si="1326"/>
        <v>0</v>
      </c>
      <c r="T2019" s="3">
        <f t="shared" si="1327"/>
        <v>3051.64</v>
      </c>
      <c r="U2019" s="3">
        <f t="shared" si="1328"/>
        <v>0</v>
      </c>
    </row>
    <row r="2020" spans="2:21" s="1" customFormat="1" ht="15" customHeight="1" x14ac:dyDescent="0.3">
      <c r="B2020" s="4" t="s">
        <v>3766</v>
      </c>
      <c r="C2020" s="4" t="s">
        <v>3767</v>
      </c>
      <c r="D2020" s="3" t="s">
        <v>1337</v>
      </c>
      <c r="E2020" s="18">
        <v>458</v>
      </c>
      <c r="F2020" s="18"/>
      <c r="G2020" s="18"/>
      <c r="H2020" s="18">
        <f>VLOOKUP(B2020,'MM-5'!$B$12:$G$255,4,FALSE)</f>
        <v>60</v>
      </c>
      <c r="I2020" s="18"/>
      <c r="J2020" s="97">
        <f t="shared" si="1321"/>
        <v>518</v>
      </c>
      <c r="K2020" s="3">
        <v>33.17</v>
      </c>
      <c r="L2020" s="3">
        <f t="shared" si="1322"/>
        <v>17182.060000000001</v>
      </c>
      <c r="M2020" s="3">
        <v>34.47</v>
      </c>
      <c r="N2020" s="3">
        <f t="shared" si="1323"/>
        <v>17855.46</v>
      </c>
      <c r="O2020" s="3">
        <f t="shared" si="1324"/>
        <v>1.2999999999999972</v>
      </c>
      <c r="P2020" s="3">
        <f t="shared" si="1324"/>
        <v>673.39999999999782</v>
      </c>
      <c r="R2020" s="3">
        <f t="shared" si="1325"/>
        <v>0</v>
      </c>
      <c r="S2020" s="3">
        <f t="shared" si="1326"/>
        <v>0</v>
      </c>
      <c r="T2020" s="3">
        <f t="shared" si="1327"/>
        <v>1990.2</v>
      </c>
      <c r="U2020" s="3">
        <f t="shared" si="1328"/>
        <v>0</v>
      </c>
    </row>
    <row r="2021" spans="2:21" s="1" customFormat="1" ht="15" customHeight="1" x14ac:dyDescent="0.3">
      <c r="B2021" s="4" t="s">
        <v>3768</v>
      </c>
      <c r="C2021" s="4" t="s">
        <v>3769</v>
      </c>
      <c r="D2021" s="3" t="s">
        <v>1337</v>
      </c>
      <c r="E2021" s="18">
        <v>4</v>
      </c>
      <c r="F2021" s="18"/>
      <c r="G2021" s="18"/>
      <c r="H2021" s="18">
        <f>VLOOKUP(B2021,'MM-5'!$B$12:$G$255,4,FALSE)</f>
        <v>4</v>
      </c>
      <c r="I2021" s="18"/>
      <c r="J2021" s="97">
        <f t="shared" si="1321"/>
        <v>8</v>
      </c>
      <c r="K2021" s="3">
        <v>33.17</v>
      </c>
      <c r="L2021" s="3">
        <f t="shared" si="1322"/>
        <v>265.36</v>
      </c>
      <c r="M2021" s="3">
        <v>34.47</v>
      </c>
      <c r="N2021" s="3">
        <f t="shared" si="1323"/>
        <v>275.76</v>
      </c>
      <c r="O2021" s="3">
        <f t="shared" si="1324"/>
        <v>1.2999999999999972</v>
      </c>
      <c r="P2021" s="3">
        <f t="shared" si="1324"/>
        <v>10.399999999999977</v>
      </c>
      <c r="R2021" s="3">
        <f t="shared" si="1325"/>
        <v>0</v>
      </c>
      <c r="S2021" s="3">
        <f t="shared" si="1326"/>
        <v>0</v>
      </c>
      <c r="T2021" s="3">
        <f t="shared" si="1327"/>
        <v>132.68</v>
      </c>
      <c r="U2021" s="3">
        <f t="shared" si="1328"/>
        <v>0</v>
      </c>
    </row>
    <row r="2022" spans="2:21" s="1" customFormat="1" ht="15" customHeight="1" x14ac:dyDescent="0.3">
      <c r="B2022" s="4" t="s">
        <v>3770</v>
      </c>
      <c r="C2022" s="4" t="s">
        <v>3771</v>
      </c>
      <c r="D2022" s="3" t="s">
        <v>1337</v>
      </c>
      <c r="E2022" s="18">
        <v>2</v>
      </c>
      <c r="F2022" s="18"/>
      <c r="G2022" s="18"/>
      <c r="H2022" s="18">
        <f>VLOOKUP(B2022,'MM-5'!$B$12:$G$255,4,FALSE)</f>
        <v>5</v>
      </c>
      <c r="I2022" s="18"/>
      <c r="J2022" s="97">
        <f t="shared" si="1321"/>
        <v>7</v>
      </c>
      <c r="K2022" s="3">
        <v>38.47</v>
      </c>
      <c r="L2022" s="3">
        <f t="shared" si="1322"/>
        <v>269.29000000000002</v>
      </c>
      <c r="M2022" s="3">
        <v>39.770000000000003</v>
      </c>
      <c r="N2022" s="3">
        <f t="shared" si="1323"/>
        <v>278.39</v>
      </c>
      <c r="O2022" s="3">
        <f t="shared" si="1324"/>
        <v>1.3000000000000043</v>
      </c>
      <c r="P2022" s="3">
        <f t="shared" si="1324"/>
        <v>9.0999999999999659</v>
      </c>
      <c r="R2022" s="3">
        <f t="shared" si="1325"/>
        <v>0</v>
      </c>
      <c r="S2022" s="3">
        <f t="shared" si="1326"/>
        <v>0</v>
      </c>
      <c r="T2022" s="3">
        <f t="shared" si="1327"/>
        <v>192.35</v>
      </c>
      <c r="U2022" s="3">
        <f t="shared" si="1328"/>
        <v>0</v>
      </c>
    </row>
    <row r="2023" spans="2:21" s="1" customFormat="1" ht="15" customHeight="1" x14ac:dyDescent="0.3">
      <c r="B2023" s="4" t="s">
        <v>3772</v>
      </c>
      <c r="C2023" s="4" t="s">
        <v>3773</v>
      </c>
      <c r="D2023" s="3" t="s">
        <v>1337</v>
      </c>
      <c r="E2023" s="18">
        <v>4</v>
      </c>
      <c r="F2023" s="18"/>
      <c r="G2023" s="18"/>
      <c r="H2023" s="18">
        <f>VLOOKUP(B2023,'MM-5'!$B$12:$G$255,4,FALSE)</f>
        <v>4</v>
      </c>
      <c r="I2023" s="18"/>
      <c r="J2023" s="97">
        <f t="shared" si="1321"/>
        <v>8</v>
      </c>
      <c r="K2023" s="3">
        <v>33.17</v>
      </c>
      <c r="L2023" s="3">
        <f t="shared" si="1322"/>
        <v>265.36</v>
      </c>
      <c r="M2023" s="3">
        <v>34.47</v>
      </c>
      <c r="N2023" s="3">
        <f t="shared" si="1323"/>
        <v>275.76</v>
      </c>
      <c r="O2023" s="3">
        <f t="shared" si="1324"/>
        <v>1.2999999999999972</v>
      </c>
      <c r="P2023" s="3">
        <f t="shared" si="1324"/>
        <v>10.399999999999977</v>
      </c>
      <c r="R2023" s="3">
        <f t="shared" si="1325"/>
        <v>0</v>
      </c>
      <c r="S2023" s="3">
        <f t="shared" si="1326"/>
        <v>0</v>
      </c>
      <c r="T2023" s="3">
        <f t="shared" si="1327"/>
        <v>132.68</v>
      </c>
      <c r="U2023" s="3">
        <f t="shared" si="1328"/>
        <v>0</v>
      </c>
    </row>
    <row r="2024" spans="2:21" s="1" customFormat="1" ht="15" customHeight="1" x14ac:dyDescent="0.3">
      <c r="B2024" s="4" t="s">
        <v>3774</v>
      </c>
      <c r="C2024" s="4" t="s">
        <v>3775</v>
      </c>
      <c r="D2024" s="3" t="s">
        <v>1337</v>
      </c>
      <c r="E2024" s="18">
        <v>45</v>
      </c>
      <c r="F2024" s="18"/>
      <c r="G2024" s="18"/>
      <c r="H2024" s="18">
        <f>VLOOKUP(B2024,'MM-5'!$B$12:$G$255,4,FALSE)</f>
        <v>3</v>
      </c>
      <c r="I2024" s="18"/>
      <c r="J2024" s="97">
        <f t="shared" si="1321"/>
        <v>48</v>
      </c>
      <c r="K2024" s="3">
        <v>35.67</v>
      </c>
      <c r="L2024" s="3">
        <f t="shared" si="1322"/>
        <v>1712.16</v>
      </c>
      <c r="M2024" s="3">
        <v>36.97</v>
      </c>
      <c r="N2024" s="3">
        <f t="shared" si="1323"/>
        <v>1774.56</v>
      </c>
      <c r="O2024" s="3">
        <f t="shared" si="1324"/>
        <v>1.2999999999999972</v>
      </c>
      <c r="P2024" s="3">
        <f t="shared" si="1324"/>
        <v>62.399999999999864</v>
      </c>
      <c r="R2024" s="3">
        <f t="shared" si="1325"/>
        <v>0</v>
      </c>
      <c r="S2024" s="3">
        <f t="shared" si="1326"/>
        <v>0</v>
      </c>
      <c r="T2024" s="3">
        <f t="shared" si="1327"/>
        <v>107.01</v>
      </c>
      <c r="U2024" s="3">
        <f t="shared" si="1328"/>
        <v>0</v>
      </c>
    </row>
    <row r="2025" spans="2:21" s="1" customFormat="1" ht="15" customHeight="1" x14ac:dyDescent="0.3">
      <c r="B2025" s="4" t="s">
        <v>3776</v>
      </c>
      <c r="C2025" s="4" t="s">
        <v>3777</v>
      </c>
      <c r="D2025" s="3" t="s">
        <v>1337</v>
      </c>
      <c r="E2025" s="18">
        <v>45</v>
      </c>
      <c r="F2025" s="18"/>
      <c r="G2025" s="18"/>
      <c r="H2025" s="18">
        <f>VLOOKUP(B2025,'MM-5'!$B$12:$G$255,4,FALSE)</f>
        <v>2</v>
      </c>
      <c r="I2025" s="18"/>
      <c r="J2025" s="97">
        <f t="shared" si="1321"/>
        <v>47</v>
      </c>
      <c r="K2025" s="3">
        <v>18.77</v>
      </c>
      <c r="L2025" s="3">
        <f t="shared" si="1322"/>
        <v>882.19</v>
      </c>
      <c r="M2025" s="3">
        <v>19.29</v>
      </c>
      <c r="N2025" s="3">
        <f t="shared" si="1323"/>
        <v>906.63</v>
      </c>
      <c r="O2025" s="3">
        <f t="shared" si="1324"/>
        <v>0.51999999999999957</v>
      </c>
      <c r="P2025" s="3">
        <f t="shared" si="1324"/>
        <v>24.439999999999941</v>
      </c>
      <c r="R2025" s="3">
        <f t="shared" si="1325"/>
        <v>0</v>
      </c>
      <c r="S2025" s="3">
        <f t="shared" si="1326"/>
        <v>0</v>
      </c>
      <c r="T2025" s="3">
        <f t="shared" si="1327"/>
        <v>37.54</v>
      </c>
      <c r="U2025" s="3">
        <f t="shared" si="1328"/>
        <v>0</v>
      </c>
    </row>
    <row r="2026" spans="2:21" s="1" customFormat="1" ht="15" customHeight="1" x14ac:dyDescent="0.3">
      <c r="B2026" s="4" t="s">
        <v>3778</v>
      </c>
      <c r="C2026" s="4" t="s">
        <v>3779</v>
      </c>
      <c r="D2026" s="3" t="s">
        <v>1337</v>
      </c>
      <c r="E2026" s="18">
        <v>6</v>
      </c>
      <c r="F2026" s="18"/>
      <c r="G2026" s="18"/>
      <c r="H2026" s="18"/>
      <c r="I2026" s="18"/>
      <c r="J2026" s="97">
        <f t="shared" si="1321"/>
        <v>6</v>
      </c>
      <c r="K2026" s="3">
        <v>19.27</v>
      </c>
      <c r="L2026" s="3">
        <f t="shared" si="1322"/>
        <v>115.62</v>
      </c>
      <c r="M2026" s="3">
        <v>19.79</v>
      </c>
      <c r="N2026" s="3">
        <f t="shared" si="1323"/>
        <v>118.74</v>
      </c>
      <c r="O2026" s="3">
        <f t="shared" si="1324"/>
        <v>0.51999999999999957</v>
      </c>
      <c r="P2026" s="3">
        <f t="shared" si="1324"/>
        <v>3.1199999999999903</v>
      </c>
      <c r="R2026" s="3">
        <f t="shared" si="1325"/>
        <v>0</v>
      </c>
      <c r="S2026" s="3">
        <f t="shared" si="1326"/>
        <v>0</v>
      </c>
      <c r="T2026" s="3">
        <f t="shared" si="1327"/>
        <v>0</v>
      </c>
      <c r="U2026" s="3">
        <f t="shared" si="1328"/>
        <v>0</v>
      </c>
    </row>
    <row r="2027" spans="2:21" s="1" customFormat="1" ht="15" customHeight="1" x14ac:dyDescent="0.3">
      <c r="B2027" s="4" t="s">
        <v>3780</v>
      </c>
      <c r="C2027" s="4" t="s">
        <v>3781</v>
      </c>
      <c r="D2027" s="3" t="s">
        <v>1337</v>
      </c>
      <c r="E2027" s="18">
        <v>1</v>
      </c>
      <c r="F2027" s="18"/>
      <c r="G2027" s="18"/>
      <c r="H2027" s="18"/>
      <c r="I2027" s="18"/>
      <c r="J2027" s="97">
        <f t="shared" si="1321"/>
        <v>1</v>
      </c>
      <c r="K2027" s="3">
        <v>24.17</v>
      </c>
      <c r="L2027" s="3">
        <f t="shared" si="1322"/>
        <v>24.17</v>
      </c>
      <c r="M2027" s="3">
        <v>24.69</v>
      </c>
      <c r="N2027" s="3">
        <f t="shared" si="1323"/>
        <v>24.69</v>
      </c>
      <c r="O2027" s="3">
        <f t="shared" si="1324"/>
        <v>0.51999999999999957</v>
      </c>
      <c r="P2027" s="3">
        <f t="shared" si="1324"/>
        <v>0.51999999999999957</v>
      </c>
      <c r="R2027" s="3">
        <f t="shared" si="1325"/>
        <v>0</v>
      </c>
      <c r="S2027" s="3">
        <f t="shared" si="1326"/>
        <v>0</v>
      </c>
      <c r="T2027" s="3">
        <f t="shared" si="1327"/>
        <v>0</v>
      </c>
      <c r="U2027" s="3">
        <f t="shared" si="1328"/>
        <v>0</v>
      </c>
    </row>
    <row r="2028" spans="2:21" s="1" customFormat="1" ht="15" customHeight="1" x14ac:dyDescent="0.3">
      <c r="B2028" s="4" t="s">
        <v>3782</v>
      </c>
      <c r="C2028" s="4" t="s">
        <v>3783</v>
      </c>
      <c r="D2028" s="3" t="s">
        <v>1337</v>
      </c>
      <c r="E2028" s="18">
        <v>3</v>
      </c>
      <c r="F2028" s="18"/>
      <c r="G2028" s="18"/>
      <c r="H2028" s="18"/>
      <c r="I2028" s="18"/>
      <c r="J2028" s="97">
        <f t="shared" si="1321"/>
        <v>3</v>
      </c>
      <c r="K2028" s="3">
        <v>41.07</v>
      </c>
      <c r="L2028" s="3">
        <f t="shared" si="1322"/>
        <v>123.21</v>
      </c>
      <c r="M2028" s="3">
        <v>42.37</v>
      </c>
      <c r="N2028" s="3">
        <f t="shared" si="1323"/>
        <v>127.11</v>
      </c>
      <c r="O2028" s="3">
        <f t="shared" si="1324"/>
        <v>1.2999999999999972</v>
      </c>
      <c r="P2028" s="3">
        <f t="shared" si="1324"/>
        <v>3.9000000000000057</v>
      </c>
      <c r="R2028" s="3">
        <f t="shared" si="1325"/>
        <v>0</v>
      </c>
      <c r="S2028" s="3">
        <f t="shared" si="1326"/>
        <v>0</v>
      </c>
      <c r="T2028" s="3">
        <f t="shared" si="1327"/>
        <v>0</v>
      </c>
      <c r="U2028" s="3">
        <f t="shared" si="1328"/>
        <v>0</v>
      </c>
    </row>
    <row r="2029" spans="2:21" s="1" customFormat="1" ht="15" customHeight="1" x14ac:dyDescent="0.3">
      <c r="B2029" s="4" t="s">
        <v>3784</v>
      </c>
      <c r="C2029" s="4" t="s">
        <v>3785</v>
      </c>
      <c r="D2029" s="3" t="s">
        <v>1337</v>
      </c>
      <c r="E2029" s="18">
        <v>235</v>
      </c>
      <c r="F2029" s="18"/>
      <c r="G2029" s="18"/>
      <c r="H2029" s="18">
        <f>VLOOKUP(B2029,'MM-5'!$B$12:$G$255,4,FALSE)</f>
        <v>16</v>
      </c>
      <c r="I2029" s="18"/>
      <c r="J2029" s="97">
        <f t="shared" si="1321"/>
        <v>251</v>
      </c>
      <c r="K2029" s="3">
        <v>33.17</v>
      </c>
      <c r="L2029" s="3">
        <f t="shared" si="1322"/>
        <v>8325.67</v>
      </c>
      <c r="M2029" s="3">
        <v>34.47</v>
      </c>
      <c r="N2029" s="3">
        <f t="shared" si="1323"/>
        <v>8651.9699999999993</v>
      </c>
      <c r="O2029" s="3">
        <f t="shared" si="1324"/>
        <v>1.2999999999999972</v>
      </c>
      <c r="P2029" s="3">
        <f t="shared" si="1324"/>
        <v>326.29999999999927</v>
      </c>
      <c r="R2029" s="3">
        <f t="shared" si="1325"/>
        <v>0</v>
      </c>
      <c r="S2029" s="3">
        <f t="shared" si="1326"/>
        <v>0</v>
      </c>
      <c r="T2029" s="3">
        <f t="shared" si="1327"/>
        <v>530.72</v>
      </c>
      <c r="U2029" s="3">
        <f t="shared" si="1328"/>
        <v>0</v>
      </c>
    </row>
    <row r="2030" spans="2:21" s="1" customFormat="1" ht="15" customHeight="1" x14ac:dyDescent="0.3">
      <c r="B2030" s="4" t="s">
        <v>3786</v>
      </c>
      <c r="C2030" s="4" t="s">
        <v>3787</v>
      </c>
      <c r="D2030" s="3" t="s">
        <v>1337</v>
      </c>
      <c r="E2030" s="18">
        <v>4</v>
      </c>
      <c r="F2030" s="18"/>
      <c r="G2030" s="18"/>
      <c r="H2030" s="18"/>
      <c r="I2030" s="18"/>
      <c r="J2030" s="97">
        <f t="shared" si="1321"/>
        <v>4</v>
      </c>
      <c r="K2030" s="3">
        <v>36.17</v>
      </c>
      <c r="L2030" s="3">
        <f t="shared" si="1322"/>
        <v>144.68</v>
      </c>
      <c r="M2030" s="3">
        <v>37.47</v>
      </c>
      <c r="N2030" s="3">
        <f t="shared" si="1323"/>
        <v>149.88</v>
      </c>
      <c r="O2030" s="3">
        <f t="shared" si="1324"/>
        <v>1.2999999999999972</v>
      </c>
      <c r="P2030" s="3">
        <f t="shared" si="1324"/>
        <v>5.1999999999999886</v>
      </c>
      <c r="R2030" s="3">
        <f t="shared" si="1325"/>
        <v>0</v>
      </c>
      <c r="S2030" s="3">
        <f t="shared" si="1326"/>
        <v>0</v>
      </c>
      <c r="T2030" s="3">
        <f t="shared" si="1327"/>
        <v>0</v>
      </c>
      <c r="U2030" s="3">
        <f t="shared" si="1328"/>
        <v>0</v>
      </c>
    </row>
    <row r="2031" spans="2:21" s="1" customFormat="1" ht="15" customHeight="1" x14ac:dyDescent="0.3">
      <c r="B2031" s="4" t="s">
        <v>3788</v>
      </c>
      <c r="C2031" s="4" t="s">
        <v>3789</v>
      </c>
      <c r="D2031" s="3" t="s">
        <v>1337</v>
      </c>
      <c r="E2031" s="18">
        <v>1</v>
      </c>
      <c r="F2031" s="18"/>
      <c r="G2031" s="18"/>
      <c r="H2031" s="18"/>
      <c r="I2031" s="18"/>
      <c r="J2031" s="97">
        <f t="shared" si="1321"/>
        <v>1</v>
      </c>
      <c r="K2031" s="3">
        <v>97.33</v>
      </c>
      <c r="L2031" s="3">
        <f t="shared" si="1322"/>
        <v>97.33</v>
      </c>
      <c r="M2031" s="3">
        <v>97.85</v>
      </c>
      <c r="N2031" s="3">
        <f t="shared" si="1323"/>
        <v>97.85</v>
      </c>
      <c r="O2031" s="3">
        <f t="shared" si="1324"/>
        <v>0.51999999999999602</v>
      </c>
      <c r="P2031" s="3">
        <f t="shared" si="1324"/>
        <v>0.51999999999999602</v>
      </c>
      <c r="R2031" s="3">
        <f t="shared" si="1325"/>
        <v>0</v>
      </c>
      <c r="S2031" s="3">
        <f t="shared" si="1326"/>
        <v>0</v>
      </c>
      <c r="T2031" s="3">
        <f t="shared" si="1327"/>
        <v>0</v>
      </c>
      <c r="U2031" s="3">
        <f t="shared" si="1328"/>
        <v>0</v>
      </c>
    </row>
    <row r="2032" spans="2:21" s="1" customFormat="1" ht="15" customHeight="1" x14ac:dyDescent="0.3">
      <c r="B2032" s="4" t="s">
        <v>3790</v>
      </c>
      <c r="C2032" s="4" t="s">
        <v>3791</v>
      </c>
      <c r="D2032" s="3" t="s">
        <v>1337</v>
      </c>
      <c r="E2032" s="18">
        <v>5</v>
      </c>
      <c r="F2032" s="18"/>
      <c r="G2032" s="18"/>
      <c r="H2032" s="18"/>
      <c r="I2032" s="18"/>
      <c r="J2032" s="97">
        <f t="shared" si="1321"/>
        <v>5</v>
      </c>
      <c r="K2032" s="3">
        <v>41.07</v>
      </c>
      <c r="L2032" s="3">
        <f t="shared" si="1322"/>
        <v>205.35</v>
      </c>
      <c r="M2032" s="3">
        <v>42.37</v>
      </c>
      <c r="N2032" s="3">
        <f t="shared" si="1323"/>
        <v>211.85</v>
      </c>
      <c r="O2032" s="3">
        <f t="shared" si="1324"/>
        <v>1.2999999999999972</v>
      </c>
      <c r="P2032" s="3">
        <f t="shared" si="1324"/>
        <v>6.5</v>
      </c>
      <c r="R2032" s="3">
        <f t="shared" si="1325"/>
        <v>0</v>
      </c>
      <c r="S2032" s="3">
        <f t="shared" si="1326"/>
        <v>0</v>
      </c>
      <c r="T2032" s="3">
        <f t="shared" si="1327"/>
        <v>0</v>
      </c>
      <c r="U2032" s="3">
        <f t="shared" si="1328"/>
        <v>0</v>
      </c>
    </row>
    <row r="2033" spans="2:21" s="1" customFormat="1" ht="15" customHeight="1" x14ac:dyDescent="0.3">
      <c r="B2033" s="4" t="s">
        <v>3792</v>
      </c>
      <c r="C2033" s="4" t="s">
        <v>3793</v>
      </c>
      <c r="D2033" s="3" t="s">
        <v>1337</v>
      </c>
      <c r="E2033" s="18">
        <v>1</v>
      </c>
      <c r="F2033" s="18"/>
      <c r="G2033" s="18"/>
      <c r="H2033" s="18"/>
      <c r="I2033" s="18"/>
      <c r="J2033" s="97">
        <f t="shared" si="1321"/>
        <v>1</v>
      </c>
      <c r="K2033" s="3">
        <v>43.06</v>
      </c>
      <c r="L2033" s="3">
        <f t="shared" si="1322"/>
        <v>43.06</v>
      </c>
      <c r="M2033" s="3">
        <v>44.36</v>
      </c>
      <c r="N2033" s="3">
        <f t="shared" si="1323"/>
        <v>44.36</v>
      </c>
      <c r="O2033" s="3">
        <f t="shared" si="1324"/>
        <v>1.2999999999999972</v>
      </c>
      <c r="P2033" s="3">
        <f t="shared" si="1324"/>
        <v>1.2999999999999972</v>
      </c>
      <c r="R2033" s="3">
        <f t="shared" si="1325"/>
        <v>0</v>
      </c>
      <c r="S2033" s="3">
        <f t="shared" si="1326"/>
        <v>0</v>
      </c>
      <c r="T2033" s="3">
        <f t="shared" si="1327"/>
        <v>0</v>
      </c>
      <c r="U2033" s="3">
        <f t="shared" si="1328"/>
        <v>0</v>
      </c>
    </row>
    <row r="2034" spans="2:21" s="1" customFormat="1" ht="15" customHeight="1" x14ac:dyDescent="0.3">
      <c r="B2034" s="4" t="s">
        <v>3794</v>
      </c>
      <c r="C2034" s="4" t="s">
        <v>3795</v>
      </c>
      <c r="D2034" s="3" t="s">
        <v>1337</v>
      </c>
      <c r="E2034" s="18">
        <v>9</v>
      </c>
      <c r="F2034" s="18"/>
      <c r="G2034" s="18"/>
      <c r="H2034" s="18"/>
      <c r="I2034" s="18"/>
      <c r="J2034" s="97">
        <f t="shared" si="1321"/>
        <v>9</v>
      </c>
      <c r="K2034" s="3">
        <v>88.67</v>
      </c>
      <c r="L2034" s="3">
        <f t="shared" si="1322"/>
        <v>798.03</v>
      </c>
      <c r="M2034" s="3">
        <v>89.97</v>
      </c>
      <c r="N2034" s="3">
        <f t="shared" si="1323"/>
        <v>809.73</v>
      </c>
      <c r="O2034" s="3">
        <f t="shared" si="1324"/>
        <v>1.2999999999999972</v>
      </c>
      <c r="P2034" s="3">
        <f t="shared" si="1324"/>
        <v>11.700000000000045</v>
      </c>
      <c r="R2034" s="3">
        <f t="shared" si="1325"/>
        <v>0</v>
      </c>
      <c r="S2034" s="3">
        <f t="shared" si="1326"/>
        <v>0</v>
      </c>
      <c r="T2034" s="3">
        <f t="shared" si="1327"/>
        <v>0</v>
      </c>
      <c r="U2034" s="3">
        <f t="shared" si="1328"/>
        <v>0</v>
      </c>
    </row>
    <row r="2035" spans="2:21" s="1" customFormat="1" ht="15" customHeight="1" x14ac:dyDescent="0.3">
      <c r="B2035" s="4" t="s">
        <v>3796</v>
      </c>
      <c r="C2035" s="4" t="s">
        <v>3797</v>
      </c>
      <c r="D2035" s="3" t="s">
        <v>1337</v>
      </c>
      <c r="E2035" s="18">
        <v>56</v>
      </c>
      <c r="F2035" s="18"/>
      <c r="G2035" s="18"/>
      <c r="H2035" s="18"/>
      <c r="I2035" s="18"/>
      <c r="J2035" s="97">
        <f t="shared" si="1321"/>
        <v>56</v>
      </c>
      <c r="K2035" s="3">
        <v>35.67</v>
      </c>
      <c r="L2035" s="3">
        <f t="shared" si="1322"/>
        <v>1997.52</v>
      </c>
      <c r="M2035" s="3">
        <v>36.97</v>
      </c>
      <c r="N2035" s="3">
        <f t="shared" si="1323"/>
        <v>2070.3200000000002</v>
      </c>
      <c r="O2035" s="3">
        <f t="shared" si="1324"/>
        <v>1.2999999999999972</v>
      </c>
      <c r="P2035" s="3">
        <f t="shared" si="1324"/>
        <v>72.800000000000182</v>
      </c>
      <c r="R2035" s="3">
        <f t="shared" si="1325"/>
        <v>0</v>
      </c>
      <c r="S2035" s="3">
        <f t="shared" si="1326"/>
        <v>0</v>
      </c>
      <c r="T2035" s="3">
        <f t="shared" si="1327"/>
        <v>0</v>
      </c>
      <c r="U2035" s="3">
        <f t="shared" si="1328"/>
        <v>0</v>
      </c>
    </row>
    <row r="2036" spans="2:21" s="1" customFormat="1" ht="15" customHeight="1" x14ac:dyDescent="0.3">
      <c r="B2036" s="4" t="s">
        <v>3798</v>
      </c>
      <c r="C2036" s="4" t="s">
        <v>3799</v>
      </c>
      <c r="D2036" s="3" t="s">
        <v>1337</v>
      </c>
      <c r="E2036" s="18">
        <v>78</v>
      </c>
      <c r="F2036" s="18"/>
      <c r="G2036" s="18"/>
      <c r="H2036" s="18"/>
      <c r="I2036" s="18"/>
      <c r="J2036" s="97">
        <f t="shared" si="1321"/>
        <v>78</v>
      </c>
      <c r="K2036" s="3">
        <v>35.67</v>
      </c>
      <c r="L2036" s="3">
        <f t="shared" si="1322"/>
        <v>2782.26</v>
      </c>
      <c r="M2036" s="3">
        <v>36.97</v>
      </c>
      <c r="N2036" s="3">
        <f t="shared" si="1323"/>
        <v>2883.66</v>
      </c>
      <c r="O2036" s="3">
        <f t="shared" si="1324"/>
        <v>1.2999999999999972</v>
      </c>
      <c r="P2036" s="3">
        <f t="shared" si="1324"/>
        <v>101.39999999999964</v>
      </c>
      <c r="R2036" s="3">
        <f t="shared" si="1325"/>
        <v>0</v>
      </c>
      <c r="S2036" s="3">
        <f t="shared" si="1326"/>
        <v>0</v>
      </c>
      <c r="T2036" s="3">
        <f t="shared" si="1327"/>
        <v>0</v>
      </c>
      <c r="U2036" s="3">
        <f t="shared" si="1328"/>
        <v>0</v>
      </c>
    </row>
    <row r="2037" spans="2:21" s="1" customFormat="1" ht="15" customHeight="1" x14ac:dyDescent="0.3">
      <c r="B2037" s="4" t="s">
        <v>3800</v>
      </c>
      <c r="C2037" s="4" t="s">
        <v>3801</v>
      </c>
      <c r="D2037" s="3" t="s">
        <v>1337</v>
      </c>
      <c r="E2037" s="18">
        <v>38</v>
      </c>
      <c r="F2037" s="18"/>
      <c r="G2037" s="18"/>
      <c r="H2037" s="18"/>
      <c r="I2037" s="18"/>
      <c r="J2037" s="97">
        <f t="shared" si="1321"/>
        <v>38</v>
      </c>
      <c r="K2037" s="3">
        <v>35.67</v>
      </c>
      <c r="L2037" s="3">
        <f t="shared" si="1322"/>
        <v>1355.46</v>
      </c>
      <c r="M2037" s="3">
        <v>36.97</v>
      </c>
      <c r="N2037" s="3">
        <f t="shared" si="1323"/>
        <v>1404.86</v>
      </c>
      <c r="O2037" s="3">
        <f t="shared" si="1324"/>
        <v>1.2999999999999972</v>
      </c>
      <c r="P2037" s="3">
        <f t="shared" si="1324"/>
        <v>49.399999999999864</v>
      </c>
      <c r="R2037" s="3">
        <f t="shared" si="1325"/>
        <v>0</v>
      </c>
      <c r="S2037" s="3">
        <f t="shared" si="1326"/>
        <v>0</v>
      </c>
      <c r="T2037" s="3">
        <f t="shared" si="1327"/>
        <v>0</v>
      </c>
      <c r="U2037" s="3">
        <f t="shared" si="1328"/>
        <v>0</v>
      </c>
    </row>
    <row r="2038" spans="2:21" s="1" customFormat="1" ht="15" customHeight="1" x14ac:dyDescent="0.3">
      <c r="B2038" s="4" t="s">
        <v>3802</v>
      </c>
      <c r="C2038" s="4" t="s">
        <v>3803</v>
      </c>
      <c r="D2038" s="3" t="s">
        <v>1337</v>
      </c>
      <c r="E2038" s="18">
        <v>2</v>
      </c>
      <c r="F2038" s="18"/>
      <c r="G2038" s="18"/>
      <c r="H2038" s="18"/>
      <c r="I2038" s="18"/>
      <c r="J2038" s="97">
        <f t="shared" si="1321"/>
        <v>2</v>
      </c>
      <c r="K2038" s="3">
        <v>35.67</v>
      </c>
      <c r="L2038" s="3">
        <f t="shared" si="1322"/>
        <v>71.34</v>
      </c>
      <c r="M2038" s="3">
        <v>36.97</v>
      </c>
      <c r="N2038" s="3">
        <f t="shared" si="1323"/>
        <v>73.94</v>
      </c>
      <c r="O2038" s="3">
        <f t="shared" si="1324"/>
        <v>1.2999999999999972</v>
      </c>
      <c r="P2038" s="3">
        <f t="shared" si="1324"/>
        <v>2.5999999999999943</v>
      </c>
      <c r="R2038" s="3">
        <f t="shared" si="1325"/>
        <v>0</v>
      </c>
      <c r="S2038" s="3">
        <f t="shared" si="1326"/>
        <v>0</v>
      </c>
      <c r="T2038" s="3">
        <f t="shared" si="1327"/>
        <v>0</v>
      </c>
      <c r="U2038" s="3">
        <f t="shared" si="1328"/>
        <v>0</v>
      </c>
    </row>
    <row r="2039" spans="2:21" s="1" customFormat="1" ht="15" customHeight="1" x14ac:dyDescent="0.3">
      <c r="B2039" s="4" t="s">
        <v>3804</v>
      </c>
      <c r="C2039" s="4" t="s">
        <v>3805</v>
      </c>
      <c r="D2039" s="3" t="s">
        <v>1337</v>
      </c>
      <c r="E2039" s="18">
        <v>43</v>
      </c>
      <c r="F2039" s="18"/>
      <c r="G2039" s="18"/>
      <c r="H2039" s="18"/>
      <c r="I2039" s="18"/>
      <c r="J2039" s="97">
        <f t="shared" si="1321"/>
        <v>43</v>
      </c>
      <c r="K2039" s="3">
        <v>35.67</v>
      </c>
      <c r="L2039" s="3">
        <f t="shared" si="1322"/>
        <v>1533.81</v>
      </c>
      <c r="M2039" s="3">
        <v>36.97</v>
      </c>
      <c r="N2039" s="3">
        <f t="shared" si="1323"/>
        <v>1589.71</v>
      </c>
      <c r="O2039" s="3">
        <f t="shared" si="1324"/>
        <v>1.2999999999999972</v>
      </c>
      <c r="P2039" s="3">
        <f t="shared" si="1324"/>
        <v>55.900000000000091</v>
      </c>
      <c r="R2039" s="3">
        <f t="shared" si="1325"/>
        <v>0</v>
      </c>
      <c r="S2039" s="3">
        <f t="shared" si="1326"/>
        <v>0</v>
      </c>
      <c r="T2039" s="3">
        <f t="shared" si="1327"/>
        <v>0</v>
      </c>
      <c r="U2039" s="3">
        <f t="shared" si="1328"/>
        <v>0</v>
      </c>
    </row>
    <row r="2040" spans="2:21" s="1" customFormat="1" ht="25.2" customHeight="1" x14ac:dyDescent="0.3">
      <c r="B2040" s="10" t="s">
        <v>3806</v>
      </c>
      <c r="C2040" s="10" t="s">
        <v>3807</v>
      </c>
      <c r="D2040" s="11"/>
      <c r="E2040" s="16"/>
      <c r="F2040" s="16"/>
      <c r="G2040" s="16"/>
      <c r="H2040" s="16"/>
      <c r="I2040" s="16"/>
      <c r="J2040" s="16"/>
      <c r="K2040" s="11"/>
      <c r="L2040" s="11">
        <f>SUM(L2041:L2043)</f>
        <v>5475.98</v>
      </c>
      <c r="M2040" s="11"/>
      <c r="N2040" s="11">
        <f>SUM(N2041:N2043)</f>
        <v>5647.43</v>
      </c>
      <c r="O2040" s="11"/>
      <c r="P2040" s="11">
        <f>SUM(P2041:P2043)</f>
        <v>171.45000000000016</v>
      </c>
      <c r="R2040" s="11">
        <f t="shared" ref="R2040:U2040" si="1329">SUM(R2041:R2043)</f>
        <v>0</v>
      </c>
      <c r="S2040" s="11">
        <f t="shared" si="1329"/>
        <v>0</v>
      </c>
      <c r="T2040" s="11">
        <f t="shared" si="1329"/>
        <v>0</v>
      </c>
      <c r="U2040" s="11">
        <f t="shared" si="1329"/>
        <v>0</v>
      </c>
    </row>
    <row r="2041" spans="2:21" s="1" customFormat="1" ht="15" customHeight="1" x14ac:dyDescent="0.3">
      <c r="B2041" s="4" t="s">
        <v>3808</v>
      </c>
      <c r="C2041" s="4" t="s">
        <v>3809</v>
      </c>
      <c r="D2041" s="3" t="s">
        <v>25</v>
      </c>
      <c r="E2041" s="18">
        <v>71.28</v>
      </c>
      <c r="F2041" s="18"/>
      <c r="G2041" s="18"/>
      <c r="H2041" s="18"/>
      <c r="I2041" s="18"/>
      <c r="J2041" s="97">
        <f>SUM(E2041:I2041)</f>
        <v>71.28</v>
      </c>
      <c r="K2041" s="3">
        <v>12.61</v>
      </c>
      <c r="L2041" s="3">
        <f t="shared" ref="L2041:L2043" si="1330">+ROUND(+IF(J2041="",0,J2041*K2041),2)</f>
        <v>898.84</v>
      </c>
      <c r="M2041" s="3">
        <v>13.08</v>
      </c>
      <c r="N2041" s="3">
        <f t="shared" ref="N2041:N2043" si="1331">+ROUND(+IF(J2041="",0,J2041*M2041),2)</f>
        <v>932.34</v>
      </c>
      <c r="O2041" s="3">
        <f t="shared" ref="O2041:P2043" si="1332">+M2041-K2041</f>
        <v>0.47000000000000064</v>
      </c>
      <c r="P2041" s="3">
        <f t="shared" si="1332"/>
        <v>33.5</v>
      </c>
      <c r="R2041" s="3">
        <f t="shared" ref="R2041:U2043" si="1333">+ROUND($K2041*F2041,2)</f>
        <v>0</v>
      </c>
      <c r="S2041" s="3">
        <f t="shared" si="1333"/>
        <v>0</v>
      </c>
      <c r="T2041" s="3">
        <f t="shared" si="1333"/>
        <v>0</v>
      </c>
      <c r="U2041" s="3">
        <f t="shared" si="1333"/>
        <v>0</v>
      </c>
    </row>
    <row r="2042" spans="2:21" s="1" customFormat="1" ht="15" customHeight="1" x14ac:dyDescent="0.3">
      <c r="B2042" s="4" t="s">
        <v>3810</v>
      </c>
      <c r="C2042" s="4" t="s">
        <v>3811</v>
      </c>
      <c r="D2042" s="3" t="s">
        <v>25</v>
      </c>
      <c r="E2042" s="18">
        <v>71.28</v>
      </c>
      <c r="F2042" s="18"/>
      <c r="G2042" s="18"/>
      <c r="H2042" s="18"/>
      <c r="I2042" s="18"/>
      <c r="J2042" s="97">
        <f>SUM(E2042:I2042)</f>
        <v>71.28</v>
      </c>
      <c r="K2042" s="3">
        <v>49.86</v>
      </c>
      <c r="L2042" s="3">
        <f t="shared" si="1330"/>
        <v>3554.02</v>
      </c>
      <c r="M2042" s="3">
        <v>51.14</v>
      </c>
      <c r="N2042" s="3">
        <f t="shared" si="1331"/>
        <v>3645.26</v>
      </c>
      <c r="O2042" s="3">
        <f t="shared" si="1332"/>
        <v>1.2800000000000011</v>
      </c>
      <c r="P2042" s="3">
        <f t="shared" si="1332"/>
        <v>91.240000000000236</v>
      </c>
      <c r="R2042" s="3">
        <f t="shared" si="1333"/>
        <v>0</v>
      </c>
      <c r="S2042" s="3">
        <f t="shared" si="1333"/>
        <v>0</v>
      </c>
      <c r="T2042" s="3">
        <f t="shared" si="1333"/>
        <v>0</v>
      </c>
      <c r="U2042" s="3">
        <f t="shared" si="1333"/>
        <v>0</v>
      </c>
    </row>
    <row r="2043" spans="2:21" s="1" customFormat="1" ht="15" customHeight="1" x14ac:dyDescent="0.3">
      <c r="B2043" s="4" t="s">
        <v>3812</v>
      </c>
      <c r="C2043" s="4" t="s">
        <v>3813</v>
      </c>
      <c r="D2043" s="3" t="s">
        <v>28</v>
      </c>
      <c r="E2043" s="18">
        <v>9</v>
      </c>
      <c r="F2043" s="18"/>
      <c r="G2043" s="18"/>
      <c r="H2043" s="18"/>
      <c r="I2043" s="18"/>
      <c r="J2043" s="97">
        <f>SUM(E2043:I2043)</f>
        <v>9</v>
      </c>
      <c r="K2043" s="3">
        <v>113.68</v>
      </c>
      <c r="L2043" s="3">
        <f t="shared" si="1330"/>
        <v>1023.12</v>
      </c>
      <c r="M2043" s="3">
        <v>118.87</v>
      </c>
      <c r="N2043" s="3">
        <f t="shared" si="1331"/>
        <v>1069.83</v>
      </c>
      <c r="O2043" s="3">
        <f t="shared" si="1332"/>
        <v>5.1899999999999977</v>
      </c>
      <c r="P2043" s="3">
        <f t="shared" si="1332"/>
        <v>46.709999999999923</v>
      </c>
      <c r="R2043" s="3">
        <f t="shared" si="1333"/>
        <v>0</v>
      </c>
      <c r="S2043" s="3">
        <f t="shared" si="1333"/>
        <v>0</v>
      </c>
      <c r="T2043" s="3">
        <f t="shared" si="1333"/>
        <v>0</v>
      </c>
      <c r="U2043" s="3">
        <f t="shared" si="1333"/>
        <v>0</v>
      </c>
    </row>
    <row r="2044" spans="2:21" s="1" customFormat="1" ht="25.2" hidden="1" customHeight="1" x14ac:dyDescent="0.3">
      <c r="B2044" s="10" t="s">
        <v>3814</v>
      </c>
      <c r="C2044" s="10" t="s">
        <v>3815</v>
      </c>
      <c r="D2044" s="11"/>
      <c r="E2044" s="16"/>
      <c r="F2044" s="16"/>
      <c r="G2044" s="16"/>
      <c r="H2044" s="16"/>
      <c r="I2044" s="16"/>
      <c r="J2044" s="16"/>
      <c r="K2044" s="11"/>
      <c r="L2044" s="11">
        <f>SUM(L2045:L2056)</f>
        <v>178876.02</v>
      </c>
      <c r="M2044" s="11"/>
      <c r="N2044" s="11">
        <f>SUM(N2045:N2056)</f>
        <v>178876.02</v>
      </c>
      <c r="O2044" s="11"/>
      <c r="P2044" s="11">
        <f>SUM(P2045:P2056)</f>
        <v>0</v>
      </c>
      <c r="R2044" s="11">
        <f t="shared" ref="R2044:U2044" si="1334">SUM(R2045:R2056)</f>
        <v>0</v>
      </c>
      <c r="S2044" s="11">
        <f t="shared" si="1334"/>
        <v>0</v>
      </c>
      <c r="T2044" s="11">
        <f t="shared" si="1334"/>
        <v>13032.039999999999</v>
      </c>
      <c r="U2044" s="11">
        <f t="shared" si="1334"/>
        <v>0</v>
      </c>
    </row>
    <row r="2045" spans="2:21" s="1" customFormat="1" ht="15" hidden="1" customHeight="1" x14ac:dyDescent="0.3">
      <c r="B2045" s="4" t="s">
        <v>3816</v>
      </c>
      <c r="C2045" s="4" t="s">
        <v>3817</v>
      </c>
      <c r="D2045" s="3" t="s">
        <v>28</v>
      </c>
      <c r="E2045" s="18">
        <v>20</v>
      </c>
      <c r="F2045" s="18"/>
      <c r="G2045" s="18"/>
      <c r="H2045" s="18">
        <f>VLOOKUP(B2045,'MM-5'!$B$12:$G$255,4,FALSE)</f>
        <v>3</v>
      </c>
      <c r="I2045" s="18"/>
      <c r="J2045" s="97">
        <f t="shared" ref="J2045:J2056" si="1335">SUM(E2045:I2045)</f>
        <v>23</v>
      </c>
      <c r="K2045" s="3">
        <v>3113.96</v>
      </c>
      <c r="L2045" s="3">
        <f t="shared" ref="L2045:L2056" si="1336">+ROUND(+IF(J2045="",0,J2045*K2045),2)</f>
        <v>71621.08</v>
      </c>
      <c r="M2045" s="3">
        <v>3113.96</v>
      </c>
      <c r="N2045" s="3">
        <f t="shared" ref="N2045:N2056" si="1337">+ROUND(+IF(J2045="",0,J2045*M2045),2)</f>
        <v>71621.08</v>
      </c>
      <c r="O2045" s="3">
        <f t="shared" ref="O2045:P2056" si="1338">+M2045-K2045</f>
        <v>0</v>
      </c>
      <c r="P2045" s="3">
        <f t="shared" si="1338"/>
        <v>0</v>
      </c>
      <c r="R2045" s="3">
        <f t="shared" ref="R2045:R2056" si="1339">+ROUND($K2045*F2045,2)</f>
        <v>0</v>
      </c>
      <c r="S2045" s="3">
        <f t="shared" ref="S2045:S2056" si="1340">+ROUND($K2045*G2045,2)</f>
        <v>0</v>
      </c>
      <c r="T2045" s="3">
        <f t="shared" ref="T2045:T2056" si="1341">+ROUND($K2045*H2045,2)</f>
        <v>9341.8799999999992</v>
      </c>
      <c r="U2045" s="3">
        <f t="shared" ref="U2045:U2056" si="1342">+ROUND($K2045*I2045,2)</f>
        <v>0</v>
      </c>
    </row>
    <row r="2046" spans="2:21" s="1" customFormat="1" ht="15" hidden="1" customHeight="1" x14ac:dyDescent="0.3">
      <c r="B2046" s="4" t="s">
        <v>3818</v>
      </c>
      <c r="C2046" s="4" t="s">
        <v>3819</v>
      </c>
      <c r="D2046" s="3" t="s">
        <v>28</v>
      </c>
      <c r="E2046" s="18">
        <v>6</v>
      </c>
      <c r="F2046" s="18"/>
      <c r="G2046" s="18"/>
      <c r="H2046" s="18">
        <f>VLOOKUP(B2046,'MM-5'!$B$12:$G$255,4,FALSE)</f>
        <v>2</v>
      </c>
      <c r="I2046" s="18"/>
      <c r="J2046" s="97">
        <f t="shared" si="1335"/>
        <v>8</v>
      </c>
      <c r="K2046" s="3">
        <v>1586.66</v>
      </c>
      <c r="L2046" s="3">
        <f t="shared" si="1336"/>
        <v>12693.28</v>
      </c>
      <c r="M2046" s="3">
        <v>1586.66</v>
      </c>
      <c r="N2046" s="3">
        <f t="shared" si="1337"/>
        <v>12693.28</v>
      </c>
      <c r="O2046" s="3">
        <f t="shared" si="1338"/>
        <v>0</v>
      </c>
      <c r="P2046" s="3">
        <f t="shared" si="1338"/>
        <v>0</v>
      </c>
      <c r="R2046" s="3">
        <f t="shared" si="1339"/>
        <v>0</v>
      </c>
      <c r="S2046" s="3">
        <f t="shared" si="1340"/>
        <v>0</v>
      </c>
      <c r="T2046" s="3">
        <f t="shared" si="1341"/>
        <v>3173.32</v>
      </c>
      <c r="U2046" s="3">
        <f t="shared" si="1342"/>
        <v>0</v>
      </c>
    </row>
    <row r="2047" spans="2:21" s="1" customFormat="1" ht="15" hidden="1" customHeight="1" x14ac:dyDescent="0.3">
      <c r="B2047" s="4" t="s">
        <v>3820</v>
      </c>
      <c r="C2047" s="4" t="s">
        <v>3821</v>
      </c>
      <c r="D2047" s="3" t="s">
        <v>28</v>
      </c>
      <c r="E2047" s="18">
        <v>992</v>
      </c>
      <c r="F2047" s="18"/>
      <c r="G2047" s="18"/>
      <c r="H2047" s="18"/>
      <c r="I2047" s="18"/>
      <c r="J2047" s="97">
        <f t="shared" si="1335"/>
        <v>992</v>
      </c>
      <c r="K2047" s="3">
        <v>1.18</v>
      </c>
      <c r="L2047" s="3">
        <f t="shared" si="1336"/>
        <v>1170.56</v>
      </c>
      <c r="M2047" s="3">
        <v>1.18</v>
      </c>
      <c r="N2047" s="3">
        <f t="shared" si="1337"/>
        <v>1170.56</v>
      </c>
      <c r="O2047" s="3">
        <f t="shared" si="1338"/>
        <v>0</v>
      </c>
      <c r="P2047" s="3">
        <f t="shared" si="1338"/>
        <v>0</v>
      </c>
      <c r="R2047" s="3">
        <f t="shared" si="1339"/>
        <v>0</v>
      </c>
      <c r="S2047" s="3">
        <f t="shared" si="1340"/>
        <v>0</v>
      </c>
      <c r="T2047" s="3">
        <f t="shared" si="1341"/>
        <v>0</v>
      </c>
      <c r="U2047" s="3">
        <f t="shared" si="1342"/>
        <v>0</v>
      </c>
    </row>
    <row r="2048" spans="2:21" s="1" customFormat="1" ht="15" hidden="1" customHeight="1" x14ac:dyDescent="0.3">
      <c r="B2048" s="4" t="s">
        <v>3822</v>
      </c>
      <c r="C2048" s="4" t="s">
        <v>3823</v>
      </c>
      <c r="D2048" s="3" t="s">
        <v>28</v>
      </c>
      <c r="E2048" s="18">
        <v>992</v>
      </c>
      <c r="F2048" s="18"/>
      <c r="G2048" s="18"/>
      <c r="H2048" s="18">
        <f>VLOOKUP(B2048,'MM-5'!$B$12:$G$255,4,FALSE)</f>
        <v>438</v>
      </c>
      <c r="I2048" s="18"/>
      <c r="J2048" s="97">
        <f t="shared" si="1335"/>
        <v>1430</v>
      </c>
      <c r="K2048" s="3">
        <v>1.18</v>
      </c>
      <c r="L2048" s="3">
        <f t="shared" si="1336"/>
        <v>1687.4</v>
      </c>
      <c r="M2048" s="3">
        <v>1.18</v>
      </c>
      <c r="N2048" s="3">
        <f t="shared" si="1337"/>
        <v>1687.4</v>
      </c>
      <c r="O2048" s="3">
        <f t="shared" si="1338"/>
        <v>0</v>
      </c>
      <c r="P2048" s="3">
        <f t="shared" si="1338"/>
        <v>0</v>
      </c>
      <c r="R2048" s="3">
        <f t="shared" si="1339"/>
        <v>0</v>
      </c>
      <c r="S2048" s="3">
        <f t="shared" si="1340"/>
        <v>0</v>
      </c>
      <c r="T2048" s="3">
        <f t="shared" si="1341"/>
        <v>516.84</v>
      </c>
      <c r="U2048" s="3">
        <f t="shared" si="1342"/>
        <v>0</v>
      </c>
    </row>
    <row r="2049" spans="2:21" s="1" customFormat="1" ht="15" hidden="1" customHeight="1" x14ac:dyDescent="0.3">
      <c r="B2049" s="4" t="s">
        <v>3824</v>
      </c>
      <c r="C2049" s="4" t="s">
        <v>3825</v>
      </c>
      <c r="D2049" s="3" t="s">
        <v>28</v>
      </c>
      <c r="E2049" s="18">
        <v>60</v>
      </c>
      <c r="F2049" s="18"/>
      <c r="G2049" s="18"/>
      <c r="H2049" s="18"/>
      <c r="I2049" s="18"/>
      <c r="J2049" s="97">
        <f t="shared" si="1335"/>
        <v>60</v>
      </c>
      <c r="K2049" s="3">
        <v>1.18</v>
      </c>
      <c r="L2049" s="3">
        <f t="shared" si="1336"/>
        <v>70.8</v>
      </c>
      <c r="M2049" s="3">
        <v>1.18</v>
      </c>
      <c r="N2049" s="3">
        <f t="shared" si="1337"/>
        <v>70.8</v>
      </c>
      <c r="O2049" s="3">
        <f t="shared" si="1338"/>
        <v>0</v>
      </c>
      <c r="P2049" s="3">
        <f t="shared" si="1338"/>
        <v>0</v>
      </c>
      <c r="R2049" s="3">
        <f t="shared" si="1339"/>
        <v>0</v>
      </c>
      <c r="S2049" s="3">
        <f t="shared" si="1340"/>
        <v>0</v>
      </c>
      <c r="T2049" s="3">
        <f t="shared" si="1341"/>
        <v>0</v>
      </c>
      <c r="U2049" s="3">
        <f t="shared" si="1342"/>
        <v>0</v>
      </c>
    </row>
    <row r="2050" spans="2:21" s="1" customFormat="1" ht="15" hidden="1" customHeight="1" x14ac:dyDescent="0.3">
      <c r="B2050" s="4" t="s">
        <v>3826</v>
      </c>
      <c r="C2050" s="4" t="s">
        <v>3827</v>
      </c>
      <c r="D2050" s="3" t="s">
        <v>28</v>
      </c>
      <c r="E2050" s="18">
        <v>24</v>
      </c>
      <c r="F2050" s="18"/>
      <c r="G2050" s="18"/>
      <c r="H2050" s="18"/>
      <c r="I2050" s="18"/>
      <c r="J2050" s="97">
        <f t="shared" si="1335"/>
        <v>24</v>
      </c>
      <c r="K2050" s="3">
        <v>21</v>
      </c>
      <c r="L2050" s="3">
        <f t="shared" si="1336"/>
        <v>504</v>
      </c>
      <c r="M2050" s="3">
        <v>21</v>
      </c>
      <c r="N2050" s="3">
        <f t="shared" si="1337"/>
        <v>504</v>
      </c>
      <c r="O2050" s="3">
        <f t="shared" si="1338"/>
        <v>0</v>
      </c>
      <c r="P2050" s="3">
        <f t="shared" si="1338"/>
        <v>0</v>
      </c>
      <c r="R2050" s="3">
        <f t="shared" si="1339"/>
        <v>0</v>
      </c>
      <c r="S2050" s="3">
        <f t="shared" si="1340"/>
        <v>0</v>
      </c>
      <c r="T2050" s="3">
        <f t="shared" si="1341"/>
        <v>0</v>
      </c>
      <c r="U2050" s="3">
        <f t="shared" si="1342"/>
        <v>0</v>
      </c>
    </row>
    <row r="2051" spans="2:21" s="1" customFormat="1" ht="15" hidden="1" customHeight="1" x14ac:dyDescent="0.3">
      <c r="B2051" s="4" t="s">
        <v>3828</v>
      </c>
      <c r="C2051" s="4" t="s">
        <v>3829</v>
      </c>
      <c r="D2051" s="3" t="s">
        <v>28</v>
      </c>
      <c r="E2051" s="18">
        <v>24</v>
      </c>
      <c r="F2051" s="18"/>
      <c r="G2051" s="18"/>
      <c r="H2051" s="18"/>
      <c r="I2051" s="18"/>
      <c r="J2051" s="97">
        <f t="shared" si="1335"/>
        <v>24</v>
      </c>
      <c r="K2051" s="3">
        <v>16</v>
      </c>
      <c r="L2051" s="3">
        <f t="shared" si="1336"/>
        <v>384</v>
      </c>
      <c r="M2051" s="3">
        <v>16</v>
      </c>
      <c r="N2051" s="3">
        <f t="shared" si="1337"/>
        <v>384</v>
      </c>
      <c r="O2051" s="3">
        <f t="shared" si="1338"/>
        <v>0</v>
      </c>
      <c r="P2051" s="3">
        <f t="shared" si="1338"/>
        <v>0</v>
      </c>
      <c r="R2051" s="3">
        <f t="shared" si="1339"/>
        <v>0</v>
      </c>
      <c r="S2051" s="3">
        <f t="shared" si="1340"/>
        <v>0</v>
      </c>
      <c r="T2051" s="3">
        <f t="shared" si="1341"/>
        <v>0</v>
      </c>
      <c r="U2051" s="3">
        <f t="shared" si="1342"/>
        <v>0</v>
      </c>
    </row>
    <row r="2052" spans="2:21" s="1" customFormat="1" ht="15" hidden="1" customHeight="1" x14ac:dyDescent="0.3">
      <c r="B2052" s="4" t="s">
        <v>3830</v>
      </c>
      <c r="C2052" s="4" t="s">
        <v>3831</v>
      </c>
      <c r="D2052" s="3" t="s">
        <v>28</v>
      </c>
      <c r="E2052" s="18">
        <v>14</v>
      </c>
      <c r="F2052" s="18"/>
      <c r="G2052" s="18"/>
      <c r="H2052" s="18"/>
      <c r="I2052" s="18"/>
      <c r="J2052" s="97">
        <f t="shared" si="1335"/>
        <v>14</v>
      </c>
      <c r="K2052" s="3">
        <v>395.59</v>
      </c>
      <c r="L2052" s="3">
        <f t="shared" si="1336"/>
        <v>5538.26</v>
      </c>
      <c r="M2052" s="3">
        <v>395.59</v>
      </c>
      <c r="N2052" s="3">
        <f t="shared" si="1337"/>
        <v>5538.26</v>
      </c>
      <c r="O2052" s="3">
        <f t="shared" si="1338"/>
        <v>0</v>
      </c>
      <c r="P2052" s="3">
        <f t="shared" si="1338"/>
        <v>0</v>
      </c>
      <c r="R2052" s="3">
        <f t="shared" si="1339"/>
        <v>0</v>
      </c>
      <c r="S2052" s="3">
        <f t="shared" si="1340"/>
        <v>0</v>
      </c>
      <c r="T2052" s="3">
        <f t="shared" si="1341"/>
        <v>0</v>
      </c>
      <c r="U2052" s="3">
        <f t="shared" si="1342"/>
        <v>0</v>
      </c>
    </row>
    <row r="2053" spans="2:21" s="1" customFormat="1" ht="15" hidden="1" customHeight="1" x14ac:dyDescent="0.3">
      <c r="B2053" s="4" t="s">
        <v>3832</v>
      </c>
      <c r="C2053" s="4" t="s">
        <v>3833</v>
      </c>
      <c r="D2053" s="3" t="s">
        <v>28</v>
      </c>
      <c r="E2053" s="18">
        <v>14</v>
      </c>
      <c r="F2053" s="18"/>
      <c r="G2053" s="18"/>
      <c r="H2053" s="18"/>
      <c r="I2053" s="18"/>
      <c r="J2053" s="97">
        <f t="shared" si="1335"/>
        <v>14</v>
      </c>
      <c r="K2053" s="3">
        <v>426</v>
      </c>
      <c r="L2053" s="3">
        <f t="shared" si="1336"/>
        <v>5964</v>
      </c>
      <c r="M2053" s="3">
        <v>426</v>
      </c>
      <c r="N2053" s="3">
        <f t="shared" si="1337"/>
        <v>5964</v>
      </c>
      <c r="O2053" s="3">
        <f t="shared" si="1338"/>
        <v>0</v>
      </c>
      <c r="P2053" s="3">
        <f t="shared" si="1338"/>
        <v>0</v>
      </c>
      <c r="R2053" s="3">
        <f t="shared" si="1339"/>
        <v>0</v>
      </c>
      <c r="S2053" s="3">
        <f t="shared" si="1340"/>
        <v>0</v>
      </c>
      <c r="T2053" s="3">
        <f t="shared" si="1341"/>
        <v>0</v>
      </c>
      <c r="U2053" s="3">
        <f t="shared" si="1342"/>
        <v>0</v>
      </c>
    </row>
    <row r="2054" spans="2:21" s="1" customFormat="1" ht="15" hidden="1" customHeight="1" x14ac:dyDescent="0.3">
      <c r="B2054" s="4" t="s">
        <v>3834</v>
      </c>
      <c r="C2054" s="4" t="s">
        <v>3835</v>
      </c>
      <c r="D2054" s="3" t="s">
        <v>28</v>
      </c>
      <c r="E2054" s="18">
        <v>3968</v>
      </c>
      <c r="F2054" s="18"/>
      <c r="G2054" s="18"/>
      <c r="H2054" s="18"/>
      <c r="I2054" s="18"/>
      <c r="J2054" s="97">
        <f t="shared" si="1335"/>
        <v>3968</v>
      </c>
      <c r="K2054" s="3">
        <v>3.05</v>
      </c>
      <c r="L2054" s="3">
        <f t="shared" si="1336"/>
        <v>12102.4</v>
      </c>
      <c r="M2054" s="3">
        <v>3.05</v>
      </c>
      <c r="N2054" s="3">
        <f t="shared" si="1337"/>
        <v>12102.4</v>
      </c>
      <c r="O2054" s="3">
        <f t="shared" si="1338"/>
        <v>0</v>
      </c>
      <c r="P2054" s="3">
        <f t="shared" si="1338"/>
        <v>0</v>
      </c>
      <c r="R2054" s="3">
        <f t="shared" si="1339"/>
        <v>0</v>
      </c>
      <c r="S2054" s="3">
        <f t="shared" si="1340"/>
        <v>0</v>
      </c>
      <c r="T2054" s="3">
        <f t="shared" si="1341"/>
        <v>0</v>
      </c>
      <c r="U2054" s="3">
        <f t="shared" si="1342"/>
        <v>0</v>
      </c>
    </row>
    <row r="2055" spans="2:21" s="1" customFormat="1" ht="15" hidden="1" customHeight="1" x14ac:dyDescent="0.3">
      <c r="B2055" s="4" t="s">
        <v>3836</v>
      </c>
      <c r="C2055" s="4" t="s">
        <v>3837</v>
      </c>
      <c r="D2055" s="3" t="s">
        <v>28</v>
      </c>
      <c r="E2055" s="18">
        <v>992</v>
      </c>
      <c r="F2055" s="18"/>
      <c r="G2055" s="18"/>
      <c r="H2055" s="18"/>
      <c r="I2055" s="18"/>
      <c r="J2055" s="97">
        <f t="shared" si="1335"/>
        <v>992</v>
      </c>
      <c r="K2055" s="3">
        <v>63.72</v>
      </c>
      <c r="L2055" s="3">
        <f t="shared" si="1336"/>
        <v>63210.239999999998</v>
      </c>
      <c r="M2055" s="3">
        <v>63.72</v>
      </c>
      <c r="N2055" s="3">
        <f t="shared" si="1337"/>
        <v>63210.239999999998</v>
      </c>
      <c r="O2055" s="3">
        <f t="shared" si="1338"/>
        <v>0</v>
      </c>
      <c r="P2055" s="3">
        <f t="shared" si="1338"/>
        <v>0</v>
      </c>
      <c r="R2055" s="3">
        <f t="shared" si="1339"/>
        <v>0</v>
      </c>
      <c r="S2055" s="3">
        <f t="shared" si="1340"/>
        <v>0</v>
      </c>
      <c r="T2055" s="3">
        <f t="shared" si="1341"/>
        <v>0</v>
      </c>
      <c r="U2055" s="3">
        <f t="shared" si="1342"/>
        <v>0</v>
      </c>
    </row>
    <row r="2056" spans="2:21" s="1" customFormat="1" ht="15" hidden="1" customHeight="1" x14ac:dyDescent="0.3">
      <c r="B2056" s="4" t="s">
        <v>3838</v>
      </c>
      <c r="C2056" s="4" t="s">
        <v>3839</v>
      </c>
      <c r="D2056" s="3" t="s">
        <v>28</v>
      </c>
      <c r="E2056" s="18">
        <v>60</v>
      </c>
      <c r="F2056" s="18"/>
      <c r="G2056" s="18"/>
      <c r="H2056" s="18"/>
      <c r="I2056" s="18"/>
      <c r="J2056" s="97">
        <f t="shared" si="1335"/>
        <v>60</v>
      </c>
      <c r="K2056" s="3">
        <v>65.5</v>
      </c>
      <c r="L2056" s="3">
        <f t="shared" si="1336"/>
        <v>3930</v>
      </c>
      <c r="M2056" s="3">
        <v>65.5</v>
      </c>
      <c r="N2056" s="3">
        <f t="shared" si="1337"/>
        <v>3930</v>
      </c>
      <c r="O2056" s="3">
        <f t="shared" si="1338"/>
        <v>0</v>
      </c>
      <c r="P2056" s="3">
        <f t="shared" si="1338"/>
        <v>0</v>
      </c>
      <c r="R2056" s="3">
        <f t="shared" si="1339"/>
        <v>0</v>
      </c>
      <c r="S2056" s="3">
        <f t="shared" si="1340"/>
        <v>0</v>
      </c>
      <c r="T2056" s="3">
        <f t="shared" si="1341"/>
        <v>0</v>
      </c>
      <c r="U2056" s="3">
        <f t="shared" si="1342"/>
        <v>0</v>
      </c>
    </row>
    <row r="2057" spans="2:21" s="1" customFormat="1" ht="25.2" hidden="1" customHeight="1" x14ac:dyDescent="0.3">
      <c r="B2057" s="10" t="s">
        <v>3840</v>
      </c>
      <c r="C2057" s="10" t="s">
        <v>3841</v>
      </c>
      <c r="D2057" s="11"/>
      <c r="E2057" s="16"/>
      <c r="F2057" s="16"/>
      <c r="G2057" s="16"/>
      <c r="H2057" s="16"/>
      <c r="I2057" s="16"/>
      <c r="J2057" s="16"/>
      <c r="K2057" s="11"/>
      <c r="L2057" s="11">
        <f>+L2058+L2063</f>
        <v>517833.2</v>
      </c>
      <c r="M2057" s="11"/>
      <c r="N2057" s="11">
        <f>+N2058+N2063</f>
        <v>517833.2</v>
      </c>
      <c r="O2057" s="11"/>
      <c r="P2057" s="11">
        <f>+P2058+P2063</f>
        <v>0</v>
      </c>
      <c r="R2057" s="11">
        <f t="shared" ref="R2057:U2057" si="1343">+R2058+R2063</f>
        <v>0</v>
      </c>
      <c r="S2057" s="11">
        <f t="shared" si="1343"/>
        <v>0</v>
      </c>
      <c r="T2057" s="11">
        <f t="shared" si="1343"/>
        <v>0</v>
      </c>
      <c r="U2057" s="11">
        <f t="shared" si="1343"/>
        <v>0</v>
      </c>
    </row>
    <row r="2058" spans="2:21" s="1" customFormat="1" ht="25.2" hidden="1" customHeight="1" x14ac:dyDescent="0.3">
      <c r="B2058" s="12" t="s">
        <v>3842</v>
      </c>
      <c r="C2058" s="12" t="s">
        <v>3843</v>
      </c>
      <c r="D2058" s="13"/>
      <c r="E2058" s="17"/>
      <c r="F2058" s="17"/>
      <c r="G2058" s="17"/>
      <c r="H2058" s="17"/>
      <c r="I2058" s="17"/>
      <c r="J2058" s="17"/>
      <c r="K2058" s="13"/>
      <c r="L2058" s="13">
        <f>SUM(L2059:L2062)</f>
        <v>109865.2</v>
      </c>
      <c r="M2058" s="13"/>
      <c r="N2058" s="13">
        <f>SUM(N2059:N2062)</f>
        <v>109865.2</v>
      </c>
      <c r="O2058" s="13"/>
      <c r="P2058" s="13">
        <f>SUM(P2059:P2062)</f>
        <v>0</v>
      </c>
      <c r="R2058" s="13">
        <f t="shared" ref="R2058:U2058" si="1344">SUM(R2059:R2062)</f>
        <v>0</v>
      </c>
      <c r="S2058" s="13">
        <f t="shared" si="1344"/>
        <v>0</v>
      </c>
      <c r="T2058" s="13">
        <f t="shared" si="1344"/>
        <v>0</v>
      </c>
      <c r="U2058" s="13">
        <f t="shared" si="1344"/>
        <v>0</v>
      </c>
    </row>
    <row r="2059" spans="2:21" s="1" customFormat="1" ht="15" hidden="1" customHeight="1" x14ac:dyDescent="0.3">
      <c r="B2059" s="4" t="s">
        <v>3844</v>
      </c>
      <c r="C2059" s="4" t="s">
        <v>3845</v>
      </c>
      <c r="D2059" s="3" t="s">
        <v>28</v>
      </c>
      <c r="E2059" s="18">
        <v>10</v>
      </c>
      <c r="F2059" s="18"/>
      <c r="G2059" s="18"/>
      <c r="H2059" s="18"/>
      <c r="I2059" s="18"/>
      <c r="J2059" s="97">
        <f>SUM(E2059:I2059)</f>
        <v>10</v>
      </c>
      <c r="K2059" s="3">
        <v>2301</v>
      </c>
      <c r="L2059" s="3">
        <f t="shared" ref="L2059:L2062" si="1345">+ROUND(+IF(J2059="",0,J2059*K2059),2)</f>
        <v>23010</v>
      </c>
      <c r="M2059" s="3">
        <v>2301</v>
      </c>
      <c r="N2059" s="3">
        <f t="shared" ref="N2059:N2062" si="1346">+ROUND(+IF(J2059="",0,J2059*M2059),2)</f>
        <v>23010</v>
      </c>
      <c r="O2059" s="3">
        <f t="shared" ref="O2059:P2062" si="1347">+M2059-K2059</f>
        <v>0</v>
      </c>
      <c r="P2059" s="3">
        <f t="shared" si="1347"/>
        <v>0</v>
      </c>
      <c r="R2059" s="3">
        <f t="shared" ref="R2059:U2062" si="1348">+ROUND($K2059*F2059,2)</f>
        <v>0</v>
      </c>
      <c r="S2059" s="3">
        <f t="shared" si="1348"/>
        <v>0</v>
      </c>
      <c r="T2059" s="3">
        <f t="shared" si="1348"/>
        <v>0</v>
      </c>
      <c r="U2059" s="3">
        <f t="shared" si="1348"/>
        <v>0</v>
      </c>
    </row>
    <row r="2060" spans="2:21" s="1" customFormat="1" ht="15" hidden="1" customHeight="1" x14ac:dyDescent="0.3">
      <c r="B2060" s="4" t="s">
        <v>3846</v>
      </c>
      <c r="C2060" s="4" t="s">
        <v>3847</v>
      </c>
      <c r="D2060" s="3" t="s">
        <v>28</v>
      </c>
      <c r="E2060" s="18">
        <v>1</v>
      </c>
      <c r="F2060" s="18"/>
      <c r="G2060" s="18"/>
      <c r="H2060" s="18"/>
      <c r="I2060" s="18"/>
      <c r="J2060" s="97">
        <f>SUM(E2060:I2060)</f>
        <v>1</v>
      </c>
      <c r="K2060" s="3">
        <v>8580</v>
      </c>
      <c r="L2060" s="3">
        <f t="shared" si="1345"/>
        <v>8580</v>
      </c>
      <c r="M2060" s="3">
        <v>8580</v>
      </c>
      <c r="N2060" s="3">
        <f t="shared" si="1346"/>
        <v>8580</v>
      </c>
      <c r="O2060" s="3">
        <f t="shared" si="1347"/>
        <v>0</v>
      </c>
      <c r="P2060" s="3">
        <f t="shared" si="1347"/>
        <v>0</v>
      </c>
      <c r="R2060" s="3">
        <f t="shared" si="1348"/>
        <v>0</v>
      </c>
      <c r="S2060" s="3">
        <f t="shared" si="1348"/>
        <v>0</v>
      </c>
      <c r="T2060" s="3">
        <f t="shared" si="1348"/>
        <v>0</v>
      </c>
      <c r="U2060" s="3">
        <f t="shared" si="1348"/>
        <v>0</v>
      </c>
    </row>
    <row r="2061" spans="2:21" s="1" customFormat="1" ht="15" hidden="1" customHeight="1" x14ac:dyDescent="0.3">
      <c r="B2061" s="4" t="s">
        <v>3848</v>
      </c>
      <c r="C2061" s="4" t="s">
        <v>3849</v>
      </c>
      <c r="D2061" s="3" t="s">
        <v>28</v>
      </c>
      <c r="E2061" s="18">
        <v>10</v>
      </c>
      <c r="F2061" s="18"/>
      <c r="G2061" s="18"/>
      <c r="H2061" s="18"/>
      <c r="I2061" s="18"/>
      <c r="J2061" s="97">
        <f>SUM(E2061:I2061)</f>
        <v>10</v>
      </c>
      <c r="K2061" s="3">
        <v>4316.4399999999996</v>
      </c>
      <c r="L2061" s="3">
        <f t="shared" si="1345"/>
        <v>43164.4</v>
      </c>
      <c r="M2061" s="3">
        <v>4316.4399999999996</v>
      </c>
      <c r="N2061" s="3">
        <f t="shared" si="1346"/>
        <v>43164.4</v>
      </c>
      <c r="O2061" s="3">
        <f t="shared" si="1347"/>
        <v>0</v>
      </c>
      <c r="P2061" s="3">
        <f t="shared" si="1347"/>
        <v>0</v>
      </c>
      <c r="R2061" s="3">
        <f t="shared" si="1348"/>
        <v>0</v>
      </c>
      <c r="S2061" s="3">
        <f t="shared" si="1348"/>
        <v>0</v>
      </c>
      <c r="T2061" s="3">
        <f t="shared" si="1348"/>
        <v>0</v>
      </c>
      <c r="U2061" s="3">
        <f t="shared" si="1348"/>
        <v>0</v>
      </c>
    </row>
    <row r="2062" spans="2:21" s="1" customFormat="1" ht="15" hidden="1" customHeight="1" x14ac:dyDescent="0.3">
      <c r="B2062" s="4" t="s">
        <v>3850</v>
      </c>
      <c r="C2062" s="4" t="s">
        <v>3851</v>
      </c>
      <c r="D2062" s="3" t="s">
        <v>14</v>
      </c>
      <c r="E2062" s="18">
        <v>195.06</v>
      </c>
      <c r="F2062" s="18"/>
      <c r="G2062" s="18"/>
      <c r="H2062" s="18"/>
      <c r="I2062" s="18"/>
      <c r="J2062" s="97">
        <f>SUM(E2062:I2062)</f>
        <v>195.06</v>
      </c>
      <c r="K2062" s="3">
        <v>180</v>
      </c>
      <c r="L2062" s="3">
        <f t="shared" si="1345"/>
        <v>35110.800000000003</v>
      </c>
      <c r="M2062" s="3">
        <v>180</v>
      </c>
      <c r="N2062" s="3">
        <f t="shared" si="1346"/>
        <v>35110.800000000003</v>
      </c>
      <c r="O2062" s="3">
        <f t="shared" si="1347"/>
        <v>0</v>
      </c>
      <c r="P2062" s="3">
        <f t="shared" si="1347"/>
        <v>0</v>
      </c>
      <c r="R2062" s="3">
        <f t="shared" si="1348"/>
        <v>0</v>
      </c>
      <c r="S2062" s="3">
        <f t="shared" si="1348"/>
        <v>0</v>
      </c>
      <c r="T2062" s="3">
        <f t="shared" si="1348"/>
        <v>0</v>
      </c>
      <c r="U2062" s="3">
        <f t="shared" si="1348"/>
        <v>0</v>
      </c>
    </row>
    <row r="2063" spans="2:21" s="1" customFormat="1" ht="25.2" hidden="1" customHeight="1" x14ac:dyDescent="0.3">
      <c r="B2063" s="12" t="s">
        <v>3852</v>
      </c>
      <c r="C2063" s="12" t="s">
        <v>3853</v>
      </c>
      <c r="D2063" s="13"/>
      <c r="E2063" s="17"/>
      <c r="F2063" s="17"/>
      <c r="G2063" s="17"/>
      <c r="H2063" s="17"/>
      <c r="I2063" s="17"/>
      <c r="J2063" s="17"/>
      <c r="K2063" s="13"/>
      <c r="L2063" s="13">
        <f>SUM(L2064:L2066)</f>
        <v>407968</v>
      </c>
      <c r="M2063" s="13"/>
      <c r="N2063" s="13">
        <f>SUM(N2064:N2066)</f>
        <v>407968</v>
      </c>
      <c r="O2063" s="13"/>
      <c r="P2063" s="13">
        <f>SUM(P2064:P2066)</f>
        <v>0</v>
      </c>
      <c r="R2063" s="13">
        <f t="shared" ref="R2063:U2063" si="1349">SUM(R2064:R2066)</f>
        <v>0</v>
      </c>
      <c r="S2063" s="13">
        <f t="shared" si="1349"/>
        <v>0</v>
      </c>
      <c r="T2063" s="13">
        <f t="shared" si="1349"/>
        <v>0</v>
      </c>
      <c r="U2063" s="13">
        <f t="shared" si="1349"/>
        <v>0</v>
      </c>
    </row>
    <row r="2064" spans="2:21" s="1" customFormat="1" ht="15" hidden="1" customHeight="1" x14ac:dyDescent="0.3">
      <c r="B2064" s="4" t="s">
        <v>3854</v>
      </c>
      <c r="C2064" s="4" t="s">
        <v>3855</v>
      </c>
      <c r="D2064" s="3" t="s">
        <v>28</v>
      </c>
      <c r="E2064" s="18">
        <v>4</v>
      </c>
      <c r="F2064" s="18"/>
      <c r="G2064" s="18"/>
      <c r="H2064" s="18"/>
      <c r="I2064" s="18"/>
      <c r="J2064" s="97">
        <f>SUM(E2064:I2064)</f>
        <v>4</v>
      </c>
      <c r="K2064" s="3">
        <v>22304</v>
      </c>
      <c r="L2064" s="3">
        <f t="shared" ref="L2064:L2066" si="1350">+ROUND(+IF(J2064="",0,J2064*K2064),2)</f>
        <v>89216</v>
      </c>
      <c r="M2064" s="3">
        <v>22304</v>
      </c>
      <c r="N2064" s="3">
        <f t="shared" ref="N2064:N2066" si="1351">+ROUND(+IF(J2064="",0,J2064*M2064),2)</f>
        <v>89216</v>
      </c>
      <c r="O2064" s="3">
        <f t="shared" ref="O2064:P2066" si="1352">+M2064-K2064</f>
        <v>0</v>
      </c>
      <c r="P2064" s="3">
        <f t="shared" si="1352"/>
        <v>0</v>
      </c>
      <c r="R2064" s="3">
        <f t="shared" ref="R2064:U2066" si="1353">+ROUND($K2064*F2064,2)</f>
        <v>0</v>
      </c>
      <c r="S2064" s="3">
        <f t="shared" si="1353"/>
        <v>0</v>
      </c>
      <c r="T2064" s="3">
        <f t="shared" si="1353"/>
        <v>0</v>
      </c>
      <c r="U2064" s="3">
        <f t="shared" si="1353"/>
        <v>0</v>
      </c>
    </row>
    <row r="2065" spans="2:21" s="1" customFormat="1" ht="15" hidden="1" customHeight="1" x14ac:dyDescent="0.3">
      <c r="B2065" s="4" t="s">
        <v>3856</v>
      </c>
      <c r="C2065" s="4" t="s">
        <v>3857</v>
      </c>
      <c r="D2065" s="3" t="s">
        <v>28</v>
      </c>
      <c r="E2065" s="18">
        <v>2</v>
      </c>
      <c r="F2065" s="18"/>
      <c r="G2065" s="18"/>
      <c r="H2065" s="18"/>
      <c r="I2065" s="18"/>
      <c r="J2065" s="97">
        <f>SUM(E2065:I2065)</f>
        <v>2</v>
      </c>
      <c r="K2065" s="3">
        <v>144808</v>
      </c>
      <c r="L2065" s="3">
        <f t="shared" si="1350"/>
        <v>289616</v>
      </c>
      <c r="M2065" s="3">
        <v>144808</v>
      </c>
      <c r="N2065" s="3">
        <f t="shared" si="1351"/>
        <v>289616</v>
      </c>
      <c r="O2065" s="3">
        <f t="shared" si="1352"/>
        <v>0</v>
      </c>
      <c r="P2065" s="3">
        <f t="shared" si="1352"/>
        <v>0</v>
      </c>
      <c r="R2065" s="3">
        <f t="shared" si="1353"/>
        <v>0</v>
      </c>
      <c r="S2065" s="3">
        <f t="shared" si="1353"/>
        <v>0</v>
      </c>
      <c r="T2065" s="3">
        <f t="shared" si="1353"/>
        <v>0</v>
      </c>
      <c r="U2065" s="3">
        <f t="shared" si="1353"/>
        <v>0</v>
      </c>
    </row>
    <row r="2066" spans="2:21" s="1" customFormat="1" ht="15" hidden="1" customHeight="1" x14ac:dyDescent="0.3">
      <c r="B2066" s="4" t="s">
        <v>3858</v>
      </c>
      <c r="C2066" s="4" t="s">
        <v>3859</v>
      </c>
      <c r="D2066" s="3" t="s">
        <v>28</v>
      </c>
      <c r="E2066" s="18">
        <v>1</v>
      </c>
      <c r="F2066" s="18"/>
      <c r="G2066" s="18"/>
      <c r="H2066" s="18"/>
      <c r="I2066" s="18"/>
      <c r="J2066" s="97">
        <f>SUM(E2066:I2066)</f>
        <v>1</v>
      </c>
      <c r="K2066" s="3">
        <v>29136</v>
      </c>
      <c r="L2066" s="3">
        <f t="shared" si="1350"/>
        <v>29136</v>
      </c>
      <c r="M2066" s="3">
        <v>29136</v>
      </c>
      <c r="N2066" s="3">
        <f t="shared" si="1351"/>
        <v>29136</v>
      </c>
      <c r="O2066" s="3">
        <f t="shared" si="1352"/>
        <v>0</v>
      </c>
      <c r="P2066" s="3">
        <f t="shared" si="1352"/>
        <v>0</v>
      </c>
      <c r="R2066" s="3">
        <f t="shared" si="1353"/>
        <v>0</v>
      </c>
      <c r="S2066" s="3">
        <f t="shared" si="1353"/>
        <v>0</v>
      </c>
      <c r="T2066" s="3">
        <f t="shared" si="1353"/>
        <v>0</v>
      </c>
      <c r="U2066" s="3">
        <f t="shared" si="1353"/>
        <v>0</v>
      </c>
    </row>
    <row r="2067" spans="2:21" s="1" customFormat="1" ht="25.2" customHeight="1" x14ac:dyDescent="0.3">
      <c r="B2067" s="10" t="s">
        <v>3860</v>
      </c>
      <c r="C2067" s="10" t="s">
        <v>2206</v>
      </c>
      <c r="D2067" s="11"/>
      <c r="E2067" s="16"/>
      <c r="F2067" s="16"/>
      <c r="G2067" s="16"/>
      <c r="H2067" s="16"/>
      <c r="I2067" s="16"/>
      <c r="J2067" s="16"/>
      <c r="K2067" s="11"/>
      <c r="L2067" s="11">
        <f>SUM(L2068:L2070)</f>
        <v>27062.699999999997</v>
      </c>
      <c r="M2067" s="11"/>
      <c r="N2067" s="11">
        <f>SUM(N2068:N2070)</f>
        <v>27535.899999999998</v>
      </c>
      <c r="O2067" s="11"/>
      <c r="P2067" s="11">
        <f>SUM(P2068:P2070)</f>
        <v>473.20000000000044</v>
      </c>
      <c r="R2067" s="11">
        <f t="shared" ref="R2067:U2067" si="1354">SUM(R2068:R2070)</f>
        <v>0</v>
      </c>
      <c r="S2067" s="11">
        <f t="shared" si="1354"/>
        <v>0</v>
      </c>
      <c r="T2067" s="11">
        <f t="shared" si="1354"/>
        <v>0</v>
      </c>
      <c r="U2067" s="11">
        <f t="shared" si="1354"/>
        <v>0</v>
      </c>
    </row>
    <row r="2068" spans="2:21" s="1" customFormat="1" ht="15" customHeight="1" x14ac:dyDescent="0.3">
      <c r="B2068" s="4" t="s">
        <v>3861</v>
      </c>
      <c r="C2068" s="4" t="s">
        <v>3862</v>
      </c>
      <c r="D2068" s="3" t="s">
        <v>28</v>
      </c>
      <c r="E2068" s="18">
        <v>16</v>
      </c>
      <c r="F2068" s="18"/>
      <c r="G2068" s="18"/>
      <c r="H2068" s="18"/>
      <c r="I2068" s="18"/>
      <c r="J2068" s="97">
        <f>SUM(E2068:I2068)</f>
        <v>16</v>
      </c>
      <c r="K2068" s="3">
        <v>16.350000000000001</v>
      </c>
      <c r="L2068" s="3">
        <f t="shared" ref="L2068:L2070" si="1355">+ROUND(+IF(J2068="",0,J2068*K2068),2)</f>
        <v>261.60000000000002</v>
      </c>
      <c r="M2068" s="3">
        <v>16.87</v>
      </c>
      <c r="N2068" s="3">
        <f t="shared" ref="N2068:N2070" si="1356">+ROUND(+IF(J2068="",0,J2068*M2068),2)</f>
        <v>269.92</v>
      </c>
      <c r="O2068" s="3">
        <f t="shared" ref="O2068:P2070" si="1357">+M2068-K2068</f>
        <v>0.51999999999999957</v>
      </c>
      <c r="P2068" s="3">
        <f t="shared" si="1357"/>
        <v>8.3199999999999932</v>
      </c>
      <c r="R2068" s="3">
        <f t="shared" ref="R2068:U2070" si="1358">+ROUND($K2068*F2068,2)</f>
        <v>0</v>
      </c>
      <c r="S2068" s="3">
        <f t="shared" si="1358"/>
        <v>0</v>
      </c>
      <c r="T2068" s="3">
        <f t="shared" si="1358"/>
        <v>0</v>
      </c>
      <c r="U2068" s="3">
        <f t="shared" si="1358"/>
        <v>0</v>
      </c>
    </row>
    <row r="2069" spans="2:21" s="1" customFormat="1" ht="15" customHeight="1" x14ac:dyDescent="0.3">
      <c r="B2069" s="4" t="s">
        <v>3863</v>
      </c>
      <c r="C2069" s="4" t="s">
        <v>3864</v>
      </c>
      <c r="D2069" s="3" t="s">
        <v>28</v>
      </c>
      <c r="E2069" s="18">
        <v>18</v>
      </c>
      <c r="F2069" s="18"/>
      <c r="G2069" s="18"/>
      <c r="H2069" s="18"/>
      <c r="I2069" s="18"/>
      <c r="J2069" s="97">
        <f>SUM(E2069:I2069)</f>
        <v>18</v>
      </c>
      <c r="K2069" s="3">
        <v>40.630000000000003</v>
      </c>
      <c r="L2069" s="3">
        <f t="shared" si="1355"/>
        <v>731.34</v>
      </c>
      <c r="M2069" s="3">
        <v>41.15</v>
      </c>
      <c r="N2069" s="3">
        <f t="shared" si="1356"/>
        <v>740.7</v>
      </c>
      <c r="O2069" s="3">
        <f t="shared" si="1357"/>
        <v>0.51999999999999602</v>
      </c>
      <c r="P2069" s="3">
        <f t="shared" si="1357"/>
        <v>9.3600000000000136</v>
      </c>
      <c r="R2069" s="3">
        <f t="shared" si="1358"/>
        <v>0</v>
      </c>
      <c r="S2069" s="3">
        <f t="shared" si="1358"/>
        <v>0</v>
      </c>
      <c r="T2069" s="3">
        <f t="shared" si="1358"/>
        <v>0</v>
      </c>
      <c r="U2069" s="3">
        <f t="shared" si="1358"/>
        <v>0</v>
      </c>
    </row>
    <row r="2070" spans="2:21" s="1" customFormat="1" ht="15" customHeight="1" x14ac:dyDescent="0.3">
      <c r="B2070" s="4" t="s">
        <v>3865</v>
      </c>
      <c r="C2070" s="4" t="s">
        <v>3866</v>
      </c>
      <c r="D2070" s="3" t="s">
        <v>28</v>
      </c>
      <c r="E2070" s="18">
        <v>876</v>
      </c>
      <c r="F2070" s="18"/>
      <c r="G2070" s="18"/>
      <c r="H2070" s="18"/>
      <c r="I2070" s="18"/>
      <c r="J2070" s="97">
        <f>SUM(E2070:I2070)</f>
        <v>876</v>
      </c>
      <c r="K2070" s="3">
        <v>29.76</v>
      </c>
      <c r="L2070" s="3">
        <f t="shared" si="1355"/>
        <v>26069.759999999998</v>
      </c>
      <c r="M2070" s="3">
        <v>30.28</v>
      </c>
      <c r="N2070" s="3">
        <f t="shared" si="1356"/>
        <v>26525.279999999999</v>
      </c>
      <c r="O2070" s="3">
        <f t="shared" si="1357"/>
        <v>0.51999999999999957</v>
      </c>
      <c r="P2070" s="3">
        <f t="shared" si="1357"/>
        <v>455.52000000000044</v>
      </c>
      <c r="R2070" s="3">
        <f t="shared" si="1358"/>
        <v>0</v>
      </c>
      <c r="S2070" s="3">
        <f t="shared" si="1358"/>
        <v>0</v>
      </c>
      <c r="T2070" s="3">
        <f t="shared" si="1358"/>
        <v>0</v>
      </c>
      <c r="U2070" s="3">
        <f t="shared" si="1358"/>
        <v>0</v>
      </c>
    </row>
    <row r="2071" spans="2:21" s="1" customFormat="1" ht="25.2" customHeight="1" x14ac:dyDescent="0.3">
      <c r="B2071" s="10" t="s">
        <v>3867</v>
      </c>
      <c r="C2071" s="10" t="s">
        <v>3868</v>
      </c>
      <c r="D2071" s="11"/>
      <c r="E2071" s="16"/>
      <c r="F2071" s="16"/>
      <c r="G2071" s="16"/>
      <c r="H2071" s="16"/>
      <c r="I2071" s="16"/>
      <c r="J2071" s="16"/>
      <c r="K2071" s="11"/>
      <c r="L2071" s="11">
        <f>+L2072+L2088+L2098+L2106+L2113+L2119+L2127+L2131+L2135+L2144+L2150+L2154+L2161+L2164+L2173+L2176+L2179+L2181+L2187</f>
        <v>6774538.8299999991</v>
      </c>
      <c r="M2071" s="11"/>
      <c r="N2071" s="11">
        <f>+N2072+N2088+N2098+N2106+N2113+N2119+N2127+N2131+N2135+N2144+N2150+N2154+N2161+N2164+N2173+N2176+N2179+N2181+N2187</f>
        <v>6774749.4899999984</v>
      </c>
      <c r="O2071" s="11"/>
      <c r="P2071" s="11">
        <f>+P2072+P2088+P2098+P2106+P2113+P2119+P2127+P2131+P2135+P2144+P2150+P2154+P2161+P2164+P2173+P2176+P2179+P2181+P2187</f>
        <v>210.65999999999985</v>
      </c>
      <c r="R2071" s="11">
        <f t="shared" ref="R2071:U2071" si="1359">+R2072+R2088+R2098+R2106+R2113+R2119+R2127+R2131+R2135+R2144+R2150+R2154+R2161+R2164+R2173+R2176+R2179+R2181+R2187</f>
        <v>0</v>
      </c>
      <c r="S2071" s="11">
        <f t="shared" si="1359"/>
        <v>0</v>
      </c>
      <c r="T2071" s="11">
        <f t="shared" si="1359"/>
        <v>117871.06</v>
      </c>
      <c r="U2071" s="11">
        <f t="shared" si="1359"/>
        <v>0</v>
      </c>
    </row>
    <row r="2072" spans="2:21" s="1" customFormat="1" ht="25.2" hidden="1" customHeight="1" x14ac:dyDescent="0.3">
      <c r="B2072" s="12" t="s">
        <v>3869</v>
      </c>
      <c r="C2072" s="12" t="s">
        <v>3870</v>
      </c>
      <c r="D2072" s="13"/>
      <c r="E2072" s="17"/>
      <c r="F2072" s="17"/>
      <c r="G2072" s="17"/>
      <c r="H2072" s="17"/>
      <c r="I2072" s="17"/>
      <c r="J2072" s="17"/>
      <c r="K2072" s="13"/>
      <c r="L2072" s="13">
        <f>SUM(L2073:L2087)</f>
        <v>659230.00999999978</v>
      </c>
      <c r="M2072" s="13"/>
      <c r="N2072" s="13">
        <f>SUM(N2073:N2087)</f>
        <v>659230.00999999978</v>
      </c>
      <c r="O2072" s="13"/>
      <c r="P2072" s="13">
        <f>SUM(P2073:P2087)</f>
        <v>0</v>
      </c>
      <c r="R2072" s="13">
        <f t="shared" ref="R2072:U2072" si="1360">SUM(R2073:R2087)</f>
        <v>0</v>
      </c>
      <c r="S2072" s="13">
        <f t="shared" si="1360"/>
        <v>0</v>
      </c>
      <c r="T2072" s="13">
        <f t="shared" si="1360"/>
        <v>69303.22</v>
      </c>
      <c r="U2072" s="13">
        <f t="shared" si="1360"/>
        <v>0</v>
      </c>
    </row>
    <row r="2073" spans="2:21" s="1" customFormat="1" ht="15" hidden="1" customHeight="1" x14ac:dyDescent="0.3">
      <c r="B2073" s="4" t="s">
        <v>3871</v>
      </c>
      <c r="C2073" s="4" t="s">
        <v>3872</v>
      </c>
      <c r="D2073" s="3" t="s">
        <v>28</v>
      </c>
      <c r="E2073" s="18">
        <v>1</v>
      </c>
      <c r="F2073" s="18"/>
      <c r="G2073" s="18"/>
      <c r="H2073" s="18"/>
      <c r="I2073" s="18"/>
      <c r="J2073" s="97">
        <f t="shared" ref="J2073:J2087" si="1361">SUM(E2073:I2073)</f>
        <v>1</v>
      </c>
      <c r="K2073" s="3">
        <v>93922.92</v>
      </c>
      <c r="L2073" s="3">
        <f t="shared" ref="L2073:L2087" si="1362">+ROUND(+IF(J2073="",0,J2073*K2073),2)</f>
        <v>93922.92</v>
      </c>
      <c r="M2073" s="3">
        <v>93922.92</v>
      </c>
      <c r="N2073" s="3">
        <f t="shared" ref="N2073:N2087" si="1363">+ROUND(+IF(J2073="",0,J2073*M2073),2)</f>
        <v>93922.92</v>
      </c>
      <c r="O2073" s="3">
        <f t="shared" ref="O2073:P2087" si="1364">+M2073-K2073</f>
        <v>0</v>
      </c>
      <c r="P2073" s="3">
        <f t="shared" si="1364"/>
        <v>0</v>
      </c>
      <c r="R2073" s="3">
        <f t="shared" ref="R2073:R2087" si="1365">+ROUND($K2073*F2073,2)</f>
        <v>0</v>
      </c>
      <c r="S2073" s="3">
        <f t="shared" ref="S2073:S2087" si="1366">+ROUND($K2073*G2073,2)</f>
        <v>0</v>
      </c>
      <c r="T2073" s="3">
        <f t="shared" ref="T2073:T2087" si="1367">+ROUND($K2073*H2073,2)</f>
        <v>0</v>
      </c>
      <c r="U2073" s="3">
        <f t="shared" ref="U2073:U2087" si="1368">+ROUND($K2073*I2073,2)</f>
        <v>0</v>
      </c>
    </row>
    <row r="2074" spans="2:21" s="1" customFormat="1" ht="15" hidden="1" customHeight="1" x14ac:dyDescent="0.3">
      <c r="B2074" s="4" t="s">
        <v>3873</v>
      </c>
      <c r="C2074" s="4" t="s">
        <v>3874</v>
      </c>
      <c r="D2074" s="3" t="s">
        <v>28</v>
      </c>
      <c r="E2074" s="18">
        <v>3</v>
      </c>
      <c r="F2074" s="18"/>
      <c r="G2074" s="18"/>
      <c r="H2074" s="18"/>
      <c r="I2074" s="18"/>
      <c r="J2074" s="97">
        <f t="shared" si="1361"/>
        <v>3</v>
      </c>
      <c r="K2074" s="3">
        <v>12500</v>
      </c>
      <c r="L2074" s="3">
        <f t="shared" si="1362"/>
        <v>37500</v>
      </c>
      <c r="M2074" s="3">
        <v>12500</v>
      </c>
      <c r="N2074" s="3">
        <f t="shared" si="1363"/>
        <v>37500</v>
      </c>
      <c r="O2074" s="3">
        <f t="shared" si="1364"/>
        <v>0</v>
      </c>
      <c r="P2074" s="3">
        <f t="shared" si="1364"/>
        <v>0</v>
      </c>
      <c r="R2074" s="3">
        <f t="shared" si="1365"/>
        <v>0</v>
      </c>
      <c r="S2074" s="3">
        <f t="shared" si="1366"/>
        <v>0</v>
      </c>
      <c r="T2074" s="3">
        <f t="shared" si="1367"/>
        <v>0</v>
      </c>
      <c r="U2074" s="3">
        <f t="shared" si="1368"/>
        <v>0</v>
      </c>
    </row>
    <row r="2075" spans="2:21" s="1" customFormat="1" ht="15" hidden="1" customHeight="1" x14ac:dyDescent="0.3">
      <c r="B2075" s="4" t="s">
        <v>3875</v>
      </c>
      <c r="C2075" s="4" t="s">
        <v>3876</v>
      </c>
      <c r="D2075" s="3" t="s">
        <v>28</v>
      </c>
      <c r="E2075" s="18">
        <v>1043</v>
      </c>
      <c r="F2075" s="18"/>
      <c r="G2075" s="18"/>
      <c r="H2075" s="18">
        <f>VLOOKUP(B2075,'MM-5'!$B$12:$G$255,4,FALSE)</f>
        <v>125</v>
      </c>
      <c r="I2075" s="18"/>
      <c r="J2075" s="97">
        <f t="shared" si="1361"/>
        <v>1168</v>
      </c>
      <c r="K2075" s="3">
        <v>335.45</v>
      </c>
      <c r="L2075" s="3">
        <f t="shared" si="1362"/>
        <v>391805.6</v>
      </c>
      <c r="M2075" s="3">
        <v>335.45</v>
      </c>
      <c r="N2075" s="3">
        <f t="shared" si="1363"/>
        <v>391805.6</v>
      </c>
      <c r="O2075" s="3">
        <f t="shared" si="1364"/>
        <v>0</v>
      </c>
      <c r="P2075" s="3">
        <f t="shared" si="1364"/>
        <v>0</v>
      </c>
      <c r="R2075" s="3">
        <f t="shared" si="1365"/>
        <v>0</v>
      </c>
      <c r="S2075" s="3">
        <f t="shared" si="1366"/>
        <v>0</v>
      </c>
      <c r="T2075" s="3">
        <f t="shared" si="1367"/>
        <v>41931.25</v>
      </c>
      <c r="U2075" s="3">
        <f t="shared" si="1368"/>
        <v>0</v>
      </c>
    </row>
    <row r="2076" spans="2:21" s="1" customFormat="1" ht="15" hidden="1" customHeight="1" x14ac:dyDescent="0.3">
      <c r="B2076" s="4" t="s">
        <v>3877</v>
      </c>
      <c r="C2076" s="4" t="s">
        <v>3878</v>
      </c>
      <c r="D2076" s="3" t="s">
        <v>28</v>
      </c>
      <c r="E2076" s="18">
        <v>4</v>
      </c>
      <c r="F2076" s="18"/>
      <c r="G2076" s="18"/>
      <c r="H2076" s="18">
        <f>VLOOKUP(B2076,'MM-5'!$B$12:$G$255,4,FALSE)</f>
        <v>4</v>
      </c>
      <c r="I2076" s="18"/>
      <c r="J2076" s="97">
        <f t="shared" si="1361"/>
        <v>8</v>
      </c>
      <c r="K2076" s="3">
        <v>68.64</v>
      </c>
      <c r="L2076" s="3">
        <f t="shared" si="1362"/>
        <v>549.12</v>
      </c>
      <c r="M2076" s="3">
        <v>68.64</v>
      </c>
      <c r="N2076" s="3">
        <f t="shared" si="1363"/>
        <v>549.12</v>
      </c>
      <c r="O2076" s="3">
        <f t="shared" si="1364"/>
        <v>0</v>
      </c>
      <c r="P2076" s="3">
        <f t="shared" si="1364"/>
        <v>0</v>
      </c>
      <c r="R2076" s="3">
        <f t="shared" si="1365"/>
        <v>0</v>
      </c>
      <c r="S2076" s="3">
        <f t="shared" si="1366"/>
        <v>0</v>
      </c>
      <c r="T2076" s="3">
        <f t="shared" si="1367"/>
        <v>274.56</v>
      </c>
      <c r="U2076" s="3">
        <f t="shared" si="1368"/>
        <v>0</v>
      </c>
    </row>
    <row r="2077" spans="2:21" s="1" customFormat="1" ht="15" hidden="1" customHeight="1" x14ac:dyDescent="0.3">
      <c r="B2077" s="4" t="s">
        <v>3879</v>
      </c>
      <c r="C2077" s="4" t="s">
        <v>3880</v>
      </c>
      <c r="D2077" s="3" t="s">
        <v>28</v>
      </c>
      <c r="E2077" s="18">
        <v>4</v>
      </c>
      <c r="F2077" s="18"/>
      <c r="G2077" s="18"/>
      <c r="H2077" s="18">
        <f>VLOOKUP(B2077,'MM-5'!$B$12:$G$255,4,FALSE)</f>
        <v>4</v>
      </c>
      <c r="I2077" s="18"/>
      <c r="J2077" s="97">
        <f t="shared" si="1361"/>
        <v>8</v>
      </c>
      <c r="K2077" s="3">
        <v>289</v>
      </c>
      <c r="L2077" s="3">
        <f t="shared" si="1362"/>
        <v>2312</v>
      </c>
      <c r="M2077" s="3">
        <v>289</v>
      </c>
      <c r="N2077" s="3">
        <f t="shared" si="1363"/>
        <v>2312</v>
      </c>
      <c r="O2077" s="3">
        <f t="shared" si="1364"/>
        <v>0</v>
      </c>
      <c r="P2077" s="3">
        <f t="shared" si="1364"/>
        <v>0</v>
      </c>
      <c r="R2077" s="3">
        <f t="shared" si="1365"/>
        <v>0</v>
      </c>
      <c r="S2077" s="3">
        <f t="shared" si="1366"/>
        <v>0</v>
      </c>
      <c r="T2077" s="3">
        <f t="shared" si="1367"/>
        <v>1156</v>
      </c>
      <c r="U2077" s="3">
        <f t="shared" si="1368"/>
        <v>0</v>
      </c>
    </row>
    <row r="2078" spans="2:21" s="1" customFormat="1" ht="15" hidden="1" customHeight="1" x14ac:dyDescent="0.3">
      <c r="B2078" s="4" t="s">
        <v>3881</v>
      </c>
      <c r="C2078" s="4" t="s">
        <v>3882</v>
      </c>
      <c r="D2078" s="3" t="s">
        <v>28</v>
      </c>
      <c r="E2078" s="18">
        <v>2</v>
      </c>
      <c r="F2078" s="18"/>
      <c r="G2078" s="18"/>
      <c r="H2078" s="18">
        <f>VLOOKUP(B2078,'MM-5'!$B$12:$G$255,4,FALSE)</f>
        <v>5</v>
      </c>
      <c r="I2078" s="18"/>
      <c r="J2078" s="97">
        <f t="shared" si="1361"/>
        <v>7</v>
      </c>
      <c r="K2078" s="3">
        <v>271.22000000000003</v>
      </c>
      <c r="L2078" s="3">
        <f t="shared" si="1362"/>
        <v>1898.54</v>
      </c>
      <c r="M2078" s="3">
        <v>271.22000000000003</v>
      </c>
      <c r="N2078" s="3">
        <f t="shared" si="1363"/>
        <v>1898.54</v>
      </c>
      <c r="O2078" s="3">
        <f t="shared" si="1364"/>
        <v>0</v>
      </c>
      <c r="P2078" s="3">
        <f t="shared" si="1364"/>
        <v>0</v>
      </c>
      <c r="R2078" s="3">
        <f t="shared" si="1365"/>
        <v>0</v>
      </c>
      <c r="S2078" s="3">
        <f t="shared" si="1366"/>
        <v>0</v>
      </c>
      <c r="T2078" s="3">
        <f t="shared" si="1367"/>
        <v>1356.1</v>
      </c>
      <c r="U2078" s="3">
        <f t="shared" si="1368"/>
        <v>0</v>
      </c>
    </row>
    <row r="2079" spans="2:21" s="1" customFormat="1" ht="15" hidden="1" customHeight="1" x14ac:dyDescent="0.3">
      <c r="B2079" s="4" t="s">
        <v>3883</v>
      </c>
      <c r="C2079" s="4" t="s">
        <v>3884</v>
      </c>
      <c r="D2079" s="3" t="s">
        <v>28</v>
      </c>
      <c r="E2079" s="18">
        <v>46</v>
      </c>
      <c r="F2079" s="18"/>
      <c r="G2079" s="18"/>
      <c r="H2079" s="18">
        <f>VLOOKUP(B2079,'MM-5'!$B$12:$G$255,4,FALSE)</f>
        <v>3</v>
      </c>
      <c r="I2079" s="18"/>
      <c r="J2079" s="97">
        <f t="shared" si="1361"/>
        <v>49</v>
      </c>
      <c r="K2079" s="3">
        <v>289.14999999999998</v>
      </c>
      <c r="L2079" s="3">
        <f t="shared" si="1362"/>
        <v>14168.35</v>
      </c>
      <c r="M2079" s="3">
        <v>289.14999999999998</v>
      </c>
      <c r="N2079" s="3">
        <f t="shared" si="1363"/>
        <v>14168.35</v>
      </c>
      <c r="O2079" s="3">
        <f t="shared" si="1364"/>
        <v>0</v>
      </c>
      <c r="P2079" s="3">
        <f t="shared" si="1364"/>
        <v>0</v>
      </c>
      <c r="R2079" s="3">
        <f t="shared" si="1365"/>
        <v>0</v>
      </c>
      <c r="S2079" s="3">
        <f t="shared" si="1366"/>
        <v>0</v>
      </c>
      <c r="T2079" s="3">
        <f t="shared" si="1367"/>
        <v>867.45</v>
      </c>
      <c r="U2079" s="3">
        <f t="shared" si="1368"/>
        <v>0</v>
      </c>
    </row>
    <row r="2080" spans="2:21" s="1" customFormat="1" ht="15" hidden="1" customHeight="1" x14ac:dyDescent="0.3">
      <c r="B2080" s="4" t="s">
        <v>3885</v>
      </c>
      <c r="C2080" s="4" t="s">
        <v>3886</v>
      </c>
      <c r="D2080" s="3" t="s">
        <v>28</v>
      </c>
      <c r="E2080" s="18">
        <v>6</v>
      </c>
      <c r="F2080" s="18"/>
      <c r="G2080" s="18"/>
      <c r="H2080" s="18"/>
      <c r="I2080" s="18"/>
      <c r="J2080" s="97">
        <f t="shared" si="1361"/>
        <v>6</v>
      </c>
      <c r="K2080" s="3">
        <v>62.6</v>
      </c>
      <c r="L2080" s="3">
        <f t="shared" si="1362"/>
        <v>375.6</v>
      </c>
      <c r="M2080" s="3">
        <v>62.6</v>
      </c>
      <c r="N2080" s="3">
        <f t="shared" si="1363"/>
        <v>375.6</v>
      </c>
      <c r="O2080" s="3">
        <f t="shared" si="1364"/>
        <v>0</v>
      </c>
      <c r="P2080" s="3">
        <f t="shared" si="1364"/>
        <v>0</v>
      </c>
      <c r="R2080" s="3">
        <f t="shared" si="1365"/>
        <v>0</v>
      </c>
      <c r="S2080" s="3">
        <f t="shared" si="1366"/>
        <v>0</v>
      </c>
      <c r="T2080" s="3">
        <f t="shared" si="1367"/>
        <v>0</v>
      </c>
      <c r="U2080" s="3">
        <f t="shared" si="1368"/>
        <v>0</v>
      </c>
    </row>
    <row r="2081" spans="2:21" s="1" customFormat="1" ht="15" hidden="1" customHeight="1" x14ac:dyDescent="0.3">
      <c r="B2081" s="4" t="s">
        <v>3887</v>
      </c>
      <c r="C2081" s="4" t="s">
        <v>3888</v>
      </c>
      <c r="D2081" s="3" t="s">
        <v>28</v>
      </c>
      <c r="E2081" s="18">
        <v>46</v>
      </c>
      <c r="F2081" s="18"/>
      <c r="G2081" s="18"/>
      <c r="H2081" s="18">
        <f>VLOOKUP(B2081,'MM-5'!$B$12:$G$255,4,FALSE)</f>
        <v>3</v>
      </c>
      <c r="I2081" s="18"/>
      <c r="J2081" s="97">
        <f t="shared" si="1361"/>
        <v>49</v>
      </c>
      <c r="K2081" s="3">
        <v>315</v>
      </c>
      <c r="L2081" s="3">
        <f t="shared" si="1362"/>
        <v>15435</v>
      </c>
      <c r="M2081" s="3">
        <v>315</v>
      </c>
      <c r="N2081" s="3">
        <f t="shared" si="1363"/>
        <v>15435</v>
      </c>
      <c r="O2081" s="3">
        <f t="shared" si="1364"/>
        <v>0</v>
      </c>
      <c r="P2081" s="3">
        <f t="shared" si="1364"/>
        <v>0</v>
      </c>
      <c r="R2081" s="3">
        <f t="shared" si="1365"/>
        <v>0</v>
      </c>
      <c r="S2081" s="3">
        <f t="shared" si="1366"/>
        <v>0</v>
      </c>
      <c r="T2081" s="3">
        <f t="shared" si="1367"/>
        <v>945</v>
      </c>
      <c r="U2081" s="3">
        <f t="shared" si="1368"/>
        <v>0</v>
      </c>
    </row>
    <row r="2082" spans="2:21" s="1" customFormat="1" ht="15" hidden="1" customHeight="1" x14ac:dyDescent="0.3">
      <c r="B2082" s="4" t="s">
        <v>3889</v>
      </c>
      <c r="C2082" s="4" t="s">
        <v>3890</v>
      </c>
      <c r="D2082" s="3" t="s">
        <v>28</v>
      </c>
      <c r="E2082" s="18">
        <v>1</v>
      </c>
      <c r="F2082" s="18"/>
      <c r="G2082" s="18"/>
      <c r="H2082" s="18"/>
      <c r="I2082" s="18"/>
      <c r="J2082" s="97">
        <f t="shared" si="1361"/>
        <v>1</v>
      </c>
      <c r="K2082" s="3">
        <v>2178</v>
      </c>
      <c r="L2082" s="3">
        <f t="shared" si="1362"/>
        <v>2178</v>
      </c>
      <c r="M2082" s="3">
        <v>2178</v>
      </c>
      <c r="N2082" s="3">
        <f t="shared" si="1363"/>
        <v>2178</v>
      </c>
      <c r="O2082" s="3">
        <f t="shared" si="1364"/>
        <v>0</v>
      </c>
      <c r="P2082" s="3">
        <f t="shared" si="1364"/>
        <v>0</v>
      </c>
      <c r="R2082" s="3">
        <f t="shared" si="1365"/>
        <v>0</v>
      </c>
      <c r="S2082" s="3">
        <f t="shared" si="1366"/>
        <v>0</v>
      </c>
      <c r="T2082" s="3">
        <f t="shared" si="1367"/>
        <v>0</v>
      </c>
      <c r="U2082" s="3">
        <f t="shared" si="1368"/>
        <v>0</v>
      </c>
    </row>
    <row r="2083" spans="2:21" s="1" customFormat="1" ht="15" hidden="1" customHeight="1" x14ac:dyDescent="0.3">
      <c r="B2083" s="4" t="s">
        <v>3891</v>
      </c>
      <c r="C2083" s="4" t="s">
        <v>3892</v>
      </c>
      <c r="D2083" s="3" t="s">
        <v>28</v>
      </c>
      <c r="E2083" s="18">
        <v>8</v>
      </c>
      <c r="F2083" s="18"/>
      <c r="G2083" s="18"/>
      <c r="H2083" s="18">
        <f>VLOOKUP(B2083,'MM-5'!$B$12:$G$255,4,FALSE)</f>
        <v>13</v>
      </c>
      <c r="I2083" s="18"/>
      <c r="J2083" s="97">
        <f t="shared" si="1361"/>
        <v>21</v>
      </c>
      <c r="K2083" s="3">
        <v>270.22000000000003</v>
      </c>
      <c r="L2083" s="3">
        <f t="shared" si="1362"/>
        <v>5674.62</v>
      </c>
      <c r="M2083" s="3">
        <v>270.22000000000003</v>
      </c>
      <c r="N2083" s="3">
        <f t="shared" si="1363"/>
        <v>5674.62</v>
      </c>
      <c r="O2083" s="3">
        <f t="shared" si="1364"/>
        <v>0</v>
      </c>
      <c r="P2083" s="3">
        <f t="shared" si="1364"/>
        <v>0</v>
      </c>
      <c r="R2083" s="3">
        <f t="shared" si="1365"/>
        <v>0</v>
      </c>
      <c r="S2083" s="3">
        <f t="shared" si="1366"/>
        <v>0</v>
      </c>
      <c r="T2083" s="3">
        <f t="shared" si="1367"/>
        <v>3512.86</v>
      </c>
      <c r="U2083" s="3">
        <f t="shared" si="1368"/>
        <v>0</v>
      </c>
    </row>
    <row r="2084" spans="2:21" s="1" customFormat="1" ht="15" hidden="1" customHeight="1" x14ac:dyDescent="0.3">
      <c r="B2084" s="4" t="s">
        <v>3893</v>
      </c>
      <c r="C2084" s="4" t="s">
        <v>3894</v>
      </c>
      <c r="D2084" s="3" t="s">
        <v>28</v>
      </c>
      <c r="E2084" s="18">
        <v>1</v>
      </c>
      <c r="F2084" s="18"/>
      <c r="G2084" s="18"/>
      <c r="H2084" s="18"/>
      <c r="I2084" s="18"/>
      <c r="J2084" s="97">
        <f t="shared" si="1361"/>
        <v>1</v>
      </c>
      <c r="K2084" s="3">
        <v>152.82</v>
      </c>
      <c r="L2084" s="3">
        <f t="shared" si="1362"/>
        <v>152.82</v>
      </c>
      <c r="M2084" s="3">
        <v>152.82</v>
      </c>
      <c r="N2084" s="3">
        <f t="shared" si="1363"/>
        <v>152.82</v>
      </c>
      <c r="O2084" s="3">
        <f t="shared" si="1364"/>
        <v>0</v>
      </c>
      <c r="P2084" s="3">
        <f t="shared" si="1364"/>
        <v>0</v>
      </c>
      <c r="R2084" s="3">
        <f t="shared" si="1365"/>
        <v>0</v>
      </c>
      <c r="S2084" s="3">
        <f t="shared" si="1366"/>
        <v>0</v>
      </c>
      <c r="T2084" s="3">
        <f t="shared" si="1367"/>
        <v>0</v>
      </c>
      <c r="U2084" s="3">
        <f t="shared" si="1368"/>
        <v>0</v>
      </c>
    </row>
    <row r="2085" spans="2:21" s="1" customFormat="1" ht="15" hidden="1" customHeight="1" x14ac:dyDescent="0.3">
      <c r="B2085" s="4" t="s">
        <v>3895</v>
      </c>
      <c r="C2085" s="4" t="s">
        <v>3896</v>
      </c>
      <c r="D2085" s="3" t="s">
        <v>28</v>
      </c>
      <c r="E2085" s="18">
        <v>8</v>
      </c>
      <c r="F2085" s="18"/>
      <c r="G2085" s="18"/>
      <c r="H2085" s="18"/>
      <c r="I2085" s="18"/>
      <c r="J2085" s="97">
        <f t="shared" si="1361"/>
        <v>8</v>
      </c>
      <c r="K2085" s="3">
        <v>119.18</v>
      </c>
      <c r="L2085" s="3">
        <f t="shared" si="1362"/>
        <v>953.44</v>
      </c>
      <c r="M2085" s="3">
        <v>119.18</v>
      </c>
      <c r="N2085" s="3">
        <f t="shared" si="1363"/>
        <v>953.44</v>
      </c>
      <c r="O2085" s="3">
        <f t="shared" si="1364"/>
        <v>0</v>
      </c>
      <c r="P2085" s="3">
        <f t="shared" si="1364"/>
        <v>0</v>
      </c>
      <c r="R2085" s="3">
        <f t="shared" si="1365"/>
        <v>0</v>
      </c>
      <c r="S2085" s="3">
        <f t="shared" si="1366"/>
        <v>0</v>
      </c>
      <c r="T2085" s="3">
        <f t="shared" si="1367"/>
        <v>0</v>
      </c>
      <c r="U2085" s="3">
        <f t="shared" si="1368"/>
        <v>0</v>
      </c>
    </row>
    <row r="2086" spans="2:21" s="1" customFormat="1" ht="15" hidden="1" customHeight="1" x14ac:dyDescent="0.3">
      <c r="B2086" s="4" t="s">
        <v>3897</v>
      </c>
      <c r="C2086" s="4" t="s">
        <v>3898</v>
      </c>
      <c r="D2086" s="3" t="s">
        <v>28</v>
      </c>
      <c r="E2086" s="18">
        <v>8</v>
      </c>
      <c r="F2086" s="18"/>
      <c r="G2086" s="18"/>
      <c r="H2086" s="18">
        <f>VLOOKUP(B2086,'MM-5'!$B$12:$G$255,4,FALSE)</f>
        <v>45</v>
      </c>
      <c r="I2086" s="18"/>
      <c r="J2086" s="97">
        <f t="shared" si="1361"/>
        <v>53</v>
      </c>
      <c r="K2086" s="3">
        <v>428</v>
      </c>
      <c r="L2086" s="3">
        <f t="shared" si="1362"/>
        <v>22684</v>
      </c>
      <c r="M2086" s="3">
        <v>428</v>
      </c>
      <c r="N2086" s="3">
        <f t="shared" si="1363"/>
        <v>22684</v>
      </c>
      <c r="O2086" s="3">
        <f t="shared" si="1364"/>
        <v>0</v>
      </c>
      <c r="P2086" s="3">
        <f t="shared" si="1364"/>
        <v>0</v>
      </c>
      <c r="R2086" s="3">
        <f t="shared" si="1365"/>
        <v>0</v>
      </c>
      <c r="S2086" s="3">
        <f t="shared" si="1366"/>
        <v>0</v>
      </c>
      <c r="T2086" s="3">
        <f t="shared" si="1367"/>
        <v>19260</v>
      </c>
      <c r="U2086" s="3">
        <f t="shared" si="1368"/>
        <v>0</v>
      </c>
    </row>
    <row r="2087" spans="2:21" s="1" customFormat="1" ht="15" hidden="1" customHeight="1" x14ac:dyDescent="0.3">
      <c r="B2087" s="4" t="s">
        <v>3899</v>
      </c>
      <c r="C2087" s="4" t="s">
        <v>3900</v>
      </c>
      <c r="D2087" s="3" t="s">
        <v>28</v>
      </c>
      <c r="E2087" s="18">
        <v>1</v>
      </c>
      <c r="F2087" s="18"/>
      <c r="G2087" s="18"/>
      <c r="H2087" s="18"/>
      <c r="I2087" s="18"/>
      <c r="J2087" s="97">
        <f t="shared" si="1361"/>
        <v>1</v>
      </c>
      <c r="K2087" s="3">
        <v>69620</v>
      </c>
      <c r="L2087" s="3">
        <f t="shared" si="1362"/>
        <v>69620</v>
      </c>
      <c r="M2087" s="3">
        <v>69620</v>
      </c>
      <c r="N2087" s="3">
        <f t="shared" si="1363"/>
        <v>69620</v>
      </c>
      <c r="O2087" s="3">
        <f t="shared" si="1364"/>
        <v>0</v>
      </c>
      <c r="P2087" s="3">
        <f t="shared" si="1364"/>
        <v>0</v>
      </c>
      <c r="R2087" s="3">
        <f t="shared" si="1365"/>
        <v>0</v>
      </c>
      <c r="S2087" s="3">
        <f t="shared" si="1366"/>
        <v>0</v>
      </c>
      <c r="T2087" s="3">
        <f t="shared" si="1367"/>
        <v>0</v>
      </c>
      <c r="U2087" s="3">
        <f t="shared" si="1368"/>
        <v>0</v>
      </c>
    </row>
    <row r="2088" spans="2:21" s="1" customFormat="1" ht="25.2" hidden="1" customHeight="1" x14ac:dyDescent="0.3">
      <c r="B2088" s="12" t="s">
        <v>3901</v>
      </c>
      <c r="C2088" s="12" t="s">
        <v>3902</v>
      </c>
      <c r="D2088" s="13"/>
      <c r="E2088" s="17"/>
      <c r="F2088" s="17"/>
      <c r="G2088" s="17"/>
      <c r="H2088" s="17"/>
      <c r="I2088" s="17"/>
      <c r="J2088" s="17"/>
      <c r="K2088" s="13"/>
      <c r="L2088" s="13">
        <f>SUM(L2089:L2097)</f>
        <v>58194.67</v>
      </c>
      <c r="M2088" s="13"/>
      <c r="N2088" s="13">
        <f>SUM(N2089:N2097)</f>
        <v>58194.67</v>
      </c>
      <c r="O2088" s="13"/>
      <c r="P2088" s="13">
        <f>SUM(P2089:P2097)</f>
        <v>0</v>
      </c>
      <c r="R2088" s="13">
        <f t="shared" ref="R2088:U2088" si="1369">SUM(R2089:R2097)</f>
        <v>0</v>
      </c>
      <c r="S2088" s="13">
        <f t="shared" si="1369"/>
        <v>0</v>
      </c>
      <c r="T2088" s="13">
        <f t="shared" si="1369"/>
        <v>1953.8400000000001</v>
      </c>
      <c r="U2088" s="13">
        <f t="shared" si="1369"/>
        <v>0</v>
      </c>
    </row>
    <row r="2089" spans="2:21" s="1" customFormat="1" ht="15" hidden="1" customHeight="1" x14ac:dyDescent="0.3">
      <c r="B2089" s="4" t="s">
        <v>3903</v>
      </c>
      <c r="C2089" s="4" t="s">
        <v>3904</v>
      </c>
      <c r="D2089" s="3" t="s">
        <v>28</v>
      </c>
      <c r="E2089" s="18">
        <v>1</v>
      </c>
      <c r="F2089" s="18"/>
      <c r="G2089" s="18"/>
      <c r="H2089" s="18"/>
      <c r="I2089" s="18"/>
      <c r="J2089" s="97">
        <f t="shared" ref="J2089:J2097" si="1370">SUM(E2089:I2089)</f>
        <v>1</v>
      </c>
      <c r="K2089" s="3">
        <v>6672.9</v>
      </c>
      <c r="L2089" s="3">
        <f t="shared" ref="L2089:L2097" si="1371">+ROUND(+IF(J2089="",0,J2089*K2089),2)</f>
        <v>6672.9</v>
      </c>
      <c r="M2089" s="3">
        <v>6672.9</v>
      </c>
      <c r="N2089" s="3">
        <f t="shared" ref="N2089:N2097" si="1372">+ROUND(+IF(J2089="",0,J2089*M2089),2)</f>
        <v>6672.9</v>
      </c>
      <c r="O2089" s="3">
        <f t="shared" ref="O2089:P2097" si="1373">+M2089-K2089</f>
        <v>0</v>
      </c>
      <c r="P2089" s="3">
        <f t="shared" si="1373"/>
        <v>0</v>
      </c>
      <c r="R2089" s="3">
        <f t="shared" ref="R2089:R2097" si="1374">+ROUND($K2089*F2089,2)</f>
        <v>0</v>
      </c>
      <c r="S2089" s="3">
        <f t="shared" ref="S2089:S2097" si="1375">+ROUND($K2089*G2089,2)</f>
        <v>0</v>
      </c>
      <c r="T2089" s="3">
        <f t="shared" ref="T2089:T2097" si="1376">+ROUND($K2089*H2089,2)</f>
        <v>0</v>
      </c>
      <c r="U2089" s="3">
        <f t="shared" ref="U2089:U2097" si="1377">+ROUND($K2089*I2089,2)</f>
        <v>0</v>
      </c>
    </row>
    <row r="2090" spans="2:21" s="1" customFormat="1" ht="15" hidden="1" customHeight="1" x14ac:dyDescent="0.3">
      <c r="B2090" s="4" t="s">
        <v>3905</v>
      </c>
      <c r="C2090" s="4" t="s">
        <v>3906</v>
      </c>
      <c r="D2090" s="3" t="s">
        <v>28</v>
      </c>
      <c r="E2090" s="18">
        <v>5</v>
      </c>
      <c r="F2090" s="18"/>
      <c r="G2090" s="18"/>
      <c r="H2090" s="18"/>
      <c r="I2090" s="18"/>
      <c r="J2090" s="97">
        <f t="shared" si="1370"/>
        <v>5</v>
      </c>
      <c r="K2090" s="3">
        <v>1087.53</v>
      </c>
      <c r="L2090" s="3">
        <f t="shared" si="1371"/>
        <v>5437.65</v>
      </c>
      <c r="M2090" s="3">
        <v>1087.53</v>
      </c>
      <c r="N2090" s="3">
        <f t="shared" si="1372"/>
        <v>5437.65</v>
      </c>
      <c r="O2090" s="3">
        <f t="shared" si="1373"/>
        <v>0</v>
      </c>
      <c r="P2090" s="3">
        <f t="shared" si="1373"/>
        <v>0</v>
      </c>
      <c r="R2090" s="3">
        <f t="shared" si="1374"/>
        <v>0</v>
      </c>
      <c r="S2090" s="3">
        <f t="shared" si="1375"/>
        <v>0</v>
      </c>
      <c r="T2090" s="3">
        <f t="shared" si="1376"/>
        <v>0</v>
      </c>
      <c r="U2090" s="3">
        <f t="shared" si="1377"/>
        <v>0</v>
      </c>
    </row>
    <row r="2091" spans="2:21" s="1" customFormat="1" ht="15" hidden="1" customHeight="1" x14ac:dyDescent="0.3">
      <c r="B2091" s="4" t="s">
        <v>3907</v>
      </c>
      <c r="C2091" s="4" t="s">
        <v>3908</v>
      </c>
      <c r="D2091" s="3" t="s">
        <v>28</v>
      </c>
      <c r="E2091" s="18">
        <v>15</v>
      </c>
      <c r="F2091" s="18"/>
      <c r="G2091" s="18"/>
      <c r="H2091" s="18"/>
      <c r="I2091" s="18"/>
      <c r="J2091" s="97">
        <f t="shared" si="1370"/>
        <v>15</v>
      </c>
      <c r="K2091" s="3">
        <v>588.29999999999995</v>
      </c>
      <c r="L2091" s="3">
        <f t="shared" si="1371"/>
        <v>8824.5</v>
      </c>
      <c r="M2091" s="3">
        <v>588.29999999999995</v>
      </c>
      <c r="N2091" s="3">
        <f t="shared" si="1372"/>
        <v>8824.5</v>
      </c>
      <c r="O2091" s="3">
        <f t="shared" si="1373"/>
        <v>0</v>
      </c>
      <c r="P2091" s="3">
        <f t="shared" si="1373"/>
        <v>0</v>
      </c>
      <c r="R2091" s="3">
        <f t="shared" si="1374"/>
        <v>0</v>
      </c>
      <c r="S2091" s="3">
        <f t="shared" si="1375"/>
        <v>0</v>
      </c>
      <c r="T2091" s="3">
        <f t="shared" si="1376"/>
        <v>0</v>
      </c>
      <c r="U2091" s="3">
        <f t="shared" si="1377"/>
        <v>0</v>
      </c>
    </row>
    <row r="2092" spans="2:21" s="1" customFormat="1" ht="15" hidden="1" customHeight="1" x14ac:dyDescent="0.3">
      <c r="B2092" s="4" t="s">
        <v>3909</v>
      </c>
      <c r="C2092" s="4" t="s">
        <v>3910</v>
      </c>
      <c r="D2092" s="3" t="s">
        <v>28</v>
      </c>
      <c r="E2092" s="18">
        <v>15</v>
      </c>
      <c r="F2092" s="18"/>
      <c r="G2092" s="18"/>
      <c r="H2092" s="18"/>
      <c r="I2092" s="18"/>
      <c r="J2092" s="97">
        <f t="shared" si="1370"/>
        <v>15</v>
      </c>
      <c r="K2092" s="3">
        <v>14.4</v>
      </c>
      <c r="L2092" s="3">
        <f t="shared" si="1371"/>
        <v>216</v>
      </c>
      <c r="M2092" s="3">
        <v>14.4</v>
      </c>
      <c r="N2092" s="3">
        <f t="shared" si="1372"/>
        <v>216</v>
      </c>
      <c r="O2092" s="3">
        <f t="shared" si="1373"/>
        <v>0</v>
      </c>
      <c r="P2092" s="3">
        <f t="shared" si="1373"/>
        <v>0</v>
      </c>
      <c r="R2092" s="3">
        <f t="shared" si="1374"/>
        <v>0</v>
      </c>
      <c r="S2092" s="3">
        <f t="shared" si="1375"/>
        <v>0</v>
      </c>
      <c r="T2092" s="3">
        <f t="shared" si="1376"/>
        <v>0</v>
      </c>
      <c r="U2092" s="3">
        <f t="shared" si="1377"/>
        <v>0</v>
      </c>
    </row>
    <row r="2093" spans="2:21" s="1" customFormat="1" ht="15" hidden="1" customHeight="1" x14ac:dyDescent="0.3">
      <c r="B2093" s="4" t="s">
        <v>3911</v>
      </c>
      <c r="C2093" s="4" t="s">
        <v>3912</v>
      </c>
      <c r="D2093" s="3" t="s">
        <v>28</v>
      </c>
      <c r="E2093" s="18">
        <v>4</v>
      </c>
      <c r="F2093" s="18"/>
      <c r="G2093" s="18"/>
      <c r="H2093" s="18"/>
      <c r="I2093" s="18"/>
      <c r="J2093" s="97">
        <f t="shared" si="1370"/>
        <v>4</v>
      </c>
      <c r="K2093" s="3">
        <v>799.2</v>
      </c>
      <c r="L2093" s="3">
        <f t="shared" si="1371"/>
        <v>3196.8</v>
      </c>
      <c r="M2093" s="3">
        <v>799.2</v>
      </c>
      <c r="N2093" s="3">
        <f t="shared" si="1372"/>
        <v>3196.8</v>
      </c>
      <c r="O2093" s="3">
        <f t="shared" si="1373"/>
        <v>0</v>
      </c>
      <c r="P2093" s="3">
        <f t="shared" si="1373"/>
        <v>0</v>
      </c>
      <c r="R2093" s="3">
        <f t="shared" si="1374"/>
        <v>0</v>
      </c>
      <c r="S2093" s="3">
        <f t="shared" si="1375"/>
        <v>0</v>
      </c>
      <c r="T2093" s="3">
        <f t="shared" si="1376"/>
        <v>0</v>
      </c>
      <c r="U2093" s="3">
        <f t="shared" si="1377"/>
        <v>0</v>
      </c>
    </row>
    <row r="2094" spans="2:21" s="1" customFormat="1" ht="15" hidden="1" customHeight="1" x14ac:dyDescent="0.3">
      <c r="B2094" s="4" t="s">
        <v>3913</v>
      </c>
      <c r="C2094" s="4" t="s">
        <v>3914</v>
      </c>
      <c r="D2094" s="3" t="s">
        <v>28</v>
      </c>
      <c r="E2094" s="18">
        <v>220</v>
      </c>
      <c r="F2094" s="18"/>
      <c r="G2094" s="18"/>
      <c r="H2094" s="18">
        <f>VLOOKUP(B2094,'MM-5'!$B$12:$G$255,4,FALSE)</f>
        <v>18</v>
      </c>
      <c r="I2094" s="18"/>
      <c r="J2094" s="97">
        <f t="shared" si="1370"/>
        <v>238</v>
      </c>
      <c r="K2094" s="3">
        <v>81.3</v>
      </c>
      <c r="L2094" s="3">
        <f t="shared" si="1371"/>
        <v>19349.400000000001</v>
      </c>
      <c r="M2094" s="3">
        <v>81.3</v>
      </c>
      <c r="N2094" s="3">
        <f t="shared" si="1372"/>
        <v>19349.400000000001</v>
      </c>
      <c r="O2094" s="3">
        <f t="shared" si="1373"/>
        <v>0</v>
      </c>
      <c r="P2094" s="3">
        <f t="shared" si="1373"/>
        <v>0</v>
      </c>
      <c r="R2094" s="3">
        <f t="shared" si="1374"/>
        <v>0</v>
      </c>
      <c r="S2094" s="3">
        <f t="shared" si="1375"/>
        <v>0</v>
      </c>
      <c r="T2094" s="3">
        <f t="shared" si="1376"/>
        <v>1463.4</v>
      </c>
      <c r="U2094" s="3">
        <f t="shared" si="1377"/>
        <v>0</v>
      </c>
    </row>
    <row r="2095" spans="2:21" s="1" customFormat="1" ht="15" hidden="1" customHeight="1" x14ac:dyDescent="0.3">
      <c r="B2095" s="4" t="s">
        <v>3915</v>
      </c>
      <c r="C2095" s="4" t="s">
        <v>3916</v>
      </c>
      <c r="D2095" s="3" t="s">
        <v>28</v>
      </c>
      <c r="E2095" s="18">
        <v>9</v>
      </c>
      <c r="F2095" s="18"/>
      <c r="G2095" s="18"/>
      <c r="H2095" s="18">
        <f>VLOOKUP(B2095,'MM-5'!$B$12:$G$255,4,FALSE)</f>
        <v>2</v>
      </c>
      <c r="I2095" s="18"/>
      <c r="J2095" s="97">
        <f t="shared" si="1370"/>
        <v>11</v>
      </c>
      <c r="K2095" s="3">
        <v>245.22</v>
      </c>
      <c r="L2095" s="3">
        <f t="shared" si="1371"/>
        <v>2697.42</v>
      </c>
      <c r="M2095" s="3">
        <v>245.22</v>
      </c>
      <c r="N2095" s="3">
        <f t="shared" si="1372"/>
        <v>2697.42</v>
      </c>
      <c r="O2095" s="3">
        <f t="shared" si="1373"/>
        <v>0</v>
      </c>
      <c r="P2095" s="3">
        <f t="shared" si="1373"/>
        <v>0</v>
      </c>
      <c r="R2095" s="3">
        <f t="shared" si="1374"/>
        <v>0</v>
      </c>
      <c r="S2095" s="3">
        <f t="shared" si="1375"/>
        <v>0</v>
      </c>
      <c r="T2095" s="3">
        <f t="shared" si="1376"/>
        <v>490.44</v>
      </c>
      <c r="U2095" s="3">
        <f t="shared" si="1377"/>
        <v>0</v>
      </c>
    </row>
    <row r="2096" spans="2:21" s="1" customFormat="1" ht="15" hidden="1" customHeight="1" x14ac:dyDescent="0.3">
      <c r="B2096" s="4" t="s">
        <v>3917</v>
      </c>
      <c r="C2096" s="4" t="s">
        <v>3918</v>
      </c>
      <c r="D2096" s="3" t="s">
        <v>28</v>
      </c>
      <c r="E2096" s="18">
        <v>4</v>
      </c>
      <c r="F2096" s="18"/>
      <c r="G2096" s="18"/>
      <c r="H2096" s="18"/>
      <c r="I2096" s="18"/>
      <c r="J2096" s="97">
        <f t="shared" si="1370"/>
        <v>4</v>
      </c>
      <c r="K2096" s="3">
        <v>125</v>
      </c>
      <c r="L2096" s="3">
        <f t="shared" si="1371"/>
        <v>500</v>
      </c>
      <c r="M2096" s="3">
        <v>125</v>
      </c>
      <c r="N2096" s="3">
        <f t="shared" si="1372"/>
        <v>500</v>
      </c>
      <c r="O2096" s="3">
        <f t="shared" si="1373"/>
        <v>0</v>
      </c>
      <c r="P2096" s="3">
        <f t="shared" si="1373"/>
        <v>0</v>
      </c>
      <c r="R2096" s="3">
        <f t="shared" si="1374"/>
        <v>0</v>
      </c>
      <c r="S2096" s="3">
        <f t="shared" si="1375"/>
        <v>0</v>
      </c>
      <c r="T2096" s="3">
        <f t="shared" si="1376"/>
        <v>0</v>
      </c>
      <c r="U2096" s="3">
        <f t="shared" si="1377"/>
        <v>0</v>
      </c>
    </row>
    <row r="2097" spans="2:21" s="1" customFormat="1" ht="15" hidden="1" customHeight="1" x14ac:dyDescent="0.3">
      <c r="B2097" s="4" t="s">
        <v>3919</v>
      </c>
      <c r="C2097" s="4" t="s">
        <v>3920</v>
      </c>
      <c r="D2097" s="3" t="s">
        <v>28</v>
      </c>
      <c r="E2097" s="18">
        <v>1</v>
      </c>
      <c r="F2097" s="18"/>
      <c r="G2097" s="18"/>
      <c r="H2097" s="18"/>
      <c r="I2097" s="18"/>
      <c r="J2097" s="97">
        <f t="shared" si="1370"/>
        <v>1</v>
      </c>
      <c r="K2097" s="3">
        <v>11300</v>
      </c>
      <c r="L2097" s="3">
        <f t="shared" si="1371"/>
        <v>11300</v>
      </c>
      <c r="M2097" s="3">
        <v>11300</v>
      </c>
      <c r="N2097" s="3">
        <f t="shared" si="1372"/>
        <v>11300</v>
      </c>
      <c r="O2097" s="3">
        <f t="shared" si="1373"/>
        <v>0</v>
      </c>
      <c r="P2097" s="3">
        <f t="shared" si="1373"/>
        <v>0</v>
      </c>
      <c r="R2097" s="3">
        <f t="shared" si="1374"/>
        <v>0</v>
      </c>
      <c r="S2097" s="3">
        <f t="shared" si="1375"/>
        <v>0</v>
      </c>
      <c r="T2097" s="3">
        <f t="shared" si="1376"/>
        <v>0</v>
      </c>
      <c r="U2097" s="3">
        <f t="shared" si="1377"/>
        <v>0</v>
      </c>
    </row>
    <row r="2098" spans="2:21" s="1" customFormat="1" ht="25.2" hidden="1" customHeight="1" x14ac:dyDescent="0.3">
      <c r="B2098" s="12" t="s">
        <v>3921</v>
      </c>
      <c r="C2098" s="12" t="s">
        <v>3922</v>
      </c>
      <c r="D2098" s="13"/>
      <c r="E2098" s="17"/>
      <c r="F2098" s="17"/>
      <c r="G2098" s="17"/>
      <c r="H2098" s="17"/>
      <c r="I2098" s="17"/>
      <c r="J2098" s="17"/>
      <c r="K2098" s="13"/>
      <c r="L2098" s="13">
        <f>SUM(L2099:L2105)</f>
        <v>328897</v>
      </c>
      <c r="M2098" s="13"/>
      <c r="N2098" s="13">
        <f>SUM(N2099:N2105)</f>
        <v>328897</v>
      </c>
      <c r="O2098" s="13"/>
      <c r="P2098" s="13">
        <f>SUM(P2099:P2105)</f>
        <v>0</v>
      </c>
      <c r="R2098" s="13">
        <f t="shared" ref="R2098:U2098" si="1378">SUM(R2099:R2105)</f>
        <v>0</v>
      </c>
      <c r="S2098" s="13">
        <f t="shared" si="1378"/>
        <v>0</v>
      </c>
      <c r="T2098" s="13">
        <f t="shared" si="1378"/>
        <v>46614</v>
      </c>
      <c r="U2098" s="13">
        <f t="shared" si="1378"/>
        <v>0</v>
      </c>
    </row>
    <row r="2099" spans="2:21" s="1" customFormat="1" ht="15" hidden="1" customHeight="1" x14ac:dyDescent="0.3">
      <c r="B2099" s="4" t="s">
        <v>3923</v>
      </c>
      <c r="C2099" s="4" t="s">
        <v>3924</v>
      </c>
      <c r="D2099" s="3" t="s">
        <v>28</v>
      </c>
      <c r="E2099" s="18">
        <v>57</v>
      </c>
      <c r="F2099" s="18"/>
      <c r="G2099" s="18"/>
      <c r="H2099" s="18">
        <f>VLOOKUP(B2099,'MM-5'!$B$12:$G$255,4,FALSE)</f>
        <v>32</v>
      </c>
      <c r="I2099" s="18"/>
      <c r="J2099" s="97">
        <f t="shared" ref="J2099:J2105" si="1379">SUM(E2099:I2099)</f>
        <v>89</v>
      </c>
      <c r="K2099" s="3">
        <v>840</v>
      </c>
      <c r="L2099" s="3">
        <f t="shared" ref="L2099:L2105" si="1380">+ROUND(+IF(J2099="",0,J2099*K2099),2)</f>
        <v>74760</v>
      </c>
      <c r="M2099" s="3">
        <v>840</v>
      </c>
      <c r="N2099" s="3">
        <f t="shared" ref="N2099:N2105" si="1381">+ROUND(+IF(J2099="",0,J2099*M2099),2)</f>
        <v>74760</v>
      </c>
      <c r="O2099" s="3">
        <f t="shared" ref="O2099:P2105" si="1382">+M2099-K2099</f>
        <v>0</v>
      </c>
      <c r="P2099" s="3">
        <f t="shared" si="1382"/>
        <v>0</v>
      </c>
      <c r="R2099" s="3">
        <f t="shared" ref="R2099:U2105" si="1383">+ROUND($K2099*F2099,2)</f>
        <v>0</v>
      </c>
      <c r="S2099" s="3">
        <f t="shared" si="1383"/>
        <v>0</v>
      </c>
      <c r="T2099" s="3">
        <f t="shared" si="1383"/>
        <v>26880</v>
      </c>
      <c r="U2099" s="3">
        <f t="shared" si="1383"/>
        <v>0</v>
      </c>
    </row>
    <row r="2100" spans="2:21" s="1" customFormat="1" ht="15" hidden="1" customHeight="1" x14ac:dyDescent="0.3">
      <c r="B2100" s="4" t="s">
        <v>3925</v>
      </c>
      <c r="C2100" s="4" t="s">
        <v>3926</v>
      </c>
      <c r="D2100" s="3" t="s">
        <v>28</v>
      </c>
      <c r="E2100" s="18">
        <v>59</v>
      </c>
      <c r="F2100" s="18"/>
      <c r="G2100" s="18"/>
      <c r="H2100" s="18">
        <f>VLOOKUP(B2100,'MM-5'!$B$12:$G$255,4,FALSE)</f>
        <v>22</v>
      </c>
      <c r="I2100" s="18"/>
      <c r="J2100" s="97">
        <f t="shared" si="1379"/>
        <v>81</v>
      </c>
      <c r="K2100" s="3">
        <v>897</v>
      </c>
      <c r="L2100" s="3">
        <f t="shared" si="1380"/>
        <v>72657</v>
      </c>
      <c r="M2100" s="3">
        <v>897</v>
      </c>
      <c r="N2100" s="3">
        <f t="shared" si="1381"/>
        <v>72657</v>
      </c>
      <c r="O2100" s="3">
        <f t="shared" si="1382"/>
        <v>0</v>
      </c>
      <c r="P2100" s="3">
        <f t="shared" si="1382"/>
        <v>0</v>
      </c>
      <c r="R2100" s="3">
        <f t="shared" si="1383"/>
        <v>0</v>
      </c>
      <c r="S2100" s="3">
        <f t="shared" si="1383"/>
        <v>0</v>
      </c>
      <c r="T2100" s="3">
        <f t="shared" si="1383"/>
        <v>19734</v>
      </c>
      <c r="U2100" s="3">
        <f t="shared" si="1383"/>
        <v>0</v>
      </c>
    </row>
    <row r="2101" spans="2:21" s="1" customFormat="1" ht="15" hidden="1" customHeight="1" x14ac:dyDescent="0.3">
      <c r="B2101" s="4" t="s">
        <v>3927</v>
      </c>
      <c r="C2101" s="4" t="s">
        <v>3928</v>
      </c>
      <c r="D2101" s="3" t="s">
        <v>28</v>
      </c>
      <c r="E2101" s="18">
        <v>4</v>
      </c>
      <c r="F2101" s="18"/>
      <c r="G2101" s="18"/>
      <c r="H2101" s="18"/>
      <c r="I2101" s="18"/>
      <c r="J2101" s="97">
        <f t="shared" si="1379"/>
        <v>4</v>
      </c>
      <c r="K2101" s="3">
        <v>11949</v>
      </c>
      <c r="L2101" s="3">
        <f t="shared" si="1380"/>
        <v>47796</v>
      </c>
      <c r="M2101" s="3">
        <v>11949</v>
      </c>
      <c r="N2101" s="3">
        <f t="shared" si="1381"/>
        <v>47796</v>
      </c>
      <c r="O2101" s="3">
        <f t="shared" si="1382"/>
        <v>0</v>
      </c>
      <c r="P2101" s="3">
        <f t="shared" si="1382"/>
        <v>0</v>
      </c>
      <c r="R2101" s="3">
        <f t="shared" si="1383"/>
        <v>0</v>
      </c>
      <c r="S2101" s="3">
        <f t="shared" si="1383"/>
        <v>0</v>
      </c>
      <c r="T2101" s="3">
        <f t="shared" si="1383"/>
        <v>0</v>
      </c>
      <c r="U2101" s="3">
        <f t="shared" si="1383"/>
        <v>0</v>
      </c>
    </row>
    <row r="2102" spans="2:21" s="1" customFormat="1" ht="15" hidden="1" customHeight="1" x14ac:dyDescent="0.3">
      <c r="B2102" s="4" t="s">
        <v>3929</v>
      </c>
      <c r="C2102" s="4" t="s">
        <v>3930</v>
      </c>
      <c r="D2102" s="3" t="s">
        <v>28</v>
      </c>
      <c r="E2102" s="18">
        <v>1</v>
      </c>
      <c r="F2102" s="18"/>
      <c r="G2102" s="18"/>
      <c r="H2102" s="18"/>
      <c r="I2102" s="18"/>
      <c r="J2102" s="97">
        <f t="shared" si="1379"/>
        <v>1</v>
      </c>
      <c r="K2102" s="3">
        <v>102974</v>
      </c>
      <c r="L2102" s="3">
        <f t="shared" si="1380"/>
        <v>102974</v>
      </c>
      <c r="M2102" s="3">
        <v>102974</v>
      </c>
      <c r="N2102" s="3">
        <f t="shared" si="1381"/>
        <v>102974</v>
      </c>
      <c r="O2102" s="3">
        <f t="shared" si="1382"/>
        <v>0</v>
      </c>
      <c r="P2102" s="3">
        <f t="shared" si="1382"/>
        <v>0</v>
      </c>
      <c r="R2102" s="3">
        <f t="shared" si="1383"/>
        <v>0</v>
      </c>
      <c r="S2102" s="3">
        <f t="shared" si="1383"/>
        <v>0</v>
      </c>
      <c r="T2102" s="3">
        <f t="shared" si="1383"/>
        <v>0</v>
      </c>
      <c r="U2102" s="3">
        <f t="shared" si="1383"/>
        <v>0</v>
      </c>
    </row>
    <row r="2103" spans="2:21" s="1" customFormat="1" ht="15" hidden="1" customHeight="1" x14ac:dyDescent="0.3">
      <c r="B2103" s="4" t="s">
        <v>3931</v>
      </c>
      <c r="C2103" s="4" t="s">
        <v>3932</v>
      </c>
      <c r="D2103" s="3" t="s">
        <v>28</v>
      </c>
      <c r="E2103" s="18">
        <v>1</v>
      </c>
      <c r="F2103" s="18"/>
      <c r="G2103" s="18"/>
      <c r="H2103" s="18"/>
      <c r="I2103" s="18"/>
      <c r="J2103" s="97">
        <f t="shared" si="1379"/>
        <v>1</v>
      </c>
      <c r="K2103" s="3">
        <v>21510</v>
      </c>
      <c r="L2103" s="3">
        <f t="shared" si="1380"/>
        <v>21510</v>
      </c>
      <c r="M2103" s="3">
        <v>21510</v>
      </c>
      <c r="N2103" s="3">
        <f t="shared" si="1381"/>
        <v>21510</v>
      </c>
      <c r="O2103" s="3">
        <f t="shared" si="1382"/>
        <v>0</v>
      </c>
      <c r="P2103" s="3">
        <f t="shared" si="1382"/>
        <v>0</v>
      </c>
      <c r="R2103" s="3">
        <f t="shared" si="1383"/>
        <v>0</v>
      </c>
      <c r="S2103" s="3">
        <f t="shared" si="1383"/>
        <v>0</v>
      </c>
      <c r="T2103" s="3">
        <f t="shared" si="1383"/>
        <v>0</v>
      </c>
      <c r="U2103" s="3">
        <f t="shared" si="1383"/>
        <v>0</v>
      </c>
    </row>
    <row r="2104" spans="2:21" s="1" customFormat="1" ht="15" hidden="1" customHeight="1" x14ac:dyDescent="0.3">
      <c r="B2104" s="4" t="s">
        <v>3933</v>
      </c>
      <c r="C2104" s="4" t="s">
        <v>3934</v>
      </c>
      <c r="D2104" s="3" t="s">
        <v>28</v>
      </c>
      <c r="E2104" s="18">
        <v>1</v>
      </c>
      <c r="F2104" s="18"/>
      <c r="G2104" s="18"/>
      <c r="H2104" s="18"/>
      <c r="I2104" s="18"/>
      <c r="J2104" s="97">
        <f t="shared" si="1379"/>
        <v>1</v>
      </c>
      <c r="K2104" s="3">
        <v>0</v>
      </c>
      <c r="L2104" s="3">
        <f t="shared" si="1380"/>
        <v>0</v>
      </c>
      <c r="M2104" s="3">
        <v>0</v>
      </c>
      <c r="N2104" s="3">
        <f t="shared" si="1381"/>
        <v>0</v>
      </c>
      <c r="O2104" s="3">
        <f t="shared" si="1382"/>
        <v>0</v>
      </c>
      <c r="P2104" s="3">
        <f t="shared" si="1382"/>
        <v>0</v>
      </c>
      <c r="R2104" s="3">
        <f t="shared" si="1383"/>
        <v>0</v>
      </c>
      <c r="S2104" s="3">
        <f t="shared" si="1383"/>
        <v>0</v>
      </c>
      <c r="T2104" s="3">
        <f t="shared" si="1383"/>
        <v>0</v>
      </c>
      <c r="U2104" s="3">
        <f t="shared" si="1383"/>
        <v>0</v>
      </c>
    </row>
    <row r="2105" spans="2:21" s="1" customFormat="1" ht="15" hidden="1" customHeight="1" x14ac:dyDescent="0.3">
      <c r="B2105" s="4" t="s">
        <v>3935</v>
      </c>
      <c r="C2105" s="4" t="s">
        <v>3936</v>
      </c>
      <c r="D2105" s="3" t="s">
        <v>28</v>
      </c>
      <c r="E2105" s="18">
        <v>1</v>
      </c>
      <c r="F2105" s="18"/>
      <c r="G2105" s="18"/>
      <c r="H2105" s="18"/>
      <c r="I2105" s="18"/>
      <c r="J2105" s="97">
        <f t="shared" si="1379"/>
        <v>1</v>
      </c>
      <c r="K2105" s="3">
        <v>9200</v>
      </c>
      <c r="L2105" s="3">
        <f t="shared" si="1380"/>
        <v>9200</v>
      </c>
      <c r="M2105" s="3">
        <v>9200</v>
      </c>
      <c r="N2105" s="3">
        <f t="shared" si="1381"/>
        <v>9200</v>
      </c>
      <c r="O2105" s="3">
        <f t="shared" si="1382"/>
        <v>0</v>
      </c>
      <c r="P2105" s="3">
        <f t="shared" si="1382"/>
        <v>0</v>
      </c>
      <c r="R2105" s="3">
        <f t="shared" si="1383"/>
        <v>0</v>
      </c>
      <c r="S2105" s="3">
        <f t="shared" si="1383"/>
        <v>0</v>
      </c>
      <c r="T2105" s="3">
        <f t="shared" si="1383"/>
        <v>0</v>
      </c>
      <c r="U2105" s="3">
        <f t="shared" si="1383"/>
        <v>0</v>
      </c>
    </row>
    <row r="2106" spans="2:21" s="1" customFormat="1" ht="25.2" hidden="1" customHeight="1" x14ac:dyDescent="0.3">
      <c r="B2106" s="12" t="s">
        <v>3937</v>
      </c>
      <c r="C2106" s="12" t="s">
        <v>3938</v>
      </c>
      <c r="D2106" s="13"/>
      <c r="E2106" s="17"/>
      <c r="F2106" s="17"/>
      <c r="G2106" s="17"/>
      <c r="H2106" s="17"/>
      <c r="I2106" s="17"/>
      <c r="J2106" s="17"/>
      <c r="K2106" s="13"/>
      <c r="L2106" s="13">
        <f>SUM(L2107:L2112)</f>
        <v>2623.5199999999995</v>
      </c>
      <c r="M2106" s="13"/>
      <c r="N2106" s="13">
        <f>SUM(N2107:N2112)</f>
        <v>2623.5199999999995</v>
      </c>
      <c r="O2106" s="13"/>
      <c r="P2106" s="13">
        <f>SUM(P2107:P2112)</f>
        <v>0</v>
      </c>
      <c r="R2106" s="13">
        <f t="shared" ref="R2106:U2106" si="1384">SUM(R2107:R2112)</f>
        <v>0</v>
      </c>
      <c r="S2106" s="13">
        <f t="shared" si="1384"/>
        <v>0</v>
      </c>
      <c r="T2106" s="13">
        <f t="shared" si="1384"/>
        <v>0</v>
      </c>
      <c r="U2106" s="13">
        <f t="shared" si="1384"/>
        <v>0</v>
      </c>
    </row>
    <row r="2107" spans="2:21" s="1" customFormat="1" ht="15" hidden="1" customHeight="1" x14ac:dyDescent="0.3">
      <c r="B2107" s="4" t="s">
        <v>3939</v>
      </c>
      <c r="C2107" s="4" t="s">
        <v>3940</v>
      </c>
      <c r="D2107" s="3" t="s">
        <v>28</v>
      </c>
      <c r="E2107" s="18">
        <v>152</v>
      </c>
      <c r="F2107" s="18"/>
      <c r="G2107" s="18"/>
      <c r="H2107" s="18"/>
      <c r="I2107" s="18"/>
      <c r="J2107" s="97">
        <f t="shared" ref="J2107:J2112" si="1385">SUM(E2107:I2107)</f>
        <v>152</v>
      </c>
      <c r="K2107" s="3">
        <v>1.18</v>
      </c>
      <c r="L2107" s="3">
        <f t="shared" ref="L2107:L2112" si="1386">+ROUND(+IF(J2107="",0,J2107*K2107),2)</f>
        <v>179.36</v>
      </c>
      <c r="M2107" s="3">
        <v>1.18</v>
      </c>
      <c r="N2107" s="3">
        <f t="shared" ref="N2107:N2112" si="1387">+ROUND(+IF(J2107="",0,J2107*M2107),2)</f>
        <v>179.36</v>
      </c>
      <c r="O2107" s="3">
        <f t="shared" ref="O2107:P2112" si="1388">+M2107-K2107</f>
        <v>0</v>
      </c>
      <c r="P2107" s="3">
        <f t="shared" si="1388"/>
        <v>0</v>
      </c>
      <c r="R2107" s="3">
        <f t="shared" ref="R2107:U2112" si="1389">+ROUND($K2107*F2107,2)</f>
        <v>0</v>
      </c>
      <c r="S2107" s="3">
        <f t="shared" si="1389"/>
        <v>0</v>
      </c>
      <c r="T2107" s="3">
        <f t="shared" si="1389"/>
        <v>0</v>
      </c>
      <c r="U2107" s="3">
        <f t="shared" si="1389"/>
        <v>0</v>
      </c>
    </row>
    <row r="2108" spans="2:21" s="1" customFormat="1" ht="15" hidden="1" customHeight="1" x14ac:dyDescent="0.3">
      <c r="B2108" s="4" t="s">
        <v>3941</v>
      </c>
      <c r="C2108" s="4" t="s">
        <v>3942</v>
      </c>
      <c r="D2108" s="3" t="s">
        <v>28</v>
      </c>
      <c r="E2108" s="18">
        <v>9</v>
      </c>
      <c r="F2108" s="18"/>
      <c r="G2108" s="18"/>
      <c r="H2108" s="18"/>
      <c r="I2108" s="18"/>
      <c r="J2108" s="97">
        <f t="shared" si="1385"/>
        <v>9</v>
      </c>
      <c r="K2108" s="3">
        <v>1.18</v>
      </c>
      <c r="L2108" s="3">
        <f t="shared" si="1386"/>
        <v>10.62</v>
      </c>
      <c r="M2108" s="3">
        <v>1.18</v>
      </c>
      <c r="N2108" s="3">
        <f t="shared" si="1387"/>
        <v>10.62</v>
      </c>
      <c r="O2108" s="3">
        <f t="shared" si="1388"/>
        <v>0</v>
      </c>
      <c r="P2108" s="3">
        <f t="shared" si="1388"/>
        <v>0</v>
      </c>
      <c r="R2108" s="3">
        <f t="shared" si="1389"/>
        <v>0</v>
      </c>
      <c r="S2108" s="3">
        <f t="shared" si="1389"/>
        <v>0</v>
      </c>
      <c r="T2108" s="3">
        <f t="shared" si="1389"/>
        <v>0</v>
      </c>
      <c r="U2108" s="3">
        <f t="shared" si="1389"/>
        <v>0</v>
      </c>
    </row>
    <row r="2109" spans="2:21" s="1" customFormat="1" ht="15" hidden="1" customHeight="1" x14ac:dyDescent="0.3">
      <c r="B2109" s="4" t="s">
        <v>3943</v>
      </c>
      <c r="C2109" s="4" t="s">
        <v>3944</v>
      </c>
      <c r="D2109" s="3" t="s">
        <v>28</v>
      </c>
      <c r="E2109" s="18">
        <v>1</v>
      </c>
      <c r="F2109" s="18"/>
      <c r="G2109" s="18"/>
      <c r="H2109" s="18"/>
      <c r="I2109" s="18"/>
      <c r="J2109" s="97">
        <f t="shared" si="1385"/>
        <v>1</v>
      </c>
      <c r="K2109" s="3">
        <v>1.18</v>
      </c>
      <c r="L2109" s="3">
        <f t="shared" si="1386"/>
        <v>1.18</v>
      </c>
      <c r="M2109" s="3">
        <v>1.18</v>
      </c>
      <c r="N2109" s="3">
        <f t="shared" si="1387"/>
        <v>1.18</v>
      </c>
      <c r="O2109" s="3">
        <f t="shared" si="1388"/>
        <v>0</v>
      </c>
      <c r="P2109" s="3">
        <f t="shared" si="1388"/>
        <v>0</v>
      </c>
      <c r="R2109" s="3">
        <f t="shared" si="1389"/>
        <v>0</v>
      </c>
      <c r="S2109" s="3">
        <f t="shared" si="1389"/>
        <v>0</v>
      </c>
      <c r="T2109" s="3">
        <f t="shared" si="1389"/>
        <v>0</v>
      </c>
      <c r="U2109" s="3">
        <f t="shared" si="1389"/>
        <v>0</v>
      </c>
    </row>
    <row r="2110" spans="2:21" s="1" customFormat="1" ht="15" hidden="1" customHeight="1" x14ac:dyDescent="0.3">
      <c r="B2110" s="4" t="s">
        <v>3945</v>
      </c>
      <c r="C2110" s="4" t="s">
        <v>3946</v>
      </c>
      <c r="D2110" s="3" t="s">
        <v>28</v>
      </c>
      <c r="E2110" s="18">
        <v>24</v>
      </c>
      <c r="F2110" s="18"/>
      <c r="G2110" s="18"/>
      <c r="H2110" s="18"/>
      <c r="I2110" s="18"/>
      <c r="J2110" s="97">
        <f t="shared" si="1385"/>
        <v>24</v>
      </c>
      <c r="K2110" s="3">
        <v>101.25</v>
      </c>
      <c r="L2110" s="3">
        <f t="shared" si="1386"/>
        <v>2430</v>
      </c>
      <c r="M2110" s="3">
        <v>101.25</v>
      </c>
      <c r="N2110" s="3">
        <f t="shared" si="1387"/>
        <v>2430</v>
      </c>
      <c r="O2110" s="3">
        <f t="shared" si="1388"/>
        <v>0</v>
      </c>
      <c r="P2110" s="3">
        <f t="shared" si="1388"/>
        <v>0</v>
      </c>
      <c r="R2110" s="3">
        <f t="shared" si="1389"/>
        <v>0</v>
      </c>
      <c r="S2110" s="3">
        <f t="shared" si="1389"/>
        <v>0</v>
      </c>
      <c r="T2110" s="3">
        <f t="shared" si="1389"/>
        <v>0</v>
      </c>
      <c r="U2110" s="3">
        <f t="shared" si="1389"/>
        <v>0</v>
      </c>
    </row>
    <row r="2111" spans="2:21" s="1" customFormat="1" ht="15" hidden="1" customHeight="1" x14ac:dyDescent="0.3">
      <c r="B2111" s="4" t="s">
        <v>3947</v>
      </c>
      <c r="C2111" s="4" t="s">
        <v>3948</v>
      </c>
      <c r="D2111" s="3" t="s">
        <v>28</v>
      </c>
      <c r="E2111" s="18">
        <v>1</v>
      </c>
      <c r="F2111" s="18"/>
      <c r="G2111" s="18"/>
      <c r="H2111" s="18"/>
      <c r="I2111" s="18"/>
      <c r="J2111" s="97">
        <f t="shared" si="1385"/>
        <v>1</v>
      </c>
      <c r="K2111" s="3">
        <v>1.18</v>
      </c>
      <c r="L2111" s="3">
        <f t="shared" si="1386"/>
        <v>1.18</v>
      </c>
      <c r="M2111" s="3">
        <v>1.18</v>
      </c>
      <c r="N2111" s="3">
        <f t="shared" si="1387"/>
        <v>1.18</v>
      </c>
      <c r="O2111" s="3">
        <f t="shared" si="1388"/>
        <v>0</v>
      </c>
      <c r="P2111" s="3">
        <f t="shared" si="1388"/>
        <v>0</v>
      </c>
      <c r="R2111" s="3">
        <f t="shared" si="1389"/>
        <v>0</v>
      </c>
      <c r="S2111" s="3">
        <f t="shared" si="1389"/>
        <v>0</v>
      </c>
      <c r="T2111" s="3">
        <f t="shared" si="1389"/>
        <v>0</v>
      </c>
      <c r="U2111" s="3">
        <f t="shared" si="1389"/>
        <v>0</v>
      </c>
    </row>
    <row r="2112" spans="2:21" s="1" customFormat="1" ht="15" hidden="1" customHeight="1" x14ac:dyDescent="0.3">
      <c r="B2112" s="4" t="s">
        <v>3949</v>
      </c>
      <c r="C2112" s="4" t="s">
        <v>3950</v>
      </c>
      <c r="D2112" s="3" t="s">
        <v>28</v>
      </c>
      <c r="E2112" s="18">
        <v>1</v>
      </c>
      <c r="F2112" s="18"/>
      <c r="G2112" s="18"/>
      <c r="H2112" s="18"/>
      <c r="I2112" s="18"/>
      <c r="J2112" s="97">
        <f t="shared" si="1385"/>
        <v>1</v>
      </c>
      <c r="K2112" s="3">
        <v>1.18</v>
      </c>
      <c r="L2112" s="3">
        <f t="shared" si="1386"/>
        <v>1.18</v>
      </c>
      <c r="M2112" s="3">
        <v>1.18</v>
      </c>
      <c r="N2112" s="3">
        <f t="shared" si="1387"/>
        <v>1.18</v>
      </c>
      <c r="O2112" s="3">
        <f t="shared" si="1388"/>
        <v>0</v>
      </c>
      <c r="P2112" s="3">
        <f t="shared" si="1388"/>
        <v>0</v>
      </c>
      <c r="R2112" s="3">
        <f t="shared" si="1389"/>
        <v>0</v>
      </c>
      <c r="S2112" s="3">
        <f t="shared" si="1389"/>
        <v>0</v>
      </c>
      <c r="T2112" s="3">
        <f t="shared" si="1389"/>
        <v>0</v>
      </c>
      <c r="U2112" s="3">
        <f t="shared" si="1389"/>
        <v>0</v>
      </c>
    </row>
    <row r="2113" spans="2:21" s="1" customFormat="1" ht="25.2" hidden="1" customHeight="1" x14ac:dyDescent="0.3">
      <c r="B2113" s="12" t="s">
        <v>3951</v>
      </c>
      <c r="C2113" s="12" t="s">
        <v>3952</v>
      </c>
      <c r="D2113" s="13"/>
      <c r="E2113" s="17"/>
      <c r="F2113" s="17"/>
      <c r="G2113" s="17"/>
      <c r="H2113" s="17"/>
      <c r="I2113" s="17"/>
      <c r="J2113" s="17"/>
      <c r="K2113" s="13"/>
      <c r="L2113" s="13">
        <f>SUM(L2114:L2118)</f>
        <v>31200</v>
      </c>
      <c r="M2113" s="13"/>
      <c r="N2113" s="13">
        <f>SUM(N2114:N2118)</f>
        <v>31200</v>
      </c>
      <c r="O2113" s="13"/>
      <c r="P2113" s="13">
        <f>SUM(P2114:P2118)</f>
        <v>0</v>
      </c>
      <c r="R2113" s="13">
        <f t="shared" ref="R2113:U2113" si="1390">SUM(R2114:R2118)</f>
        <v>0</v>
      </c>
      <c r="S2113" s="13">
        <f t="shared" si="1390"/>
        <v>0</v>
      </c>
      <c r="T2113" s="13">
        <f t="shared" si="1390"/>
        <v>0</v>
      </c>
      <c r="U2113" s="13">
        <f t="shared" si="1390"/>
        <v>0</v>
      </c>
    </row>
    <row r="2114" spans="2:21" s="1" customFormat="1" ht="15" hidden="1" customHeight="1" x14ac:dyDescent="0.3">
      <c r="B2114" s="4" t="s">
        <v>3953</v>
      </c>
      <c r="C2114" s="4" t="s">
        <v>3954</v>
      </c>
      <c r="D2114" s="3" t="s">
        <v>28</v>
      </c>
      <c r="E2114" s="18">
        <v>18</v>
      </c>
      <c r="F2114" s="18"/>
      <c r="G2114" s="18"/>
      <c r="H2114" s="18"/>
      <c r="I2114" s="18"/>
      <c r="J2114" s="97">
        <f>SUM(E2114:I2114)</f>
        <v>18</v>
      </c>
      <c r="K2114" s="3">
        <v>1095</v>
      </c>
      <c r="L2114" s="3">
        <f t="shared" ref="L2114:L2118" si="1391">+ROUND(+IF(J2114="",0,J2114*K2114),2)</f>
        <v>19710</v>
      </c>
      <c r="M2114" s="3">
        <v>1095</v>
      </c>
      <c r="N2114" s="3">
        <f t="shared" ref="N2114:N2118" si="1392">+ROUND(+IF(J2114="",0,J2114*M2114),2)</f>
        <v>19710</v>
      </c>
      <c r="O2114" s="3">
        <f t="shared" ref="O2114:P2118" si="1393">+M2114-K2114</f>
        <v>0</v>
      </c>
      <c r="P2114" s="3">
        <f t="shared" si="1393"/>
        <v>0</v>
      </c>
      <c r="R2114" s="3">
        <f t="shared" ref="R2114:U2118" si="1394">+ROUND($K2114*F2114,2)</f>
        <v>0</v>
      </c>
      <c r="S2114" s="3">
        <f t="shared" si="1394"/>
        <v>0</v>
      </c>
      <c r="T2114" s="3">
        <f t="shared" si="1394"/>
        <v>0</v>
      </c>
      <c r="U2114" s="3">
        <f t="shared" si="1394"/>
        <v>0</v>
      </c>
    </row>
    <row r="2115" spans="2:21" s="1" customFormat="1" ht="15" hidden="1" customHeight="1" x14ac:dyDescent="0.3">
      <c r="B2115" s="4" t="s">
        <v>3955</v>
      </c>
      <c r="C2115" s="4" t="s">
        <v>3956</v>
      </c>
      <c r="D2115" s="3" t="s">
        <v>28</v>
      </c>
      <c r="E2115" s="18">
        <v>18</v>
      </c>
      <c r="F2115" s="18"/>
      <c r="G2115" s="18"/>
      <c r="H2115" s="18"/>
      <c r="I2115" s="18"/>
      <c r="J2115" s="97">
        <f>SUM(E2115:I2115)</f>
        <v>18</v>
      </c>
      <c r="K2115" s="3">
        <v>150</v>
      </c>
      <c r="L2115" s="3">
        <f t="shared" si="1391"/>
        <v>2700</v>
      </c>
      <c r="M2115" s="3">
        <v>150</v>
      </c>
      <c r="N2115" s="3">
        <f t="shared" si="1392"/>
        <v>2700</v>
      </c>
      <c r="O2115" s="3">
        <f t="shared" si="1393"/>
        <v>0</v>
      </c>
      <c r="P2115" s="3">
        <f t="shared" si="1393"/>
        <v>0</v>
      </c>
      <c r="R2115" s="3">
        <f t="shared" si="1394"/>
        <v>0</v>
      </c>
      <c r="S2115" s="3">
        <f t="shared" si="1394"/>
        <v>0</v>
      </c>
      <c r="T2115" s="3">
        <f t="shared" si="1394"/>
        <v>0</v>
      </c>
      <c r="U2115" s="3">
        <f t="shared" si="1394"/>
        <v>0</v>
      </c>
    </row>
    <row r="2116" spans="2:21" s="1" customFormat="1" ht="15" hidden="1" customHeight="1" x14ac:dyDescent="0.3">
      <c r="B2116" s="4" t="s">
        <v>3957</v>
      </c>
      <c r="C2116" s="4" t="s">
        <v>3958</v>
      </c>
      <c r="D2116" s="3" t="s">
        <v>28</v>
      </c>
      <c r="E2116" s="18">
        <v>18</v>
      </c>
      <c r="F2116" s="18"/>
      <c r="G2116" s="18"/>
      <c r="H2116" s="18"/>
      <c r="I2116" s="18"/>
      <c r="J2116" s="97">
        <f>SUM(E2116:I2116)</f>
        <v>18</v>
      </c>
      <c r="K2116" s="3">
        <v>30</v>
      </c>
      <c r="L2116" s="3">
        <f t="shared" si="1391"/>
        <v>540</v>
      </c>
      <c r="M2116" s="3">
        <v>30</v>
      </c>
      <c r="N2116" s="3">
        <f t="shared" si="1392"/>
        <v>540</v>
      </c>
      <c r="O2116" s="3">
        <f t="shared" si="1393"/>
        <v>0</v>
      </c>
      <c r="P2116" s="3">
        <f t="shared" si="1393"/>
        <v>0</v>
      </c>
      <c r="R2116" s="3">
        <f t="shared" si="1394"/>
        <v>0</v>
      </c>
      <c r="S2116" s="3">
        <f t="shared" si="1394"/>
        <v>0</v>
      </c>
      <c r="T2116" s="3">
        <f t="shared" si="1394"/>
        <v>0</v>
      </c>
      <c r="U2116" s="3">
        <f t="shared" si="1394"/>
        <v>0</v>
      </c>
    </row>
    <row r="2117" spans="2:21" s="1" customFormat="1" ht="15" hidden="1" customHeight="1" x14ac:dyDescent="0.3">
      <c r="B2117" s="4" t="s">
        <v>3959</v>
      </c>
      <c r="C2117" s="4" t="s">
        <v>3960</v>
      </c>
      <c r="D2117" s="3" t="s">
        <v>28</v>
      </c>
      <c r="E2117" s="18">
        <v>2</v>
      </c>
      <c r="F2117" s="18"/>
      <c r="G2117" s="18"/>
      <c r="H2117" s="18"/>
      <c r="I2117" s="18"/>
      <c r="J2117" s="97">
        <f>SUM(E2117:I2117)</f>
        <v>2</v>
      </c>
      <c r="K2117" s="3">
        <v>1375</v>
      </c>
      <c r="L2117" s="3">
        <f t="shared" si="1391"/>
        <v>2750</v>
      </c>
      <c r="M2117" s="3">
        <v>1375</v>
      </c>
      <c r="N2117" s="3">
        <f t="shared" si="1392"/>
        <v>2750</v>
      </c>
      <c r="O2117" s="3">
        <f t="shared" si="1393"/>
        <v>0</v>
      </c>
      <c r="P2117" s="3">
        <f t="shared" si="1393"/>
        <v>0</v>
      </c>
      <c r="R2117" s="3">
        <f t="shared" si="1394"/>
        <v>0</v>
      </c>
      <c r="S2117" s="3">
        <f t="shared" si="1394"/>
        <v>0</v>
      </c>
      <c r="T2117" s="3">
        <f t="shared" si="1394"/>
        <v>0</v>
      </c>
      <c r="U2117" s="3">
        <f t="shared" si="1394"/>
        <v>0</v>
      </c>
    </row>
    <row r="2118" spans="2:21" s="1" customFormat="1" ht="15" hidden="1" customHeight="1" x14ac:dyDescent="0.3">
      <c r="B2118" s="4" t="s">
        <v>3961</v>
      </c>
      <c r="C2118" s="4" t="s">
        <v>3962</v>
      </c>
      <c r="D2118" s="3" t="s">
        <v>28</v>
      </c>
      <c r="E2118" s="18">
        <v>1</v>
      </c>
      <c r="F2118" s="18"/>
      <c r="G2118" s="18"/>
      <c r="H2118" s="18"/>
      <c r="I2118" s="18"/>
      <c r="J2118" s="97">
        <f>SUM(E2118:I2118)</f>
        <v>1</v>
      </c>
      <c r="K2118" s="3">
        <v>5500</v>
      </c>
      <c r="L2118" s="3">
        <f t="shared" si="1391"/>
        <v>5500</v>
      </c>
      <c r="M2118" s="3">
        <v>5500</v>
      </c>
      <c r="N2118" s="3">
        <f t="shared" si="1392"/>
        <v>5500</v>
      </c>
      <c r="O2118" s="3">
        <f t="shared" si="1393"/>
        <v>0</v>
      </c>
      <c r="P2118" s="3">
        <f t="shared" si="1393"/>
        <v>0</v>
      </c>
      <c r="R2118" s="3">
        <f t="shared" si="1394"/>
        <v>0</v>
      </c>
      <c r="S2118" s="3">
        <f t="shared" si="1394"/>
        <v>0</v>
      </c>
      <c r="T2118" s="3">
        <f t="shared" si="1394"/>
        <v>0</v>
      </c>
      <c r="U2118" s="3">
        <f t="shared" si="1394"/>
        <v>0</v>
      </c>
    </row>
    <row r="2119" spans="2:21" s="1" customFormat="1" ht="25.2" hidden="1" customHeight="1" x14ac:dyDescent="0.3">
      <c r="B2119" s="12" t="s">
        <v>3963</v>
      </c>
      <c r="C2119" s="12" t="s">
        <v>3964</v>
      </c>
      <c r="D2119" s="13"/>
      <c r="E2119" s="17"/>
      <c r="F2119" s="17"/>
      <c r="G2119" s="17"/>
      <c r="H2119" s="17"/>
      <c r="I2119" s="17"/>
      <c r="J2119" s="17"/>
      <c r="K2119" s="13"/>
      <c r="L2119" s="13">
        <f>SUM(L2120:L2126)</f>
        <v>11543.2</v>
      </c>
      <c r="M2119" s="13"/>
      <c r="N2119" s="13">
        <f>SUM(N2120:N2126)</f>
        <v>11543.2</v>
      </c>
      <c r="O2119" s="13"/>
      <c r="P2119" s="13">
        <f>SUM(P2120:P2126)</f>
        <v>0</v>
      </c>
      <c r="R2119" s="13">
        <f t="shared" ref="R2119:U2119" si="1395">SUM(R2120:R2126)</f>
        <v>0</v>
      </c>
      <c r="S2119" s="13">
        <f t="shared" si="1395"/>
        <v>0</v>
      </c>
      <c r="T2119" s="13">
        <f t="shared" si="1395"/>
        <v>0</v>
      </c>
      <c r="U2119" s="13">
        <f t="shared" si="1395"/>
        <v>0</v>
      </c>
    </row>
    <row r="2120" spans="2:21" s="1" customFormat="1" ht="15" hidden="1" customHeight="1" x14ac:dyDescent="0.3">
      <c r="B2120" s="4" t="s">
        <v>3965</v>
      </c>
      <c r="C2120" s="4" t="s">
        <v>3966</v>
      </c>
      <c r="D2120" s="3" t="s">
        <v>28</v>
      </c>
      <c r="E2120" s="18">
        <v>12</v>
      </c>
      <c r="F2120" s="18"/>
      <c r="G2120" s="18"/>
      <c r="H2120" s="18"/>
      <c r="I2120" s="18"/>
      <c r="J2120" s="97">
        <f t="shared" ref="J2120:J2126" si="1396">SUM(E2120:I2120)</f>
        <v>12</v>
      </c>
      <c r="K2120" s="3">
        <v>250</v>
      </c>
      <c r="L2120" s="3">
        <f t="shared" ref="L2120:L2126" si="1397">+ROUND(+IF(J2120="",0,J2120*K2120),2)</f>
        <v>3000</v>
      </c>
      <c r="M2120" s="3">
        <v>250</v>
      </c>
      <c r="N2120" s="3">
        <f t="shared" ref="N2120:N2126" si="1398">+ROUND(+IF(J2120="",0,J2120*M2120),2)</f>
        <v>3000</v>
      </c>
      <c r="O2120" s="3">
        <f t="shared" ref="O2120:P2126" si="1399">+M2120-K2120</f>
        <v>0</v>
      </c>
      <c r="P2120" s="3">
        <f t="shared" si="1399"/>
        <v>0</v>
      </c>
      <c r="R2120" s="3">
        <f t="shared" ref="R2120:U2126" si="1400">+ROUND($K2120*F2120,2)</f>
        <v>0</v>
      </c>
      <c r="S2120" s="3">
        <f t="shared" si="1400"/>
        <v>0</v>
      </c>
      <c r="T2120" s="3">
        <f t="shared" si="1400"/>
        <v>0</v>
      </c>
      <c r="U2120" s="3">
        <f t="shared" si="1400"/>
        <v>0</v>
      </c>
    </row>
    <row r="2121" spans="2:21" s="1" customFormat="1" ht="15" hidden="1" customHeight="1" x14ac:dyDescent="0.3">
      <c r="B2121" s="4" t="s">
        <v>3967</v>
      </c>
      <c r="C2121" s="4" t="s">
        <v>3968</v>
      </c>
      <c r="D2121" s="3" t="s">
        <v>28</v>
      </c>
      <c r="E2121" s="18">
        <v>1</v>
      </c>
      <c r="F2121" s="18"/>
      <c r="G2121" s="18"/>
      <c r="H2121" s="18"/>
      <c r="I2121" s="18"/>
      <c r="J2121" s="97">
        <f t="shared" si="1396"/>
        <v>1</v>
      </c>
      <c r="K2121" s="3">
        <v>4024.2</v>
      </c>
      <c r="L2121" s="3">
        <f t="shared" si="1397"/>
        <v>4024.2</v>
      </c>
      <c r="M2121" s="3">
        <v>4024.2</v>
      </c>
      <c r="N2121" s="3">
        <f t="shared" si="1398"/>
        <v>4024.2</v>
      </c>
      <c r="O2121" s="3">
        <f t="shared" si="1399"/>
        <v>0</v>
      </c>
      <c r="P2121" s="3">
        <f t="shared" si="1399"/>
        <v>0</v>
      </c>
      <c r="R2121" s="3">
        <f t="shared" si="1400"/>
        <v>0</v>
      </c>
      <c r="S2121" s="3">
        <f t="shared" si="1400"/>
        <v>0</v>
      </c>
      <c r="T2121" s="3">
        <f t="shared" si="1400"/>
        <v>0</v>
      </c>
      <c r="U2121" s="3">
        <f t="shared" si="1400"/>
        <v>0</v>
      </c>
    </row>
    <row r="2122" spans="2:21" s="1" customFormat="1" ht="15" hidden="1" customHeight="1" x14ac:dyDescent="0.3">
      <c r="B2122" s="4" t="s">
        <v>3969</v>
      </c>
      <c r="C2122" s="4" t="s">
        <v>3970</v>
      </c>
      <c r="D2122" s="3" t="s">
        <v>28</v>
      </c>
      <c r="E2122" s="18">
        <v>40</v>
      </c>
      <c r="F2122" s="18"/>
      <c r="G2122" s="18"/>
      <c r="H2122" s="18"/>
      <c r="I2122" s="18"/>
      <c r="J2122" s="97">
        <f t="shared" si="1396"/>
        <v>40</v>
      </c>
      <c r="K2122" s="3">
        <v>15</v>
      </c>
      <c r="L2122" s="3">
        <f t="shared" si="1397"/>
        <v>600</v>
      </c>
      <c r="M2122" s="3">
        <v>15</v>
      </c>
      <c r="N2122" s="3">
        <f t="shared" si="1398"/>
        <v>600</v>
      </c>
      <c r="O2122" s="3">
        <f t="shared" si="1399"/>
        <v>0</v>
      </c>
      <c r="P2122" s="3">
        <f t="shared" si="1399"/>
        <v>0</v>
      </c>
      <c r="R2122" s="3">
        <f t="shared" si="1400"/>
        <v>0</v>
      </c>
      <c r="S2122" s="3">
        <f t="shared" si="1400"/>
        <v>0</v>
      </c>
      <c r="T2122" s="3">
        <f t="shared" si="1400"/>
        <v>0</v>
      </c>
      <c r="U2122" s="3">
        <f t="shared" si="1400"/>
        <v>0</v>
      </c>
    </row>
    <row r="2123" spans="2:21" s="1" customFormat="1" ht="15" hidden="1" customHeight="1" x14ac:dyDescent="0.3">
      <c r="B2123" s="4" t="s">
        <v>3971</v>
      </c>
      <c r="C2123" s="4" t="s">
        <v>3972</v>
      </c>
      <c r="D2123" s="3" t="s">
        <v>28</v>
      </c>
      <c r="E2123" s="18">
        <v>20</v>
      </c>
      <c r="F2123" s="18"/>
      <c r="G2123" s="18"/>
      <c r="H2123" s="18"/>
      <c r="I2123" s="18"/>
      <c r="J2123" s="97">
        <f t="shared" si="1396"/>
        <v>20</v>
      </c>
      <c r="K2123" s="3">
        <v>11</v>
      </c>
      <c r="L2123" s="3">
        <f t="shared" si="1397"/>
        <v>220</v>
      </c>
      <c r="M2123" s="3">
        <v>11</v>
      </c>
      <c r="N2123" s="3">
        <f t="shared" si="1398"/>
        <v>220</v>
      </c>
      <c r="O2123" s="3">
        <f t="shared" si="1399"/>
        <v>0</v>
      </c>
      <c r="P2123" s="3">
        <f t="shared" si="1399"/>
        <v>0</v>
      </c>
      <c r="R2123" s="3">
        <f t="shared" si="1400"/>
        <v>0</v>
      </c>
      <c r="S2123" s="3">
        <f t="shared" si="1400"/>
        <v>0</v>
      </c>
      <c r="T2123" s="3">
        <f t="shared" si="1400"/>
        <v>0</v>
      </c>
      <c r="U2123" s="3">
        <f t="shared" si="1400"/>
        <v>0</v>
      </c>
    </row>
    <row r="2124" spans="2:21" s="1" customFormat="1" ht="15" hidden="1" customHeight="1" x14ac:dyDescent="0.3">
      <c r="B2124" s="4" t="s">
        <v>3973</v>
      </c>
      <c r="C2124" s="4" t="s">
        <v>3974</v>
      </c>
      <c r="D2124" s="3" t="s">
        <v>28</v>
      </c>
      <c r="E2124" s="18">
        <v>200</v>
      </c>
      <c r="F2124" s="18"/>
      <c r="G2124" s="18"/>
      <c r="H2124" s="18"/>
      <c r="I2124" s="18"/>
      <c r="J2124" s="97">
        <f t="shared" si="1396"/>
        <v>200</v>
      </c>
      <c r="K2124" s="3">
        <v>3</v>
      </c>
      <c r="L2124" s="3">
        <f t="shared" si="1397"/>
        <v>600</v>
      </c>
      <c r="M2124" s="3">
        <v>3</v>
      </c>
      <c r="N2124" s="3">
        <f t="shared" si="1398"/>
        <v>600</v>
      </c>
      <c r="O2124" s="3">
        <f t="shared" si="1399"/>
        <v>0</v>
      </c>
      <c r="P2124" s="3">
        <f t="shared" si="1399"/>
        <v>0</v>
      </c>
      <c r="R2124" s="3">
        <f t="shared" si="1400"/>
        <v>0</v>
      </c>
      <c r="S2124" s="3">
        <f t="shared" si="1400"/>
        <v>0</v>
      </c>
      <c r="T2124" s="3">
        <f t="shared" si="1400"/>
        <v>0</v>
      </c>
      <c r="U2124" s="3">
        <f t="shared" si="1400"/>
        <v>0</v>
      </c>
    </row>
    <row r="2125" spans="2:21" s="1" customFormat="1" ht="15" hidden="1" customHeight="1" x14ac:dyDescent="0.3">
      <c r="B2125" s="4" t="s">
        <v>3975</v>
      </c>
      <c r="C2125" s="4" t="s">
        <v>3976</v>
      </c>
      <c r="D2125" s="3" t="s">
        <v>28</v>
      </c>
      <c r="E2125" s="18">
        <v>1</v>
      </c>
      <c r="F2125" s="18"/>
      <c r="G2125" s="18"/>
      <c r="H2125" s="18"/>
      <c r="I2125" s="18"/>
      <c r="J2125" s="97">
        <f t="shared" si="1396"/>
        <v>1</v>
      </c>
      <c r="K2125" s="3">
        <v>2149</v>
      </c>
      <c r="L2125" s="3">
        <f t="shared" si="1397"/>
        <v>2149</v>
      </c>
      <c r="M2125" s="3">
        <v>2149</v>
      </c>
      <c r="N2125" s="3">
        <f t="shared" si="1398"/>
        <v>2149</v>
      </c>
      <c r="O2125" s="3">
        <f t="shared" si="1399"/>
        <v>0</v>
      </c>
      <c r="P2125" s="3">
        <f t="shared" si="1399"/>
        <v>0</v>
      </c>
      <c r="R2125" s="3">
        <f t="shared" si="1400"/>
        <v>0</v>
      </c>
      <c r="S2125" s="3">
        <f t="shared" si="1400"/>
        <v>0</v>
      </c>
      <c r="T2125" s="3">
        <f t="shared" si="1400"/>
        <v>0</v>
      </c>
      <c r="U2125" s="3">
        <f t="shared" si="1400"/>
        <v>0</v>
      </c>
    </row>
    <row r="2126" spans="2:21" s="1" customFormat="1" ht="15" hidden="1" customHeight="1" x14ac:dyDescent="0.3">
      <c r="B2126" s="4" t="s">
        <v>3977</v>
      </c>
      <c r="C2126" s="4" t="s">
        <v>3978</v>
      </c>
      <c r="D2126" s="3" t="s">
        <v>28</v>
      </c>
      <c r="E2126" s="18">
        <v>1</v>
      </c>
      <c r="F2126" s="18"/>
      <c r="G2126" s="18"/>
      <c r="H2126" s="18"/>
      <c r="I2126" s="18"/>
      <c r="J2126" s="97">
        <f t="shared" si="1396"/>
        <v>1</v>
      </c>
      <c r="K2126" s="3">
        <v>950</v>
      </c>
      <c r="L2126" s="3">
        <f t="shared" si="1397"/>
        <v>950</v>
      </c>
      <c r="M2126" s="3">
        <v>950</v>
      </c>
      <c r="N2126" s="3">
        <f t="shared" si="1398"/>
        <v>950</v>
      </c>
      <c r="O2126" s="3">
        <f t="shared" si="1399"/>
        <v>0</v>
      </c>
      <c r="P2126" s="3">
        <f t="shared" si="1399"/>
        <v>0</v>
      </c>
      <c r="R2126" s="3">
        <f t="shared" si="1400"/>
        <v>0</v>
      </c>
      <c r="S2126" s="3">
        <f t="shared" si="1400"/>
        <v>0</v>
      </c>
      <c r="T2126" s="3">
        <f t="shared" si="1400"/>
        <v>0</v>
      </c>
      <c r="U2126" s="3">
        <f t="shared" si="1400"/>
        <v>0</v>
      </c>
    </row>
    <row r="2127" spans="2:21" s="1" customFormat="1" ht="25.2" hidden="1" customHeight="1" x14ac:dyDescent="0.3">
      <c r="B2127" s="12" t="s">
        <v>3979</v>
      </c>
      <c r="C2127" s="12" t="s">
        <v>3980</v>
      </c>
      <c r="D2127" s="13"/>
      <c r="E2127" s="17"/>
      <c r="F2127" s="17"/>
      <c r="G2127" s="17"/>
      <c r="H2127" s="17"/>
      <c r="I2127" s="17"/>
      <c r="J2127" s="17"/>
      <c r="K2127" s="13"/>
      <c r="L2127" s="13">
        <f>SUM(L2128:L2130)</f>
        <v>124120.66</v>
      </c>
      <c r="M2127" s="13"/>
      <c r="N2127" s="13">
        <f>SUM(N2128:N2130)</f>
        <v>124120.66</v>
      </c>
      <c r="O2127" s="13"/>
      <c r="P2127" s="13">
        <f>SUM(P2128:P2130)</f>
        <v>0</v>
      </c>
      <c r="R2127" s="13">
        <f t="shared" ref="R2127:U2127" si="1401">SUM(R2128:R2130)</f>
        <v>0</v>
      </c>
      <c r="S2127" s="13">
        <f t="shared" si="1401"/>
        <v>0</v>
      </c>
      <c r="T2127" s="13">
        <f t="shared" si="1401"/>
        <v>0</v>
      </c>
      <c r="U2127" s="13">
        <f t="shared" si="1401"/>
        <v>0</v>
      </c>
    </row>
    <row r="2128" spans="2:21" s="1" customFormat="1" ht="15" hidden="1" customHeight="1" x14ac:dyDescent="0.3">
      <c r="B2128" s="4" t="s">
        <v>3981</v>
      </c>
      <c r="C2128" s="4" t="s">
        <v>3982</v>
      </c>
      <c r="D2128" s="3" t="s">
        <v>28</v>
      </c>
      <c r="E2128" s="18">
        <v>1</v>
      </c>
      <c r="F2128" s="18"/>
      <c r="G2128" s="18"/>
      <c r="H2128" s="18"/>
      <c r="I2128" s="18"/>
      <c r="J2128" s="97">
        <f>SUM(E2128:I2128)</f>
        <v>1</v>
      </c>
      <c r="K2128" s="3">
        <v>89340.160000000003</v>
      </c>
      <c r="L2128" s="3">
        <f t="shared" ref="L2128:L2130" si="1402">+ROUND(+IF(J2128="",0,J2128*K2128),2)</f>
        <v>89340.160000000003</v>
      </c>
      <c r="M2128" s="3">
        <v>89340.160000000003</v>
      </c>
      <c r="N2128" s="3">
        <f t="shared" ref="N2128:N2130" si="1403">+ROUND(+IF(J2128="",0,J2128*M2128),2)</f>
        <v>89340.160000000003</v>
      </c>
      <c r="O2128" s="3">
        <f t="shared" ref="O2128:P2130" si="1404">+M2128-K2128</f>
        <v>0</v>
      </c>
      <c r="P2128" s="3">
        <f t="shared" si="1404"/>
        <v>0</v>
      </c>
      <c r="R2128" s="3">
        <f t="shared" ref="R2128:U2130" si="1405">+ROUND($K2128*F2128,2)</f>
        <v>0</v>
      </c>
      <c r="S2128" s="3">
        <f t="shared" si="1405"/>
        <v>0</v>
      </c>
      <c r="T2128" s="3">
        <f t="shared" si="1405"/>
        <v>0</v>
      </c>
      <c r="U2128" s="3">
        <f t="shared" si="1405"/>
        <v>0</v>
      </c>
    </row>
    <row r="2129" spans="2:21" s="1" customFormat="1" ht="15" hidden="1" customHeight="1" x14ac:dyDescent="0.3">
      <c r="B2129" s="4" t="s">
        <v>3983</v>
      </c>
      <c r="C2129" s="4" t="s">
        <v>3984</v>
      </c>
      <c r="D2129" s="3" t="s">
        <v>28</v>
      </c>
      <c r="E2129" s="18">
        <v>1</v>
      </c>
      <c r="F2129" s="18"/>
      <c r="G2129" s="18"/>
      <c r="H2129" s="18"/>
      <c r="I2129" s="18"/>
      <c r="J2129" s="97">
        <f>SUM(E2129:I2129)</f>
        <v>1</v>
      </c>
      <c r="K2129" s="3">
        <v>21641.200000000001</v>
      </c>
      <c r="L2129" s="3">
        <f t="shared" si="1402"/>
        <v>21641.200000000001</v>
      </c>
      <c r="M2129" s="3">
        <v>21641.200000000001</v>
      </c>
      <c r="N2129" s="3">
        <f t="shared" si="1403"/>
        <v>21641.200000000001</v>
      </c>
      <c r="O2129" s="3">
        <f t="shared" si="1404"/>
        <v>0</v>
      </c>
      <c r="P2129" s="3">
        <f t="shared" si="1404"/>
        <v>0</v>
      </c>
      <c r="R2129" s="3">
        <f t="shared" si="1405"/>
        <v>0</v>
      </c>
      <c r="S2129" s="3">
        <f t="shared" si="1405"/>
        <v>0</v>
      </c>
      <c r="T2129" s="3">
        <f t="shared" si="1405"/>
        <v>0</v>
      </c>
      <c r="U2129" s="3">
        <f t="shared" si="1405"/>
        <v>0</v>
      </c>
    </row>
    <row r="2130" spans="2:21" s="1" customFormat="1" ht="15" hidden="1" customHeight="1" x14ac:dyDescent="0.3">
      <c r="B2130" s="4" t="s">
        <v>3985</v>
      </c>
      <c r="C2130" s="4" t="s">
        <v>3986</v>
      </c>
      <c r="D2130" s="3" t="s">
        <v>28</v>
      </c>
      <c r="E2130" s="18">
        <v>1</v>
      </c>
      <c r="F2130" s="18"/>
      <c r="G2130" s="18"/>
      <c r="H2130" s="18"/>
      <c r="I2130" s="18"/>
      <c r="J2130" s="97">
        <f>SUM(E2130:I2130)</f>
        <v>1</v>
      </c>
      <c r="K2130" s="3">
        <v>13139.3</v>
      </c>
      <c r="L2130" s="3">
        <f t="shared" si="1402"/>
        <v>13139.3</v>
      </c>
      <c r="M2130" s="3">
        <v>13139.3</v>
      </c>
      <c r="N2130" s="3">
        <f t="shared" si="1403"/>
        <v>13139.3</v>
      </c>
      <c r="O2130" s="3">
        <f t="shared" si="1404"/>
        <v>0</v>
      </c>
      <c r="P2130" s="3">
        <f t="shared" si="1404"/>
        <v>0</v>
      </c>
      <c r="R2130" s="3">
        <f t="shared" si="1405"/>
        <v>0</v>
      </c>
      <c r="S2130" s="3">
        <f t="shared" si="1405"/>
        <v>0</v>
      </c>
      <c r="T2130" s="3">
        <f t="shared" si="1405"/>
        <v>0</v>
      </c>
      <c r="U2130" s="3">
        <f t="shared" si="1405"/>
        <v>0</v>
      </c>
    </row>
    <row r="2131" spans="2:21" s="1" customFormat="1" ht="25.2" hidden="1" customHeight="1" x14ac:dyDescent="0.3">
      <c r="B2131" s="12" t="s">
        <v>3987</v>
      </c>
      <c r="C2131" s="12" t="s">
        <v>3988</v>
      </c>
      <c r="D2131" s="13"/>
      <c r="E2131" s="17"/>
      <c r="F2131" s="17"/>
      <c r="G2131" s="17"/>
      <c r="H2131" s="17"/>
      <c r="I2131" s="17"/>
      <c r="J2131" s="17"/>
      <c r="K2131" s="13"/>
      <c r="L2131" s="13">
        <f>SUM(L2132:L2134)</f>
        <v>368652.05000000005</v>
      </c>
      <c r="M2131" s="13"/>
      <c r="N2131" s="13">
        <f>SUM(N2132:N2134)</f>
        <v>368652.05000000005</v>
      </c>
      <c r="O2131" s="13"/>
      <c r="P2131" s="13">
        <f>SUM(P2132:P2134)</f>
        <v>0</v>
      </c>
      <c r="R2131" s="13">
        <f t="shared" ref="R2131:U2131" si="1406">SUM(R2132:R2134)</f>
        <v>0</v>
      </c>
      <c r="S2131" s="13">
        <f t="shared" si="1406"/>
        <v>0</v>
      </c>
      <c r="T2131" s="13">
        <f t="shared" si="1406"/>
        <v>0</v>
      </c>
      <c r="U2131" s="13">
        <f t="shared" si="1406"/>
        <v>0</v>
      </c>
    </row>
    <row r="2132" spans="2:21" s="1" customFormat="1" ht="15" hidden="1" customHeight="1" x14ac:dyDescent="0.3">
      <c r="B2132" s="4" t="s">
        <v>3989</v>
      </c>
      <c r="C2132" s="4" t="s">
        <v>3990</v>
      </c>
      <c r="D2132" s="3" t="s">
        <v>28</v>
      </c>
      <c r="E2132" s="18">
        <v>1</v>
      </c>
      <c r="F2132" s="18"/>
      <c r="G2132" s="18"/>
      <c r="H2132" s="18"/>
      <c r="I2132" s="18"/>
      <c r="J2132" s="97">
        <f>SUM(E2132:I2132)</f>
        <v>1</v>
      </c>
      <c r="K2132" s="3">
        <v>223116.75</v>
      </c>
      <c r="L2132" s="3">
        <f t="shared" ref="L2132:L2134" si="1407">+ROUND(+IF(J2132="",0,J2132*K2132),2)</f>
        <v>223116.75</v>
      </c>
      <c r="M2132" s="3">
        <v>223116.75</v>
      </c>
      <c r="N2132" s="3">
        <f t="shared" ref="N2132:N2134" si="1408">+ROUND(+IF(J2132="",0,J2132*M2132),2)</f>
        <v>223116.75</v>
      </c>
      <c r="O2132" s="3">
        <f t="shared" ref="O2132:P2134" si="1409">+M2132-K2132</f>
        <v>0</v>
      </c>
      <c r="P2132" s="3">
        <f t="shared" si="1409"/>
        <v>0</v>
      </c>
      <c r="R2132" s="3">
        <f t="shared" ref="R2132:U2134" si="1410">+ROUND($K2132*F2132,2)</f>
        <v>0</v>
      </c>
      <c r="S2132" s="3">
        <f t="shared" si="1410"/>
        <v>0</v>
      </c>
      <c r="T2132" s="3">
        <f t="shared" si="1410"/>
        <v>0</v>
      </c>
      <c r="U2132" s="3">
        <f t="shared" si="1410"/>
        <v>0</v>
      </c>
    </row>
    <row r="2133" spans="2:21" s="1" customFormat="1" ht="15" hidden="1" customHeight="1" x14ac:dyDescent="0.3">
      <c r="B2133" s="4" t="s">
        <v>3991</v>
      </c>
      <c r="C2133" s="4" t="s">
        <v>3992</v>
      </c>
      <c r="D2133" s="3" t="s">
        <v>28</v>
      </c>
      <c r="E2133" s="18">
        <v>1</v>
      </c>
      <c r="F2133" s="18"/>
      <c r="G2133" s="18"/>
      <c r="H2133" s="18"/>
      <c r="I2133" s="18"/>
      <c r="J2133" s="97">
        <f>SUM(E2133:I2133)</f>
        <v>1</v>
      </c>
      <c r="K2133" s="3">
        <v>59536.9</v>
      </c>
      <c r="L2133" s="3">
        <f t="shared" si="1407"/>
        <v>59536.9</v>
      </c>
      <c r="M2133" s="3">
        <v>59536.9</v>
      </c>
      <c r="N2133" s="3">
        <f t="shared" si="1408"/>
        <v>59536.9</v>
      </c>
      <c r="O2133" s="3">
        <f t="shared" si="1409"/>
        <v>0</v>
      </c>
      <c r="P2133" s="3">
        <f t="shared" si="1409"/>
        <v>0</v>
      </c>
      <c r="R2133" s="3">
        <f t="shared" si="1410"/>
        <v>0</v>
      </c>
      <c r="S2133" s="3">
        <f t="shared" si="1410"/>
        <v>0</v>
      </c>
      <c r="T2133" s="3">
        <f t="shared" si="1410"/>
        <v>0</v>
      </c>
      <c r="U2133" s="3">
        <f t="shared" si="1410"/>
        <v>0</v>
      </c>
    </row>
    <row r="2134" spans="2:21" s="1" customFormat="1" ht="15" hidden="1" customHeight="1" x14ac:dyDescent="0.3">
      <c r="B2134" s="4" t="s">
        <v>3993</v>
      </c>
      <c r="C2134" s="4" t="s">
        <v>3994</v>
      </c>
      <c r="D2134" s="3" t="s">
        <v>28</v>
      </c>
      <c r="E2134" s="18">
        <v>1</v>
      </c>
      <c r="F2134" s="18"/>
      <c r="G2134" s="18"/>
      <c r="H2134" s="18"/>
      <c r="I2134" s="18"/>
      <c r="J2134" s="97">
        <f>SUM(E2134:I2134)</f>
        <v>1</v>
      </c>
      <c r="K2134" s="3">
        <v>85998.399999999994</v>
      </c>
      <c r="L2134" s="3">
        <f t="shared" si="1407"/>
        <v>85998.399999999994</v>
      </c>
      <c r="M2134" s="3">
        <v>85998.399999999994</v>
      </c>
      <c r="N2134" s="3">
        <f t="shared" si="1408"/>
        <v>85998.399999999994</v>
      </c>
      <c r="O2134" s="3">
        <f t="shared" si="1409"/>
        <v>0</v>
      </c>
      <c r="P2134" s="3">
        <f t="shared" si="1409"/>
        <v>0</v>
      </c>
      <c r="R2134" s="3">
        <f t="shared" si="1410"/>
        <v>0</v>
      </c>
      <c r="S2134" s="3">
        <f t="shared" si="1410"/>
        <v>0</v>
      </c>
      <c r="T2134" s="3">
        <f t="shared" si="1410"/>
        <v>0</v>
      </c>
      <c r="U2134" s="3">
        <f t="shared" si="1410"/>
        <v>0</v>
      </c>
    </row>
    <row r="2135" spans="2:21" s="1" customFormat="1" ht="25.2" hidden="1" customHeight="1" x14ac:dyDescent="0.3">
      <c r="B2135" s="12" t="s">
        <v>3995</v>
      </c>
      <c r="C2135" s="12" t="s">
        <v>3996</v>
      </c>
      <c r="D2135" s="13"/>
      <c r="E2135" s="17"/>
      <c r="F2135" s="17"/>
      <c r="G2135" s="17"/>
      <c r="H2135" s="17"/>
      <c r="I2135" s="17"/>
      <c r="J2135" s="17"/>
      <c r="K2135" s="13"/>
      <c r="L2135" s="13">
        <f>SUM(L2136:L2143)</f>
        <v>746380.91</v>
      </c>
      <c r="M2135" s="13"/>
      <c r="N2135" s="13">
        <f>SUM(N2136:N2143)</f>
        <v>746380.91</v>
      </c>
      <c r="O2135" s="13"/>
      <c r="P2135" s="13">
        <f>SUM(P2136:P2143)</f>
        <v>0</v>
      </c>
      <c r="R2135" s="13">
        <f t="shared" ref="R2135:U2135" si="1411">SUM(R2136:R2143)</f>
        <v>0</v>
      </c>
      <c r="S2135" s="13">
        <f t="shared" si="1411"/>
        <v>0</v>
      </c>
      <c r="T2135" s="13">
        <f t="shared" si="1411"/>
        <v>0</v>
      </c>
      <c r="U2135" s="13">
        <f t="shared" si="1411"/>
        <v>0</v>
      </c>
    </row>
    <row r="2136" spans="2:21" s="1" customFormat="1" ht="15" hidden="1" customHeight="1" x14ac:dyDescent="0.3">
      <c r="B2136" s="4" t="s">
        <v>3997</v>
      </c>
      <c r="C2136" s="4" t="s">
        <v>3998</v>
      </c>
      <c r="D2136" s="3" t="s">
        <v>28</v>
      </c>
      <c r="E2136" s="18">
        <v>1</v>
      </c>
      <c r="F2136" s="18"/>
      <c r="G2136" s="18"/>
      <c r="H2136" s="18"/>
      <c r="I2136" s="18"/>
      <c r="J2136" s="97">
        <f t="shared" ref="J2136:J2143" si="1412">SUM(E2136:I2136)</f>
        <v>1</v>
      </c>
      <c r="K2136" s="3">
        <v>106268.44</v>
      </c>
      <c r="L2136" s="3">
        <f t="shared" ref="L2136:L2143" si="1413">+ROUND(+IF(J2136="",0,J2136*K2136),2)</f>
        <v>106268.44</v>
      </c>
      <c r="M2136" s="3">
        <v>106268.44</v>
      </c>
      <c r="N2136" s="3">
        <f t="shared" ref="N2136:N2143" si="1414">+ROUND(+IF(J2136="",0,J2136*M2136),2)</f>
        <v>106268.44</v>
      </c>
      <c r="O2136" s="3">
        <f t="shared" ref="O2136:P2143" si="1415">+M2136-K2136</f>
        <v>0</v>
      </c>
      <c r="P2136" s="3">
        <f t="shared" si="1415"/>
        <v>0</v>
      </c>
      <c r="R2136" s="3">
        <f t="shared" ref="R2136:U2143" si="1416">+ROUND($K2136*F2136,2)</f>
        <v>0</v>
      </c>
      <c r="S2136" s="3">
        <f t="shared" si="1416"/>
        <v>0</v>
      </c>
      <c r="T2136" s="3">
        <f t="shared" si="1416"/>
        <v>0</v>
      </c>
      <c r="U2136" s="3">
        <f t="shared" si="1416"/>
        <v>0</v>
      </c>
    </row>
    <row r="2137" spans="2:21" s="1" customFormat="1" ht="15" hidden="1" customHeight="1" x14ac:dyDescent="0.3">
      <c r="B2137" s="4" t="s">
        <v>3999</v>
      </c>
      <c r="C2137" s="4" t="s">
        <v>4000</v>
      </c>
      <c r="D2137" s="3" t="s">
        <v>28</v>
      </c>
      <c r="E2137" s="18">
        <v>2</v>
      </c>
      <c r="F2137" s="18"/>
      <c r="G2137" s="18"/>
      <c r="H2137" s="18"/>
      <c r="I2137" s="18"/>
      <c r="J2137" s="97">
        <f t="shared" si="1412"/>
        <v>2</v>
      </c>
      <c r="K2137" s="3">
        <v>74330</v>
      </c>
      <c r="L2137" s="3">
        <f t="shared" si="1413"/>
        <v>148660</v>
      </c>
      <c r="M2137" s="3">
        <v>74330</v>
      </c>
      <c r="N2137" s="3">
        <f t="shared" si="1414"/>
        <v>148660</v>
      </c>
      <c r="O2137" s="3">
        <f t="shared" si="1415"/>
        <v>0</v>
      </c>
      <c r="P2137" s="3">
        <f t="shared" si="1415"/>
        <v>0</v>
      </c>
      <c r="R2137" s="3">
        <f t="shared" si="1416"/>
        <v>0</v>
      </c>
      <c r="S2137" s="3">
        <f t="shared" si="1416"/>
        <v>0</v>
      </c>
      <c r="T2137" s="3">
        <f t="shared" si="1416"/>
        <v>0</v>
      </c>
      <c r="U2137" s="3">
        <f t="shared" si="1416"/>
        <v>0</v>
      </c>
    </row>
    <row r="2138" spans="2:21" s="1" customFormat="1" ht="15" hidden="1" customHeight="1" x14ac:dyDescent="0.3">
      <c r="B2138" s="4" t="s">
        <v>4001</v>
      </c>
      <c r="C2138" s="4" t="s">
        <v>4002</v>
      </c>
      <c r="D2138" s="3" t="s">
        <v>28</v>
      </c>
      <c r="E2138" s="18">
        <v>6</v>
      </c>
      <c r="F2138" s="18"/>
      <c r="G2138" s="18"/>
      <c r="H2138" s="18"/>
      <c r="I2138" s="18"/>
      <c r="J2138" s="97">
        <f t="shared" si="1412"/>
        <v>6</v>
      </c>
      <c r="K2138" s="3">
        <v>10542.12</v>
      </c>
      <c r="L2138" s="3">
        <f t="shared" si="1413"/>
        <v>63252.72</v>
      </c>
      <c r="M2138" s="3">
        <v>10542.12</v>
      </c>
      <c r="N2138" s="3">
        <f t="shared" si="1414"/>
        <v>63252.72</v>
      </c>
      <c r="O2138" s="3">
        <f t="shared" si="1415"/>
        <v>0</v>
      </c>
      <c r="P2138" s="3">
        <f t="shared" si="1415"/>
        <v>0</v>
      </c>
      <c r="R2138" s="3">
        <f t="shared" si="1416"/>
        <v>0</v>
      </c>
      <c r="S2138" s="3">
        <f t="shared" si="1416"/>
        <v>0</v>
      </c>
      <c r="T2138" s="3">
        <f t="shared" si="1416"/>
        <v>0</v>
      </c>
      <c r="U2138" s="3">
        <f t="shared" si="1416"/>
        <v>0</v>
      </c>
    </row>
    <row r="2139" spans="2:21" s="1" customFormat="1" ht="15" hidden="1" customHeight="1" x14ac:dyDescent="0.3">
      <c r="B2139" s="4" t="s">
        <v>4003</v>
      </c>
      <c r="C2139" s="4" t="s">
        <v>4004</v>
      </c>
      <c r="D2139" s="3" t="s">
        <v>28</v>
      </c>
      <c r="E2139" s="18">
        <v>20</v>
      </c>
      <c r="F2139" s="18"/>
      <c r="G2139" s="18"/>
      <c r="H2139" s="18"/>
      <c r="I2139" s="18"/>
      <c r="J2139" s="97">
        <f t="shared" si="1412"/>
        <v>20</v>
      </c>
      <c r="K2139" s="3">
        <v>17460.46</v>
      </c>
      <c r="L2139" s="3">
        <f t="shared" si="1413"/>
        <v>349209.2</v>
      </c>
      <c r="M2139" s="3">
        <v>17460.46</v>
      </c>
      <c r="N2139" s="3">
        <f t="shared" si="1414"/>
        <v>349209.2</v>
      </c>
      <c r="O2139" s="3">
        <f t="shared" si="1415"/>
        <v>0</v>
      </c>
      <c r="P2139" s="3">
        <f t="shared" si="1415"/>
        <v>0</v>
      </c>
      <c r="R2139" s="3">
        <f t="shared" si="1416"/>
        <v>0</v>
      </c>
      <c r="S2139" s="3">
        <f t="shared" si="1416"/>
        <v>0</v>
      </c>
      <c r="T2139" s="3">
        <f t="shared" si="1416"/>
        <v>0</v>
      </c>
      <c r="U2139" s="3">
        <f t="shared" si="1416"/>
        <v>0</v>
      </c>
    </row>
    <row r="2140" spans="2:21" s="1" customFormat="1" ht="15" hidden="1" customHeight="1" x14ac:dyDescent="0.3">
      <c r="B2140" s="4" t="s">
        <v>4005</v>
      </c>
      <c r="C2140" s="4" t="s">
        <v>4006</v>
      </c>
      <c r="D2140" s="3" t="s">
        <v>28</v>
      </c>
      <c r="E2140" s="18">
        <v>39</v>
      </c>
      <c r="F2140" s="18"/>
      <c r="G2140" s="18"/>
      <c r="H2140" s="18"/>
      <c r="I2140" s="18"/>
      <c r="J2140" s="97">
        <f t="shared" si="1412"/>
        <v>39</v>
      </c>
      <c r="K2140" s="3">
        <v>600.30999999999995</v>
      </c>
      <c r="L2140" s="3">
        <f t="shared" si="1413"/>
        <v>23412.09</v>
      </c>
      <c r="M2140" s="3">
        <v>600.30999999999995</v>
      </c>
      <c r="N2140" s="3">
        <f t="shared" si="1414"/>
        <v>23412.09</v>
      </c>
      <c r="O2140" s="3">
        <f t="shared" si="1415"/>
        <v>0</v>
      </c>
      <c r="P2140" s="3">
        <f t="shared" si="1415"/>
        <v>0</v>
      </c>
      <c r="R2140" s="3">
        <f t="shared" si="1416"/>
        <v>0</v>
      </c>
      <c r="S2140" s="3">
        <f t="shared" si="1416"/>
        <v>0</v>
      </c>
      <c r="T2140" s="3">
        <f t="shared" si="1416"/>
        <v>0</v>
      </c>
      <c r="U2140" s="3">
        <f t="shared" si="1416"/>
        <v>0</v>
      </c>
    </row>
    <row r="2141" spans="2:21" s="1" customFormat="1" ht="15" hidden="1" customHeight="1" x14ac:dyDescent="0.3">
      <c r="B2141" s="4" t="s">
        <v>4007</v>
      </c>
      <c r="C2141" s="4" t="s">
        <v>4008</v>
      </c>
      <c r="D2141" s="3" t="s">
        <v>28</v>
      </c>
      <c r="E2141" s="18">
        <v>1</v>
      </c>
      <c r="F2141" s="18"/>
      <c r="G2141" s="18"/>
      <c r="H2141" s="18"/>
      <c r="I2141" s="18"/>
      <c r="J2141" s="97">
        <f t="shared" si="1412"/>
        <v>1</v>
      </c>
      <c r="K2141" s="3">
        <v>3300.46</v>
      </c>
      <c r="L2141" s="3">
        <f t="shared" si="1413"/>
        <v>3300.46</v>
      </c>
      <c r="M2141" s="3">
        <v>3300.46</v>
      </c>
      <c r="N2141" s="3">
        <f t="shared" si="1414"/>
        <v>3300.46</v>
      </c>
      <c r="O2141" s="3">
        <f t="shared" si="1415"/>
        <v>0</v>
      </c>
      <c r="P2141" s="3">
        <f t="shared" si="1415"/>
        <v>0</v>
      </c>
      <c r="R2141" s="3">
        <f t="shared" si="1416"/>
        <v>0</v>
      </c>
      <c r="S2141" s="3">
        <f t="shared" si="1416"/>
        <v>0</v>
      </c>
      <c r="T2141" s="3">
        <f t="shared" si="1416"/>
        <v>0</v>
      </c>
      <c r="U2141" s="3">
        <f t="shared" si="1416"/>
        <v>0</v>
      </c>
    </row>
    <row r="2142" spans="2:21" s="1" customFormat="1" ht="15" hidden="1" customHeight="1" x14ac:dyDescent="0.3">
      <c r="B2142" s="4" t="s">
        <v>4009</v>
      </c>
      <c r="C2142" s="4" t="s">
        <v>4010</v>
      </c>
      <c r="D2142" s="3" t="s">
        <v>28</v>
      </c>
      <c r="E2142" s="18">
        <v>2</v>
      </c>
      <c r="F2142" s="18"/>
      <c r="G2142" s="18"/>
      <c r="H2142" s="18"/>
      <c r="I2142" s="18"/>
      <c r="J2142" s="97">
        <f t="shared" si="1412"/>
        <v>2</v>
      </c>
      <c r="K2142" s="3">
        <v>4899</v>
      </c>
      <c r="L2142" s="3">
        <f t="shared" si="1413"/>
        <v>9798</v>
      </c>
      <c r="M2142" s="3">
        <v>4899</v>
      </c>
      <c r="N2142" s="3">
        <f t="shared" si="1414"/>
        <v>9798</v>
      </c>
      <c r="O2142" s="3">
        <f t="shared" si="1415"/>
        <v>0</v>
      </c>
      <c r="P2142" s="3">
        <f t="shared" si="1415"/>
        <v>0</v>
      </c>
      <c r="R2142" s="3">
        <f t="shared" si="1416"/>
        <v>0</v>
      </c>
      <c r="S2142" s="3">
        <f t="shared" si="1416"/>
        <v>0</v>
      </c>
      <c r="T2142" s="3">
        <f t="shared" si="1416"/>
        <v>0</v>
      </c>
      <c r="U2142" s="3">
        <f t="shared" si="1416"/>
        <v>0</v>
      </c>
    </row>
    <row r="2143" spans="2:21" s="1" customFormat="1" ht="15" hidden="1" customHeight="1" x14ac:dyDescent="0.3">
      <c r="B2143" s="4" t="s">
        <v>4011</v>
      </c>
      <c r="C2143" s="4" t="s">
        <v>4012</v>
      </c>
      <c r="D2143" s="3" t="s">
        <v>28</v>
      </c>
      <c r="E2143" s="18">
        <v>1</v>
      </c>
      <c r="F2143" s="18"/>
      <c r="G2143" s="18"/>
      <c r="H2143" s="18"/>
      <c r="I2143" s="18"/>
      <c r="J2143" s="97">
        <f t="shared" si="1412"/>
        <v>1</v>
      </c>
      <c r="K2143" s="3">
        <v>42480</v>
      </c>
      <c r="L2143" s="3">
        <f t="shared" si="1413"/>
        <v>42480</v>
      </c>
      <c r="M2143" s="3">
        <v>42480</v>
      </c>
      <c r="N2143" s="3">
        <f t="shared" si="1414"/>
        <v>42480</v>
      </c>
      <c r="O2143" s="3">
        <f t="shared" si="1415"/>
        <v>0</v>
      </c>
      <c r="P2143" s="3">
        <f t="shared" si="1415"/>
        <v>0</v>
      </c>
      <c r="R2143" s="3">
        <f t="shared" si="1416"/>
        <v>0</v>
      </c>
      <c r="S2143" s="3">
        <f t="shared" si="1416"/>
        <v>0</v>
      </c>
      <c r="T2143" s="3">
        <f t="shared" si="1416"/>
        <v>0</v>
      </c>
      <c r="U2143" s="3">
        <f t="shared" si="1416"/>
        <v>0</v>
      </c>
    </row>
    <row r="2144" spans="2:21" s="1" customFormat="1" ht="25.2" hidden="1" customHeight="1" x14ac:dyDescent="0.3">
      <c r="B2144" s="12" t="s">
        <v>4013</v>
      </c>
      <c r="C2144" s="12" t="s">
        <v>4014</v>
      </c>
      <c r="D2144" s="13"/>
      <c r="E2144" s="17"/>
      <c r="F2144" s="17"/>
      <c r="G2144" s="17"/>
      <c r="H2144" s="17"/>
      <c r="I2144" s="17"/>
      <c r="J2144" s="17"/>
      <c r="K2144" s="13"/>
      <c r="L2144" s="13">
        <f>SUM(L2145:L2149)</f>
        <v>180720.38</v>
      </c>
      <c r="M2144" s="13"/>
      <c r="N2144" s="13">
        <f>SUM(N2145:N2149)</f>
        <v>180720.38</v>
      </c>
      <c r="O2144" s="13"/>
      <c r="P2144" s="13">
        <f>SUM(P2145:P2149)</f>
        <v>0</v>
      </c>
      <c r="R2144" s="13">
        <f t="shared" ref="R2144:U2144" si="1417">SUM(R2145:R2149)</f>
        <v>0</v>
      </c>
      <c r="S2144" s="13">
        <f t="shared" si="1417"/>
        <v>0</v>
      </c>
      <c r="T2144" s="13">
        <f t="shared" si="1417"/>
        <v>0</v>
      </c>
      <c r="U2144" s="13">
        <f t="shared" si="1417"/>
        <v>0</v>
      </c>
    </row>
    <row r="2145" spans="2:21" s="1" customFormat="1" ht="15" hidden="1" customHeight="1" x14ac:dyDescent="0.3">
      <c r="B2145" s="4" t="s">
        <v>4015</v>
      </c>
      <c r="C2145" s="4" t="s">
        <v>4016</v>
      </c>
      <c r="D2145" s="3" t="s">
        <v>28</v>
      </c>
      <c r="E2145" s="18">
        <v>131</v>
      </c>
      <c r="F2145" s="18"/>
      <c r="G2145" s="18"/>
      <c r="H2145" s="18"/>
      <c r="I2145" s="18"/>
      <c r="J2145" s="97">
        <f>SUM(E2145:I2145)</f>
        <v>131</v>
      </c>
      <c r="K2145" s="3">
        <v>1135.23</v>
      </c>
      <c r="L2145" s="3">
        <f t="shared" ref="L2145:L2149" si="1418">+ROUND(+IF(J2145="",0,J2145*K2145),2)</f>
        <v>148715.13</v>
      </c>
      <c r="M2145" s="3">
        <v>1135.23</v>
      </c>
      <c r="N2145" s="3">
        <f t="shared" ref="N2145:N2149" si="1419">+ROUND(+IF(J2145="",0,J2145*M2145),2)</f>
        <v>148715.13</v>
      </c>
      <c r="O2145" s="3">
        <f t="shared" ref="O2145:P2149" si="1420">+M2145-K2145</f>
        <v>0</v>
      </c>
      <c r="P2145" s="3">
        <f t="shared" si="1420"/>
        <v>0</v>
      </c>
      <c r="R2145" s="3">
        <f t="shared" ref="R2145:U2149" si="1421">+ROUND($K2145*F2145,2)</f>
        <v>0</v>
      </c>
      <c r="S2145" s="3">
        <f t="shared" si="1421"/>
        <v>0</v>
      </c>
      <c r="T2145" s="3">
        <f t="shared" si="1421"/>
        <v>0</v>
      </c>
      <c r="U2145" s="3">
        <f t="shared" si="1421"/>
        <v>0</v>
      </c>
    </row>
    <row r="2146" spans="2:21" s="1" customFormat="1" ht="15" hidden="1" customHeight="1" x14ac:dyDescent="0.3">
      <c r="B2146" s="4" t="s">
        <v>4017</v>
      </c>
      <c r="C2146" s="4" t="s">
        <v>4018</v>
      </c>
      <c r="D2146" s="3" t="s">
        <v>28</v>
      </c>
      <c r="E2146" s="18">
        <v>3</v>
      </c>
      <c r="F2146" s="18"/>
      <c r="G2146" s="18"/>
      <c r="H2146" s="18"/>
      <c r="I2146" s="18"/>
      <c r="J2146" s="97">
        <f>SUM(E2146:I2146)</f>
        <v>3</v>
      </c>
      <c r="K2146" s="3">
        <v>5450</v>
      </c>
      <c r="L2146" s="3">
        <f t="shared" si="1418"/>
        <v>16350</v>
      </c>
      <c r="M2146" s="3">
        <v>5450</v>
      </c>
      <c r="N2146" s="3">
        <f t="shared" si="1419"/>
        <v>16350</v>
      </c>
      <c r="O2146" s="3">
        <f t="shared" si="1420"/>
        <v>0</v>
      </c>
      <c r="P2146" s="3">
        <f t="shared" si="1420"/>
        <v>0</v>
      </c>
      <c r="R2146" s="3">
        <f t="shared" si="1421"/>
        <v>0</v>
      </c>
      <c r="S2146" s="3">
        <f t="shared" si="1421"/>
        <v>0</v>
      </c>
      <c r="T2146" s="3">
        <f t="shared" si="1421"/>
        <v>0</v>
      </c>
      <c r="U2146" s="3">
        <f t="shared" si="1421"/>
        <v>0</v>
      </c>
    </row>
    <row r="2147" spans="2:21" s="1" customFormat="1" ht="15" hidden="1" customHeight="1" x14ac:dyDescent="0.3">
      <c r="B2147" s="4" t="s">
        <v>4019</v>
      </c>
      <c r="C2147" s="4" t="s">
        <v>4020</v>
      </c>
      <c r="D2147" s="3" t="s">
        <v>28</v>
      </c>
      <c r="E2147" s="18">
        <v>5</v>
      </c>
      <c r="F2147" s="18"/>
      <c r="G2147" s="18"/>
      <c r="H2147" s="18"/>
      <c r="I2147" s="18"/>
      <c r="J2147" s="97">
        <f>SUM(E2147:I2147)</f>
        <v>5</v>
      </c>
      <c r="K2147" s="3">
        <v>421.05</v>
      </c>
      <c r="L2147" s="3">
        <f t="shared" si="1418"/>
        <v>2105.25</v>
      </c>
      <c r="M2147" s="3">
        <v>421.05</v>
      </c>
      <c r="N2147" s="3">
        <f t="shared" si="1419"/>
        <v>2105.25</v>
      </c>
      <c r="O2147" s="3">
        <f t="shared" si="1420"/>
        <v>0</v>
      </c>
      <c r="P2147" s="3">
        <f t="shared" si="1420"/>
        <v>0</v>
      </c>
      <c r="R2147" s="3">
        <f t="shared" si="1421"/>
        <v>0</v>
      </c>
      <c r="S2147" s="3">
        <f t="shared" si="1421"/>
        <v>0</v>
      </c>
      <c r="T2147" s="3">
        <f t="shared" si="1421"/>
        <v>0</v>
      </c>
      <c r="U2147" s="3">
        <f t="shared" si="1421"/>
        <v>0</v>
      </c>
    </row>
    <row r="2148" spans="2:21" s="1" customFormat="1" ht="15" hidden="1" customHeight="1" x14ac:dyDescent="0.3">
      <c r="B2148" s="4" t="s">
        <v>4021</v>
      </c>
      <c r="C2148" s="4" t="s">
        <v>4022</v>
      </c>
      <c r="D2148" s="3" t="s">
        <v>28</v>
      </c>
      <c r="E2148" s="18">
        <v>1</v>
      </c>
      <c r="F2148" s="18"/>
      <c r="G2148" s="18"/>
      <c r="H2148" s="18"/>
      <c r="I2148" s="18"/>
      <c r="J2148" s="97">
        <f>SUM(E2148:I2148)</f>
        <v>1</v>
      </c>
      <c r="K2148" s="3">
        <v>5450</v>
      </c>
      <c r="L2148" s="3">
        <f t="shared" si="1418"/>
        <v>5450</v>
      </c>
      <c r="M2148" s="3">
        <v>5450</v>
      </c>
      <c r="N2148" s="3">
        <f t="shared" si="1419"/>
        <v>5450</v>
      </c>
      <c r="O2148" s="3">
        <f t="shared" si="1420"/>
        <v>0</v>
      </c>
      <c r="P2148" s="3">
        <f t="shared" si="1420"/>
        <v>0</v>
      </c>
      <c r="R2148" s="3">
        <f t="shared" si="1421"/>
        <v>0</v>
      </c>
      <c r="S2148" s="3">
        <f t="shared" si="1421"/>
        <v>0</v>
      </c>
      <c r="T2148" s="3">
        <f t="shared" si="1421"/>
        <v>0</v>
      </c>
      <c r="U2148" s="3">
        <f t="shared" si="1421"/>
        <v>0</v>
      </c>
    </row>
    <row r="2149" spans="2:21" s="1" customFormat="1" ht="15" hidden="1" customHeight="1" x14ac:dyDescent="0.3">
      <c r="B2149" s="4" t="s">
        <v>4023</v>
      </c>
      <c r="C2149" s="4" t="s">
        <v>4024</v>
      </c>
      <c r="D2149" s="3" t="s">
        <v>28</v>
      </c>
      <c r="E2149" s="18">
        <v>1</v>
      </c>
      <c r="F2149" s="18"/>
      <c r="G2149" s="18"/>
      <c r="H2149" s="18"/>
      <c r="I2149" s="18"/>
      <c r="J2149" s="97">
        <f>SUM(E2149:I2149)</f>
        <v>1</v>
      </c>
      <c r="K2149" s="3">
        <v>8100</v>
      </c>
      <c r="L2149" s="3">
        <f t="shared" si="1418"/>
        <v>8100</v>
      </c>
      <c r="M2149" s="3">
        <v>8100</v>
      </c>
      <c r="N2149" s="3">
        <f t="shared" si="1419"/>
        <v>8100</v>
      </c>
      <c r="O2149" s="3">
        <f t="shared" si="1420"/>
        <v>0</v>
      </c>
      <c r="P2149" s="3">
        <f t="shared" si="1420"/>
        <v>0</v>
      </c>
      <c r="R2149" s="3">
        <f t="shared" si="1421"/>
        <v>0</v>
      </c>
      <c r="S2149" s="3">
        <f t="shared" si="1421"/>
        <v>0</v>
      </c>
      <c r="T2149" s="3">
        <f t="shared" si="1421"/>
        <v>0</v>
      </c>
      <c r="U2149" s="3">
        <f t="shared" si="1421"/>
        <v>0</v>
      </c>
    </row>
    <row r="2150" spans="2:21" s="1" customFormat="1" ht="25.2" hidden="1" customHeight="1" x14ac:dyDescent="0.3">
      <c r="B2150" s="12" t="s">
        <v>4025</v>
      </c>
      <c r="C2150" s="12" t="s">
        <v>4026</v>
      </c>
      <c r="D2150" s="13"/>
      <c r="E2150" s="17"/>
      <c r="F2150" s="17"/>
      <c r="G2150" s="17"/>
      <c r="H2150" s="17"/>
      <c r="I2150" s="17"/>
      <c r="J2150" s="17"/>
      <c r="K2150" s="13"/>
      <c r="L2150" s="13">
        <f>SUM(L2151:L2153)</f>
        <v>355856.14</v>
      </c>
      <c r="M2150" s="13"/>
      <c r="N2150" s="13">
        <f>SUM(N2151:N2153)</f>
        <v>355856.14</v>
      </c>
      <c r="O2150" s="13"/>
      <c r="P2150" s="13">
        <f>SUM(P2151:P2153)</f>
        <v>0</v>
      </c>
      <c r="R2150" s="13">
        <f t="shared" ref="R2150:U2150" si="1422">SUM(R2151:R2153)</f>
        <v>0</v>
      </c>
      <c r="S2150" s="13">
        <f t="shared" si="1422"/>
        <v>0</v>
      </c>
      <c r="T2150" s="13">
        <f t="shared" si="1422"/>
        <v>0</v>
      </c>
      <c r="U2150" s="13">
        <f t="shared" si="1422"/>
        <v>0</v>
      </c>
    </row>
    <row r="2151" spans="2:21" s="1" customFormat="1" ht="15" hidden="1" customHeight="1" x14ac:dyDescent="0.3">
      <c r="B2151" s="4" t="s">
        <v>4027</v>
      </c>
      <c r="C2151" s="4" t="s">
        <v>4028</v>
      </c>
      <c r="D2151" s="3" t="s">
        <v>28</v>
      </c>
      <c r="E2151" s="18">
        <v>1</v>
      </c>
      <c r="F2151" s="18"/>
      <c r="G2151" s="18"/>
      <c r="H2151" s="18"/>
      <c r="I2151" s="18"/>
      <c r="J2151" s="97">
        <f>SUM(E2151:I2151)</f>
        <v>1</v>
      </c>
      <c r="K2151" s="3">
        <v>341020</v>
      </c>
      <c r="L2151" s="3">
        <f t="shared" ref="L2151:L2153" si="1423">+ROUND(+IF(J2151="",0,J2151*K2151),2)</f>
        <v>341020</v>
      </c>
      <c r="M2151" s="3">
        <v>341020</v>
      </c>
      <c r="N2151" s="3">
        <f t="shared" ref="N2151:N2153" si="1424">+ROUND(+IF(J2151="",0,J2151*M2151),2)</f>
        <v>341020</v>
      </c>
      <c r="O2151" s="3">
        <f t="shared" ref="O2151:P2153" si="1425">+M2151-K2151</f>
        <v>0</v>
      </c>
      <c r="P2151" s="3">
        <f t="shared" si="1425"/>
        <v>0</v>
      </c>
      <c r="R2151" s="3">
        <f t="shared" ref="R2151:U2153" si="1426">+ROUND($K2151*F2151,2)</f>
        <v>0</v>
      </c>
      <c r="S2151" s="3">
        <f t="shared" si="1426"/>
        <v>0</v>
      </c>
      <c r="T2151" s="3">
        <f t="shared" si="1426"/>
        <v>0</v>
      </c>
      <c r="U2151" s="3">
        <f t="shared" si="1426"/>
        <v>0</v>
      </c>
    </row>
    <row r="2152" spans="2:21" s="1" customFormat="1" ht="15" hidden="1" customHeight="1" x14ac:dyDescent="0.3">
      <c r="B2152" s="4" t="s">
        <v>4029</v>
      </c>
      <c r="C2152" s="4" t="s">
        <v>4030</v>
      </c>
      <c r="D2152" s="3" t="s">
        <v>28</v>
      </c>
      <c r="E2152" s="18">
        <v>1</v>
      </c>
      <c r="F2152" s="18"/>
      <c r="G2152" s="18"/>
      <c r="H2152" s="18"/>
      <c r="I2152" s="18"/>
      <c r="J2152" s="97">
        <f>SUM(E2152:I2152)</f>
        <v>1</v>
      </c>
      <c r="K2152" s="3">
        <v>8287.14</v>
      </c>
      <c r="L2152" s="3">
        <f t="shared" si="1423"/>
        <v>8287.14</v>
      </c>
      <c r="M2152" s="3">
        <v>8287.14</v>
      </c>
      <c r="N2152" s="3">
        <f t="shared" si="1424"/>
        <v>8287.14</v>
      </c>
      <c r="O2152" s="3">
        <f t="shared" si="1425"/>
        <v>0</v>
      </c>
      <c r="P2152" s="3">
        <f t="shared" si="1425"/>
        <v>0</v>
      </c>
      <c r="R2152" s="3">
        <f t="shared" si="1426"/>
        <v>0</v>
      </c>
      <c r="S2152" s="3">
        <f t="shared" si="1426"/>
        <v>0</v>
      </c>
      <c r="T2152" s="3">
        <f t="shared" si="1426"/>
        <v>0</v>
      </c>
      <c r="U2152" s="3">
        <f t="shared" si="1426"/>
        <v>0</v>
      </c>
    </row>
    <row r="2153" spans="2:21" s="1" customFormat="1" ht="15" hidden="1" customHeight="1" x14ac:dyDescent="0.3">
      <c r="B2153" s="4" t="s">
        <v>4031</v>
      </c>
      <c r="C2153" s="4" t="s">
        <v>4032</v>
      </c>
      <c r="D2153" s="3" t="s">
        <v>28</v>
      </c>
      <c r="E2153" s="18">
        <v>1</v>
      </c>
      <c r="F2153" s="18"/>
      <c r="G2153" s="18"/>
      <c r="H2153" s="18"/>
      <c r="I2153" s="18"/>
      <c r="J2153" s="97">
        <f>SUM(E2153:I2153)</f>
        <v>1</v>
      </c>
      <c r="K2153" s="3">
        <v>6549</v>
      </c>
      <c r="L2153" s="3">
        <f t="shared" si="1423"/>
        <v>6549</v>
      </c>
      <c r="M2153" s="3">
        <v>6549</v>
      </c>
      <c r="N2153" s="3">
        <f t="shared" si="1424"/>
        <v>6549</v>
      </c>
      <c r="O2153" s="3">
        <f t="shared" si="1425"/>
        <v>0</v>
      </c>
      <c r="P2153" s="3">
        <f t="shared" si="1425"/>
        <v>0</v>
      </c>
      <c r="R2153" s="3">
        <f t="shared" si="1426"/>
        <v>0</v>
      </c>
      <c r="S2153" s="3">
        <f t="shared" si="1426"/>
        <v>0</v>
      </c>
      <c r="T2153" s="3">
        <f t="shared" si="1426"/>
        <v>0</v>
      </c>
      <c r="U2153" s="3">
        <f t="shared" si="1426"/>
        <v>0</v>
      </c>
    </row>
    <row r="2154" spans="2:21" s="1" customFormat="1" ht="25.2" hidden="1" customHeight="1" x14ac:dyDescent="0.3">
      <c r="B2154" s="12" t="s">
        <v>4033</v>
      </c>
      <c r="C2154" s="12" t="s">
        <v>4034</v>
      </c>
      <c r="D2154" s="13"/>
      <c r="E2154" s="17"/>
      <c r="F2154" s="17"/>
      <c r="G2154" s="17"/>
      <c r="H2154" s="17"/>
      <c r="I2154" s="17"/>
      <c r="J2154" s="17"/>
      <c r="K2154" s="13"/>
      <c r="L2154" s="13">
        <f>SUM(L2155:L2160)</f>
        <v>59364.480000000003</v>
      </c>
      <c r="M2154" s="13"/>
      <c r="N2154" s="13">
        <f>SUM(N2155:N2160)</f>
        <v>59364.480000000003</v>
      </c>
      <c r="O2154" s="13"/>
      <c r="P2154" s="13">
        <f>SUM(P2155:P2160)</f>
        <v>0</v>
      </c>
      <c r="R2154" s="13">
        <f t="shared" ref="R2154:U2154" si="1427">SUM(R2155:R2160)</f>
        <v>0</v>
      </c>
      <c r="S2154" s="13">
        <f t="shared" si="1427"/>
        <v>0</v>
      </c>
      <c r="T2154" s="13">
        <f t="shared" si="1427"/>
        <v>0</v>
      </c>
      <c r="U2154" s="13">
        <f t="shared" si="1427"/>
        <v>0</v>
      </c>
    </row>
    <row r="2155" spans="2:21" s="1" customFormat="1" ht="15" hidden="1" customHeight="1" x14ac:dyDescent="0.3">
      <c r="B2155" s="4" t="s">
        <v>4035</v>
      </c>
      <c r="C2155" s="4" t="s">
        <v>4036</v>
      </c>
      <c r="D2155" s="3" t="s">
        <v>28</v>
      </c>
      <c r="E2155" s="18">
        <v>1</v>
      </c>
      <c r="F2155" s="18"/>
      <c r="G2155" s="18"/>
      <c r="H2155" s="18"/>
      <c r="I2155" s="18"/>
      <c r="J2155" s="97">
        <f t="shared" ref="J2155:J2160" si="1428">SUM(E2155:I2155)</f>
        <v>1</v>
      </c>
      <c r="K2155" s="3">
        <v>6638.68</v>
      </c>
      <c r="L2155" s="3">
        <f t="shared" ref="L2155:L2160" si="1429">+ROUND(+IF(J2155="",0,J2155*K2155),2)</f>
        <v>6638.68</v>
      </c>
      <c r="M2155" s="3">
        <v>6638.68</v>
      </c>
      <c r="N2155" s="3">
        <f t="shared" ref="N2155:N2160" si="1430">+ROUND(+IF(J2155="",0,J2155*M2155),2)</f>
        <v>6638.68</v>
      </c>
      <c r="O2155" s="3">
        <f t="shared" ref="O2155:P2160" si="1431">+M2155-K2155</f>
        <v>0</v>
      </c>
      <c r="P2155" s="3">
        <f t="shared" si="1431"/>
        <v>0</v>
      </c>
      <c r="R2155" s="3">
        <f t="shared" ref="R2155:U2160" si="1432">+ROUND($K2155*F2155,2)</f>
        <v>0</v>
      </c>
      <c r="S2155" s="3">
        <f t="shared" si="1432"/>
        <v>0</v>
      </c>
      <c r="T2155" s="3">
        <f t="shared" si="1432"/>
        <v>0</v>
      </c>
      <c r="U2155" s="3">
        <f t="shared" si="1432"/>
        <v>0</v>
      </c>
    </row>
    <row r="2156" spans="2:21" s="1" customFormat="1" ht="15" hidden="1" customHeight="1" x14ac:dyDescent="0.3">
      <c r="B2156" s="4" t="s">
        <v>4037</v>
      </c>
      <c r="C2156" s="4" t="s">
        <v>4038</v>
      </c>
      <c r="D2156" s="3" t="s">
        <v>28</v>
      </c>
      <c r="E2156" s="18">
        <v>1</v>
      </c>
      <c r="F2156" s="18"/>
      <c r="G2156" s="18"/>
      <c r="H2156" s="18"/>
      <c r="I2156" s="18"/>
      <c r="J2156" s="97">
        <f t="shared" si="1428"/>
        <v>1</v>
      </c>
      <c r="K2156" s="3">
        <v>855.26</v>
      </c>
      <c r="L2156" s="3">
        <f t="shared" si="1429"/>
        <v>855.26</v>
      </c>
      <c r="M2156" s="3">
        <v>855.26</v>
      </c>
      <c r="N2156" s="3">
        <f t="shared" si="1430"/>
        <v>855.26</v>
      </c>
      <c r="O2156" s="3">
        <f t="shared" si="1431"/>
        <v>0</v>
      </c>
      <c r="P2156" s="3">
        <f t="shared" si="1431"/>
        <v>0</v>
      </c>
      <c r="R2156" s="3">
        <f t="shared" si="1432"/>
        <v>0</v>
      </c>
      <c r="S2156" s="3">
        <f t="shared" si="1432"/>
        <v>0</v>
      </c>
      <c r="T2156" s="3">
        <f t="shared" si="1432"/>
        <v>0</v>
      </c>
      <c r="U2156" s="3">
        <f t="shared" si="1432"/>
        <v>0</v>
      </c>
    </row>
    <row r="2157" spans="2:21" s="1" customFormat="1" ht="15" hidden="1" customHeight="1" x14ac:dyDescent="0.3">
      <c r="B2157" s="4" t="s">
        <v>4039</v>
      </c>
      <c r="C2157" s="4" t="s">
        <v>4040</v>
      </c>
      <c r="D2157" s="3" t="s">
        <v>28</v>
      </c>
      <c r="E2157" s="18">
        <v>1</v>
      </c>
      <c r="F2157" s="18"/>
      <c r="G2157" s="18"/>
      <c r="H2157" s="18"/>
      <c r="I2157" s="18"/>
      <c r="J2157" s="97">
        <f t="shared" si="1428"/>
        <v>1</v>
      </c>
      <c r="K2157" s="3">
        <v>1398.3</v>
      </c>
      <c r="L2157" s="3">
        <f t="shared" si="1429"/>
        <v>1398.3</v>
      </c>
      <c r="M2157" s="3">
        <v>1398.3</v>
      </c>
      <c r="N2157" s="3">
        <f t="shared" si="1430"/>
        <v>1398.3</v>
      </c>
      <c r="O2157" s="3">
        <f t="shared" si="1431"/>
        <v>0</v>
      </c>
      <c r="P2157" s="3">
        <f t="shared" si="1431"/>
        <v>0</v>
      </c>
      <c r="R2157" s="3">
        <f t="shared" si="1432"/>
        <v>0</v>
      </c>
      <c r="S2157" s="3">
        <f t="shared" si="1432"/>
        <v>0</v>
      </c>
      <c r="T2157" s="3">
        <f t="shared" si="1432"/>
        <v>0</v>
      </c>
      <c r="U2157" s="3">
        <f t="shared" si="1432"/>
        <v>0</v>
      </c>
    </row>
    <row r="2158" spans="2:21" s="1" customFormat="1" ht="15" hidden="1" customHeight="1" x14ac:dyDescent="0.3">
      <c r="B2158" s="4" t="s">
        <v>4041</v>
      </c>
      <c r="C2158" s="4" t="s">
        <v>4042</v>
      </c>
      <c r="D2158" s="3" t="s">
        <v>28</v>
      </c>
      <c r="E2158" s="18">
        <v>1</v>
      </c>
      <c r="F2158" s="18"/>
      <c r="G2158" s="18"/>
      <c r="H2158" s="18"/>
      <c r="I2158" s="18"/>
      <c r="J2158" s="97">
        <f t="shared" si="1428"/>
        <v>1</v>
      </c>
      <c r="K2158" s="3">
        <v>14181.34</v>
      </c>
      <c r="L2158" s="3">
        <f t="shared" si="1429"/>
        <v>14181.34</v>
      </c>
      <c r="M2158" s="3">
        <v>14181.34</v>
      </c>
      <c r="N2158" s="3">
        <f t="shared" si="1430"/>
        <v>14181.34</v>
      </c>
      <c r="O2158" s="3">
        <f t="shared" si="1431"/>
        <v>0</v>
      </c>
      <c r="P2158" s="3">
        <f t="shared" si="1431"/>
        <v>0</v>
      </c>
      <c r="R2158" s="3">
        <f t="shared" si="1432"/>
        <v>0</v>
      </c>
      <c r="S2158" s="3">
        <f t="shared" si="1432"/>
        <v>0</v>
      </c>
      <c r="T2158" s="3">
        <f t="shared" si="1432"/>
        <v>0</v>
      </c>
      <c r="U2158" s="3">
        <f t="shared" si="1432"/>
        <v>0</v>
      </c>
    </row>
    <row r="2159" spans="2:21" s="1" customFormat="1" ht="15" hidden="1" customHeight="1" x14ac:dyDescent="0.3">
      <c r="B2159" s="4" t="s">
        <v>4043</v>
      </c>
      <c r="C2159" s="4" t="s">
        <v>4044</v>
      </c>
      <c r="D2159" s="3" t="s">
        <v>28</v>
      </c>
      <c r="E2159" s="18">
        <v>1</v>
      </c>
      <c r="F2159" s="18"/>
      <c r="G2159" s="18"/>
      <c r="H2159" s="18"/>
      <c r="I2159" s="18"/>
      <c r="J2159" s="97">
        <f t="shared" si="1428"/>
        <v>1</v>
      </c>
      <c r="K2159" s="3">
        <v>5574.32</v>
      </c>
      <c r="L2159" s="3">
        <f t="shared" si="1429"/>
        <v>5574.32</v>
      </c>
      <c r="M2159" s="3">
        <v>5574.32</v>
      </c>
      <c r="N2159" s="3">
        <f t="shared" si="1430"/>
        <v>5574.32</v>
      </c>
      <c r="O2159" s="3">
        <f t="shared" si="1431"/>
        <v>0</v>
      </c>
      <c r="P2159" s="3">
        <f t="shared" si="1431"/>
        <v>0</v>
      </c>
      <c r="R2159" s="3">
        <f t="shared" si="1432"/>
        <v>0</v>
      </c>
      <c r="S2159" s="3">
        <f t="shared" si="1432"/>
        <v>0</v>
      </c>
      <c r="T2159" s="3">
        <f t="shared" si="1432"/>
        <v>0</v>
      </c>
      <c r="U2159" s="3">
        <f t="shared" si="1432"/>
        <v>0</v>
      </c>
    </row>
    <row r="2160" spans="2:21" s="1" customFormat="1" ht="15" hidden="1" customHeight="1" x14ac:dyDescent="0.3">
      <c r="B2160" s="4" t="s">
        <v>4045</v>
      </c>
      <c r="C2160" s="4" t="s">
        <v>4046</v>
      </c>
      <c r="D2160" s="3" t="s">
        <v>28</v>
      </c>
      <c r="E2160" s="18">
        <v>1</v>
      </c>
      <c r="F2160" s="18"/>
      <c r="G2160" s="18"/>
      <c r="H2160" s="18"/>
      <c r="I2160" s="18"/>
      <c r="J2160" s="97">
        <f t="shared" si="1428"/>
        <v>1</v>
      </c>
      <c r="K2160" s="3">
        <v>30716.58</v>
      </c>
      <c r="L2160" s="3">
        <f t="shared" si="1429"/>
        <v>30716.58</v>
      </c>
      <c r="M2160" s="3">
        <v>30716.58</v>
      </c>
      <c r="N2160" s="3">
        <f t="shared" si="1430"/>
        <v>30716.58</v>
      </c>
      <c r="O2160" s="3">
        <f t="shared" si="1431"/>
        <v>0</v>
      </c>
      <c r="P2160" s="3">
        <f t="shared" si="1431"/>
        <v>0</v>
      </c>
      <c r="R2160" s="3">
        <f t="shared" si="1432"/>
        <v>0</v>
      </c>
      <c r="S2160" s="3">
        <f t="shared" si="1432"/>
        <v>0</v>
      </c>
      <c r="T2160" s="3">
        <f t="shared" si="1432"/>
        <v>0</v>
      </c>
      <c r="U2160" s="3">
        <f t="shared" si="1432"/>
        <v>0</v>
      </c>
    </row>
    <row r="2161" spans="2:21" s="1" customFormat="1" ht="25.2" hidden="1" customHeight="1" x14ac:dyDescent="0.3">
      <c r="B2161" s="12" t="s">
        <v>4047</v>
      </c>
      <c r="C2161" s="12" t="s">
        <v>4048</v>
      </c>
      <c r="D2161" s="13"/>
      <c r="E2161" s="17"/>
      <c r="F2161" s="17"/>
      <c r="G2161" s="17"/>
      <c r="H2161" s="17"/>
      <c r="I2161" s="17"/>
      <c r="J2161" s="17"/>
      <c r="K2161" s="13"/>
      <c r="L2161" s="13">
        <f>SUM(L2162:L2163)</f>
        <v>1917609.6099999999</v>
      </c>
      <c r="M2161" s="13"/>
      <c r="N2161" s="13">
        <f>SUM(N2162:N2163)</f>
        <v>1917609.6099999999</v>
      </c>
      <c r="O2161" s="13"/>
      <c r="P2161" s="13">
        <f>SUM(P2162:P2163)</f>
        <v>0</v>
      </c>
      <c r="R2161" s="13">
        <f t="shared" ref="R2161:U2161" si="1433">SUM(R2162:R2163)</f>
        <v>0</v>
      </c>
      <c r="S2161" s="13">
        <f t="shared" si="1433"/>
        <v>0</v>
      </c>
      <c r="T2161" s="13">
        <f t="shared" si="1433"/>
        <v>0</v>
      </c>
      <c r="U2161" s="13">
        <f t="shared" si="1433"/>
        <v>0</v>
      </c>
    </row>
    <row r="2162" spans="2:21" s="1" customFormat="1" ht="15" hidden="1" customHeight="1" x14ac:dyDescent="0.3">
      <c r="B2162" s="4" t="s">
        <v>4049</v>
      </c>
      <c r="C2162" s="4" t="s">
        <v>4050</v>
      </c>
      <c r="D2162" s="3" t="s">
        <v>28</v>
      </c>
      <c r="E2162" s="18">
        <v>1</v>
      </c>
      <c r="F2162" s="18"/>
      <c r="G2162" s="18"/>
      <c r="H2162" s="18"/>
      <c r="I2162" s="18"/>
      <c r="J2162" s="97">
        <f>SUM(E2162:I2162)</f>
        <v>1</v>
      </c>
      <c r="K2162" s="3">
        <v>1817199.88</v>
      </c>
      <c r="L2162" s="3">
        <f t="shared" ref="L2162:L2163" si="1434">+ROUND(+IF(J2162="",0,J2162*K2162),2)</f>
        <v>1817199.88</v>
      </c>
      <c r="M2162" s="3">
        <v>1817199.88</v>
      </c>
      <c r="N2162" s="3">
        <f t="shared" ref="N2162:N2163" si="1435">+ROUND(+IF(J2162="",0,J2162*M2162),2)</f>
        <v>1817199.88</v>
      </c>
      <c r="O2162" s="3">
        <f t="shared" ref="O2162:P2163" si="1436">+M2162-K2162</f>
        <v>0</v>
      </c>
      <c r="P2162" s="3">
        <f t="shared" si="1436"/>
        <v>0</v>
      </c>
      <c r="R2162" s="3">
        <f t="shared" ref="R2162:U2163" si="1437">+ROUND($K2162*F2162,2)</f>
        <v>0</v>
      </c>
      <c r="S2162" s="3">
        <f t="shared" si="1437"/>
        <v>0</v>
      </c>
      <c r="T2162" s="3">
        <f t="shared" si="1437"/>
        <v>0</v>
      </c>
      <c r="U2162" s="3">
        <f t="shared" si="1437"/>
        <v>0</v>
      </c>
    </row>
    <row r="2163" spans="2:21" s="1" customFormat="1" ht="15" hidden="1" customHeight="1" x14ac:dyDescent="0.3">
      <c r="B2163" s="4" t="s">
        <v>4051</v>
      </c>
      <c r="C2163" s="4" t="s">
        <v>4052</v>
      </c>
      <c r="D2163" s="3" t="s">
        <v>28</v>
      </c>
      <c r="E2163" s="18">
        <v>1</v>
      </c>
      <c r="F2163" s="18"/>
      <c r="G2163" s="18"/>
      <c r="H2163" s="18"/>
      <c r="I2163" s="18"/>
      <c r="J2163" s="97">
        <f>SUM(E2163:I2163)</f>
        <v>1</v>
      </c>
      <c r="K2163" s="3">
        <v>100409.73</v>
      </c>
      <c r="L2163" s="3">
        <f t="shared" si="1434"/>
        <v>100409.73</v>
      </c>
      <c r="M2163" s="3">
        <v>100409.73</v>
      </c>
      <c r="N2163" s="3">
        <f t="shared" si="1435"/>
        <v>100409.73</v>
      </c>
      <c r="O2163" s="3">
        <f t="shared" si="1436"/>
        <v>0</v>
      </c>
      <c r="P2163" s="3">
        <f t="shared" si="1436"/>
        <v>0</v>
      </c>
      <c r="R2163" s="3">
        <f t="shared" si="1437"/>
        <v>0</v>
      </c>
      <c r="S2163" s="3">
        <f t="shared" si="1437"/>
        <v>0</v>
      </c>
      <c r="T2163" s="3">
        <f t="shared" si="1437"/>
        <v>0</v>
      </c>
      <c r="U2163" s="3">
        <f t="shared" si="1437"/>
        <v>0</v>
      </c>
    </row>
    <row r="2164" spans="2:21" s="1" customFormat="1" ht="25.2" hidden="1" customHeight="1" x14ac:dyDescent="0.3">
      <c r="B2164" s="12" t="s">
        <v>4053</v>
      </c>
      <c r="C2164" s="12" t="s">
        <v>4054</v>
      </c>
      <c r="D2164" s="13"/>
      <c r="E2164" s="17"/>
      <c r="F2164" s="17"/>
      <c r="G2164" s="17"/>
      <c r="H2164" s="17"/>
      <c r="I2164" s="17"/>
      <c r="J2164" s="17"/>
      <c r="K2164" s="13"/>
      <c r="L2164" s="13">
        <f>SUM(L2165:L2172)</f>
        <v>495145.05</v>
      </c>
      <c r="M2164" s="13"/>
      <c r="N2164" s="13">
        <f>SUM(N2165:N2172)</f>
        <v>495145.05</v>
      </c>
      <c r="O2164" s="13"/>
      <c r="P2164" s="13">
        <f>SUM(P2165:P2172)</f>
        <v>0</v>
      </c>
      <c r="R2164" s="13">
        <f t="shared" ref="R2164:U2164" si="1438">SUM(R2165:R2172)</f>
        <v>0</v>
      </c>
      <c r="S2164" s="13">
        <f t="shared" si="1438"/>
        <v>0</v>
      </c>
      <c r="T2164" s="13">
        <f t="shared" si="1438"/>
        <v>0</v>
      </c>
      <c r="U2164" s="13">
        <f t="shared" si="1438"/>
        <v>0</v>
      </c>
    </row>
    <row r="2165" spans="2:21" s="1" customFormat="1" ht="15" hidden="1" customHeight="1" x14ac:dyDescent="0.3">
      <c r="B2165" s="4" t="s">
        <v>4055</v>
      </c>
      <c r="C2165" s="4" t="s">
        <v>4056</v>
      </c>
      <c r="D2165" s="3" t="s">
        <v>28</v>
      </c>
      <c r="E2165" s="18">
        <v>6</v>
      </c>
      <c r="F2165" s="18"/>
      <c r="G2165" s="18"/>
      <c r="H2165" s="18"/>
      <c r="I2165" s="18"/>
      <c r="J2165" s="97">
        <f t="shared" ref="J2165:J2172" si="1439">SUM(E2165:I2165)</f>
        <v>6</v>
      </c>
      <c r="K2165" s="3">
        <v>19422</v>
      </c>
      <c r="L2165" s="3">
        <f t="shared" ref="L2165:L2172" si="1440">+ROUND(+IF(J2165="",0,J2165*K2165),2)</f>
        <v>116532</v>
      </c>
      <c r="M2165" s="3">
        <v>19422</v>
      </c>
      <c r="N2165" s="3">
        <f t="shared" ref="N2165:N2172" si="1441">+ROUND(+IF(J2165="",0,J2165*M2165),2)</f>
        <v>116532</v>
      </c>
      <c r="O2165" s="3">
        <f t="shared" ref="O2165:P2172" si="1442">+M2165-K2165</f>
        <v>0</v>
      </c>
      <c r="P2165" s="3">
        <f t="shared" si="1442"/>
        <v>0</v>
      </c>
      <c r="R2165" s="3">
        <f t="shared" ref="R2165:U2172" si="1443">+ROUND($K2165*F2165,2)</f>
        <v>0</v>
      </c>
      <c r="S2165" s="3">
        <f t="shared" si="1443"/>
        <v>0</v>
      </c>
      <c r="T2165" s="3">
        <f t="shared" si="1443"/>
        <v>0</v>
      </c>
      <c r="U2165" s="3">
        <f t="shared" si="1443"/>
        <v>0</v>
      </c>
    </row>
    <row r="2166" spans="2:21" s="1" customFormat="1" ht="15" hidden="1" customHeight="1" x14ac:dyDescent="0.3">
      <c r="B2166" s="4" t="s">
        <v>4057</v>
      </c>
      <c r="C2166" s="4" t="s">
        <v>4058</v>
      </c>
      <c r="D2166" s="3" t="s">
        <v>28</v>
      </c>
      <c r="E2166" s="18">
        <v>54</v>
      </c>
      <c r="F2166" s="18"/>
      <c r="G2166" s="18"/>
      <c r="H2166" s="18"/>
      <c r="I2166" s="18"/>
      <c r="J2166" s="97">
        <f t="shared" si="1439"/>
        <v>54</v>
      </c>
      <c r="K2166" s="3">
        <v>6054</v>
      </c>
      <c r="L2166" s="3">
        <f t="shared" si="1440"/>
        <v>326916</v>
      </c>
      <c r="M2166" s="3">
        <v>6054</v>
      </c>
      <c r="N2166" s="3">
        <f t="shared" si="1441"/>
        <v>326916</v>
      </c>
      <c r="O2166" s="3">
        <f t="shared" si="1442"/>
        <v>0</v>
      </c>
      <c r="P2166" s="3">
        <f t="shared" si="1442"/>
        <v>0</v>
      </c>
      <c r="R2166" s="3">
        <f t="shared" si="1443"/>
        <v>0</v>
      </c>
      <c r="S2166" s="3">
        <f t="shared" si="1443"/>
        <v>0</v>
      </c>
      <c r="T2166" s="3">
        <f t="shared" si="1443"/>
        <v>0</v>
      </c>
      <c r="U2166" s="3">
        <f t="shared" si="1443"/>
        <v>0</v>
      </c>
    </row>
    <row r="2167" spans="2:21" s="1" customFormat="1" ht="15" hidden="1" customHeight="1" x14ac:dyDescent="0.3">
      <c r="B2167" s="4" t="s">
        <v>4059</v>
      </c>
      <c r="C2167" s="4" t="s">
        <v>4060</v>
      </c>
      <c r="D2167" s="3" t="s">
        <v>28</v>
      </c>
      <c r="E2167" s="18">
        <v>78</v>
      </c>
      <c r="F2167" s="18"/>
      <c r="G2167" s="18"/>
      <c r="H2167" s="18"/>
      <c r="I2167" s="18"/>
      <c r="J2167" s="97">
        <f t="shared" si="1439"/>
        <v>78</v>
      </c>
      <c r="K2167" s="3">
        <v>140.15</v>
      </c>
      <c r="L2167" s="3">
        <f t="shared" si="1440"/>
        <v>10931.7</v>
      </c>
      <c r="M2167" s="3">
        <v>140.15</v>
      </c>
      <c r="N2167" s="3">
        <f t="shared" si="1441"/>
        <v>10931.7</v>
      </c>
      <c r="O2167" s="3">
        <f t="shared" si="1442"/>
        <v>0</v>
      </c>
      <c r="P2167" s="3">
        <f t="shared" si="1442"/>
        <v>0</v>
      </c>
      <c r="R2167" s="3">
        <f t="shared" si="1443"/>
        <v>0</v>
      </c>
      <c r="S2167" s="3">
        <f t="shared" si="1443"/>
        <v>0</v>
      </c>
      <c r="T2167" s="3">
        <f t="shared" si="1443"/>
        <v>0</v>
      </c>
      <c r="U2167" s="3">
        <f t="shared" si="1443"/>
        <v>0</v>
      </c>
    </row>
    <row r="2168" spans="2:21" s="1" customFormat="1" ht="15" hidden="1" customHeight="1" x14ac:dyDescent="0.3">
      <c r="B2168" s="4" t="s">
        <v>4061</v>
      </c>
      <c r="C2168" s="4" t="s">
        <v>4062</v>
      </c>
      <c r="D2168" s="3" t="s">
        <v>28</v>
      </c>
      <c r="E2168" s="18">
        <v>38</v>
      </c>
      <c r="F2168" s="18"/>
      <c r="G2168" s="18"/>
      <c r="H2168" s="18"/>
      <c r="I2168" s="18"/>
      <c r="J2168" s="97">
        <f t="shared" si="1439"/>
        <v>38</v>
      </c>
      <c r="K2168" s="3">
        <v>115.49</v>
      </c>
      <c r="L2168" s="3">
        <f t="shared" si="1440"/>
        <v>4388.62</v>
      </c>
      <c r="M2168" s="3">
        <v>115.49</v>
      </c>
      <c r="N2168" s="3">
        <f t="shared" si="1441"/>
        <v>4388.62</v>
      </c>
      <c r="O2168" s="3">
        <f t="shared" si="1442"/>
        <v>0</v>
      </c>
      <c r="P2168" s="3">
        <f t="shared" si="1442"/>
        <v>0</v>
      </c>
      <c r="R2168" s="3">
        <f t="shared" si="1443"/>
        <v>0</v>
      </c>
      <c r="S2168" s="3">
        <f t="shared" si="1443"/>
        <v>0</v>
      </c>
      <c r="T2168" s="3">
        <f t="shared" si="1443"/>
        <v>0</v>
      </c>
      <c r="U2168" s="3">
        <f t="shared" si="1443"/>
        <v>0</v>
      </c>
    </row>
    <row r="2169" spans="2:21" s="1" customFormat="1" ht="15" hidden="1" customHeight="1" x14ac:dyDescent="0.3">
      <c r="B2169" s="4" t="s">
        <v>4063</v>
      </c>
      <c r="C2169" s="4" t="s">
        <v>4064</v>
      </c>
      <c r="D2169" s="3" t="s">
        <v>28</v>
      </c>
      <c r="E2169" s="18">
        <v>2</v>
      </c>
      <c r="F2169" s="18"/>
      <c r="G2169" s="18"/>
      <c r="H2169" s="18"/>
      <c r="I2169" s="18"/>
      <c r="J2169" s="97">
        <f t="shared" si="1439"/>
        <v>2</v>
      </c>
      <c r="K2169" s="3">
        <v>585.71</v>
      </c>
      <c r="L2169" s="3">
        <f t="shared" si="1440"/>
        <v>1171.42</v>
      </c>
      <c r="M2169" s="3">
        <v>585.71</v>
      </c>
      <c r="N2169" s="3">
        <f t="shared" si="1441"/>
        <v>1171.42</v>
      </c>
      <c r="O2169" s="3">
        <f t="shared" si="1442"/>
        <v>0</v>
      </c>
      <c r="P2169" s="3">
        <f t="shared" si="1442"/>
        <v>0</v>
      </c>
      <c r="R2169" s="3">
        <f t="shared" si="1443"/>
        <v>0</v>
      </c>
      <c r="S2169" s="3">
        <f t="shared" si="1443"/>
        <v>0</v>
      </c>
      <c r="T2169" s="3">
        <f t="shared" si="1443"/>
        <v>0</v>
      </c>
      <c r="U2169" s="3">
        <f t="shared" si="1443"/>
        <v>0</v>
      </c>
    </row>
    <row r="2170" spans="2:21" s="1" customFormat="1" ht="15" hidden="1" customHeight="1" x14ac:dyDescent="0.3">
      <c r="B2170" s="4" t="s">
        <v>4065</v>
      </c>
      <c r="C2170" s="4" t="s">
        <v>4066</v>
      </c>
      <c r="D2170" s="3" t="s">
        <v>28</v>
      </c>
      <c r="E2170" s="18">
        <v>43</v>
      </c>
      <c r="F2170" s="18"/>
      <c r="G2170" s="18"/>
      <c r="H2170" s="18"/>
      <c r="I2170" s="18"/>
      <c r="J2170" s="97">
        <f t="shared" si="1439"/>
        <v>43</v>
      </c>
      <c r="K2170" s="3">
        <v>89.7</v>
      </c>
      <c r="L2170" s="3">
        <f t="shared" si="1440"/>
        <v>3857.1</v>
      </c>
      <c r="M2170" s="3">
        <v>89.7</v>
      </c>
      <c r="N2170" s="3">
        <f t="shared" si="1441"/>
        <v>3857.1</v>
      </c>
      <c r="O2170" s="3">
        <f t="shared" si="1442"/>
        <v>0</v>
      </c>
      <c r="P2170" s="3">
        <f t="shared" si="1442"/>
        <v>0</v>
      </c>
      <c r="R2170" s="3">
        <f t="shared" si="1443"/>
        <v>0</v>
      </c>
      <c r="S2170" s="3">
        <f t="shared" si="1443"/>
        <v>0</v>
      </c>
      <c r="T2170" s="3">
        <f t="shared" si="1443"/>
        <v>0</v>
      </c>
      <c r="U2170" s="3">
        <f t="shared" si="1443"/>
        <v>0</v>
      </c>
    </row>
    <row r="2171" spans="2:21" s="1" customFormat="1" ht="15" hidden="1" customHeight="1" x14ac:dyDescent="0.3">
      <c r="B2171" s="4" t="s">
        <v>4067</v>
      </c>
      <c r="C2171" s="4" t="s">
        <v>4068</v>
      </c>
      <c r="D2171" s="3" t="s">
        <v>28</v>
      </c>
      <c r="E2171" s="18">
        <v>1</v>
      </c>
      <c r="F2171" s="18"/>
      <c r="G2171" s="18"/>
      <c r="H2171" s="18"/>
      <c r="I2171" s="18"/>
      <c r="J2171" s="97">
        <f t="shared" si="1439"/>
        <v>1</v>
      </c>
      <c r="K2171" s="3">
        <v>20848.21</v>
      </c>
      <c r="L2171" s="3">
        <f t="shared" si="1440"/>
        <v>20848.21</v>
      </c>
      <c r="M2171" s="3">
        <v>20848.21</v>
      </c>
      <c r="N2171" s="3">
        <f t="shared" si="1441"/>
        <v>20848.21</v>
      </c>
      <c r="O2171" s="3">
        <f t="shared" si="1442"/>
        <v>0</v>
      </c>
      <c r="P2171" s="3">
        <f t="shared" si="1442"/>
        <v>0</v>
      </c>
      <c r="R2171" s="3">
        <f t="shared" si="1443"/>
        <v>0</v>
      </c>
      <c r="S2171" s="3">
        <f t="shared" si="1443"/>
        <v>0</v>
      </c>
      <c r="T2171" s="3">
        <f t="shared" si="1443"/>
        <v>0</v>
      </c>
      <c r="U2171" s="3">
        <f t="shared" si="1443"/>
        <v>0</v>
      </c>
    </row>
    <row r="2172" spans="2:21" s="1" customFormat="1" ht="15" hidden="1" customHeight="1" x14ac:dyDescent="0.3">
      <c r="B2172" s="4" t="s">
        <v>4069</v>
      </c>
      <c r="C2172" s="4" t="s">
        <v>4070</v>
      </c>
      <c r="D2172" s="3" t="s">
        <v>28</v>
      </c>
      <c r="E2172" s="18">
        <v>1</v>
      </c>
      <c r="F2172" s="18"/>
      <c r="G2172" s="18"/>
      <c r="H2172" s="18"/>
      <c r="I2172" s="18"/>
      <c r="J2172" s="97">
        <f t="shared" si="1439"/>
        <v>1</v>
      </c>
      <c r="K2172" s="3">
        <v>10500</v>
      </c>
      <c r="L2172" s="3">
        <f t="shared" si="1440"/>
        <v>10500</v>
      </c>
      <c r="M2172" s="3">
        <v>10500</v>
      </c>
      <c r="N2172" s="3">
        <f t="shared" si="1441"/>
        <v>10500</v>
      </c>
      <c r="O2172" s="3">
        <f t="shared" si="1442"/>
        <v>0</v>
      </c>
      <c r="P2172" s="3">
        <f t="shared" si="1442"/>
        <v>0</v>
      </c>
      <c r="R2172" s="3">
        <f t="shared" si="1443"/>
        <v>0</v>
      </c>
      <c r="S2172" s="3">
        <f t="shared" si="1443"/>
        <v>0</v>
      </c>
      <c r="T2172" s="3">
        <f t="shared" si="1443"/>
        <v>0</v>
      </c>
      <c r="U2172" s="3">
        <f t="shared" si="1443"/>
        <v>0</v>
      </c>
    </row>
    <row r="2173" spans="2:21" s="1" customFormat="1" ht="25.2" customHeight="1" x14ac:dyDescent="0.3">
      <c r="B2173" s="12" t="s">
        <v>4071</v>
      </c>
      <c r="C2173" s="12" t="s">
        <v>4072</v>
      </c>
      <c r="D2173" s="13"/>
      <c r="E2173" s="17"/>
      <c r="F2173" s="17"/>
      <c r="G2173" s="17"/>
      <c r="H2173" s="17"/>
      <c r="I2173" s="17"/>
      <c r="J2173" s="17"/>
      <c r="K2173" s="13"/>
      <c r="L2173" s="13">
        <f>SUM(L2174:L2175)</f>
        <v>15236.94</v>
      </c>
      <c r="M2173" s="13"/>
      <c r="N2173" s="13">
        <f>SUM(N2174:N2175)</f>
        <v>15447.6</v>
      </c>
      <c r="O2173" s="13"/>
      <c r="P2173" s="13">
        <f>SUM(P2174:P2175)</f>
        <v>210.65999999999985</v>
      </c>
      <c r="R2173" s="13">
        <f t="shared" ref="R2173:U2173" si="1444">SUM(R2174:R2175)</f>
        <v>0</v>
      </c>
      <c r="S2173" s="13">
        <f t="shared" si="1444"/>
        <v>0</v>
      </c>
      <c r="T2173" s="13">
        <f t="shared" si="1444"/>
        <v>0</v>
      </c>
      <c r="U2173" s="13">
        <f t="shared" si="1444"/>
        <v>0</v>
      </c>
    </row>
    <row r="2174" spans="2:21" s="1" customFormat="1" ht="15" customHeight="1" x14ac:dyDescent="0.3">
      <c r="B2174" s="4" t="s">
        <v>4073</v>
      </c>
      <c r="C2174" s="4" t="s">
        <v>2498</v>
      </c>
      <c r="D2174" s="3" t="s">
        <v>28</v>
      </c>
      <c r="E2174" s="18">
        <v>6</v>
      </c>
      <c r="F2174" s="18"/>
      <c r="G2174" s="18"/>
      <c r="H2174" s="18"/>
      <c r="I2174" s="18"/>
      <c r="J2174" s="97">
        <f>SUM(E2174:I2174)</f>
        <v>6</v>
      </c>
      <c r="K2174" s="3">
        <v>1831.49</v>
      </c>
      <c r="L2174" s="3">
        <f t="shared" ref="L2174:L2175" si="1445">+ROUND(+IF(J2174="",0,J2174*K2174),2)</f>
        <v>10988.94</v>
      </c>
      <c r="M2174" s="3">
        <v>1866.6</v>
      </c>
      <c r="N2174" s="3">
        <f t="shared" ref="N2174:N2175" si="1446">+ROUND(+IF(J2174="",0,J2174*M2174),2)</f>
        <v>11199.6</v>
      </c>
      <c r="O2174" s="3">
        <f t="shared" ref="O2174:P2175" si="1447">+M2174-K2174</f>
        <v>35.1099999999999</v>
      </c>
      <c r="P2174" s="3">
        <f t="shared" si="1447"/>
        <v>210.65999999999985</v>
      </c>
      <c r="R2174" s="3">
        <f t="shared" ref="R2174:U2175" si="1448">+ROUND($K2174*F2174,2)</f>
        <v>0</v>
      </c>
      <c r="S2174" s="3">
        <f t="shared" si="1448"/>
        <v>0</v>
      </c>
      <c r="T2174" s="3">
        <f t="shared" si="1448"/>
        <v>0</v>
      </c>
      <c r="U2174" s="3">
        <f t="shared" si="1448"/>
        <v>0</v>
      </c>
    </row>
    <row r="2175" spans="2:21" s="1" customFormat="1" ht="15" hidden="1" customHeight="1" x14ac:dyDescent="0.3">
      <c r="B2175" s="4" t="s">
        <v>4074</v>
      </c>
      <c r="C2175" s="4" t="s">
        <v>4075</v>
      </c>
      <c r="D2175" s="3" t="s">
        <v>28</v>
      </c>
      <c r="E2175" s="18">
        <v>6</v>
      </c>
      <c r="F2175" s="18"/>
      <c r="G2175" s="18"/>
      <c r="H2175" s="18"/>
      <c r="I2175" s="18"/>
      <c r="J2175" s="97">
        <f>SUM(E2175:I2175)</f>
        <v>6</v>
      </c>
      <c r="K2175" s="3">
        <v>708</v>
      </c>
      <c r="L2175" s="3">
        <f t="shared" si="1445"/>
        <v>4248</v>
      </c>
      <c r="M2175" s="3">
        <v>708</v>
      </c>
      <c r="N2175" s="3">
        <f t="shared" si="1446"/>
        <v>4248</v>
      </c>
      <c r="O2175" s="3">
        <f t="shared" si="1447"/>
        <v>0</v>
      </c>
      <c r="P2175" s="3">
        <f t="shared" si="1447"/>
        <v>0</v>
      </c>
      <c r="R2175" s="3">
        <f t="shared" si="1448"/>
        <v>0</v>
      </c>
      <c r="S2175" s="3">
        <f t="shared" si="1448"/>
        <v>0</v>
      </c>
      <c r="T2175" s="3">
        <f t="shared" si="1448"/>
        <v>0</v>
      </c>
      <c r="U2175" s="3">
        <f t="shared" si="1448"/>
        <v>0</v>
      </c>
    </row>
    <row r="2176" spans="2:21" s="1" customFormat="1" ht="25.2" hidden="1" customHeight="1" x14ac:dyDescent="0.3">
      <c r="B2176" s="12" t="s">
        <v>4076</v>
      </c>
      <c r="C2176" s="12" t="s">
        <v>4077</v>
      </c>
      <c r="D2176" s="13"/>
      <c r="E2176" s="17"/>
      <c r="F2176" s="17"/>
      <c r="G2176" s="17"/>
      <c r="H2176" s="17"/>
      <c r="I2176" s="17"/>
      <c r="J2176" s="17"/>
      <c r="K2176" s="13"/>
      <c r="L2176" s="13">
        <f>SUM(L2177:L2178)</f>
        <v>110809.06999999999</v>
      </c>
      <c r="M2176" s="13"/>
      <c r="N2176" s="13">
        <f>SUM(N2177:N2178)</f>
        <v>110809.06999999999</v>
      </c>
      <c r="O2176" s="13"/>
      <c r="P2176" s="13">
        <f>SUM(P2177:P2178)</f>
        <v>0</v>
      </c>
      <c r="R2176" s="13">
        <f t="shared" ref="R2176:U2176" si="1449">SUM(R2177:R2178)</f>
        <v>0</v>
      </c>
      <c r="S2176" s="13">
        <f t="shared" si="1449"/>
        <v>0</v>
      </c>
      <c r="T2176" s="13">
        <f t="shared" si="1449"/>
        <v>0</v>
      </c>
      <c r="U2176" s="13">
        <f t="shared" si="1449"/>
        <v>0</v>
      </c>
    </row>
    <row r="2177" spans="1:21" s="1" customFormat="1" ht="15" hidden="1" customHeight="1" x14ac:dyDescent="0.3">
      <c r="B2177" s="4" t="s">
        <v>4078</v>
      </c>
      <c r="C2177" s="4" t="s">
        <v>4079</v>
      </c>
      <c r="D2177" s="3" t="s">
        <v>28</v>
      </c>
      <c r="E2177" s="18">
        <v>1</v>
      </c>
      <c r="F2177" s="18"/>
      <c r="G2177" s="18"/>
      <c r="H2177" s="18"/>
      <c r="I2177" s="18"/>
      <c r="J2177" s="97">
        <f>SUM(E2177:I2177)</f>
        <v>1</v>
      </c>
      <c r="K2177" s="3">
        <v>100409.73</v>
      </c>
      <c r="L2177" s="3">
        <f t="shared" ref="L2177:L2178" si="1450">+ROUND(+IF(J2177="",0,J2177*K2177),2)</f>
        <v>100409.73</v>
      </c>
      <c r="M2177" s="3">
        <v>100409.73</v>
      </c>
      <c r="N2177" s="3">
        <f t="shared" ref="N2177:N2178" si="1451">+ROUND(+IF(J2177="",0,J2177*M2177),2)</f>
        <v>100409.73</v>
      </c>
      <c r="O2177" s="3">
        <f t="shared" ref="O2177:P2178" si="1452">+M2177-K2177</f>
        <v>0</v>
      </c>
      <c r="P2177" s="3">
        <f t="shared" si="1452"/>
        <v>0</v>
      </c>
      <c r="R2177" s="3">
        <f t="shared" ref="R2177:U2178" si="1453">+ROUND($K2177*F2177,2)</f>
        <v>0</v>
      </c>
      <c r="S2177" s="3">
        <f t="shared" si="1453"/>
        <v>0</v>
      </c>
      <c r="T2177" s="3">
        <f t="shared" si="1453"/>
        <v>0</v>
      </c>
      <c r="U2177" s="3">
        <f t="shared" si="1453"/>
        <v>0</v>
      </c>
    </row>
    <row r="2178" spans="1:21" s="1" customFormat="1" ht="15" hidden="1" customHeight="1" x14ac:dyDescent="0.3">
      <c r="B2178" s="4" t="s">
        <v>4080</v>
      </c>
      <c r="C2178" s="4" t="s">
        <v>4081</v>
      </c>
      <c r="D2178" s="3" t="s">
        <v>28</v>
      </c>
      <c r="E2178" s="18">
        <v>1</v>
      </c>
      <c r="F2178" s="18"/>
      <c r="G2178" s="18"/>
      <c r="H2178" s="18"/>
      <c r="I2178" s="18"/>
      <c r="J2178" s="97">
        <f>SUM(E2178:I2178)</f>
        <v>1</v>
      </c>
      <c r="K2178" s="3">
        <v>10399.34</v>
      </c>
      <c r="L2178" s="3">
        <f t="shared" si="1450"/>
        <v>10399.34</v>
      </c>
      <c r="M2178" s="3">
        <v>10399.34</v>
      </c>
      <c r="N2178" s="3">
        <f t="shared" si="1451"/>
        <v>10399.34</v>
      </c>
      <c r="O2178" s="3">
        <f t="shared" si="1452"/>
        <v>0</v>
      </c>
      <c r="P2178" s="3">
        <f t="shared" si="1452"/>
        <v>0</v>
      </c>
      <c r="R2178" s="3">
        <f t="shared" si="1453"/>
        <v>0</v>
      </c>
      <c r="S2178" s="3">
        <f t="shared" si="1453"/>
        <v>0</v>
      </c>
      <c r="T2178" s="3">
        <f t="shared" si="1453"/>
        <v>0</v>
      </c>
      <c r="U2178" s="3">
        <f t="shared" si="1453"/>
        <v>0</v>
      </c>
    </row>
    <row r="2179" spans="1:21" s="1" customFormat="1" ht="25.2" hidden="1" customHeight="1" x14ac:dyDescent="0.3">
      <c r="B2179" s="12" t="s">
        <v>4082</v>
      </c>
      <c r="C2179" s="12" t="s">
        <v>4083</v>
      </c>
      <c r="D2179" s="13"/>
      <c r="E2179" s="17"/>
      <c r="F2179" s="17"/>
      <c r="G2179" s="17"/>
      <c r="H2179" s="17"/>
      <c r="I2179" s="17"/>
      <c r="J2179" s="17"/>
      <c r="K2179" s="13"/>
      <c r="L2179" s="13">
        <f>SUM(L2180)</f>
        <v>1280933.1399999999</v>
      </c>
      <c r="M2179" s="13"/>
      <c r="N2179" s="13">
        <f>SUM(N2180)</f>
        <v>1280933.1399999999</v>
      </c>
      <c r="O2179" s="13"/>
      <c r="P2179" s="13">
        <f>SUM(P2180)</f>
        <v>0</v>
      </c>
      <c r="R2179" s="13">
        <f t="shared" ref="R2179:U2179" si="1454">SUM(R2180)</f>
        <v>0</v>
      </c>
      <c r="S2179" s="13">
        <f t="shared" si="1454"/>
        <v>0</v>
      </c>
      <c r="T2179" s="13">
        <f t="shared" si="1454"/>
        <v>0</v>
      </c>
      <c r="U2179" s="13">
        <f t="shared" si="1454"/>
        <v>0</v>
      </c>
    </row>
    <row r="2180" spans="1:21" s="1" customFormat="1" ht="15" hidden="1" customHeight="1" x14ac:dyDescent="0.3">
      <c r="B2180" s="4" t="s">
        <v>4084</v>
      </c>
      <c r="C2180" s="4" t="s">
        <v>4085</v>
      </c>
      <c r="D2180" s="3" t="s">
        <v>28</v>
      </c>
      <c r="E2180" s="18">
        <v>1</v>
      </c>
      <c r="F2180" s="18"/>
      <c r="G2180" s="18"/>
      <c r="H2180" s="18"/>
      <c r="I2180" s="18"/>
      <c r="J2180" s="97">
        <f>SUM(E2180:I2180)</f>
        <v>1</v>
      </c>
      <c r="K2180" s="3">
        <v>1280933.1399999999</v>
      </c>
      <c r="L2180" s="3">
        <f t="shared" ref="L2180" si="1455">+ROUND(+IF(J2180="",0,J2180*K2180),2)</f>
        <v>1280933.1399999999</v>
      </c>
      <c r="M2180" s="3">
        <v>1280933.1399999999</v>
      </c>
      <c r="N2180" s="3">
        <f t="shared" ref="N2180" si="1456">+ROUND(+IF(J2180="",0,J2180*M2180),2)</f>
        <v>1280933.1399999999</v>
      </c>
      <c r="O2180" s="3">
        <f>+M2180-K2180</f>
        <v>0</v>
      </c>
      <c r="P2180" s="3">
        <f>+N2180-L2180</f>
        <v>0</v>
      </c>
      <c r="R2180" s="3">
        <f>+ROUND($K2180*F2180,2)</f>
        <v>0</v>
      </c>
      <c r="S2180" s="3">
        <f>+ROUND($K2180*G2180,2)</f>
        <v>0</v>
      </c>
      <c r="T2180" s="3">
        <f>+ROUND($K2180*H2180,2)</f>
        <v>0</v>
      </c>
      <c r="U2180" s="3">
        <f>+ROUND($K2180*I2180,2)</f>
        <v>0</v>
      </c>
    </row>
    <row r="2181" spans="1:21" s="1" customFormat="1" ht="25.2" hidden="1" customHeight="1" x14ac:dyDescent="0.3">
      <c r="B2181" s="12" t="s">
        <v>4086</v>
      </c>
      <c r="C2181" s="12" t="s">
        <v>4087</v>
      </c>
      <c r="D2181" s="13"/>
      <c r="E2181" s="17"/>
      <c r="F2181" s="17"/>
      <c r="G2181" s="17"/>
      <c r="H2181" s="17"/>
      <c r="I2181" s="17"/>
      <c r="J2181" s="17"/>
      <c r="K2181" s="13"/>
      <c r="L2181" s="13">
        <f>SUM(L2182:L2186)</f>
        <v>10</v>
      </c>
      <c r="M2181" s="13"/>
      <c r="N2181" s="13">
        <f>SUM(N2182:N2186)</f>
        <v>10</v>
      </c>
      <c r="O2181" s="13"/>
      <c r="P2181" s="13">
        <f>SUM(P2182:P2186)</f>
        <v>0</v>
      </c>
      <c r="R2181" s="13">
        <f t="shared" ref="R2181:U2181" si="1457">SUM(R2182:R2186)</f>
        <v>0</v>
      </c>
      <c r="S2181" s="13">
        <f t="shared" si="1457"/>
        <v>0</v>
      </c>
      <c r="T2181" s="13">
        <f t="shared" si="1457"/>
        <v>0</v>
      </c>
      <c r="U2181" s="13">
        <f t="shared" si="1457"/>
        <v>0</v>
      </c>
    </row>
    <row r="2182" spans="1:21" s="1" customFormat="1" ht="15" hidden="1" customHeight="1" x14ac:dyDescent="0.3">
      <c r="A2182" s="1" t="s">
        <v>5415</v>
      </c>
      <c r="B2182" s="4" t="s">
        <v>4088</v>
      </c>
      <c r="C2182" s="4" t="s">
        <v>4089</v>
      </c>
      <c r="D2182" s="3" t="s">
        <v>28</v>
      </c>
      <c r="E2182" s="18">
        <v>1</v>
      </c>
      <c r="F2182" s="18"/>
      <c r="G2182" s="18"/>
      <c r="H2182" s="18"/>
      <c r="I2182" s="18"/>
      <c r="J2182" s="97">
        <f>SUM(E2182:I2182)</f>
        <v>1</v>
      </c>
      <c r="K2182" s="3">
        <v>1</v>
      </c>
      <c r="L2182" s="3">
        <f t="shared" ref="L2182:L2186" si="1458">+ROUND(+IF(J2182="",0,J2182*K2182),2)</f>
        <v>1</v>
      </c>
      <c r="M2182" s="3">
        <v>1</v>
      </c>
      <c r="N2182" s="3">
        <f t="shared" ref="N2182:N2186" si="1459">+ROUND(+IF(J2182="",0,J2182*M2182),2)</f>
        <v>1</v>
      </c>
      <c r="O2182" s="3">
        <f t="shared" ref="O2182:P2186" si="1460">+M2182-K2182</f>
        <v>0</v>
      </c>
      <c r="P2182" s="3">
        <f t="shared" si="1460"/>
        <v>0</v>
      </c>
      <c r="R2182" s="3">
        <f t="shared" ref="R2182:U2186" si="1461">+ROUND($K2182*F2182,2)</f>
        <v>0</v>
      </c>
      <c r="S2182" s="3">
        <f t="shared" si="1461"/>
        <v>0</v>
      </c>
      <c r="T2182" s="3">
        <f t="shared" si="1461"/>
        <v>0</v>
      </c>
      <c r="U2182" s="3">
        <f t="shared" si="1461"/>
        <v>0</v>
      </c>
    </row>
    <row r="2183" spans="1:21" s="1" customFormat="1" ht="15" hidden="1" customHeight="1" x14ac:dyDescent="0.3">
      <c r="A2183" s="1" t="s">
        <v>5415</v>
      </c>
      <c r="B2183" s="4" t="s">
        <v>4090</v>
      </c>
      <c r="C2183" s="4" t="s">
        <v>4091</v>
      </c>
      <c r="D2183" s="3" t="s">
        <v>28</v>
      </c>
      <c r="E2183" s="18">
        <v>1</v>
      </c>
      <c r="F2183" s="18"/>
      <c r="G2183" s="18"/>
      <c r="H2183" s="18"/>
      <c r="I2183" s="18"/>
      <c r="J2183" s="97">
        <f>SUM(E2183:I2183)</f>
        <v>1</v>
      </c>
      <c r="K2183" s="3">
        <v>1</v>
      </c>
      <c r="L2183" s="3">
        <f t="shared" si="1458"/>
        <v>1</v>
      </c>
      <c r="M2183" s="3">
        <v>1</v>
      </c>
      <c r="N2183" s="3">
        <f t="shared" si="1459"/>
        <v>1</v>
      </c>
      <c r="O2183" s="3">
        <f t="shared" si="1460"/>
        <v>0</v>
      </c>
      <c r="P2183" s="3">
        <f t="shared" si="1460"/>
        <v>0</v>
      </c>
      <c r="R2183" s="3">
        <f t="shared" si="1461"/>
        <v>0</v>
      </c>
      <c r="S2183" s="3">
        <f t="shared" si="1461"/>
        <v>0</v>
      </c>
      <c r="T2183" s="3">
        <f t="shared" si="1461"/>
        <v>0</v>
      </c>
      <c r="U2183" s="3">
        <f t="shared" si="1461"/>
        <v>0</v>
      </c>
    </row>
    <row r="2184" spans="1:21" s="1" customFormat="1" ht="15" hidden="1" customHeight="1" x14ac:dyDescent="0.3">
      <c r="A2184" s="1" t="s">
        <v>5415</v>
      </c>
      <c r="B2184" s="4" t="s">
        <v>4092</v>
      </c>
      <c r="C2184" s="4" t="s">
        <v>4093</v>
      </c>
      <c r="D2184" s="3" t="s">
        <v>28</v>
      </c>
      <c r="E2184" s="18">
        <v>6</v>
      </c>
      <c r="F2184" s="18"/>
      <c r="G2184" s="18"/>
      <c r="H2184" s="18"/>
      <c r="I2184" s="18"/>
      <c r="J2184" s="97">
        <f>SUM(E2184:I2184)</f>
        <v>6</v>
      </c>
      <c r="K2184" s="3">
        <v>1</v>
      </c>
      <c r="L2184" s="3">
        <f t="shared" si="1458"/>
        <v>6</v>
      </c>
      <c r="M2184" s="3">
        <v>1</v>
      </c>
      <c r="N2184" s="3">
        <f t="shared" si="1459"/>
        <v>6</v>
      </c>
      <c r="O2184" s="3">
        <f t="shared" si="1460"/>
        <v>0</v>
      </c>
      <c r="P2184" s="3">
        <f t="shared" si="1460"/>
        <v>0</v>
      </c>
      <c r="R2184" s="3">
        <f t="shared" si="1461"/>
        <v>0</v>
      </c>
      <c r="S2184" s="3">
        <f t="shared" si="1461"/>
        <v>0</v>
      </c>
      <c r="T2184" s="3">
        <f t="shared" si="1461"/>
        <v>0</v>
      </c>
      <c r="U2184" s="3">
        <f t="shared" si="1461"/>
        <v>0</v>
      </c>
    </row>
    <row r="2185" spans="1:21" s="1" customFormat="1" ht="15" hidden="1" customHeight="1" x14ac:dyDescent="0.3">
      <c r="A2185" s="1" t="s">
        <v>5415</v>
      </c>
      <c r="B2185" s="4" t="s">
        <v>4094</v>
      </c>
      <c r="C2185" s="4" t="s">
        <v>4095</v>
      </c>
      <c r="D2185" s="3" t="s">
        <v>28</v>
      </c>
      <c r="E2185" s="18">
        <v>1</v>
      </c>
      <c r="F2185" s="18"/>
      <c r="G2185" s="18"/>
      <c r="H2185" s="18"/>
      <c r="I2185" s="18"/>
      <c r="J2185" s="97">
        <f>SUM(E2185:I2185)</f>
        <v>1</v>
      </c>
      <c r="K2185" s="3">
        <v>1</v>
      </c>
      <c r="L2185" s="3">
        <f t="shared" si="1458"/>
        <v>1</v>
      </c>
      <c r="M2185" s="3">
        <v>1</v>
      </c>
      <c r="N2185" s="3">
        <f t="shared" si="1459"/>
        <v>1</v>
      </c>
      <c r="O2185" s="3">
        <f t="shared" si="1460"/>
        <v>0</v>
      </c>
      <c r="P2185" s="3">
        <f t="shared" si="1460"/>
        <v>0</v>
      </c>
      <c r="R2185" s="3">
        <f t="shared" si="1461"/>
        <v>0</v>
      </c>
      <c r="S2185" s="3">
        <f t="shared" si="1461"/>
        <v>0</v>
      </c>
      <c r="T2185" s="3">
        <f t="shared" si="1461"/>
        <v>0</v>
      </c>
      <c r="U2185" s="3">
        <f t="shared" si="1461"/>
        <v>0</v>
      </c>
    </row>
    <row r="2186" spans="1:21" s="1" customFormat="1" ht="15" hidden="1" customHeight="1" x14ac:dyDescent="0.3">
      <c r="A2186" s="1" t="s">
        <v>5415</v>
      </c>
      <c r="B2186" s="4" t="s">
        <v>4096</v>
      </c>
      <c r="C2186" s="4" t="s">
        <v>4097</v>
      </c>
      <c r="D2186" s="3" t="s">
        <v>28</v>
      </c>
      <c r="E2186" s="18">
        <v>1</v>
      </c>
      <c r="F2186" s="18"/>
      <c r="G2186" s="18"/>
      <c r="H2186" s="18"/>
      <c r="I2186" s="18"/>
      <c r="J2186" s="97">
        <f>SUM(E2186:I2186)</f>
        <v>1</v>
      </c>
      <c r="K2186" s="3">
        <v>1</v>
      </c>
      <c r="L2186" s="3">
        <f t="shared" si="1458"/>
        <v>1</v>
      </c>
      <c r="M2186" s="3">
        <v>1</v>
      </c>
      <c r="N2186" s="3">
        <f t="shared" si="1459"/>
        <v>1</v>
      </c>
      <c r="O2186" s="3">
        <f t="shared" si="1460"/>
        <v>0</v>
      </c>
      <c r="P2186" s="3">
        <f t="shared" si="1460"/>
        <v>0</v>
      </c>
      <c r="R2186" s="3">
        <f t="shared" si="1461"/>
        <v>0</v>
      </c>
      <c r="S2186" s="3">
        <f t="shared" si="1461"/>
        <v>0</v>
      </c>
      <c r="T2186" s="3">
        <f t="shared" si="1461"/>
        <v>0</v>
      </c>
      <c r="U2186" s="3">
        <f t="shared" si="1461"/>
        <v>0</v>
      </c>
    </row>
    <row r="2187" spans="1:21" s="1" customFormat="1" ht="25.2" hidden="1" customHeight="1" x14ac:dyDescent="0.3">
      <c r="B2187" s="12" t="s">
        <v>4098</v>
      </c>
      <c r="C2187" s="12" t="s">
        <v>4099</v>
      </c>
      <c r="D2187" s="13"/>
      <c r="E2187" s="17"/>
      <c r="F2187" s="17"/>
      <c r="G2187" s="17"/>
      <c r="H2187" s="17"/>
      <c r="I2187" s="17"/>
      <c r="J2187" s="17"/>
      <c r="K2187" s="13"/>
      <c r="L2187" s="13">
        <f>SUM(L2188:L2189)</f>
        <v>28012</v>
      </c>
      <c r="M2187" s="13"/>
      <c r="N2187" s="13">
        <f>SUM(N2188:N2189)</f>
        <v>28012</v>
      </c>
      <c r="O2187" s="13"/>
      <c r="P2187" s="13">
        <f>SUM(P2188:P2189)</f>
        <v>0</v>
      </c>
      <c r="R2187" s="13">
        <f t="shared" ref="R2187:U2187" si="1462">SUM(R2188:R2189)</f>
        <v>0</v>
      </c>
      <c r="S2187" s="13">
        <f t="shared" si="1462"/>
        <v>0</v>
      </c>
      <c r="T2187" s="13">
        <f t="shared" si="1462"/>
        <v>0</v>
      </c>
      <c r="U2187" s="13">
        <f t="shared" si="1462"/>
        <v>0</v>
      </c>
    </row>
    <row r="2188" spans="1:21" s="1" customFormat="1" ht="15" hidden="1" customHeight="1" x14ac:dyDescent="0.3">
      <c r="B2188" s="4" t="s">
        <v>4100</v>
      </c>
      <c r="C2188" s="4" t="s">
        <v>4101</v>
      </c>
      <c r="D2188" s="3" t="s">
        <v>28</v>
      </c>
      <c r="E2188" s="18">
        <v>1</v>
      </c>
      <c r="F2188" s="18"/>
      <c r="G2188" s="18"/>
      <c r="H2188" s="18"/>
      <c r="I2188" s="18"/>
      <c r="J2188" s="97">
        <f>SUM(E2188:I2188)</f>
        <v>1</v>
      </c>
      <c r="K2188" s="3">
        <v>15506</v>
      </c>
      <c r="L2188" s="3">
        <f t="shared" ref="L2188:L2189" si="1463">+ROUND(+IF(J2188="",0,J2188*K2188),2)</f>
        <v>15506</v>
      </c>
      <c r="M2188" s="3">
        <v>15506</v>
      </c>
      <c r="N2188" s="3">
        <f t="shared" ref="N2188:N2189" si="1464">+ROUND(+IF(J2188="",0,J2188*M2188),2)</f>
        <v>15506</v>
      </c>
      <c r="O2188" s="3">
        <f t="shared" ref="O2188:P2189" si="1465">+M2188-K2188</f>
        <v>0</v>
      </c>
      <c r="P2188" s="3">
        <f t="shared" si="1465"/>
        <v>0</v>
      </c>
      <c r="R2188" s="3">
        <f t="shared" ref="R2188:U2189" si="1466">+ROUND($K2188*F2188,2)</f>
        <v>0</v>
      </c>
      <c r="S2188" s="3">
        <f t="shared" si="1466"/>
        <v>0</v>
      </c>
      <c r="T2188" s="3">
        <f t="shared" si="1466"/>
        <v>0</v>
      </c>
      <c r="U2188" s="3">
        <f t="shared" si="1466"/>
        <v>0</v>
      </c>
    </row>
    <row r="2189" spans="1:21" s="1" customFormat="1" ht="15" hidden="1" customHeight="1" x14ac:dyDescent="0.3">
      <c r="B2189" s="4" t="s">
        <v>4102</v>
      </c>
      <c r="C2189" s="4" t="s">
        <v>4103</v>
      </c>
      <c r="D2189" s="3" t="s">
        <v>28</v>
      </c>
      <c r="E2189" s="18">
        <v>1</v>
      </c>
      <c r="F2189" s="18"/>
      <c r="G2189" s="18"/>
      <c r="H2189" s="18"/>
      <c r="I2189" s="18"/>
      <c r="J2189" s="97">
        <f>SUM(E2189:I2189)</f>
        <v>1</v>
      </c>
      <c r="K2189" s="3">
        <v>12506</v>
      </c>
      <c r="L2189" s="3">
        <f t="shared" si="1463"/>
        <v>12506</v>
      </c>
      <c r="M2189" s="3">
        <v>12506</v>
      </c>
      <c r="N2189" s="3">
        <f t="shared" si="1464"/>
        <v>12506</v>
      </c>
      <c r="O2189" s="3">
        <f t="shared" si="1465"/>
        <v>0</v>
      </c>
      <c r="P2189" s="3">
        <f t="shared" si="1465"/>
        <v>0</v>
      </c>
      <c r="R2189" s="3">
        <f t="shared" si="1466"/>
        <v>0</v>
      </c>
      <c r="S2189" s="3">
        <f t="shared" si="1466"/>
        <v>0</v>
      </c>
      <c r="T2189" s="3">
        <f t="shared" si="1466"/>
        <v>0</v>
      </c>
      <c r="U2189" s="3">
        <f t="shared" si="1466"/>
        <v>0</v>
      </c>
    </row>
    <row r="2190" spans="1:21" s="1" customFormat="1" ht="30" customHeight="1" x14ac:dyDescent="0.3">
      <c r="B2190" s="7" t="s">
        <v>4104</v>
      </c>
      <c r="C2190" s="7" t="s">
        <v>4105</v>
      </c>
      <c r="D2190" s="8"/>
      <c r="E2190" s="15"/>
      <c r="F2190" s="15"/>
      <c r="G2190" s="15"/>
      <c r="H2190" s="15"/>
      <c r="I2190" s="15"/>
      <c r="J2190" s="15"/>
      <c r="K2190" s="8"/>
      <c r="L2190" s="8">
        <f>+L2191</f>
        <v>85130.310000000012</v>
      </c>
      <c r="M2190" s="8"/>
      <c r="N2190" s="8">
        <f>+N2191</f>
        <v>85513.800000000017</v>
      </c>
      <c r="O2190" s="8"/>
      <c r="P2190" s="8">
        <f>+P2191</f>
        <v>383.48999999999893</v>
      </c>
      <c r="Q2190" s="1" t="s">
        <v>5415</v>
      </c>
      <c r="R2190" s="8">
        <f t="shared" ref="R2190:U2190" si="1467">+R2191</f>
        <v>0</v>
      </c>
      <c r="S2190" s="8">
        <f t="shared" si="1467"/>
        <v>0</v>
      </c>
      <c r="T2190" s="8">
        <f t="shared" si="1467"/>
        <v>0</v>
      </c>
      <c r="U2190" s="8">
        <f t="shared" si="1467"/>
        <v>-240000</v>
      </c>
    </row>
    <row r="2191" spans="1:21" s="1" customFormat="1" ht="25.2" customHeight="1" x14ac:dyDescent="0.3">
      <c r="B2191" s="10" t="s">
        <v>4106</v>
      </c>
      <c r="C2191" s="10" t="s">
        <v>4107</v>
      </c>
      <c r="D2191" s="11"/>
      <c r="E2191" s="16"/>
      <c r="F2191" s="16"/>
      <c r="G2191" s="16"/>
      <c r="H2191" s="16"/>
      <c r="I2191" s="16"/>
      <c r="J2191" s="16"/>
      <c r="K2191" s="11"/>
      <c r="L2191" s="11">
        <f>SUM(L2192:L2236)</f>
        <v>85130.310000000012</v>
      </c>
      <c r="M2191" s="11"/>
      <c r="N2191" s="11">
        <f>SUM(N2192:N2236)</f>
        <v>85513.800000000017</v>
      </c>
      <c r="O2191" s="11"/>
      <c r="P2191" s="11">
        <f>SUM(P2192:P2236)</f>
        <v>383.48999999999893</v>
      </c>
      <c r="R2191" s="11">
        <f t="shared" ref="R2191:U2191" si="1468">SUM(R2192:R2236)</f>
        <v>0</v>
      </c>
      <c r="S2191" s="11">
        <f t="shared" si="1468"/>
        <v>0</v>
      </c>
      <c r="T2191" s="11">
        <f t="shared" si="1468"/>
        <v>0</v>
      </c>
      <c r="U2191" s="11">
        <f t="shared" si="1468"/>
        <v>-240000</v>
      </c>
    </row>
    <row r="2192" spans="1:21" s="1" customFormat="1" ht="15" customHeight="1" x14ac:dyDescent="0.3">
      <c r="B2192" s="4" t="s">
        <v>4108</v>
      </c>
      <c r="C2192" s="4" t="s">
        <v>4109</v>
      </c>
      <c r="D2192" s="3" t="s">
        <v>1337</v>
      </c>
      <c r="E2192" s="18">
        <v>7</v>
      </c>
      <c r="F2192" s="18"/>
      <c r="G2192" s="18"/>
      <c r="H2192" s="18"/>
      <c r="I2192" s="18"/>
      <c r="J2192" s="97">
        <f t="shared" ref="J2192:J2236" si="1469">SUM(E2192:I2192)</f>
        <v>7</v>
      </c>
      <c r="K2192" s="3">
        <v>490.29</v>
      </c>
      <c r="L2192" s="3">
        <f t="shared" ref="L2192:L2236" si="1470">+ROUND(+IF(J2192="",0,J2192*K2192),2)</f>
        <v>3432.03</v>
      </c>
      <c r="M2192" s="3">
        <v>492.1</v>
      </c>
      <c r="N2192" s="3">
        <f t="shared" ref="N2192:N2236" si="1471">+ROUND(+IF(J2192="",0,J2192*M2192),2)</f>
        <v>3444.7</v>
      </c>
      <c r="O2192" s="3">
        <f t="shared" ref="O2192:P2236" si="1472">+M2192-K2192</f>
        <v>1.8100000000000023</v>
      </c>
      <c r="P2192" s="3">
        <f t="shared" si="1472"/>
        <v>12.669999999999618</v>
      </c>
      <c r="R2192" s="3">
        <f t="shared" ref="R2192:R2236" si="1473">+ROUND($K2192*F2192,2)</f>
        <v>0</v>
      </c>
      <c r="S2192" s="3">
        <f t="shared" ref="S2192:S2236" si="1474">+ROUND($K2192*G2192,2)</f>
        <v>0</v>
      </c>
      <c r="T2192" s="3">
        <f t="shared" ref="T2192:T2236" si="1475">+ROUND($K2192*H2192,2)</f>
        <v>0</v>
      </c>
      <c r="U2192" s="3">
        <f t="shared" ref="U2192:U2236" si="1476">+ROUND($K2192*I2192,2)</f>
        <v>0</v>
      </c>
    </row>
    <row r="2193" spans="2:21" s="1" customFormat="1" ht="15" customHeight="1" x14ac:dyDescent="0.3">
      <c r="B2193" s="4" t="s">
        <v>4110</v>
      </c>
      <c r="C2193" s="4" t="s">
        <v>4111</v>
      </c>
      <c r="D2193" s="3" t="s">
        <v>1337</v>
      </c>
      <c r="E2193" s="18">
        <v>2</v>
      </c>
      <c r="F2193" s="18"/>
      <c r="G2193" s="18"/>
      <c r="H2193" s="18"/>
      <c r="I2193" s="18"/>
      <c r="J2193" s="97">
        <f t="shared" si="1469"/>
        <v>2</v>
      </c>
      <c r="K2193" s="3">
        <v>603.09</v>
      </c>
      <c r="L2193" s="3">
        <f t="shared" si="1470"/>
        <v>1206.18</v>
      </c>
      <c r="M2193" s="3">
        <v>604.9</v>
      </c>
      <c r="N2193" s="3">
        <f t="shared" si="1471"/>
        <v>1209.8</v>
      </c>
      <c r="O2193" s="3">
        <f t="shared" si="1472"/>
        <v>1.8099999999999454</v>
      </c>
      <c r="P2193" s="3">
        <f t="shared" si="1472"/>
        <v>3.6199999999998909</v>
      </c>
      <c r="R2193" s="3">
        <f t="shared" si="1473"/>
        <v>0</v>
      </c>
      <c r="S2193" s="3">
        <f t="shared" si="1474"/>
        <v>0</v>
      </c>
      <c r="T2193" s="3">
        <f t="shared" si="1475"/>
        <v>0</v>
      </c>
      <c r="U2193" s="3">
        <f t="shared" si="1476"/>
        <v>0</v>
      </c>
    </row>
    <row r="2194" spans="2:21" s="1" customFormat="1" ht="15" customHeight="1" x14ac:dyDescent="0.3">
      <c r="B2194" s="4" t="s">
        <v>4112</v>
      </c>
      <c r="C2194" s="4" t="s">
        <v>4113</v>
      </c>
      <c r="D2194" s="3" t="s">
        <v>25</v>
      </c>
      <c r="E2194" s="18">
        <v>3.6</v>
      </c>
      <c r="F2194" s="18"/>
      <c r="G2194" s="18"/>
      <c r="H2194" s="18"/>
      <c r="I2194" s="18"/>
      <c r="J2194" s="97">
        <f t="shared" si="1469"/>
        <v>3.6</v>
      </c>
      <c r="K2194" s="3">
        <v>63.04</v>
      </c>
      <c r="L2194" s="3">
        <f t="shared" si="1470"/>
        <v>226.94</v>
      </c>
      <c r="M2194" s="3">
        <v>63.68</v>
      </c>
      <c r="N2194" s="3">
        <f t="shared" si="1471"/>
        <v>229.25</v>
      </c>
      <c r="O2194" s="3">
        <f t="shared" si="1472"/>
        <v>0.64000000000000057</v>
      </c>
      <c r="P2194" s="3">
        <f t="shared" si="1472"/>
        <v>2.3100000000000023</v>
      </c>
      <c r="R2194" s="3">
        <f t="shared" si="1473"/>
        <v>0</v>
      </c>
      <c r="S2194" s="3">
        <f t="shared" si="1474"/>
        <v>0</v>
      </c>
      <c r="T2194" s="3">
        <f t="shared" si="1475"/>
        <v>0</v>
      </c>
      <c r="U2194" s="3">
        <f t="shared" si="1476"/>
        <v>0</v>
      </c>
    </row>
    <row r="2195" spans="2:21" s="1" customFormat="1" ht="15" customHeight="1" x14ac:dyDescent="0.3">
      <c r="B2195" s="4" t="s">
        <v>4114</v>
      </c>
      <c r="C2195" s="4" t="s">
        <v>4115</v>
      </c>
      <c r="D2195" s="3" t="s">
        <v>25</v>
      </c>
      <c r="E2195" s="18">
        <v>4.1399999999999997</v>
      </c>
      <c r="F2195" s="18"/>
      <c r="G2195" s="18"/>
      <c r="H2195" s="18"/>
      <c r="I2195" s="18"/>
      <c r="J2195" s="97">
        <f t="shared" si="1469"/>
        <v>4.1399999999999997</v>
      </c>
      <c r="K2195" s="3">
        <v>63.04</v>
      </c>
      <c r="L2195" s="3">
        <f t="shared" si="1470"/>
        <v>260.99</v>
      </c>
      <c r="M2195" s="3">
        <v>63.68</v>
      </c>
      <c r="N2195" s="3">
        <f t="shared" si="1471"/>
        <v>263.64</v>
      </c>
      <c r="O2195" s="3">
        <f t="shared" si="1472"/>
        <v>0.64000000000000057</v>
      </c>
      <c r="P2195" s="3">
        <f t="shared" si="1472"/>
        <v>2.6499999999999773</v>
      </c>
      <c r="R2195" s="3">
        <f t="shared" si="1473"/>
        <v>0</v>
      </c>
      <c r="S2195" s="3">
        <f t="shared" si="1474"/>
        <v>0</v>
      </c>
      <c r="T2195" s="3">
        <f t="shared" si="1475"/>
        <v>0</v>
      </c>
      <c r="U2195" s="3">
        <f t="shared" si="1476"/>
        <v>0</v>
      </c>
    </row>
    <row r="2196" spans="2:21" s="1" customFormat="1" ht="15" customHeight="1" x14ac:dyDescent="0.3">
      <c r="B2196" s="4" t="s">
        <v>4116</v>
      </c>
      <c r="C2196" s="4" t="s">
        <v>4117</v>
      </c>
      <c r="D2196" s="3" t="s">
        <v>25</v>
      </c>
      <c r="E2196" s="18">
        <v>1.45</v>
      </c>
      <c r="F2196" s="18"/>
      <c r="G2196" s="18"/>
      <c r="H2196" s="18"/>
      <c r="I2196" s="18"/>
      <c r="J2196" s="97">
        <f t="shared" si="1469"/>
        <v>1.45</v>
      </c>
      <c r="K2196" s="3">
        <v>63.04</v>
      </c>
      <c r="L2196" s="3">
        <f t="shared" si="1470"/>
        <v>91.41</v>
      </c>
      <c r="M2196" s="3">
        <v>63.68</v>
      </c>
      <c r="N2196" s="3">
        <f t="shared" si="1471"/>
        <v>92.34</v>
      </c>
      <c r="O2196" s="3">
        <f t="shared" si="1472"/>
        <v>0.64000000000000057</v>
      </c>
      <c r="P2196" s="3">
        <f t="shared" si="1472"/>
        <v>0.93000000000000682</v>
      </c>
      <c r="R2196" s="3">
        <f t="shared" si="1473"/>
        <v>0</v>
      </c>
      <c r="S2196" s="3">
        <f t="shared" si="1474"/>
        <v>0</v>
      </c>
      <c r="T2196" s="3">
        <f t="shared" si="1475"/>
        <v>0</v>
      </c>
      <c r="U2196" s="3">
        <f t="shared" si="1476"/>
        <v>0</v>
      </c>
    </row>
    <row r="2197" spans="2:21" s="1" customFormat="1" ht="15" customHeight="1" x14ac:dyDescent="0.3">
      <c r="B2197" s="4" t="s">
        <v>4118</v>
      </c>
      <c r="C2197" s="4" t="s">
        <v>4119</v>
      </c>
      <c r="D2197" s="3" t="s">
        <v>25</v>
      </c>
      <c r="E2197" s="18">
        <v>92.72</v>
      </c>
      <c r="F2197" s="18"/>
      <c r="G2197" s="18"/>
      <c r="H2197" s="18"/>
      <c r="I2197" s="18"/>
      <c r="J2197" s="97">
        <f t="shared" si="1469"/>
        <v>92.72</v>
      </c>
      <c r="K2197" s="3">
        <v>132.43</v>
      </c>
      <c r="L2197" s="3">
        <f t="shared" si="1470"/>
        <v>12278.91</v>
      </c>
      <c r="M2197" s="3">
        <v>133.07</v>
      </c>
      <c r="N2197" s="3">
        <f t="shared" si="1471"/>
        <v>12338.25</v>
      </c>
      <c r="O2197" s="3">
        <f t="shared" si="1472"/>
        <v>0.63999999999998636</v>
      </c>
      <c r="P2197" s="3">
        <f t="shared" si="1472"/>
        <v>59.340000000000146</v>
      </c>
      <c r="R2197" s="3">
        <f t="shared" si="1473"/>
        <v>0</v>
      </c>
      <c r="S2197" s="3">
        <f t="shared" si="1474"/>
        <v>0</v>
      </c>
      <c r="T2197" s="3">
        <f t="shared" si="1475"/>
        <v>0</v>
      </c>
      <c r="U2197" s="3">
        <f t="shared" si="1476"/>
        <v>0</v>
      </c>
    </row>
    <row r="2198" spans="2:21" s="1" customFormat="1" ht="15" customHeight="1" x14ac:dyDescent="0.3">
      <c r="B2198" s="4" t="s">
        <v>4120</v>
      </c>
      <c r="C2198" s="4" t="s">
        <v>4121</v>
      </c>
      <c r="D2198" s="3" t="s">
        <v>25</v>
      </c>
      <c r="E2198" s="18">
        <v>11.42</v>
      </c>
      <c r="F2198" s="18"/>
      <c r="G2198" s="18"/>
      <c r="H2198" s="18"/>
      <c r="I2198" s="18"/>
      <c r="J2198" s="97">
        <f t="shared" si="1469"/>
        <v>11.42</v>
      </c>
      <c r="K2198" s="3">
        <v>132.43</v>
      </c>
      <c r="L2198" s="3">
        <f t="shared" si="1470"/>
        <v>1512.35</v>
      </c>
      <c r="M2198" s="3">
        <v>133.07</v>
      </c>
      <c r="N2198" s="3">
        <f t="shared" si="1471"/>
        <v>1519.66</v>
      </c>
      <c r="O2198" s="3">
        <f t="shared" si="1472"/>
        <v>0.63999999999998636</v>
      </c>
      <c r="P2198" s="3">
        <f t="shared" si="1472"/>
        <v>7.3100000000001728</v>
      </c>
      <c r="R2198" s="3">
        <f t="shared" si="1473"/>
        <v>0</v>
      </c>
      <c r="S2198" s="3">
        <f t="shared" si="1474"/>
        <v>0</v>
      </c>
      <c r="T2198" s="3">
        <f t="shared" si="1475"/>
        <v>0</v>
      </c>
      <c r="U2198" s="3">
        <f t="shared" si="1476"/>
        <v>0</v>
      </c>
    </row>
    <row r="2199" spans="2:21" s="1" customFormat="1" ht="15" customHeight="1" x14ac:dyDescent="0.3">
      <c r="B2199" s="4" t="s">
        <v>4122</v>
      </c>
      <c r="C2199" s="4" t="s">
        <v>4123</v>
      </c>
      <c r="D2199" s="3" t="s">
        <v>25</v>
      </c>
      <c r="E2199" s="18">
        <v>57.53</v>
      </c>
      <c r="F2199" s="18"/>
      <c r="G2199" s="18"/>
      <c r="H2199" s="18"/>
      <c r="I2199" s="18"/>
      <c r="J2199" s="97">
        <f t="shared" si="1469"/>
        <v>57.53</v>
      </c>
      <c r="K2199" s="3">
        <v>132.43</v>
      </c>
      <c r="L2199" s="3">
        <f t="shared" si="1470"/>
        <v>7618.7</v>
      </c>
      <c r="M2199" s="3">
        <v>133.07</v>
      </c>
      <c r="N2199" s="3">
        <f t="shared" si="1471"/>
        <v>7655.52</v>
      </c>
      <c r="O2199" s="3">
        <f t="shared" si="1472"/>
        <v>0.63999999999998636</v>
      </c>
      <c r="P2199" s="3">
        <f t="shared" si="1472"/>
        <v>36.820000000000618</v>
      </c>
      <c r="R2199" s="3">
        <f t="shared" si="1473"/>
        <v>0</v>
      </c>
      <c r="S2199" s="3">
        <f t="shared" si="1474"/>
        <v>0</v>
      </c>
      <c r="T2199" s="3">
        <f t="shared" si="1475"/>
        <v>0</v>
      </c>
      <c r="U2199" s="3">
        <f t="shared" si="1476"/>
        <v>0</v>
      </c>
    </row>
    <row r="2200" spans="2:21" s="1" customFormat="1" ht="15" customHeight="1" x14ac:dyDescent="0.3">
      <c r="B2200" s="4" t="s">
        <v>4124</v>
      </c>
      <c r="C2200" s="4" t="s">
        <v>4125</v>
      </c>
      <c r="D2200" s="3" t="s">
        <v>25</v>
      </c>
      <c r="E2200" s="18">
        <v>9.5399999999999991</v>
      </c>
      <c r="F2200" s="18"/>
      <c r="G2200" s="18"/>
      <c r="H2200" s="18"/>
      <c r="I2200" s="18"/>
      <c r="J2200" s="97">
        <f t="shared" si="1469"/>
        <v>9.5399999999999991</v>
      </c>
      <c r="K2200" s="3">
        <v>137.25</v>
      </c>
      <c r="L2200" s="3">
        <f t="shared" si="1470"/>
        <v>1309.3699999999999</v>
      </c>
      <c r="M2200" s="3">
        <v>137.88999999999999</v>
      </c>
      <c r="N2200" s="3">
        <f t="shared" si="1471"/>
        <v>1315.47</v>
      </c>
      <c r="O2200" s="3">
        <f t="shared" si="1472"/>
        <v>0.63999999999998636</v>
      </c>
      <c r="P2200" s="3">
        <f t="shared" si="1472"/>
        <v>6.1000000000001364</v>
      </c>
      <c r="R2200" s="3">
        <f t="shared" si="1473"/>
        <v>0</v>
      </c>
      <c r="S2200" s="3">
        <f t="shared" si="1474"/>
        <v>0</v>
      </c>
      <c r="T2200" s="3">
        <f t="shared" si="1475"/>
        <v>0</v>
      </c>
      <c r="U2200" s="3">
        <f t="shared" si="1476"/>
        <v>0</v>
      </c>
    </row>
    <row r="2201" spans="2:21" s="1" customFormat="1" ht="15" customHeight="1" x14ac:dyDescent="0.3">
      <c r="B2201" s="4" t="s">
        <v>4126</v>
      </c>
      <c r="C2201" s="4" t="s">
        <v>4127</v>
      </c>
      <c r="D2201" s="3" t="s">
        <v>25</v>
      </c>
      <c r="E2201" s="18">
        <v>87.79</v>
      </c>
      <c r="F2201" s="18"/>
      <c r="G2201" s="18"/>
      <c r="H2201" s="18"/>
      <c r="I2201" s="18"/>
      <c r="J2201" s="97">
        <f t="shared" si="1469"/>
        <v>87.79</v>
      </c>
      <c r="K2201" s="3">
        <v>147.09</v>
      </c>
      <c r="L2201" s="3">
        <f t="shared" si="1470"/>
        <v>12913.03</v>
      </c>
      <c r="M2201" s="3">
        <v>147.72999999999999</v>
      </c>
      <c r="N2201" s="3">
        <f t="shared" si="1471"/>
        <v>12969.22</v>
      </c>
      <c r="O2201" s="3">
        <f t="shared" si="1472"/>
        <v>0.63999999999998636</v>
      </c>
      <c r="P2201" s="3">
        <f t="shared" si="1472"/>
        <v>56.18999999999869</v>
      </c>
      <c r="R2201" s="3">
        <f t="shared" si="1473"/>
        <v>0</v>
      </c>
      <c r="S2201" s="3">
        <f t="shared" si="1474"/>
        <v>0</v>
      </c>
      <c r="T2201" s="3">
        <f t="shared" si="1475"/>
        <v>0</v>
      </c>
      <c r="U2201" s="3">
        <f t="shared" si="1476"/>
        <v>0</v>
      </c>
    </row>
    <row r="2202" spans="2:21" s="1" customFormat="1" ht="15" customHeight="1" x14ac:dyDescent="0.3">
      <c r="B2202" s="4" t="s">
        <v>4128</v>
      </c>
      <c r="C2202" s="4" t="s">
        <v>4129</v>
      </c>
      <c r="D2202" s="3" t="s">
        <v>25</v>
      </c>
      <c r="E2202" s="18">
        <v>116.63</v>
      </c>
      <c r="F2202" s="18"/>
      <c r="G2202" s="18"/>
      <c r="H2202" s="18"/>
      <c r="I2202" s="18"/>
      <c r="J2202" s="97">
        <f t="shared" si="1469"/>
        <v>116.63</v>
      </c>
      <c r="K2202" s="3">
        <v>147.09</v>
      </c>
      <c r="L2202" s="3">
        <f t="shared" si="1470"/>
        <v>17155.11</v>
      </c>
      <c r="M2202" s="3">
        <v>147.72999999999999</v>
      </c>
      <c r="N2202" s="3">
        <f t="shared" si="1471"/>
        <v>17229.75</v>
      </c>
      <c r="O2202" s="3">
        <f t="shared" si="1472"/>
        <v>0.63999999999998636</v>
      </c>
      <c r="P2202" s="3">
        <f t="shared" si="1472"/>
        <v>74.639999999999418</v>
      </c>
      <c r="R2202" s="3">
        <f t="shared" si="1473"/>
        <v>0</v>
      </c>
      <c r="S2202" s="3">
        <f t="shared" si="1474"/>
        <v>0</v>
      </c>
      <c r="T2202" s="3">
        <f t="shared" si="1475"/>
        <v>0</v>
      </c>
      <c r="U2202" s="3">
        <f t="shared" si="1476"/>
        <v>0</v>
      </c>
    </row>
    <row r="2203" spans="2:21" s="1" customFormat="1" ht="15" customHeight="1" x14ac:dyDescent="0.3">
      <c r="B2203" s="4" t="s">
        <v>4130</v>
      </c>
      <c r="C2203" s="4" t="s">
        <v>4131</v>
      </c>
      <c r="D2203" s="3" t="s">
        <v>2749</v>
      </c>
      <c r="E2203" s="18">
        <v>4</v>
      </c>
      <c r="F2203" s="18"/>
      <c r="G2203" s="18"/>
      <c r="H2203" s="18"/>
      <c r="I2203" s="18"/>
      <c r="J2203" s="97">
        <f t="shared" si="1469"/>
        <v>4</v>
      </c>
      <c r="K2203" s="3">
        <v>32.44</v>
      </c>
      <c r="L2203" s="3">
        <f t="shared" si="1470"/>
        <v>129.76</v>
      </c>
      <c r="M2203" s="3">
        <v>32.94</v>
      </c>
      <c r="N2203" s="3">
        <f t="shared" si="1471"/>
        <v>131.76</v>
      </c>
      <c r="O2203" s="3">
        <f t="shared" si="1472"/>
        <v>0.5</v>
      </c>
      <c r="P2203" s="3">
        <f t="shared" si="1472"/>
        <v>2</v>
      </c>
      <c r="R2203" s="3">
        <f t="shared" si="1473"/>
        <v>0</v>
      </c>
      <c r="S2203" s="3">
        <f t="shared" si="1474"/>
        <v>0</v>
      </c>
      <c r="T2203" s="3">
        <f t="shared" si="1475"/>
        <v>0</v>
      </c>
      <c r="U2203" s="3">
        <f t="shared" si="1476"/>
        <v>0</v>
      </c>
    </row>
    <row r="2204" spans="2:21" s="1" customFormat="1" ht="15" customHeight="1" x14ac:dyDescent="0.3">
      <c r="B2204" s="4" t="s">
        <v>4132</v>
      </c>
      <c r="C2204" s="4" t="s">
        <v>4133</v>
      </c>
      <c r="D2204" s="3" t="s">
        <v>2749</v>
      </c>
      <c r="E2204" s="18">
        <v>20</v>
      </c>
      <c r="F2204" s="18"/>
      <c r="G2204" s="18"/>
      <c r="H2204" s="18"/>
      <c r="I2204" s="18"/>
      <c r="J2204" s="97">
        <f t="shared" si="1469"/>
        <v>20</v>
      </c>
      <c r="K2204" s="3">
        <v>37.340000000000003</v>
      </c>
      <c r="L2204" s="3">
        <f t="shared" si="1470"/>
        <v>746.8</v>
      </c>
      <c r="M2204" s="3">
        <v>37.840000000000003</v>
      </c>
      <c r="N2204" s="3">
        <f t="shared" si="1471"/>
        <v>756.8</v>
      </c>
      <c r="O2204" s="3">
        <f t="shared" si="1472"/>
        <v>0.5</v>
      </c>
      <c r="P2204" s="3">
        <f t="shared" si="1472"/>
        <v>10</v>
      </c>
      <c r="R2204" s="3">
        <f t="shared" si="1473"/>
        <v>0</v>
      </c>
      <c r="S2204" s="3">
        <f t="shared" si="1474"/>
        <v>0</v>
      </c>
      <c r="T2204" s="3">
        <f t="shared" si="1475"/>
        <v>0</v>
      </c>
      <c r="U2204" s="3">
        <f t="shared" si="1476"/>
        <v>0</v>
      </c>
    </row>
    <row r="2205" spans="2:21" s="1" customFormat="1" ht="15" customHeight="1" x14ac:dyDescent="0.3">
      <c r="B2205" s="4" t="s">
        <v>4134</v>
      </c>
      <c r="C2205" s="4" t="s">
        <v>4135</v>
      </c>
      <c r="D2205" s="3" t="s">
        <v>2749</v>
      </c>
      <c r="E2205" s="18">
        <v>3</v>
      </c>
      <c r="F2205" s="18"/>
      <c r="G2205" s="18"/>
      <c r="H2205" s="18"/>
      <c r="I2205" s="18"/>
      <c r="J2205" s="97">
        <f t="shared" si="1469"/>
        <v>3</v>
      </c>
      <c r="K2205" s="3">
        <v>39.64</v>
      </c>
      <c r="L2205" s="3">
        <f t="shared" si="1470"/>
        <v>118.92</v>
      </c>
      <c r="M2205" s="3">
        <v>40.14</v>
      </c>
      <c r="N2205" s="3">
        <f t="shared" si="1471"/>
        <v>120.42</v>
      </c>
      <c r="O2205" s="3">
        <f t="shared" si="1472"/>
        <v>0.5</v>
      </c>
      <c r="P2205" s="3">
        <f t="shared" si="1472"/>
        <v>1.5</v>
      </c>
      <c r="R2205" s="3">
        <f t="shared" si="1473"/>
        <v>0</v>
      </c>
      <c r="S2205" s="3">
        <f t="shared" si="1474"/>
        <v>0</v>
      </c>
      <c r="T2205" s="3">
        <f t="shared" si="1475"/>
        <v>0</v>
      </c>
      <c r="U2205" s="3">
        <f t="shared" si="1476"/>
        <v>0</v>
      </c>
    </row>
    <row r="2206" spans="2:21" s="1" customFormat="1" ht="15" customHeight="1" x14ac:dyDescent="0.3">
      <c r="B2206" s="4" t="s">
        <v>4136</v>
      </c>
      <c r="C2206" s="4" t="s">
        <v>4137</v>
      </c>
      <c r="D2206" s="3" t="s">
        <v>2749</v>
      </c>
      <c r="E2206" s="18">
        <v>50</v>
      </c>
      <c r="F2206" s="18"/>
      <c r="G2206" s="18"/>
      <c r="H2206" s="18"/>
      <c r="I2206" s="18"/>
      <c r="J2206" s="97">
        <f t="shared" si="1469"/>
        <v>50</v>
      </c>
      <c r="K2206" s="3">
        <v>41.14</v>
      </c>
      <c r="L2206" s="3">
        <f t="shared" si="1470"/>
        <v>2057</v>
      </c>
      <c r="M2206" s="3">
        <v>41.64</v>
      </c>
      <c r="N2206" s="3">
        <f t="shared" si="1471"/>
        <v>2082</v>
      </c>
      <c r="O2206" s="3">
        <f t="shared" si="1472"/>
        <v>0.5</v>
      </c>
      <c r="P2206" s="3">
        <f t="shared" si="1472"/>
        <v>25</v>
      </c>
      <c r="R2206" s="3">
        <f t="shared" si="1473"/>
        <v>0</v>
      </c>
      <c r="S2206" s="3">
        <f t="shared" si="1474"/>
        <v>0</v>
      </c>
      <c r="T2206" s="3">
        <f t="shared" si="1475"/>
        <v>0</v>
      </c>
      <c r="U2206" s="3">
        <f t="shared" si="1476"/>
        <v>0</v>
      </c>
    </row>
    <row r="2207" spans="2:21" s="1" customFormat="1" ht="15" customHeight="1" x14ac:dyDescent="0.3">
      <c r="B2207" s="4" t="s">
        <v>4138</v>
      </c>
      <c r="C2207" s="4" t="s">
        <v>4139</v>
      </c>
      <c r="D2207" s="3" t="s">
        <v>2749</v>
      </c>
      <c r="E2207" s="18">
        <v>3</v>
      </c>
      <c r="F2207" s="18"/>
      <c r="G2207" s="18"/>
      <c r="H2207" s="18"/>
      <c r="I2207" s="18"/>
      <c r="J2207" s="97">
        <f t="shared" si="1469"/>
        <v>3</v>
      </c>
      <c r="K2207" s="3">
        <v>34.94</v>
      </c>
      <c r="L2207" s="3">
        <f t="shared" si="1470"/>
        <v>104.82</v>
      </c>
      <c r="M2207" s="3">
        <v>35.44</v>
      </c>
      <c r="N2207" s="3">
        <f t="shared" si="1471"/>
        <v>106.32</v>
      </c>
      <c r="O2207" s="3">
        <f t="shared" si="1472"/>
        <v>0.5</v>
      </c>
      <c r="P2207" s="3">
        <f t="shared" si="1472"/>
        <v>1.5</v>
      </c>
      <c r="R2207" s="3">
        <f t="shared" si="1473"/>
        <v>0</v>
      </c>
      <c r="S2207" s="3">
        <f t="shared" si="1474"/>
        <v>0</v>
      </c>
      <c r="T2207" s="3">
        <f t="shared" si="1475"/>
        <v>0</v>
      </c>
      <c r="U2207" s="3">
        <f t="shared" si="1476"/>
        <v>0</v>
      </c>
    </row>
    <row r="2208" spans="2:21" s="1" customFormat="1" ht="15" customHeight="1" x14ac:dyDescent="0.3">
      <c r="B2208" s="4" t="s">
        <v>4140</v>
      </c>
      <c r="C2208" s="4" t="s">
        <v>4141</v>
      </c>
      <c r="D2208" s="3" t="s">
        <v>2749</v>
      </c>
      <c r="E2208" s="18">
        <v>4</v>
      </c>
      <c r="F2208" s="18"/>
      <c r="G2208" s="18"/>
      <c r="H2208" s="18"/>
      <c r="I2208" s="18"/>
      <c r="J2208" s="97">
        <f t="shared" si="1469"/>
        <v>4</v>
      </c>
      <c r="K2208" s="3">
        <v>38.74</v>
      </c>
      <c r="L2208" s="3">
        <f t="shared" si="1470"/>
        <v>154.96</v>
      </c>
      <c r="M2208" s="3">
        <v>39.24</v>
      </c>
      <c r="N2208" s="3">
        <f t="shared" si="1471"/>
        <v>156.96</v>
      </c>
      <c r="O2208" s="3">
        <f t="shared" si="1472"/>
        <v>0.5</v>
      </c>
      <c r="P2208" s="3">
        <f t="shared" si="1472"/>
        <v>2</v>
      </c>
      <c r="R2208" s="3">
        <f t="shared" si="1473"/>
        <v>0</v>
      </c>
      <c r="S2208" s="3">
        <f t="shared" si="1474"/>
        <v>0</v>
      </c>
      <c r="T2208" s="3">
        <f t="shared" si="1475"/>
        <v>0</v>
      </c>
      <c r="U2208" s="3">
        <f t="shared" si="1476"/>
        <v>0</v>
      </c>
    </row>
    <row r="2209" spans="2:21" s="1" customFormat="1" ht="15" customHeight="1" x14ac:dyDescent="0.3">
      <c r="B2209" s="4" t="s">
        <v>4142</v>
      </c>
      <c r="C2209" s="4" t="s">
        <v>4143</v>
      </c>
      <c r="D2209" s="3" t="s">
        <v>2749</v>
      </c>
      <c r="E2209" s="18">
        <v>3</v>
      </c>
      <c r="F2209" s="18"/>
      <c r="G2209" s="18"/>
      <c r="H2209" s="18"/>
      <c r="I2209" s="18"/>
      <c r="J2209" s="97">
        <f t="shared" si="1469"/>
        <v>3</v>
      </c>
      <c r="K2209" s="3">
        <v>40.54</v>
      </c>
      <c r="L2209" s="3">
        <f t="shared" si="1470"/>
        <v>121.62</v>
      </c>
      <c r="M2209" s="3">
        <v>41.04</v>
      </c>
      <c r="N2209" s="3">
        <f t="shared" si="1471"/>
        <v>123.12</v>
      </c>
      <c r="O2209" s="3">
        <f t="shared" si="1472"/>
        <v>0.5</v>
      </c>
      <c r="P2209" s="3">
        <f t="shared" si="1472"/>
        <v>1.5</v>
      </c>
      <c r="R2209" s="3">
        <f t="shared" si="1473"/>
        <v>0</v>
      </c>
      <c r="S2209" s="3">
        <f t="shared" si="1474"/>
        <v>0</v>
      </c>
      <c r="T2209" s="3">
        <f t="shared" si="1475"/>
        <v>0</v>
      </c>
      <c r="U2209" s="3">
        <f t="shared" si="1476"/>
        <v>0</v>
      </c>
    </row>
    <row r="2210" spans="2:21" s="1" customFormat="1" ht="15" customHeight="1" x14ac:dyDescent="0.3">
      <c r="B2210" s="4" t="s">
        <v>4144</v>
      </c>
      <c r="C2210" s="4" t="s">
        <v>4145</v>
      </c>
      <c r="D2210" s="3" t="s">
        <v>2749</v>
      </c>
      <c r="E2210" s="18">
        <v>2</v>
      </c>
      <c r="F2210" s="18"/>
      <c r="G2210" s="18"/>
      <c r="H2210" s="18"/>
      <c r="I2210" s="18"/>
      <c r="J2210" s="97">
        <f t="shared" si="1469"/>
        <v>2</v>
      </c>
      <c r="K2210" s="3">
        <v>53.14</v>
      </c>
      <c r="L2210" s="3">
        <f t="shared" si="1470"/>
        <v>106.28</v>
      </c>
      <c r="M2210" s="3">
        <v>53.64</v>
      </c>
      <c r="N2210" s="3">
        <f t="shared" si="1471"/>
        <v>107.28</v>
      </c>
      <c r="O2210" s="3">
        <f t="shared" si="1472"/>
        <v>0.5</v>
      </c>
      <c r="P2210" s="3">
        <f t="shared" si="1472"/>
        <v>1</v>
      </c>
      <c r="R2210" s="3">
        <f t="shared" si="1473"/>
        <v>0</v>
      </c>
      <c r="S2210" s="3">
        <f t="shared" si="1474"/>
        <v>0</v>
      </c>
      <c r="T2210" s="3">
        <f t="shared" si="1475"/>
        <v>0</v>
      </c>
      <c r="U2210" s="3">
        <f t="shared" si="1476"/>
        <v>0</v>
      </c>
    </row>
    <row r="2211" spans="2:21" s="1" customFormat="1" ht="15" customHeight="1" x14ac:dyDescent="0.3">
      <c r="B2211" s="4" t="s">
        <v>4146</v>
      </c>
      <c r="C2211" s="4" t="s">
        <v>4147</v>
      </c>
      <c r="D2211" s="3" t="s">
        <v>2749</v>
      </c>
      <c r="E2211" s="18">
        <v>1</v>
      </c>
      <c r="F2211" s="18"/>
      <c r="G2211" s="18"/>
      <c r="H2211" s="18"/>
      <c r="I2211" s="18"/>
      <c r="J2211" s="97">
        <f t="shared" si="1469"/>
        <v>1</v>
      </c>
      <c r="K2211" s="3">
        <v>43.14</v>
      </c>
      <c r="L2211" s="3">
        <f t="shared" si="1470"/>
        <v>43.14</v>
      </c>
      <c r="M2211" s="3">
        <v>43.64</v>
      </c>
      <c r="N2211" s="3">
        <f t="shared" si="1471"/>
        <v>43.64</v>
      </c>
      <c r="O2211" s="3">
        <f t="shared" si="1472"/>
        <v>0.5</v>
      </c>
      <c r="P2211" s="3">
        <f t="shared" si="1472"/>
        <v>0.5</v>
      </c>
      <c r="R2211" s="3">
        <f t="shared" si="1473"/>
        <v>0</v>
      </c>
      <c r="S2211" s="3">
        <f t="shared" si="1474"/>
        <v>0</v>
      </c>
      <c r="T2211" s="3">
        <f t="shared" si="1475"/>
        <v>0</v>
      </c>
      <c r="U2211" s="3">
        <f t="shared" si="1476"/>
        <v>0</v>
      </c>
    </row>
    <row r="2212" spans="2:21" s="1" customFormat="1" ht="15" customHeight="1" x14ac:dyDescent="0.3">
      <c r="B2212" s="4" t="s">
        <v>4148</v>
      </c>
      <c r="C2212" s="4" t="s">
        <v>4149</v>
      </c>
      <c r="D2212" s="3" t="s">
        <v>2749</v>
      </c>
      <c r="E2212" s="18">
        <v>1</v>
      </c>
      <c r="F2212" s="18"/>
      <c r="G2212" s="18"/>
      <c r="H2212" s="18"/>
      <c r="I2212" s="18"/>
      <c r="J2212" s="97">
        <f t="shared" si="1469"/>
        <v>1</v>
      </c>
      <c r="K2212" s="3">
        <v>40.14</v>
      </c>
      <c r="L2212" s="3">
        <f t="shared" si="1470"/>
        <v>40.14</v>
      </c>
      <c r="M2212" s="3">
        <v>40.64</v>
      </c>
      <c r="N2212" s="3">
        <f t="shared" si="1471"/>
        <v>40.64</v>
      </c>
      <c r="O2212" s="3">
        <f t="shared" si="1472"/>
        <v>0.5</v>
      </c>
      <c r="P2212" s="3">
        <f t="shared" si="1472"/>
        <v>0.5</v>
      </c>
      <c r="R2212" s="3">
        <f t="shared" si="1473"/>
        <v>0</v>
      </c>
      <c r="S2212" s="3">
        <f t="shared" si="1474"/>
        <v>0</v>
      </c>
      <c r="T2212" s="3">
        <f t="shared" si="1475"/>
        <v>0</v>
      </c>
      <c r="U2212" s="3">
        <f t="shared" si="1476"/>
        <v>0</v>
      </c>
    </row>
    <row r="2213" spans="2:21" s="1" customFormat="1" ht="15" customHeight="1" x14ac:dyDescent="0.3">
      <c r="B2213" s="4" t="s">
        <v>4150</v>
      </c>
      <c r="C2213" s="4" t="s">
        <v>4151</v>
      </c>
      <c r="D2213" s="3" t="s">
        <v>2749</v>
      </c>
      <c r="E2213" s="18">
        <v>4</v>
      </c>
      <c r="F2213" s="18"/>
      <c r="G2213" s="18"/>
      <c r="H2213" s="18"/>
      <c r="I2213" s="18"/>
      <c r="J2213" s="97">
        <f t="shared" si="1469"/>
        <v>4</v>
      </c>
      <c r="K2213" s="3">
        <v>40.14</v>
      </c>
      <c r="L2213" s="3">
        <f t="shared" si="1470"/>
        <v>160.56</v>
      </c>
      <c r="M2213" s="3">
        <v>40.64</v>
      </c>
      <c r="N2213" s="3">
        <f t="shared" si="1471"/>
        <v>162.56</v>
      </c>
      <c r="O2213" s="3">
        <f t="shared" si="1472"/>
        <v>0.5</v>
      </c>
      <c r="P2213" s="3">
        <f t="shared" si="1472"/>
        <v>2</v>
      </c>
      <c r="R2213" s="3">
        <f t="shared" si="1473"/>
        <v>0</v>
      </c>
      <c r="S2213" s="3">
        <f t="shared" si="1474"/>
        <v>0</v>
      </c>
      <c r="T2213" s="3">
        <f t="shared" si="1475"/>
        <v>0</v>
      </c>
      <c r="U2213" s="3">
        <f t="shared" si="1476"/>
        <v>0</v>
      </c>
    </row>
    <row r="2214" spans="2:21" s="1" customFormat="1" ht="15" customHeight="1" x14ac:dyDescent="0.3">
      <c r="B2214" s="4" t="s">
        <v>4152</v>
      </c>
      <c r="C2214" s="4" t="s">
        <v>4153</v>
      </c>
      <c r="D2214" s="3" t="s">
        <v>2749</v>
      </c>
      <c r="E2214" s="18">
        <v>5</v>
      </c>
      <c r="F2214" s="18"/>
      <c r="G2214" s="18"/>
      <c r="H2214" s="18"/>
      <c r="I2214" s="18"/>
      <c r="J2214" s="97">
        <f t="shared" si="1469"/>
        <v>5</v>
      </c>
      <c r="K2214" s="3">
        <v>37.14</v>
      </c>
      <c r="L2214" s="3">
        <f t="shared" si="1470"/>
        <v>185.7</v>
      </c>
      <c r="M2214" s="3">
        <v>37.64</v>
      </c>
      <c r="N2214" s="3">
        <f t="shared" si="1471"/>
        <v>188.2</v>
      </c>
      <c r="O2214" s="3">
        <f t="shared" si="1472"/>
        <v>0.5</v>
      </c>
      <c r="P2214" s="3">
        <f t="shared" si="1472"/>
        <v>2.5</v>
      </c>
      <c r="R2214" s="3">
        <f t="shared" si="1473"/>
        <v>0</v>
      </c>
      <c r="S2214" s="3">
        <f t="shared" si="1474"/>
        <v>0</v>
      </c>
      <c r="T2214" s="3">
        <f t="shared" si="1475"/>
        <v>0</v>
      </c>
      <c r="U2214" s="3">
        <f t="shared" si="1476"/>
        <v>0</v>
      </c>
    </row>
    <row r="2215" spans="2:21" s="1" customFormat="1" ht="15" customHeight="1" x14ac:dyDescent="0.3">
      <c r="B2215" s="4" t="s">
        <v>4154</v>
      </c>
      <c r="C2215" s="4" t="s">
        <v>4155</v>
      </c>
      <c r="D2215" s="3" t="s">
        <v>2749</v>
      </c>
      <c r="E2215" s="18">
        <v>10</v>
      </c>
      <c r="F2215" s="18"/>
      <c r="G2215" s="18"/>
      <c r="H2215" s="18"/>
      <c r="I2215" s="18"/>
      <c r="J2215" s="97">
        <f t="shared" si="1469"/>
        <v>10</v>
      </c>
      <c r="K2215" s="3">
        <v>40.04</v>
      </c>
      <c r="L2215" s="3">
        <f t="shared" si="1470"/>
        <v>400.4</v>
      </c>
      <c r="M2215" s="3">
        <v>40.54</v>
      </c>
      <c r="N2215" s="3">
        <f t="shared" si="1471"/>
        <v>405.4</v>
      </c>
      <c r="O2215" s="3">
        <f t="shared" si="1472"/>
        <v>0.5</v>
      </c>
      <c r="P2215" s="3">
        <f t="shared" si="1472"/>
        <v>5</v>
      </c>
      <c r="R2215" s="3">
        <f t="shared" si="1473"/>
        <v>0</v>
      </c>
      <c r="S2215" s="3">
        <f t="shared" si="1474"/>
        <v>0</v>
      </c>
      <c r="T2215" s="3">
        <f t="shared" si="1475"/>
        <v>0</v>
      </c>
      <c r="U2215" s="3">
        <f t="shared" si="1476"/>
        <v>0</v>
      </c>
    </row>
    <row r="2216" spans="2:21" s="1" customFormat="1" ht="15" customHeight="1" x14ac:dyDescent="0.3">
      <c r="B2216" s="4" t="s">
        <v>4156</v>
      </c>
      <c r="C2216" s="4" t="s">
        <v>4157</v>
      </c>
      <c r="D2216" s="3" t="s">
        <v>2749</v>
      </c>
      <c r="E2216" s="18">
        <v>10</v>
      </c>
      <c r="F2216" s="18"/>
      <c r="G2216" s="18"/>
      <c r="H2216" s="18"/>
      <c r="I2216" s="18"/>
      <c r="J2216" s="97">
        <f t="shared" si="1469"/>
        <v>10</v>
      </c>
      <c r="K2216" s="3">
        <v>48.14</v>
      </c>
      <c r="L2216" s="3">
        <f t="shared" si="1470"/>
        <v>481.4</v>
      </c>
      <c r="M2216" s="3">
        <v>48.64</v>
      </c>
      <c r="N2216" s="3">
        <f t="shared" si="1471"/>
        <v>486.4</v>
      </c>
      <c r="O2216" s="3">
        <f t="shared" si="1472"/>
        <v>0.5</v>
      </c>
      <c r="P2216" s="3">
        <f t="shared" si="1472"/>
        <v>5</v>
      </c>
      <c r="R2216" s="3">
        <f t="shared" si="1473"/>
        <v>0</v>
      </c>
      <c r="S2216" s="3">
        <f t="shared" si="1474"/>
        <v>0</v>
      </c>
      <c r="T2216" s="3">
        <f t="shared" si="1475"/>
        <v>0</v>
      </c>
      <c r="U2216" s="3">
        <f t="shared" si="1476"/>
        <v>0</v>
      </c>
    </row>
    <row r="2217" spans="2:21" s="1" customFormat="1" ht="15" customHeight="1" x14ac:dyDescent="0.3">
      <c r="B2217" s="4" t="s">
        <v>4158</v>
      </c>
      <c r="C2217" s="4" t="s">
        <v>4159</v>
      </c>
      <c r="D2217" s="3" t="s">
        <v>2749</v>
      </c>
      <c r="E2217" s="18">
        <v>4</v>
      </c>
      <c r="F2217" s="18"/>
      <c r="G2217" s="18"/>
      <c r="H2217" s="18"/>
      <c r="I2217" s="18"/>
      <c r="J2217" s="97">
        <f t="shared" si="1469"/>
        <v>4</v>
      </c>
      <c r="K2217" s="3">
        <v>53.14</v>
      </c>
      <c r="L2217" s="3">
        <f t="shared" si="1470"/>
        <v>212.56</v>
      </c>
      <c r="M2217" s="3">
        <v>53.64</v>
      </c>
      <c r="N2217" s="3">
        <f t="shared" si="1471"/>
        <v>214.56</v>
      </c>
      <c r="O2217" s="3">
        <f t="shared" si="1472"/>
        <v>0.5</v>
      </c>
      <c r="P2217" s="3">
        <f t="shared" si="1472"/>
        <v>2</v>
      </c>
      <c r="R2217" s="3">
        <f t="shared" si="1473"/>
        <v>0</v>
      </c>
      <c r="S2217" s="3">
        <f t="shared" si="1474"/>
        <v>0</v>
      </c>
      <c r="T2217" s="3">
        <f t="shared" si="1475"/>
        <v>0</v>
      </c>
      <c r="U2217" s="3">
        <f t="shared" si="1476"/>
        <v>0</v>
      </c>
    </row>
    <row r="2218" spans="2:21" s="1" customFormat="1" ht="15" customHeight="1" x14ac:dyDescent="0.3">
      <c r="B2218" s="4" t="s">
        <v>4160</v>
      </c>
      <c r="C2218" s="4" t="s">
        <v>4161</v>
      </c>
      <c r="D2218" s="3" t="s">
        <v>2749</v>
      </c>
      <c r="E2218" s="18">
        <v>10</v>
      </c>
      <c r="F2218" s="18"/>
      <c r="G2218" s="18"/>
      <c r="H2218" s="18"/>
      <c r="I2218" s="18"/>
      <c r="J2218" s="97">
        <f t="shared" si="1469"/>
        <v>10</v>
      </c>
      <c r="K2218" s="3">
        <v>56.94</v>
      </c>
      <c r="L2218" s="3">
        <f t="shared" si="1470"/>
        <v>569.4</v>
      </c>
      <c r="M2218" s="3">
        <v>57.44</v>
      </c>
      <c r="N2218" s="3">
        <f t="shared" si="1471"/>
        <v>574.4</v>
      </c>
      <c r="O2218" s="3">
        <f t="shared" si="1472"/>
        <v>0.5</v>
      </c>
      <c r="P2218" s="3">
        <f t="shared" si="1472"/>
        <v>5</v>
      </c>
      <c r="R2218" s="3">
        <f t="shared" si="1473"/>
        <v>0</v>
      </c>
      <c r="S2218" s="3">
        <f t="shared" si="1474"/>
        <v>0</v>
      </c>
      <c r="T2218" s="3">
        <f t="shared" si="1475"/>
        <v>0</v>
      </c>
      <c r="U2218" s="3">
        <f t="shared" si="1476"/>
        <v>0</v>
      </c>
    </row>
    <row r="2219" spans="2:21" s="1" customFormat="1" ht="15" customHeight="1" x14ac:dyDescent="0.3">
      <c r="B2219" s="4" t="s">
        <v>4162</v>
      </c>
      <c r="C2219" s="4" t="s">
        <v>4163</v>
      </c>
      <c r="D2219" s="3" t="s">
        <v>2749</v>
      </c>
      <c r="E2219" s="18">
        <v>6</v>
      </c>
      <c r="F2219" s="18"/>
      <c r="G2219" s="18"/>
      <c r="H2219" s="18"/>
      <c r="I2219" s="18"/>
      <c r="J2219" s="97">
        <f t="shared" si="1469"/>
        <v>6</v>
      </c>
      <c r="K2219" s="3">
        <v>37.64</v>
      </c>
      <c r="L2219" s="3">
        <f t="shared" si="1470"/>
        <v>225.84</v>
      </c>
      <c r="M2219" s="3">
        <v>38.14</v>
      </c>
      <c r="N2219" s="3">
        <f t="shared" si="1471"/>
        <v>228.84</v>
      </c>
      <c r="O2219" s="3">
        <f t="shared" si="1472"/>
        <v>0.5</v>
      </c>
      <c r="P2219" s="3">
        <f t="shared" si="1472"/>
        <v>3</v>
      </c>
      <c r="R2219" s="3">
        <f t="shared" si="1473"/>
        <v>0</v>
      </c>
      <c r="S2219" s="3">
        <f t="shared" si="1474"/>
        <v>0</v>
      </c>
      <c r="T2219" s="3">
        <f t="shared" si="1475"/>
        <v>0</v>
      </c>
      <c r="U2219" s="3">
        <f t="shared" si="1476"/>
        <v>0</v>
      </c>
    </row>
    <row r="2220" spans="2:21" s="1" customFormat="1" ht="15" customHeight="1" x14ac:dyDescent="0.3">
      <c r="B2220" s="4" t="s">
        <v>4164</v>
      </c>
      <c r="C2220" s="4" t="s">
        <v>4165</v>
      </c>
      <c r="D2220" s="3" t="s">
        <v>2749</v>
      </c>
      <c r="E2220" s="18">
        <v>7</v>
      </c>
      <c r="F2220" s="18"/>
      <c r="G2220" s="18"/>
      <c r="H2220" s="18"/>
      <c r="I2220" s="18"/>
      <c r="J2220" s="97">
        <f t="shared" si="1469"/>
        <v>7</v>
      </c>
      <c r="K2220" s="3">
        <v>42.64</v>
      </c>
      <c r="L2220" s="3">
        <f t="shared" si="1470"/>
        <v>298.48</v>
      </c>
      <c r="M2220" s="3">
        <v>43.14</v>
      </c>
      <c r="N2220" s="3">
        <f t="shared" si="1471"/>
        <v>301.98</v>
      </c>
      <c r="O2220" s="3">
        <f t="shared" si="1472"/>
        <v>0.5</v>
      </c>
      <c r="P2220" s="3">
        <f t="shared" si="1472"/>
        <v>3.5</v>
      </c>
      <c r="R2220" s="3">
        <f t="shared" si="1473"/>
        <v>0</v>
      </c>
      <c r="S2220" s="3">
        <f t="shared" si="1474"/>
        <v>0</v>
      </c>
      <c r="T2220" s="3">
        <f t="shared" si="1475"/>
        <v>0</v>
      </c>
      <c r="U2220" s="3">
        <f t="shared" si="1476"/>
        <v>0</v>
      </c>
    </row>
    <row r="2221" spans="2:21" s="1" customFormat="1" ht="15" customHeight="1" x14ac:dyDescent="0.3">
      <c r="B2221" s="4" t="s">
        <v>4166</v>
      </c>
      <c r="C2221" s="4" t="s">
        <v>4167</v>
      </c>
      <c r="D2221" s="3" t="s">
        <v>2749</v>
      </c>
      <c r="E2221" s="18">
        <v>2</v>
      </c>
      <c r="F2221" s="18"/>
      <c r="G2221" s="18"/>
      <c r="H2221" s="18"/>
      <c r="I2221" s="18"/>
      <c r="J2221" s="97">
        <f t="shared" si="1469"/>
        <v>2</v>
      </c>
      <c r="K2221" s="3">
        <v>222.25</v>
      </c>
      <c r="L2221" s="3">
        <f t="shared" si="1470"/>
        <v>444.5</v>
      </c>
      <c r="M2221" s="3">
        <v>223.85</v>
      </c>
      <c r="N2221" s="3">
        <f t="shared" si="1471"/>
        <v>447.7</v>
      </c>
      <c r="O2221" s="3">
        <f t="shared" si="1472"/>
        <v>1.5999999999999943</v>
      </c>
      <c r="P2221" s="3">
        <f t="shared" si="1472"/>
        <v>3.1999999999999886</v>
      </c>
      <c r="R2221" s="3">
        <f t="shared" si="1473"/>
        <v>0</v>
      </c>
      <c r="S2221" s="3">
        <f t="shared" si="1474"/>
        <v>0</v>
      </c>
      <c r="T2221" s="3">
        <f t="shared" si="1475"/>
        <v>0</v>
      </c>
      <c r="U2221" s="3">
        <f t="shared" si="1476"/>
        <v>0</v>
      </c>
    </row>
    <row r="2222" spans="2:21" s="1" customFormat="1" ht="15" customHeight="1" x14ac:dyDescent="0.3">
      <c r="B2222" s="4" t="s">
        <v>4168</v>
      </c>
      <c r="C2222" s="4" t="s">
        <v>4169</v>
      </c>
      <c r="D2222" s="3" t="s">
        <v>2749</v>
      </c>
      <c r="E2222" s="18">
        <v>4</v>
      </c>
      <c r="F2222" s="18"/>
      <c r="G2222" s="18"/>
      <c r="H2222" s="18"/>
      <c r="I2222" s="18"/>
      <c r="J2222" s="97">
        <f t="shared" si="1469"/>
        <v>4</v>
      </c>
      <c r="K2222" s="3">
        <v>109.69</v>
      </c>
      <c r="L2222" s="3">
        <f t="shared" si="1470"/>
        <v>438.76</v>
      </c>
      <c r="M2222" s="3">
        <v>111.4</v>
      </c>
      <c r="N2222" s="3">
        <f t="shared" si="1471"/>
        <v>445.6</v>
      </c>
      <c r="O2222" s="3">
        <f t="shared" si="1472"/>
        <v>1.710000000000008</v>
      </c>
      <c r="P2222" s="3">
        <f t="shared" si="1472"/>
        <v>6.8400000000000318</v>
      </c>
      <c r="R2222" s="3">
        <f t="shared" si="1473"/>
        <v>0</v>
      </c>
      <c r="S2222" s="3">
        <f t="shared" si="1474"/>
        <v>0</v>
      </c>
      <c r="T2222" s="3">
        <f t="shared" si="1475"/>
        <v>0</v>
      </c>
      <c r="U2222" s="3">
        <f t="shared" si="1476"/>
        <v>0</v>
      </c>
    </row>
    <row r="2223" spans="2:21" s="1" customFormat="1" ht="15" customHeight="1" x14ac:dyDescent="0.3">
      <c r="B2223" s="4" t="s">
        <v>4170</v>
      </c>
      <c r="C2223" s="4" t="s">
        <v>4171</v>
      </c>
      <c r="D2223" s="3" t="s">
        <v>2749</v>
      </c>
      <c r="E2223" s="18">
        <v>4</v>
      </c>
      <c r="F2223" s="18"/>
      <c r="G2223" s="18"/>
      <c r="H2223" s="18"/>
      <c r="I2223" s="18"/>
      <c r="J2223" s="97">
        <f t="shared" si="1469"/>
        <v>4</v>
      </c>
      <c r="K2223" s="3">
        <v>30.79</v>
      </c>
      <c r="L2223" s="3">
        <f t="shared" si="1470"/>
        <v>123.16</v>
      </c>
      <c r="M2223" s="3">
        <v>32.5</v>
      </c>
      <c r="N2223" s="3">
        <f t="shared" si="1471"/>
        <v>130</v>
      </c>
      <c r="O2223" s="3">
        <f t="shared" si="1472"/>
        <v>1.7100000000000009</v>
      </c>
      <c r="P2223" s="3">
        <f t="shared" si="1472"/>
        <v>6.8400000000000034</v>
      </c>
      <c r="R2223" s="3">
        <f t="shared" si="1473"/>
        <v>0</v>
      </c>
      <c r="S2223" s="3">
        <f t="shared" si="1474"/>
        <v>0</v>
      </c>
      <c r="T2223" s="3">
        <f t="shared" si="1475"/>
        <v>0</v>
      </c>
      <c r="U2223" s="3">
        <f t="shared" si="1476"/>
        <v>0</v>
      </c>
    </row>
    <row r="2224" spans="2:21" s="1" customFormat="1" ht="15" hidden="1" customHeight="1" x14ac:dyDescent="0.3">
      <c r="B2224" s="4" t="s">
        <v>4172</v>
      </c>
      <c r="C2224" s="4" t="s">
        <v>4173</v>
      </c>
      <c r="D2224" s="3" t="s">
        <v>2749</v>
      </c>
      <c r="E2224" s="18">
        <v>2</v>
      </c>
      <c r="F2224" s="18"/>
      <c r="G2224" s="18"/>
      <c r="H2224" s="18"/>
      <c r="I2224" s="18"/>
      <c r="J2224" s="97">
        <f t="shared" si="1469"/>
        <v>2</v>
      </c>
      <c r="K2224" s="3">
        <v>263.14999999999998</v>
      </c>
      <c r="L2224" s="3">
        <f t="shared" si="1470"/>
        <v>526.29999999999995</v>
      </c>
      <c r="M2224" s="3">
        <v>263.14999999999998</v>
      </c>
      <c r="N2224" s="3">
        <f t="shared" si="1471"/>
        <v>526.29999999999995</v>
      </c>
      <c r="O2224" s="3">
        <f t="shared" si="1472"/>
        <v>0</v>
      </c>
      <c r="P2224" s="3">
        <f t="shared" si="1472"/>
        <v>0</v>
      </c>
      <c r="R2224" s="3">
        <f t="shared" si="1473"/>
        <v>0</v>
      </c>
      <c r="S2224" s="3">
        <f t="shared" si="1474"/>
        <v>0</v>
      </c>
      <c r="T2224" s="3">
        <f t="shared" si="1475"/>
        <v>0</v>
      </c>
      <c r="U2224" s="3">
        <f t="shared" si="1476"/>
        <v>0</v>
      </c>
    </row>
    <row r="2225" spans="2:21" s="1" customFormat="1" ht="15" customHeight="1" x14ac:dyDescent="0.3">
      <c r="B2225" s="4" t="s">
        <v>4174</v>
      </c>
      <c r="C2225" s="4" t="s">
        <v>4175</v>
      </c>
      <c r="D2225" s="3" t="s">
        <v>2749</v>
      </c>
      <c r="E2225" s="18">
        <v>2</v>
      </c>
      <c r="F2225" s="18"/>
      <c r="G2225" s="18"/>
      <c r="H2225" s="18"/>
      <c r="I2225" s="18"/>
      <c r="J2225" s="97">
        <f t="shared" si="1469"/>
        <v>2</v>
      </c>
      <c r="K2225" s="3">
        <v>186.37</v>
      </c>
      <c r="L2225" s="3">
        <f t="shared" si="1470"/>
        <v>372.74</v>
      </c>
      <c r="M2225" s="3">
        <v>187.67</v>
      </c>
      <c r="N2225" s="3">
        <f t="shared" si="1471"/>
        <v>375.34</v>
      </c>
      <c r="O2225" s="3">
        <f t="shared" si="1472"/>
        <v>1.2999999999999829</v>
      </c>
      <c r="P2225" s="3">
        <f t="shared" si="1472"/>
        <v>2.5999999999999659</v>
      </c>
      <c r="R2225" s="3">
        <f t="shared" si="1473"/>
        <v>0</v>
      </c>
      <c r="S2225" s="3">
        <f t="shared" si="1474"/>
        <v>0</v>
      </c>
      <c r="T2225" s="3">
        <f t="shared" si="1475"/>
        <v>0</v>
      </c>
      <c r="U2225" s="3">
        <f t="shared" si="1476"/>
        <v>0</v>
      </c>
    </row>
    <row r="2226" spans="2:21" s="1" customFormat="1" ht="15" customHeight="1" x14ac:dyDescent="0.3">
      <c r="B2226" s="4" t="s">
        <v>4176</v>
      </c>
      <c r="C2226" s="4" t="s">
        <v>4177</v>
      </c>
      <c r="D2226" s="3" t="s">
        <v>2749</v>
      </c>
      <c r="E2226" s="18">
        <v>2</v>
      </c>
      <c r="F2226" s="18"/>
      <c r="G2226" s="18"/>
      <c r="H2226" s="18"/>
      <c r="I2226" s="18"/>
      <c r="J2226" s="97">
        <f t="shared" si="1469"/>
        <v>2</v>
      </c>
      <c r="K2226" s="3">
        <v>296.81</v>
      </c>
      <c r="L2226" s="3">
        <f t="shared" si="1470"/>
        <v>593.62</v>
      </c>
      <c r="M2226" s="3">
        <v>298.11</v>
      </c>
      <c r="N2226" s="3">
        <f t="shared" si="1471"/>
        <v>596.22</v>
      </c>
      <c r="O2226" s="3">
        <f t="shared" si="1472"/>
        <v>1.3000000000000114</v>
      </c>
      <c r="P2226" s="3">
        <f t="shared" si="1472"/>
        <v>2.6000000000000227</v>
      </c>
      <c r="R2226" s="3">
        <f t="shared" si="1473"/>
        <v>0</v>
      </c>
      <c r="S2226" s="3">
        <f t="shared" si="1474"/>
        <v>0</v>
      </c>
      <c r="T2226" s="3">
        <f t="shared" si="1475"/>
        <v>0</v>
      </c>
      <c r="U2226" s="3">
        <f t="shared" si="1476"/>
        <v>0</v>
      </c>
    </row>
    <row r="2227" spans="2:21" s="1" customFormat="1" ht="15" customHeight="1" x14ac:dyDescent="0.3">
      <c r="B2227" s="4" t="s">
        <v>4178</v>
      </c>
      <c r="C2227" s="4" t="s">
        <v>4179</v>
      </c>
      <c r="D2227" s="3" t="s">
        <v>2749</v>
      </c>
      <c r="E2227" s="18">
        <v>2</v>
      </c>
      <c r="F2227" s="18"/>
      <c r="G2227" s="18"/>
      <c r="H2227" s="18"/>
      <c r="I2227" s="18"/>
      <c r="J2227" s="97">
        <f t="shared" si="1469"/>
        <v>2</v>
      </c>
      <c r="K2227" s="3">
        <v>347.57</v>
      </c>
      <c r="L2227" s="3">
        <f t="shared" si="1470"/>
        <v>695.14</v>
      </c>
      <c r="M2227" s="3">
        <v>348.87</v>
      </c>
      <c r="N2227" s="3">
        <f t="shared" si="1471"/>
        <v>697.74</v>
      </c>
      <c r="O2227" s="3">
        <f t="shared" si="1472"/>
        <v>1.3000000000000114</v>
      </c>
      <c r="P2227" s="3">
        <f t="shared" si="1472"/>
        <v>2.6000000000000227</v>
      </c>
      <c r="R2227" s="3">
        <f t="shared" si="1473"/>
        <v>0</v>
      </c>
      <c r="S2227" s="3">
        <f t="shared" si="1474"/>
        <v>0</v>
      </c>
      <c r="T2227" s="3">
        <f t="shared" si="1475"/>
        <v>0</v>
      </c>
      <c r="U2227" s="3">
        <f t="shared" si="1476"/>
        <v>0</v>
      </c>
    </row>
    <row r="2228" spans="2:21" s="1" customFormat="1" ht="15" customHeight="1" x14ac:dyDescent="0.3">
      <c r="B2228" s="4" t="s">
        <v>4180</v>
      </c>
      <c r="C2228" s="4" t="s">
        <v>4181</v>
      </c>
      <c r="D2228" s="3" t="s">
        <v>2749</v>
      </c>
      <c r="E2228" s="18">
        <v>2</v>
      </c>
      <c r="F2228" s="18"/>
      <c r="G2228" s="18"/>
      <c r="H2228" s="18"/>
      <c r="I2228" s="18"/>
      <c r="J2228" s="97">
        <f t="shared" si="1469"/>
        <v>2</v>
      </c>
      <c r="K2228" s="3">
        <v>178.34</v>
      </c>
      <c r="L2228" s="3">
        <f t="shared" si="1470"/>
        <v>356.68</v>
      </c>
      <c r="M2228" s="3">
        <v>179.6</v>
      </c>
      <c r="N2228" s="3">
        <f t="shared" si="1471"/>
        <v>359.2</v>
      </c>
      <c r="O2228" s="3">
        <f t="shared" si="1472"/>
        <v>1.2599999999999909</v>
      </c>
      <c r="P2228" s="3">
        <f t="shared" si="1472"/>
        <v>2.5199999999999818</v>
      </c>
      <c r="R2228" s="3">
        <f t="shared" si="1473"/>
        <v>0</v>
      </c>
      <c r="S2228" s="3">
        <f t="shared" si="1474"/>
        <v>0</v>
      </c>
      <c r="T2228" s="3">
        <f t="shared" si="1475"/>
        <v>0</v>
      </c>
      <c r="U2228" s="3">
        <f t="shared" si="1476"/>
        <v>0</v>
      </c>
    </row>
    <row r="2229" spans="2:21" s="1" customFormat="1" ht="15" hidden="1" customHeight="1" x14ac:dyDescent="0.3">
      <c r="B2229" s="4" t="s">
        <v>4182</v>
      </c>
      <c r="C2229" s="4" t="s">
        <v>4183</v>
      </c>
      <c r="D2229" s="3" t="s">
        <v>2749</v>
      </c>
      <c r="E2229" s="18">
        <v>2</v>
      </c>
      <c r="F2229" s="18"/>
      <c r="G2229" s="18"/>
      <c r="H2229" s="18"/>
      <c r="I2229" s="18"/>
      <c r="J2229" s="97">
        <f t="shared" si="1469"/>
        <v>2</v>
      </c>
      <c r="K2229" s="3">
        <v>297.55</v>
      </c>
      <c r="L2229" s="3">
        <f t="shared" si="1470"/>
        <v>595.1</v>
      </c>
      <c r="M2229" s="3">
        <v>297.55</v>
      </c>
      <c r="N2229" s="3">
        <f t="shared" si="1471"/>
        <v>595.1</v>
      </c>
      <c r="O2229" s="3">
        <f t="shared" si="1472"/>
        <v>0</v>
      </c>
      <c r="P2229" s="3">
        <f t="shared" si="1472"/>
        <v>0</v>
      </c>
      <c r="R2229" s="3">
        <f t="shared" si="1473"/>
        <v>0</v>
      </c>
      <c r="S2229" s="3">
        <f t="shared" si="1474"/>
        <v>0</v>
      </c>
      <c r="T2229" s="3">
        <f t="shared" si="1475"/>
        <v>0</v>
      </c>
      <c r="U2229" s="3">
        <f t="shared" si="1476"/>
        <v>0</v>
      </c>
    </row>
    <row r="2230" spans="2:21" s="1" customFormat="1" ht="15" customHeight="1" x14ac:dyDescent="0.3">
      <c r="B2230" s="4" t="s">
        <v>4184</v>
      </c>
      <c r="C2230" s="4" t="s">
        <v>4185</v>
      </c>
      <c r="D2230" s="3" t="s">
        <v>2749</v>
      </c>
      <c r="E2230" s="18">
        <v>6</v>
      </c>
      <c r="F2230" s="18"/>
      <c r="G2230" s="18"/>
      <c r="H2230" s="18"/>
      <c r="I2230" s="18"/>
      <c r="J2230" s="97">
        <f t="shared" si="1469"/>
        <v>6</v>
      </c>
      <c r="K2230" s="3">
        <v>334.13</v>
      </c>
      <c r="L2230" s="3">
        <f t="shared" si="1470"/>
        <v>2004.78</v>
      </c>
      <c r="M2230" s="3">
        <v>334.94</v>
      </c>
      <c r="N2230" s="3">
        <f t="shared" si="1471"/>
        <v>2009.64</v>
      </c>
      <c r="O2230" s="3">
        <f t="shared" si="1472"/>
        <v>0.81000000000000227</v>
      </c>
      <c r="P2230" s="3">
        <f t="shared" si="1472"/>
        <v>4.8600000000001273</v>
      </c>
      <c r="R2230" s="3">
        <f t="shared" si="1473"/>
        <v>0</v>
      </c>
      <c r="S2230" s="3">
        <f t="shared" si="1474"/>
        <v>0</v>
      </c>
      <c r="T2230" s="3">
        <f t="shared" si="1475"/>
        <v>0</v>
      </c>
      <c r="U2230" s="3">
        <f t="shared" si="1476"/>
        <v>0</v>
      </c>
    </row>
    <row r="2231" spans="2:21" s="1" customFormat="1" ht="15" customHeight="1" x14ac:dyDescent="0.3">
      <c r="B2231" s="4" t="s">
        <v>4186</v>
      </c>
      <c r="C2231" s="4" t="s">
        <v>3001</v>
      </c>
      <c r="D2231" s="3" t="s">
        <v>28</v>
      </c>
      <c r="E2231" s="18">
        <v>5</v>
      </c>
      <c r="F2231" s="18"/>
      <c r="G2231" s="18"/>
      <c r="H2231" s="18"/>
      <c r="I2231" s="18"/>
      <c r="J2231" s="97">
        <f t="shared" si="1469"/>
        <v>5</v>
      </c>
      <c r="K2231" s="3">
        <v>44.65</v>
      </c>
      <c r="L2231" s="3">
        <f t="shared" si="1470"/>
        <v>223.25</v>
      </c>
      <c r="M2231" s="3">
        <v>45.06</v>
      </c>
      <c r="N2231" s="3">
        <f t="shared" si="1471"/>
        <v>225.3</v>
      </c>
      <c r="O2231" s="3">
        <f t="shared" si="1472"/>
        <v>0.41000000000000369</v>
      </c>
      <c r="P2231" s="3">
        <f t="shared" si="1472"/>
        <v>2.0500000000000114</v>
      </c>
      <c r="R2231" s="3">
        <f t="shared" si="1473"/>
        <v>0</v>
      </c>
      <c r="S2231" s="3">
        <f t="shared" si="1474"/>
        <v>0</v>
      </c>
      <c r="T2231" s="3">
        <f t="shared" si="1475"/>
        <v>0</v>
      </c>
      <c r="U2231" s="3">
        <f t="shared" si="1476"/>
        <v>0</v>
      </c>
    </row>
    <row r="2232" spans="2:21" s="1" customFormat="1" ht="15" customHeight="1" x14ac:dyDescent="0.3">
      <c r="B2232" s="4" t="s">
        <v>4187</v>
      </c>
      <c r="C2232" s="4" t="s">
        <v>3005</v>
      </c>
      <c r="D2232" s="3" t="s">
        <v>28</v>
      </c>
      <c r="E2232" s="18">
        <v>4</v>
      </c>
      <c r="F2232" s="18"/>
      <c r="G2232" s="18"/>
      <c r="H2232" s="18"/>
      <c r="I2232" s="18"/>
      <c r="J2232" s="97">
        <f t="shared" si="1469"/>
        <v>4</v>
      </c>
      <c r="K2232" s="3">
        <v>73.790000000000006</v>
      </c>
      <c r="L2232" s="3">
        <f t="shared" si="1470"/>
        <v>295.16000000000003</v>
      </c>
      <c r="M2232" s="3">
        <v>75.900000000000006</v>
      </c>
      <c r="N2232" s="3">
        <f t="shared" si="1471"/>
        <v>303.60000000000002</v>
      </c>
      <c r="O2232" s="3">
        <f t="shared" si="1472"/>
        <v>2.1099999999999994</v>
      </c>
      <c r="P2232" s="3">
        <f t="shared" si="1472"/>
        <v>8.4399999999999977</v>
      </c>
      <c r="R2232" s="3">
        <f t="shared" si="1473"/>
        <v>0</v>
      </c>
      <c r="S2232" s="3">
        <f t="shared" si="1474"/>
        <v>0</v>
      </c>
      <c r="T2232" s="3">
        <f t="shared" si="1475"/>
        <v>0</v>
      </c>
      <c r="U2232" s="3">
        <f t="shared" si="1476"/>
        <v>0</v>
      </c>
    </row>
    <row r="2233" spans="2:21" s="1" customFormat="1" ht="15" customHeight="1" x14ac:dyDescent="0.3">
      <c r="B2233" s="4" t="s">
        <v>4188</v>
      </c>
      <c r="C2233" s="4" t="s">
        <v>4189</v>
      </c>
      <c r="D2233" s="3" t="s">
        <v>2749</v>
      </c>
      <c r="E2233" s="18">
        <v>2</v>
      </c>
      <c r="F2233" s="18"/>
      <c r="G2233" s="18"/>
      <c r="H2233" s="18"/>
      <c r="I2233" s="18"/>
      <c r="J2233" s="97">
        <f t="shared" si="1469"/>
        <v>2</v>
      </c>
      <c r="K2233" s="3">
        <v>1152.1199999999999</v>
      </c>
      <c r="L2233" s="3">
        <f t="shared" si="1470"/>
        <v>2304.2399999999998</v>
      </c>
      <c r="M2233" s="3">
        <v>1152.93</v>
      </c>
      <c r="N2233" s="3">
        <f t="shared" si="1471"/>
        <v>2305.86</v>
      </c>
      <c r="O2233" s="3">
        <f t="shared" si="1472"/>
        <v>0.8100000000001728</v>
      </c>
      <c r="P2233" s="3">
        <f t="shared" si="1472"/>
        <v>1.6200000000003456</v>
      </c>
      <c r="R2233" s="3">
        <f t="shared" si="1473"/>
        <v>0</v>
      </c>
      <c r="S2233" s="3">
        <f t="shared" si="1474"/>
        <v>0</v>
      </c>
      <c r="T2233" s="3">
        <f t="shared" si="1475"/>
        <v>0</v>
      </c>
      <c r="U2233" s="3">
        <f t="shared" si="1476"/>
        <v>0</v>
      </c>
    </row>
    <row r="2234" spans="2:21" s="1" customFormat="1" ht="15" customHeight="1" x14ac:dyDescent="0.3">
      <c r="B2234" s="4" t="s">
        <v>4190</v>
      </c>
      <c r="C2234" s="4" t="s">
        <v>4191</v>
      </c>
      <c r="D2234" s="3" t="s">
        <v>2749</v>
      </c>
      <c r="E2234" s="18">
        <v>4</v>
      </c>
      <c r="F2234" s="18"/>
      <c r="G2234" s="18"/>
      <c r="H2234" s="18"/>
      <c r="I2234" s="18"/>
      <c r="J2234" s="97">
        <f t="shared" si="1469"/>
        <v>4</v>
      </c>
      <c r="K2234" s="3">
        <v>1108.52</v>
      </c>
      <c r="L2234" s="3">
        <f t="shared" si="1470"/>
        <v>4434.08</v>
      </c>
      <c r="M2234" s="3">
        <v>1109.33</v>
      </c>
      <c r="N2234" s="3">
        <f t="shared" si="1471"/>
        <v>4437.32</v>
      </c>
      <c r="O2234" s="3">
        <f t="shared" si="1472"/>
        <v>0.80999999999994543</v>
      </c>
      <c r="P2234" s="3">
        <f t="shared" si="1472"/>
        <v>3.2399999999997817</v>
      </c>
      <c r="R2234" s="3">
        <f t="shared" si="1473"/>
        <v>0</v>
      </c>
      <c r="S2234" s="3">
        <f t="shared" si="1474"/>
        <v>0</v>
      </c>
      <c r="T2234" s="3">
        <f t="shared" si="1475"/>
        <v>0</v>
      </c>
      <c r="U2234" s="3">
        <f t="shared" si="1476"/>
        <v>0</v>
      </c>
    </row>
    <row r="2235" spans="2:21" s="1" customFormat="1" ht="15" hidden="1" customHeight="1" x14ac:dyDescent="0.3">
      <c r="B2235" s="4" t="s">
        <v>4192</v>
      </c>
      <c r="C2235" s="4" t="s">
        <v>4193</v>
      </c>
      <c r="D2235" s="3" t="s">
        <v>28</v>
      </c>
      <c r="E2235" s="18">
        <v>2</v>
      </c>
      <c r="F2235" s="18"/>
      <c r="G2235" s="18"/>
      <c r="H2235" s="18"/>
      <c r="I2235" s="18">
        <f>-VLOOKUP(B2235,'DD-5'!$B$12:$G$280,4,FALSE)</f>
        <v>-2</v>
      </c>
      <c r="J2235" s="97">
        <f t="shared" si="1469"/>
        <v>0</v>
      </c>
      <c r="K2235" s="3">
        <v>120000</v>
      </c>
      <c r="L2235" s="3">
        <f t="shared" si="1470"/>
        <v>0</v>
      </c>
      <c r="M2235" s="3">
        <v>120000</v>
      </c>
      <c r="N2235" s="3">
        <f t="shared" si="1471"/>
        <v>0</v>
      </c>
      <c r="O2235" s="3">
        <f t="shared" si="1472"/>
        <v>0</v>
      </c>
      <c r="P2235" s="3">
        <f t="shared" si="1472"/>
        <v>0</v>
      </c>
      <c r="R2235" s="3">
        <f t="shared" si="1473"/>
        <v>0</v>
      </c>
      <c r="S2235" s="3">
        <f t="shared" si="1474"/>
        <v>0</v>
      </c>
      <c r="T2235" s="3">
        <f t="shared" si="1475"/>
        <v>0</v>
      </c>
      <c r="U2235" s="3">
        <f t="shared" si="1476"/>
        <v>-240000</v>
      </c>
    </row>
    <row r="2236" spans="2:21" s="1" customFormat="1" ht="15" hidden="1" customHeight="1" x14ac:dyDescent="0.3">
      <c r="B2236" s="4" t="s">
        <v>4194</v>
      </c>
      <c r="C2236" s="4" t="s">
        <v>4195</v>
      </c>
      <c r="D2236" s="3" t="s">
        <v>2749</v>
      </c>
      <c r="E2236" s="18">
        <v>1</v>
      </c>
      <c r="F2236" s="18"/>
      <c r="G2236" s="18"/>
      <c r="H2236" s="18"/>
      <c r="I2236" s="18"/>
      <c r="J2236" s="97">
        <f t="shared" si="1469"/>
        <v>1</v>
      </c>
      <c r="K2236" s="3">
        <v>7560</v>
      </c>
      <c r="L2236" s="3">
        <f t="shared" si="1470"/>
        <v>7560</v>
      </c>
      <c r="M2236" s="3">
        <v>7560</v>
      </c>
      <c r="N2236" s="3">
        <f t="shared" si="1471"/>
        <v>7560</v>
      </c>
      <c r="O2236" s="3">
        <f t="shared" si="1472"/>
        <v>0</v>
      </c>
      <c r="P2236" s="3">
        <f t="shared" si="1472"/>
        <v>0</v>
      </c>
      <c r="R2236" s="3">
        <f t="shared" si="1473"/>
        <v>0</v>
      </c>
      <c r="S2236" s="3">
        <f t="shared" si="1474"/>
        <v>0</v>
      </c>
      <c r="T2236" s="3">
        <f t="shared" si="1475"/>
        <v>0</v>
      </c>
      <c r="U2236" s="3">
        <f t="shared" si="1476"/>
        <v>0</v>
      </c>
    </row>
    <row r="2237" spans="2:21" s="1" customFormat="1" ht="30" hidden="1" customHeight="1" x14ac:dyDescent="0.3">
      <c r="B2237" s="7" t="s">
        <v>4196</v>
      </c>
      <c r="C2237" s="7" t="s">
        <v>4197</v>
      </c>
      <c r="D2237" s="8"/>
      <c r="E2237" s="15"/>
      <c r="F2237" s="15"/>
      <c r="G2237" s="15"/>
      <c r="H2237" s="15"/>
      <c r="I2237" s="15"/>
      <c r="J2237" s="15"/>
      <c r="K2237" s="8"/>
      <c r="L2237" s="8">
        <f>+L2238+L2249+L2273</f>
        <v>462540.09</v>
      </c>
      <c r="M2237" s="8"/>
      <c r="N2237" s="8">
        <f>+N2238+N2249+N2273</f>
        <v>462540.09</v>
      </c>
      <c r="O2237" s="8"/>
      <c r="P2237" s="8">
        <f>+P2238+P2249+P2273</f>
        <v>0</v>
      </c>
      <c r="Q2237" s="1" t="s">
        <v>5415</v>
      </c>
      <c r="R2237" s="8">
        <f t="shared" ref="R2237:U2237" si="1477">+R2238+R2249+R2273</f>
        <v>0</v>
      </c>
      <c r="S2237" s="8">
        <f t="shared" si="1477"/>
        <v>-1416</v>
      </c>
      <c r="T2237" s="8">
        <f t="shared" si="1477"/>
        <v>0</v>
      </c>
      <c r="U2237" s="8">
        <f t="shared" si="1477"/>
        <v>-4908.8</v>
      </c>
    </row>
    <row r="2238" spans="2:21" s="1" customFormat="1" ht="25.2" hidden="1" customHeight="1" x14ac:dyDescent="0.3">
      <c r="B2238" s="10" t="s">
        <v>4198</v>
      </c>
      <c r="C2238" s="10" t="s">
        <v>4199</v>
      </c>
      <c r="D2238" s="11"/>
      <c r="E2238" s="16"/>
      <c r="F2238" s="16"/>
      <c r="G2238" s="16"/>
      <c r="H2238" s="16"/>
      <c r="I2238" s="16"/>
      <c r="J2238" s="16"/>
      <c r="K2238" s="11"/>
      <c r="L2238" s="11">
        <f>+L2239+L2243</f>
        <v>346870.09</v>
      </c>
      <c r="M2238" s="11"/>
      <c r="N2238" s="11">
        <f>+N2239+N2243</f>
        <v>346870.09</v>
      </c>
      <c r="O2238" s="11"/>
      <c r="P2238" s="11">
        <f>+P2239+P2243</f>
        <v>0</v>
      </c>
      <c r="R2238" s="11">
        <f t="shared" ref="R2238:U2238" si="1478">+R2239+R2243</f>
        <v>0</v>
      </c>
      <c r="S2238" s="11">
        <f t="shared" si="1478"/>
        <v>-1416</v>
      </c>
      <c r="T2238" s="11">
        <f t="shared" si="1478"/>
        <v>0</v>
      </c>
      <c r="U2238" s="11">
        <f t="shared" si="1478"/>
        <v>-4908.8</v>
      </c>
    </row>
    <row r="2239" spans="2:21" s="1" customFormat="1" ht="25.2" hidden="1" customHeight="1" x14ac:dyDescent="0.3">
      <c r="B2239" s="12" t="s">
        <v>4200</v>
      </c>
      <c r="C2239" s="12" t="s">
        <v>4201</v>
      </c>
      <c r="D2239" s="13"/>
      <c r="E2239" s="17"/>
      <c r="F2239" s="17"/>
      <c r="G2239" s="17"/>
      <c r="H2239" s="17"/>
      <c r="I2239" s="17"/>
      <c r="J2239" s="17"/>
      <c r="K2239" s="13"/>
      <c r="L2239" s="13">
        <f>SUM(L2240:L2242)</f>
        <v>323506.09000000003</v>
      </c>
      <c r="M2239" s="13"/>
      <c r="N2239" s="13">
        <f>SUM(N2240:N2242)</f>
        <v>323506.09000000003</v>
      </c>
      <c r="O2239" s="13"/>
      <c r="P2239" s="13">
        <f>SUM(P2240:P2242)</f>
        <v>0</v>
      </c>
      <c r="R2239" s="13">
        <f t="shared" ref="R2239:U2239" si="1479">SUM(R2240:R2242)</f>
        <v>0</v>
      </c>
      <c r="S2239" s="13">
        <f t="shared" si="1479"/>
        <v>0</v>
      </c>
      <c r="T2239" s="13">
        <f t="shared" si="1479"/>
        <v>0</v>
      </c>
      <c r="U2239" s="13">
        <f t="shared" si="1479"/>
        <v>-3138.8</v>
      </c>
    </row>
    <row r="2240" spans="2:21" s="1" customFormat="1" ht="15" hidden="1" customHeight="1" x14ac:dyDescent="0.3">
      <c r="B2240" s="4" t="s">
        <v>4202</v>
      </c>
      <c r="C2240" s="4" t="s">
        <v>4203</v>
      </c>
      <c r="D2240" s="3" t="s">
        <v>78</v>
      </c>
      <c r="E2240" s="18">
        <v>8838.59</v>
      </c>
      <c r="F2240" s="18"/>
      <c r="G2240" s="18"/>
      <c r="H2240" s="18"/>
      <c r="I2240" s="18"/>
      <c r="J2240" s="97">
        <f>SUM(E2240:I2240)</f>
        <v>8838.59</v>
      </c>
      <c r="K2240" s="3">
        <v>35.4</v>
      </c>
      <c r="L2240" s="3">
        <f t="shared" ref="L2240:L2242" si="1480">+ROUND(+IF(J2240="",0,J2240*K2240),2)</f>
        <v>312886.09000000003</v>
      </c>
      <c r="M2240" s="3">
        <v>35.4</v>
      </c>
      <c r="N2240" s="3">
        <f t="shared" ref="N2240:N2242" si="1481">+ROUND(+IF(J2240="",0,J2240*M2240),2)</f>
        <v>312886.09000000003</v>
      </c>
      <c r="O2240" s="3">
        <f t="shared" ref="O2240:P2242" si="1482">+M2240-K2240</f>
        <v>0</v>
      </c>
      <c r="P2240" s="3">
        <f t="shared" si="1482"/>
        <v>0</v>
      </c>
      <c r="R2240" s="3">
        <f t="shared" ref="R2240:U2242" si="1483">+ROUND($K2240*F2240,2)</f>
        <v>0</v>
      </c>
      <c r="S2240" s="3">
        <f t="shared" si="1483"/>
        <v>0</v>
      </c>
      <c r="T2240" s="3">
        <f t="shared" si="1483"/>
        <v>0</v>
      </c>
      <c r="U2240" s="3">
        <f t="shared" si="1483"/>
        <v>0</v>
      </c>
    </row>
    <row r="2241" spans="2:21" s="1" customFormat="1" ht="15" hidden="1" customHeight="1" x14ac:dyDescent="0.3">
      <c r="B2241" s="4" t="s">
        <v>4204</v>
      </c>
      <c r="C2241" s="4" t="s">
        <v>4205</v>
      </c>
      <c r="D2241" s="3"/>
      <c r="E2241" s="18">
        <v>2</v>
      </c>
      <c r="F2241" s="18"/>
      <c r="G2241" s="18"/>
      <c r="H2241" s="18"/>
      <c r="I2241" s="18">
        <f>-VLOOKUP(B2241,'DD-5'!$B$12:$G$280,4,FALSE)</f>
        <v>-2</v>
      </c>
      <c r="J2241" s="97">
        <f>SUM(E2241:I2241)</f>
        <v>0</v>
      </c>
      <c r="K2241" s="3">
        <v>1569.4</v>
      </c>
      <c r="L2241" s="3">
        <f t="shared" si="1480"/>
        <v>0</v>
      </c>
      <c r="M2241" s="3">
        <v>1569.4</v>
      </c>
      <c r="N2241" s="3">
        <f t="shared" si="1481"/>
        <v>0</v>
      </c>
      <c r="O2241" s="3">
        <f t="shared" si="1482"/>
        <v>0</v>
      </c>
      <c r="P2241" s="3">
        <f t="shared" si="1482"/>
        <v>0</v>
      </c>
      <c r="R2241" s="3">
        <f t="shared" si="1483"/>
        <v>0</v>
      </c>
      <c r="S2241" s="3">
        <f t="shared" si="1483"/>
        <v>0</v>
      </c>
      <c r="T2241" s="3">
        <f t="shared" si="1483"/>
        <v>0</v>
      </c>
      <c r="U2241" s="3">
        <f t="shared" si="1483"/>
        <v>-3138.8</v>
      </c>
    </row>
    <row r="2242" spans="2:21" s="1" customFormat="1" ht="15" hidden="1" customHeight="1" x14ac:dyDescent="0.3">
      <c r="B2242" s="4" t="s">
        <v>4206</v>
      </c>
      <c r="C2242" s="4" t="s">
        <v>4207</v>
      </c>
      <c r="D2242" s="3"/>
      <c r="E2242" s="18">
        <v>1</v>
      </c>
      <c r="F2242" s="18"/>
      <c r="G2242" s="18"/>
      <c r="H2242" s="18"/>
      <c r="I2242" s="18"/>
      <c r="J2242" s="97">
        <f>SUM(E2242:I2242)</f>
        <v>1</v>
      </c>
      <c r="K2242" s="3">
        <v>10620</v>
      </c>
      <c r="L2242" s="3">
        <f t="shared" si="1480"/>
        <v>10620</v>
      </c>
      <c r="M2242" s="3">
        <v>10620</v>
      </c>
      <c r="N2242" s="3">
        <f t="shared" si="1481"/>
        <v>10620</v>
      </c>
      <c r="O2242" s="3">
        <f t="shared" si="1482"/>
        <v>0</v>
      </c>
      <c r="P2242" s="3">
        <f t="shared" si="1482"/>
        <v>0</v>
      </c>
      <c r="R2242" s="3">
        <f t="shared" si="1483"/>
        <v>0</v>
      </c>
      <c r="S2242" s="3">
        <f t="shared" si="1483"/>
        <v>0</v>
      </c>
      <c r="T2242" s="3">
        <f t="shared" si="1483"/>
        <v>0</v>
      </c>
      <c r="U2242" s="3">
        <f t="shared" si="1483"/>
        <v>0</v>
      </c>
    </row>
    <row r="2243" spans="2:21" s="1" customFormat="1" ht="25.2" hidden="1" customHeight="1" x14ac:dyDescent="0.3">
      <c r="B2243" s="12" t="s">
        <v>4208</v>
      </c>
      <c r="C2243" s="12" t="s">
        <v>4209</v>
      </c>
      <c r="D2243" s="13"/>
      <c r="E2243" s="17"/>
      <c r="F2243" s="17"/>
      <c r="G2243" s="17"/>
      <c r="H2243" s="17"/>
      <c r="I2243" s="17"/>
      <c r="J2243" s="17"/>
      <c r="K2243" s="13"/>
      <c r="L2243" s="13">
        <f>SUM(L2244:L2248)</f>
        <v>23364</v>
      </c>
      <c r="M2243" s="13"/>
      <c r="N2243" s="13">
        <f>SUM(N2244:N2248)</f>
        <v>23364</v>
      </c>
      <c r="O2243" s="13"/>
      <c r="P2243" s="13">
        <f>SUM(P2244:P2248)</f>
        <v>0</v>
      </c>
      <c r="R2243" s="13">
        <f t="shared" ref="R2243:U2243" si="1484">SUM(R2244:R2248)</f>
        <v>0</v>
      </c>
      <c r="S2243" s="13">
        <f t="shared" si="1484"/>
        <v>-1416</v>
      </c>
      <c r="T2243" s="13">
        <f t="shared" si="1484"/>
        <v>0</v>
      </c>
      <c r="U2243" s="13">
        <f t="shared" si="1484"/>
        <v>-1770</v>
      </c>
    </row>
    <row r="2244" spans="2:21" s="1" customFormat="1" ht="15" hidden="1" customHeight="1" x14ac:dyDescent="0.3">
      <c r="B2244" s="4" t="s">
        <v>4210</v>
      </c>
      <c r="C2244" s="4" t="s">
        <v>4211</v>
      </c>
      <c r="D2244" s="3"/>
      <c r="E2244" s="18">
        <v>3</v>
      </c>
      <c r="F2244" s="18"/>
      <c r="G2244" s="18"/>
      <c r="H2244" s="18"/>
      <c r="I2244" s="18"/>
      <c r="J2244" s="97">
        <f>SUM(E2244:I2244)</f>
        <v>3</v>
      </c>
      <c r="K2244" s="3">
        <v>2360</v>
      </c>
      <c r="L2244" s="3">
        <f t="shared" ref="L2244:L2248" si="1485">+ROUND(+IF(J2244="",0,J2244*K2244),2)</f>
        <v>7080</v>
      </c>
      <c r="M2244" s="3">
        <v>2360</v>
      </c>
      <c r="N2244" s="3">
        <f t="shared" ref="N2244:N2248" si="1486">+ROUND(+IF(J2244="",0,J2244*M2244),2)</f>
        <v>7080</v>
      </c>
      <c r="O2244" s="3">
        <f t="shared" ref="O2244:P2248" si="1487">+M2244-K2244</f>
        <v>0</v>
      </c>
      <c r="P2244" s="3">
        <f t="shared" si="1487"/>
        <v>0</v>
      </c>
      <c r="R2244" s="3">
        <f t="shared" ref="R2244:U2248" si="1488">+ROUND($K2244*F2244,2)</f>
        <v>0</v>
      </c>
      <c r="S2244" s="3">
        <f t="shared" si="1488"/>
        <v>0</v>
      </c>
      <c r="T2244" s="3">
        <f t="shared" si="1488"/>
        <v>0</v>
      </c>
      <c r="U2244" s="3">
        <f t="shared" si="1488"/>
        <v>0</v>
      </c>
    </row>
    <row r="2245" spans="2:21" s="1" customFormat="1" ht="15" hidden="1" customHeight="1" x14ac:dyDescent="0.3">
      <c r="B2245" s="4" t="s">
        <v>4212</v>
      </c>
      <c r="C2245" s="4" t="s">
        <v>4213</v>
      </c>
      <c r="D2245" s="3"/>
      <c r="E2245" s="18">
        <v>3</v>
      </c>
      <c r="F2245" s="18"/>
      <c r="G2245" s="18"/>
      <c r="H2245" s="18"/>
      <c r="I2245" s="18"/>
      <c r="J2245" s="97">
        <f>SUM(E2245:I2245)</f>
        <v>3</v>
      </c>
      <c r="K2245" s="3">
        <v>1180</v>
      </c>
      <c r="L2245" s="3">
        <f t="shared" si="1485"/>
        <v>3540</v>
      </c>
      <c r="M2245" s="3">
        <v>1180</v>
      </c>
      <c r="N2245" s="3">
        <f t="shared" si="1486"/>
        <v>3540</v>
      </c>
      <c r="O2245" s="3">
        <f t="shared" si="1487"/>
        <v>0</v>
      </c>
      <c r="P2245" s="3">
        <f t="shared" si="1487"/>
        <v>0</v>
      </c>
      <c r="R2245" s="3">
        <f t="shared" si="1488"/>
        <v>0</v>
      </c>
      <c r="S2245" s="3">
        <f t="shared" si="1488"/>
        <v>0</v>
      </c>
      <c r="T2245" s="3">
        <f t="shared" si="1488"/>
        <v>0</v>
      </c>
      <c r="U2245" s="3">
        <f t="shared" si="1488"/>
        <v>0</v>
      </c>
    </row>
    <row r="2246" spans="2:21" s="1" customFormat="1" ht="15" hidden="1" customHeight="1" x14ac:dyDescent="0.3">
      <c r="B2246" s="4" t="s">
        <v>4214</v>
      </c>
      <c r="C2246" s="4" t="s">
        <v>4215</v>
      </c>
      <c r="D2246" s="3"/>
      <c r="E2246" s="18">
        <v>24</v>
      </c>
      <c r="F2246" s="18"/>
      <c r="G2246" s="18"/>
      <c r="H2246" s="18"/>
      <c r="I2246" s="18"/>
      <c r="J2246" s="97">
        <f>SUM(E2246:I2246)</f>
        <v>24</v>
      </c>
      <c r="K2246" s="3">
        <v>531</v>
      </c>
      <c r="L2246" s="3">
        <f t="shared" si="1485"/>
        <v>12744</v>
      </c>
      <c r="M2246" s="3">
        <v>531</v>
      </c>
      <c r="N2246" s="3">
        <f t="shared" si="1486"/>
        <v>12744</v>
      </c>
      <c r="O2246" s="3">
        <f t="shared" si="1487"/>
        <v>0</v>
      </c>
      <c r="P2246" s="3">
        <f t="shared" si="1487"/>
        <v>0</v>
      </c>
      <c r="R2246" s="3">
        <f t="shared" si="1488"/>
        <v>0</v>
      </c>
      <c r="S2246" s="3">
        <f t="shared" si="1488"/>
        <v>0</v>
      </c>
      <c r="T2246" s="3">
        <f t="shared" si="1488"/>
        <v>0</v>
      </c>
      <c r="U2246" s="3">
        <f t="shared" si="1488"/>
        <v>0</v>
      </c>
    </row>
    <row r="2247" spans="2:21" s="1" customFormat="1" ht="15" hidden="1" customHeight="1" x14ac:dyDescent="0.3">
      <c r="B2247" s="4" t="s">
        <v>4216</v>
      </c>
      <c r="C2247" s="4" t="s">
        <v>4217</v>
      </c>
      <c r="D2247" s="3"/>
      <c r="E2247" s="18">
        <v>1</v>
      </c>
      <c r="F2247" s="18"/>
      <c r="G2247" s="18"/>
      <c r="H2247" s="18"/>
      <c r="I2247" s="18">
        <f>-VLOOKUP(B2247,'DD-5'!$B$12:$G$280,4,FALSE)</f>
        <v>-1</v>
      </c>
      <c r="J2247" s="97">
        <f>SUM(E2247:I2247)</f>
        <v>0</v>
      </c>
      <c r="K2247" s="3">
        <v>1770</v>
      </c>
      <c r="L2247" s="3">
        <f t="shared" si="1485"/>
        <v>0</v>
      </c>
      <c r="M2247" s="3">
        <v>1770</v>
      </c>
      <c r="N2247" s="3">
        <f t="shared" si="1486"/>
        <v>0</v>
      </c>
      <c r="O2247" s="3">
        <f t="shared" si="1487"/>
        <v>0</v>
      </c>
      <c r="P2247" s="3">
        <f t="shared" si="1487"/>
        <v>0</v>
      </c>
      <c r="R2247" s="3">
        <f t="shared" si="1488"/>
        <v>0</v>
      </c>
      <c r="S2247" s="3">
        <f t="shared" si="1488"/>
        <v>0</v>
      </c>
      <c r="T2247" s="3">
        <f t="shared" si="1488"/>
        <v>0</v>
      </c>
      <c r="U2247" s="3">
        <f t="shared" si="1488"/>
        <v>-1770</v>
      </c>
    </row>
    <row r="2248" spans="2:21" s="1" customFormat="1" ht="15" hidden="1" customHeight="1" x14ac:dyDescent="0.3">
      <c r="B2248" s="4" t="s">
        <v>4218</v>
      </c>
      <c r="C2248" s="4" t="s">
        <v>4219</v>
      </c>
      <c r="D2248" s="3"/>
      <c r="E2248" s="18">
        <v>1</v>
      </c>
      <c r="F2248" s="18"/>
      <c r="G2248" s="18">
        <f>-VLOOKUP(B2248,'DD-4'!$B$12:$G$163,4,FALSE)</f>
        <v>-1</v>
      </c>
      <c r="H2248" s="18"/>
      <c r="I2248" s="18"/>
      <c r="J2248" s="97">
        <f>SUM(E2248:I2248)</f>
        <v>0</v>
      </c>
      <c r="K2248" s="3">
        <v>1416</v>
      </c>
      <c r="L2248" s="3">
        <f t="shared" si="1485"/>
        <v>0</v>
      </c>
      <c r="M2248" s="3">
        <v>1416</v>
      </c>
      <c r="N2248" s="3">
        <f t="shared" si="1486"/>
        <v>0</v>
      </c>
      <c r="O2248" s="3">
        <f t="shared" si="1487"/>
        <v>0</v>
      </c>
      <c r="P2248" s="3">
        <f t="shared" si="1487"/>
        <v>0</v>
      </c>
      <c r="R2248" s="3">
        <f t="shared" si="1488"/>
        <v>0</v>
      </c>
      <c r="S2248" s="3">
        <f t="shared" si="1488"/>
        <v>-1416</v>
      </c>
      <c r="T2248" s="3">
        <f t="shared" si="1488"/>
        <v>0</v>
      </c>
      <c r="U2248" s="3">
        <f t="shared" si="1488"/>
        <v>0</v>
      </c>
    </row>
    <row r="2249" spans="2:21" s="1" customFormat="1" ht="25.2" hidden="1" customHeight="1" x14ac:dyDescent="0.3">
      <c r="B2249" s="10" t="s">
        <v>4220</v>
      </c>
      <c r="C2249" s="10" t="s">
        <v>4221</v>
      </c>
      <c r="D2249" s="11"/>
      <c r="E2249" s="16"/>
      <c r="F2249" s="16"/>
      <c r="G2249" s="16"/>
      <c r="H2249" s="16"/>
      <c r="I2249" s="16"/>
      <c r="J2249" s="16"/>
      <c r="K2249" s="11"/>
      <c r="L2249" s="11">
        <f>+L2250+L2270</f>
        <v>98560</v>
      </c>
      <c r="M2249" s="11"/>
      <c r="N2249" s="11">
        <f>+N2250+N2270</f>
        <v>98560</v>
      </c>
      <c r="O2249" s="11"/>
      <c r="P2249" s="11">
        <f>+P2250+P2270</f>
        <v>0</v>
      </c>
      <c r="R2249" s="11">
        <f t="shared" ref="R2249:U2249" si="1489">+R2250+R2270</f>
        <v>0</v>
      </c>
      <c r="S2249" s="11">
        <f t="shared" si="1489"/>
        <v>0</v>
      </c>
      <c r="T2249" s="11">
        <f t="shared" si="1489"/>
        <v>0</v>
      </c>
      <c r="U2249" s="11">
        <f t="shared" si="1489"/>
        <v>0</v>
      </c>
    </row>
    <row r="2250" spans="2:21" s="1" customFormat="1" ht="25.2" hidden="1" customHeight="1" x14ac:dyDescent="0.3">
      <c r="B2250" s="12" t="s">
        <v>4222</v>
      </c>
      <c r="C2250" s="12" t="s">
        <v>4223</v>
      </c>
      <c r="D2250" s="13"/>
      <c r="E2250" s="17"/>
      <c r="F2250" s="17"/>
      <c r="G2250" s="17"/>
      <c r="H2250" s="17"/>
      <c r="I2250" s="17"/>
      <c r="J2250" s="17"/>
      <c r="K2250" s="13"/>
      <c r="L2250" s="13">
        <f>SUM(L2251:L2269)</f>
        <v>91480</v>
      </c>
      <c r="M2250" s="13"/>
      <c r="N2250" s="13">
        <f>SUM(N2251:N2269)</f>
        <v>91480</v>
      </c>
      <c r="O2250" s="13"/>
      <c r="P2250" s="13">
        <f>SUM(P2251:P2269)</f>
        <v>0</v>
      </c>
      <c r="R2250" s="13">
        <f t="shared" ref="R2250:U2250" si="1490">SUM(R2251:R2269)</f>
        <v>0</v>
      </c>
      <c r="S2250" s="13">
        <f t="shared" si="1490"/>
        <v>0</v>
      </c>
      <c r="T2250" s="13">
        <f t="shared" si="1490"/>
        <v>0</v>
      </c>
      <c r="U2250" s="13">
        <f t="shared" si="1490"/>
        <v>0</v>
      </c>
    </row>
    <row r="2251" spans="2:21" s="1" customFormat="1" ht="15" hidden="1" customHeight="1" x14ac:dyDescent="0.3">
      <c r="B2251" s="4" t="s">
        <v>4224</v>
      </c>
      <c r="C2251" s="4" t="s">
        <v>4225</v>
      </c>
      <c r="D2251" s="3"/>
      <c r="E2251" s="18">
        <v>166</v>
      </c>
      <c r="F2251" s="18"/>
      <c r="G2251" s="18"/>
      <c r="H2251" s="18"/>
      <c r="I2251" s="18"/>
      <c r="J2251" s="97">
        <f t="shared" ref="J2251:J2269" si="1491">SUM(E2251:I2251)</f>
        <v>166</v>
      </c>
      <c r="K2251" s="3">
        <v>90</v>
      </c>
      <c r="L2251" s="3">
        <f t="shared" ref="L2251:L2269" si="1492">+ROUND(+IF(J2251="",0,J2251*K2251),2)</f>
        <v>14940</v>
      </c>
      <c r="M2251" s="3">
        <v>90</v>
      </c>
      <c r="N2251" s="3">
        <f t="shared" ref="N2251:N2269" si="1493">+ROUND(+IF(J2251="",0,J2251*M2251),2)</f>
        <v>14940</v>
      </c>
      <c r="O2251" s="3">
        <f t="shared" ref="O2251:P2269" si="1494">+M2251-K2251</f>
        <v>0</v>
      </c>
      <c r="P2251" s="3">
        <f t="shared" si="1494"/>
        <v>0</v>
      </c>
      <c r="R2251" s="3">
        <f t="shared" ref="R2251:R2269" si="1495">+ROUND($K2251*F2251,2)</f>
        <v>0</v>
      </c>
      <c r="S2251" s="3">
        <f t="shared" ref="S2251:S2269" si="1496">+ROUND($K2251*G2251,2)</f>
        <v>0</v>
      </c>
      <c r="T2251" s="3">
        <f t="shared" ref="T2251:T2269" si="1497">+ROUND($K2251*H2251,2)</f>
        <v>0</v>
      </c>
      <c r="U2251" s="3">
        <f t="shared" ref="U2251:U2269" si="1498">+ROUND($K2251*I2251,2)</f>
        <v>0</v>
      </c>
    </row>
    <row r="2252" spans="2:21" s="1" customFormat="1" ht="15" hidden="1" customHeight="1" x14ac:dyDescent="0.3">
      <c r="B2252" s="4" t="s">
        <v>4226</v>
      </c>
      <c r="C2252" s="4" t="s">
        <v>4227</v>
      </c>
      <c r="D2252" s="3"/>
      <c r="E2252" s="18">
        <v>26</v>
      </c>
      <c r="F2252" s="18"/>
      <c r="G2252" s="18"/>
      <c r="H2252" s="18"/>
      <c r="I2252" s="18"/>
      <c r="J2252" s="97">
        <f t="shared" si="1491"/>
        <v>26</v>
      </c>
      <c r="K2252" s="3">
        <v>165</v>
      </c>
      <c r="L2252" s="3">
        <f t="shared" si="1492"/>
        <v>4290</v>
      </c>
      <c r="M2252" s="3">
        <v>165</v>
      </c>
      <c r="N2252" s="3">
        <f t="shared" si="1493"/>
        <v>4290</v>
      </c>
      <c r="O2252" s="3">
        <f t="shared" si="1494"/>
        <v>0</v>
      </c>
      <c r="P2252" s="3">
        <f t="shared" si="1494"/>
        <v>0</v>
      </c>
      <c r="R2252" s="3">
        <f t="shared" si="1495"/>
        <v>0</v>
      </c>
      <c r="S2252" s="3">
        <f t="shared" si="1496"/>
        <v>0</v>
      </c>
      <c r="T2252" s="3">
        <f t="shared" si="1497"/>
        <v>0</v>
      </c>
      <c r="U2252" s="3">
        <f t="shared" si="1498"/>
        <v>0</v>
      </c>
    </row>
    <row r="2253" spans="2:21" s="1" customFormat="1" ht="15" hidden="1" customHeight="1" x14ac:dyDescent="0.3">
      <c r="B2253" s="4" t="s">
        <v>4228</v>
      </c>
      <c r="C2253" s="4" t="s">
        <v>4229</v>
      </c>
      <c r="D2253" s="3"/>
      <c r="E2253" s="18">
        <v>66</v>
      </c>
      <c r="F2253" s="18"/>
      <c r="G2253" s="18"/>
      <c r="H2253" s="18"/>
      <c r="I2253" s="18"/>
      <c r="J2253" s="97">
        <f t="shared" si="1491"/>
        <v>66</v>
      </c>
      <c r="K2253" s="3">
        <v>180</v>
      </c>
      <c r="L2253" s="3">
        <f t="shared" si="1492"/>
        <v>11880</v>
      </c>
      <c r="M2253" s="3">
        <v>180</v>
      </c>
      <c r="N2253" s="3">
        <f t="shared" si="1493"/>
        <v>11880</v>
      </c>
      <c r="O2253" s="3">
        <f t="shared" si="1494"/>
        <v>0</v>
      </c>
      <c r="P2253" s="3">
        <f t="shared" si="1494"/>
        <v>0</v>
      </c>
      <c r="R2253" s="3">
        <f t="shared" si="1495"/>
        <v>0</v>
      </c>
      <c r="S2253" s="3">
        <f t="shared" si="1496"/>
        <v>0</v>
      </c>
      <c r="T2253" s="3">
        <f t="shared" si="1497"/>
        <v>0</v>
      </c>
      <c r="U2253" s="3">
        <f t="shared" si="1498"/>
        <v>0</v>
      </c>
    </row>
    <row r="2254" spans="2:21" s="1" customFormat="1" ht="15" hidden="1" customHeight="1" x14ac:dyDescent="0.3">
      <c r="B2254" s="4" t="s">
        <v>4230</v>
      </c>
      <c r="C2254" s="4" t="s">
        <v>4231</v>
      </c>
      <c r="D2254" s="3"/>
      <c r="E2254" s="18">
        <v>9</v>
      </c>
      <c r="F2254" s="18"/>
      <c r="G2254" s="18"/>
      <c r="H2254" s="18"/>
      <c r="I2254" s="18"/>
      <c r="J2254" s="97">
        <f t="shared" si="1491"/>
        <v>9</v>
      </c>
      <c r="K2254" s="3">
        <v>195</v>
      </c>
      <c r="L2254" s="3">
        <f t="shared" si="1492"/>
        <v>1755</v>
      </c>
      <c r="M2254" s="3">
        <v>195</v>
      </c>
      <c r="N2254" s="3">
        <f t="shared" si="1493"/>
        <v>1755</v>
      </c>
      <c r="O2254" s="3">
        <f t="shared" si="1494"/>
        <v>0</v>
      </c>
      <c r="P2254" s="3">
        <f t="shared" si="1494"/>
        <v>0</v>
      </c>
      <c r="R2254" s="3">
        <f t="shared" si="1495"/>
        <v>0</v>
      </c>
      <c r="S2254" s="3">
        <f t="shared" si="1496"/>
        <v>0</v>
      </c>
      <c r="T2254" s="3">
        <f t="shared" si="1497"/>
        <v>0</v>
      </c>
      <c r="U2254" s="3">
        <f t="shared" si="1498"/>
        <v>0</v>
      </c>
    </row>
    <row r="2255" spans="2:21" s="1" customFormat="1" ht="15" hidden="1" customHeight="1" x14ac:dyDescent="0.3">
      <c r="B2255" s="4" t="s">
        <v>4232</v>
      </c>
      <c r="C2255" s="4" t="s">
        <v>4233</v>
      </c>
      <c r="D2255" s="3"/>
      <c r="E2255" s="18">
        <v>4</v>
      </c>
      <c r="F2255" s="18"/>
      <c r="G2255" s="18"/>
      <c r="H2255" s="18"/>
      <c r="I2255" s="18"/>
      <c r="J2255" s="97">
        <f t="shared" si="1491"/>
        <v>4</v>
      </c>
      <c r="K2255" s="3">
        <v>270</v>
      </c>
      <c r="L2255" s="3">
        <f t="shared" si="1492"/>
        <v>1080</v>
      </c>
      <c r="M2255" s="3">
        <v>270</v>
      </c>
      <c r="N2255" s="3">
        <f t="shared" si="1493"/>
        <v>1080</v>
      </c>
      <c r="O2255" s="3">
        <f t="shared" si="1494"/>
        <v>0</v>
      </c>
      <c r="P2255" s="3">
        <f t="shared" si="1494"/>
        <v>0</v>
      </c>
      <c r="R2255" s="3">
        <f t="shared" si="1495"/>
        <v>0</v>
      </c>
      <c r="S2255" s="3">
        <f t="shared" si="1496"/>
        <v>0</v>
      </c>
      <c r="T2255" s="3">
        <f t="shared" si="1497"/>
        <v>0</v>
      </c>
      <c r="U2255" s="3">
        <f t="shared" si="1498"/>
        <v>0</v>
      </c>
    </row>
    <row r="2256" spans="2:21" s="1" customFormat="1" ht="15" hidden="1" customHeight="1" x14ac:dyDescent="0.3">
      <c r="B2256" s="4" t="s">
        <v>4234</v>
      </c>
      <c r="C2256" s="4" t="s">
        <v>4235</v>
      </c>
      <c r="D2256" s="3"/>
      <c r="E2256" s="18">
        <v>2</v>
      </c>
      <c r="F2256" s="18"/>
      <c r="G2256" s="18"/>
      <c r="H2256" s="18"/>
      <c r="I2256" s="18"/>
      <c r="J2256" s="97">
        <f t="shared" si="1491"/>
        <v>2</v>
      </c>
      <c r="K2256" s="3">
        <v>1200</v>
      </c>
      <c r="L2256" s="3">
        <f t="shared" si="1492"/>
        <v>2400</v>
      </c>
      <c r="M2256" s="3">
        <v>1200</v>
      </c>
      <c r="N2256" s="3">
        <f t="shared" si="1493"/>
        <v>2400</v>
      </c>
      <c r="O2256" s="3">
        <f t="shared" si="1494"/>
        <v>0</v>
      </c>
      <c r="P2256" s="3">
        <f t="shared" si="1494"/>
        <v>0</v>
      </c>
      <c r="R2256" s="3">
        <f t="shared" si="1495"/>
        <v>0</v>
      </c>
      <c r="S2256" s="3">
        <f t="shared" si="1496"/>
        <v>0</v>
      </c>
      <c r="T2256" s="3">
        <f t="shared" si="1497"/>
        <v>0</v>
      </c>
      <c r="U2256" s="3">
        <f t="shared" si="1498"/>
        <v>0</v>
      </c>
    </row>
    <row r="2257" spans="2:21" s="1" customFormat="1" ht="15" hidden="1" customHeight="1" x14ac:dyDescent="0.3">
      <c r="B2257" s="4" t="s">
        <v>4236</v>
      </c>
      <c r="C2257" s="4" t="s">
        <v>4237</v>
      </c>
      <c r="D2257" s="3"/>
      <c r="E2257" s="18">
        <v>50</v>
      </c>
      <c r="F2257" s="18"/>
      <c r="G2257" s="18"/>
      <c r="H2257" s="18"/>
      <c r="I2257" s="18"/>
      <c r="J2257" s="97">
        <f t="shared" si="1491"/>
        <v>50</v>
      </c>
      <c r="K2257" s="3">
        <v>90</v>
      </c>
      <c r="L2257" s="3">
        <f t="shared" si="1492"/>
        <v>4500</v>
      </c>
      <c r="M2257" s="3">
        <v>90</v>
      </c>
      <c r="N2257" s="3">
        <f t="shared" si="1493"/>
        <v>4500</v>
      </c>
      <c r="O2257" s="3">
        <f t="shared" si="1494"/>
        <v>0</v>
      </c>
      <c r="P2257" s="3">
        <f t="shared" si="1494"/>
        <v>0</v>
      </c>
      <c r="R2257" s="3">
        <f t="shared" si="1495"/>
        <v>0</v>
      </c>
      <c r="S2257" s="3">
        <f t="shared" si="1496"/>
        <v>0</v>
      </c>
      <c r="T2257" s="3">
        <f t="shared" si="1497"/>
        <v>0</v>
      </c>
      <c r="U2257" s="3">
        <f t="shared" si="1498"/>
        <v>0</v>
      </c>
    </row>
    <row r="2258" spans="2:21" s="1" customFormat="1" ht="15" hidden="1" customHeight="1" x14ac:dyDescent="0.3">
      <c r="B2258" s="4" t="s">
        <v>4238</v>
      </c>
      <c r="C2258" s="4" t="s">
        <v>4239</v>
      </c>
      <c r="D2258" s="3"/>
      <c r="E2258" s="18">
        <v>27</v>
      </c>
      <c r="F2258" s="18"/>
      <c r="G2258" s="18"/>
      <c r="H2258" s="18"/>
      <c r="I2258" s="18"/>
      <c r="J2258" s="97">
        <f t="shared" si="1491"/>
        <v>27</v>
      </c>
      <c r="K2258" s="3">
        <v>165</v>
      </c>
      <c r="L2258" s="3">
        <f t="shared" si="1492"/>
        <v>4455</v>
      </c>
      <c r="M2258" s="3">
        <v>165</v>
      </c>
      <c r="N2258" s="3">
        <f t="shared" si="1493"/>
        <v>4455</v>
      </c>
      <c r="O2258" s="3">
        <f t="shared" si="1494"/>
        <v>0</v>
      </c>
      <c r="P2258" s="3">
        <f t="shared" si="1494"/>
        <v>0</v>
      </c>
      <c r="R2258" s="3">
        <f t="shared" si="1495"/>
        <v>0</v>
      </c>
      <c r="S2258" s="3">
        <f t="shared" si="1496"/>
        <v>0</v>
      </c>
      <c r="T2258" s="3">
        <f t="shared" si="1497"/>
        <v>0</v>
      </c>
      <c r="U2258" s="3">
        <f t="shared" si="1498"/>
        <v>0</v>
      </c>
    </row>
    <row r="2259" spans="2:21" s="1" customFormat="1" ht="15" hidden="1" customHeight="1" x14ac:dyDescent="0.3">
      <c r="B2259" s="4" t="s">
        <v>4240</v>
      </c>
      <c r="C2259" s="4" t="s">
        <v>4241</v>
      </c>
      <c r="D2259" s="3"/>
      <c r="E2259" s="18">
        <v>2</v>
      </c>
      <c r="F2259" s="18"/>
      <c r="G2259" s="18"/>
      <c r="H2259" s="18"/>
      <c r="I2259" s="18"/>
      <c r="J2259" s="97">
        <f t="shared" si="1491"/>
        <v>2</v>
      </c>
      <c r="K2259" s="3">
        <v>170</v>
      </c>
      <c r="L2259" s="3">
        <f t="shared" si="1492"/>
        <v>340</v>
      </c>
      <c r="M2259" s="3">
        <v>170</v>
      </c>
      <c r="N2259" s="3">
        <f t="shared" si="1493"/>
        <v>340</v>
      </c>
      <c r="O2259" s="3">
        <f t="shared" si="1494"/>
        <v>0</v>
      </c>
      <c r="P2259" s="3">
        <f t="shared" si="1494"/>
        <v>0</v>
      </c>
      <c r="R2259" s="3">
        <f t="shared" si="1495"/>
        <v>0</v>
      </c>
      <c r="S2259" s="3">
        <f t="shared" si="1496"/>
        <v>0</v>
      </c>
      <c r="T2259" s="3">
        <f t="shared" si="1497"/>
        <v>0</v>
      </c>
      <c r="U2259" s="3">
        <f t="shared" si="1498"/>
        <v>0</v>
      </c>
    </row>
    <row r="2260" spans="2:21" s="1" customFormat="1" ht="15" hidden="1" customHeight="1" x14ac:dyDescent="0.3">
      <c r="B2260" s="4" t="s">
        <v>4242</v>
      </c>
      <c r="C2260" s="4" t="s">
        <v>4243</v>
      </c>
      <c r="D2260" s="3"/>
      <c r="E2260" s="18">
        <v>6</v>
      </c>
      <c r="F2260" s="18"/>
      <c r="G2260" s="18"/>
      <c r="H2260" s="18"/>
      <c r="I2260" s="18"/>
      <c r="J2260" s="97">
        <f t="shared" si="1491"/>
        <v>6</v>
      </c>
      <c r="K2260" s="3">
        <v>195</v>
      </c>
      <c r="L2260" s="3">
        <f t="shared" si="1492"/>
        <v>1170</v>
      </c>
      <c r="M2260" s="3">
        <v>195</v>
      </c>
      <c r="N2260" s="3">
        <f t="shared" si="1493"/>
        <v>1170</v>
      </c>
      <c r="O2260" s="3">
        <f t="shared" si="1494"/>
        <v>0</v>
      </c>
      <c r="P2260" s="3">
        <f t="shared" si="1494"/>
        <v>0</v>
      </c>
      <c r="R2260" s="3">
        <f t="shared" si="1495"/>
        <v>0</v>
      </c>
      <c r="S2260" s="3">
        <f t="shared" si="1496"/>
        <v>0</v>
      </c>
      <c r="T2260" s="3">
        <f t="shared" si="1497"/>
        <v>0</v>
      </c>
      <c r="U2260" s="3">
        <f t="shared" si="1498"/>
        <v>0</v>
      </c>
    </row>
    <row r="2261" spans="2:21" s="1" customFormat="1" ht="15" hidden="1" customHeight="1" x14ac:dyDescent="0.3">
      <c r="B2261" s="4" t="s">
        <v>4244</v>
      </c>
      <c r="C2261" s="4" t="s">
        <v>4245</v>
      </c>
      <c r="D2261" s="3"/>
      <c r="E2261" s="18">
        <v>13</v>
      </c>
      <c r="F2261" s="18"/>
      <c r="G2261" s="18"/>
      <c r="H2261" s="18"/>
      <c r="I2261" s="18"/>
      <c r="J2261" s="97">
        <f t="shared" si="1491"/>
        <v>13</v>
      </c>
      <c r="K2261" s="3">
        <v>240</v>
      </c>
      <c r="L2261" s="3">
        <f t="shared" si="1492"/>
        <v>3120</v>
      </c>
      <c r="M2261" s="3">
        <v>240</v>
      </c>
      <c r="N2261" s="3">
        <f t="shared" si="1493"/>
        <v>3120</v>
      </c>
      <c r="O2261" s="3">
        <f t="shared" si="1494"/>
        <v>0</v>
      </c>
      <c r="P2261" s="3">
        <f t="shared" si="1494"/>
        <v>0</v>
      </c>
      <c r="R2261" s="3">
        <f t="shared" si="1495"/>
        <v>0</v>
      </c>
      <c r="S2261" s="3">
        <f t="shared" si="1496"/>
        <v>0</v>
      </c>
      <c r="T2261" s="3">
        <f t="shared" si="1497"/>
        <v>0</v>
      </c>
      <c r="U2261" s="3">
        <f t="shared" si="1498"/>
        <v>0</v>
      </c>
    </row>
    <row r="2262" spans="2:21" s="1" customFormat="1" ht="15" hidden="1" customHeight="1" x14ac:dyDescent="0.3">
      <c r="B2262" s="4" t="s">
        <v>4246</v>
      </c>
      <c r="C2262" s="4" t="s">
        <v>4247</v>
      </c>
      <c r="D2262" s="3"/>
      <c r="E2262" s="18">
        <v>2</v>
      </c>
      <c r="F2262" s="18"/>
      <c r="G2262" s="18"/>
      <c r="H2262" s="18"/>
      <c r="I2262" s="18"/>
      <c r="J2262" s="97">
        <f t="shared" si="1491"/>
        <v>2</v>
      </c>
      <c r="K2262" s="3">
        <v>1000</v>
      </c>
      <c r="L2262" s="3">
        <f t="shared" si="1492"/>
        <v>2000</v>
      </c>
      <c r="M2262" s="3">
        <v>1000</v>
      </c>
      <c r="N2262" s="3">
        <f t="shared" si="1493"/>
        <v>2000</v>
      </c>
      <c r="O2262" s="3">
        <f t="shared" si="1494"/>
        <v>0</v>
      </c>
      <c r="P2262" s="3">
        <f t="shared" si="1494"/>
        <v>0</v>
      </c>
      <c r="R2262" s="3">
        <f t="shared" si="1495"/>
        <v>0</v>
      </c>
      <c r="S2262" s="3">
        <f t="shared" si="1496"/>
        <v>0</v>
      </c>
      <c r="T2262" s="3">
        <f t="shared" si="1497"/>
        <v>0</v>
      </c>
      <c r="U2262" s="3">
        <f t="shared" si="1498"/>
        <v>0</v>
      </c>
    </row>
    <row r="2263" spans="2:21" s="1" customFormat="1" ht="15" hidden="1" customHeight="1" x14ac:dyDescent="0.3">
      <c r="B2263" s="4" t="s">
        <v>4248</v>
      </c>
      <c r="C2263" s="4" t="s">
        <v>4249</v>
      </c>
      <c r="D2263" s="3"/>
      <c r="E2263" s="18">
        <v>161</v>
      </c>
      <c r="F2263" s="18"/>
      <c r="G2263" s="18"/>
      <c r="H2263" s="18"/>
      <c r="I2263" s="18"/>
      <c r="J2263" s="97">
        <f t="shared" si="1491"/>
        <v>161</v>
      </c>
      <c r="K2263" s="3">
        <v>90</v>
      </c>
      <c r="L2263" s="3">
        <f t="shared" si="1492"/>
        <v>14490</v>
      </c>
      <c r="M2263" s="3">
        <v>90</v>
      </c>
      <c r="N2263" s="3">
        <f t="shared" si="1493"/>
        <v>14490</v>
      </c>
      <c r="O2263" s="3">
        <f t="shared" si="1494"/>
        <v>0</v>
      </c>
      <c r="P2263" s="3">
        <f t="shared" si="1494"/>
        <v>0</v>
      </c>
      <c r="R2263" s="3">
        <f t="shared" si="1495"/>
        <v>0</v>
      </c>
      <c r="S2263" s="3">
        <f t="shared" si="1496"/>
        <v>0</v>
      </c>
      <c r="T2263" s="3">
        <f t="shared" si="1497"/>
        <v>0</v>
      </c>
      <c r="U2263" s="3">
        <f t="shared" si="1498"/>
        <v>0</v>
      </c>
    </row>
    <row r="2264" spans="2:21" s="1" customFormat="1" ht="15" hidden="1" customHeight="1" x14ac:dyDescent="0.3">
      <c r="B2264" s="4" t="s">
        <v>4250</v>
      </c>
      <c r="C2264" s="4" t="s">
        <v>4251</v>
      </c>
      <c r="D2264" s="3"/>
      <c r="E2264" s="18">
        <v>54</v>
      </c>
      <c r="F2264" s="18"/>
      <c r="G2264" s="18"/>
      <c r="H2264" s="18"/>
      <c r="I2264" s="18"/>
      <c r="J2264" s="97">
        <f t="shared" si="1491"/>
        <v>54</v>
      </c>
      <c r="K2264" s="3">
        <v>165</v>
      </c>
      <c r="L2264" s="3">
        <f t="shared" si="1492"/>
        <v>8910</v>
      </c>
      <c r="M2264" s="3">
        <v>165</v>
      </c>
      <c r="N2264" s="3">
        <f t="shared" si="1493"/>
        <v>8910</v>
      </c>
      <c r="O2264" s="3">
        <f t="shared" si="1494"/>
        <v>0</v>
      </c>
      <c r="P2264" s="3">
        <f t="shared" si="1494"/>
        <v>0</v>
      </c>
      <c r="R2264" s="3">
        <f t="shared" si="1495"/>
        <v>0</v>
      </c>
      <c r="S2264" s="3">
        <f t="shared" si="1496"/>
        <v>0</v>
      </c>
      <c r="T2264" s="3">
        <f t="shared" si="1497"/>
        <v>0</v>
      </c>
      <c r="U2264" s="3">
        <f t="shared" si="1498"/>
        <v>0</v>
      </c>
    </row>
    <row r="2265" spans="2:21" s="1" customFormat="1" ht="15" hidden="1" customHeight="1" x14ac:dyDescent="0.3">
      <c r="B2265" s="4" t="s">
        <v>4252</v>
      </c>
      <c r="C2265" s="4" t="s">
        <v>4253</v>
      </c>
      <c r="D2265" s="3"/>
      <c r="E2265" s="18">
        <v>57</v>
      </c>
      <c r="F2265" s="18"/>
      <c r="G2265" s="18"/>
      <c r="H2265" s="18"/>
      <c r="I2265" s="18"/>
      <c r="J2265" s="97">
        <f t="shared" si="1491"/>
        <v>57</v>
      </c>
      <c r="K2265" s="3">
        <v>180</v>
      </c>
      <c r="L2265" s="3">
        <f t="shared" si="1492"/>
        <v>10260</v>
      </c>
      <c r="M2265" s="3">
        <v>180</v>
      </c>
      <c r="N2265" s="3">
        <f t="shared" si="1493"/>
        <v>10260</v>
      </c>
      <c r="O2265" s="3">
        <f t="shared" si="1494"/>
        <v>0</v>
      </c>
      <c r="P2265" s="3">
        <f t="shared" si="1494"/>
        <v>0</v>
      </c>
      <c r="R2265" s="3">
        <f t="shared" si="1495"/>
        <v>0</v>
      </c>
      <c r="S2265" s="3">
        <f t="shared" si="1496"/>
        <v>0</v>
      </c>
      <c r="T2265" s="3">
        <f t="shared" si="1497"/>
        <v>0</v>
      </c>
      <c r="U2265" s="3">
        <f t="shared" si="1498"/>
        <v>0</v>
      </c>
    </row>
    <row r="2266" spans="2:21" s="1" customFormat="1" ht="15" hidden="1" customHeight="1" x14ac:dyDescent="0.3">
      <c r="B2266" s="4" t="s">
        <v>4254</v>
      </c>
      <c r="C2266" s="4" t="s">
        <v>4255</v>
      </c>
      <c r="D2266" s="3"/>
      <c r="E2266" s="18">
        <v>10</v>
      </c>
      <c r="F2266" s="18"/>
      <c r="G2266" s="18"/>
      <c r="H2266" s="18"/>
      <c r="I2266" s="18"/>
      <c r="J2266" s="97">
        <f t="shared" si="1491"/>
        <v>10</v>
      </c>
      <c r="K2266" s="3">
        <v>195</v>
      </c>
      <c r="L2266" s="3">
        <f t="shared" si="1492"/>
        <v>1950</v>
      </c>
      <c r="M2266" s="3">
        <v>195</v>
      </c>
      <c r="N2266" s="3">
        <f t="shared" si="1493"/>
        <v>1950</v>
      </c>
      <c r="O2266" s="3">
        <f t="shared" si="1494"/>
        <v>0</v>
      </c>
      <c r="P2266" s="3">
        <f t="shared" si="1494"/>
        <v>0</v>
      </c>
      <c r="R2266" s="3">
        <f t="shared" si="1495"/>
        <v>0</v>
      </c>
      <c r="S2266" s="3">
        <f t="shared" si="1496"/>
        <v>0</v>
      </c>
      <c r="T2266" s="3">
        <f t="shared" si="1497"/>
        <v>0</v>
      </c>
      <c r="U2266" s="3">
        <f t="shared" si="1498"/>
        <v>0</v>
      </c>
    </row>
    <row r="2267" spans="2:21" s="1" customFormat="1" ht="15" hidden="1" customHeight="1" x14ac:dyDescent="0.3">
      <c r="B2267" s="4" t="s">
        <v>4256</v>
      </c>
      <c r="C2267" s="4" t="s">
        <v>4257</v>
      </c>
      <c r="D2267" s="3"/>
      <c r="E2267" s="18">
        <v>2</v>
      </c>
      <c r="F2267" s="18"/>
      <c r="G2267" s="18"/>
      <c r="H2267" s="18"/>
      <c r="I2267" s="18"/>
      <c r="J2267" s="97">
        <f t="shared" si="1491"/>
        <v>2</v>
      </c>
      <c r="K2267" s="3">
        <v>270</v>
      </c>
      <c r="L2267" s="3">
        <f t="shared" si="1492"/>
        <v>540</v>
      </c>
      <c r="M2267" s="3">
        <v>270</v>
      </c>
      <c r="N2267" s="3">
        <f t="shared" si="1493"/>
        <v>540</v>
      </c>
      <c r="O2267" s="3">
        <f t="shared" si="1494"/>
        <v>0</v>
      </c>
      <c r="P2267" s="3">
        <f t="shared" si="1494"/>
        <v>0</v>
      </c>
      <c r="R2267" s="3">
        <f t="shared" si="1495"/>
        <v>0</v>
      </c>
      <c r="S2267" s="3">
        <f t="shared" si="1496"/>
        <v>0</v>
      </c>
      <c r="T2267" s="3">
        <f t="shared" si="1497"/>
        <v>0</v>
      </c>
      <c r="U2267" s="3">
        <f t="shared" si="1498"/>
        <v>0</v>
      </c>
    </row>
    <row r="2268" spans="2:21" s="1" customFormat="1" ht="15" hidden="1" customHeight="1" x14ac:dyDescent="0.3">
      <c r="B2268" s="4" t="s">
        <v>4258</v>
      </c>
      <c r="C2268" s="4" t="s">
        <v>4259</v>
      </c>
      <c r="D2268" s="3"/>
      <c r="E2268" s="18">
        <v>1</v>
      </c>
      <c r="F2268" s="18"/>
      <c r="G2268" s="18"/>
      <c r="H2268" s="18"/>
      <c r="I2268" s="18"/>
      <c r="J2268" s="97">
        <f t="shared" si="1491"/>
        <v>1</v>
      </c>
      <c r="K2268" s="3">
        <v>1000</v>
      </c>
      <c r="L2268" s="3">
        <f t="shared" si="1492"/>
        <v>1000</v>
      </c>
      <c r="M2268" s="3">
        <v>1000</v>
      </c>
      <c r="N2268" s="3">
        <f t="shared" si="1493"/>
        <v>1000</v>
      </c>
      <c r="O2268" s="3">
        <f t="shared" si="1494"/>
        <v>0</v>
      </c>
      <c r="P2268" s="3">
        <f t="shared" si="1494"/>
        <v>0</v>
      </c>
      <c r="R2268" s="3">
        <f t="shared" si="1495"/>
        <v>0</v>
      </c>
      <c r="S2268" s="3">
        <f t="shared" si="1496"/>
        <v>0</v>
      </c>
      <c r="T2268" s="3">
        <f t="shared" si="1497"/>
        <v>0</v>
      </c>
      <c r="U2268" s="3">
        <f t="shared" si="1498"/>
        <v>0</v>
      </c>
    </row>
    <row r="2269" spans="2:21" s="1" customFormat="1" ht="15" hidden="1" customHeight="1" x14ac:dyDescent="0.3">
      <c r="B2269" s="4" t="s">
        <v>4260</v>
      </c>
      <c r="C2269" s="4" t="s">
        <v>4261</v>
      </c>
      <c r="D2269" s="3"/>
      <c r="E2269" s="18">
        <v>2</v>
      </c>
      <c r="F2269" s="18"/>
      <c r="G2269" s="18"/>
      <c r="H2269" s="18"/>
      <c r="I2269" s="18"/>
      <c r="J2269" s="97">
        <f t="shared" si="1491"/>
        <v>2</v>
      </c>
      <c r="K2269" s="3">
        <v>1200</v>
      </c>
      <c r="L2269" s="3">
        <f t="shared" si="1492"/>
        <v>2400</v>
      </c>
      <c r="M2269" s="3">
        <v>1200</v>
      </c>
      <c r="N2269" s="3">
        <f t="shared" si="1493"/>
        <v>2400</v>
      </c>
      <c r="O2269" s="3">
        <f t="shared" si="1494"/>
        <v>0</v>
      </c>
      <c r="P2269" s="3">
        <f t="shared" si="1494"/>
        <v>0</v>
      </c>
      <c r="R2269" s="3">
        <f t="shared" si="1495"/>
        <v>0</v>
      </c>
      <c r="S2269" s="3">
        <f t="shared" si="1496"/>
        <v>0</v>
      </c>
      <c r="T2269" s="3">
        <f t="shared" si="1497"/>
        <v>0</v>
      </c>
      <c r="U2269" s="3">
        <f t="shared" si="1498"/>
        <v>0</v>
      </c>
    </row>
    <row r="2270" spans="2:21" s="1" customFormat="1" ht="25.2" hidden="1" customHeight="1" x14ac:dyDescent="0.3">
      <c r="B2270" s="12" t="s">
        <v>4262</v>
      </c>
      <c r="C2270" s="12" t="s">
        <v>4209</v>
      </c>
      <c r="D2270" s="13"/>
      <c r="E2270" s="17"/>
      <c r="F2270" s="17"/>
      <c r="G2270" s="17"/>
      <c r="H2270" s="17"/>
      <c r="I2270" s="17"/>
      <c r="J2270" s="17"/>
      <c r="K2270" s="13"/>
      <c r="L2270" s="13">
        <f>SUM(L2271:L2272)</f>
        <v>7080</v>
      </c>
      <c r="M2270" s="13"/>
      <c r="N2270" s="13">
        <f>SUM(N2271:N2272)</f>
        <v>7080</v>
      </c>
      <c r="O2270" s="13"/>
      <c r="P2270" s="13">
        <f>SUM(P2271:P2272)</f>
        <v>0</v>
      </c>
      <c r="R2270" s="13">
        <f t="shared" ref="R2270:U2270" si="1499">SUM(R2271:R2272)</f>
        <v>0</v>
      </c>
      <c r="S2270" s="13">
        <f t="shared" si="1499"/>
        <v>0</v>
      </c>
      <c r="T2270" s="13">
        <f t="shared" si="1499"/>
        <v>0</v>
      </c>
      <c r="U2270" s="13">
        <f t="shared" si="1499"/>
        <v>0</v>
      </c>
    </row>
    <row r="2271" spans="2:21" s="1" customFormat="1" ht="15" hidden="1" customHeight="1" x14ac:dyDescent="0.3">
      <c r="B2271" s="4" t="s">
        <v>4263</v>
      </c>
      <c r="C2271" s="4" t="s">
        <v>4211</v>
      </c>
      <c r="D2271" s="3"/>
      <c r="E2271" s="18">
        <v>2</v>
      </c>
      <c r="F2271" s="18"/>
      <c r="G2271" s="18"/>
      <c r="H2271" s="18"/>
      <c r="I2271" s="18"/>
      <c r="J2271" s="97">
        <f>SUM(E2271:I2271)</f>
        <v>2</v>
      </c>
      <c r="K2271" s="3">
        <v>2360</v>
      </c>
      <c r="L2271" s="3">
        <f t="shared" ref="L2271:L2272" si="1500">+ROUND(+IF(J2271="",0,J2271*K2271),2)</f>
        <v>4720</v>
      </c>
      <c r="M2271" s="3">
        <v>2360</v>
      </c>
      <c r="N2271" s="3">
        <f t="shared" ref="N2271:N2272" si="1501">+ROUND(+IF(J2271="",0,J2271*M2271),2)</f>
        <v>4720</v>
      </c>
      <c r="O2271" s="3">
        <f t="shared" ref="O2271:P2272" si="1502">+M2271-K2271</f>
        <v>0</v>
      </c>
      <c r="P2271" s="3">
        <f t="shared" si="1502"/>
        <v>0</v>
      </c>
      <c r="R2271" s="3">
        <f t="shared" ref="R2271:U2272" si="1503">+ROUND($K2271*F2271,2)</f>
        <v>0</v>
      </c>
      <c r="S2271" s="3">
        <f t="shared" si="1503"/>
        <v>0</v>
      </c>
      <c r="T2271" s="3">
        <f t="shared" si="1503"/>
        <v>0</v>
      </c>
      <c r="U2271" s="3">
        <f t="shared" si="1503"/>
        <v>0</v>
      </c>
    </row>
    <row r="2272" spans="2:21" s="1" customFormat="1" ht="15" hidden="1" customHeight="1" x14ac:dyDescent="0.3">
      <c r="B2272" s="4" t="s">
        <v>4264</v>
      </c>
      <c r="C2272" s="4" t="s">
        <v>4213</v>
      </c>
      <c r="D2272" s="3"/>
      <c r="E2272" s="18">
        <v>2</v>
      </c>
      <c r="F2272" s="18"/>
      <c r="G2272" s="18"/>
      <c r="H2272" s="18"/>
      <c r="I2272" s="18"/>
      <c r="J2272" s="97">
        <f>SUM(E2272:I2272)</f>
        <v>2</v>
      </c>
      <c r="K2272" s="3">
        <v>1180</v>
      </c>
      <c r="L2272" s="3">
        <f t="shared" si="1500"/>
        <v>2360</v>
      </c>
      <c r="M2272" s="3">
        <v>1180</v>
      </c>
      <c r="N2272" s="3">
        <f t="shared" si="1501"/>
        <v>2360</v>
      </c>
      <c r="O2272" s="3">
        <f t="shared" si="1502"/>
        <v>0</v>
      </c>
      <c r="P2272" s="3">
        <f t="shared" si="1502"/>
        <v>0</v>
      </c>
      <c r="R2272" s="3">
        <f t="shared" si="1503"/>
        <v>0</v>
      </c>
      <c r="S2272" s="3">
        <f t="shared" si="1503"/>
        <v>0</v>
      </c>
      <c r="T2272" s="3">
        <f t="shared" si="1503"/>
        <v>0</v>
      </c>
      <c r="U2272" s="3">
        <f t="shared" si="1503"/>
        <v>0</v>
      </c>
    </row>
    <row r="2273" spans="2:21" s="1" customFormat="1" ht="25.2" hidden="1" customHeight="1" x14ac:dyDescent="0.3">
      <c r="B2273" s="10" t="s">
        <v>4265</v>
      </c>
      <c r="C2273" s="10" t="s">
        <v>4266</v>
      </c>
      <c r="D2273" s="11"/>
      <c r="E2273" s="16"/>
      <c r="F2273" s="16"/>
      <c r="G2273" s="16"/>
      <c r="H2273" s="16"/>
      <c r="I2273" s="16"/>
      <c r="J2273" s="16"/>
      <c r="K2273" s="11"/>
      <c r="L2273" s="11">
        <f>+L2274</f>
        <v>17110</v>
      </c>
      <c r="M2273" s="11"/>
      <c r="N2273" s="11">
        <f>+N2274</f>
        <v>17110</v>
      </c>
      <c r="O2273" s="11"/>
      <c r="P2273" s="11">
        <f>+P2274</f>
        <v>0</v>
      </c>
      <c r="R2273" s="11">
        <f t="shared" ref="R2273:U2273" si="1504">+R2274</f>
        <v>0</v>
      </c>
      <c r="S2273" s="11">
        <f t="shared" si="1504"/>
        <v>0</v>
      </c>
      <c r="T2273" s="11">
        <f t="shared" si="1504"/>
        <v>0</v>
      </c>
      <c r="U2273" s="11">
        <f t="shared" si="1504"/>
        <v>0</v>
      </c>
    </row>
    <row r="2274" spans="2:21" s="1" customFormat="1" ht="25.2" hidden="1" customHeight="1" x14ac:dyDescent="0.3">
      <c r="B2274" s="12" t="s">
        <v>4267</v>
      </c>
      <c r="C2274" s="12" t="s">
        <v>4268</v>
      </c>
      <c r="D2274" s="13"/>
      <c r="E2274" s="17"/>
      <c r="F2274" s="17"/>
      <c r="G2274" s="17"/>
      <c r="H2274" s="17"/>
      <c r="I2274" s="17"/>
      <c r="J2274" s="17"/>
      <c r="K2274" s="13"/>
      <c r="L2274" s="13">
        <f>SUM(L2275:L2277)</f>
        <v>17110</v>
      </c>
      <c r="M2274" s="13"/>
      <c r="N2274" s="13">
        <f>SUM(N2275:N2277)</f>
        <v>17110</v>
      </c>
      <c r="O2274" s="13"/>
      <c r="P2274" s="13">
        <f>SUM(P2275:P2277)</f>
        <v>0</v>
      </c>
      <c r="R2274" s="13">
        <f t="shared" ref="R2274:U2274" si="1505">SUM(R2275:R2277)</f>
        <v>0</v>
      </c>
      <c r="S2274" s="13">
        <f t="shared" si="1505"/>
        <v>0</v>
      </c>
      <c r="T2274" s="13">
        <f t="shared" si="1505"/>
        <v>0</v>
      </c>
      <c r="U2274" s="13">
        <f t="shared" si="1505"/>
        <v>0</v>
      </c>
    </row>
    <row r="2275" spans="2:21" s="1" customFormat="1" ht="15" hidden="1" customHeight="1" x14ac:dyDescent="0.3">
      <c r="B2275" s="4" t="s">
        <v>4269</v>
      </c>
      <c r="C2275" s="4" t="s">
        <v>4270</v>
      </c>
      <c r="D2275" s="3"/>
      <c r="E2275" s="18">
        <v>1</v>
      </c>
      <c r="F2275" s="18"/>
      <c r="G2275" s="18"/>
      <c r="H2275" s="18"/>
      <c r="I2275" s="18"/>
      <c r="J2275" s="97">
        <f>SUM(E2275:I2275)</f>
        <v>1</v>
      </c>
      <c r="K2275" s="3">
        <v>5900</v>
      </c>
      <c r="L2275" s="3">
        <f t="shared" ref="L2275:L2277" si="1506">+ROUND(+IF(J2275="",0,J2275*K2275),2)</f>
        <v>5900</v>
      </c>
      <c r="M2275" s="3">
        <v>5900</v>
      </c>
      <c r="N2275" s="3">
        <f t="shared" ref="N2275:N2277" si="1507">+ROUND(+IF(J2275="",0,J2275*M2275),2)</f>
        <v>5900</v>
      </c>
      <c r="O2275" s="3">
        <f t="shared" ref="O2275:P2277" si="1508">+M2275-K2275</f>
        <v>0</v>
      </c>
      <c r="P2275" s="3">
        <f t="shared" si="1508"/>
        <v>0</v>
      </c>
      <c r="R2275" s="3">
        <f t="shared" ref="R2275:U2277" si="1509">+ROUND($K2275*F2275,2)</f>
        <v>0</v>
      </c>
      <c r="S2275" s="3">
        <f t="shared" si="1509"/>
        <v>0</v>
      </c>
      <c r="T2275" s="3">
        <f t="shared" si="1509"/>
        <v>0</v>
      </c>
      <c r="U2275" s="3">
        <f t="shared" si="1509"/>
        <v>0</v>
      </c>
    </row>
    <row r="2276" spans="2:21" s="1" customFormat="1" ht="15" hidden="1" customHeight="1" x14ac:dyDescent="0.3">
      <c r="B2276" s="4" t="s">
        <v>4271</v>
      </c>
      <c r="C2276" s="4" t="s">
        <v>4272</v>
      </c>
      <c r="D2276" s="3"/>
      <c r="E2276" s="18">
        <v>1</v>
      </c>
      <c r="F2276" s="18"/>
      <c r="G2276" s="18"/>
      <c r="H2276" s="18"/>
      <c r="I2276" s="18"/>
      <c r="J2276" s="97">
        <f>SUM(E2276:I2276)</f>
        <v>1</v>
      </c>
      <c r="K2276" s="3">
        <v>9440</v>
      </c>
      <c r="L2276" s="3">
        <f t="shared" si="1506"/>
        <v>9440</v>
      </c>
      <c r="M2276" s="3">
        <v>9440</v>
      </c>
      <c r="N2276" s="3">
        <f t="shared" si="1507"/>
        <v>9440</v>
      </c>
      <c r="O2276" s="3">
        <f t="shared" si="1508"/>
        <v>0</v>
      </c>
      <c r="P2276" s="3">
        <f t="shared" si="1508"/>
        <v>0</v>
      </c>
      <c r="R2276" s="3">
        <f t="shared" si="1509"/>
        <v>0</v>
      </c>
      <c r="S2276" s="3">
        <f t="shared" si="1509"/>
        <v>0</v>
      </c>
      <c r="T2276" s="3">
        <f t="shared" si="1509"/>
        <v>0</v>
      </c>
      <c r="U2276" s="3">
        <f t="shared" si="1509"/>
        <v>0</v>
      </c>
    </row>
    <row r="2277" spans="2:21" s="1" customFormat="1" ht="15" hidden="1" customHeight="1" x14ac:dyDescent="0.3">
      <c r="B2277" s="4" t="s">
        <v>4273</v>
      </c>
      <c r="C2277" s="4" t="s">
        <v>4217</v>
      </c>
      <c r="D2277" s="3"/>
      <c r="E2277" s="18">
        <v>1</v>
      </c>
      <c r="F2277" s="18"/>
      <c r="G2277" s="18"/>
      <c r="H2277" s="18"/>
      <c r="I2277" s="18"/>
      <c r="J2277" s="97">
        <f>SUM(E2277:I2277)</f>
        <v>1</v>
      </c>
      <c r="K2277" s="3">
        <v>1770</v>
      </c>
      <c r="L2277" s="3">
        <f t="shared" si="1506"/>
        <v>1770</v>
      </c>
      <c r="M2277" s="3">
        <v>1770</v>
      </c>
      <c r="N2277" s="3">
        <f t="shared" si="1507"/>
        <v>1770</v>
      </c>
      <c r="O2277" s="3">
        <f t="shared" si="1508"/>
        <v>0</v>
      </c>
      <c r="P2277" s="3">
        <f t="shared" si="1508"/>
        <v>0</v>
      </c>
      <c r="R2277" s="3">
        <f t="shared" si="1509"/>
        <v>0</v>
      </c>
      <c r="S2277" s="3">
        <f t="shared" si="1509"/>
        <v>0</v>
      </c>
      <c r="T2277" s="3">
        <f t="shared" si="1509"/>
        <v>0</v>
      </c>
      <c r="U2277" s="3">
        <f t="shared" si="1509"/>
        <v>0</v>
      </c>
    </row>
    <row r="2278" spans="2:21" s="1" customFormat="1" ht="60" hidden="1" customHeight="1" x14ac:dyDescent="0.3">
      <c r="B2278" s="20"/>
      <c r="C2278" s="96" t="s">
        <v>4274</v>
      </c>
      <c r="D2278" s="22"/>
      <c r="E2278" s="23"/>
      <c r="F2278" s="23"/>
      <c r="G2278" s="23"/>
      <c r="H2278" s="23"/>
      <c r="I2278" s="23"/>
      <c r="J2278" s="23"/>
      <c r="K2278" s="22"/>
      <c r="L2278" s="22">
        <f>+L2279</f>
        <v>46872084.960000001</v>
      </c>
      <c r="M2278" s="22"/>
      <c r="N2278" s="22">
        <f>+N2279</f>
        <v>46872084.960000001</v>
      </c>
      <c r="O2278" s="22"/>
      <c r="P2278" s="22">
        <f>+P2279</f>
        <v>0</v>
      </c>
      <c r="R2278" s="22">
        <f t="shared" ref="R2278:U2278" si="1510">+R2279</f>
        <v>0</v>
      </c>
      <c r="S2278" s="22">
        <f t="shared" si="1510"/>
        <v>0</v>
      </c>
      <c r="T2278" s="22">
        <f t="shared" si="1510"/>
        <v>80748.37</v>
      </c>
      <c r="U2278" s="22">
        <f t="shared" si="1510"/>
        <v>-1802708.98</v>
      </c>
    </row>
    <row r="2279" spans="2:21" s="1" customFormat="1" ht="45" hidden="1" customHeight="1" x14ac:dyDescent="0.3">
      <c r="B2279" s="7" t="s">
        <v>4275</v>
      </c>
      <c r="C2279" s="9" t="s">
        <v>4274</v>
      </c>
      <c r="D2279" s="8"/>
      <c r="E2279" s="15"/>
      <c r="F2279" s="15"/>
      <c r="G2279" s="15"/>
      <c r="H2279" s="15"/>
      <c r="I2279" s="15"/>
      <c r="J2279" s="15"/>
      <c r="K2279" s="8"/>
      <c r="L2279" s="8">
        <f>+L2280+L2402+L2520+L2575+L2597+L2648+L2697+L2787+L2790</f>
        <v>46872084.960000001</v>
      </c>
      <c r="M2279" s="8"/>
      <c r="N2279" s="8">
        <f>+N2280+N2402+N2520+N2575+N2597+N2648+N2697+N2787+N2790</f>
        <v>46872084.960000001</v>
      </c>
      <c r="O2279" s="8"/>
      <c r="P2279" s="8">
        <f>+P2280+P2402+P2520+P2575+P2597+P2648+P2697+P2787+P2790</f>
        <v>0</v>
      </c>
      <c r="Q2279" s="1" t="s">
        <v>5415</v>
      </c>
      <c r="R2279" s="8">
        <f t="shared" ref="R2279:U2279" si="1511">+R2280+R2402+R2520+R2575+R2597+R2648+R2697+R2787+R2790</f>
        <v>0</v>
      </c>
      <c r="S2279" s="8">
        <f t="shared" si="1511"/>
        <v>0</v>
      </c>
      <c r="T2279" s="8">
        <f t="shared" si="1511"/>
        <v>80748.37</v>
      </c>
      <c r="U2279" s="8">
        <f t="shared" si="1511"/>
        <v>-1802708.98</v>
      </c>
    </row>
    <row r="2280" spans="2:21" s="1" customFormat="1" ht="25.2" hidden="1" customHeight="1" x14ac:dyDescent="0.3">
      <c r="B2280" s="10" t="s">
        <v>4276</v>
      </c>
      <c r="C2280" s="10" t="s">
        <v>4277</v>
      </c>
      <c r="D2280" s="11"/>
      <c r="E2280" s="16"/>
      <c r="F2280" s="16"/>
      <c r="G2280" s="16"/>
      <c r="H2280" s="16"/>
      <c r="I2280" s="16"/>
      <c r="J2280" s="16"/>
      <c r="K2280" s="11"/>
      <c r="L2280" s="11">
        <f>SUM(L2281:L2401)</f>
        <v>23618816.740000002</v>
      </c>
      <c r="M2280" s="11"/>
      <c r="N2280" s="11">
        <f>SUM(N2281:N2401)</f>
        <v>23618816.740000002</v>
      </c>
      <c r="O2280" s="11"/>
      <c r="P2280" s="11">
        <f>SUM(P2281:P2401)</f>
        <v>0</v>
      </c>
      <c r="R2280" s="11">
        <f t="shared" ref="R2280:U2280" si="1512">SUM(R2281:R2401)</f>
        <v>0</v>
      </c>
      <c r="S2280" s="11">
        <f t="shared" si="1512"/>
        <v>0</v>
      </c>
      <c r="T2280" s="11">
        <f t="shared" si="1512"/>
        <v>78374.59</v>
      </c>
      <c r="U2280" s="11">
        <f t="shared" si="1512"/>
        <v>-488188.24</v>
      </c>
    </row>
    <row r="2281" spans="2:21" s="1" customFormat="1" ht="15" hidden="1" customHeight="1" x14ac:dyDescent="0.3">
      <c r="B2281" s="4" t="s">
        <v>4278</v>
      </c>
      <c r="C2281" s="4" t="s">
        <v>4279</v>
      </c>
      <c r="D2281" s="3" t="s">
        <v>28</v>
      </c>
      <c r="E2281" s="18">
        <v>8</v>
      </c>
      <c r="F2281" s="18"/>
      <c r="G2281" s="18"/>
      <c r="H2281" s="18"/>
      <c r="I2281" s="18"/>
      <c r="J2281" s="97">
        <f t="shared" ref="J2281:J2312" si="1513">SUM(E2281:I2281)</f>
        <v>8</v>
      </c>
      <c r="K2281" s="3">
        <v>11695.89</v>
      </c>
      <c r="L2281" s="3">
        <f t="shared" ref="L2281:L2344" si="1514">+ROUND(+IF(J2281="",0,J2281*K2281),2)</f>
        <v>93567.12</v>
      </c>
      <c r="M2281" s="3">
        <v>11695.89</v>
      </c>
      <c r="N2281" s="3">
        <f t="shared" ref="N2281:N2344" si="1515">+ROUND(+IF(J2281="",0,J2281*M2281),2)</f>
        <v>93567.12</v>
      </c>
      <c r="O2281" s="3">
        <f t="shared" ref="O2281:P2344" si="1516">+M2281-K2281</f>
        <v>0</v>
      </c>
      <c r="P2281" s="3">
        <f t="shared" si="1516"/>
        <v>0</v>
      </c>
      <c r="R2281" s="3">
        <f t="shared" ref="R2281:R2312" si="1517">+ROUND($K2281*F2281,2)</f>
        <v>0</v>
      </c>
      <c r="S2281" s="3">
        <f t="shared" ref="S2281:S2312" si="1518">+ROUND($K2281*G2281,2)</f>
        <v>0</v>
      </c>
      <c r="T2281" s="3">
        <f t="shared" ref="T2281:T2312" si="1519">+ROUND($K2281*H2281,2)</f>
        <v>0</v>
      </c>
      <c r="U2281" s="3">
        <f t="shared" ref="U2281:U2312" si="1520">+ROUND($K2281*I2281,2)</f>
        <v>0</v>
      </c>
    </row>
    <row r="2282" spans="2:21" s="1" customFormat="1" ht="15" hidden="1" customHeight="1" x14ac:dyDescent="0.3">
      <c r="B2282" s="4" t="s">
        <v>4280</v>
      </c>
      <c r="C2282" s="4" t="s">
        <v>4281</v>
      </c>
      <c r="D2282" s="3" t="s">
        <v>28</v>
      </c>
      <c r="E2282" s="18">
        <v>1</v>
      </c>
      <c r="F2282" s="18"/>
      <c r="G2282" s="18"/>
      <c r="H2282" s="18"/>
      <c r="I2282" s="18"/>
      <c r="J2282" s="97">
        <f t="shared" si="1513"/>
        <v>1</v>
      </c>
      <c r="K2282" s="3">
        <v>221602.5</v>
      </c>
      <c r="L2282" s="3">
        <f t="shared" si="1514"/>
        <v>221602.5</v>
      </c>
      <c r="M2282" s="3">
        <v>221602.5</v>
      </c>
      <c r="N2282" s="3">
        <f t="shared" si="1515"/>
        <v>221602.5</v>
      </c>
      <c r="O2282" s="3">
        <f t="shared" si="1516"/>
        <v>0</v>
      </c>
      <c r="P2282" s="3">
        <f t="shared" si="1516"/>
        <v>0</v>
      </c>
      <c r="R2282" s="3">
        <f t="shared" si="1517"/>
        <v>0</v>
      </c>
      <c r="S2282" s="3">
        <f t="shared" si="1518"/>
        <v>0</v>
      </c>
      <c r="T2282" s="3">
        <f t="shared" si="1519"/>
        <v>0</v>
      </c>
      <c r="U2282" s="3">
        <f t="shared" si="1520"/>
        <v>0</v>
      </c>
    </row>
    <row r="2283" spans="2:21" s="1" customFormat="1" ht="15" hidden="1" customHeight="1" x14ac:dyDescent="0.3">
      <c r="B2283" s="4" t="s">
        <v>4282</v>
      </c>
      <c r="C2283" s="4" t="s">
        <v>4283</v>
      </c>
      <c r="D2283" s="3" t="s">
        <v>28</v>
      </c>
      <c r="E2283" s="18">
        <v>2</v>
      </c>
      <c r="F2283" s="18"/>
      <c r="G2283" s="18"/>
      <c r="H2283" s="18"/>
      <c r="I2283" s="18"/>
      <c r="J2283" s="97">
        <f t="shared" si="1513"/>
        <v>2</v>
      </c>
      <c r="K2283" s="3">
        <v>99638.82</v>
      </c>
      <c r="L2283" s="3">
        <f t="shared" si="1514"/>
        <v>199277.64</v>
      </c>
      <c r="M2283" s="3">
        <v>99638.82</v>
      </c>
      <c r="N2283" s="3">
        <f t="shared" si="1515"/>
        <v>199277.64</v>
      </c>
      <c r="O2283" s="3">
        <f t="shared" si="1516"/>
        <v>0</v>
      </c>
      <c r="P2283" s="3">
        <f t="shared" si="1516"/>
        <v>0</v>
      </c>
      <c r="R2283" s="3">
        <f t="shared" si="1517"/>
        <v>0</v>
      </c>
      <c r="S2283" s="3">
        <f t="shared" si="1518"/>
        <v>0</v>
      </c>
      <c r="T2283" s="3">
        <f t="shared" si="1519"/>
        <v>0</v>
      </c>
      <c r="U2283" s="3">
        <f t="shared" si="1520"/>
        <v>0</v>
      </c>
    </row>
    <row r="2284" spans="2:21" s="1" customFormat="1" ht="15" hidden="1" customHeight="1" x14ac:dyDescent="0.3">
      <c r="B2284" s="4" t="s">
        <v>4284</v>
      </c>
      <c r="C2284" s="4" t="s">
        <v>4285</v>
      </c>
      <c r="D2284" s="3" t="s">
        <v>28</v>
      </c>
      <c r="E2284" s="18">
        <v>4</v>
      </c>
      <c r="F2284" s="18"/>
      <c r="G2284" s="18"/>
      <c r="H2284" s="18"/>
      <c r="I2284" s="18"/>
      <c r="J2284" s="97">
        <f t="shared" si="1513"/>
        <v>4</v>
      </c>
      <c r="K2284" s="3">
        <v>12349.95</v>
      </c>
      <c r="L2284" s="3">
        <f t="shared" si="1514"/>
        <v>49399.8</v>
      </c>
      <c r="M2284" s="3">
        <v>12349.95</v>
      </c>
      <c r="N2284" s="3">
        <f t="shared" si="1515"/>
        <v>49399.8</v>
      </c>
      <c r="O2284" s="3">
        <f t="shared" si="1516"/>
        <v>0</v>
      </c>
      <c r="P2284" s="3">
        <f t="shared" si="1516"/>
        <v>0</v>
      </c>
      <c r="R2284" s="3">
        <f t="shared" si="1517"/>
        <v>0</v>
      </c>
      <c r="S2284" s="3">
        <f t="shared" si="1518"/>
        <v>0</v>
      </c>
      <c r="T2284" s="3">
        <f t="shared" si="1519"/>
        <v>0</v>
      </c>
      <c r="U2284" s="3">
        <f t="shared" si="1520"/>
        <v>0</v>
      </c>
    </row>
    <row r="2285" spans="2:21" s="1" customFormat="1" ht="15" hidden="1" customHeight="1" x14ac:dyDescent="0.3">
      <c r="B2285" s="4" t="s">
        <v>4286</v>
      </c>
      <c r="C2285" s="4" t="s">
        <v>4287</v>
      </c>
      <c r="D2285" s="3" t="s">
        <v>28</v>
      </c>
      <c r="E2285" s="18">
        <v>22</v>
      </c>
      <c r="F2285" s="18"/>
      <c r="G2285" s="18"/>
      <c r="H2285" s="18"/>
      <c r="I2285" s="18"/>
      <c r="J2285" s="97">
        <f t="shared" si="1513"/>
        <v>22</v>
      </c>
      <c r="K2285" s="3">
        <v>36274.78</v>
      </c>
      <c r="L2285" s="3">
        <f t="shared" si="1514"/>
        <v>798045.16</v>
      </c>
      <c r="M2285" s="3">
        <v>36274.78</v>
      </c>
      <c r="N2285" s="3">
        <f t="shared" si="1515"/>
        <v>798045.16</v>
      </c>
      <c r="O2285" s="3">
        <f t="shared" si="1516"/>
        <v>0</v>
      </c>
      <c r="P2285" s="3">
        <f t="shared" si="1516"/>
        <v>0</v>
      </c>
      <c r="R2285" s="3">
        <f t="shared" si="1517"/>
        <v>0</v>
      </c>
      <c r="S2285" s="3">
        <f t="shared" si="1518"/>
        <v>0</v>
      </c>
      <c r="T2285" s="3">
        <f t="shared" si="1519"/>
        <v>0</v>
      </c>
      <c r="U2285" s="3">
        <f t="shared" si="1520"/>
        <v>0</v>
      </c>
    </row>
    <row r="2286" spans="2:21" s="1" customFormat="1" ht="15" hidden="1" customHeight="1" x14ac:dyDescent="0.3">
      <c r="B2286" s="4" t="s">
        <v>4288</v>
      </c>
      <c r="C2286" s="4" t="s">
        <v>4289</v>
      </c>
      <c r="D2286" s="3" t="s">
        <v>28</v>
      </c>
      <c r="E2286" s="18">
        <v>2</v>
      </c>
      <c r="F2286" s="18"/>
      <c r="G2286" s="18"/>
      <c r="H2286" s="18"/>
      <c r="I2286" s="18"/>
      <c r="J2286" s="97">
        <f t="shared" si="1513"/>
        <v>2</v>
      </c>
      <c r="K2286" s="3">
        <v>11140.96</v>
      </c>
      <c r="L2286" s="3">
        <f t="shared" si="1514"/>
        <v>22281.919999999998</v>
      </c>
      <c r="M2286" s="3">
        <v>11140.96</v>
      </c>
      <c r="N2286" s="3">
        <f t="shared" si="1515"/>
        <v>22281.919999999998</v>
      </c>
      <c r="O2286" s="3">
        <f t="shared" si="1516"/>
        <v>0</v>
      </c>
      <c r="P2286" s="3">
        <f t="shared" si="1516"/>
        <v>0</v>
      </c>
      <c r="R2286" s="3">
        <f t="shared" si="1517"/>
        <v>0</v>
      </c>
      <c r="S2286" s="3">
        <f t="shared" si="1518"/>
        <v>0</v>
      </c>
      <c r="T2286" s="3">
        <f t="shared" si="1519"/>
        <v>0</v>
      </c>
      <c r="U2286" s="3">
        <f t="shared" si="1520"/>
        <v>0</v>
      </c>
    </row>
    <row r="2287" spans="2:21" s="1" customFormat="1" ht="15" hidden="1" customHeight="1" x14ac:dyDescent="0.3">
      <c r="B2287" s="4" t="s">
        <v>4290</v>
      </c>
      <c r="C2287" s="4" t="s">
        <v>4291</v>
      </c>
      <c r="D2287" s="3" t="s">
        <v>28</v>
      </c>
      <c r="E2287" s="18">
        <v>14</v>
      </c>
      <c r="F2287" s="18"/>
      <c r="G2287" s="18"/>
      <c r="H2287" s="18"/>
      <c r="I2287" s="18"/>
      <c r="J2287" s="97">
        <f t="shared" si="1513"/>
        <v>14</v>
      </c>
      <c r="K2287" s="3">
        <v>66487</v>
      </c>
      <c r="L2287" s="3">
        <f t="shared" si="1514"/>
        <v>930818</v>
      </c>
      <c r="M2287" s="3">
        <v>66487</v>
      </c>
      <c r="N2287" s="3">
        <f t="shared" si="1515"/>
        <v>930818</v>
      </c>
      <c r="O2287" s="3">
        <f t="shared" si="1516"/>
        <v>0</v>
      </c>
      <c r="P2287" s="3">
        <f t="shared" si="1516"/>
        <v>0</v>
      </c>
      <c r="R2287" s="3">
        <f t="shared" si="1517"/>
        <v>0</v>
      </c>
      <c r="S2287" s="3">
        <f t="shared" si="1518"/>
        <v>0</v>
      </c>
      <c r="T2287" s="3">
        <f t="shared" si="1519"/>
        <v>0</v>
      </c>
      <c r="U2287" s="3">
        <f t="shared" si="1520"/>
        <v>0</v>
      </c>
    </row>
    <row r="2288" spans="2:21" s="1" customFormat="1" ht="15" hidden="1" customHeight="1" x14ac:dyDescent="0.3">
      <c r="B2288" s="4" t="s">
        <v>4292</v>
      </c>
      <c r="C2288" s="4" t="s">
        <v>4293</v>
      </c>
      <c r="D2288" s="3" t="s">
        <v>28</v>
      </c>
      <c r="E2288" s="18">
        <v>4</v>
      </c>
      <c r="F2288" s="18"/>
      <c r="G2288" s="18"/>
      <c r="H2288" s="18"/>
      <c r="I2288" s="18"/>
      <c r="J2288" s="97">
        <f t="shared" si="1513"/>
        <v>4</v>
      </c>
      <c r="K2288" s="3">
        <v>76939.199999999997</v>
      </c>
      <c r="L2288" s="3">
        <f t="shared" si="1514"/>
        <v>307756.79999999999</v>
      </c>
      <c r="M2288" s="3">
        <v>76939.199999999997</v>
      </c>
      <c r="N2288" s="3">
        <f t="shared" si="1515"/>
        <v>307756.79999999999</v>
      </c>
      <c r="O2288" s="3">
        <f t="shared" si="1516"/>
        <v>0</v>
      </c>
      <c r="P2288" s="3">
        <f t="shared" si="1516"/>
        <v>0</v>
      </c>
      <c r="R2288" s="3">
        <f t="shared" si="1517"/>
        <v>0</v>
      </c>
      <c r="S2288" s="3">
        <f t="shared" si="1518"/>
        <v>0</v>
      </c>
      <c r="T2288" s="3">
        <f t="shared" si="1519"/>
        <v>0</v>
      </c>
      <c r="U2288" s="3">
        <f t="shared" si="1520"/>
        <v>0</v>
      </c>
    </row>
    <row r="2289" spans="2:21" s="1" customFormat="1" ht="15" hidden="1" customHeight="1" x14ac:dyDescent="0.3">
      <c r="B2289" s="4" t="s">
        <v>4294</v>
      </c>
      <c r="C2289" s="4" t="s">
        <v>4295</v>
      </c>
      <c r="D2289" s="3" t="s">
        <v>28</v>
      </c>
      <c r="E2289" s="18">
        <v>1</v>
      </c>
      <c r="F2289" s="18"/>
      <c r="G2289" s="18"/>
      <c r="H2289" s="18"/>
      <c r="I2289" s="18"/>
      <c r="J2289" s="97">
        <f t="shared" si="1513"/>
        <v>1</v>
      </c>
      <c r="K2289" s="3">
        <v>90921.66</v>
      </c>
      <c r="L2289" s="3">
        <f t="shared" si="1514"/>
        <v>90921.66</v>
      </c>
      <c r="M2289" s="3">
        <v>90921.66</v>
      </c>
      <c r="N2289" s="3">
        <f t="shared" si="1515"/>
        <v>90921.66</v>
      </c>
      <c r="O2289" s="3">
        <f t="shared" si="1516"/>
        <v>0</v>
      </c>
      <c r="P2289" s="3">
        <f t="shared" si="1516"/>
        <v>0</v>
      </c>
      <c r="R2289" s="3">
        <f t="shared" si="1517"/>
        <v>0</v>
      </c>
      <c r="S2289" s="3">
        <f t="shared" si="1518"/>
        <v>0</v>
      </c>
      <c r="T2289" s="3">
        <f t="shared" si="1519"/>
        <v>0</v>
      </c>
      <c r="U2289" s="3">
        <f t="shared" si="1520"/>
        <v>0</v>
      </c>
    </row>
    <row r="2290" spans="2:21" s="1" customFormat="1" ht="15" hidden="1" customHeight="1" x14ac:dyDescent="0.3">
      <c r="B2290" s="4" t="s">
        <v>4296</v>
      </c>
      <c r="C2290" s="4" t="s">
        <v>4297</v>
      </c>
      <c r="D2290" s="3" t="s">
        <v>28</v>
      </c>
      <c r="E2290" s="18">
        <v>4</v>
      </c>
      <c r="F2290" s="18"/>
      <c r="G2290" s="18"/>
      <c r="H2290" s="18"/>
      <c r="I2290" s="18"/>
      <c r="J2290" s="97">
        <f t="shared" si="1513"/>
        <v>4</v>
      </c>
      <c r="K2290" s="3">
        <v>90949.9</v>
      </c>
      <c r="L2290" s="3">
        <f t="shared" si="1514"/>
        <v>363799.6</v>
      </c>
      <c r="M2290" s="3">
        <v>90949.9</v>
      </c>
      <c r="N2290" s="3">
        <f t="shared" si="1515"/>
        <v>363799.6</v>
      </c>
      <c r="O2290" s="3">
        <f t="shared" si="1516"/>
        <v>0</v>
      </c>
      <c r="P2290" s="3">
        <f t="shared" si="1516"/>
        <v>0</v>
      </c>
      <c r="R2290" s="3">
        <f t="shared" si="1517"/>
        <v>0</v>
      </c>
      <c r="S2290" s="3">
        <f t="shared" si="1518"/>
        <v>0</v>
      </c>
      <c r="T2290" s="3">
        <f t="shared" si="1519"/>
        <v>0</v>
      </c>
      <c r="U2290" s="3">
        <f t="shared" si="1520"/>
        <v>0</v>
      </c>
    </row>
    <row r="2291" spans="2:21" s="1" customFormat="1" ht="15" hidden="1" customHeight="1" x14ac:dyDescent="0.3">
      <c r="B2291" s="4" t="s">
        <v>4298</v>
      </c>
      <c r="C2291" s="4" t="s">
        <v>4299</v>
      </c>
      <c r="D2291" s="3" t="s">
        <v>28</v>
      </c>
      <c r="E2291" s="18">
        <v>2</v>
      </c>
      <c r="F2291" s="18"/>
      <c r="G2291" s="18"/>
      <c r="H2291" s="18"/>
      <c r="I2291" s="18"/>
      <c r="J2291" s="97">
        <f t="shared" si="1513"/>
        <v>2</v>
      </c>
      <c r="K2291" s="3">
        <v>290543.75</v>
      </c>
      <c r="L2291" s="3">
        <f t="shared" si="1514"/>
        <v>581087.5</v>
      </c>
      <c r="M2291" s="3">
        <v>290543.75</v>
      </c>
      <c r="N2291" s="3">
        <f t="shared" si="1515"/>
        <v>581087.5</v>
      </c>
      <c r="O2291" s="3">
        <f t="shared" si="1516"/>
        <v>0</v>
      </c>
      <c r="P2291" s="3">
        <f t="shared" si="1516"/>
        <v>0</v>
      </c>
      <c r="R2291" s="3">
        <f t="shared" si="1517"/>
        <v>0</v>
      </c>
      <c r="S2291" s="3">
        <f t="shared" si="1518"/>
        <v>0</v>
      </c>
      <c r="T2291" s="3">
        <f t="shared" si="1519"/>
        <v>0</v>
      </c>
      <c r="U2291" s="3">
        <f t="shared" si="1520"/>
        <v>0</v>
      </c>
    </row>
    <row r="2292" spans="2:21" s="1" customFormat="1" ht="15" hidden="1" customHeight="1" x14ac:dyDescent="0.3">
      <c r="B2292" s="4" t="s">
        <v>4300</v>
      </c>
      <c r="C2292" s="4" t="s">
        <v>4301</v>
      </c>
      <c r="D2292" s="3" t="s">
        <v>28</v>
      </c>
      <c r="E2292" s="18">
        <v>2</v>
      </c>
      <c r="F2292" s="18"/>
      <c r="G2292" s="18"/>
      <c r="H2292" s="18"/>
      <c r="I2292" s="18"/>
      <c r="J2292" s="97">
        <f t="shared" si="1513"/>
        <v>2</v>
      </c>
      <c r="K2292" s="3">
        <v>175760.3</v>
      </c>
      <c r="L2292" s="3">
        <f t="shared" si="1514"/>
        <v>351520.6</v>
      </c>
      <c r="M2292" s="3">
        <v>175760.3</v>
      </c>
      <c r="N2292" s="3">
        <f t="shared" si="1515"/>
        <v>351520.6</v>
      </c>
      <c r="O2292" s="3">
        <f t="shared" si="1516"/>
        <v>0</v>
      </c>
      <c r="P2292" s="3">
        <f t="shared" si="1516"/>
        <v>0</v>
      </c>
      <c r="R2292" s="3">
        <f t="shared" si="1517"/>
        <v>0</v>
      </c>
      <c r="S2292" s="3">
        <f t="shared" si="1518"/>
        <v>0</v>
      </c>
      <c r="T2292" s="3">
        <f t="shared" si="1519"/>
        <v>0</v>
      </c>
      <c r="U2292" s="3">
        <f t="shared" si="1520"/>
        <v>0</v>
      </c>
    </row>
    <row r="2293" spans="2:21" s="1" customFormat="1" ht="15" hidden="1" customHeight="1" x14ac:dyDescent="0.3">
      <c r="B2293" s="4" t="s">
        <v>4302</v>
      </c>
      <c r="C2293" s="4" t="s">
        <v>4303</v>
      </c>
      <c r="D2293" s="3" t="s">
        <v>28</v>
      </c>
      <c r="E2293" s="18">
        <v>1</v>
      </c>
      <c r="F2293" s="18"/>
      <c r="G2293" s="18"/>
      <c r="H2293" s="18"/>
      <c r="I2293" s="18"/>
      <c r="J2293" s="97">
        <f t="shared" si="1513"/>
        <v>1</v>
      </c>
      <c r="K2293" s="3">
        <v>92248</v>
      </c>
      <c r="L2293" s="3">
        <f t="shared" si="1514"/>
        <v>92248</v>
      </c>
      <c r="M2293" s="3">
        <v>92248</v>
      </c>
      <c r="N2293" s="3">
        <f t="shared" si="1515"/>
        <v>92248</v>
      </c>
      <c r="O2293" s="3">
        <f t="shared" si="1516"/>
        <v>0</v>
      </c>
      <c r="P2293" s="3">
        <f t="shared" si="1516"/>
        <v>0</v>
      </c>
      <c r="R2293" s="3">
        <f t="shared" si="1517"/>
        <v>0</v>
      </c>
      <c r="S2293" s="3">
        <f t="shared" si="1518"/>
        <v>0</v>
      </c>
      <c r="T2293" s="3">
        <f t="shared" si="1519"/>
        <v>0</v>
      </c>
      <c r="U2293" s="3">
        <f t="shared" si="1520"/>
        <v>0</v>
      </c>
    </row>
    <row r="2294" spans="2:21" s="1" customFormat="1" ht="15" hidden="1" customHeight="1" x14ac:dyDescent="0.3">
      <c r="B2294" s="4" t="s">
        <v>4304</v>
      </c>
      <c r="C2294" s="4" t="s">
        <v>4305</v>
      </c>
      <c r="D2294" s="3" t="s">
        <v>28</v>
      </c>
      <c r="E2294" s="18">
        <v>1</v>
      </c>
      <c r="F2294" s="18"/>
      <c r="G2294" s="18"/>
      <c r="H2294" s="18"/>
      <c r="I2294" s="18"/>
      <c r="J2294" s="97">
        <f t="shared" si="1513"/>
        <v>1</v>
      </c>
      <c r="K2294" s="3">
        <v>89000</v>
      </c>
      <c r="L2294" s="3">
        <f t="shared" si="1514"/>
        <v>89000</v>
      </c>
      <c r="M2294" s="3">
        <v>89000</v>
      </c>
      <c r="N2294" s="3">
        <f t="shared" si="1515"/>
        <v>89000</v>
      </c>
      <c r="O2294" s="3">
        <f t="shared" si="1516"/>
        <v>0</v>
      </c>
      <c r="P2294" s="3">
        <f t="shared" si="1516"/>
        <v>0</v>
      </c>
      <c r="R2294" s="3">
        <f t="shared" si="1517"/>
        <v>0</v>
      </c>
      <c r="S2294" s="3">
        <f t="shared" si="1518"/>
        <v>0</v>
      </c>
      <c r="T2294" s="3">
        <f t="shared" si="1519"/>
        <v>0</v>
      </c>
      <c r="U2294" s="3">
        <f t="shared" si="1520"/>
        <v>0</v>
      </c>
    </row>
    <row r="2295" spans="2:21" s="1" customFormat="1" ht="15" hidden="1" customHeight="1" x14ac:dyDescent="0.3">
      <c r="B2295" s="4" t="s">
        <v>4306</v>
      </c>
      <c r="C2295" s="4" t="s">
        <v>4307</v>
      </c>
      <c r="D2295" s="3" t="s">
        <v>28</v>
      </c>
      <c r="E2295" s="18">
        <v>2</v>
      </c>
      <c r="F2295" s="18"/>
      <c r="G2295" s="18"/>
      <c r="H2295" s="18"/>
      <c r="I2295" s="18"/>
      <c r="J2295" s="97">
        <f t="shared" si="1513"/>
        <v>2</v>
      </c>
      <c r="K2295" s="3">
        <v>169984.09</v>
      </c>
      <c r="L2295" s="3">
        <f t="shared" si="1514"/>
        <v>339968.18</v>
      </c>
      <c r="M2295" s="3">
        <v>169984.09</v>
      </c>
      <c r="N2295" s="3">
        <f t="shared" si="1515"/>
        <v>339968.18</v>
      </c>
      <c r="O2295" s="3">
        <f t="shared" si="1516"/>
        <v>0</v>
      </c>
      <c r="P2295" s="3">
        <f t="shared" si="1516"/>
        <v>0</v>
      </c>
      <c r="R2295" s="3">
        <f t="shared" si="1517"/>
        <v>0</v>
      </c>
      <c r="S2295" s="3">
        <f t="shared" si="1518"/>
        <v>0</v>
      </c>
      <c r="T2295" s="3">
        <f t="shared" si="1519"/>
        <v>0</v>
      </c>
      <c r="U2295" s="3">
        <f t="shared" si="1520"/>
        <v>0</v>
      </c>
    </row>
    <row r="2296" spans="2:21" s="1" customFormat="1" ht="15" hidden="1" customHeight="1" x14ac:dyDescent="0.3">
      <c r="B2296" s="4" t="s">
        <v>4308</v>
      </c>
      <c r="C2296" s="4" t="s">
        <v>4309</v>
      </c>
      <c r="D2296" s="3" t="s">
        <v>28</v>
      </c>
      <c r="E2296" s="18">
        <v>2</v>
      </c>
      <c r="F2296" s="18"/>
      <c r="G2296" s="18"/>
      <c r="H2296" s="18"/>
      <c r="I2296" s="18"/>
      <c r="J2296" s="97">
        <f t="shared" si="1513"/>
        <v>2</v>
      </c>
      <c r="K2296" s="3">
        <v>61724.67</v>
      </c>
      <c r="L2296" s="3">
        <f t="shared" si="1514"/>
        <v>123449.34</v>
      </c>
      <c r="M2296" s="3">
        <v>61724.67</v>
      </c>
      <c r="N2296" s="3">
        <f t="shared" si="1515"/>
        <v>123449.34</v>
      </c>
      <c r="O2296" s="3">
        <f t="shared" si="1516"/>
        <v>0</v>
      </c>
      <c r="P2296" s="3">
        <f t="shared" si="1516"/>
        <v>0</v>
      </c>
      <c r="R2296" s="3">
        <f t="shared" si="1517"/>
        <v>0</v>
      </c>
      <c r="S2296" s="3">
        <f t="shared" si="1518"/>
        <v>0</v>
      </c>
      <c r="T2296" s="3">
        <f t="shared" si="1519"/>
        <v>0</v>
      </c>
      <c r="U2296" s="3">
        <f t="shared" si="1520"/>
        <v>0</v>
      </c>
    </row>
    <row r="2297" spans="2:21" s="1" customFormat="1" ht="15" hidden="1" customHeight="1" x14ac:dyDescent="0.3">
      <c r="B2297" s="4" t="s">
        <v>4310</v>
      </c>
      <c r="C2297" s="4" t="s">
        <v>4311</v>
      </c>
      <c r="D2297" s="3" t="s">
        <v>28</v>
      </c>
      <c r="E2297" s="18">
        <v>1</v>
      </c>
      <c r="F2297" s="18"/>
      <c r="G2297" s="18"/>
      <c r="H2297" s="18"/>
      <c r="I2297" s="18"/>
      <c r="J2297" s="97">
        <f t="shared" si="1513"/>
        <v>1</v>
      </c>
      <c r="K2297" s="3">
        <v>27343.97</v>
      </c>
      <c r="L2297" s="3">
        <f t="shared" si="1514"/>
        <v>27343.97</v>
      </c>
      <c r="M2297" s="3">
        <v>27343.97</v>
      </c>
      <c r="N2297" s="3">
        <f t="shared" si="1515"/>
        <v>27343.97</v>
      </c>
      <c r="O2297" s="3">
        <f t="shared" si="1516"/>
        <v>0</v>
      </c>
      <c r="P2297" s="3">
        <f t="shared" si="1516"/>
        <v>0</v>
      </c>
      <c r="R2297" s="3">
        <f t="shared" si="1517"/>
        <v>0</v>
      </c>
      <c r="S2297" s="3">
        <f t="shared" si="1518"/>
        <v>0</v>
      </c>
      <c r="T2297" s="3">
        <f t="shared" si="1519"/>
        <v>0</v>
      </c>
      <c r="U2297" s="3">
        <f t="shared" si="1520"/>
        <v>0</v>
      </c>
    </row>
    <row r="2298" spans="2:21" s="1" customFormat="1" ht="15" hidden="1" customHeight="1" x14ac:dyDescent="0.3">
      <c r="B2298" s="4" t="s">
        <v>4312</v>
      </c>
      <c r="C2298" s="4" t="s">
        <v>4313</v>
      </c>
      <c r="D2298" s="3" t="s">
        <v>28</v>
      </c>
      <c r="E2298" s="18">
        <v>15</v>
      </c>
      <c r="F2298" s="18"/>
      <c r="G2298" s="18"/>
      <c r="H2298" s="18"/>
      <c r="I2298" s="18"/>
      <c r="J2298" s="97">
        <f t="shared" si="1513"/>
        <v>15</v>
      </c>
      <c r="K2298" s="3">
        <v>31160.97</v>
      </c>
      <c r="L2298" s="3">
        <f t="shared" si="1514"/>
        <v>467414.55</v>
      </c>
      <c r="M2298" s="3">
        <v>31160.97</v>
      </c>
      <c r="N2298" s="3">
        <f t="shared" si="1515"/>
        <v>467414.55</v>
      </c>
      <c r="O2298" s="3">
        <f t="shared" si="1516"/>
        <v>0</v>
      </c>
      <c r="P2298" s="3">
        <f t="shared" si="1516"/>
        <v>0</v>
      </c>
      <c r="R2298" s="3">
        <f t="shared" si="1517"/>
        <v>0</v>
      </c>
      <c r="S2298" s="3">
        <f t="shared" si="1518"/>
        <v>0</v>
      </c>
      <c r="T2298" s="3">
        <f t="shared" si="1519"/>
        <v>0</v>
      </c>
      <c r="U2298" s="3">
        <f t="shared" si="1520"/>
        <v>0</v>
      </c>
    </row>
    <row r="2299" spans="2:21" s="1" customFormat="1" ht="15" hidden="1" customHeight="1" x14ac:dyDescent="0.3">
      <c r="B2299" s="4" t="s">
        <v>4314</v>
      </c>
      <c r="C2299" s="4" t="s">
        <v>4315</v>
      </c>
      <c r="D2299" s="3" t="s">
        <v>28</v>
      </c>
      <c r="E2299" s="18">
        <v>26</v>
      </c>
      <c r="F2299" s="18"/>
      <c r="G2299" s="18"/>
      <c r="H2299" s="18"/>
      <c r="I2299" s="18"/>
      <c r="J2299" s="97">
        <f t="shared" si="1513"/>
        <v>26</v>
      </c>
      <c r="K2299" s="3">
        <v>6306.3</v>
      </c>
      <c r="L2299" s="3">
        <f t="shared" si="1514"/>
        <v>163963.79999999999</v>
      </c>
      <c r="M2299" s="3">
        <v>6306.3</v>
      </c>
      <c r="N2299" s="3">
        <f t="shared" si="1515"/>
        <v>163963.79999999999</v>
      </c>
      <c r="O2299" s="3">
        <f t="shared" si="1516"/>
        <v>0</v>
      </c>
      <c r="P2299" s="3">
        <f t="shared" si="1516"/>
        <v>0</v>
      </c>
      <c r="R2299" s="3">
        <f t="shared" si="1517"/>
        <v>0</v>
      </c>
      <c r="S2299" s="3">
        <f t="shared" si="1518"/>
        <v>0</v>
      </c>
      <c r="T2299" s="3">
        <f t="shared" si="1519"/>
        <v>0</v>
      </c>
      <c r="U2299" s="3">
        <f t="shared" si="1520"/>
        <v>0</v>
      </c>
    </row>
    <row r="2300" spans="2:21" s="1" customFormat="1" ht="15" hidden="1" customHeight="1" x14ac:dyDescent="0.3">
      <c r="B2300" s="4" t="s">
        <v>4316</v>
      </c>
      <c r="C2300" s="4" t="s">
        <v>4317</v>
      </c>
      <c r="D2300" s="3" t="s">
        <v>28</v>
      </c>
      <c r="E2300" s="18">
        <v>5</v>
      </c>
      <c r="F2300" s="18"/>
      <c r="G2300" s="18"/>
      <c r="H2300" s="18"/>
      <c r="I2300" s="18"/>
      <c r="J2300" s="97">
        <f t="shared" si="1513"/>
        <v>5</v>
      </c>
      <c r="K2300" s="3">
        <v>166207.14000000001</v>
      </c>
      <c r="L2300" s="3">
        <f t="shared" si="1514"/>
        <v>831035.7</v>
      </c>
      <c r="M2300" s="3">
        <v>166207.14000000001</v>
      </c>
      <c r="N2300" s="3">
        <f t="shared" si="1515"/>
        <v>831035.7</v>
      </c>
      <c r="O2300" s="3">
        <f t="shared" si="1516"/>
        <v>0</v>
      </c>
      <c r="P2300" s="3">
        <f t="shared" si="1516"/>
        <v>0</v>
      </c>
      <c r="R2300" s="3">
        <f t="shared" si="1517"/>
        <v>0</v>
      </c>
      <c r="S2300" s="3">
        <f t="shared" si="1518"/>
        <v>0</v>
      </c>
      <c r="T2300" s="3">
        <f t="shared" si="1519"/>
        <v>0</v>
      </c>
      <c r="U2300" s="3">
        <f t="shared" si="1520"/>
        <v>0</v>
      </c>
    </row>
    <row r="2301" spans="2:21" s="1" customFormat="1" ht="15" hidden="1" customHeight="1" x14ac:dyDescent="0.3">
      <c r="B2301" s="4" t="s">
        <v>4318</v>
      </c>
      <c r="C2301" s="4" t="s">
        <v>4319</v>
      </c>
      <c r="D2301" s="3" t="s">
        <v>28</v>
      </c>
      <c r="E2301" s="18">
        <v>2</v>
      </c>
      <c r="F2301" s="18"/>
      <c r="G2301" s="18"/>
      <c r="H2301" s="18"/>
      <c r="I2301" s="18"/>
      <c r="J2301" s="97">
        <f t="shared" si="1513"/>
        <v>2</v>
      </c>
      <c r="K2301" s="3">
        <v>1690.52</v>
      </c>
      <c r="L2301" s="3">
        <f t="shared" si="1514"/>
        <v>3381.04</v>
      </c>
      <c r="M2301" s="3">
        <v>1690.52</v>
      </c>
      <c r="N2301" s="3">
        <f t="shared" si="1515"/>
        <v>3381.04</v>
      </c>
      <c r="O2301" s="3">
        <f t="shared" si="1516"/>
        <v>0</v>
      </c>
      <c r="P2301" s="3">
        <f t="shared" si="1516"/>
        <v>0</v>
      </c>
      <c r="R2301" s="3">
        <f t="shared" si="1517"/>
        <v>0</v>
      </c>
      <c r="S2301" s="3">
        <f t="shared" si="1518"/>
        <v>0</v>
      </c>
      <c r="T2301" s="3">
        <f t="shared" si="1519"/>
        <v>0</v>
      </c>
      <c r="U2301" s="3">
        <f t="shared" si="1520"/>
        <v>0</v>
      </c>
    </row>
    <row r="2302" spans="2:21" s="1" customFormat="1" ht="15" hidden="1" customHeight="1" x14ac:dyDescent="0.3">
      <c r="B2302" s="4" t="s">
        <v>4320</v>
      </c>
      <c r="C2302" s="4" t="s">
        <v>4321</v>
      </c>
      <c r="D2302" s="3" t="s">
        <v>28</v>
      </c>
      <c r="E2302" s="18">
        <v>1</v>
      </c>
      <c r="F2302" s="18"/>
      <c r="G2302" s="18"/>
      <c r="H2302" s="18"/>
      <c r="I2302" s="18"/>
      <c r="J2302" s="97">
        <f t="shared" si="1513"/>
        <v>1</v>
      </c>
      <c r="K2302" s="3">
        <v>1201049.3500000001</v>
      </c>
      <c r="L2302" s="3">
        <f t="shared" si="1514"/>
        <v>1201049.3500000001</v>
      </c>
      <c r="M2302" s="3">
        <v>1201049.3500000001</v>
      </c>
      <c r="N2302" s="3">
        <f t="shared" si="1515"/>
        <v>1201049.3500000001</v>
      </c>
      <c r="O2302" s="3">
        <f t="shared" si="1516"/>
        <v>0</v>
      </c>
      <c r="P2302" s="3">
        <f t="shared" si="1516"/>
        <v>0</v>
      </c>
      <c r="R2302" s="3">
        <f t="shared" si="1517"/>
        <v>0</v>
      </c>
      <c r="S2302" s="3">
        <f t="shared" si="1518"/>
        <v>0</v>
      </c>
      <c r="T2302" s="3">
        <f t="shared" si="1519"/>
        <v>0</v>
      </c>
      <c r="U2302" s="3">
        <f t="shared" si="1520"/>
        <v>0</v>
      </c>
    </row>
    <row r="2303" spans="2:21" s="1" customFormat="1" ht="15" hidden="1" customHeight="1" x14ac:dyDescent="0.3">
      <c r="B2303" s="4" t="s">
        <v>4322</v>
      </c>
      <c r="C2303" s="4" t="s">
        <v>4323</v>
      </c>
      <c r="D2303" s="3" t="s">
        <v>28</v>
      </c>
      <c r="E2303" s="18">
        <v>6</v>
      </c>
      <c r="F2303" s="18"/>
      <c r="G2303" s="18"/>
      <c r="H2303" s="18"/>
      <c r="I2303" s="18"/>
      <c r="J2303" s="97">
        <f t="shared" si="1513"/>
        <v>6</v>
      </c>
      <c r="K2303" s="3">
        <v>4766.49</v>
      </c>
      <c r="L2303" s="3">
        <f t="shared" si="1514"/>
        <v>28598.94</v>
      </c>
      <c r="M2303" s="3">
        <v>4766.49</v>
      </c>
      <c r="N2303" s="3">
        <f t="shared" si="1515"/>
        <v>28598.94</v>
      </c>
      <c r="O2303" s="3">
        <f t="shared" si="1516"/>
        <v>0</v>
      </c>
      <c r="P2303" s="3">
        <f t="shared" si="1516"/>
        <v>0</v>
      </c>
      <c r="R2303" s="3">
        <f t="shared" si="1517"/>
        <v>0</v>
      </c>
      <c r="S2303" s="3">
        <f t="shared" si="1518"/>
        <v>0</v>
      </c>
      <c r="T2303" s="3">
        <f t="shared" si="1519"/>
        <v>0</v>
      </c>
      <c r="U2303" s="3">
        <f t="shared" si="1520"/>
        <v>0</v>
      </c>
    </row>
    <row r="2304" spans="2:21" s="1" customFormat="1" ht="15" hidden="1" customHeight="1" x14ac:dyDescent="0.3">
      <c r="B2304" s="4" t="s">
        <v>4324</v>
      </c>
      <c r="C2304" s="4" t="s">
        <v>4325</v>
      </c>
      <c r="D2304" s="3" t="s">
        <v>28</v>
      </c>
      <c r="E2304" s="18">
        <v>1</v>
      </c>
      <c r="F2304" s="18"/>
      <c r="G2304" s="18"/>
      <c r="H2304" s="18"/>
      <c r="I2304" s="18"/>
      <c r="J2304" s="97">
        <f t="shared" si="1513"/>
        <v>1</v>
      </c>
      <c r="K2304" s="3">
        <v>90000</v>
      </c>
      <c r="L2304" s="3">
        <f t="shared" si="1514"/>
        <v>90000</v>
      </c>
      <c r="M2304" s="3">
        <v>90000</v>
      </c>
      <c r="N2304" s="3">
        <f t="shared" si="1515"/>
        <v>90000</v>
      </c>
      <c r="O2304" s="3">
        <f t="shared" si="1516"/>
        <v>0</v>
      </c>
      <c r="P2304" s="3">
        <f t="shared" si="1516"/>
        <v>0</v>
      </c>
      <c r="R2304" s="3">
        <f t="shared" si="1517"/>
        <v>0</v>
      </c>
      <c r="S2304" s="3">
        <f t="shared" si="1518"/>
        <v>0</v>
      </c>
      <c r="T2304" s="3">
        <f t="shared" si="1519"/>
        <v>0</v>
      </c>
      <c r="U2304" s="3">
        <f t="shared" si="1520"/>
        <v>0</v>
      </c>
    </row>
    <row r="2305" spans="2:21" s="1" customFormat="1" ht="15" hidden="1" customHeight="1" x14ac:dyDescent="0.3">
      <c r="B2305" s="4" t="s">
        <v>4326</v>
      </c>
      <c r="C2305" s="4" t="s">
        <v>4327</v>
      </c>
      <c r="D2305" s="3" t="s">
        <v>28</v>
      </c>
      <c r="E2305" s="18">
        <v>3</v>
      </c>
      <c r="F2305" s="18"/>
      <c r="G2305" s="18"/>
      <c r="H2305" s="18"/>
      <c r="I2305" s="18"/>
      <c r="J2305" s="97">
        <f t="shared" si="1513"/>
        <v>3</v>
      </c>
      <c r="K2305" s="3">
        <v>39270</v>
      </c>
      <c r="L2305" s="3">
        <f t="shared" si="1514"/>
        <v>117810</v>
      </c>
      <c r="M2305" s="3">
        <v>39270</v>
      </c>
      <c r="N2305" s="3">
        <f t="shared" si="1515"/>
        <v>117810</v>
      </c>
      <c r="O2305" s="3">
        <f t="shared" si="1516"/>
        <v>0</v>
      </c>
      <c r="P2305" s="3">
        <f t="shared" si="1516"/>
        <v>0</v>
      </c>
      <c r="R2305" s="3">
        <f t="shared" si="1517"/>
        <v>0</v>
      </c>
      <c r="S2305" s="3">
        <f t="shared" si="1518"/>
        <v>0</v>
      </c>
      <c r="T2305" s="3">
        <f t="shared" si="1519"/>
        <v>0</v>
      </c>
      <c r="U2305" s="3">
        <f t="shared" si="1520"/>
        <v>0</v>
      </c>
    </row>
    <row r="2306" spans="2:21" s="1" customFormat="1" ht="15" hidden="1" customHeight="1" x14ac:dyDescent="0.3">
      <c r="B2306" s="4" t="s">
        <v>4328</v>
      </c>
      <c r="C2306" s="4" t="s">
        <v>4329</v>
      </c>
      <c r="D2306" s="3" t="s">
        <v>28</v>
      </c>
      <c r="E2306" s="18">
        <v>1</v>
      </c>
      <c r="F2306" s="18"/>
      <c r="G2306" s="18"/>
      <c r="H2306" s="18"/>
      <c r="I2306" s="18"/>
      <c r="J2306" s="97">
        <f t="shared" si="1513"/>
        <v>1</v>
      </c>
      <c r="K2306" s="3">
        <v>35697.360000000001</v>
      </c>
      <c r="L2306" s="3">
        <f t="shared" si="1514"/>
        <v>35697.360000000001</v>
      </c>
      <c r="M2306" s="3">
        <v>35697.360000000001</v>
      </c>
      <c r="N2306" s="3">
        <f t="shared" si="1515"/>
        <v>35697.360000000001</v>
      </c>
      <c r="O2306" s="3">
        <f t="shared" si="1516"/>
        <v>0</v>
      </c>
      <c r="P2306" s="3">
        <f t="shared" si="1516"/>
        <v>0</v>
      </c>
      <c r="R2306" s="3">
        <f t="shared" si="1517"/>
        <v>0</v>
      </c>
      <c r="S2306" s="3">
        <f t="shared" si="1518"/>
        <v>0</v>
      </c>
      <c r="T2306" s="3">
        <f t="shared" si="1519"/>
        <v>0</v>
      </c>
      <c r="U2306" s="3">
        <f t="shared" si="1520"/>
        <v>0</v>
      </c>
    </row>
    <row r="2307" spans="2:21" s="1" customFormat="1" ht="15" hidden="1" customHeight="1" x14ac:dyDescent="0.3">
      <c r="B2307" s="4" t="s">
        <v>4330</v>
      </c>
      <c r="C2307" s="4" t="s">
        <v>4331</v>
      </c>
      <c r="D2307" s="3" t="s">
        <v>28</v>
      </c>
      <c r="E2307" s="18">
        <v>2</v>
      </c>
      <c r="F2307" s="18"/>
      <c r="G2307" s="18"/>
      <c r="H2307" s="18"/>
      <c r="I2307" s="18"/>
      <c r="J2307" s="97">
        <f t="shared" si="1513"/>
        <v>2</v>
      </c>
      <c r="K2307" s="3">
        <v>72667.73</v>
      </c>
      <c r="L2307" s="3">
        <f t="shared" si="1514"/>
        <v>145335.46</v>
      </c>
      <c r="M2307" s="3">
        <v>72667.73</v>
      </c>
      <c r="N2307" s="3">
        <f t="shared" si="1515"/>
        <v>145335.46</v>
      </c>
      <c r="O2307" s="3">
        <f t="shared" si="1516"/>
        <v>0</v>
      </c>
      <c r="P2307" s="3">
        <f t="shared" si="1516"/>
        <v>0</v>
      </c>
      <c r="R2307" s="3">
        <f t="shared" si="1517"/>
        <v>0</v>
      </c>
      <c r="S2307" s="3">
        <f t="shared" si="1518"/>
        <v>0</v>
      </c>
      <c r="T2307" s="3">
        <f t="shared" si="1519"/>
        <v>0</v>
      </c>
      <c r="U2307" s="3">
        <f t="shared" si="1520"/>
        <v>0</v>
      </c>
    </row>
    <row r="2308" spans="2:21" s="1" customFormat="1" ht="15" hidden="1" customHeight="1" x14ac:dyDescent="0.3">
      <c r="B2308" s="4" t="s">
        <v>4332</v>
      </c>
      <c r="C2308" s="4" t="s">
        <v>4333</v>
      </c>
      <c r="D2308" s="3" t="s">
        <v>28</v>
      </c>
      <c r="E2308" s="18">
        <v>1</v>
      </c>
      <c r="F2308" s="18"/>
      <c r="G2308" s="18"/>
      <c r="H2308" s="18"/>
      <c r="I2308" s="18"/>
      <c r="J2308" s="97">
        <f t="shared" si="1513"/>
        <v>1</v>
      </c>
      <c r="K2308" s="3">
        <v>89250</v>
      </c>
      <c r="L2308" s="3">
        <f t="shared" si="1514"/>
        <v>89250</v>
      </c>
      <c r="M2308" s="3">
        <v>89250</v>
      </c>
      <c r="N2308" s="3">
        <f t="shared" si="1515"/>
        <v>89250</v>
      </c>
      <c r="O2308" s="3">
        <f t="shared" si="1516"/>
        <v>0</v>
      </c>
      <c r="P2308" s="3">
        <f t="shared" si="1516"/>
        <v>0</v>
      </c>
      <c r="R2308" s="3">
        <f t="shared" si="1517"/>
        <v>0</v>
      </c>
      <c r="S2308" s="3">
        <f t="shared" si="1518"/>
        <v>0</v>
      </c>
      <c r="T2308" s="3">
        <f t="shared" si="1519"/>
        <v>0</v>
      </c>
      <c r="U2308" s="3">
        <f t="shared" si="1520"/>
        <v>0</v>
      </c>
    </row>
    <row r="2309" spans="2:21" s="1" customFormat="1" ht="15" hidden="1" customHeight="1" x14ac:dyDescent="0.3">
      <c r="B2309" s="4" t="s">
        <v>4334</v>
      </c>
      <c r="C2309" s="4" t="s">
        <v>4335</v>
      </c>
      <c r="D2309" s="3" t="s">
        <v>28</v>
      </c>
      <c r="E2309" s="18">
        <v>3</v>
      </c>
      <c r="F2309" s="18"/>
      <c r="G2309" s="18"/>
      <c r="H2309" s="18"/>
      <c r="I2309" s="18"/>
      <c r="J2309" s="97">
        <f t="shared" si="1513"/>
        <v>3</v>
      </c>
      <c r="K2309" s="3">
        <v>48681</v>
      </c>
      <c r="L2309" s="3">
        <f t="shared" si="1514"/>
        <v>146043</v>
      </c>
      <c r="M2309" s="3">
        <v>48681</v>
      </c>
      <c r="N2309" s="3">
        <f t="shared" si="1515"/>
        <v>146043</v>
      </c>
      <c r="O2309" s="3">
        <f t="shared" si="1516"/>
        <v>0</v>
      </c>
      <c r="P2309" s="3">
        <f t="shared" si="1516"/>
        <v>0</v>
      </c>
      <c r="R2309" s="3">
        <f t="shared" si="1517"/>
        <v>0</v>
      </c>
      <c r="S2309" s="3">
        <f t="shared" si="1518"/>
        <v>0</v>
      </c>
      <c r="T2309" s="3">
        <f t="shared" si="1519"/>
        <v>0</v>
      </c>
      <c r="U2309" s="3">
        <f t="shared" si="1520"/>
        <v>0</v>
      </c>
    </row>
    <row r="2310" spans="2:21" s="1" customFormat="1" ht="15" hidden="1" customHeight="1" x14ac:dyDescent="0.3">
      <c r="B2310" s="4" t="s">
        <v>4336</v>
      </c>
      <c r="C2310" s="4" t="s">
        <v>4337</v>
      </c>
      <c r="D2310" s="3" t="s">
        <v>28</v>
      </c>
      <c r="E2310" s="18">
        <v>1</v>
      </c>
      <c r="F2310" s="18"/>
      <c r="G2310" s="18"/>
      <c r="H2310" s="18"/>
      <c r="I2310" s="18"/>
      <c r="J2310" s="97">
        <f t="shared" si="1513"/>
        <v>1</v>
      </c>
      <c r="K2310" s="3">
        <v>37060.620000000003</v>
      </c>
      <c r="L2310" s="3">
        <f t="shared" si="1514"/>
        <v>37060.620000000003</v>
      </c>
      <c r="M2310" s="3">
        <v>37060.620000000003</v>
      </c>
      <c r="N2310" s="3">
        <f t="shared" si="1515"/>
        <v>37060.620000000003</v>
      </c>
      <c r="O2310" s="3">
        <f t="shared" si="1516"/>
        <v>0</v>
      </c>
      <c r="P2310" s="3">
        <f t="shared" si="1516"/>
        <v>0</v>
      </c>
      <c r="R2310" s="3">
        <f t="shared" si="1517"/>
        <v>0</v>
      </c>
      <c r="S2310" s="3">
        <f t="shared" si="1518"/>
        <v>0</v>
      </c>
      <c r="T2310" s="3">
        <f t="shared" si="1519"/>
        <v>0</v>
      </c>
      <c r="U2310" s="3">
        <f t="shared" si="1520"/>
        <v>0</v>
      </c>
    </row>
    <row r="2311" spans="2:21" s="1" customFormat="1" ht="15" hidden="1" customHeight="1" x14ac:dyDescent="0.3">
      <c r="B2311" s="4" t="s">
        <v>4338</v>
      </c>
      <c r="C2311" s="4" t="s">
        <v>4339</v>
      </c>
      <c r="D2311" s="3" t="s">
        <v>28</v>
      </c>
      <c r="E2311" s="18">
        <v>1</v>
      </c>
      <c r="F2311" s="18"/>
      <c r="G2311" s="18"/>
      <c r="H2311" s="18"/>
      <c r="I2311" s="18"/>
      <c r="J2311" s="97">
        <f t="shared" si="1513"/>
        <v>1</v>
      </c>
      <c r="K2311" s="3">
        <v>33928.42</v>
      </c>
      <c r="L2311" s="3">
        <f t="shared" si="1514"/>
        <v>33928.42</v>
      </c>
      <c r="M2311" s="3">
        <v>33928.42</v>
      </c>
      <c r="N2311" s="3">
        <f t="shared" si="1515"/>
        <v>33928.42</v>
      </c>
      <c r="O2311" s="3">
        <f t="shared" si="1516"/>
        <v>0</v>
      </c>
      <c r="P2311" s="3">
        <f t="shared" si="1516"/>
        <v>0</v>
      </c>
      <c r="R2311" s="3">
        <f t="shared" si="1517"/>
        <v>0</v>
      </c>
      <c r="S2311" s="3">
        <f t="shared" si="1518"/>
        <v>0</v>
      </c>
      <c r="T2311" s="3">
        <f t="shared" si="1519"/>
        <v>0</v>
      </c>
      <c r="U2311" s="3">
        <f t="shared" si="1520"/>
        <v>0</v>
      </c>
    </row>
    <row r="2312" spans="2:21" s="1" customFormat="1" ht="15" hidden="1" customHeight="1" x14ac:dyDescent="0.3">
      <c r="B2312" s="4" t="s">
        <v>4340</v>
      </c>
      <c r="C2312" s="4" t="s">
        <v>4341</v>
      </c>
      <c r="D2312" s="3" t="s">
        <v>28</v>
      </c>
      <c r="E2312" s="18">
        <v>2</v>
      </c>
      <c r="F2312" s="18"/>
      <c r="G2312" s="18"/>
      <c r="H2312" s="18"/>
      <c r="I2312" s="18"/>
      <c r="J2312" s="97">
        <f t="shared" si="1513"/>
        <v>2</v>
      </c>
      <c r="K2312" s="3">
        <v>311727.02</v>
      </c>
      <c r="L2312" s="3">
        <f t="shared" si="1514"/>
        <v>623454.04</v>
      </c>
      <c r="M2312" s="3">
        <v>311727.02</v>
      </c>
      <c r="N2312" s="3">
        <f t="shared" si="1515"/>
        <v>623454.04</v>
      </c>
      <c r="O2312" s="3">
        <f t="shared" si="1516"/>
        <v>0</v>
      </c>
      <c r="P2312" s="3">
        <f t="shared" si="1516"/>
        <v>0</v>
      </c>
      <c r="R2312" s="3">
        <f t="shared" si="1517"/>
        <v>0</v>
      </c>
      <c r="S2312" s="3">
        <f t="shared" si="1518"/>
        <v>0</v>
      </c>
      <c r="T2312" s="3">
        <f t="shared" si="1519"/>
        <v>0</v>
      </c>
      <c r="U2312" s="3">
        <f t="shared" si="1520"/>
        <v>0</v>
      </c>
    </row>
    <row r="2313" spans="2:21" s="1" customFormat="1" ht="15" hidden="1" customHeight="1" x14ac:dyDescent="0.3">
      <c r="B2313" s="4" t="s">
        <v>4342</v>
      </c>
      <c r="C2313" s="4" t="s">
        <v>4343</v>
      </c>
      <c r="D2313" s="3" t="s">
        <v>28</v>
      </c>
      <c r="E2313" s="18">
        <v>1</v>
      </c>
      <c r="F2313" s="18"/>
      <c r="G2313" s="18"/>
      <c r="H2313" s="18"/>
      <c r="I2313" s="18"/>
      <c r="J2313" s="97">
        <f t="shared" ref="J2313:J2344" si="1521">SUM(E2313:I2313)</f>
        <v>1</v>
      </c>
      <c r="K2313" s="3">
        <v>265408.31</v>
      </c>
      <c r="L2313" s="3">
        <f t="shared" si="1514"/>
        <v>265408.31</v>
      </c>
      <c r="M2313" s="3">
        <v>265408.31</v>
      </c>
      <c r="N2313" s="3">
        <f t="shared" si="1515"/>
        <v>265408.31</v>
      </c>
      <c r="O2313" s="3">
        <f t="shared" si="1516"/>
        <v>0</v>
      </c>
      <c r="P2313" s="3">
        <f t="shared" si="1516"/>
        <v>0</v>
      </c>
      <c r="R2313" s="3">
        <f t="shared" ref="R2313:R2344" si="1522">+ROUND($K2313*F2313,2)</f>
        <v>0</v>
      </c>
      <c r="S2313" s="3">
        <f t="shared" ref="S2313:S2344" si="1523">+ROUND($K2313*G2313,2)</f>
        <v>0</v>
      </c>
      <c r="T2313" s="3">
        <f t="shared" ref="T2313:T2344" si="1524">+ROUND($K2313*H2313,2)</f>
        <v>0</v>
      </c>
      <c r="U2313" s="3">
        <f t="shared" ref="U2313:U2344" si="1525">+ROUND($K2313*I2313,2)</f>
        <v>0</v>
      </c>
    </row>
    <row r="2314" spans="2:21" s="1" customFormat="1" ht="15" hidden="1" customHeight="1" x14ac:dyDescent="0.3">
      <c r="B2314" s="4" t="s">
        <v>4344</v>
      </c>
      <c r="C2314" s="4" t="s">
        <v>4345</v>
      </c>
      <c r="D2314" s="3" t="s">
        <v>28</v>
      </c>
      <c r="E2314" s="18">
        <v>1</v>
      </c>
      <c r="F2314" s="18"/>
      <c r="G2314" s="18"/>
      <c r="H2314" s="18"/>
      <c r="I2314" s="18"/>
      <c r="J2314" s="97">
        <f t="shared" si="1521"/>
        <v>1</v>
      </c>
      <c r="K2314" s="3">
        <v>204750</v>
      </c>
      <c r="L2314" s="3">
        <f t="shared" si="1514"/>
        <v>204750</v>
      </c>
      <c r="M2314" s="3">
        <v>204750</v>
      </c>
      <c r="N2314" s="3">
        <f t="shared" si="1515"/>
        <v>204750</v>
      </c>
      <c r="O2314" s="3">
        <f t="shared" si="1516"/>
        <v>0</v>
      </c>
      <c r="P2314" s="3">
        <f t="shared" si="1516"/>
        <v>0</v>
      </c>
      <c r="R2314" s="3">
        <f t="shared" si="1522"/>
        <v>0</v>
      </c>
      <c r="S2314" s="3">
        <f t="shared" si="1523"/>
        <v>0</v>
      </c>
      <c r="T2314" s="3">
        <f t="shared" si="1524"/>
        <v>0</v>
      </c>
      <c r="U2314" s="3">
        <f t="shared" si="1525"/>
        <v>0</v>
      </c>
    </row>
    <row r="2315" spans="2:21" s="1" customFormat="1" ht="15" hidden="1" customHeight="1" x14ac:dyDescent="0.3">
      <c r="B2315" s="4" t="s">
        <v>4346</v>
      </c>
      <c r="C2315" s="4" t="s">
        <v>4347</v>
      </c>
      <c r="D2315" s="3" t="s">
        <v>28</v>
      </c>
      <c r="E2315" s="18">
        <v>1</v>
      </c>
      <c r="F2315" s="18"/>
      <c r="G2315" s="18"/>
      <c r="H2315" s="18"/>
      <c r="I2315" s="18"/>
      <c r="J2315" s="97">
        <f t="shared" si="1521"/>
        <v>1</v>
      </c>
      <c r="K2315" s="3">
        <v>53423.41</v>
      </c>
      <c r="L2315" s="3">
        <f t="shared" si="1514"/>
        <v>53423.41</v>
      </c>
      <c r="M2315" s="3">
        <v>53423.41</v>
      </c>
      <c r="N2315" s="3">
        <f t="shared" si="1515"/>
        <v>53423.41</v>
      </c>
      <c r="O2315" s="3">
        <f t="shared" si="1516"/>
        <v>0</v>
      </c>
      <c r="P2315" s="3">
        <f t="shared" si="1516"/>
        <v>0</v>
      </c>
      <c r="R2315" s="3">
        <f t="shared" si="1522"/>
        <v>0</v>
      </c>
      <c r="S2315" s="3">
        <f t="shared" si="1523"/>
        <v>0</v>
      </c>
      <c r="T2315" s="3">
        <f t="shared" si="1524"/>
        <v>0</v>
      </c>
      <c r="U2315" s="3">
        <f t="shared" si="1525"/>
        <v>0</v>
      </c>
    </row>
    <row r="2316" spans="2:21" s="1" customFormat="1" ht="15" hidden="1" customHeight="1" x14ac:dyDescent="0.3">
      <c r="B2316" s="4" t="s">
        <v>4348</v>
      </c>
      <c r="C2316" s="4" t="s">
        <v>4349</v>
      </c>
      <c r="D2316" s="3" t="s">
        <v>28</v>
      </c>
      <c r="E2316" s="18">
        <v>1</v>
      </c>
      <c r="F2316" s="18"/>
      <c r="G2316" s="18"/>
      <c r="H2316" s="18"/>
      <c r="I2316" s="18"/>
      <c r="J2316" s="97">
        <f t="shared" si="1521"/>
        <v>1</v>
      </c>
      <c r="K2316" s="3">
        <v>137670.17000000001</v>
      </c>
      <c r="L2316" s="3">
        <f t="shared" si="1514"/>
        <v>137670.17000000001</v>
      </c>
      <c r="M2316" s="3">
        <v>137670.17000000001</v>
      </c>
      <c r="N2316" s="3">
        <f t="shared" si="1515"/>
        <v>137670.17000000001</v>
      </c>
      <c r="O2316" s="3">
        <f t="shared" si="1516"/>
        <v>0</v>
      </c>
      <c r="P2316" s="3">
        <f t="shared" si="1516"/>
        <v>0</v>
      </c>
      <c r="R2316" s="3">
        <f t="shared" si="1522"/>
        <v>0</v>
      </c>
      <c r="S2316" s="3">
        <f t="shared" si="1523"/>
        <v>0</v>
      </c>
      <c r="T2316" s="3">
        <f t="shared" si="1524"/>
        <v>0</v>
      </c>
      <c r="U2316" s="3">
        <f t="shared" si="1525"/>
        <v>0</v>
      </c>
    </row>
    <row r="2317" spans="2:21" s="1" customFormat="1" ht="15" hidden="1" customHeight="1" x14ac:dyDescent="0.3">
      <c r="B2317" s="4" t="s">
        <v>4350</v>
      </c>
      <c r="C2317" s="4" t="s">
        <v>4351</v>
      </c>
      <c r="D2317" s="3" t="s">
        <v>28</v>
      </c>
      <c r="E2317" s="18">
        <v>2</v>
      </c>
      <c r="F2317" s="18"/>
      <c r="G2317" s="18"/>
      <c r="H2317" s="18"/>
      <c r="I2317" s="18"/>
      <c r="J2317" s="97">
        <f t="shared" si="1521"/>
        <v>2</v>
      </c>
      <c r="K2317" s="3">
        <v>7932.93</v>
      </c>
      <c r="L2317" s="3">
        <f t="shared" si="1514"/>
        <v>15865.86</v>
      </c>
      <c r="M2317" s="3">
        <v>7932.93</v>
      </c>
      <c r="N2317" s="3">
        <f t="shared" si="1515"/>
        <v>15865.86</v>
      </c>
      <c r="O2317" s="3">
        <f t="shared" si="1516"/>
        <v>0</v>
      </c>
      <c r="P2317" s="3">
        <f t="shared" si="1516"/>
        <v>0</v>
      </c>
      <c r="R2317" s="3">
        <f t="shared" si="1522"/>
        <v>0</v>
      </c>
      <c r="S2317" s="3">
        <f t="shared" si="1523"/>
        <v>0</v>
      </c>
      <c r="T2317" s="3">
        <f t="shared" si="1524"/>
        <v>0</v>
      </c>
      <c r="U2317" s="3">
        <f t="shared" si="1525"/>
        <v>0</v>
      </c>
    </row>
    <row r="2318" spans="2:21" s="1" customFormat="1" ht="15" hidden="1" customHeight="1" x14ac:dyDescent="0.3">
      <c r="B2318" s="4" t="s">
        <v>4352</v>
      </c>
      <c r="C2318" s="4" t="s">
        <v>4353</v>
      </c>
      <c r="D2318" s="3" t="s">
        <v>28</v>
      </c>
      <c r="E2318" s="18">
        <v>2</v>
      </c>
      <c r="F2318" s="18"/>
      <c r="G2318" s="18"/>
      <c r="H2318" s="18"/>
      <c r="I2318" s="18"/>
      <c r="J2318" s="97">
        <f t="shared" si="1521"/>
        <v>2</v>
      </c>
      <c r="K2318" s="3">
        <v>10193.25</v>
      </c>
      <c r="L2318" s="3">
        <f t="shared" si="1514"/>
        <v>20386.5</v>
      </c>
      <c r="M2318" s="3">
        <v>10193.25</v>
      </c>
      <c r="N2318" s="3">
        <f t="shared" si="1515"/>
        <v>20386.5</v>
      </c>
      <c r="O2318" s="3">
        <f t="shared" si="1516"/>
        <v>0</v>
      </c>
      <c r="P2318" s="3">
        <f t="shared" si="1516"/>
        <v>0</v>
      </c>
      <c r="R2318" s="3">
        <f t="shared" si="1522"/>
        <v>0</v>
      </c>
      <c r="S2318" s="3">
        <f t="shared" si="1523"/>
        <v>0</v>
      </c>
      <c r="T2318" s="3">
        <f t="shared" si="1524"/>
        <v>0</v>
      </c>
      <c r="U2318" s="3">
        <f t="shared" si="1525"/>
        <v>0</v>
      </c>
    </row>
    <row r="2319" spans="2:21" s="1" customFormat="1" ht="15" hidden="1" customHeight="1" x14ac:dyDescent="0.3">
      <c r="B2319" s="4" t="s">
        <v>4354</v>
      </c>
      <c r="C2319" s="4" t="s">
        <v>4355</v>
      </c>
      <c r="D2319" s="3" t="s">
        <v>28</v>
      </c>
      <c r="E2319" s="18">
        <v>2</v>
      </c>
      <c r="F2319" s="18"/>
      <c r="G2319" s="18"/>
      <c r="H2319" s="18"/>
      <c r="I2319" s="18">
        <f>-VLOOKUP(B2319,'DD-5'!$B$12:$G$280,4,FALSE)</f>
        <v>-1</v>
      </c>
      <c r="J2319" s="97">
        <f t="shared" si="1521"/>
        <v>1</v>
      </c>
      <c r="K2319" s="3">
        <v>45520</v>
      </c>
      <c r="L2319" s="3">
        <f t="shared" si="1514"/>
        <v>45520</v>
      </c>
      <c r="M2319" s="3">
        <v>45520</v>
      </c>
      <c r="N2319" s="3">
        <f t="shared" si="1515"/>
        <v>45520</v>
      </c>
      <c r="O2319" s="3">
        <f t="shared" si="1516"/>
        <v>0</v>
      </c>
      <c r="P2319" s="3">
        <f t="shared" si="1516"/>
        <v>0</v>
      </c>
      <c r="R2319" s="3">
        <f t="shared" si="1522"/>
        <v>0</v>
      </c>
      <c r="S2319" s="3">
        <f t="shared" si="1523"/>
        <v>0</v>
      </c>
      <c r="T2319" s="3">
        <f t="shared" si="1524"/>
        <v>0</v>
      </c>
      <c r="U2319" s="3">
        <f t="shared" si="1525"/>
        <v>-45520</v>
      </c>
    </row>
    <row r="2320" spans="2:21" s="1" customFormat="1" ht="15" hidden="1" customHeight="1" x14ac:dyDescent="0.3">
      <c r="B2320" s="4" t="s">
        <v>4356</v>
      </c>
      <c r="C2320" s="4" t="s">
        <v>4357</v>
      </c>
      <c r="D2320" s="3" t="s">
        <v>28</v>
      </c>
      <c r="E2320" s="18">
        <v>1</v>
      </c>
      <c r="F2320" s="18"/>
      <c r="G2320" s="18"/>
      <c r="H2320" s="18"/>
      <c r="I2320" s="18"/>
      <c r="J2320" s="97">
        <f t="shared" si="1521"/>
        <v>1</v>
      </c>
      <c r="K2320" s="3">
        <v>65123.26</v>
      </c>
      <c r="L2320" s="3">
        <f t="shared" si="1514"/>
        <v>65123.26</v>
      </c>
      <c r="M2320" s="3">
        <v>65123.26</v>
      </c>
      <c r="N2320" s="3">
        <f t="shared" si="1515"/>
        <v>65123.26</v>
      </c>
      <c r="O2320" s="3">
        <f t="shared" si="1516"/>
        <v>0</v>
      </c>
      <c r="P2320" s="3">
        <f t="shared" si="1516"/>
        <v>0</v>
      </c>
      <c r="R2320" s="3">
        <f t="shared" si="1522"/>
        <v>0</v>
      </c>
      <c r="S2320" s="3">
        <f t="shared" si="1523"/>
        <v>0</v>
      </c>
      <c r="T2320" s="3">
        <f t="shared" si="1524"/>
        <v>0</v>
      </c>
      <c r="U2320" s="3">
        <f t="shared" si="1525"/>
        <v>0</v>
      </c>
    </row>
    <row r="2321" spans="2:21" s="1" customFormat="1" ht="15" hidden="1" customHeight="1" x14ac:dyDescent="0.3">
      <c r="B2321" s="4" t="s">
        <v>4358</v>
      </c>
      <c r="C2321" s="4" t="s">
        <v>4359</v>
      </c>
      <c r="D2321" s="3" t="s">
        <v>28</v>
      </c>
      <c r="E2321" s="18">
        <v>1</v>
      </c>
      <c r="F2321" s="18"/>
      <c r="G2321" s="18"/>
      <c r="H2321" s="18"/>
      <c r="I2321" s="18"/>
      <c r="J2321" s="97">
        <f t="shared" si="1521"/>
        <v>1</v>
      </c>
      <c r="K2321" s="3">
        <v>37963.65</v>
      </c>
      <c r="L2321" s="3">
        <f t="shared" si="1514"/>
        <v>37963.65</v>
      </c>
      <c r="M2321" s="3">
        <v>37963.65</v>
      </c>
      <c r="N2321" s="3">
        <f t="shared" si="1515"/>
        <v>37963.65</v>
      </c>
      <c r="O2321" s="3">
        <f t="shared" si="1516"/>
        <v>0</v>
      </c>
      <c r="P2321" s="3">
        <f t="shared" si="1516"/>
        <v>0</v>
      </c>
      <c r="R2321" s="3">
        <f t="shared" si="1522"/>
        <v>0</v>
      </c>
      <c r="S2321" s="3">
        <f t="shared" si="1523"/>
        <v>0</v>
      </c>
      <c r="T2321" s="3">
        <f t="shared" si="1524"/>
        <v>0</v>
      </c>
      <c r="U2321" s="3">
        <f t="shared" si="1525"/>
        <v>0</v>
      </c>
    </row>
    <row r="2322" spans="2:21" s="1" customFormat="1" ht="15" hidden="1" customHeight="1" x14ac:dyDescent="0.3">
      <c r="B2322" s="4" t="s">
        <v>4360</v>
      </c>
      <c r="C2322" s="4" t="s">
        <v>4361</v>
      </c>
      <c r="D2322" s="3" t="s">
        <v>28</v>
      </c>
      <c r="E2322" s="18">
        <v>2</v>
      </c>
      <c r="F2322" s="18"/>
      <c r="G2322" s="18"/>
      <c r="H2322" s="18"/>
      <c r="I2322" s="18"/>
      <c r="J2322" s="97">
        <f t="shared" si="1521"/>
        <v>2</v>
      </c>
      <c r="K2322" s="3">
        <v>40675.82</v>
      </c>
      <c r="L2322" s="3">
        <f t="shared" si="1514"/>
        <v>81351.64</v>
      </c>
      <c r="M2322" s="3">
        <v>40675.82</v>
      </c>
      <c r="N2322" s="3">
        <f t="shared" si="1515"/>
        <v>81351.64</v>
      </c>
      <c r="O2322" s="3">
        <f t="shared" si="1516"/>
        <v>0</v>
      </c>
      <c r="P2322" s="3">
        <f t="shared" si="1516"/>
        <v>0</v>
      </c>
      <c r="R2322" s="3">
        <f t="shared" si="1522"/>
        <v>0</v>
      </c>
      <c r="S2322" s="3">
        <f t="shared" si="1523"/>
        <v>0</v>
      </c>
      <c r="T2322" s="3">
        <f t="shared" si="1524"/>
        <v>0</v>
      </c>
      <c r="U2322" s="3">
        <f t="shared" si="1525"/>
        <v>0</v>
      </c>
    </row>
    <row r="2323" spans="2:21" s="1" customFormat="1" ht="15" hidden="1" customHeight="1" x14ac:dyDescent="0.3">
      <c r="B2323" s="4" t="s">
        <v>4362</v>
      </c>
      <c r="C2323" s="4" t="s">
        <v>4363</v>
      </c>
      <c r="D2323" s="3" t="s">
        <v>28</v>
      </c>
      <c r="E2323" s="18">
        <v>4</v>
      </c>
      <c r="F2323" s="18"/>
      <c r="G2323" s="18"/>
      <c r="H2323" s="18"/>
      <c r="I2323" s="18"/>
      <c r="J2323" s="97">
        <f t="shared" si="1521"/>
        <v>4</v>
      </c>
      <c r="K2323" s="3">
        <v>11617.45</v>
      </c>
      <c r="L2323" s="3">
        <f t="shared" si="1514"/>
        <v>46469.8</v>
      </c>
      <c r="M2323" s="3">
        <v>11617.45</v>
      </c>
      <c r="N2323" s="3">
        <f t="shared" si="1515"/>
        <v>46469.8</v>
      </c>
      <c r="O2323" s="3">
        <f t="shared" si="1516"/>
        <v>0</v>
      </c>
      <c r="P2323" s="3">
        <f t="shared" si="1516"/>
        <v>0</v>
      </c>
      <c r="R2323" s="3">
        <f t="shared" si="1522"/>
        <v>0</v>
      </c>
      <c r="S2323" s="3">
        <f t="shared" si="1523"/>
        <v>0</v>
      </c>
      <c r="T2323" s="3">
        <f t="shared" si="1524"/>
        <v>0</v>
      </c>
      <c r="U2323" s="3">
        <f t="shared" si="1525"/>
        <v>0</v>
      </c>
    </row>
    <row r="2324" spans="2:21" s="1" customFormat="1" ht="15" hidden="1" customHeight="1" x14ac:dyDescent="0.3">
      <c r="B2324" s="4" t="s">
        <v>4364</v>
      </c>
      <c r="C2324" s="4" t="s">
        <v>4365</v>
      </c>
      <c r="D2324" s="3" t="s">
        <v>28</v>
      </c>
      <c r="E2324" s="18">
        <v>1</v>
      </c>
      <c r="F2324" s="18"/>
      <c r="G2324" s="18"/>
      <c r="H2324" s="18"/>
      <c r="I2324" s="18"/>
      <c r="J2324" s="97">
        <f t="shared" si="1521"/>
        <v>1</v>
      </c>
      <c r="K2324" s="3">
        <v>116674.4</v>
      </c>
      <c r="L2324" s="3">
        <f t="shared" si="1514"/>
        <v>116674.4</v>
      </c>
      <c r="M2324" s="3">
        <v>116674.4</v>
      </c>
      <c r="N2324" s="3">
        <f t="shared" si="1515"/>
        <v>116674.4</v>
      </c>
      <c r="O2324" s="3">
        <f t="shared" si="1516"/>
        <v>0</v>
      </c>
      <c r="P2324" s="3">
        <f t="shared" si="1516"/>
        <v>0</v>
      </c>
      <c r="R2324" s="3">
        <f t="shared" si="1522"/>
        <v>0</v>
      </c>
      <c r="S2324" s="3">
        <f t="shared" si="1523"/>
        <v>0</v>
      </c>
      <c r="T2324" s="3">
        <f t="shared" si="1524"/>
        <v>0</v>
      </c>
      <c r="U2324" s="3">
        <f t="shared" si="1525"/>
        <v>0</v>
      </c>
    </row>
    <row r="2325" spans="2:21" s="1" customFormat="1" ht="15" hidden="1" customHeight="1" x14ac:dyDescent="0.3">
      <c r="B2325" s="4" t="s">
        <v>4366</v>
      </c>
      <c r="C2325" s="4" t="s">
        <v>4367</v>
      </c>
      <c r="D2325" s="3" t="s">
        <v>28</v>
      </c>
      <c r="E2325" s="18">
        <v>2</v>
      </c>
      <c r="F2325" s="18"/>
      <c r="G2325" s="18"/>
      <c r="H2325" s="18"/>
      <c r="I2325" s="18"/>
      <c r="J2325" s="97">
        <f t="shared" si="1521"/>
        <v>2</v>
      </c>
      <c r="K2325" s="3">
        <v>34807.5</v>
      </c>
      <c r="L2325" s="3">
        <f t="shared" si="1514"/>
        <v>69615</v>
      </c>
      <c r="M2325" s="3">
        <v>34807.5</v>
      </c>
      <c r="N2325" s="3">
        <f t="shared" si="1515"/>
        <v>69615</v>
      </c>
      <c r="O2325" s="3">
        <f t="shared" si="1516"/>
        <v>0</v>
      </c>
      <c r="P2325" s="3">
        <f t="shared" si="1516"/>
        <v>0</v>
      </c>
      <c r="R2325" s="3">
        <f t="shared" si="1522"/>
        <v>0</v>
      </c>
      <c r="S2325" s="3">
        <f t="shared" si="1523"/>
        <v>0</v>
      </c>
      <c r="T2325" s="3">
        <f t="shared" si="1524"/>
        <v>0</v>
      </c>
      <c r="U2325" s="3">
        <f t="shared" si="1525"/>
        <v>0</v>
      </c>
    </row>
    <row r="2326" spans="2:21" s="1" customFormat="1" ht="15" hidden="1" customHeight="1" x14ac:dyDescent="0.3">
      <c r="B2326" s="4" t="s">
        <v>4368</v>
      </c>
      <c r="C2326" s="4" t="s">
        <v>4369</v>
      </c>
      <c r="D2326" s="3" t="s">
        <v>28</v>
      </c>
      <c r="E2326" s="18">
        <v>4</v>
      </c>
      <c r="F2326" s="18"/>
      <c r="G2326" s="18"/>
      <c r="H2326" s="18"/>
      <c r="I2326" s="18"/>
      <c r="J2326" s="97">
        <f t="shared" si="1521"/>
        <v>4</v>
      </c>
      <c r="K2326" s="3">
        <v>24500</v>
      </c>
      <c r="L2326" s="3">
        <f t="shared" si="1514"/>
        <v>98000</v>
      </c>
      <c r="M2326" s="3">
        <v>24500</v>
      </c>
      <c r="N2326" s="3">
        <f t="shared" si="1515"/>
        <v>98000</v>
      </c>
      <c r="O2326" s="3">
        <f t="shared" si="1516"/>
        <v>0</v>
      </c>
      <c r="P2326" s="3">
        <f t="shared" si="1516"/>
        <v>0</v>
      </c>
      <c r="R2326" s="3">
        <f t="shared" si="1522"/>
        <v>0</v>
      </c>
      <c r="S2326" s="3">
        <f t="shared" si="1523"/>
        <v>0</v>
      </c>
      <c r="T2326" s="3">
        <f t="shared" si="1524"/>
        <v>0</v>
      </c>
      <c r="U2326" s="3">
        <f t="shared" si="1525"/>
        <v>0</v>
      </c>
    </row>
    <row r="2327" spans="2:21" s="1" customFormat="1" ht="15" hidden="1" customHeight="1" x14ac:dyDescent="0.3">
      <c r="B2327" s="4" t="s">
        <v>4370</v>
      </c>
      <c r="C2327" s="4" t="s">
        <v>4371</v>
      </c>
      <c r="D2327" s="3" t="s">
        <v>28</v>
      </c>
      <c r="E2327" s="18">
        <v>4</v>
      </c>
      <c r="F2327" s="18"/>
      <c r="G2327" s="18"/>
      <c r="H2327" s="18"/>
      <c r="I2327" s="18"/>
      <c r="J2327" s="97">
        <f t="shared" si="1521"/>
        <v>4</v>
      </c>
      <c r="K2327" s="3">
        <v>15786.68</v>
      </c>
      <c r="L2327" s="3">
        <f t="shared" si="1514"/>
        <v>63146.720000000001</v>
      </c>
      <c r="M2327" s="3">
        <v>15786.68</v>
      </c>
      <c r="N2327" s="3">
        <f t="shared" si="1515"/>
        <v>63146.720000000001</v>
      </c>
      <c r="O2327" s="3">
        <f t="shared" si="1516"/>
        <v>0</v>
      </c>
      <c r="P2327" s="3">
        <f t="shared" si="1516"/>
        <v>0</v>
      </c>
      <c r="R2327" s="3">
        <f t="shared" si="1522"/>
        <v>0</v>
      </c>
      <c r="S2327" s="3">
        <f t="shared" si="1523"/>
        <v>0</v>
      </c>
      <c r="T2327" s="3">
        <f t="shared" si="1524"/>
        <v>0</v>
      </c>
      <c r="U2327" s="3">
        <f t="shared" si="1525"/>
        <v>0</v>
      </c>
    </row>
    <row r="2328" spans="2:21" s="1" customFormat="1" ht="15" hidden="1" customHeight="1" x14ac:dyDescent="0.3">
      <c r="B2328" s="4" t="s">
        <v>4372</v>
      </c>
      <c r="C2328" s="4" t="s">
        <v>4373</v>
      </c>
      <c r="D2328" s="3" t="s">
        <v>28</v>
      </c>
      <c r="E2328" s="18">
        <v>4</v>
      </c>
      <c r="F2328" s="18"/>
      <c r="G2328" s="18"/>
      <c r="H2328" s="18"/>
      <c r="I2328" s="18"/>
      <c r="J2328" s="97">
        <f t="shared" si="1521"/>
        <v>4</v>
      </c>
      <c r="K2328" s="3">
        <v>16696.259999999998</v>
      </c>
      <c r="L2328" s="3">
        <f t="shared" si="1514"/>
        <v>66785.039999999994</v>
      </c>
      <c r="M2328" s="3">
        <v>16696.259999999998</v>
      </c>
      <c r="N2328" s="3">
        <f t="shared" si="1515"/>
        <v>66785.039999999994</v>
      </c>
      <c r="O2328" s="3">
        <f t="shared" si="1516"/>
        <v>0</v>
      </c>
      <c r="P2328" s="3">
        <f t="shared" si="1516"/>
        <v>0</v>
      </c>
      <c r="R2328" s="3">
        <f t="shared" si="1522"/>
        <v>0</v>
      </c>
      <c r="S2328" s="3">
        <f t="shared" si="1523"/>
        <v>0</v>
      </c>
      <c r="T2328" s="3">
        <f t="shared" si="1524"/>
        <v>0</v>
      </c>
      <c r="U2328" s="3">
        <f t="shared" si="1525"/>
        <v>0</v>
      </c>
    </row>
    <row r="2329" spans="2:21" s="1" customFormat="1" ht="15" hidden="1" customHeight="1" x14ac:dyDescent="0.3">
      <c r="B2329" s="4" t="s">
        <v>4374</v>
      </c>
      <c r="C2329" s="4" t="s">
        <v>4375</v>
      </c>
      <c r="D2329" s="3" t="s">
        <v>28</v>
      </c>
      <c r="E2329" s="18">
        <v>2</v>
      </c>
      <c r="F2329" s="18"/>
      <c r="G2329" s="18"/>
      <c r="H2329" s="18"/>
      <c r="I2329" s="18">
        <f>-VLOOKUP(B2329,'DD-5'!$B$12:$G$280,4,FALSE)</f>
        <v>-1</v>
      </c>
      <c r="J2329" s="97">
        <f t="shared" si="1521"/>
        <v>1</v>
      </c>
      <c r="K2329" s="3">
        <v>325500</v>
      </c>
      <c r="L2329" s="3">
        <f t="shared" si="1514"/>
        <v>325500</v>
      </c>
      <c r="M2329" s="3">
        <v>325500</v>
      </c>
      <c r="N2329" s="3">
        <f t="shared" si="1515"/>
        <v>325500</v>
      </c>
      <c r="O2329" s="3">
        <f t="shared" si="1516"/>
        <v>0</v>
      </c>
      <c r="P2329" s="3">
        <f t="shared" si="1516"/>
        <v>0</v>
      </c>
      <c r="R2329" s="3">
        <f t="shared" si="1522"/>
        <v>0</v>
      </c>
      <c r="S2329" s="3">
        <f t="shared" si="1523"/>
        <v>0</v>
      </c>
      <c r="T2329" s="3">
        <f t="shared" si="1524"/>
        <v>0</v>
      </c>
      <c r="U2329" s="3">
        <f t="shared" si="1525"/>
        <v>-325500</v>
      </c>
    </row>
    <row r="2330" spans="2:21" s="1" customFormat="1" ht="15" hidden="1" customHeight="1" x14ac:dyDescent="0.3">
      <c r="B2330" s="4" t="s">
        <v>4376</v>
      </c>
      <c r="C2330" s="4" t="s">
        <v>4377</v>
      </c>
      <c r="D2330" s="3" t="s">
        <v>28</v>
      </c>
      <c r="E2330" s="18">
        <v>1</v>
      </c>
      <c r="F2330" s="18"/>
      <c r="G2330" s="18"/>
      <c r="H2330" s="18"/>
      <c r="I2330" s="18"/>
      <c r="J2330" s="97">
        <f t="shared" si="1521"/>
        <v>1</v>
      </c>
      <c r="K2330" s="3">
        <v>5911.24</v>
      </c>
      <c r="L2330" s="3">
        <f t="shared" si="1514"/>
        <v>5911.24</v>
      </c>
      <c r="M2330" s="3">
        <v>5911.24</v>
      </c>
      <c r="N2330" s="3">
        <f t="shared" si="1515"/>
        <v>5911.24</v>
      </c>
      <c r="O2330" s="3">
        <f t="shared" si="1516"/>
        <v>0</v>
      </c>
      <c r="P2330" s="3">
        <f t="shared" si="1516"/>
        <v>0</v>
      </c>
      <c r="R2330" s="3">
        <f t="shared" si="1522"/>
        <v>0</v>
      </c>
      <c r="S2330" s="3">
        <f t="shared" si="1523"/>
        <v>0</v>
      </c>
      <c r="T2330" s="3">
        <f t="shared" si="1524"/>
        <v>0</v>
      </c>
      <c r="U2330" s="3">
        <f t="shared" si="1525"/>
        <v>0</v>
      </c>
    </row>
    <row r="2331" spans="2:21" s="1" customFormat="1" ht="15" hidden="1" customHeight="1" x14ac:dyDescent="0.3">
      <c r="B2331" s="4" t="s">
        <v>4378</v>
      </c>
      <c r="C2331" s="4" t="s">
        <v>4379</v>
      </c>
      <c r="D2331" s="3" t="s">
        <v>28</v>
      </c>
      <c r="E2331" s="18">
        <v>1</v>
      </c>
      <c r="F2331" s="18"/>
      <c r="G2331" s="18"/>
      <c r="H2331" s="18"/>
      <c r="I2331" s="18"/>
      <c r="J2331" s="97">
        <f t="shared" si="1521"/>
        <v>1</v>
      </c>
      <c r="K2331" s="3">
        <v>9030</v>
      </c>
      <c r="L2331" s="3">
        <f t="shared" si="1514"/>
        <v>9030</v>
      </c>
      <c r="M2331" s="3">
        <v>9030</v>
      </c>
      <c r="N2331" s="3">
        <f t="shared" si="1515"/>
        <v>9030</v>
      </c>
      <c r="O2331" s="3">
        <f t="shared" si="1516"/>
        <v>0</v>
      </c>
      <c r="P2331" s="3">
        <f t="shared" si="1516"/>
        <v>0</v>
      </c>
      <c r="R2331" s="3">
        <f t="shared" si="1522"/>
        <v>0</v>
      </c>
      <c r="S2331" s="3">
        <f t="shared" si="1523"/>
        <v>0</v>
      </c>
      <c r="T2331" s="3">
        <f t="shared" si="1524"/>
        <v>0</v>
      </c>
      <c r="U2331" s="3">
        <f t="shared" si="1525"/>
        <v>0</v>
      </c>
    </row>
    <row r="2332" spans="2:21" s="1" customFormat="1" ht="15" hidden="1" customHeight="1" x14ac:dyDescent="0.3">
      <c r="B2332" s="4" t="s">
        <v>4380</v>
      </c>
      <c r="C2332" s="4" t="s">
        <v>4381</v>
      </c>
      <c r="D2332" s="3" t="s">
        <v>28</v>
      </c>
      <c r="E2332" s="18">
        <v>2</v>
      </c>
      <c r="F2332" s="18"/>
      <c r="G2332" s="18"/>
      <c r="H2332" s="18"/>
      <c r="I2332" s="18"/>
      <c r="J2332" s="97">
        <f t="shared" si="1521"/>
        <v>2</v>
      </c>
      <c r="K2332" s="3">
        <v>6689.46</v>
      </c>
      <c r="L2332" s="3">
        <f t="shared" si="1514"/>
        <v>13378.92</v>
      </c>
      <c r="M2332" s="3">
        <v>6689.46</v>
      </c>
      <c r="N2332" s="3">
        <f t="shared" si="1515"/>
        <v>13378.92</v>
      </c>
      <c r="O2332" s="3">
        <f t="shared" si="1516"/>
        <v>0</v>
      </c>
      <c r="P2332" s="3">
        <f t="shared" si="1516"/>
        <v>0</v>
      </c>
      <c r="R2332" s="3">
        <f t="shared" si="1522"/>
        <v>0</v>
      </c>
      <c r="S2332" s="3">
        <f t="shared" si="1523"/>
        <v>0</v>
      </c>
      <c r="T2332" s="3">
        <f t="shared" si="1524"/>
        <v>0</v>
      </c>
      <c r="U2332" s="3">
        <f t="shared" si="1525"/>
        <v>0</v>
      </c>
    </row>
    <row r="2333" spans="2:21" s="1" customFormat="1" ht="15" hidden="1" customHeight="1" x14ac:dyDescent="0.3">
      <c r="B2333" s="4" t="s">
        <v>4382</v>
      </c>
      <c r="C2333" s="4" t="s">
        <v>4383</v>
      </c>
      <c r="D2333" s="3" t="s">
        <v>28</v>
      </c>
      <c r="E2333" s="18">
        <v>1</v>
      </c>
      <c r="F2333" s="18"/>
      <c r="G2333" s="18"/>
      <c r="H2333" s="18"/>
      <c r="I2333" s="18"/>
      <c r="J2333" s="97">
        <f t="shared" si="1521"/>
        <v>1</v>
      </c>
      <c r="K2333" s="3">
        <v>65100</v>
      </c>
      <c r="L2333" s="3">
        <f t="shared" si="1514"/>
        <v>65100</v>
      </c>
      <c r="M2333" s="3">
        <v>65100</v>
      </c>
      <c r="N2333" s="3">
        <f t="shared" si="1515"/>
        <v>65100</v>
      </c>
      <c r="O2333" s="3">
        <f t="shared" si="1516"/>
        <v>0</v>
      </c>
      <c r="P2333" s="3">
        <f t="shared" si="1516"/>
        <v>0</v>
      </c>
      <c r="R2333" s="3">
        <f t="shared" si="1522"/>
        <v>0</v>
      </c>
      <c r="S2333" s="3">
        <f t="shared" si="1523"/>
        <v>0</v>
      </c>
      <c r="T2333" s="3">
        <f t="shared" si="1524"/>
        <v>0</v>
      </c>
      <c r="U2333" s="3">
        <f t="shared" si="1525"/>
        <v>0</v>
      </c>
    </row>
    <row r="2334" spans="2:21" s="1" customFormat="1" ht="15" hidden="1" customHeight="1" x14ac:dyDescent="0.3">
      <c r="B2334" s="4" t="s">
        <v>4384</v>
      </c>
      <c r="C2334" s="4" t="s">
        <v>4385</v>
      </c>
      <c r="D2334" s="3" t="s">
        <v>28</v>
      </c>
      <c r="E2334" s="18">
        <v>30</v>
      </c>
      <c r="F2334" s="18"/>
      <c r="G2334" s="18"/>
      <c r="H2334" s="18"/>
      <c r="I2334" s="18"/>
      <c r="J2334" s="97">
        <f t="shared" si="1521"/>
        <v>30</v>
      </c>
      <c r="K2334" s="3">
        <v>404.25</v>
      </c>
      <c r="L2334" s="3">
        <f t="shared" si="1514"/>
        <v>12127.5</v>
      </c>
      <c r="M2334" s="3">
        <v>404.25</v>
      </c>
      <c r="N2334" s="3">
        <f t="shared" si="1515"/>
        <v>12127.5</v>
      </c>
      <c r="O2334" s="3">
        <f t="shared" si="1516"/>
        <v>0</v>
      </c>
      <c r="P2334" s="3">
        <f t="shared" si="1516"/>
        <v>0</v>
      </c>
      <c r="R2334" s="3">
        <f t="shared" si="1522"/>
        <v>0</v>
      </c>
      <c r="S2334" s="3">
        <f t="shared" si="1523"/>
        <v>0</v>
      </c>
      <c r="T2334" s="3">
        <f t="shared" si="1524"/>
        <v>0</v>
      </c>
      <c r="U2334" s="3">
        <f t="shared" si="1525"/>
        <v>0</v>
      </c>
    </row>
    <row r="2335" spans="2:21" s="1" customFormat="1" ht="15" hidden="1" customHeight="1" x14ac:dyDescent="0.3">
      <c r="B2335" s="4" t="s">
        <v>4386</v>
      </c>
      <c r="C2335" s="4" t="s">
        <v>4387</v>
      </c>
      <c r="D2335" s="3" t="s">
        <v>28</v>
      </c>
      <c r="E2335" s="18">
        <v>1</v>
      </c>
      <c r="F2335" s="18"/>
      <c r="G2335" s="18"/>
      <c r="H2335" s="18"/>
      <c r="I2335" s="18"/>
      <c r="J2335" s="97">
        <f t="shared" si="1521"/>
        <v>1</v>
      </c>
      <c r="K2335" s="3">
        <v>5167.8599999999997</v>
      </c>
      <c r="L2335" s="3">
        <f t="shared" si="1514"/>
        <v>5167.8599999999997</v>
      </c>
      <c r="M2335" s="3">
        <v>5167.8599999999997</v>
      </c>
      <c r="N2335" s="3">
        <f t="shared" si="1515"/>
        <v>5167.8599999999997</v>
      </c>
      <c r="O2335" s="3">
        <f t="shared" si="1516"/>
        <v>0</v>
      </c>
      <c r="P2335" s="3">
        <f t="shared" si="1516"/>
        <v>0</v>
      </c>
      <c r="R2335" s="3">
        <f t="shared" si="1522"/>
        <v>0</v>
      </c>
      <c r="S2335" s="3">
        <f t="shared" si="1523"/>
        <v>0</v>
      </c>
      <c r="T2335" s="3">
        <f t="shared" si="1524"/>
        <v>0</v>
      </c>
      <c r="U2335" s="3">
        <f t="shared" si="1525"/>
        <v>0</v>
      </c>
    </row>
    <row r="2336" spans="2:21" s="1" customFormat="1" ht="15" hidden="1" customHeight="1" x14ac:dyDescent="0.3">
      <c r="B2336" s="4" t="s">
        <v>4388</v>
      </c>
      <c r="C2336" s="4" t="s">
        <v>4389</v>
      </c>
      <c r="D2336" s="3" t="s">
        <v>28</v>
      </c>
      <c r="E2336" s="18">
        <v>1</v>
      </c>
      <c r="F2336" s="18"/>
      <c r="G2336" s="18"/>
      <c r="H2336" s="18"/>
      <c r="I2336" s="18"/>
      <c r="J2336" s="97">
        <f t="shared" si="1521"/>
        <v>1</v>
      </c>
      <c r="K2336" s="3">
        <v>118406.71</v>
      </c>
      <c r="L2336" s="3">
        <f t="shared" si="1514"/>
        <v>118406.71</v>
      </c>
      <c r="M2336" s="3">
        <v>118406.71</v>
      </c>
      <c r="N2336" s="3">
        <f t="shared" si="1515"/>
        <v>118406.71</v>
      </c>
      <c r="O2336" s="3">
        <f t="shared" si="1516"/>
        <v>0</v>
      </c>
      <c r="P2336" s="3">
        <f t="shared" si="1516"/>
        <v>0</v>
      </c>
      <c r="R2336" s="3">
        <f t="shared" si="1522"/>
        <v>0</v>
      </c>
      <c r="S2336" s="3">
        <f t="shared" si="1523"/>
        <v>0</v>
      </c>
      <c r="T2336" s="3">
        <f t="shared" si="1524"/>
        <v>0</v>
      </c>
      <c r="U2336" s="3">
        <f t="shared" si="1525"/>
        <v>0</v>
      </c>
    </row>
    <row r="2337" spans="2:21" s="1" customFormat="1" ht="15" hidden="1" customHeight="1" x14ac:dyDescent="0.3">
      <c r="B2337" s="4" t="s">
        <v>4390</v>
      </c>
      <c r="C2337" s="4" t="s">
        <v>4391</v>
      </c>
      <c r="D2337" s="3" t="s">
        <v>28</v>
      </c>
      <c r="E2337" s="18">
        <v>1</v>
      </c>
      <c r="F2337" s="18"/>
      <c r="G2337" s="18"/>
      <c r="H2337" s="18"/>
      <c r="I2337" s="18"/>
      <c r="J2337" s="97">
        <f t="shared" si="1521"/>
        <v>1</v>
      </c>
      <c r="K2337" s="3">
        <v>42658.47</v>
      </c>
      <c r="L2337" s="3">
        <f t="shared" si="1514"/>
        <v>42658.47</v>
      </c>
      <c r="M2337" s="3">
        <v>42658.47</v>
      </c>
      <c r="N2337" s="3">
        <f t="shared" si="1515"/>
        <v>42658.47</v>
      </c>
      <c r="O2337" s="3">
        <f t="shared" si="1516"/>
        <v>0</v>
      </c>
      <c r="P2337" s="3">
        <f t="shared" si="1516"/>
        <v>0</v>
      </c>
      <c r="R2337" s="3">
        <f t="shared" si="1522"/>
        <v>0</v>
      </c>
      <c r="S2337" s="3">
        <f t="shared" si="1523"/>
        <v>0</v>
      </c>
      <c r="T2337" s="3">
        <f t="shared" si="1524"/>
        <v>0</v>
      </c>
      <c r="U2337" s="3">
        <f t="shared" si="1525"/>
        <v>0</v>
      </c>
    </row>
    <row r="2338" spans="2:21" s="1" customFormat="1" ht="15" hidden="1" customHeight="1" x14ac:dyDescent="0.3">
      <c r="B2338" s="4" t="s">
        <v>4392</v>
      </c>
      <c r="C2338" s="4" t="s">
        <v>4393</v>
      </c>
      <c r="D2338" s="3" t="s">
        <v>28</v>
      </c>
      <c r="E2338" s="18">
        <v>1</v>
      </c>
      <c r="F2338" s="18"/>
      <c r="G2338" s="18"/>
      <c r="H2338" s="18"/>
      <c r="I2338" s="18"/>
      <c r="J2338" s="97">
        <f t="shared" si="1521"/>
        <v>1</v>
      </c>
      <c r="K2338" s="3">
        <v>69793.06</v>
      </c>
      <c r="L2338" s="3">
        <f t="shared" si="1514"/>
        <v>69793.06</v>
      </c>
      <c r="M2338" s="3">
        <v>69793.06</v>
      </c>
      <c r="N2338" s="3">
        <f t="shared" si="1515"/>
        <v>69793.06</v>
      </c>
      <c r="O2338" s="3">
        <f t="shared" si="1516"/>
        <v>0</v>
      </c>
      <c r="P2338" s="3">
        <f t="shared" si="1516"/>
        <v>0</v>
      </c>
      <c r="R2338" s="3">
        <f t="shared" si="1522"/>
        <v>0</v>
      </c>
      <c r="S2338" s="3">
        <f t="shared" si="1523"/>
        <v>0</v>
      </c>
      <c r="T2338" s="3">
        <f t="shared" si="1524"/>
        <v>0</v>
      </c>
      <c r="U2338" s="3">
        <f t="shared" si="1525"/>
        <v>0</v>
      </c>
    </row>
    <row r="2339" spans="2:21" s="1" customFormat="1" ht="15" hidden="1" customHeight="1" x14ac:dyDescent="0.3">
      <c r="B2339" s="4" t="s">
        <v>4394</v>
      </c>
      <c r="C2339" s="4" t="s">
        <v>4395</v>
      </c>
      <c r="D2339" s="3" t="s">
        <v>28</v>
      </c>
      <c r="E2339" s="18">
        <v>4</v>
      </c>
      <c r="F2339" s="18"/>
      <c r="G2339" s="18"/>
      <c r="H2339" s="18"/>
      <c r="I2339" s="18">
        <f>-VLOOKUP(B2339,'DD-5'!$B$12:$G$280,4,FALSE)</f>
        <v>-4</v>
      </c>
      <c r="J2339" s="97">
        <f t="shared" si="1521"/>
        <v>0</v>
      </c>
      <c r="K2339" s="3">
        <v>6166.67</v>
      </c>
      <c r="L2339" s="3">
        <f t="shared" si="1514"/>
        <v>0</v>
      </c>
      <c r="M2339" s="3">
        <v>6166.67</v>
      </c>
      <c r="N2339" s="3">
        <f t="shared" si="1515"/>
        <v>0</v>
      </c>
      <c r="O2339" s="3">
        <f t="shared" si="1516"/>
        <v>0</v>
      </c>
      <c r="P2339" s="3">
        <f t="shared" si="1516"/>
        <v>0</v>
      </c>
      <c r="R2339" s="3">
        <f t="shared" si="1522"/>
        <v>0</v>
      </c>
      <c r="S2339" s="3">
        <f t="shared" si="1523"/>
        <v>0</v>
      </c>
      <c r="T2339" s="3">
        <f t="shared" si="1524"/>
        <v>0</v>
      </c>
      <c r="U2339" s="3">
        <f t="shared" si="1525"/>
        <v>-24666.68</v>
      </c>
    </row>
    <row r="2340" spans="2:21" s="1" customFormat="1" ht="15" hidden="1" customHeight="1" x14ac:dyDescent="0.3">
      <c r="B2340" s="4" t="s">
        <v>4396</v>
      </c>
      <c r="C2340" s="4" t="s">
        <v>4397</v>
      </c>
      <c r="D2340" s="3" t="s">
        <v>28</v>
      </c>
      <c r="E2340" s="18">
        <v>1</v>
      </c>
      <c r="F2340" s="18"/>
      <c r="G2340" s="18"/>
      <c r="H2340" s="18"/>
      <c r="I2340" s="18"/>
      <c r="J2340" s="97">
        <f t="shared" si="1521"/>
        <v>1</v>
      </c>
      <c r="K2340" s="3">
        <v>37893.629999999997</v>
      </c>
      <c r="L2340" s="3">
        <f t="shared" si="1514"/>
        <v>37893.629999999997</v>
      </c>
      <c r="M2340" s="3">
        <v>37893.629999999997</v>
      </c>
      <c r="N2340" s="3">
        <f t="shared" si="1515"/>
        <v>37893.629999999997</v>
      </c>
      <c r="O2340" s="3">
        <f t="shared" si="1516"/>
        <v>0</v>
      </c>
      <c r="P2340" s="3">
        <f t="shared" si="1516"/>
        <v>0</v>
      </c>
      <c r="R2340" s="3">
        <f t="shared" si="1522"/>
        <v>0</v>
      </c>
      <c r="S2340" s="3">
        <f t="shared" si="1523"/>
        <v>0</v>
      </c>
      <c r="T2340" s="3">
        <f t="shared" si="1524"/>
        <v>0</v>
      </c>
      <c r="U2340" s="3">
        <f t="shared" si="1525"/>
        <v>0</v>
      </c>
    </row>
    <row r="2341" spans="2:21" s="1" customFormat="1" ht="15" hidden="1" customHeight="1" x14ac:dyDescent="0.3">
      <c r="B2341" s="4" t="s">
        <v>4398</v>
      </c>
      <c r="C2341" s="4" t="s">
        <v>4399</v>
      </c>
      <c r="D2341" s="3" t="s">
        <v>28</v>
      </c>
      <c r="E2341" s="18">
        <v>1</v>
      </c>
      <c r="F2341" s="18"/>
      <c r="G2341" s="18"/>
      <c r="H2341" s="18"/>
      <c r="I2341" s="18"/>
      <c r="J2341" s="97">
        <f t="shared" si="1521"/>
        <v>1</v>
      </c>
      <c r="K2341" s="3">
        <v>200340</v>
      </c>
      <c r="L2341" s="3">
        <f t="shared" si="1514"/>
        <v>200340</v>
      </c>
      <c r="M2341" s="3">
        <v>200340</v>
      </c>
      <c r="N2341" s="3">
        <f t="shared" si="1515"/>
        <v>200340</v>
      </c>
      <c r="O2341" s="3">
        <f t="shared" si="1516"/>
        <v>0</v>
      </c>
      <c r="P2341" s="3">
        <f t="shared" si="1516"/>
        <v>0</v>
      </c>
      <c r="R2341" s="3">
        <f t="shared" si="1522"/>
        <v>0</v>
      </c>
      <c r="S2341" s="3">
        <f t="shared" si="1523"/>
        <v>0</v>
      </c>
      <c r="T2341" s="3">
        <f t="shared" si="1524"/>
        <v>0</v>
      </c>
      <c r="U2341" s="3">
        <f t="shared" si="1525"/>
        <v>0</v>
      </c>
    </row>
    <row r="2342" spans="2:21" s="1" customFormat="1" ht="15" hidden="1" customHeight="1" x14ac:dyDescent="0.3">
      <c r="B2342" s="4" t="s">
        <v>4400</v>
      </c>
      <c r="C2342" s="4" t="s">
        <v>4401</v>
      </c>
      <c r="D2342" s="3" t="s">
        <v>28</v>
      </c>
      <c r="E2342" s="18">
        <v>1</v>
      </c>
      <c r="F2342" s="18"/>
      <c r="G2342" s="18"/>
      <c r="H2342" s="18"/>
      <c r="I2342" s="18"/>
      <c r="J2342" s="97">
        <f t="shared" si="1521"/>
        <v>1</v>
      </c>
      <c r="K2342" s="3">
        <v>18000</v>
      </c>
      <c r="L2342" s="3">
        <f t="shared" si="1514"/>
        <v>18000</v>
      </c>
      <c r="M2342" s="3">
        <v>18000</v>
      </c>
      <c r="N2342" s="3">
        <f t="shared" si="1515"/>
        <v>18000</v>
      </c>
      <c r="O2342" s="3">
        <f t="shared" si="1516"/>
        <v>0</v>
      </c>
      <c r="P2342" s="3">
        <f t="shared" si="1516"/>
        <v>0</v>
      </c>
      <c r="R2342" s="3">
        <f t="shared" si="1522"/>
        <v>0</v>
      </c>
      <c r="S2342" s="3">
        <f t="shared" si="1523"/>
        <v>0</v>
      </c>
      <c r="T2342" s="3">
        <f t="shared" si="1524"/>
        <v>0</v>
      </c>
      <c r="U2342" s="3">
        <f t="shared" si="1525"/>
        <v>0</v>
      </c>
    </row>
    <row r="2343" spans="2:21" s="1" customFormat="1" ht="15" hidden="1" customHeight="1" x14ac:dyDescent="0.3">
      <c r="B2343" s="4" t="s">
        <v>4402</v>
      </c>
      <c r="C2343" s="4" t="s">
        <v>4403</v>
      </c>
      <c r="D2343" s="3" t="s">
        <v>28</v>
      </c>
      <c r="E2343" s="18">
        <v>2</v>
      </c>
      <c r="F2343" s="18"/>
      <c r="G2343" s="18"/>
      <c r="H2343" s="18"/>
      <c r="I2343" s="18"/>
      <c r="J2343" s="97">
        <f t="shared" si="1521"/>
        <v>2</v>
      </c>
      <c r="K2343" s="3">
        <v>161521.19</v>
      </c>
      <c r="L2343" s="3">
        <f t="shared" si="1514"/>
        <v>323042.38</v>
      </c>
      <c r="M2343" s="3">
        <v>161521.19</v>
      </c>
      <c r="N2343" s="3">
        <f t="shared" si="1515"/>
        <v>323042.38</v>
      </c>
      <c r="O2343" s="3">
        <f t="shared" si="1516"/>
        <v>0</v>
      </c>
      <c r="P2343" s="3">
        <f t="shared" si="1516"/>
        <v>0</v>
      </c>
      <c r="R2343" s="3">
        <f t="shared" si="1522"/>
        <v>0</v>
      </c>
      <c r="S2343" s="3">
        <f t="shared" si="1523"/>
        <v>0</v>
      </c>
      <c r="T2343" s="3">
        <f t="shared" si="1524"/>
        <v>0</v>
      </c>
      <c r="U2343" s="3">
        <f t="shared" si="1525"/>
        <v>0</v>
      </c>
    </row>
    <row r="2344" spans="2:21" s="1" customFormat="1" ht="15" hidden="1" customHeight="1" x14ac:dyDescent="0.3">
      <c r="B2344" s="4" t="s">
        <v>4404</v>
      </c>
      <c r="C2344" s="4" t="s">
        <v>4405</v>
      </c>
      <c r="D2344" s="3" t="s">
        <v>28</v>
      </c>
      <c r="E2344" s="18">
        <v>1</v>
      </c>
      <c r="F2344" s="18"/>
      <c r="G2344" s="18"/>
      <c r="H2344" s="18"/>
      <c r="I2344" s="18"/>
      <c r="J2344" s="97">
        <f t="shared" si="1521"/>
        <v>1</v>
      </c>
      <c r="K2344" s="3">
        <v>20000.5</v>
      </c>
      <c r="L2344" s="3">
        <f t="shared" si="1514"/>
        <v>20000.5</v>
      </c>
      <c r="M2344" s="3">
        <v>20000.5</v>
      </c>
      <c r="N2344" s="3">
        <f t="shared" si="1515"/>
        <v>20000.5</v>
      </c>
      <c r="O2344" s="3">
        <f t="shared" si="1516"/>
        <v>0</v>
      </c>
      <c r="P2344" s="3">
        <f t="shared" si="1516"/>
        <v>0</v>
      </c>
      <c r="R2344" s="3">
        <f t="shared" si="1522"/>
        <v>0</v>
      </c>
      <c r="S2344" s="3">
        <f t="shared" si="1523"/>
        <v>0</v>
      </c>
      <c r="T2344" s="3">
        <f t="shared" si="1524"/>
        <v>0</v>
      </c>
      <c r="U2344" s="3">
        <f t="shared" si="1525"/>
        <v>0</v>
      </c>
    </row>
    <row r="2345" spans="2:21" s="1" customFormat="1" ht="15" hidden="1" customHeight="1" x14ac:dyDescent="0.3">
      <c r="B2345" s="4" t="s">
        <v>4406</v>
      </c>
      <c r="C2345" s="4" t="s">
        <v>4407</v>
      </c>
      <c r="D2345" s="3" t="s">
        <v>28</v>
      </c>
      <c r="E2345" s="18">
        <v>3</v>
      </c>
      <c r="F2345" s="18"/>
      <c r="G2345" s="18"/>
      <c r="H2345" s="18"/>
      <c r="I2345" s="18">
        <f>-VLOOKUP(B2345,'DD-5'!$B$12:$G$280,4,FALSE)</f>
        <v>-1</v>
      </c>
      <c r="J2345" s="97">
        <f t="shared" ref="J2345:J2376" si="1526">SUM(E2345:I2345)</f>
        <v>2</v>
      </c>
      <c r="K2345" s="3">
        <v>92501.56</v>
      </c>
      <c r="L2345" s="3">
        <f t="shared" ref="L2345:L2401" si="1527">+ROUND(+IF(J2345="",0,J2345*K2345),2)</f>
        <v>185003.12</v>
      </c>
      <c r="M2345" s="3">
        <v>92501.56</v>
      </c>
      <c r="N2345" s="3">
        <f t="shared" ref="N2345:N2401" si="1528">+ROUND(+IF(J2345="",0,J2345*M2345),2)</f>
        <v>185003.12</v>
      </c>
      <c r="O2345" s="3">
        <f t="shared" ref="O2345:P2401" si="1529">+M2345-K2345</f>
        <v>0</v>
      </c>
      <c r="P2345" s="3">
        <f t="shared" si="1529"/>
        <v>0</v>
      </c>
      <c r="R2345" s="3">
        <f t="shared" ref="R2345:R2376" si="1530">+ROUND($K2345*F2345,2)</f>
        <v>0</v>
      </c>
      <c r="S2345" s="3">
        <f t="shared" ref="S2345:S2376" si="1531">+ROUND($K2345*G2345,2)</f>
        <v>0</v>
      </c>
      <c r="T2345" s="3">
        <f t="shared" ref="T2345:T2376" si="1532">+ROUND($K2345*H2345,2)</f>
        <v>0</v>
      </c>
      <c r="U2345" s="3">
        <f t="shared" ref="U2345:U2376" si="1533">+ROUND($K2345*I2345,2)</f>
        <v>-92501.56</v>
      </c>
    </row>
    <row r="2346" spans="2:21" s="1" customFormat="1" ht="15" hidden="1" customHeight="1" x14ac:dyDescent="0.3">
      <c r="B2346" s="4" t="s">
        <v>4408</v>
      </c>
      <c r="C2346" s="4" t="s">
        <v>4409</v>
      </c>
      <c r="D2346" s="3" t="s">
        <v>28</v>
      </c>
      <c r="E2346" s="18">
        <v>7</v>
      </c>
      <c r="F2346" s="18"/>
      <c r="G2346" s="18"/>
      <c r="H2346" s="18"/>
      <c r="I2346" s="18"/>
      <c r="J2346" s="97">
        <f t="shared" si="1526"/>
        <v>7</v>
      </c>
      <c r="K2346" s="3">
        <v>8965.08</v>
      </c>
      <c r="L2346" s="3">
        <f t="shared" si="1527"/>
        <v>62755.56</v>
      </c>
      <c r="M2346" s="3">
        <v>8965.08</v>
      </c>
      <c r="N2346" s="3">
        <f t="shared" si="1528"/>
        <v>62755.56</v>
      </c>
      <c r="O2346" s="3">
        <f t="shared" si="1529"/>
        <v>0</v>
      </c>
      <c r="P2346" s="3">
        <f t="shared" si="1529"/>
        <v>0</v>
      </c>
      <c r="R2346" s="3">
        <f t="shared" si="1530"/>
        <v>0</v>
      </c>
      <c r="S2346" s="3">
        <f t="shared" si="1531"/>
        <v>0</v>
      </c>
      <c r="T2346" s="3">
        <f t="shared" si="1532"/>
        <v>0</v>
      </c>
      <c r="U2346" s="3">
        <f t="shared" si="1533"/>
        <v>0</v>
      </c>
    </row>
    <row r="2347" spans="2:21" s="1" customFormat="1" ht="15" hidden="1" customHeight="1" x14ac:dyDescent="0.3">
      <c r="B2347" s="4" t="s">
        <v>4410</v>
      </c>
      <c r="C2347" s="4" t="s">
        <v>4411</v>
      </c>
      <c r="D2347" s="3" t="s">
        <v>28</v>
      </c>
      <c r="E2347" s="18">
        <v>1</v>
      </c>
      <c r="F2347" s="18"/>
      <c r="G2347" s="18"/>
      <c r="H2347" s="18"/>
      <c r="I2347" s="18"/>
      <c r="J2347" s="97">
        <f t="shared" si="1526"/>
        <v>1</v>
      </c>
      <c r="K2347" s="3">
        <v>14700</v>
      </c>
      <c r="L2347" s="3">
        <f t="shared" si="1527"/>
        <v>14700</v>
      </c>
      <c r="M2347" s="3">
        <v>14700</v>
      </c>
      <c r="N2347" s="3">
        <f t="shared" si="1528"/>
        <v>14700</v>
      </c>
      <c r="O2347" s="3">
        <f t="shared" si="1529"/>
        <v>0</v>
      </c>
      <c r="P2347" s="3">
        <f t="shared" si="1529"/>
        <v>0</v>
      </c>
      <c r="R2347" s="3">
        <f t="shared" si="1530"/>
        <v>0</v>
      </c>
      <c r="S2347" s="3">
        <f t="shared" si="1531"/>
        <v>0</v>
      </c>
      <c r="T2347" s="3">
        <f t="shared" si="1532"/>
        <v>0</v>
      </c>
      <c r="U2347" s="3">
        <f t="shared" si="1533"/>
        <v>0</v>
      </c>
    </row>
    <row r="2348" spans="2:21" s="1" customFormat="1" ht="15" hidden="1" customHeight="1" x14ac:dyDescent="0.3">
      <c r="B2348" s="4" t="s">
        <v>4412</v>
      </c>
      <c r="C2348" s="4" t="s">
        <v>4413</v>
      </c>
      <c r="D2348" s="3" t="s">
        <v>28</v>
      </c>
      <c r="E2348" s="18">
        <v>15</v>
      </c>
      <c r="F2348" s="18"/>
      <c r="G2348" s="18"/>
      <c r="H2348" s="18">
        <f>VLOOKUP(B2348,'MM-5'!$B$12:$G$255,4,FALSE)</f>
        <v>1</v>
      </c>
      <c r="I2348" s="18"/>
      <c r="J2348" s="97">
        <f t="shared" si="1526"/>
        <v>16</v>
      </c>
      <c r="K2348" s="3">
        <v>78374.59</v>
      </c>
      <c r="L2348" s="3">
        <f t="shared" si="1527"/>
        <v>1253993.44</v>
      </c>
      <c r="M2348" s="3">
        <v>78374.59</v>
      </c>
      <c r="N2348" s="3">
        <f t="shared" si="1528"/>
        <v>1253993.44</v>
      </c>
      <c r="O2348" s="3">
        <f t="shared" si="1529"/>
        <v>0</v>
      </c>
      <c r="P2348" s="3">
        <f t="shared" si="1529"/>
        <v>0</v>
      </c>
      <c r="R2348" s="3">
        <f t="shared" si="1530"/>
        <v>0</v>
      </c>
      <c r="S2348" s="3">
        <f t="shared" si="1531"/>
        <v>0</v>
      </c>
      <c r="T2348" s="3">
        <f t="shared" si="1532"/>
        <v>78374.59</v>
      </c>
      <c r="U2348" s="3">
        <f t="shared" si="1533"/>
        <v>0</v>
      </c>
    </row>
    <row r="2349" spans="2:21" s="1" customFormat="1" ht="15" hidden="1" customHeight="1" x14ac:dyDescent="0.3">
      <c r="B2349" s="4" t="s">
        <v>4414</v>
      </c>
      <c r="C2349" s="4" t="s">
        <v>4415</v>
      </c>
      <c r="D2349" s="3" t="s">
        <v>28</v>
      </c>
      <c r="E2349" s="18">
        <v>12</v>
      </c>
      <c r="F2349" s="18"/>
      <c r="G2349" s="18"/>
      <c r="H2349" s="18"/>
      <c r="I2349" s="18"/>
      <c r="J2349" s="97">
        <f t="shared" si="1526"/>
        <v>12</v>
      </c>
      <c r="K2349" s="3">
        <v>86891.46</v>
      </c>
      <c r="L2349" s="3">
        <f t="shared" si="1527"/>
        <v>1042697.52</v>
      </c>
      <c r="M2349" s="3">
        <v>86891.46</v>
      </c>
      <c r="N2349" s="3">
        <f t="shared" si="1528"/>
        <v>1042697.52</v>
      </c>
      <c r="O2349" s="3">
        <f t="shared" si="1529"/>
        <v>0</v>
      </c>
      <c r="P2349" s="3">
        <f t="shared" si="1529"/>
        <v>0</v>
      </c>
      <c r="R2349" s="3">
        <f t="shared" si="1530"/>
        <v>0</v>
      </c>
      <c r="S2349" s="3">
        <f t="shared" si="1531"/>
        <v>0</v>
      </c>
      <c r="T2349" s="3">
        <f t="shared" si="1532"/>
        <v>0</v>
      </c>
      <c r="U2349" s="3">
        <f t="shared" si="1533"/>
        <v>0</v>
      </c>
    </row>
    <row r="2350" spans="2:21" s="1" customFormat="1" ht="15" hidden="1" customHeight="1" x14ac:dyDescent="0.3">
      <c r="B2350" s="4" t="s">
        <v>4416</v>
      </c>
      <c r="C2350" s="4" t="s">
        <v>4417</v>
      </c>
      <c r="D2350" s="3" t="s">
        <v>28</v>
      </c>
      <c r="E2350" s="18">
        <v>1</v>
      </c>
      <c r="F2350" s="18"/>
      <c r="G2350" s="18"/>
      <c r="H2350" s="18"/>
      <c r="I2350" s="18"/>
      <c r="J2350" s="97">
        <f t="shared" si="1526"/>
        <v>1</v>
      </c>
      <c r="K2350" s="3">
        <v>63882</v>
      </c>
      <c r="L2350" s="3">
        <f t="shared" si="1527"/>
        <v>63882</v>
      </c>
      <c r="M2350" s="3">
        <v>63882</v>
      </c>
      <c r="N2350" s="3">
        <f t="shared" si="1528"/>
        <v>63882</v>
      </c>
      <c r="O2350" s="3">
        <f t="shared" si="1529"/>
        <v>0</v>
      </c>
      <c r="P2350" s="3">
        <f t="shared" si="1529"/>
        <v>0</v>
      </c>
      <c r="R2350" s="3">
        <f t="shared" si="1530"/>
        <v>0</v>
      </c>
      <c r="S2350" s="3">
        <f t="shared" si="1531"/>
        <v>0</v>
      </c>
      <c r="T2350" s="3">
        <f t="shared" si="1532"/>
        <v>0</v>
      </c>
      <c r="U2350" s="3">
        <f t="shared" si="1533"/>
        <v>0</v>
      </c>
    </row>
    <row r="2351" spans="2:21" s="1" customFormat="1" ht="15" hidden="1" customHeight="1" x14ac:dyDescent="0.3">
      <c r="B2351" s="4" t="s">
        <v>4418</v>
      </c>
      <c r="C2351" s="4" t="s">
        <v>4419</v>
      </c>
      <c r="D2351" s="3" t="s">
        <v>28</v>
      </c>
      <c r="E2351" s="18">
        <v>1</v>
      </c>
      <c r="F2351" s="18"/>
      <c r="G2351" s="18"/>
      <c r="H2351" s="18"/>
      <c r="I2351" s="18"/>
      <c r="J2351" s="97">
        <f t="shared" si="1526"/>
        <v>1</v>
      </c>
      <c r="K2351" s="3">
        <v>60048.87</v>
      </c>
      <c r="L2351" s="3">
        <f t="shared" si="1527"/>
        <v>60048.87</v>
      </c>
      <c r="M2351" s="3">
        <v>60048.87</v>
      </c>
      <c r="N2351" s="3">
        <f t="shared" si="1528"/>
        <v>60048.87</v>
      </c>
      <c r="O2351" s="3">
        <f t="shared" si="1529"/>
        <v>0</v>
      </c>
      <c r="P2351" s="3">
        <f t="shared" si="1529"/>
        <v>0</v>
      </c>
      <c r="R2351" s="3">
        <f t="shared" si="1530"/>
        <v>0</v>
      </c>
      <c r="S2351" s="3">
        <f t="shared" si="1531"/>
        <v>0</v>
      </c>
      <c r="T2351" s="3">
        <f t="shared" si="1532"/>
        <v>0</v>
      </c>
      <c r="U2351" s="3">
        <f t="shared" si="1533"/>
        <v>0</v>
      </c>
    </row>
    <row r="2352" spans="2:21" s="1" customFormat="1" ht="15" hidden="1" customHeight="1" x14ac:dyDescent="0.3">
      <c r="B2352" s="4" t="s">
        <v>4420</v>
      </c>
      <c r="C2352" s="4" t="s">
        <v>4421</v>
      </c>
      <c r="D2352" s="3" t="s">
        <v>28</v>
      </c>
      <c r="E2352" s="18">
        <v>2</v>
      </c>
      <c r="F2352" s="18"/>
      <c r="G2352" s="18"/>
      <c r="H2352" s="18"/>
      <c r="I2352" s="18"/>
      <c r="J2352" s="97">
        <f t="shared" si="1526"/>
        <v>2</v>
      </c>
      <c r="K2352" s="3">
        <v>254945.15</v>
      </c>
      <c r="L2352" s="3">
        <f t="shared" si="1527"/>
        <v>509890.3</v>
      </c>
      <c r="M2352" s="3">
        <v>254945.15</v>
      </c>
      <c r="N2352" s="3">
        <f t="shared" si="1528"/>
        <v>509890.3</v>
      </c>
      <c r="O2352" s="3">
        <f t="shared" si="1529"/>
        <v>0</v>
      </c>
      <c r="P2352" s="3">
        <f t="shared" si="1529"/>
        <v>0</v>
      </c>
      <c r="R2352" s="3">
        <f t="shared" si="1530"/>
        <v>0</v>
      </c>
      <c r="S2352" s="3">
        <f t="shared" si="1531"/>
        <v>0</v>
      </c>
      <c r="T2352" s="3">
        <f t="shared" si="1532"/>
        <v>0</v>
      </c>
      <c r="U2352" s="3">
        <f t="shared" si="1533"/>
        <v>0</v>
      </c>
    </row>
    <row r="2353" spans="2:21" s="1" customFormat="1" ht="15" hidden="1" customHeight="1" x14ac:dyDescent="0.3">
      <c r="B2353" s="4" t="s">
        <v>4422</v>
      </c>
      <c r="C2353" s="4" t="s">
        <v>4423</v>
      </c>
      <c r="D2353" s="3" t="s">
        <v>28</v>
      </c>
      <c r="E2353" s="18">
        <v>1</v>
      </c>
      <c r="F2353" s="18"/>
      <c r="G2353" s="18"/>
      <c r="H2353" s="18"/>
      <c r="I2353" s="18"/>
      <c r="J2353" s="97">
        <f t="shared" si="1526"/>
        <v>1</v>
      </c>
      <c r="K2353" s="3">
        <v>23779.81</v>
      </c>
      <c r="L2353" s="3">
        <f t="shared" si="1527"/>
        <v>23779.81</v>
      </c>
      <c r="M2353" s="3">
        <v>23779.81</v>
      </c>
      <c r="N2353" s="3">
        <f t="shared" si="1528"/>
        <v>23779.81</v>
      </c>
      <c r="O2353" s="3">
        <f t="shared" si="1529"/>
        <v>0</v>
      </c>
      <c r="P2353" s="3">
        <f t="shared" si="1529"/>
        <v>0</v>
      </c>
      <c r="R2353" s="3">
        <f t="shared" si="1530"/>
        <v>0</v>
      </c>
      <c r="S2353" s="3">
        <f t="shared" si="1531"/>
        <v>0</v>
      </c>
      <c r="T2353" s="3">
        <f t="shared" si="1532"/>
        <v>0</v>
      </c>
      <c r="U2353" s="3">
        <f t="shared" si="1533"/>
        <v>0</v>
      </c>
    </row>
    <row r="2354" spans="2:21" s="1" customFormat="1" ht="15" hidden="1" customHeight="1" x14ac:dyDescent="0.3">
      <c r="B2354" s="4" t="s">
        <v>4424</v>
      </c>
      <c r="C2354" s="4" t="s">
        <v>4425</v>
      </c>
      <c r="D2354" s="3" t="s">
        <v>28</v>
      </c>
      <c r="E2354" s="18">
        <v>1</v>
      </c>
      <c r="F2354" s="18"/>
      <c r="G2354" s="18"/>
      <c r="H2354" s="18"/>
      <c r="I2354" s="18"/>
      <c r="J2354" s="97">
        <f t="shared" si="1526"/>
        <v>1</v>
      </c>
      <c r="K2354" s="3">
        <v>246750</v>
      </c>
      <c r="L2354" s="3">
        <f t="shared" si="1527"/>
        <v>246750</v>
      </c>
      <c r="M2354" s="3">
        <v>246750</v>
      </c>
      <c r="N2354" s="3">
        <f t="shared" si="1528"/>
        <v>246750</v>
      </c>
      <c r="O2354" s="3">
        <f t="shared" si="1529"/>
        <v>0</v>
      </c>
      <c r="P2354" s="3">
        <f t="shared" si="1529"/>
        <v>0</v>
      </c>
      <c r="R2354" s="3">
        <f t="shared" si="1530"/>
        <v>0</v>
      </c>
      <c r="S2354" s="3">
        <f t="shared" si="1531"/>
        <v>0</v>
      </c>
      <c r="T2354" s="3">
        <f t="shared" si="1532"/>
        <v>0</v>
      </c>
      <c r="U2354" s="3">
        <f t="shared" si="1533"/>
        <v>0</v>
      </c>
    </row>
    <row r="2355" spans="2:21" s="1" customFormat="1" ht="15" hidden="1" customHeight="1" x14ac:dyDescent="0.3">
      <c r="B2355" s="4" t="s">
        <v>4426</v>
      </c>
      <c r="C2355" s="4" t="s">
        <v>4427</v>
      </c>
      <c r="D2355" s="3" t="s">
        <v>28</v>
      </c>
      <c r="E2355" s="18">
        <v>1</v>
      </c>
      <c r="F2355" s="18"/>
      <c r="G2355" s="18"/>
      <c r="H2355" s="18"/>
      <c r="I2355" s="18"/>
      <c r="J2355" s="97">
        <f t="shared" si="1526"/>
        <v>1</v>
      </c>
      <c r="K2355" s="3">
        <v>30164.04</v>
      </c>
      <c r="L2355" s="3">
        <f t="shared" si="1527"/>
        <v>30164.04</v>
      </c>
      <c r="M2355" s="3">
        <v>30164.04</v>
      </c>
      <c r="N2355" s="3">
        <f t="shared" si="1528"/>
        <v>30164.04</v>
      </c>
      <c r="O2355" s="3">
        <f t="shared" si="1529"/>
        <v>0</v>
      </c>
      <c r="P2355" s="3">
        <f t="shared" si="1529"/>
        <v>0</v>
      </c>
      <c r="R2355" s="3">
        <f t="shared" si="1530"/>
        <v>0</v>
      </c>
      <c r="S2355" s="3">
        <f t="shared" si="1531"/>
        <v>0</v>
      </c>
      <c r="T2355" s="3">
        <f t="shared" si="1532"/>
        <v>0</v>
      </c>
      <c r="U2355" s="3">
        <f t="shared" si="1533"/>
        <v>0</v>
      </c>
    </row>
    <row r="2356" spans="2:21" s="1" customFormat="1" ht="15" hidden="1" customHeight="1" x14ac:dyDescent="0.3">
      <c r="B2356" s="4" t="s">
        <v>4428</v>
      </c>
      <c r="C2356" s="4" t="s">
        <v>4429</v>
      </c>
      <c r="D2356" s="3" t="s">
        <v>28</v>
      </c>
      <c r="E2356" s="18">
        <v>1</v>
      </c>
      <c r="F2356" s="18"/>
      <c r="G2356" s="18"/>
      <c r="H2356" s="18"/>
      <c r="I2356" s="18"/>
      <c r="J2356" s="97">
        <f t="shared" si="1526"/>
        <v>1</v>
      </c>
      <c r="K2356" s="3">
        <v>10034.82</v>
      </c>
      <c r="L2356" s="3">
        <f t="shared" si="1527"/>
        <v>10034.82</v>
      </c>
      <c r="M2356" s="3">
        <v>10034.82</v>
      </c>
      <c r="N2356" s="3">
        <f t="shared" si="1528"/>
        <v>10034.82</v>
      </c>
      <c r="O2356" s="3">
        <f t="shared" si="1529"/>
        <v>0</v>
      </c>
      <c r="P2356" s="3">
        <f t="shared" si="1529"/>
        <v>0</v>
      </c>
      <c r="R2356" s="3">
        <f t="shared" si="1530"/>
        <v>0</v>
      </c>
      <c r="S2356" s="3">
        <f t="shared" si="1531"/>
        <v>0</v>
      </c>
      <c r="T2356" s="3">
        <f t="shared" si="1532"/>
        <v>0</v>
      </c>
      <c r="U2356" s="3">
        <f t="shared" si="1533"/>
        <v>0</v>
      </c>
    </row>
    <row r="2357" spans="2:21" s="1" customFormat="1" ht="15" hidden="1" customHeight="1" x14ac:dyDescent="0.3">
      <c r="B2357" s="4" t="s">
        <v>4430</v>
      </c>
      <c r="C2357" s="4" t="s">
        <v>4431</v>
      </c>
      <c r="D2357" s="3" t="s">
        <v>28</v>
      </c>
      <c r="E2357" s="18">
        <v>1</v>
      </c>
      <c r="F2357" s="18"/>
      <c r="G2357" s="18"/>
      <c r="H2357" s="18"/>
      <c r="I2357" s="18"/>
      <c r="J2357" s="97">
        <f t="shared" si="1526"/>
        <v>1</v>
      </c>
      <c r="K2357" s="3">
        <v>188488.55</v>
      </c>
      <c r="L2357" s="3">
        <f t="shared" si="1527"/>
        <v>188488.55</v>
      </c>
      <c r="M2357" s="3">
        <v>188488.55</v>
      </c>
      <c r="N2357" s="3">
        <f t="shared" si="1528"/>
        <v>188488.55</v>
      </c>
      <c r="O2357" s="3">
        <f t="shared" si="1529"/>
        <v>0</v>
      </c>
      <c r="P2357" s="3">
        <f t="shared" si="1529"/>
        <v>0</v>
      </c>
      <c r="R2357" s="3">
        <f t="shared" si="1530"/>
        <v>0</v>
      </c>
      <c r="S2357" s="3">
        <f t="shared" si="1531"/>
        <v>0</v>
      </c>
      <c r="T2357" s="3">
        <f t="shared" si="1532"/>
        <v>0</v>
      </c>
      <c r="U2357" s="3">
        <f t="shared" si="1533"/>
        <v>0</v>
      </c>
    </row>
    <row r="2358" spans="2:21" s="1" customFormat="1" ht="15" hidden="1" customHeight="1" x14ac:dyDescent="0.3">
      <c r="B2358" s="4" t="s">
        <v>4432</v>
      </c>
      <c r="C2358" s="4" t="s">
        <v>4433</v>
      </c>
      <c r="D2358" s="3" t="s">
        <v>28</v>
      </c>
      <c r="E2358" s="18">
        <v>1</v>
      </c>
      <c r="F2358" s="18"/>
      <c r="G2358" s="18"/>
      <c r="H2358" s="18"/>
      <c r="I2358" s="18"/>
      <c r="J2358" s="97">
        <f t="shared" si="1526"/>
        <v>1</v>
      </c>
      <c r="K2358" s="3">
        <v>40385.129999999997</v>
      </c>
      <c r="L2358" s="3">
        <f t="shared" si="1527"/>
        <v>40385.129999999997</v>
      </c>
      <c r="M2358" s="3">
        <v>40385.129999999997</v>
      </c>
      <c r="N2358" s="3">
        <f t="shared" si="1528"/>
        <v>40385.129999999997</v>
      </c>
      <c r="O2358" s="3">
        <f t="shared" si="1529"/>
        <v>0</v>
      </c>
      <c r="P2358" s="3">
        <f t="shared" si="1529"/>
        <v>0</v>
      </c>
      <c r="R2358" s="3">
        <f t="shared" si="1530"/>
        <v>0</v>
      </c>
      <c r="S2358" s="3">
        <f t="shared" si="1531"/>
        <v>0</v>
      </c>
      <c r="T2358" s="3">
        <f t="shared" si="1532"/>
        <v>0</v>
      </c>
      <c r="U2358" s="3">
        <f t="shared" si="1533"/>
        <v>0</v>
      </c>
    </row>
    <row r="2359" spans="2:21" s="1" customFormat="1" ht="15" hidden="1" customHeight="1" x14ac:dyDescent="0.3">
      <c r="B2359" s="4" t="s">
        <v>4434</v>
      </c>
      <c r="C2359" s="4" t="s">
        <v>4435</v>
      </c>
      <c r="D2359" s="3" t="s">
        <v>28</v>
      </c>
      <c r="E2359" s="18">
        <v>1</v>
      </c>
      <c r="F2359" s="18"/>
      <c r="G2359" s="18"/>
      <c r="H2359" s="18"/>
      <c r="I2359" s="18"/>
      <c r="J2359" s="97">
        <f t="shared" si="1526"/>
        <v>1</v>
      </c>
      <c r="K2359" s="3">
        <v>8986.5400000000009</v>
      </c>
      <c r="L2359" s="3">
        <f t="shared" si="1527"/>
        <v>8986.5400000000009</v>
      </c>
      <c r="M2359" s="3">
        <v>8986.5400000000009</v>
      </c>
      <c r="N2359" s="3">
        <f t="shared" si="1528"/>
        <v>8986.5400000000009</v>
      </c>
      <c r="O2359" s="3">
        <f t="shared" si="1529"/>
        <v>0</v>
      </c>
      <c r="P2359" s="3">
        <f t="shared" si="1529"/>
        <v>0</v>
      </c>
      <c r="R2359" s="3">
        <f t="shared" si="1530"/>
        <v>0</v>
      </c>
      <c r="S2359" s="3">
        <f t="shared" si="1531"/>
        <v>0</v>
      </c>
      <c r="T2359" s="3">
        <f t="shared" si="1532"/>
        <v>0</v>
      </c>
      <c r="U2359" s="3">
        <f t="shared" si="1533"/>
        <v>0</v>
      </c>
    </row>
    <row r="2360" spans="2:21" s="1" customFormat="1" ht="15" hidden="1" customHeight="1" x14ac:dyDescent="0.3">
      <c r="B2360" s="4" t="s">
        <v>4436</v>
      </c>
      <c r="C2360" s="4" t="s">
        <v>4437</v>
      </c>
      <c r="D2360" s="3" t="s">
        <v>28</v>
      </c>
      <c r="E2360" s="18">
        <v>1</v>
      </c>
      <c r="F2360" s="18"/>
      <c r="G2360" s="18"/>
      <c r="H2360" s="18"/>
      <c r="I2360" s="18"/>
      <c r="J2360" s="97">
        <f t="shared" si="1526"/>
        <v>1</v>
      </c>
      <c r="K2360" s="3">
        <v>24570</v>
      </c>
      <c r="L2360" s="3">
        <f t="shared" si="1527"/>
        <v>24570</v>
      </c>
      <c r="M2360" s="3">
        <v>24570</v>
      </c>
      <c r="N2360" s="3">
        <f t="shared" si="1528"/>
        <v>24570</v>
      </c>
      <c r="O2360" s="3">
        <f t="shared" si="1529"/>
        <v>0</v>
      </c>
      <c r="P2360" s="3">
        <f t="shared" si="1529"/>
        <v>0</v>
      </c>
      <c r="R2360" s="3">
        <f t="shared" si="1530"/>
        <v>0</v>
      </c>
      <c r="S2360" s="3">
        <f t="shared" si="1531"/>
        <v>0</v>
      </c>
      <c r="T2360" s="3">
        <f t="shared" si="1532"/>
        <v>0</v>
      </c>
      <c r="U2360" s="3">
        <f t="shared" si="1533"/>
        <v>0</v>
      </c>
    </row>
    <row r="2361" spans="2:21" s="1" customFormat="1" ht="15" hidden="1" customHeight="1" x14ac:dyDescent="0.3">
      <c r="B2361" s="4" t="s">
        <v>4438</v>
      </c>
      <c r="C2361" s="4" t="s">
        <v>4439</v>
      </c>
      <c r="D2361" s="3" t="s">
        <v>28</v>
      </c>
      <c r="E2361" s="18">
        <v>3</v>
      </c>
      <c r="F2361" s="18"/>
      <c r="G2361" s="18"/>
      <c r="H2361" s="18"/>
      <c r="I2361" s="18"/>
      <c r="J2361" s="97">
        <f t="shared" si="1526"/>
        <v>3</v>
      </c>
      <c r="K2361" s="3">
        <v>22881</v>
      </c>
      <c r="L2361" s="3">
        <f t="shared" si="1527"/>
        <v>68643</v>
      </c>
      <c r="M2361" s="3">
        <v>22881</v>
      </c>
      <c r="N2361" s="3">
        <f t="shared" si="1528"/>
        <v>68643</v>
      </c>
      <c r="O2361" s="3">
        <f t="shared" si="1529"/>
        <v>0</v>
      </c>
      <c r="P2361" s="3">
        <f t="shared" si="1529"/>
        <v>0</v>
      </c>
      <c r="R2361" s="3">
        <f t="shared" si="1530"/>
        <v>0</v>
      </c>
      <c r="S2361" s="3">
        <f t="shared" si="1531"/>
        <v>0</v>
      </c>
      <c r="T2361" s="3">
        <f t="shared" si="1532"/>
        <v>0</v>
      </c>
      <c r="U2361" s="3">
        <f t="shared" si="1533"/>
        <v>0</v>
      </c>
    </row>
    <row r="2362" spans="2:21" s="1" customFormat="1" ht="15" hidden="1" customHeight="1" x14ac:dyDescent="0.3">
      <c r="B2362" s="4" t="s">
        <v>4440</v>
      </c>
      <c r="C2362" s="4" t="s">
        <v>4441</v>
      </c>
      <c r="D2362" s="3" t="s">
        <v>28</v>
      </c>
      <c r="E2362" s="18">
        <v>1</v>
      </c>
      <c r="F2362" s="18"/>
      <c r="G2362" s="18"/>
      <c r="H2362" s="18"/>
      <c r="I2362" s="18"/>
      <c r="J2362" s="97">
        <f t="shared" si="1526"/>
        <v>1</v>
      </c>
      <c r="K2362" s="3">
        <v>19690.95</v>
      </c>
      <c r="L2362" s="3">
        <f t="shared" si="1527"/>
        <v>19690.95</v>
      </c>
      <c r="M2362" s="3">
        <v>19690.95</v>
      </c>
      <c r="N2362" s="3">
        <f t="shared" si="1528"/>
        <v>19690.95</v>
      </c>
      <c r="O2362" s="3">
        <f t="shared" si="1529"/>
        <v>0</v>
      </c>
      <c r="P2362" s="3">
        <f t="shared" si="1529"/>
        <v>0</v>
      </c>
      <c r="R2362" s="3">
        <f t="shared" si="1530"/>
        <v>0</v>
      </c>
      <c r="S2362" s="3">
        <f t="shared" si="1531"/>
        <v>0</v>
      </c>
      <c r="T2362" s="3">
        <f t="shared" si="1532"/>
        <v>0</v>
      </c>
      <c r="U2362" s="3">
        <f t="shared" si="1533"/>
        <v>0</v>
      </c>
    </row>
    <row r="2363" spans="2:21" s="1" customFormat="1" ht="15" hidden="1" customHeight="1" x14ac:dyDescent="0.3">
      <c r="B2363" s="4" t="s">
        <v>4442</v>
      </c>
      <c r="C2363" s="4" t="s">
        <v>4443</v>
      </c>
      <c r="D2363" s="3" t="s">
        <v>28</v>
      </c>
      <c r="E2363" s="18">
        <v>3</v>
      </c>
      <c r="F2363" s="18"/>
      <c r="G2363" s="18"/>
      <c r="H2363" s="18"/>
      <c r="I2363" s="18"/>
      <c r="J2363" s="97">
        <f t="shared" si="1526"/>
        <v>3</v>
      </c>
      <c r="K2363" s="3">
        <v>6489.75</v>
      </c>
      <c r="L2363" s="3">
        <f t="shared" si="1527"/>
        <v>19469.25</v>
      </c>
      <c r="M2363" s="3">
        <v>6489.75</v>
      </c>
      <c r="N2363" s="3">
        <f t="shared" si="1528"/>
        <v>19469.25</v>
      </c>
      <c r="O2363" s="3">
        <f t="shared" si="1529"/>
        <v>0</v>
      </c>
      <c r="P2363" s="3">
        <f t="shared" si="1529"/>
        <v>0</v>
      </c>
      <c r="R2363" s="3">
        <f t="shared" si="1530"/>
        <v>0</v>
      </c>
      <c r="S2363" s="3">
        <f t="shared" si="1531"/>
        <v>0</v>
      </c>
      <c r="T2363" s="3">
        <f t="shared" si="1532"/>
        <v>0</v>
      </c>
      <c r="U2363" s="3">
        <f t="shared" si="1533"/>
        <v>0</v>
      </c>
    </row>
    <row r="2364" spans="2:21" s="1" customFormat="1" ht="15" hidden="1" customHeight="1" x14ac:dyDescent="0.3">
      <c r="B2364" s="4" t="s">
        <v>4444</v>
      </c>
      <c r="C2364" s="4" t="s">
        <v>4445</v>
      </c>
      <c r="D2364" s="3" t="s">
        <v>28</v>
      </c>
      <c r="E2364" s="18">
        <v>3</v>
      </c>
      <c r="F2364" s="18"/>
      <c r="G2364" s="18"/>
      <c r="H2364" s="18"/>
      <c r="I2364" s="18"/>
      <c r="J2364" s="97">
        <f t="shared" si="1526"/>
        <v>3</v>
      </c>
      <c r="K2364" s="3">
        <v>6825</v>
      </c>
      <c r="L2364" s="3">
        <f t="shared" si="1527"/>
        <v>20475</v>
      </c>
      <c r="M2364" s="3">
        <v>6825</v>
      </c>
      <c r="N2364" s="3">
        <f t="shared" si="1528"/>
        <v>20475</v>
      </c>
      <c r="O2364" s="3">
        <f t="shared" si="1529"/>
        <v>0</v>
      </c>
      <c r="P2364" s="3">
        <f t="shared" si="1529"/>
        <v>0</v>
      </c>
      <c r="R2364" s="3">
        <f t="shared" si="1530"/>
        <v>0</v>
      </c>
      <c r="S2364" s="3">
        <f t="shared" si="1531"/>
        <v>0</v>
      </c>
      <c r="T2364" s="3">
        <f t="shared" si="1532"/>
        <v>0</v>
      </c>
      <c r="U2364" s="3">
        <f t="shared" si="1533"/>
        <v>0</v>
      </c>
    </row>
    <row r="2365" spans="2:21" s="1" customFormat="1" ht="15" hidden="1" customHeight="1" x14ac:dyDescent="0.3">
      <c r="B2365" s="4" t="s">
        <v>4446</v>
      </c>
      <c r="C2365" s="4" t="s">
        <v>4447</v>
      </c>
      <c r="D2365" s="3" t="s">
        <v>28</v>
      </c>
      <c r="E2365" s="18">
        <v>1</v>
      </c>
      <c r="F2365" s="18"/>
      <c r="G2365" s="18"/>
      <c r="H2365" s="18"/>
      <c r="I2365" s="18"/>
      <c r="J2365" s="97">
        <f t="shared" si="1526"/>
        <v>1</v>
      </c>
      <c r="K2365" s="3">
        <v>19500</v>
      </c>
      <c r="L2365" s="3">
        <f t="shared" si="1527"/>
        <v>19500</v>
      </c>
      <c r="M2365" s="3">
        <v>19500</v>
      </c>
      <c r="N2365" s="3">
        <f t="shared" si="1528"/>
        <v>19500</v>
      </c>
      <c r="O2365" s="3">
        <f t="shared" si="1529"/>
        <v>0</v>
      </c>
      <c r="P2365" s="3">
        <f t="shared" si="1529"/>
        <v>0</v>
      </c>
      <c r="R2365" s="3">
        <f t="shared" si="1530"/>
        <v>0</v>
      </c>
      <c r="S2365" s="3">
        <f t="shared" si="1531"/>
        <v>0</v>
      </c>
      <c r="T2365" s="3">
        <f t="shared" si="1532"/>
        <v>0</v>
      </c>
      <c r="U2365" s="3">
        <f t="shared" si="1533"/>
        <v>0</v>
      </c>
    </row>
    <row r="2366" spans="2:21" s="1" customFormat="1" ht="15" hidden="1" customHeight="1" x14ac:dyDescent="0.3">
      <c r="B2366" s="4" t="s">
        <v>4448</v>
      </c>
      <c r="C2366" s="4" t="s">
        <v>4449</v>
      </c>
      <c r="D2366" s="3" t="s">
        <v>28</v>
      </c>
      <c r="E2366" s="18">
        <v>4</v>
      </c>
      <c r="F2366" s="18"/>
      <c r="G2366" s="18"/>
      <c r="H2366" s="18"/>
      <c r="I2366" s="18"/>
      <c r="J2366" s="97">
        <f t="shared" si="1526"/>
        <v>4</v>
      </c>
      <c r="K2366" s="3">
        <v>2733.8</v>
      </c>
      <c r="L2366" s="3">
        <f t="shared" si="1527"/>
        <v>10935.2</v>
      </c>
      <c r="M2366" s="3">
        <v>2733.8</v>
      </c>
      <c r="N2366" s="3">
        <f t="shared" si="1528"/>
        <v>10935.2</v>
      </c>
      <c r="O2366" s="3">
        <f t="shared" si="1529"/>
        <v>0</v>
      </c>
      <c r="P2366" s="3">
        <f t="shared" si="1529"/>
        <v>0</v>
      </c>
      <c r="R2366" s="3">
        <f t="shared" si="1530"/>
        <v>0</v>
      </c>
      <c r="S2366" s="3">
        <f t="shared" si="1531"/>
        <v>0</v>
      </c>
      <c r="T2366" s="3">
        <f t="shared" si="1532"/>
        <v>0</v>
      </c>
      <c r="U2366" s="3">
        <f t="shared" si="1533"/>
        <v>0</v>
      </c>
    </row>
    <row r="2367" spans="2:21" s="1" customFormat="1" ht="15" hidden="1" customHeight="1" x14ac:dyDescent="0.3">
      <c r="B2367" s="4" t="s">
        <v>4450</v>
      </c>
      <c r="C2367" s="4" t="s">
        <v>4451</v>
      </c>
      <c r="D2367" s="3" t="s">
        <v>28</v>
      </c>
      <c r="E2367" s="18">
        <v>3</v>
      </c>
      <c r="F2367" s="18"/>
      <c r="G2367" s="18"/>
      <c r="H2367" s="18"/>
      <c r="I2367" s="18"/>
      <c r="J2367" s="97">
        <f t="shared" si="1526"/>
        <v>3</v>
      </c>
      <c r="K2367" s="3">
        <v>55500</v>
      </c>
      <c r="L2367" s="3">
        <f t="shared" si="1527"/>
        <v>166500</v>
      </c>
      <c r="M2367" s="3">
        <v>55500</v>
      </c>
      <c r="N2367" s="3">
        <f t="shared" si="1528"/>
        <v>166500</v>
      </c>
      <c r="O2367" s="3">
        <f t="shared" si="1529"/>
        <v>0</v>
      </c>
      <c r="P2367" s="3">
        <f t="shared" si="1529"/>
        <v>0</v>
      </c>
      <c r="R2367" s="3">
        <f t="shared" si="1530"/>
        <v>0</v>
      </c>
      <c r="S2367" s="3">
        <f t="shared" si="1531"/>
        <v>0</v>
      </c>
      <c r="T2367" s="3">
        <f t="shared" si="1532"/>
        <v>0</v>
      </c>
      <c r="U2367" s="3">
        <f t="shared" si="1533"/>
        <v>0</v>
      </c>
    </row>
    <row r="2368" spans="2:21" s="1" customFormat="1" ht="15" hidden="1" customHeight="1" x14ac:dyDescent="0.3">
      <c r="B2368" s="4" t="s">
        <v>4452</v>
      </c>
      <c r="C2368" s="4" t="s">
        <v>4453</v>
      </c>
      <c r="D2368" s="3" t="s">
        <v>28</v>
      </c>
      <c r="E2368" s="18">
        <v>2</v>
      </c>
      <c r="F2368" s="18"/>
      <c r="G2368" s="18"/>
      <c r="H2368" s="18"/>
      <c r="I2368" s="18"/>
      <c r="J2368" s="97">
        <f t="shared" si="1526"/>
        <v>2</v>
      </c>
      <c r="K2368" s="3">
        <v>823</v>
      </c>
      <c r="L2368" s="3">
        <f t="shared" si="1527"/>
        <v>1646</v>
      </c>
      <c r="M2368" s="3">
        <v>823</v>
      </c>
      <c r="N2368" s="3">
        <f t="shared" si="1528"/>
        <v>1646</v>
      </c>
      <c r="O2368" s="3">
        <f t="shared" si="1529"/>
        <v>0</v>
      </c>
      <c r="P2368" s="3">
        <f t="shared" si="1529"/>
        <v>0</v>
      </c>
      <c r="R2368" s="3">
        <f t="shared" si="1530"/>
        <v>0</v>
      </c>
      <c r="S2368" s="3">
        <f t="shared" si="1531"/>
        <v>0</v>
      </c>
      <c r="T2368" s="3">
        <f t="shared" si="1532"/>
        <v>0</v>
      </c>
      <c r="U2368" s="3">
        <f t="shared" si="1533"/>
        <v>0</v>
      </c>
    </row>
    <row r="2369" spans="2:21" s="1" customFormat="1" ht="15" hidden="1" customHeight="1" x14ac:dyDescent="0.3">
      <c r="B2369" s="4" t="s">
        <v>4454</v>
      </c>
      <c r="C2369" s="4" t="s">
        <v>4455</v>
      </c>
      <c r="D2369" s="3" t="s">
        <v>28</v>
      </c>
      <c r="E2369" s="18">
        <v>2</v>
      </c>
      <c r="F2369" s="18"/>
      <c r="G2369" s="18"/>
      <c r="H2369" s="18"/>
      <c r="I2369" s="18"/>
      <c r="J2369" s="97">
        <f t="shared" si="1526"/>
        <v>2</v>
      </c>
      <c r="K2369" s="3">
        <v>168225</v>
      </c>
      <c r="L2369" s="3">
        <f t="shared" si="1527"/>
        <v>336450</v>
      </c>
      <c r="M2369" s="3">
        <v>168225</v>
      </c>
      <c r="N2369" s="3">
        <f t="shared" si="1528"/>
        <v>336450</v>
      </c>
      <c r="O2369" s="3">
        <f t="shared" si="1529"/>
        <v>0</v>
      </c>
      <c r="P2369" s="3">
        <f t="shared" si="1529"/>
        <v>0</v>
      </c>
      <c r="R2369" s="3">
        <f t="shared" si="1530"/>
        <v>0</v>
      </c>
      <c r="S2369" s="3">
        <f t="shared" si="1531"/>
        <v>0</v>
      </c>
      <c r="T2369" s="3">
        <f t="shared" si="1532"/>
        <v>0</v>
      </c>
      <c r="U2369" s="3">
        <f t="shared" si="1533"/>
        <v>0</v>
      </c>
    </row>
    <row r="2370" spans="2:21" s="1" customFormat="1" ht="15" hidden="1" customHeight="1" x14ac:dyDescent="0.3">
      <c r="B2370" s="4" t="s">
        <v>4456</v>
      </c>
      <c r="C2370" s="4" t="s">
        <v>4457</v>
      </c>
      <c r="D2370" s="3" t="s">
        <v>28</v>
      </c>
      <c r="E2370" s="18">
        <v>1</v>
      </c>
      <c r="F2370" s="18"/>
      <c r="G2370" s="18"/>
      <c r="H2370" s="18"/>
      <c r="I2370" s="18"/>
      <c r="J2370" s="97">
        <f t="shared" si="1526"/>
        <v>1</v>
      </c>
      <c r="K2370" s="3">
        <v>30461</v>
      </c>
      <c r="L2370" s="3">
        <f t="shared" si="1527"/>
        <v>30461</v>
      </c>
      <c r="M2370" s="3">
        <v>30461</v>
      </c>
      <c r="N2370" s="3">
        <f t="shared" si="1528"/>
        <v>30461</v>
      </c>
      <c r="O2370" s="3">
        <f t="shared" si="1529"/>
        <v>0</v>
      </c>
      <c r="P2370" s="3">
        <f t="shared" si="1529"/>
        <v>0</v>
      </c>
      <c r="R2370" s="3">
        <f t="shared" si="1530"/>
        <v>0</v>
      </c>
      <c r="S2370" s="3">
        <f t="shared" si="1531"/>
        <v>0</v>
      </c>
      <c r="T2370" s="3">
        <f t="shared" si="1532"/>
        <v>0</v>
      </c>
      <c r="U2370" s="3">
        <f t="shared" si="1533"/>
        <v>0</v>
      </c>
    </row>
    <row r="2371" spans="2:21" s="1" customFormat="1" ht="15" hidden="1" customHeight="1" x14ac:dyDescent="0.3">
      <c r="B2371" s="4" t="s">
        <v>4458</v>
      </c>
      <c r="C2371" s="4" t="s">
        <v>4459</v>
      </c>
      <c r="D2371" s="3" t="s">
        <v>28</v>
      </c>
      <c r="E2371" s="18">
        <v>1</v>
      </c>
      <c r="F2371" s="18"/>
      <c r="G2371" s="18"/>
      <c r="H2371" s="18"/>
      <c r="I2371" s="18"/>
      <c r="J2371" s="97">
        <f t="shared" si="1526"/>
        <v>1</v>
      </c>
      <c r="K2371" s="3">
        <v>56166.58</v>
      </c>
      <c r="L2371" s="3">
        <f t="shared" si="1527"/>
        <v>56166.58</v>
      </c>
      <c r="M2371" s="3">
        <v>56166.58</v>
      </c>
      <c r="N2371" s="3">
        <f t="shared" si="1528"/>
        <v>56166.58</v>
      </c>
      <c r="O2371" s="3">
        <f t="shared" si="1529"/>
        <v>0</v>
      </c>
      <c r="P2371" s="3">
        <f t="shared" si="1529"/>
        <v>0</v>
      </c>
      <c r="R2371" s="3">
        <f t="shared" si="1530"/>
        <v>0</v>
      </c>
      <c r="S2371" s="3">
        <f t="shared" si="1531"/>
        <v>0</v>
      </c>
      <c r="T2371" s="3">
        <f t="shared" si="1532"/>
        <v>0</v>
      </c>
      <c r="U2371" s="3">
        <f t="shared" si="1533"/>
        <v>0</v>
      </c>
    </row>
    <row r="2372" spans="2:21" s="1" customFormat="1" ht="15" hidden="1" customHeight="1" x14ac:dyDescent="0.3">
      <c r="B2372" s="4" t="s">
        <v>4460</v>
      </c>
      <c r="C2372" s="4" t="s">
        <v>4461</v>
      </c>
      <c r="D2372" s="3" t="s">
        <v>28</v>
      </c>
      <c r="E2372" s="18">
        <v>1</v>
      </c>
      <c r="F2372" s="18"/>
      <c r="G2372" s="18"/>
      <c r="H2372" s="18"/>
      <c r="I2372" s="18"/>
      <c r="J2372" s="97">
        <f t="shared" si="1526"/>
        <v>1</v>
      </c>
      <c r="K2372" s="3">
        <v>395172</v>
      </c>
      <c r="L2372" s="3">
        <f t="shared" si="1527"/>
        <v>395172</v>
      </c>
      <c r="M2372" s="3">
        <v>395172</v>
      </c>
      <c r="N2372" s="3">
        <f t="shared" si="1528"/>
        <v>395172</v>
      </c>
      <c r="O2372" s="3">
        <f t="shared" si="1529"/>
        <v>0</v>
      </c>
      <c r="P2372" s="3">
        <f t="shared" si="1529"/>
        <v>0</v>
      </c>
      <c r="R2372" s="3">
        <f t="shared" si="1530"/>
        <v>0</v>
      </c>
      <c r="S2372" s="3">
        <f t="shared" si="1531"/>
        <v>0</v>
      </c>
      <c r="T2372" s="3">
        <f t="shared" si="1532"/>
        <v>0</v>
      </c>
      <c r="U2372" s="3">
        <f t="shared" si="1533"/>
        <v>0</v>
      </c>
    </row>
    <row r="2373" spans="2:21" s="1" customFormat="1" ht="15" hidden="1" customHeight="1" x14ac:dyDescent="0.3">
      <c r="B2373" s="4" t="s">
        <v>4462</v>
      </c>
      <c r="C2373" s="4" t="s">
        <v>4463</v>
      </c>
      <c r="D2373" s="3" t="s">
        <v>28</v>
      </c>
      <c r="E2373" s="18">
        <v>1</v>
      </c>
      <c r="F2373" s="18"/>
      <c r="G2373" s="18"/>
      <c r="H2373" s="18"/>
      <c r="I2373" s="18"/>
      <c r="J2373" s="97">
        <f t="shared" si="1526"/>
        <v>1</v>
      </c>
      <c r="K2373" s="3">
        <v>2500</v>
      </c>
      <c r="L2373" s="3">
        <f t="shared" si="1527"/>
        <v>2500</v>
      </c>
      <c r="M2373" s="3">
        <v>2500</v>
      </c>
      <c r="N2373" s="3">
        <f t="shared" si="1528"/>
        <v>2500</v>
      </c>
      <c r="O2373" s="3">
        <f t="shared" si="1529"/>
        <v>0</v>
      </c>
      <c r="P2373" s="3">
        <f t="shared" si="1529"/>
        <v>0</v>
      </c>
      <c r="R2373" s="3">
        <f t="shared" si="1530"/>
        <v>0</v>
      </c>
      <c r="S2373" s="3">
        <f t="shared" si="1531"/>
        <v>0</v>
      </c>
      <c r="T2373" s="3">
        <f t="shared" si="1532"/>
        <v>0</v>
      </c>
      <c r="U2373" s="3">
        <f t="shared" si="1533"/>
        <v>0</v>
      </c>
    </row>
    <row r="2374" spans="2:21" s="1" customFormat="1" ht="15" hidden="1" customHeight="1" x14ac:dyDescent="0.3">
      <c r="B2374" s="4" t="s">
        <v>4464</v>
      </c>
      <c r="C2374" s="4" t="s">
        <v>4465</v>
      </c>
      <c r="D2374" s="3" t="s">
        <v>28</v>
      </c>
      <c r="E2374" s="18">
        <v>1</v>
      </c>
      <c r="F2374" s="18"/>
      <c r="G2374" s="18"/>
      <c r="H2374" s="18"/>
      <c r="I2374" s="18"/>
      <c r="J2374" s="97">
        <f t="shared" si="1526"/>
        <v>1</v>
      </c>
      <c r="K2374" s="3">
        <v>472500</v>
      </c>
      <c r="L2374" s="3">
        <f t="shared" si="1527"/>
        <v>472500</v>
      </c>
      <c r="M2374" s="3">
        <v>472500</v>
      </c>
      <c r="N2374" s="3">
        <f t="shared" si="1528"/>
        <v>472500</v>
      </c>
      <c r="O2374" s="3">
        <f t="shared" si="1529"/>
        <v>0</v>
      </c>
      <c r="P2374" s="3">
        <f t="shared" si="1529"/>
        <v>0</v>
      </c>
      <c r="R2374" s="3">
        <f t="shared" si="1530"/>
        <v>0</v>
      </c>
      <c r="S2374" s="3">
        <f t="shared" si="1531"/>
        <v>0</v>
      </c>
      <c r="T2374" s="3">
        <f t="shared" si="1532"/>
        <v>0</v>
      </c>
      <c r="U2374" s="3">
        <f t="shared" si="1533"/>
        <v>0</v>
      </c>
    </row>
    <row r="2375" spans="2:21" s="1" customFormat="1" ht="15" hidden="1" customHeight="1" x14ac:dyDescent="0.3">
      <c r="B2375" s="4" t="s">
        <v>4466</v>
      </c>
      <c r="C2375" s="4" t="s">
        <v>4467</v>
      </c>
      <c r="D2375" s="3" t="s">
        <v>28</v>
      </c>
      <c r="E2375" s="18">
        <v>1</v>
      </c>
      <c r="F2375" s="18"/>
      <c r="G2375" s="18"/>
      <c r="H2375" s="18"/>
      <c r="I2375" s="18"/>
      <c r="J2375" s="97">
        <f t="shared" si="1526"/>
        <v>1</v>
      </c>
      <c r="K2375" s="3">
        <v>79700</v>
      </c>
      <c r="L2375" s="3">
        <f t="shared" si="1527"/>
        <v>79700</v>
      </c>
      <c r="M2375" s="3">
        <v>79700</v>
      </c>
      <c r="N2375" s="3">
        <f t="shared" si="1528"/>
        <v>79700</v>
      </c>
      <c r="O2375" s="3">
        <f t="shared" si="1529"/>
        <v>0</v>
      </c>
      <c r="P2375" s="3">
        <f t="shared" si="1529"/>
        <v>0</v>
      </c>
      <c r="R2375" s="3">
        <f t="shared" si="1530"/>
        <v>0</v>
      </c>
      <c r="S2375" s="3">
        <f t="shared" si="1531"/>
        <v>0</v>
      </c>
      <c r="T2375" s="3">
        <f t="shared" si="1532"/>
        <v>0</v>
      </c>
      <c r="U2375" s="3">
        <f t="shared" si="1533"/>
        <v>0</v>
      </c>
    </row>
    <row r="2376" spans="2:21" s="1" customFormat="1" ht="15" hidden="1" customHeight="1" x14ac:dyDescent="0.3">
      <c r="B2376" s="4" t="s">
        <v>4468</v>
      </c>
      <c r="C2376" s="4" t="s">
        <v>4469</v>
      </c>
      <c r="D2376" s="3" t="s">
        <v>28</v>
      </c>
      <c r="E2376" s="18">
        <v>1</v>
      </c>
      <c r="F2376" s="18"/>
      <c r="G2376" s="18"/>
      <c r="H2376" s="18"/>
      <c r="I2376" s="18"/>
      <c r="J2376" s="97">
        <f t="shared" si="1526"/>
        <v>1</v>
      </c>
      <c r="K2376" s="3">
        <v>115500</v>
      </c>
      <c r="L2376" s="3">
        <f t="shared" si="1527"/>
        <v>115500</v>
      </c>
      <c r="M2376" s="3">
        <v>115500</v>
      </c>
      <c r="N2376" s="3">
        <f t="shared" si="1528"/>
        <v>115500</v>
      </c>
      <c r="O2376" s="3">
        <f t="shared" si="1529"/>
        <v>0</v>
      </c>
      <c r="P2376" s="3">
        <f t="shared" si="1529"/>
        <v>0</v>
      </c>
      <c r="R2376" s="3">
        <f t="shared" si="1530"/>
        <v>0</v>
      </c>
      <c r="S2376" s="3">
        <f t="shared" si="1531"/>
        <v>0</v>
      </c>
      <c r="T2376" s="3">
        <f t="shared" si="1532"/>
        <v>0</v>
      </c>
      <c r="U2376" s="3">
        <f t="shared" si="1533"/>
        <v>0</v>
      </c>
    </row>
    <row r="2377" spans="2:21" s="1" customFormat="1" ht="15" hidden="1" customHeight="1" x14ac:dyDescent="0.3">
      <c r="B2377" s="4" t="s">
        <v>4470</v>
      </c>
      <c r="C2377" s="4" t="s">
        <v>4471</v>
      </c>
      <c r="D2377" s="3" t="s">
        <v>28</v>
      </c>
      <c r="E2377" s="18">
        <v>6</v>
      </c>
      <c r="F2377" s="18"/>
      <c r="G2377" s="18"/>
      <c r="H2377" s="18"/>
      <c r="I2377" s="18"/>
      <c r="J2377" s="97">
        <f t="shared" ref="J2377:J2401" si="1534">SUM(E2377:I2377)</f>
        <v>6</v>
      </c>
      <c r="K2377" s="3">
        <v>17813.25</v>
      </c>
      <c r="L2377" s="3">
        <f t="shared" si="1527"/>
        <v>106879.5</v>
      </c>
      <c r="M2377" s="3">
        <v>17813.25</v>
      </c>
      <c r="N2377" s="3">
        <f t="shared" si="1528"/>
        <v>106879.5</v>
      </c>
      <c r="O2377" s="3">
        <f t="shared" si="1529"/>
        <v>0</v>
      </c>
      <c r="P2377" s="3">
        <f t="shared" si="1529"/>
        <v>0</v>
      </c>
      <c r="R2377" s="3">
        <f t="shared" ref="R2377:R2401" si="1535">+ROUND($K2377*F2377,2)</f>
        <v>0</v>
      </c>
      <c r="S2377" s="3">
        <f t="shared" ref="S2377:S2401" si="1536">+ROUND($K2377*G2377,2)</f>
        <v>0</v>
      </c>
      <c r="T2377" s="3">
        <f t="shared" ref="T2377:T2401" si="1537">+ROUND($K2377*H2377,2)</f>
        <v>0</v>
      </c>
      <c r="U2377" s="3">
        <f t="shared" ref="U2377:U2401" si="1538">+ROUND($K2377*I2377,2)</f>
        <v>0</v>
      </c>
    </row>
    <row r="2378" spans="2:21" s="1" customFormat="1" ht="15" hidden="1" customHeight="1" x14ac:dyDescent="0.3">
      <c r="B2378" s="4" t="s">
        <v>4472</v>
      </c>
      <c r="C2378" s="4" t="s">
        <v>4473</v>
      </c>
      <c r="D2378" s="3" t="s">
        <v>28</v>
      </c>
      <c r="E2378" s="18">
        <v>1</v>
      </c>
      <c r="F2378" s="18"/>
      <c r="G2378" s="18"/>
      <c r="H2378" s="18"/>
      <c r="I2378" s="18"/>
      <c r="J2378" s="97">
        <f t="shared" si="1534"/>
        <v>1</v>
      </c>
      <c r="K2378" s="3">
        <v>595000</v>
      </c>
      <c r="L2378" s="3">
        <f t="shared" si="1527"/>
        <v>595000</v>
      </c>
      <c r="M2378" s="3">
        <v>595000</v>
      </c>
      <c r="N2378" s="3">
        <f t="shared" si="1528"/>
        <v>595000</v>
      </c>
      <c r="O2378" s="3">
        <f t="shared" si="1529"/>
        <v>0</v>
      </c>
      <c r="P2378" s="3">
        <f t="shared" si="1529"/>
        <v>0</v>
      </c>
      <c r="R2378" s="3">
        <f t="shared" si="1535"/>
        <v>0</v>
      </c>
      <c r="S2378" s="3">
        <f t="shared" si="1536"/>
        <v>0</v>
      </c>
      <c r="T2378" s="3">
        <f t="shared" si="1537"/>
        <v>0</v>
      </c>
      <c r="U2378" s="3">
        <f t="shared" si="1538"/>
        <v>0</v>
      </c>
    </row>
    <row r="2379" spans="2:21" s="1" customFormat="1" ht="15" hidden="1" customHeight="1" x14ac:dyDescent="0.3">
      <c r="B2379" s="4" t="s">
        <v>4474</v>
      </c>
      <c r="C2379" s="4" t="s">
        <v>4475</v>
      </c>
      <c r="D2379" s="3" t="s">
        <v>28</v>
      </c>
      <c r="E2379" s="18">
        <v>1</v>
      </c>
      <c r="F2379" s="18"/>
      <c r="G2379" s="18"/>
      <c r="H2379" s="18"/>
      <c r="I2379" s="18"/>
      <c r="J2379" s="97">
        <f t="shared" si="1534"/>
        <v>1</v>
      </c>
      <c r="K2379" s="3">
        <v>745000</v>
      </c>
      <c r="L2379" s="3">
        <f t="shared" si="1527"/>
        <v>745000</v>
      </c>
      <c r="M2379" s="3">
        <v>745000</v>
      </c>
      <c r="N2379" s="3">
        <f t="shared" si="1528"/>
        <v>745000</v>
      </c>
      <c r="O2379" s="3">
        <f t="shared" si="1529"/>
        <v>0</v>
      </c>
      <c r="P2379" s="3">
        <f t="shared" si="1529"/>
        <v>0</v>
      </c>
      <c r="R2379" s="3">
        <f t="shared" si="1535"/>
        <v>0</v>
      </c>
      <c r="S2379" s="3">
        <f t="shared" si="1536"/>
        <v>0</v>
      </c>
      <c r="T2379" s="3">
        <f t="shared" si="1537"/>
        <v>0</v>
      </c>
      <c r="U2379" s="3">
        <f t="shared" si="1538"/>
        <v>0</v>
      </c>
    </row>
    <row r="2380" spans="2:21" s="1" customFormat="1" ht="15" hidden="1" customHeight="1" x14ac:dyDescent="0.3">
      <c r="B2380" s="4" t="s">
        <v>4476</v>
      </c>
      <c r="C2380" s="4" t="s">
        <v>4477</v>
      </c>
      <c r="D2380" s="3" t="s">
        <v>28</v>
      </c>
      <c r="E2380" s="18">
        <v>15</v>
      </c>
      <c r="F2380" s="18"/>
      <c r="G2380" s="18"/>
      <c r="H2380" s="18"/>
      <c r="I2380" s="18"/>
      <c r="J2380" s="97">
        <f t="shared" si="1534"/>
        <v>15</v>
      </c>
      <c r="K2380" s="3">
        <v>46935.58</v>
      </c>
      <c r="L2380" s="3">
        <f t="shared" si="1527"/>
        <v>704033.7</v>
      </c>
      <c r="M2380" s="3">
        <v>46935.58</v>
      </c>
      <c r="N2380" s="3">
        <f t="shared" si="1528"/>
        <v>704033.7</v>
      </c>
      <c r="O2380" s="3">
        <f t="shared" si="1529"/>
        <v>0</v>
      </c>
      <c r="P2380" s="3">
        <f t="shared" si="1529"/>
        <v>0</v>
      </c>
      <c r="R2380" s="3">
        <f t="shared" si="1535"/>
        <v>0</v>
      </c>
      <c r="S2380" s="3">
        <f t="shared" si="1536"/>
        <v>0</v>
      </c>
      <c r="T2380" s="3">
        <f t="shared" si="1537"/>
        <v>0</v>
      </c>
      <c r="U2380" s="3">
        <f t="shared" si="1538"/>
        <v>0</v>
      </c>
    </row>
    <row r="2381" spans="2:21" s="1" customFormat="1" ht="15" hidden="1" customHeight="1" x14ac:dyDescent="0.3">
      <c r="B2381" s="4" t="s">
        <v>4478</v>
      </c>
      <c r="C2381" s="4" t="s">
        <v>4479</v>
      </c>
      <c r="D2381" s="3" t="s">
        <v>28</v>
      </c>
      <c r="E2381" s="18">
        <v>1</v>
      </c>
      <c r="F2381" s="18"/>
      <c r="G2381" s="18"/>
      <c r="H2381" s="18"/>
      <c r="I2381" s="18"/>
      <c r="J2381" s="97">
        <f t="shared" si="1534"/>
        <v>1</v>
      </c>
      <c r="K2381" s="3">
        <v>55941.94</v>
      </c>
      <c r="L2381" s="3">
        <f t="shared" si="1527"/>
        <v>55941.94</v>
      </c>
      <c r="M2381" s="3">
        <v>55941.94</v>
      </c>
      <c r="N2381" s="3">
        <f t="shared" si="1528"/>
        <v>55941.94</v>
      </c>
      <c r="O2381" s="3">
        <f t="shared" si="1529"/>
        <v>0</v>
      </c>
      <c r="P2381" s="3">
        <f t="shared" si="1529"/>
        <v>0</v>
      </c>
      <c r="R2381" s="3">
        <f t="shared" si="1535"/>
        <v>0</v>
      </c>
      <c r="S2381" s="3">
        <f t="shared" si="1536"/>
        <v>0</v>
      </c>
      <c r="T2381" s="3">
        <f t="shared" si="1537"/>
        <v>0</v>
      </c>
      <c r="U2381" s="3">
        <f t="shared" si="1538"/>
        <v>0</v>
      </c>
    </row>
    <row r="2382" spans="2:21" s="1" customFormat="1" ht="15" hidden="1" customHeight="1" x14ac:dyDescent="0.3">
      <c r="B2382" s="4" t="s">
        <v>4480</v>
      </c>
      <c r="C2382" s="4" t="s">
        <v>4481</v>
      </c>
      <c r="D2382" s="3" t="s">
        <v>28</v>
      </c>
      <c r="E2382" s="18">
        <v>1</v>
      </c>
      <c r="F2382" s="18"/>
      <c r="G2382" s="18"/>
      <c r="H2382" s="18"/>
      <c r="I2382" s="18"/>
      <c r="J2382" s="97">
        <f t="shared" si="1534"/>
        <v>1</v>
      </c>
      <c r="K2382" s="3">
        <v>790266.67</v>
      </c>
      <c r="L2382" s="3">
        <f t="shared" si="1527"/>
        <v>790266.67</v>
      </c>
      <c r="M2382" s="3">
        <v>790266.67</v>
      </c>
      <c r="N2382" s="3">
        <f t="shared" si="1528"/>
        <v>790266.67</v>
      </c>
      <c r="O2382" s="3">
        <f t="shared" si="1529"/>
        <v>0</v>
      </c>
      <c r="P2382" s="3">
        <f t="shared" si="1529"/>
        <v>0</v>
      </c>
      <c r="R2382" s="3">
        <f t="shared" si="1535"/>
        <v>0</v>
      </c>
      <c r="S2382" s="3">
        <f t="shared" si="1536"/>
        <v>0</v>
      </c>
      <c r="T2382" s="3">
        <f t="shared" si="1537"/>
        <v>0</v>
      </c>
      <c r="U2382" s="3">
        <f t="shared" si="1538"/>
        <v>0</v>
      </c>
    </row>
    <row r="2383" spans="2:21" s="1" customFormat="1" ht="15" hidden="1" customHeight="1" x14ac:dyDescent="0.3">
      <c r="B2383" s="4" t="s">
        <v>4482</v>
      </c>
      <c r="C2383" s="4" t="s">
        <v>4483</v>
      </c>
      <c r="D2383" s="3" t="s">
        <v>28</v>
      </c>
      <c r="E2383" s="18">
        <v>2</v>
      </c>
      <c r="F2383" s="18"/>
      <c r="G2383" s="18"/>
      <c r="H2383" s="18"/>
      <c r="I2383" s="18"/>
      <c r="J2383" s="97">
        <f t="shared" si="1534"/>
        <v>2</v>
      </c>
      <c r="K2383" s="3">
        <v>102375</v>
      </c>
      <c r="L2383" s="3">
        <f t="shared" si="1527"/>
        <v>204750</v>
      </c>
      <c r="M2383" s="3">
        <v>102375</v>
      </c>
      <c r="N2383" s="3">
        <f t="shared" si="1528"/>
        <v>204750</v>
      </c>
      <c r="O2383" s="3">
        <f t="shared" si="1529"/>
        <v>0</v>
      </c>
      <c r="P2383" s="3">
        <f t="shared" si="1529"/>
        <v>0</v>
      </c>
      <c r="R2383" s="3">
        <f t="shared" si="1535"/>
        <v>0</v>
      </c>
      <c r="S2383" s="3">
        <f t="shared" si="1536"/>
        <v>0</v>
      </c>
      <c r="T2383" s="3">
        <f t="shared" si="1537"/>
        <v>0</v>
      </c>
      <c r="U2383" s="3">
        <f t="shared" si="1538"/>
        <v>0</v>
      </c>
    </row>
    <row r="2384" spans="2:21" s="1" customFormat="1" ht="15" hidden="1" customHeight="1" x14ac:dyDescent="0.3">
      <c r="B2384" s="4" t="s">
        <v>4484</v>
      </c>
      <c r="C2384" s="4" t="s">
        <v>4485</v>
      </c>
      <c r="D2384" s="3" t="s">
        <v>28</v>
      </c>
      <c r="E2384" s="18">
        <v>1</v>
      </c>
      <c r="F2384" s="18"/>
      <c r="G2384" s="18"/>
      <c r="H2384" s="18"/>
      <c r="I2384" s="18"/>
      <c r="J2384" s="97">
        <f t="shared" si="1534"/>
        <v>1</v>
      </c>
      <c r="K2384" s="3">
        <v>122850</v>
      </c>
      <c r="L2384" s="3">
        <f t="shared" si="1527"/>
        <v>122850</v>
      </c>
      <c r="M2384" s="3">
        <v>122850</v>
      </c>
      <c r="N2384" s="3">
        <f t="shared" si="1528"/>
        <v>122850</v>
      </c>
      <c r="O2384" s="3">
        <f t="shared" si="1529"/>
        <v>0</v>
      </c>
      <c r="P2384" s="3">
        <f t="shared" si="1529"/>
        <v>0</v>
      </c>
      <c r="R2384" s="3">
        <f t="shared" si="1535"/>
        <v>0</v>
      </c>
      <c r="S2384" s="3">
        <f t="shared" si="1536"/>
        <v>0</v>
      </c>
      <c r="T2384" s="3">
        <f t="shared" si="1537"/>
        <v>0</v>
      </c>
      <c r="U2384" s="3">
        <f t="shared" si="1538"/>
        <v>0</v>
      </c>
    </row>
    <row r="2385" spans="2:21" s="1" customFormat="1" ht="15" hidden="1" customHeight="1" x14ac:dyDescent="0.3">
      <c r="B2385" s="4" t="s">
        <v>4486</v>
      </c>
      <c r="C2385" s="4" t="s">
        <v>4487</v>
      </c>
      <c r="D2385" s="3" t="s">
        <v>28</v>
      </c>
      <c r="E2385" s="18">
        <v>1</v>
      </c>
      <c r="F2385" s="18"/>
      <c r="G2385" s="18"/>
      <c r="H2385" s="18"/>
      <c r="I2385" s="18"/>
      <c r="J2385" s="97">
        <f t="shared" si="1534"/>
        <v>1</v>
      </c>
      <c r="K2385" s="3">
        <v>131132.5</v>
      </c>
      <c r="L2385" s="3">
        <f t="shared" si="1527"/>
        <v>131132.5</v>
      </c>
      <c r="M2385" s="3">
        <v>131132.5</v>
      </c>
      <c r="N2385" s="3">
        <f t="shared" si="1528"/>
        <v>131132.5</v>
      </c>
      <c r="O2385" s="3">
        <f t="shared" si="1529"/>
        <v>0</v>
      </c>
      <c r="P2385" s="3">
        <f t="shared" si="1529"/>
        <v>0</v>
      </c>
      <c r="R2385" s="3">
        <f t="shared" si="1535"/>
        <v>0</v>
      </c>
      <c r="S2385" s="3">
        <f t="shared" si="1536"/>
        <v>0</v>
      </c>
      <c r="T2385" s="3">
        <f t="shared" si="1537"/>
        <v>0</v>
      </c>
      <c r="U2385" s="3">
        <f t="shared" si="1538"/>
        <v>0</v>
      </c>
    </row>
    <row r="2386" spans="2:21" s="1" customFormat="1" ht="15" hidden="1" customHeight="1" x14ac:dyDescent="0.3">
      <c r="B2386" s="4" t="s">
        <v>4488</v>
      </c>
      <c r="C2386" s="4" t="s">
        <v>4489</v>
      </c>
      <c r="D2386" s="3" t="s">
        <v>28</v>
      </c>
      <c r="E2386" s="18">
        <v>21</v>
      </c>
      <c r="F2386" s="18"/>
      <c r="G2386" s="18"/>
      <c r="H2386" s="18"/>
      <c r="I2386" s="18"/>
      <c r="J2386" s="97">
        <f t="shared" si="1534"/>
        <v>21</v>
      </c>
      <c r="K2386" s="3">
        <v>64622.11</v>
      </c>
      <c r="L2386" s="3">
        <f t="shared" si="1527"/>
        <v>1357064.31</v>
      </c>
      <c r="M2386" s="3">
        <v>64622.11</v>
      </c>
      <c r="N2386" s="3">
        <f t="shared" si="1528"/>
        <v>1357064.31</v>
      </c>
      <c r="O2386" s="3">
        <f t="shared" si="1529"/>
        <v>0</v>
      </c>
      <c r="P2386" s="3">
        <f t="shared" si="1529"/>
        <v>0</v>
      </c>
      <c r="R2386" s="3">
        <f t="shared" si="1535"/>
        <v>0</v>
      </c>
      <c r="S2386" s="3">
        <f t="shared" si="1536"/>
        <v>0</v>
      </c>
      <c r="T2386" s="3">
        <f t="shared" si="1537"/>
        <v>0</v>
      </c>
      <c r="U2386" s="3">
        <f t="shared" si="1538"/>
        <v>0</v>
      </c>
    </row>
    <row r="2387" spans="2:21" s="1" customFormat="1" ht="15" hidden="1" customHeight="1" x14ac:dyDescent="0.3">
      <c r="B2387" s="4" t="s">
        <v>4490</v>
      </c>
      <c r="C2387" s="4" t="s">
        <v>4491</v>
      </c>
      <c r="D2387" s="3" t="s">
        <v>28</v>
      </c>
      <c r="E2387" s="18">
        <v>2</v>
      </c>
      <c r="F2387" s="18"/>
      <c r="G2387" s="18"/>
      <c r="H2387" s="18"/>
      <c r="I2387" s="18"/>
      <c r="J2387" s="97">
        <f t="shared" si="1534"/>
        <v>2</v>
      </c>
      <c r="K2387" s="3">
        <v>46585.75</v>
      </c>
      <c r="L2387" s="3">
        <f t="shared" si="1527"/>
        <v>93171.5</v>
      </c>
      <c r="M2387" s="3">
        <v>46585.75</v>
      </c>
      <c r="N2387" s="3">
        <f t="shared" si="1528"/>
        <v>93171.5</v>
      </c>
      <c r="O2387" s="3">
        <f t="shared" si="1529"/>
        <v>0</v>
      </c>
      <c r="P2387" s="3">
        <f t="shared" si="1529"/>
        <v>0</v>
      </c>
      <c r="R2387" s="3">
        <f t="shared" si="1535"/>
        <v>0</v>
      </c>
      <c r="S2387" s="3">
        <f t="shared" si="1536"/>
        <v>0</v>
      </c>
      <c r="T2387" s="3">
        <f t="shared" si="1537"/>
        <v>0</v>
      </c>
      <c r="U2387" s="3">
        <f t="shared" si="1538"/>
        <v>0</v>
      </c>
    </row>
    <row r="2388" spans="2:21" s="1" customFormat="1" ht="15" hidden="1" customHeight="1" x14ac:dyDescent="0.3">
      <c r="B2388" s="4" t="s">
        <v>4492</v>
      </c>
      <c r="C2388" s="4" t="s">
        <v>4493</v>
      </c>
      <c r="D2388" s="3" t="s">
        <v>28</v>
      </c>
      <c r="E2388" s="18">
        <v>2</v>
      </c>
      <c r="F2388" s="18"/>
      <c r="G2388" s="18"/>
      <c r="H2388" s="18"/>
      <c r="I2388" s="18"/>
      <c r="J2388" s="97">
        <f t="shared" si="1534"/>
        <v>2</v>
      </c>
      <c r="K2388" s="3">
        <v>161303.54</v>
      </c>
      <c r="L2388" s="3">
        <f t="shared" si="1527"/>
        <v>322607.08</v>
      </c>
      <c r="M2388" s="3">
        <v>161303.54</v>
      </c>
      <c r="N2388" s="3">
        <f t="shared" si="1528"/>
        <v>322607.08</v>
      </c>
      <c r="O2388" s="3">
        <f t="shared" si="1529"/>
        <v>0</v>
      </c>
      <c r="P2388" s="3">
        <f t="shared" si="1529"/>
        <v>0</v>
      </c>
      <c r="R2388" s="3">
        <f t="shared" si="1535"/>
        <v>0</v>
      </c>
      <c r="S2388" s="3">
        <f t="shared" si="1536"/>
        <v>0</v>
      </c>
      <c r="T2388" s="3">
        <f t="shared" si="1537"/>
        <v>0</v>
      </c>
      <c r="U2388" s="3">
        <f t="shared" si="1538"/>
        <v>0</v>
      </c>
    </row>
    <row r="2389" spans="2:21" s="1" customFormat="1" ht="15" hidden="1" customHeight="1" x14ac:dyDescent="0.3">
      <c r="B2389" s="4" t="s">
        <v>4494</v>
      </c>
      <c r="C2389" s="4" t="s">
        <v>4495</v>
      </c>
      <c r="D2389" s="3" t="s">
        <v>28</v>
      </c>
      <c r="E2389" s="18">
        <v>2</v>
      </c>
      <c r="F2389" s="18"/>
      <c r="G2389" s="18"/>
      <c r="H2389" s="18"/>
      <c r="I2389" s="18"/>
      <c r="J2389" s="97">
        <f t="shared" si="1534"/>
        <v>2</v>
      </c>
      <c r="K2389" s="3">
        <v>4794.9399999999996</v>
      </c>
      <c r="L2389" s="3">
        <f t="shared" si="1527"/>
        <v>9589.8799999999992</v>
      </c>
      <c r="M2389" s="3">
        <v>4794.9399999999996</v>
      </c>
      <c r="N2389" s="3">
        <f t="shared" si="1528"/>
        <v>9589.8799999999992</v>
      </c>
      <c r="O2389" s="3">
        <f t="shared" si="1529"/>
        <v>0</v>
      </c>
      <c r="P2389" s="3">
        <f t="shared" si="1529"/>
        <v>0</v>
      </c>
      <c r="R2389" s="3">
        <f t="shared" si="1535"/>
        <v>0</v>
      </c>
      <c r="S2389" s="3">
        <f t="shared" si="1536"/>
        <v>0</v>
      </c>
      <c r="T2389" s="3">
        <f t="shared" si="1537"/>
        <v>0</v>
      </c>
      <c r="U2389" s="3">
        <f t="shared" si="1538"/>
        <v>0</v>
      </c>
    </row>
    <row r="2390" spans="2:21" s="1" customFormat="1" ht="15" hidden="1" customHeight="1" x14ac:dyDescent="0.3">
      <c r="B2390" s="4" t="s">
        <v>4496</v>
      </c>
      <c r="C2390" s="4" t="s">
        <v>4497</v>
      </c>
      <c r="D2390" s="3" t="s">
        <v>28</v>
      </c>
      <c r="E2390" s="18">
        <v>2</v>
      </c>
      <c r="F2390" s="18"/>
      <c r="G2390" s="18"/>
      <c r="H2390" s="18"/>
      <c r="I2390" s="18"/>
      <c r="J2390" s="97">
        <f t="shared" si="1534"/>
        <v>2</v>
      </c>
      <c r="K2390" s="3">
        <v>7847.46</v>
      </c>
      <c r="L2390" s="3">
        <f t="shared" si="1527"/>
        <v>15694.92</v>
      </c>
      <c r="M2390" s="3">
        <v>7847.46</v>
      </c>
      <c r="N2390" s="3">
        <f t="shared" si="1528"/>
        <v>15694.92</v>
      </c>
      <c r="O2390" s="3">
        <f t="shared" si="1529"/>
        <v>0</v>
      </c>
      <c r="P2390" s="3">
        <f t="shared" si="1529"/>
        <v>0</v>
      </c>
      <c r="R2390" s="3">
        <f t="shared" si="1535"/>
        <v>0</v>
      </c>
      <c r="S2390" s="3">
        <f t="shared" si="1536"/>
        <v>0</v>
      </c>
      <c r="T2390" s="3">
        <f t="shared" si="1537"/>
        <v>0</v>
      </c>
      <c r="U2390" s="3">
        <f t="shared" si="1538"/>
        <v>0</v>
      </c>
    </row>
    <row r="2391" spans="2:21" s="1" customFormat="1" ht="15" hidden="1" customHeight="1" x14ac:dyDescent="0.3">
      <c r="B2391" s="4" t="s">
        <v>4498</v>
      </c>
      <c r="C2391" s="4" t="s">
        <v>4499</v>
      </c>
      <c r="D2391" s="3" t="s">
        <v>28</v>
      </c>
      <c r="E2391" s="18">
        <v>32</v>
      </c>
      <c r="F2391" s="18"/>
      <c r="G2391" s="18"/>
      <c r="H2391" s="18"/>
      <c r="I2391" s="18"/>
      <c r="J2391" s="97">
        <f t="shared" si="1534"/>
        <v>32</v>
      </c>
      <c r="K2391" s="3">
        <v>9723.2000000000007</v>
      </c>
      <c r="L2391" s="3">
        <f t="shared" si="1527"/>
        <v>311142.40000000002</v>
      </c>
      <c r="M2391" s="3">
        <v>9723.2000000000007</v>
      </c>
      <c r="N2391" s="3">
        <f t="shared" si="1528"/>
        <v>311142.40000000002</v>
      </c>
      <c r="O2391" s="3">
        <f t="shared" si="1529"/>
        <v>0</v>
      </c>
      <c r="P2391" s="3">
        <f t="shared" si="1529"/>
        <v>0</v>
      </c>
      <c r="R2391" s="3">
        <f t="shared" si="1535"/>
        <v>0</v>
      </c>
      <c r="S2391" s="3">
        <f t="shared" si="1536"/>
        <v>0</v>
      </c>
      <c r="T2391" s="3">
        <f t="shared" si="1537"/>
        <v>0</v>
      </c>
      <c r="U2391" s="3">
        <f t="shared" si="1538"/>
        <v>0</v>
      </c>
    </row>
    <row r="2392" spans="2:21" s="1" customFormat="1" ht="15" hidden="1" customHeight="1" x14ac:dyDescent="0.3">
      <c r="B2392" s="4" t="s">
        <v>4500</v>
      </c>
      <c r="C2392" s="4" t="s">
        <v>4501</v>
      </c>
      <c r="D2392" s="3" t="s">
        <v>28</v>
      </c>
      <c r="E2392" s="18">
        <v>2</v>
      </c>
      <c r="F2392" s="18"/>
      <c r="G2392" s="18"/>
      <c r="H2392" s="18"/>
      <c r="I2392" s="18"/>
      <c r="J2392" s="97">
        <f t="shared" si="1534"/>
        <v>2</v>
      </c>
      <c r="K2392" s="3">
        <v>2439.89</v>
      </c>
      <c r="L2392" s="3">
        <f t="shared" si="1527"/>
        <v>4879.78</v>
      </c>
      <c r="M2392" s="3">
        <v>2439.89</v>
      </c>
      <c r="N2392" s="3">
        <f t="shared" si="1528"/>
        <v>4879.78</v>
      </c>
      <c r="O2392" s="3">
        <f t="shared" si="1529"/>
        <v>0</v>
      </c>
      <c r="P2392" s="3">
        <f t="shared" si="1529"/>
        <v>0</v>
      </c>
      <c r="R2392" s="3">
        <f t="shared" si="1535"/>
        <v>0</v>
      </c>
      <c r="S2392" s="3">
        <f t="shared" si="1536"/>
        <v>0</v>
      </c>
      <c r="T2392" s="3">
        <f t="shared" si="1537"/>
        <v>0</v>
      </c>
      <c r="U2392" s="3">
        <f t="shared" si="1538"/>
        <v>0</v>
      </c>
    </row>
    <row r="2393" spans="2:21" s="1" customFormat="1" ht="15" hidden="1" customHeight="1" x14ac:dyDescent="0.3">
      <c r="B2393" s="4" t="s">
        <v>4502</v>
      </c>
      <c r="C2393" s="4" t="s">
        <v>4503</v>
      </c>
      <c r="D2393" s="3" t="s">
        <v>28</v>
      </c>
      <c r="E2393" s="18">
        <v>4</v>
      </c>
      <c r="F2393" s="18"/>
      <c r="G2393" s="18"/>
      <c r="H2393" s="18"/>
      <c r="I2393" s="18"/>
      <c r="J2393" s="97">
        <f t="shared" si="1534"/>
        <v>4</v>
      </c>
      <c r="K2393" s="3">
        <v>17216.23</v>
      </c>
      <c r="L2393" s="3">
        <f t="shared" si="1527"/>
        <v>68864.92</v>
      </c>
      <c r="M2393" s="3">
        <v>17216.23</v>
      </c>
      <c r="N2393" s="3">
        <f t="shared" si="1528"/>
        <v>68864.92</v>
      </c>
      <c r="O2393" s="3">
        <f t="shared" si="1529"/>
        <v>0</v>
      </c>
      <c r="P2393" s="3">
        <f t="shared" si="1529"/>
        <v>0</v>
      </c>
      <c r="R2393" s="3">
        <f t="shared" si="1535"/>
        <v>0</v>
      </c>
      <c r="S2393" s="3">
        <f t="shared" si="1536"/>
        <v>0</v>
      </c>
      <c r="T2393" s="3">
        <f t="shared" si="1537"/>
        <v>0</v>
      </c>
      <c r="U2393" s="3">
        <f t="shared" si="1538"/>
        <v>0</v>
      </c>
    </row>
    <row r="2394" spans="2:21" s="1" customFormat="1" ht="15" hidden="1" customHeight="1" x14ac:dyDescent="0.3">
      <c r="B2394" s="4" t="s">
        <v>4504</v>
      </c>
      <c r="C2394" s="4" t="s">
        <v>4505</v>
      </c>
      <c r="D2394" s="3" t="s">
        <v>28</v>
      </c>
      <c r="E2394" s="18">
        <v>2</v>
      </c>
      <c r="F2394" s="18"/>
      <c r="G2394" s="18"/>
      <c r="H2394" s="18"/>
      <c r="I2394" s="18"/>
      <c r="J2394" s="97">
        <f t="shared" si="1534"/>
        <v>2</v>
      </c>
      <c r="K2394" s="3">
        <v>18900</v>
      </c>
      <c r="L2394" s="3">
        <f t="shared" si="1527"/>
        <v>37800</v>
      </c>
      <c r="M2394" s="3">
        <v>18900</v>
      </c>
      <c r="N2394" s="3">
        <f t="shared" si="1528"/>
        <v>37800</v>
      </c>
      <c r="O2394" s="3">
        <f t="shared" si="1529"/>
        <v>0</v>
      </c>
      <c r="P2394" s="3">
        <f t="shared" si="1529"/>
        <v>0</v>
      </c>
      <c r="R2394" s="3">
        <f t="shared" si="1535"/>
        <v>0</v>
      </c>
      <c r="S2394" s="3">
        <f t="shared" si="1536"/>
        <v>0</v>
      </c>
      <c r="T2394" s="3">
        <f t="shared" si="1537"/>
        <v>0</v>
      </c>
      <c r="U2394" s="3">
        <f t="shared" si="1538"/>
        <v>0</v>
      </c>
    </row>
    <row r="2395" spans="2:21" s="1" customFormat="1" ht="15" hidden="1" customHeight="1" x14ac:dyDescent="0.3">
      <c r="B2395" s="4" t="s">
        <v>4506</v>
      </c>
      <c r="C2395" s="4" t="s">
        <v>4507</v>
      </c>
      <c r="D2395" s="3" t="s">
        <v>28</v>
      </c>
      <c r="E2395" s="18">
        <v>20</v>
      </c>
      <c r="F2395" s="18"/>
      <c r="G2395" s="18"/>
      <c r="H2395" s="18"/>
      <c r="I2395" s="18"/>
      <c r="J2395" s="97">
        <f t="shared" si="1534"/>
        <v>20</v>
      </c>
      <c r="K2395" s="3">
        <v>22693.52</v>
      </c>
      <c r="L2395" s="3">
        <f t="shared" si="1527"/>
        <v>453870.4</v>
      </c>
      <c r="M2395" s="3">
        <v>22693.52</v>
      </c>
      <c r="N2395" s="3">
        <f t="shared" si="1528"/>
        <v>453870.4</v>
      </c>
      <c r="O2395" s="3">
        <f t="shared" si="1529"/>
        <v>0</v>
      </c>
      <c r="P2395" s="3">
        <f t="shared" si="1529"/>
        <v>0</v>
      </c>
      <c r="R2395" s="3">
        <f t="shared" si="1535"/>
        <v>0</v>
      </c>
      <c r="S2395" s="3">
        <f t="shared" si="1536"/>
        <v>0</v>
      </c>
      <c r="T2395" s="3">
        <f t="shared" si="1537"/>
        <v>0</v>
      </c>
      <c r="U2395" s="3">
        <f t="shared" si="1538"/>
        <v>0</v>
      </c>
    </row>
    <row r="2396" spans="2:21" s="1" customFormat="1" ht="15" hidden="1" customHeight="1" x14ac:dyDescent="0.3">
      <c r="B2396" s="4" t="s">
        <v>4508</v>
      </c>
      <c r="C2396" s="4" t="s">
        <v>4509</v>
      </c>
      <c r="D2396" s="3" t="s">
        <v>28</v>
      </c>
      <c r="E2396" s="18">
        <v>15</v>
      </c>
      <c r="F2396" s="18"/>
      <c r="G2396" s="18"/>
      <c r="H2396" s="18"/>
      <c r="I2396" s="18"/>
      <c r="J2396" s="97">
        <f t="shared" si="1534"/>
        <v>15</v>
      </c>
      <c r="K2396" s="3">
        <v>6678.62</v>
      </c>
      <c r="L2396" s="3">
        <f t="shared" si="1527"/>
        <v>100179.3</v>
      </c>
      <c r="M2396" s="3">
        <v>6678.62</v>
      </c>
      <c r="N2396" s="3">
        <f t="shared" si="1528"/>
        <v>100179.3</v>
      </c>
      <c r="O2396" s="3">
        <f t="shared" si="1529"/>
        <v>0</v>
      </c>
      <c r="P2396" s="3">
        <f t="shared" si="1529"/>
        <v>0</v>
      </c>
      <c r="R2396" s="3">
        <f t="shared" si="1535"/>
        <v>0</v>
      </c>
      <c r="S2396" s="3">
        <f t="shared" si="1536"/>
        <v>0</v>
      </c>
      <c r="T2396" s="3">
        <f t="shared" si="1537"/>
        <v>0</v>
      </c>
      <c r="U2396" s="3">
        <f t="shared" si="1538"/>
        <v>0</v>
      </c>
    </row>
    <row r="2397" spans="2:21" s="1" customFormat="1" ht="15" hidden="1" customHeight="1" x14ac:dyDescent="0.3">
      <c r="B2397" s="4" t="s">
        <v>4510</v>
      </c>
      <c r="C2397" s="4" t="s">
        <v>4511</v>
      </c>
      <c r="D2397" s="3" t="s">
        <v>28</v>
      </c>
      <c r="E2397" s="18">
        <v>12</v>
      </c>
      <c r="F2397" s="18"/>
      <c r="G2397" s="18"/>
      <c r="H2397" s="18"/>
      <c r="I2397" s="18"/>
      <c r="J2397" s="97">
        <f t="shared" si="1534"/>
        <v>12</v>
      </c>
      <c r="K2397" s="3">
        <v>4912.66</v>
      </c>
      <c r="L2397" s="3">
        <f t="shared" si="1527"/>
        <v>58951.92</v>
      </c>
      <c r="M2397" s="3">
        <v>4912.66</v>
      </c>
      <c r="N2397" s="3">
        <f t="shared" si="1528"/>
        <v>58951.92</v>
      </c>
      <c r="O2397" s="3">
        <f t="shared" si="1529"/>
        <v>0</v>
      </c>
      <c r="P2397" s="3">
        <f t="shared" si="1529"/>
        <v>0</v>
      </c>
      <c r="R2397" s="3">
        <f t="shared" si="1535"/>
        <v>0</v>
      </c>
      <c r="S2397" s="3">
        <f t="shared" si="1536"/>
        <v>0</v>
      </c>
      <c r="T2397" s="3">
        <f t="shared" si="1537"/>
        <v>0</v>
      </c>
      <c r="U2397" s="3">
        <f t="shared" si="1538"/>
        <v>0</v>
      </c>
    </row>
    <row r="2398" spans="2:21" s="1" customFormat="1" ht="15" hidden="1" customHeight="1" x14ac:dyDescent="0.3">
      <c r="B2398" s="4" t="s">
        <v>4512</v>
      </c>
      <c r="C2398" s="4" t="s">
        <v>4513</v>
      </c>
      <c r="D2398" s="3" t="s">
        <v>28</v>
      </c>
      <c r="E2398" s="18">
        <v>1</v>
      </c>
      <c r="F2398" s="18"/>
      <c r="G2398" s="18"/>
      <c r="H2398" s="18"/>
      <c r="I2398" s="18"/>
      <c r="J2398" s="97">
        <f t="shared" si="1534"/>
        <v>1</v>
      </c>
      <c r="K2398" s="3">
        <v>354390.84</v>
      </c>
      <c r="L2398" s="3">
        <f t="shared" si="1527"/>
        <v>354390.84</v>
      </c>
      <c r="M2398" s="3">
        <v>354390.84</v>
      </c>
      <c r="N2398" s="3">
        <f t="shared" si="1528"/>
        <v>354390.84</v>
      </c>
      <c r="O2398" s="3">
        <f t="shared" si="1529"/>
        <v>0</v>
      </c>
      <c r="P2398" s="3">
        <f t="shared" si="1529"/>
        <v>0</v>
      </c>
      <c r="R2398" s="3">
        <f t="shared" si="1535"/>
        <v>0</v>
      </c>
      <c r="S2398" s="3">
        <f t="shared" si="1536"/>
        <v>0</v>
      </c>
      <c r="T2398" s="3">
        <f t="shared" si="1537"/>
        <v>0</v>
      </c>
      <c r="U2398" s="3">
        <f t="shared" si="1538"/>
        <v>0</v>
      </c>
    </row>
    <row r="2399" spans="2:21" s="1" customFormat="1" ht="15" hidden="1" customHeight="1" x14ac:dyDescent="0.3">
      <c r="B2399" s="4" t="s">
        <v>4514</v>
      </c>
      <c r="C2399" s="4" t="s">
        <v>4515</v>
      </c>
      <c r="D2399" s="3" t="s">
        <v>28</v>
      </c>
      <c r="E2399" s="18">
        <v>2</v>
      </c>
      <c r="F2399" s="18"/>
      <c r="G2399" s="18"/>
      <c r="H2399" s="18"/>
      <c r="I2399" s="18"/>
      <c r="J2399" s="97">
        <f t="shared" si="1534"/>
        <v>2</v>
      </c>
      <c r="K2399" s="3">
        <v>359.91</v>
      </c>
      <c r="L2399" s="3">
        <f t="shared" si="1527"/>
        <v>719.82</v>
      </c>
      <c r="M2399" s="3">
        <v>359.91</v>
      </c>
      <c r="N2399" s="3">
        <f t="shared" si="1528"/>
        <v>719.82</v>
      </c>
      <c r="O2399" s="3">
        <f t="shared" si="1529"/>
        <v>0</v>
      </c>
      <c r="P2399" s="3">
        <f t="shared" si="1529"/>
        <v>0</v>
      </c>
      <c r="R2399" s="3">
        <f t="shared" si="1535"/>
        <v>0</v>
      </c>
      <c r="S2399" s="3">
        <f t="shared" si="1536"/>
        <v>0</v>
      </c>
      <c r="T2399" s="3">
        <f t="shared" si="1537"/>
        <v>0</v>
      </c>
      <c r="U2399" s="3">
        <f t="shared" si="1538"/>
        <v>0</v>
      </c>
    </row>
    <row r="2400" spans="2:21" s="1" customFormat="1" ht="15" hidden="1" customHeight="1" x14ac:dyDescent="0.3">
      <c r="B2400" s="4" t="s">
        <v>4516</v>
      </c>
      <c r="C2400" s="4" t="s">
        <v>4517</v>
      </c>
      <c r="D2400" s="3" t="s">
        <v>28</v>
      </c>
      <c r="E2400" s="18">
        <v>1</v>
      </c>
      <c r="F2400" s="18"/>
      <c r="G2400" s="18"/>
      <c r="H2400" s="18"/>
      <c r="I2400" s="18"/>
      <c r="J2400" s="97">
        <f t="shared" si="1534"/>
        <v>1</v>
      </c>
      <c r="K2400" s="3">
        <v>318.58</v>
      </c>
      <c r="L2400" s="3">
        <f t="shared" si="1527"/>
        <v>318.58</v>
      </c>
      <c r="M2400" s="3">
        <v>318.58</v>
      </c>
      <c r="N2400" s="3">
        <f t="shared" si="1528"/>
        <v>318.58</v>
      </c>
      <c r="O2400" s="3">
        <f t="shared" si="1529"/>
        <v>0</v>
      </c>
      <c r="P2400" s="3">
        <f t="shared" si="1529"/>
        <v>0</v>
      </c>
      <c r="R2400" s="3">
        <f t="shared" si="1535"/>
        <v>0</v>
      </c>
      <c r="S2400" s="3">
        <f t="shared" si="1536"/>
        <v>0</v>
      </c>
      <c r="T2400" s="3">
        <f t="shared" si="1537"/>
        <v>0</v>
      </c>
      <c r="U2400" s="3">
        <f t="shared" si="1538"/>
        <v>0</v>
      </c>
    </row>
    <row r="2401" spans="2:21" s="1" customFormat="1" ht="15" hidden="1" customHeight="1" x14ac:dyDescent="0.3">
      <c r="B2401" s="4" t="s">
        <v>4518</v>
      </c>
      <c r="C2401" s="4" t="s">
        <v>4519</v>
      </c>
      <c r="D2401" s="3" t="s">
        <v>28</v>
      </c>
      <c r="E2401" s="18">
        <v>1</v>
      </c>
      <c r="F2401" s="18"/>
      <c r="G2401" s="18"/>
      <c r="H2401" s="18"/>
      <c r="I2401" s="18"/>
      <c r="J2401" s="97">
        <f t="shared" si="1534"/>
        <v>1</v>
      </c>
      <c r="K2401" s="3">
        <v>41664</v>
      </c>
      <c r="L2401" s="3">
        <f t="shared" si="1527"/>
        <v>41664</v>
      </c>
      <c r="M2401" s="3">
        <v>41664</v>
      </c>
      <c r="N2401" s="3">
        <f t="shared" si="1528"/>
        <v>41664</v>
      </c>
      <c r="O2401" s="3">
        <f t="shared" si="1529"/>
        <v>0</v>
      </c>
      <c r="P2401" s="3">
        <f t="shared" si="1529"/>
        <v>0</v>
      </c>
      <c r="R2401" s="3">
        <f t="shared" si="1535"/>
        <v>0</v>
      </c>
      <c r="S2401" s="3">
        <f t="shared" si="1536"/>
        <v>0</v>
      </c>
      <c r="T2401" s="3">
        <f t="shared" si="1537"/>
        <v>0</v>
      </c>
      <c r="U2401" s="3">
        <f t="shared" si="1538"/>
        <v>0</v>
      </c>
    </row>
    <row r="2402" spans="2:21" s="1" customFormat="1" ht="25.2" hidden="1" customHeight="1" x14ac:dyDescent="0.3">
      <c r="B2402" s="10" t="s">
        <v>4520</v>
      </c>
      <c r="C2402" s="10" t="s">
        <v>4521</v>
      </c>
      <c r="D2402" s="11"/>
      <c r="E2402" s="16"/>
      <c r="F2402" s="16"/>
      <c r="G2402" s="16"/>
      <c r="H2402" s="16"/>
      <c r="I2402" s="16"/>
      <c r="J2402" s="16"/>
      <c r="K2402" s="11"/>
      <c r="L2402" s="11">
        <f>SUM(L2403:L2519)</f>
        <v>2475170.2300000004</v>
      </c>
      <c r="M2402" s="11"/>
      <c r="N2402" s="11">
        <f>SUM(N2403:N2519)</f>
        <v>2475170.2300000004</v>
      </c>
      <c r="O2402" s="11"/>
      <c r="P2402" s="11">
        <f>SUM(P2403:P2519)</f>
        <v>0</v>
      </c>
      <c r="R2402" s="11">
        <f t="shared" ref="R2402:U2402" si="1539">SUM(R2403:R2519)</f>
        <v>0</v>
      </c>
      <c r="S2402" s="11">
        <f t="shared" si="1539"/>
        <v>0</v>
      </c>
      <c r="T2402" s="11">
        <f t="shared" si="1539"/>
        <v>2373.7800000000002</v>
      </c>
      <c r="U2402" s="11">
        <f t="shared" si="1539"/>
        <v>-171416.53</v>
      </c>
    </row>
    <row r="2403" spans="2:21" s="1" customFormat="1" ht="15" hidden="1" customHeight="1" x14ac:dyDescent="0.3">
      <c r="B2403" s="4" t="s">
        <v>4522</v>
      </c>
      <c r="C2403" s="4" t="s">
        <v>4523</v>
      </c>
      <c r="D2403" s="3" t="s">
        <v>28</v>
      </c>
      <c r="E2403" s="18">
        <v>2</v>
      </c>
      <c r="F2403" s="18"/>
      <c r="G2403" s="18"/>
      <c r="H2403" s="18"/>
      <c r="I2403" s="18"/>
      <c r="J2403" s="97">
        <f t="shared" ref="J2403:J2434" si="1540">SUM(E2403:I2403)</f>
        <v>2</v>
      </c>
      <c r="K2403" s="3">
        <v>32054.19</v>
      </c>
      <c r="L2403" s="3">
        <f t="shared" ref="L2403:L2466" si="1541">+ROUND(+IF(J2403="",0,J2403*K2403),2)</f>
        <v>64108.38</v>
      </c>
      <c r="M2403" s="3">
        <v>32054.19</v>
      </c>
      <c r="N2403" s="3">
        <f t="shared" ref="N2403:N2466" si="1542">+ROUND(+IF(J2403="",0,J2403*M2403),2)</f>
        <v>64108.38</v>
      </c>
      <c r="O2403" s="3">
        <f t="shared" ref="O2403:P2466" si="1543">+M2403-K2403</f>
        <v>0</v>
      </c>
      <c r="P2403" s="3">
        <f t="shared" si="1543"/>
        <v>0</v>
      </c>
      <c r="R2403" s="3">
        <f t="shared" ref="R2403:R2434" si="1544">+ROUND($K2403*F2403,2)</f>
        <v>0</v>
      </c>
      <c r="S2403" s="3">
        <f t="shared" ref="S2403:S2434" si="1545">+ROUND($K2403*G2403,2)</f>
        <v>0</v>
      </c>
      <c r="T2403" s="3">
        <f t="shared" ref="T2403:T2434" si="1546">+ROUND($K2403*H2403,2)</f>
        <v>0</v>
      </c>
      <c r="U2403" s="3">
        <f t="shared" ref="U2403:U2434" si="1547">+ROUND($K2403*I2403,2)</f>
        <v>0</v>
      </c>
    </row>
    <row r="2404" spans="2:21" s="1" customFormat="1" ht="15" hidden="1" customHeight="1" x14ac:dyDescent="0.3">
      <c r="B2404" s="4" t="s">
        <v>4524</v>
      </c>
      <c r="C2404" s="4" t="s">
        <v>4525</v>
      </c>
      <c r="D2404" s="3" t="s">
        <v>28</v>
      </c>
      <c r="E2404" s="18">
        <v>18</v>
      </c>
      <c r="F2404" s="18"/>
      <c r="G2404" s="18"/>
      <c r="H2404" s="18"/>
      <c r="I2404" s="18"/>
      <c r="J2404" s="97">
        <f t="shared" si="1540"/>
        <v>18</v>
      </c>
      <c r="K2404" s="3">
        <v>580.01</v>
      </c>
      <c r="L2404" s="3">
        <f t="shared" si="1541"/>
        <v>10440.18</v>
      </c>
      <c r="M2404" s="3">
        <v>580.01</v>
      </c>
      <c r="N2404" s="3">
        <f t="shared" si="1542"/>
        <v>10440.18</v>
      </c>
      <c r="O2404" s="3">
        <f t="shared" si="1543"/>
        <v>0</v>
      </c>
      <c r="P2404" s="3">
        <f t="shared" si="1543"/>
        <v>0</v>
      </c>
      <c r="R2404" s="3">
        <f t="shared" si="1544"/>
        <v>0</v>
      </c>
      <c r="S2404" s="3">
        <f t="shared" si="1545"/>
        <v>0</v>
      </c>
      <c r="T2404" s="3">
        <f t="shared" si="1546"/>
        <v>0</v>
      </c>
      <c r="U2404" s="3">
        <f t="shared" si="1547"/>
        <v>0</v>
      </c>
    </row>
    <row r="2405" spans="2:21" s="1" customFormat="1" ht="15" hidden="1" customHeight="1" x14ac:dyDescent="0.3">
      <c r="B2405" s="4" t="s">
        <v>4526</v>
      </c>
      <c r="C2405" s="4" t="s">
        <v>4527</v>
      </c>
      <c r="D2405" s="3" t="s">
        <v>28</v>
      </c>
      <c r="E2405" s="18">
        <v>5</v>
      </c>
      <c r="F2405" s="18"/>
      <c r="G2405" s="18"/>
      <c r="H2405" s="18"/>
      <c r="I2405" s="18"/>
      <c r="J2405" s="97">
        <f t="shared" si="1540"/>
        <v>5</v>
      </c>
      <c r="K2405" s="3">
        <v>552.14</v>
      </c>
      <c r="L2405" s="3">
        <f t="shared" si="1541"/>
        <v>2760.7</v>
      </c>
      <c r="M2405" s="3">
        <v>552.14</v>
      </c>
      <c r="N2405" s="3">
        <f t="shared" si="1542"/>
        <v>2760.7</v>
      </c>
      <c r="O2405" s="3">
        <f t="shared" si="1543"/>
        <v>0</v>
      </c>
      <c r="P2405" s="3">
        <f t="shared" si="1543"/>
        <v>0</v>
      </c>
      <c r="R2405" s="3">
        <f t="shared" si="1544"/>
        <v>0</v>
      </c>
      <c r="S2405" s="3">
        <f t="shared" si="1545"/>
        <v>0</v>
      </c>
      <c r="T2405" s="3">
        <f t="shared" si="1546"/>
        <v>0</v>
      </c>
      <c r="U2405" s="3">
        <f t="shared" si="1547"/>
        <v>0</v>
      </c>
    </row>
    <row r="2406" spans="2:21" s="1" customFormat="1" ht="15" hidden="1" customHeight="1" x14ac:dyDescent="0.3">
      <c r="B2406" s="4" t="s">
        <v>4528</v>
      </c>
      <c r="C2406" s="4" t="s">
        <v>4529</v>
      </c>
      <c r="D2406" s="3" t="s">
        <v>28</v>
      </c>
      <c r="E2406" s="18">
        <v>52</v>
      </c>
      <c r="F2406" s="18"/>
      <c r="G2406" s="18"/>
      <c r="H2406" s="18"/>
      <c r="I2406" s="18"/>
      <c r="J2406" s="97">
        <f t="shared" si="1540"/>
        <v>52</v>
      </c>
      <c r="K2406" s="3">
        <v>552.14</v>
      </c>
      <c r="L2406" s="3">
        <f t="shared" si="1541"/>
        <v>28711.279999999999</v>
      </c>
      <c r="M2406" s="3">
        <v>552.14</v>
      </c>
      <c r="N2406" s="3">
        <f t="shared" si="1542"/>
        <v>28711.279999999999</v>
      </c>
      <c r="O2406" s="3">
        <f t="shared" si="1543"/>
        <v>0</v>
      </c>
      <c r="P2406" s="3">
        <f t="shared" si="1543"/>
        <v>0</v>
      </c>
      <c r="R2406" s="3">
        <f t="shared" si="1544"/>
        <v>0</v>
      </c>
      <c r="S2406" s="3">
        <f t="shared" si="1545"/>
        <v>0</v>
      </c>
      <c r="T2406" s="3">
        <f t="shared" si="1546"/>
        <v>0</v>
      </c>
      <c r="U2406" s="3">
        <f t="shared" si="1547"/>
        <v>0</v>
      </c>
    </row>
    <row r="2407" spans="2:21" s="1" customFormat="1" ht="15" hidden="1" customHeight="1" x14ac:dyDescent="0.3">
      <c r="B2407" s="4" t="s">
        <v>4530</v>
      </c>
      <c r="C2407" s="4" t="s">
        <v>4531</v>
      </c>
      <c r="D2407" s="3" t="s">
        <v>28</v>
      </c>
      <c r="E2407" s="18">
        <v>3</v>
      </c>
      <c r="F2407" s="18"/>
      <c r="G2407" s="18"/>
      <c r="H2407" s="18"/>
      <c r="I2407" s="18"/>
      <c r="J2407" s="97">
        <f t="shared" si="1540"/>
        <v>3</v>
      </c>
      <c r="K2407" s="3">
        <v>4300.9799999999996</v>
      </c>
      <c r="L2407" s="3">
        <f t="shared" si="1541"/>
        <v>12902.94</v>
      </c>
      <c r="M2407" s="3">
        <v>4300.9799999999996</v>
      </c>
      <c r="N2407" s="3">
        <f t="shared" si="1542"/>
        <v>12902.94</v>
      </c>
      <c r="O2407" s="3">
        <f t="shared" si="1543"/>
        <v>0</v>
      </c>
      <c r="P2407" s="3">
        <f t="shared" si="1543"/>
        <v>0</v>
      </c>
      <c r="R2407" s="3">
        <f t="shared" si="1544"/>
        <v>0</v>
      </c>
      <c r="S2407" s="3">
        <f t="shared" si="1545"/>
        <v>0</v>
      </c>
      <c r="T2407" s="3">
        <f t="shared" si="1546"/>
        <v>0</v>
      </c>
      <c r="U2407" s="3">
        <f t="shared" si="1547"/>
        <v>0</v>
      </c>
    </row>
    <row r="2408" spans="2:21" s="1" customFormat="1" ht="15" hidden="1" customHeight="1" x14ac:dyDescent="0.3">
      <c r="B2408" s="4" t="s">
        <v>4532</v>
      </c>
      <c r="C2408" s="4" t="s">
        <v>4533</v>
      </c>
      <c r="D2408" s="3" t="s">
        <v>28</v>
      </c>
      <c r="E2408" s="18">
        <v>6</v>
      </c>
      <c r="F2408" s="18"/>
      <c r="G2408" s="18"/>
      <c r="H2408" s="18"/>
      <c r="I2408" s="18"/>
      <c r="J2408" s="97">
        <f t="shared" si="1540"/>
        <v>6</v>
      </c>
      <c r="K2408" s="3">
        <v>3944.94</v>
      </c>
      <c r="L2408" s="3">
        <f t="shared" si="1541"/>
        <v>23669.64</v>
      </c>
      <c r="M2408" s="3">
        <v>3944.94</v>
      </c>
      <c r="N2408" s="3">
        <f t="shared" si="1542"/>
        <v>23669.64</v>
      </c>
      <c r="O2408" s="3">
        <f t="shared" si="1543"/>
        <v>0</v>
      </c>
      <c r="P2408" s="3">
        <f t="shared" si="1543"/>
        <v>0</v>
      </c>
      <c r="R2408" s="3">
        <f t="shared" si="1544"/>
        <v>0</v>
      </c>
      <c r="S2408" s="3">
        <f t="shared" si="1545"/>
        <v>0</v>
      </c>
      <c r="T2408" s="3">
        <f t="shared" si="1546"/>
        <v>0</v>
      </c>
      <c r="U2408" s="3">
        <f t="shared" si="1547"/>
        <v>0</v>
      </c>
    </row>
    <row r="2409" spans="2:21" s="1" customFormat="1" ht="15" hidden="1" customHeight="1" x14ac:dyDescent="0.3">
      <c r="B2409" s="4" t="s">
        <v>4534</v>
      </c>
      <c r="C2409" s="4" t="s">
        <v>4535</v>
      </c>
      <c r="D2409" s="3" t="s">
        <v>28</v>
      </c>
      <c r="E2409" s="18">
        <v>17</v>
      </c>
      <c r="F2409" s="18"/>
      <c r="G2409" s="18"/>
      <c r="H2409" s="18"/>
      <c r="I2409" s="18"/>
      <c r="J2409" s="97">
        <f t="shared" si="1540"/>
        <v>17</v>
      </c>
      <c r="K2409" s="3">
        <v>146.07</v>
      </c>
      <c r="L2409" s="3">
        <f t="shared" si="1541"/>
        <v>2483.19</v>
      </c>
      <c r="M2409" s="3">
        <v>146.07</v>
      </c>
      <c r="N2409" s="3">
        <f t="shared" si="1542"/>
        <v>2483.19</v>
      </c>
      <c r="O2409" s="3">
        <f t="shared" si="1543"/>
        <v>0</v>
      </c>
      <c r="P2409" s="3">
        <f t="shared" si="1543"/>
        <v>0</v>
      </c>
      <c r="R2409" s="3">
        <f t="shared" si="1544"/>
        <v>0</v>
      </c>
      <c r="S2409" s="3">
        <f t="shared" si="1545"/>
        <v>0</v>
      </c>
      <c r="T2409" s="3">
        <f t="shared" si="1546"/>
        <v>0</v>
      </c>
      <c r="U2409" s="3">
        <f t="shared" si="1547"/>
        <v>0</v>
      </c>
    </row>
    <row r="2410" spans="2:21" s="1" customFormat="1" ht="15" hidden="1" customHeight="1" x14ac:dyDescent="0.3">
      <c r="B2410" s="4" t="s">
        <v>4536</v>
      </c>
      <c r="C2410" s="4" t="s">
        <v>4537</v>
      </c>
      <c r="D2410" s="3" t="s">
        <v>28</v>
      </c>
      <c r="E2410" s="18">
        <v>8</v>
      </c>
      <c r="F2410" s="18"/>
      <c r="G2410" s="18"/>
      <c r="H2410" s="18"/>
      <c r="I2410" s="18"/>
      <c r="J2410" s="97">
        <f t="shared" si="1540"/>
        <v>8</v>
      </c>
      <c r="K2410" s="3">
        <v>296.64</v>
      </c>
      <c r="L2410" s="3">
        <f t="shared" si="1541"/>
        <v>2373.12</v>
      </c>
      <c r="M2410" s="3">
        <v>296.64</v>
      </c>
      <c r="N2410" s="3">
        <f t="shared" si="1542"/>
        <v>2373.12</v>
      </c>
      <c r="O2410" s="3">
        <f t="shared" si="1543"/>
        <v>0</v>
      </c>
      <c r="P2410" s="3">
        <f t="shared" si="1543"/>
        <v>0</v>
      </c>
      <c r="R2410" s="3">
        <f t="shared" si="1544"/>
        <v>0</v>
      </c>
      <c r="S2410" s="3">
        <f t="shared" si="1545"/>
        <v>0</v>
      </c>
      <c r="T2410" s="3">
        <f t="shared" si="1546"/>
        <v>0</v>
      </c>
      <c r="U2410" s="3">
        <f t="shared" si="1547"/>
        <v>0</v>
      </c>
    </row>
    <row r="2411" spans="2:21" s="1" customFormat="1" ht="15" hidden="1" customHeight="1" x14ac:dyDescent="0.3">
      <c r="B2411" s="4" t="s">
        <v>4538</v>
      </c>
      <c r="C2411" s="4" t="s">
        <v>4539</v>
      </c>
      <c r="D2411" s="3" t="s">
        <v>28</v>
      </c>
      <c r="E2411" s="18">
        <v>10</v>
      </c>
      <c r="F2411" s="18"/>
      <c r="G2411" s="18"/>
      <c r="H2411" s="18"/>
      <c r="I2411" s="18"/>
      <c r="J2411" s="97">
        <f t="shared" si="1540"/>
        <v>10</v>
      </c>
      <c r="K2411" s="3">
        <v>8984.2199999999993</v>
      </c>
      <c r="L2411" s="3">
        <f t="shared" si="1541"/>
        <v>89842.2</v>
      </c>
      <c r="M2411" s="3">
        <v>8984.2199999999993</v>
      </c>
      <c r="N2411" s="3">
        <f t="shared" si="1542"/>
        <v>89842.2</v>
      </c>
      <c r="O2411" s="3">
        <f t="shared" si="1543"/>
        <v>0</v>
      </c>
      <c r="P2411" s="3">
        <f t="shared" si="1543"/>
        <v>0</v>
      </c>
      <c r="R2411" s="3">
        <f t="shared" si="1544"/>
        <v>0</v>
      </c>
      <c r="S2411" s="3">
        <f t="shared" si="1545"/>
        <v>0</v>
      </c>
      <c r="T2411" s="3">
        <f t="shared" si="1546"/>
        <v>0</v>
      </c>
      <c r="U2411" s="3">
        <f t="shared" si="1547"/>
        <v>0</v>
      </c>
    </row>
    <row r="2412" spans="2:21" s="1" customFormat="1" ht="15" hidden="1" customHeight="1" x14ac:dyDescent="0.3">
      <c r="B2412" s="4" t="s">
        <v>4540</v>
      </c>
      <c r="C2412" s="4" t="s">
        <v>4541</v>
      </c>
      <c r="D2412" s="3" t="s">
        <v>28</v>
      </c>
      <c r="E2412" s="18">
        <v>1</v>
      </c>
      <c r="F2412" s="18"/>
      <c r="G2412" s="18"/>
      <c r="H2412" s="18"/>
      <c r="I2412" s="18"/>
      <c r="J2412" s="97">
        <f t="shared" si="1540"/>
        <v>1</v>
      </c>
      <c r="K2412" s="3">
        <v>6944.51</v>
      </c>
      <c r="L2412" s="3">
        <f t="shared" si="1541"/>
        <v>6944.51</v>
      </c>
      <c r="M2412" s="3">
        <v>6944.51</v>
      </c>
      <c r="N2412" s="3">
        <f t="shared" si="1542"/>
        <v>6944.51</v>
      </c>
      <c r="O2412" s="3">
        <f t="shared" si="1543"/>
        <v>0</v>
      </c>
      <c r="P2412" s="3">
        <f t="shared" si="1543"/>
        <v>0</v>
      </c>
      <c r="R2412" s="3">
        <f t="shared" si="1544"/>
        <v>0</v>
      </c>
      <c r="S2412" s="3">
        <f t="shared" si="1545"/>
        <v>0</v>
      </c>
      <c r="T2412" s="3">
        <f t="shared" si="1546"/>
        <v>0</v>
      </c>
      <c r="U2412" s="3">
        <f t="shared" si="1547"/>
        <v>0</v>
      </c>
    </row>
    <row r="2413" spans="2:21" s="1" customFormat="1" ht="15" hidden="1" customHeight="1" x14ac:dyDescent="0.3">
      <c r="B2413" s="4" t="s">
        <v>4542</v>
      </c>
      <c r="C2413" s="4" t="s">
        <v>4543</v>
      </c>
      <c r="D2413" s="3" t="s">
        <v>28</v>
      </c>
      <c r="E2413" s="18">
        <v>5</v>
      </c>
      <c r="F2413" s="18"/>
      <c r="G2413" s="18"/>
      <c r="H2413" s="18"/>
      <c r="I2413" s="18">
        <f>-VLOOKUP(B2413,'DD-5'!$B$12:$G$280,4,FALSE)</f>
        <v>-5</v>
      </c>
      <c r="J2413" s="97">
        <f t="shared" si="1540"/>
        <v>0</v>
      </c>
      <c r="K2413" s="3">
        <v>500</v>
      </c>
      <c r="L2413" s="3">
        <f t="shared" si="1541"/>
        <v>0</v>
      </c>
      <c r="M2413" s="3">
        <v>500</v>
      </c>
      <c r="N2413" s="3">
        <f t="shared" si="1542"/>
        <v>0</v>
      </c>
      <c r="O2413" s="3">
        <f t="shared" si="1543"/>
        <v>0</v>
      </c>
      <c r="P2413" s="3">
        <f t="shared" si="1543"/>
        <v>0</v>
      </c>
      <c r="R2413" s="3">
        <f t="shared" si="1544"/>
        <v>0</v>
      </c>
      <c r="S2413" s="3">
        <f t="shared" si="1545"/>
        <v>0</v>
      </c>
      <c r="T2413" s="3">
        <f t="shared" si="1546"/>
        <v>0</v>
      </c>
      <c r="U2413" s="3">
        <f t="shared" si="1547"/>
        <v>-2500</v>
      </c>
    </row>
    <row r="2414" spans="2:21" s="1" customFormat="1" ht="15" hidden="1" customHeight="1" x14ac:dyDescent="0.3">
      <c r="B2414" s="4" t="s">
        <v>4544</v>
      </c>
      <c r="C2414" s="4" t="s">
        <v>4545</v>
      </c>
      <c r="D2414" s="3" t="s">
        <v>28</v>
      </c>
      <c r="E2414" s="18">
        <v>47</v>
      </c>
      <c r="F2414" s="18"/>
      <c r="G2414" s="18"/>
      <c r="H2414" s="18"/>
      <c r="I2414" s="18">
        <f>-VLOOKUP(B2414,'DD-5'!$B$12:$G$280,4,FALSE)</f>
        <v>-47</v>
      </c>
      <c r="J2414" s="97">
        <f t="shared" si="1540"/>
        <v>0</v>
      </c>
      <c r="K2414" s="3">
        <v>1576.58</v>
      </c>
      <c r="L2414" s="3">
        <f t="shared" si="1541"/>
        <v>0</v>
      </c>
      <c r="M2414" s="3">
        <v>1576.58</v>
      </c>
      <c r="N2414" s="3">
        <f t="shared" si="1542"/>
        <v>0</v>
      </c>
      <c r="O2414" s="3">
        <f t="shared" si="1543"/>
        <v>0</v>
      </c>
      <c r="P2414" s="3">
        <f t="shared" si="1543"/>
        <v>0</v>
      </c>
      <c r="R2414" s="3">
        <f t="shared" si="1544"/>
        <v>0</v>
      </c>
      <c r="S2414" s="3">
        <f t="shared" si="1545"/>
        <v>0</v>
      </c>
      <c r="T2414" s="3">
        <f t="shared" si="1546"/>
        <v>0</v>
      </c>
      <c r="U2414" s="3">
        <f t="shared" si="1547"/>
        <v>-74099.259999999995</v>
      </c>
    </row>
    <row r="2415" spans="2:21" s="1" customFormat="1" ht="15" hidden="1" customHeight="1" x14ac:dyDescent="0.3">
      <c r="B2415" s="4" t="s">
        <v>4546</v>
      </c>
      <c r="C2415" s="4" t="s">
        <v>4547</v>
      </c>
      <c r="D2415" s="3" t="s">
        <v>28</v>
      </c>
      <c r="E2415" s="18">
        <v>22</v>
      </c>
      <c r="F2415" s="18"/>
      <c r="G2415" s="18"/>
      <c r="H2415" s="18"/>
      <c r="I2415" s="18">
        <f>-VLOOKUP(B2415,'DD-5'!$B$12:$G$280,4,FALSE)</f>
        <v>-22</v>
      </c>
      <c r="J2415" s="97">
        <f t="shared" si="1540"/>
        <v>0</v>
      </c>
      <c r="K2415" s="3">
        <v>1453.73</v>
      </c>
      <c r="L2415" s="3">
        <f t="shared" si="1541"/>
        <v>0</v>
      </c>
      <c r="M2415" s="3">
        <v>1453.73</v>
      </c>
      <c r="N2415" s="3">
        <f t="shared" si="1542"/>
        <v>0</v>
      </c>
      <c r="O2415" s="3">
        <f t="shared" si="1543"/>
        <v>0</v>
      </c>
      <c r="P2415" s="3">
        <f t="shared" si="1543"/>
        <v>0</v>
      </c>
      <c r="R2415" s="3">
        <f t="shared" si="1544"/>
        <v>0</v>
      </c>
      <c r="S2415" s="3">
        <f t="shared" si="1545"/>
        <v>0</v>
      </c>
      <c r="T2415" s="3">
        <f t="shared" si="1546"/>
        <v>0</v>
      </c>
      <c r="U2415" s="3">
        <f t="shared" si="1547"/>
        <v>-31982.06</v>
      </c>
    </row>
    <row r="2416" spans="2:21" s="1" customFormat="1" ht="15" hidden="1" customHeight="1" x14ac:dyDescent="0.3">
      <c r="B2416" s="4" t="s">
        <v>4548</v>
      </c>
      <c r="C2416" s="4" t="s">
        <v>4549</v>
      </c>
      <c r="D2416" s="3" t="s">
        <v>28</v>
      </c>
      <c r="E2416" s="18">
        <v>12</v>
      </c>
      <c r="F2416" s="18"/>
      <c r="G2416" s="18"/>
      <c r="H2416" s="18"/>
      <c r="I2416" s="18"/>
      <c r="J2416" s="97">
        <f t="shared" si="1540"/>
        <v>12</v>
      </c>
      <c r="K2416" s="3">
        <v>22000</v>
      </c>
      <c r="L2416" s="3">
        <f t="shared" si="1541"/>
        <v>264000</v>
      </c>
      <c r="M2416" s="3">
        <v>22000</v>
      </c>
      <c r="N2416" s="3">
        <f t="shared" si="1542"/>
        <v>264000</v>
      </c>
      <c r="O2416" s="3">
        <f t="shared" si="1543"/>
        <v>0</v>
      </c>
      <c r="P2416" s="3">
        <f t="shared" si="1543"/>
        <v>0</v>
      </c>
      <c r="R2416" s="3">
        <f t="shared" si="1544"/>
        <v>0</v>
      </c>
      <c r="S2416" s="3">
        <f t="shared" si="1545"/>
        <v>0</v>
      </c>
      <c r="T2416" s="3">
        <f t="shared" si="1546"/>
        <v>0</v>
      </c>
      <c r="U2416" s="3">
        <f t="shared" si="1547"/>
        <v>0</v>
      </c>
    </row>
    <row r="2417" spans="2:21" s="1" customFormat="1" ht="15" hidden="1" customHeight="1" x14ac:dyDescent="0.3">
      <c r="B2417" s="4" t="s">
        <v>4550</v>
      </c>
      <c r="C2417" s="4" t="s">
        <v>4551</v>
      </c>
      <c r="D2417" s="3" t="s">
        <v>28</v>
      </c>
      <c r="E2417" s="18">
        <v>1</v>
      </c>
      <c r="F2417" s="18"/>
      <c r="G2417" s="18"/>
      <c r="H2417" s="18"/>
      <c r="I2417" s="18"/>
      <c r="J2417" s="97">
        <f t="shared" si="1540"/>
        <v>1</v>
      </c>
      <c r="K2417" s="3">
        <v>919.58</v>
      </c>
      <c r="L2417" s="3">
        <f t="shared" si="1541"/>
        <v>919.58</v>
      </c>
      <c r="M2417" s="3">
        <v>919.58</v>
      </c>
      <c r="N2417" s="3">
        <f t="shared" si="1542"/>
        <v>919.58</v>
      </c>
      <c r="O2417" s="3">
        <f t="shared" si="1543"/>
        <v>0</v>
      </c>
      <c r="P2417" s="3">
        <f t="shared" si="1543"/>
        <v>0</v>
      </c>
      <c r="R2417" s="3">
        <f t="shared" si="1544"/>
        <v>0</v>
      </c>
      <c r="S2417" s="3">
        <f t="shared" si="1545"/>
        <v>0</v>
      </c>
      <c r="T2417" s="3">
        <f t="shared" si="1546"/>
        <v>0</v>
      </c>
      <c r="U2417" s="3">
        <f t="shared" si="1547"/>
        <v>0</v>
      </c>
    </row>
    <row r="2418" spans="2:21" s="1" customFormat="1" ht="15" hidden="1" customHeight="1" x14ac:dyDescent="0.3">
      <c r="B2418" s="4" t="s">
        <v>4552</v>
      </c>
      <c r="C2418" s="4" t="s">
        <v>4553</v>
      </c>
      <c r="D2418" s="3" t="s">
        <v>28</v>
      </c>
      <c r="E2418" s="18">
        <v>3</v>
      </c>
      <c r="F2418" s="18"/>
      <c r="G2418" s="18"/>
      <c r="H2418" s="18"/>
      <c r="I2418" s="18"/>
      <c r="J2418" s="97">
        <f t="shared" si="1540"/>
        <v>3</v>
      </c>
      <c r="K2418" s="3">
        <v>829.55</v>
      </c>
      <c r="L2418" s="3">
        <f t="shared" si="1541"/>
        <v>2488.65</v>
      </c>
      <c r="M2418" s="3">
        <v>829.55</v>
      </c>
      <c r="N2418" s="3">
        <f t="shared" si="1542"/>
        <v>2488.65</v>
      </c>
      <c r="O2418" s="3">
        <f t="shared" si="1543"/>
        <v>0</v>
      </c>
      <c r="P2418" s="3">
        <f t="shared" si="1543"/>
        <v>0</v>
      </c>
      <c r="R2418" s="3">
        <f t="shared" si="1544"/>
        <v>0</v>
      </c>
      <c r="S2418" s="3">
        <f t="shared" si="1545"/>
        <v>0</v>
      </c>
      <c r="T2418" s="3">
        <f t="shared" si="1546"/>
        <v>0</v>
      </c>
      <c r="U2418" s="3">
        <f t="shared" si="1547"/>
        <v>0</v>
      </c>
    </row>
    <row r="2419" spans="2:21" s="1" customFormat="1" ht="15" hidden="1" customHeight="1" x14ac:dyDescent="0.3">
      <c r="B2419" s="4" t="s">
        <v>4554</v>
      </c>
      <c r="C2419" s="4" t="s">
        <v>4555</v>
      </c>
      <c r="D2419" s="3" t="s">
        <v>28</v>
      </c>
      <c r="E2419" s="18">
        <v>1</v>
      </c>
      <c r="F2419" s="18"/>
      <c r="G2419" s="18"/>
      <c r="H2419" s="18"/>
      <c r="I2419" s="18"/>
      <c r="J2419" s="97">
        <f t="shared" si="1540"/>
        <v>1</v>
      </c>
      <c r="K2419" s="3">
        <v>1100</v>
      </c>
      <c r="L2419" s="3">
        <f t="shared" si="1541"/>
        <v>1100</v>
      </c>
      <c r="M2419" s="3">
        <v>1100</v>
      </c>
      <c r="N2419" s="3">
        <f t="shared" si="1542"/>
        <v>1100</v>
      </c>
      <c r="O2419" s="3">
        <f t="shared" si="1543"/>
        <v>0</v>
      </c>
      <c r="P2419" s="3">
        <f t="shared" si="1543"/>
        <v>0</v>
      </c>
      <c r="R2419" s="3">
        <f t="shared" si="1544"/>
        <v>0</v>
      </c>
      <c r="S2419" s="3">
        <f t="shared" si="1545"/>
        <v>0</v>
      </c>
      <c r="T2419" s="3">
        <f t="shared" si="1546"/>
        <v>0</v>
      </c>
      <c r="U2419" s="3">
        <f t="shared" si="1547"/>
        <v>0</v>
      </c>
    </row>
    <row r="2420" spans="2:21" s="1" customFormat="1" ht="15" hidden="1" customHeight="1" x14ac:dyDescent="0.3">
      <c r="B2420" s="4" t="s">
        <v>4556</v>
      </c>
      <c r="C2420" s="4" t="s">
        <v>4557</v>
      </c>
      <c r="D2420" s="3" t="s">
        <v>28</v>
      </c>
      <c r="E2420" s="18">
        <v>4</v>
      </c>
      <c r="F2420" s="18"/>
      <c r="G2420" s="18"/>
      <c r="H2420" s="18"/>
      <c r="I2420" s="18"/>
      <c r="J2420" s="97">
        <f t="shared" si="1540"/>
        <v>4</v>
      </c>
      <c r="K2420" s="3">
        <v>688.36</v>
      </c>
      <c r="L2420" s="3">
        <f t="shared" si="1541"/>
        <v>2753.44</v>
      </c>
      <c r="M2420" s="3">
        <v>688.36</v>
      </c>
      <c r="N2420" s="3">
        <f t="shared" si="1542"/>
        <v>2753.44</v>
      </c>
      <c r="O2420" s="3">
        <f t="shared" si="1543"/>
        <v>0</v>
      </c>
      <c r="P2420" s="3">
        <f t="shared" si="1543"/>
        <v>0</v>
      </c>
      <c r="R2420" s="3">
        <f t="shared" si="1544"/>
        <v>0</v>
      </c>
      <c r="S2420" s="3">
        <f t="shared" si="1545"/>
        <v>0</v>
      </c>
      <c r="T2420" s="3">
        <f t="shared" si="1546"/>
        <v>0</v>
      </c>
      <c r="U2420" s="3">
        <f t="shared" si="1547"/>
        <v>0</v>
      </c>
    </row>
    <row r="2421" spans="2:21" s="1" customFormat="1" ht="15" hidden="1" customHeight="1" x14ac:dyDescent="0.3">
      <c r="B2421" s="4" t="s">
        <v>4558</v>
      </c>
      <c r="C2421" s="4" t="s">
        <v>4559</v>
      </c>
      <c r="D2421" s="3" t="s">
        <v>28</v>
      </c>
      <c r="E2421" s="18">
        <v>2</v>
      </c>
      <c r="F2421" s="18"/>
      <c r="G2421" s="18"/>
      <c r="H2421" s="18"/>
      <c r="I2421" s="18"/>
      <c r="J2421" s="97">
        <f t="shared" si="1540"/>
        <v>2</v>
      </c>
      <c r="K2421" s="3">
        <v>1518.45</v>
      </c>
      <c r="L2421" s="3">
        <f t="shared" si="1541"/>
        <v>3036.9</v>
      </c>
      <c r="M2421" s="3">
        <v>1518.45</v>
      </c>
      <c r="N2421" s="3">
        <f t="shared" si="1542"/>
        <v>3036.9</v>
      </c>
      <c r="O2421" s="3">
        <f t="shared" si="1543"/>
        <v>0</v>
      </c>
      <c r="P2421" s="3">
        <f t="shared" si="1543"/>
        <v>0</v>
      </c>
      <c r="R2421" s="3">
        <f t="shared" si="1544"/>
        <v>0</v>
      </c>
      <c r="S2421" s="3">
        <f t="shared" si="1545"/>
        <v>0</v>
      </c>
      <c r="T2421" s="3">
        <f t="shared" si="1546"/>
        <v>0</v>
      </c>
      <c r="U2421" s="3">
        <f t="shared" si="1547"/>
        <v>0</v>
      </c>
    </row>
    <row r="2422" spans="2:21" s="1" customFormat="1" ht="15" hidden="1" customHeight="1" x14ac:dyDescent="0.3">
      <c r="B2422" s="4" t="s">
        <v>4560</v>
      </c>
      <c r="C2422" s="4" t="s">
        <v>4561</v>
      </c>
      <c r="D2422" s="3" t="s">
        <v>28</v>
      </c>
      <c r="E2422" s="18">
        <v>10</v>
      </c>
      <c r="F2422" s="18"/>
      <c r="G2422" s="18"/>
      <c r="H2422" s="18"/>
      <c r="I2422" s="18"/>
      <c r="J2422" s="97">
        <f t="shared" si="1540"/>
        <v>10</v>
      </c>
      <c r="K2422" s="3">
        <v>797.63</v>
      </c>
      <c r="L2422" s="3">
        <f t="shared" si="1541"/>
        <v>7976.3</v>
      </c>
      <c r="M2422" s="3">
        <v>797.63</v>
      </c>
      <c r="N2422" s="3">
        <f t="shared" si="1542"/>
        <v>7976.3</v>
      </c>
      <c r="O2422" s="3">
        <f t="shared" si="1543"/>
        <v>0</v>
      </c>
      <c r="P2422" s="3">
        <f t="shared" si="1543"/>
        <v>0</v>
      </c>
      <c r="R2422" s="3">
        <f t="shared" si="1544"/>
        <v>0</v>
      </c>
      <c r="S2422" s="3">
        <f t="shared" si="1545"/>
        <v>0</v>
      </c>
      <c r="T2422" s="3">
        <f t="shared" si="1546"/>
        <v>0</v>
      </c>
      <c r="U2422" s="3">
        <f t="shared" si="1547"/>
        <v>0</v>
      </c>
    </row>
    <row r="2423" spans="2:21" s="1" customFormat="1" ht="15" hidden="1" customHeight="1" x14ac:dyDescent="0.3">
      <c r="B2423" s="4" t="s">
        <v>4562</v>
      </c>
      <c r="C2423" s="4" t="s">
        <v>4563</v>
      </c>
      <c r="D2423" s="3" t="s">
        <v>28</v>
      </c>
      <c r="E2423" s="18">
        <v>7</v>
      </c>
      <c r="F2423" s="18"/>
      <c r="G2423" s="18"/>
      <c r="H2423" s="18"/>
      <c r="I2423" s="18"/>
      <c r="J2423" s="97">
        <f t="shared" si="1540"/>
        <v>7</v>
      </c>
      <c r="K2423" s="3">
        <v>1136.8800000000001</v>
      </c>
      <c r="L2423" s="3">
        <f t="shared" si="1541"/>
        <v>7958.16</v>
      </c>
      <c r="M2423" s="3">
        <v>1136.8800000000001</v>
      </c>
      <c r="N2423" s="3">
        <f t="shared" si="1542"/>
        <v>7958.16</v>
      </c>
      <c r="O2423" s="3">
        <f t="shared" si="1543"/>
        <v>0</v>
      </c>
      <c r="P2423" s="3">
        <f t="shared" si="1543"/>
        <v>0</v>
      </c>
      <c r="R2423" s="3">
        <f t="shared" si="1544"/>
        <v>0</v>
      </c>
      <c r="S2423" s="3">
        <f t="shared" si="1545"/>
        <v>0</v>
      </c>
      <c r="T2423" s="3">
        <f t="shared" si="1546"/>
        <v>0</v>
      </c>
      <c r="U2423" s="3">
        <f t="shared" si="1547"/>
        <v>0</v>
      </c>
    </row>
    <row r="2424" spans="2:21" s="1" customFormat="1" ht="15" hidden="1" customHeight="1" x14ac:dyDescent="0.3">
      <c r="B2424" s="4" t="s">
        <v>4564</v>
      </c>
      <c r="C2424" s="4" t="s">
        <v>4565</v>
      </c>
      <c r="D2424" s="3" t="s">
        <v>28</v>
      </c>
      <c r="E2424" s="18">
        <v>1</v>
      </c>
      <c r="F2424" s="18"/>
      <c r="G2424" s="18"/>
      <c r="H2424" s="18"/>
      <c r="I2424" s="18"/>
      <c r="J2424" s="97">
        <f t="shared" si="1540"/>
        <v>1</v>
      </c>
      <c r="K2424" s="3">
        <v>682.4</v>
      </c>
      <c r="L2424" s="3">
        <f t="shared" si="1541"/>
        <v>682.4</v>
      </c>
      <c r="M2424" s="3">
        <v>682.4</v>
      </c>
      <c r="N2424" s="3">
        <f t="shared" si="1542"/>
        <v>682.4</v>
      </c>
      <c r="O2424" s="3">
        <f t="shared" si="1543"/>
        <v>0</v>
      </c>
      <c r="P2424" s="3">
        <f t="shared" si="1543"/>
        <v>0</v>
      </c>
      <c r="R2424" s="3">
        <f t="shared" si="1544"/>
        <v>0</v>
      </c>
      <c r="S2424" s="3">
        <f t="shared" si="1545"/>
        <v>0</v>
      </c>
      <c r="T2424" s="3">
        <f t="shared" si="1546"/>
        <v>0</v>
      </c>
      <c r="U2424" s="3">
        <f t="shared" si="1547"/>
        <v>0</v>
      </c>
    </row>
    <row r="2425" spans="2:21" s="1" customFormat="1" ht="15" hidden="1" customHeight="1" x14ac:dyDescent="0.3">
      <c r="B2425" s="4" t="s">
        <v>4566</v>
      </c>
      <c r="C2425" s="4" t="s">
        <v>4567</v>
      </c>
      <c r="D2425" s="3" t="s">
        <v>28</v>
      </c>
      <c r="E2425" s="18">
        <v>1</v>
      </c>
      <c r="F2425" s="18"/>
      <c r="G2425" s="18"/>
      <c r="H2425" s="18"/>
      <c r="I2425" s="18"/>
      <c r="J2425" s="97">
        <f t="shared" si="1540"/>
        <v>1</v>
      </c>
      <c r="K2425" s="3">
        <v>8464.5</v>
      </c>
      <c r="L2425" s="3">
        <f t="shared" si="1541"/>
        <v>8464.5</v>
      </c>
      <c r="M2425" s="3">
        <v>8464.5</v>
      </c>
      <c r="N2425" s="3">
        <f t="shared" si="1542"/>
        <v>8464.5</v>
      </c>
      <c r="O2425" s="3">
        <f t="shared" si="1543"/>
        <v>0</v>
      </c>
      <c r="P2425" s="3">
        <f t="shared" si="1543"/>
        <v>0</v>
      </c>
      <c r="R2425" s="3">
        <f t="shared" si="1544"/>
        <v>0</v>
      </c>
      <c r="S2425" s="3">
        <f t="shared" si="1545"/>
        <v>0</v>
      </c>
      <c r="T2425" s="3">
        <f t="shared" si="1546"/>
        <v>0</v>
      </c>
      <c r="U2425" s="3">
        <f t="shared" si="1547"/>
        <v>0</v>
      </c>
    </row>
    <row r="2426" spans="2:21" s="1" customFormat="1" ht="15" hidden="1" customHeight="1" x14ac:dyDescent="0.3">
      <c r="B2426" s="4" t="s">
        <v>4568</v>
      </c>
      <c r="C2426" s="4" t="s">
        <v>4569</v>
      </c>
      <c r="D2426" s="3" t="s">
        <v>28</v>
      </c>
      <c r="E2426" s="18">
        <v>1</v>
      </c>
      <c r="F2426" s="18"/>
      <c r="G2426" s="18"/>
      <c r="H2426" s="18"/>
      <c r="I2426" s="18"/>
      <c r="J2426" s="97">
        <f t="shared" si="1540"/>
        <v>1</v>
      </c>
      <c r="K2426" s="3">
        <v>5161.8900000000003</v>
      </c>
      <c r="L2426" s="3">
        <f t="shared" si="1541"/>
        <v>5161.8900000000003</v>
      </c>
      <c r="M2426" s="3">
        <v>5161.8900000000003</v>
      </c>
      <c r="N2426" s="3">
        <f t="shared" si="1542"/>
        <v>5161.8900000000003</v>
      </c>
      <c r="O2426" s="3">
        <f t="shared" si="1543"/>
        <v>0</v>
      </c>
      <c r="P2426" s="3">
        <f t="shared" si="1543"/>
        <v>0</v>
      </c>
      <c r="R2426" s="3">
        <f t="shared" si="1544"/>
        <v>0</v>
      </c>
      <c r="S2426" s="3">
        <f t="shared" si="1545"/>
        <v>0</v>
      </c>
      <c r="T2426" s="3">
        <f t="shared" si="1546"/>
        <v>0</v>
      </c>
      <c r="U2426" s="3">
        <f t="shared" si="1547"/>
        <v>0</v>
      </c>
    </row>
    <row r="2427" spans="2:21" s="1" customFormat="1" ht="15" hidden="1" customHeight="1" x14ac:dyDescent="0.3">
      <c r="B2427" s="4" t="s">
        <v>4570</v>
      </c>
      <c r="C2427" s="4" t="s">
        <v>4571</v>
      </c>
      <c r="D2427" s="3" t="s">
        <v>28</v>
      </c>
      <c r="E2427" s="18">
        <v>1</v>
      </c>
      <c r="F2427" s="18"/>
      <c r="G2427" s="18"/>
      <c r="H2427" s="18"/>
      <c r="I2427" s="18"/>
      <c r="J2427" s="97">
        <f t="shared" si="1540"/>
        <v>1</v>
      </c>
      <c r="K2427" s="3">
        <v>16345.72</v>
      </c>
      <c r="L2427" s="3">
        <f t="shared" si="1541"/>
        <v>16345.72</v>
      </c>
      <c r="M2427" s="3">
        <v>16345.72</v>
      </c>
      <c r="N2427" s="3">
        <f t="shared" si="1542"/>
        <v>16345.72</v>
      </c>
      <c r="O2427" s="3">
        <f t="shared" si="1543"/>
        <v>0</v>
      </c>
      <c r="P2427" s="3">
        <f t="shared" si="1543"/>
        <v>0</v>
      </c>
      <c r="R2427" s="3">
        <f t="shared" si="1544"/>
        <v>0</v>
      </c>
      <c r="S2427" s="3">
        <f t="shared" si="1545"/>
        <v>0</v>
      </c>
      <c r="T2427" s="3">
        <f t="shared" si="1546"/>
        <v>0</v>
      </c>
      <c r="U2427" s="3">
        <f t="shared" si="1547"/>
        <v>0</v>
      </c>
    </row>
    <row r="2428" spans="2:21" s="1" customFormat="1" ht="15" hidden="1" customHeight="1" x14ac:dyDescent="0.3">
      <c r="B2428" s="4" t="s">
        <v>4572</v>
      </c>
      <c r="C2428" s="4" t="s">
        <v>4573</v>
      </c>
      <c r="D2428" s="3" t="s">
        <v>28</v>
      </c>
      <c r="E2428" s="18">
        <v>1</v>
      </c>
      <c r="F2428" s="18"/>
      <c r="G2428" s="18"/>
      <c r="H2428" s="18"/>
      <c r="I2428" s="18"/>
      <c r="J2428" s="97">
        <f t="shared" si="1540"/>
        <v>1</v>
      </c>
      <c r="K2428" s="3">
        <v>19577</v>
      </c>
      <c r="L2428" s="3">
        <f t="shared" si="1541"/>
        <v>19577</v>
      </c>
      <c r="M2428" s="3">
        <v>19577</v>
      </c>
      <c r="N2428" s="3">
        <f t="shared" si="1542"/>
        <v>19577</v>
      </c>
      <c r="O2428" s="3">
        <f t="shared" si="1543"/>
        <v>0</v>
      </c>
      <c r="P2428" s="3">
        <f t="shared" si="1543"/>
        <v>0</v>
      </c>
      <c r="R2428" s="3">
        <f t="shared" si="1544"/>
        <v>0</v>
      </c>
      <c r="S2428" s="3">
        <f t="shared" si="1545"/>
        <v>0</v>
      </c>
      <c r="T2428" s="3">
        <f t="shared" si="1546"/>
        <v>0</v>
      </c>
      <c r="U2428" s="3">
        <f t="shared" si="1547"/>
        <v>0</v>
      </c>
    </row>
    <row r="2429" spans="2:21" s="1" customFormat="1" ht="15" hidden="1" customHeight="1" x14ac:dyDescent="0.3">
      <c r="B2429" s="4" t="s">
        <v>4574</v>
      </c>
      <c r="C2429" s="4" t="s">
        <v>4575</v>
      </c>
      <c r="D2429" s="3" t="s">
        <v>28</v>
      </c>
      <c r="E2429" s="18">
        <v>1</v>
      </c>
      <c r="F2429" s="18"/>
      <c r="G2429" s="18"/>
      <c r="H2429" s="18"/>
      <c r="I2429" s="18"/>
      <c r="J2429" s="97">
        <f t="shared" si="1540"/>
        <v>1</v>
      </c>
      <c r="K2429" s="3">
        <v>8190</v>
      </c>
      <c r="L2429" s="3">
        <f t="shared" si="1541"/>
        <v>8190</v>
      </c>
      <c r="M2429" s="3">
        <v>8190</v>
      </c>
      <c r="N2429" s="3">
        <f t="shared" si="1542"/>
        <v>8190</v>
      </c>
      <c r="O2429" s="3">
        <f t="shared" si="1543"/>
        <v>0</v>
      </c>
      <c r="P2429" s="3">
        <f t="shared" si="1543"/>
        <v>0</v>
      </c>
      <c r="R2429" s="3">
        <f t="shared" si="1544"/>
        <v>0</v>
      </c>
      <c r="S2429" s="3">
        <f t="shared" si="1545"/>
        <v>0</v>
      </c>
      <c r="T2429" s="3">
        <f t="shared" si="1546"/>
        <v>0</v>
      </c>
      <c r="U2429" s="3">
        <f t="shared" si="1547"/>
        <v>0</v>
      </c>
    </row>
    <row r="2430" spans="2:21" s="1" customFormat="1" ht="15" hidden="1" customHeight="1" x14ac:dyDescent="0.3">
      <c r="B2430" s="4" t="s">
        <v>4576</v>
      </c>
      <c r="C2430" s="4" t="s">
        <v>4577</v>
      </c>
      <c r="D2430" s="3" t="s">
        <v>28</v>
      </c>
      <c r="E2430" s="18">
        <v>1</v>
      </c>
      <c r="F2430" s="18"/>
      <c r="G2430" s="18"/>
      <c r="H2430" s="18"/>
      <c r="I2430" s="18"/>
      <c r="J2430" s="97">
        <f t="shared" si="1540"/>
        <v>1</v>
      </c>
      <c r="K2430" s="3">
        <v>6090</v>
      </c>
      <c r="L2430" s="3">
        <f t="shared" si="1541"/>
        <v>6090</v>
      </c>
      <c r="M2430" s="3">
        <v>6090</v>
      </c>
      <c r="N2430" s="3">
        <f t="shared" si="1542"/>
        <v>6090</v>
      </c>
      <c r="O2430" s="3">
        <f t="shared" si="1543"/>
        <v>0</v>
      </c>
      <c r="P2430" s="3">
        <f t="shared" si="1543"/>
        <v>0</v>
      </c>
      <c r="R2430" s="3">
        <f t="shared" si="1544"/>
        <v>0</v>
      </c>
      <c r="S2430" s="3">
        <f t="shared" si="1545"/>
        <v>0</v>
      </c>
      <c r="T2430" s="3">
        <f t="shared" si="1546"/>
        <v>0</v>
      </c>
      <c r="U2430" s="3">
        <f t="shared" si="1547"/>
        <v>0</v>
      </c>
    </row>
    <row r="2431" spans="2:21" s="1" customFormat="1" ht="15" hidden="1" customHeight="1" x14ac:dyDescent="0.3">
      <c r="B2431" s="4" t="s">
        <v>4578</v>
      </c>
      <c r="C2431" s="4" t="s">
        <v>4579</v>
      </c>
      <c r="D2431" s="3" t="s">
        <v>28</v>
      </c>
      <c r="E2431" s="18">
        <v>1</v>
      </c>
      <c r="F2431" s="18"/>
      <c r="G2431" s="18"/>
      <c r="H2431" s="18"/>
      <c r="I2431" s="18"/>
      <c r="J2431" s="97">
        <f t="shared" si="1540"/>
        <v>1</v>
      </c>
      <c r="K2431" s="3">
        <v>2189.14</v>
      </c>
      <c r="L2431" s="3">
        <f t="shared" si="1541"/>
        <v>2189.14</v>
      </c>
      <c r="M2431" s="3">
        <v>2189.14</v>
      </c>
      <c r="N2431" s="3">
        <f t="shared" si="1542"/>
        <v>2189.14</v>
      </c>
      <c r="O2431" s="3">
        <f t="shared" si="1543"/>
        <v>0</v>
      </c>
      <c r="P2431" s="3">
        <f t="shared" si="1543"/>
        <v>0</v>
      </c>
      <c r="R2431" s="3">
        <f t="shared" si="1544"/>
        <v>0</v>
      </c>
      <c r="S2431" s="3">
        <f t="shared" si="1545"/>
        <v>0</v>
      </c>
      <c r="T2431" s="3">
        <f t="shared" si="1546"/>
        <v>0</v>
      </c>
      <c r="U2431" s="3">
        <f t="shared" si="1547"/>
        <v>0</v>
      </c>
    </row>
    <row r="2432" spans="2:21" s="1" customFormat="1" ht="15" hidden="1" customHeight="1" x14ac:dyDescent="0.3">
      <c r="B2432" s="4" t="s">
        <v>4580</v>
      </c>
      <c r="C2432" s="4" t="s">
        <v>4581</v>
      </c>
      <c r="D2432" s="3" t="s">
        <v>28</v>
      </c>
      <c r="E2432" s="18">
        <v>2</v>
      </c>
      <c r="F2432" s="18"/>
      <c r="G2432" s="18"/>
      <c r="H2432" s="18"/>
      <c r="I2432" s="18"/>
      <c r="J2432" s="97">
        <f t="shared" si="1540"/>
        <v>2</v>
      </c>
      <c r="K2432" s="3">
        <v>4290</v>
      </c>
      <c r="L2432" s="3">
        <f t="shared" si="1541"/>
        <v>8580</v>
      </c>
      <c r="M2432" s="3">
        <v>4290</v>
      </c>
      <c r="N2432" s="3">
        <f t="shared" si="1542"/>
        <v>8580</v>
      </c>
      <c r="O2432" s="3">
        <f t="shared" si="1543"/>
        <v>0</v>
      </c>
      <c r="P2432" s="3">
        <f t="shared" si="1543"/>
        <v>0</v>
      </c>
      <c r="R2432" s="3">
        <f t="shared" si="1544"/>
        <v>0</v>
      </c>
      <c r="S2432" s="3">
        <f t="shared" si="1545"/>
        <v>0</v>
      </c>
      <c r="T2432" s="3">
        <f t="shared" si="1546"/>
        <v>0</v>
      </c>
      <c r="U2432" s="3">
        <f t="shared" si="1547"/>
        <v>0</v>
      </c>
    </row>
    <row r="2433" spans="2:21" s="1" customFormat="1" ht="15" hidden="1" customHeight="1" x14ac:dyDescent="0.3">
      <c r="B2433" s="4" t="s">
        <v>4582</v>
      </c>
      <c r="C2433" s="4" t="s">
        <v>4583</v>
      </c>
      <c r="D2433" s="3" t="s">
        <v>28</v>
      </c>
      <c r="E2433" s="18">
        <v>1</v>
      </c>
      <c r="F2433" s="18"/>
      <c r="G2433" s="18"/>
      <c r="H2433" s="18"/>
      <c r="I2433" s="18"/>
      <c r="J2433" s="97">
        <f t="shared" si="1540"/>
        <v>1</v>
      </c>
      <c r="K2433" s="3">
        <v>2205</v>
      </c>
      <c r="L2433" s="3">
        <f t="shared" si="1541"/>
        <v>2205</v>
      </c>
      <c r="M2433" s="3">
        <v>2205</v>
      </c>
      <c r="N2433" s="3">
        <f t="shared" si="1542"/>
        <v>2205</v>
      </c>
      <c r="O2433" s="3">
        <f t="shared" si="1543"/>
        <v>0</v>
      </c>
      <c r="P2433" s="3">
        <f t="shared" si="1543"/>
        <v>0</v>
      </c>
      <c r="R2433" s="3">
        <f t="shared" si="1544"/>
        <v>0</v>
      </c>
      <c r="S2433" s="3">
        <f t="shared" si="1545"/>
        <v>0</v>
      </c>
      <c r="T2433" s="3">
        <f t="shared" si="1546"/>
        <v>0</v>
      </c>
      <c r="U2433" s="3">
        <f t="shared" si="1547"/>
        <v>0</v>
      </c>
    </row>
    <row r="2434" spans="2:21" s="1" customFormat="1" ht="15" hidden="1" customHeight="1" x14ac:dyDescent="0.3">
      <c r="B2434" s="4" t="s">
        <v>4584</v>
      </c>
      <c r="C2434" s="4" t="s">
        <v>4585</v>
      </c>
      <c r="D2434" s="3" t="s">
        <v>28</v>
      </c>
      <c r="E2434" s="18">
        <v>1</v>
      </c>
      <c r="F2434" s="18"/>
      <c r="G2434" s="18"/>
      <c r="H2434" s="18"/>
      <c r="I2434" s="18"/>
      <c r="J2434" s="97">
        <f t="shared" si="1540"/>
        <v>1</v>
      </c>
      <c r="K2434" s="3">
        <v>2036.08</v>
      </c>
      <c r="L2434" s="3">
        <f t="shared" si="1541"/>
        <v>2036.08</v>
      </c>
      <c r="M2434" s="3">
        <v>2036.08</v>
      </c>
      <c r="N2434" s="3">
        <f t="shared" si="1542"/>
        <v>2036.08</v>
      </c>
      <c r="O2434" s="3">
        <f t="shared" si="1543"/>
        <v>0</v>
      </c>
      <c r="P2434" s="3">
        <f t="shared" si="1543"/>
        <v>0</v>
      </c>
      <c r="R2434" s="3">
        <f t="shared" si="1544"/>
        <v>0</v>
      </c>
      <c r="S2434" s="3">
        <f t="shared" si="1545"/>
        <v>0</v>
      </c>
      <c r="T2434" s="3">
        <f t="shared" si="1546"/>
        <v>0</v>
      </c>
      <c r="U2434" s="3">
        <f t="shared" si="1547"/>
        <v>0</v>
      </c>
    </row>
    <row r="2435" spans="2:21" s="1" customFormat="1" ht="15" hidden="1" customHeight="1" x14ac:dyDescent="0.3">
      <c r="B2435" s="4" t="s">
        <v>4586</v>
      </c>
      <c r="C2435" s="4" t="s">
        <v>4587</v>
      </c>
      <c r="D2435" s="3" t="s">
        <v>28</v>
      </c>
      <c r="E2435" s="18">
        <v>1</v>
      </c>
      <c r="F2435" s="18"/>
      <c r="G2435" s="18"/>
      <c r="H2435" s="18"/>
      <c r="I2435" s="18"/>
      <c r="J2435" s="97">
        <f t="shared" ref="J2435:J2466" si="1548">SUM(E2435:I2435)</f>
        <v>1</v>
      </c>
      <c r="K2435" s="3">
        <v>5729.95</v>
      </c>
      <c r="L2435" s="3">
        <f t="shared" si="1541"/>
        <v>5729.95</v>
      </c>
      <c r="M2435" s="3">
        <v>5729.95</v>
      </c>
      <c r="N2435" s="3">
        <f t="shared" si="1542"/>
        <v>5729.95</v>
      </c>
      <c r="O2435" s="3">
        <f t="shared" si="1543"/>
        <v>0</v>
      </c>
      <c r="P2435" s="3">
        <f t="shared" si="1543"/>
        <v>0</v>
      </c>
      <c r="R2435" s="3">
        <f t="shared" ref="R2435:R2466" si="1549">+ROUND($K2435*F2435,2)</f>
        <v>0</v>
      </c>
      <c r="S2435" s="3">
        <f t="shared" ref="S2435:S2466" si="1550">+ROUND($K2435*G2435,2)</f>
        <v>0</v>
      </c>
      <c r="T2435" s="3">
        <f t="shared" ref="T2435:T2466" si="1551">+ROUND($K2435*H2435,2)</f>
        <v>0</v>
      </c>
      <c r="U2435" s="3">
        <f t="shared" ref="U2435:U2466" si="1552">+ROUND($K2435*I2435,2)</f>
        <v>0</v>
      </c>
    </row>
    <row r="2436" spans="2:21" s="1" customFormat="1" ht="15" hidden="1" customHeight="1" x14ac:dyDescent="0.3">
      <c r="B2436" s="4" t="s">
        <v>4588</v>
      </c>
      <c r="C2436" s="4" t="s">
        <v>4589</v>
      </c>
      <c r="D2436" s="3" t="s">
        <v>28</v>
      </c>
      <c r="E2436" s="18">
        <v>1</v>
      </c>
      <c r="F2436" s="18"/>
      <c r="G2436" s="18"/>
      <c r="H2436" s="18"/>
      <c r="I2436" s="18"/>
      <c r="J2436" s="97">
        <f t="shared" si="1548"/>
        <v>1</v>
      </c>
      <c r="K2436" s="3">
        <v>3974.04</v>
      </c>
      <c r="L2436" s="3">
        <f t="shared" si="1541"/>
        <v>3974.04</v>
      </c>
      <c r="M2436" s="3">
        <v>3974.04</v>
      </c>
      <c r="N2436" s="3">
        <f t="shared" si="1542"/>
        <v>3974.04</v>
      </c>
      <c r="O2436" s="3">
        <f t="shared" si="1543"/>
        <v>0</v>
      </c>
      <c r="P2436" s="3">
        <f t="shared" si="1543"/>
        <v>0</v>
      </c>
      <c r="R2436" s="3">
        <f t="shared" si="1549"/>
        <v>0</v>
      </c>
      <c r="S2436" s="3">
        <f t="shared" si="1550"/>
        <v>0</v>
      </c>
      <c r="T2436" s="3">
        <f t="shared" si="1551"/>
        <v>0</v>
      </c>
      <c r="U2436" s="3">
        <f t="shared" si="1552"/>
        <v>0</v>
      </c>
    </row>
    <row r="2437" spans="2:21" s="1" customFormat="1" ht="15" hidden="1" customHeight="1" x14ac:dyDescent="0.3">
      <c r="B2437" s="4" t="s">
        <v>4590</v>
      </c>
      <c r="C2437" s="4" t="s">
        <v>4591</v>
      </c>
      <c r="D2437" s="3" t="s">
        <v>28</v>
      </c>
      <c r="E2437" s="18">
        <v>2</v>
      </c>
      <c r="F2437" s="18"/>
      <c r="G2437" s="18"/>
      <c r="H2437" s="18"/>
      <c r="I2437" s="18"/>
      <c r="J2437" s="97">
        <f t="shared" si="1548"/>
        <v>2</v>
      </c>
      <c r="K2437" s="3">
        <v>6825</v>
      </c>
      <c r="L2437" s="3">
        <f t="shared" si="1541"/>
        <v>13650</v>
      </c>
      <c r="M2437" s="3">
        <v>6825</v>
      </c>
      <c r="N2437" s="3">
        <f t="shared" si="1542"/>
        <v>13650</v>
      </c>
      <c r="O2437" s="3">
        <f t="shared" si="1543"/>
        <v>0</v>
      </c>
      <c r="P2437" s="3">
        <f t="shared" si="1543"/>
        <v>0</v>
      </c>
      <c r="R2437" s="3">
        <f t="shared" si="1549"/>
        <v>0</v>
      </c>
      <c r="S2437" s="3">
        <f t="shared" si="1550"/>
        <v>0</v>
      </c>
      <c r="T2437" s="3">
        <f t="shared" si="1551"/>
        <v>0</v>
      </c>
      <c r="U2437" s="3">
        <f t="shared" si="1552"/>
        <v>0</v>
      </c>
    </row>
    <row r="2438" spans="2:21" s="1" customFormat="1" ht="15" hidden="1" customHeight="1" x14ac:dyDescent="0.3">
      <c r="B2438" s="4" t="s">
        <v>4592</v>
      </c>
      <c r="C2438" s="4" t="s">
        <v>4593</v>
      </c>
      <c r="D2438" s="3" t="s">
        <v>28</v>
      </c>
      <c r="E2438" s="18">
        <v>1</v>
      </c>
      <c r="F2438" s="18"/>
      <c r="G2438" s="18"/>
      <c r="H2438" s="18"/>
      <c r="I2438" s="18"/>
      <c r="J2438" s="97">
        <f t="shared" si="1548"/>
        <v>1</v>
      </c>
      <c r="K2438" s="3">
        <v>3991.22</v>
      </c>
      <c r="L2438" s="3">
        <f t="shared" si="1541"/>
        <v>3991.22</v>
      </c>
      <c r="M2438" s="3">
        <v>3991.22</v>
      </c>
      <c r="N2438" s="3">
        <f t="shared" si="1542"/>
        <v>3991.22</v>
      </c>
      <c r="O2438" s="3">
        <f t="shared" si="1543"/>
        <v>0</v>
      </c>
      <c r="P2438" s="3">
        <f t="shared" si="1543"/>
        <v>0</v>
      </c>
      <c r="R2438" s="3">
        <f t="shared" si="1549"/>
        <v>0</v>
      </c>
      <c r="S2438" s="3">
        <f t="shared" si="1550"/>
        <v>0</v>
      </c>
      <c r="T2438" s="3">
        <f t="shared" si="1551"/>
        <v>0</v>
      </c>
      <c r="U2438" s="3">
        <f t="shared" si="1552"/>
        <v>0</v>
      </c>
    </row>
    <row r="2439" spans="2:21" s="1" customFormat="1" ht="15" hidden="1" customHeight="1" x14ac:dyDescent="0.3">
      <c r="B2439" s="4" t="s">
        <v>4594</v>
      </c>
      <c r="C2439" s="4" t="s">
        <v>4595</v>
      </c>
      <c r="D2439" s="3" t="s">
        <v>28</v>
      </c>
      <c r="E2439" s="18">
        <v>3</v>
      </c>
      <c r="F2439" s="18"/>
      <c r="G2439" s="18"/>
      <c r="H2439" s="18"/>
      <c r="I2439" s="18"/>
      <c r="J2439" s="97">
        <f t="shared" si="1548"/>
        <v>3</v>
      </c>
      <c r="K2439" s="3">
        <v>5506.25</v>
      </c>
      <c r="L2439" s="3">
        <f t="shared" si="1541"/>
        <v>16518.75</v>
      </c>
      <c r="M2439" s="3">
        <v>5506.25</v>
      </c>
      <c r="N2439" s="3">
        <f t="shared" si="1542"/>
        <v>16518.75</v>
      </c>
      <c r="O2439" s="3">
        <f t="shared" si="1543"/>
        <v>0</v>
      </c>
      <c r="P2439" s="3">
        <f t="shared" si="1543"/>
        <v>0</v>
      </c>
      <c r="R2439" s="3">
        <f t="shared" si="1549"/>
        <v>0</v>
      </c>
      <c r="S2439" s="3">
        <f t="shared" si="1550"/>
        <v>0</v>
      </c>
      <c r="T2439" s="3">
        <f t="shared" si="1551"/>
        <v>0</v>
      </c>
      <c r="U2439" s="3">
        <f t="shared" si="1552"/>
        <v>0</v>
      </c>
    </row>
    <row r="2440" spans="2:21" s="1" customFormat="1" ht="15" hidden="1" customHeight="1" x14ac:dyDescent="0.3">
      <c r="B2440" s="4" t="s">
        <v>4596</v>
      </c>
      <c r="C2440" s="4" t="s">
        <v>4597</v>
      </c>
      <c r="D2440" s="3" t="s">
        <v>28</v>
      </c>
      <c r="E2440" s="18">
        <v>1</v>
      </c>
      <c r="F2440" s="18"/>
      <c r="G2440" s="18"/>
      <c r="H2440" s="18"/>
      <c r="I2440" s="18"/>
      <c r="J2440" s="97">
        <f t="shared" si="1548"/>
        <v>1</v>
      </c>
      <c r="K2440" s="3">
        <v>3360</v>
      </c>
      <c r="L2440" s="3">
        <f t="shared" si="1541"/>
        <v>3360</v>
      </c>
      <c r="M2440" s="3">
        <v>3360</v>
      </c>
      <c r="N2440" s="3">
        <f t="shared" si="1542"/>
        <v>3360</v>
      </c>
      <c r="O2440" s="3">
        <f t="shared" si="1543"/>
        <v>0</v>
      </c>
      <c r="P2440" s="3">
        <f t="shared" si="1543"/>
        <v>0</v>
      </c>
      <c r="R2440" s="3">
        <f t="shared" si="1549"/>
        <v>0</v>
      </c>
      <c r="S2440" s="3">
        <f t="shared" si="1550"/>
        <v>0</v>
      </c>
      <c r="T2440" s="3">
        <f t="shared" si="1551"/>
        <v>0</v>
      </c>
      <c r="U2440" s="3">
        <f t="shared" si="1552"/>
        <v>0</v>
      </c>
    </row>
    <row r="2441" spans="2:21" s="1" customFormat="1" ht="15" hidden="1" customHeight="1" x14ac:dyDescent="0.3">
      <c r="B2441" s="4" t="s">
        <v>4598</v>
      </c>
      <c r="C2441" s="4" t="s">
        <v>4599</v>
      </c>
      <c r="D2441" s="3" t="s">
        <v>28</v>
      </c>
      <c r="E2441" s="18">
        <v>105</v>
      </c>
      <c r="F2441" s="18"/>
      <c r="G2441" s="18"/>
      <c r="H2441" s="18"/>
      <c r="I2441" s="18"/>
      <c r="J2441" s="97">
        <f t="shared" si="1548"/>
        <v>105</v>
      </c>
      <c r="K2441" s="3">
        <v>1276.01</v>
      </c>
      <c r="L2441" s="3">
        <f t="shared" si="1541"/>
        <v>133981.04999999999</v>
      </c>
      <c r="M2441" s="3">
        <v>1276.01</v>
      </c>
      <c r="N2441" s="3">
        <f t="shared" si="1542"/>
        <v>133981.04999999999</v>
      </c>
      <c r="O2441" s="3">
        <f t="shared" si="1543"/>
        <v>0</v>
      </c>
      <c r="P2441" s="3">
        <f t="shared" si="1543"/>
        <v>0</v>
      </c>
      <c r="R2441" s="3">
        <f t="shared" si="1549"/>
        <v>0</v>
      </c>
      <c r="S2441" s="3">
        <f t="shared" si="1550"/>
        <v>0</v>
      </c>
      <c r="T2441" s="3">
        <f t="shared" si="1551"/>
        <v>0</v>
      </c>
      <c r="U2441" s="3">
        <f t="shared" si="1552"/>
        <v>0</v>
      </c>
    </row>
    <row r="2442" spans="2:21" s="1" customFormat="1" ht="15" hidden="1" customHeight="1" x14ac:dyDescent="0.3">
      <c r="B2442" s="4" t="s">
        <v>4600</v>
      </c>
      <c r="C2442" s="4" t="s">
        <v>4601</v>
      </c>
      <c r="D2442" s="3" t="s">
        <v>28</v>
      </c>
      <c r="E2442" s="18">
        <v>8</v>
      </c>
      <c r="F2442" s="18"/>
      <c r="G2442" s="18"/>
      <c r="H2442" s="18"/>
      <c r="I2442" s="18"/>
      <c r="J2442" s="97">
        <f t="shared" si="1548"/>
        <v>8</v>
      </c>
      <c r="K2442" s="3">
        <v>9167</v>
      </c>
      <c r="L2442" s="3">
        <f t="shared" si="1541"/>
        <v>73336</v>
      </c>
      <c r="M2442" s="3">
        <v>9167</v>
      </c>
      <c r="N2442" s="3">
        <f t="shared" si="1542"/>
        <v>73336</v>
      </c>
      <c r="O2442" s="3">
        <f t="shared" si="1543"/>
        <v>0</v>
      </c>
      <c r="P2442" s="3">
        <f t="shared" si="1543"/>
        <v>0</v>
      </c>
      <c r="R2442" s="3">
        <f t="shared" si="1549"/>
        <v>0</v>
      </c>
      <c r="S2442" s="3">
        <f t="shared" si="1550"/>
        <v>0</v>
      </c>
      <c r="T2442" s="3">
        <f t="shared" si="1551"/>
        <v>0</v>
      </c>
      <c r="U2442" s="3">
        <f t="shared" si="1552"/>
        <v>0</v>
      </c>
    </row>
    <row r="2443" spans="2:21" s="1" customFormat="1" ht="15" hidden="1" customHeight="1" x14ac:dyDescent="0.3">
      <c r="B2443" s="4" t="s">
        <v>4602</v>
      </c>
      <c r="C2443" s="4" t="s">
        <v>4603</v>
      </c>
      <c r="D2443" s="3" t="s">
        <v>28</v>
      </c>
      <c r="E2443" s="18">
        <v>13</v>
      </c>
      <c r="F2443" s="18"/>
      <c r="G2443" s="18"/>
      <c r="H2443" s="18"/>
      <c r="I2443" s="18"/>
      <c r="J2443" s="97">
        <f t="shared" si="1548"/>
        <v>13</v>
      </c>
      <c r="K2443" s="3">
        <v>5147.82</v>
      </c>
      <c r="L2443" s="3">
        <f t="shared" si="1541"/>
        <v>66921.66</v>
      </c>
      <c r="M2443" s="3">
        <v>5147.82</v>
      </c>
      <c r="N2443" s="3">
        <f t="shared" si="1542"/>
        <v>66921.66</v>
      </c>
      <c r="O2443" s="3">
        <f t="shared" si="1543"/>
        <v>0</v>
      </c>
      <c r="P2443" s="3">
        <f t="shared" si="1543"/>
        <v>0</v>
      </c>
      <c r="R2443" s="3">
        <f t="shared" si="1549"/>
        <v>0</v>
      </c>
      <c r="S2443" s="3">
        <f t="shared" si="1550"/>
        <v>0</v>
      </c>
      <c r="T2443" s="3">
        <f t="shared" si="1551"/>
        <v>0</v>
      </c>
      <c r="U2443" s="3">
        <f t="shared" si="1552"/>
        <v>0</v>
      </c>
    </row>
    <row r="2444" spans="2:21" s="1" customFormat="1" ht="15" hidden="1" customHeight="1" x14ac:dyDescent="0.3">
      <c r="B2444" s="4" t="s">
        <v>4604</v>
      </c>
      <c r="C2444" s="4" t="s">
        <v>4605</v>
      </c>
      <c r="D2444" s="3" t="s">
        <v>28</v>
      </c>
      <c r="E2444" s="18">
        <v>6</v>
      </c>
      <c r="F2444" s="18"/>
      <c r="G2444" s="18"/>
      <c r="H2444" s="18"/>
      <c r="I2444" s="18"/>
      <c r="J2444" s="97">
        <f t="shared" si="1548"/>
        <v>6</v>
      </c>
      <c r="K2444" s="3">
        <v>5486.25</v>
      </c>
      <c r="L2444" s="3">
        <f t="shared" si="1541"/>
        <v>32917.5</v>
      </c>
      <c r="M2444" s="3">
        <v>5486.25</v>
      </c>
      <c r="N2444" s="3">
        <f t="shared" si="1542"/>
        <v>32917.5</v>
      </c>
      <c r="O2444" s="3">
        <f t="shared" si="1543"/>
        <v>0</v>
      </c>
      <c r="P2444" s="3">
        <f t="shared" si="1543"/>
        <v>0</v>
      </c>
      <c r="R2444" s="3">
        <f t="shared" si="1549"/>
        <v>0</v>
      </c>
      <c r="S2444" s="3">
        <f t="shared" si="1550"/>
        <v>0</v>
      </c>
      <c r="T2444" s="3">
        <f t="shared" si="1551"/>
        <v>0</v>
      </c>
      <c r="U2444" s="3">
        <f t="shared" si="1552"/>
        <v>0</v>
      </c>
    </row>
    <row r="2445" spans="2:21" s="1" customFormat="1" ht="15" hidden="1" customHeight="1" x14ac:dyDescent="0.3">
      <c r="B2445" s="4" t="s">
        <v>4606</v>
      </c>
      <c r="C2445" s="4" t="s">
        <v>4607</v>
      </c>
      <c r="D2445" s="3" t="s">
        <v>28</v>
      </c>
      <c r="E2445" s="18">
        <v>1</v>
      </c>
      <c r="F2445" s="18"/>
      <c r="G2445" s="18"/>
      <c r="H2445" s="18"/>
      <c r="I2445" s="18"/>
      <c r="J2445" s="97">
        <f t="shared" si="1548"/>
        <v>1</v>
      </c>
      <c r="K2445" s="3">
        <v>996.15</v>
      </c>
      <c r="L2445" s="3">
        <f t="shared" si="1541"/>
        <v>996.15</v>
      </c>
      <c r="M2445" s="3">
        <v>996.15</v>
      </c>
      <c r="N2445" s="3">
        <f t="shared" si="1542"/>
        <v>996.15</v>
      </c>
      <c r="O2445" s="3">
        <f t="shared" si="1543"/>
        <v>0</v>
      </c>
      <c r="P2445" s="3">
        <f t="shared" si="1543"/>
        <v>0</v>
      </c>
      <c r="R2445" s="3">
        <f t="shared" si="1549"/>
        <v>0</v>
      </c>
      <c r="S2445" s="3">
        <f t="shared" si="1550"/>
        <v>0</v>
      </c>
      <c r="T2445" s="3">
        <f t="shared" si="1551"/>
        <v>0</v>
      </c>
      <c r="U2445" s="3">
        <f t="shared" si="1552"/>
        <v>0</v>
      </c>
    </row>
    <row r="2446" spans="2:21" s="1" customFormat="1" ht="15" hidden="1" customHeight="1" x14ac:dyDescent="0.3">
      <c r="B2446" s="4" t="s">
        <v>4608</v>
      </c>
      <c r="C2446" s="4" t="s">
        <v>4609</v>
      </c>
      <c r="D2446" s="3" t="s">
        <v>28</v>
      </c>
      <c r="E2446" s="18">
        <v>1</v>
      </c>
      <c r="F2446" s="18"/>
      <c r="G2446" s="18"/>
      <c r="H2446" s="18"/>
      <c r="I2446" s="18"/>
      <c r="J2446" s="97">
        <f t="shared" si="1548"/>
        <v>1</v>
      </c>
      <c r="K2446" s="3">
        <v>23751.08</v>
      </c>
      <c r="L2446" s="3">
        <f t="shared" si="1541"/>
        <v>23751.08</v>
      </c>
      <c r="M2446" s="3">
        <v>23751.08</v>
      </c>
      <c r="N2446" s="3">
        <f t="shared" si="1542"/>
        <v>23751.08</v>
      </c>
      <c r="O2446" s="3">
        <f t="shared" si="1543"/>
        <v>0</v>
      </c>
      <c r="P2446" s="3">
        <f t="shared" si="1543"/>
        <v>0</v>
      </c>
      <c r="R2446" s="3">
        <f t="shared" si="1549"/>
        <v>0</v>
      </c>
      <c r="S2446" s="3">
        <f t="shared" si="1550"/>
        <v>0</v>
      </c>
      <c r="T2446" s="3">
        <f t="shared" si="1551"/>
        <v>0</v>
      </c>
      <c r="U2446" s="3">
        <f t="shared" si="1552"/>
        <v>0</v>
      </c>
    </row>
    <row r="2447" spans="2:21" s="1" customFormat="1" ht="15" hidden="1" customHeight="1" x14ac:dyDescent="0.3">
      <c r="B2447" s="4" t="s">
        <v>4610</v>
      </c>
      <c r="C2447" s="4" t="s">
        <v>4611</v>
      </c>
      <c r="D2447" s="3" t="s">
        <v>28</v>
      </c>
      <c r="E2447" s="18">
        <v>3</v>
      </c>
      <c r="F2447" s="18"/>
      <c r="G2447" s="18"/>
      <c r="H2447" s="18"/>
      <c r="I2447" s="18"/>
      <c r="J2447" s="97">
        <f t="shared" si="1548"/>
        <v>3</v>
      </c>
      <c r="K2447" s="3">
        <v>787.5</v>
      </c>
      <c r="L2447" s="3">
        <f t="shared" si="1541"/>
        <v>2362.5</v>
      </c>
      <c r="M2447" s="3">
        <v>787.5</v>
      </c>
      <c r="N2447" s="3">
        <f t="shared" si="1542"/>
        <v>2362.5</v>
      </c>
      <c r="O2447" s="3">
        <f t="shared" si="1543"/>
        <v>0</v>
      </c>
      <c r="P2447" s="3">
        <f t="shared" si="1543"/>
        <v>0</v>
      </c>
      <c r="R2447" s="3">
        <f t="shared" si="1549"/>
        <v>0</v>
      </c>
      <c r="S2447" s="3">
        <f t="shared" si="1550"/>
        <v>0</v>
      </c>
      <c r="T2447" s="3">
        <f t="shared" si="1551"/>
        <v>0</v>
      </c>
      <c r="U2447" s="3">
        <f t="shared" si="1552"/>
        <v>0</v>
      </c>
    </row>
    <row r="2448" spans="2:21" s="1" customFormat="1" ht="15" hidden="1" customHeight="1" x14ac:dyDescent="0.3">
      <c r="B2448" s="4" t="s">
        <v>4612</v>
      </c>
      <c r="C2448" s="4" t="s">
        <v>4613</v>
      </c>
      <c r="D2448" s="3" t="s">
        <v>28</v>
      </c>
      <c r="E2448" s="18">
        <v>2</v>
      </c>
      <c r="F2448" s="18"/>
      <c r="G2448" s="18"/>
      <c r="H2448" s="18"/>
      <c r="I2448" s="18"/>
      <c r="J2448" s="97">
        <f t="shared" si="1548"/>
        <v>2</v>
      </c>
      <c r="K2448" s="3">
        <v>6958.24</v>
      </c>
      <c r="L2448" s="3">
        <f t="shared" si="1541"/>
        <v>13916.48</v>
      </c>
      <c r="M2448" s="3">
        <v>6958.24</v>
      </c>
      <c r="N2448" s="3">
        <f t="shared" si="1542"/>
        <v>13916.48</v>
      </c>
      <c r="O2448" s="3">
        <f t="shared" si="1543"/>
        <v>0</v>
      </c>
      <c r="P2448" s="3">
        <f t="shared" si="1543"/>
        <v>0</v>
      </c>
      <c r="R2448" s="3">
        <f t="shared" si="1549"/>
        <v>0</v>
      </c>
      <c r="S2448" s="3">
        <f t="shared" si="1550"/>
        <v>0</v>
      </c>
      <c r="T2448" s="3">
        <f t="shared" si="1551"/>
        <v>0</v>
      </c>
      <c r="U2448" s="3">
        <f t="shared" si="1552"/>
        <v>0</v>
      </c>
    </row>
    <row r="2449" spans="2:21" s="1" customFormat="1" ht="15" hidden="1" customHeight="1" x14ac:dyDescent="0.3">
      <c r="B2449" s="4" t="s">
        <v>4614</v>
      </c>
      <c r="C2449" s="4" t="s">
        <v>4615</v>
      </c>
      <c r="D2449" s="3" t="s">
        <v>28</v>
      </c>
      <c r="E2449" s="18">
        <v>2</v>
      </c>
      <c r="F2449" s="18"/>
      <c r="G2449" s="18"/>
      <c r="H2449" s="18"/>
      <c r="I2449" s="18"/>
      <c r="J2449" s="97">
        <f t="shared" si="1548"/>
        <v>2</v>
      </c>
      <c r="K2449" s="3">
        <v>2398.33</v>
      </c>
      <c r="L2449" s="3">
        <f t="shared" si="1541"/>
        <v>4796.66</v>
      </c>
      <c r="M2449" s="3">
        <v>2398.33</v>
      </c>
      <c r="N2449" s="3">
        <f t="shared" si="1542"/>
        <v>4796.66</v>
      </c>
      <c r="O2449" s="3">
        <f t="shared" si="1543"/>
        <v>0</v>
      </c>
      <c r="P2449" s="3">
        <f t="shared" si="1543"/>
        <v>0</v>
      </c>
      <c r="R2449" s="3">
        <f t="shared" si="1549"/>
        <v>0</v>
      </c>
      <c r="S2449" s="3">
        <f t="shared" si="1550"/>
        <v>0</v>
      </c>
      <c r="T2449" s="3">
        <f t="shared" si="1551"/>
        <v>0</v>
      </c>
      <c r="U2449" s="3">
        <f t="shared" si="1552"/>
        <v>0</v>
      </c>
    </row>
    <row r="2450" spans="2:21" s="1" customFormat="1" ht="15" hidden="1" customHeight="1" x14ac:dyDescent="0.3">
      <c r="B2450" s="4" t="s">
        <v>4616</v>
      </c>
      <c r="C2450" s="4" t="s">
        <v>4617</v>
      </c>
      <c r="D2450" s="3" t="s">
        <v>28</v>
      </c>
      <c r="E2450" s="18">
        <v>2</v>
      </c>
      <c r="F2450" s="18"/>
      <c r="G2450" s="18"/>
      <c r="H2450" s="18"/>
      <c r="I2450" s="18"/>
      <c r="J2450" s="97">
        <f t="shared" si="1548"/>
        <v>2</v>
      </c>
      <c r="K2450" s="3">
        <v>1098.04</v>
      </c>
      <c r="L2450" s="3">
        <f t="shared" si="1541"/>
        <v>2196.08</v>
      </c>
      <c r="M2450" s="3">
        <v>1098.04</v>
      </c>
      <c r="N2450" s="3">
        <f t="shared" si="1542"/>
        <v>2196.08</v>
      </c>
      <c r="O2450" s="3">
        <f t="shared" si="1543"/>
        <v>0</v>
      </c>
      <c r="P2450" s="3">
        <f t="shared" si="1543"/>
        <v>0</v>
      </c>
      <c r="R2450" s="3">
        <f t="shared" si="1549"/>
        <v>0</v>
      </c>
      <c r="S2450" s="3">
        <f t="shared" si="1550"/>
        <v>0</v>
      </c>
      <c r="T2450" s="3">
        <f t="shared" si="1551"/>
        <v>0</v>
      </c>
      <c r="U2450" s="3">
        <f t="shared" si="1552"/>
        <v>0</v>
      </c>
    </row>
    <row r="2451" spans="2:21" s="1" customFormat="1" ht="15" hidden="1" customHeight="1" x14ac:dyDescent="0.3">
      <c r="B2451" s="4" t="s">
        <v>4618</v>
      </c>
      <c r="C2451" s="4" t="s">
        <v>4619</v>
      </c>
      <c r="D2451" s="3" t="s">
        <v>28</v>
      </c>
      <c r="E2451" s="18">
        <v>2</v>
      </c>
      <c r="F2451" s="18"/>
      <c r="G2451" s="18"/>
      <c r="H2451" s="18"/>
      <c r="I2451" s="18"/>
      <c r="J2451" s="97">
        <f t="shared" si="1548"/>
        <v>2</v>
      </c>
      <c r="K2451" s="3">
        <v>1102.93</v>
      </c>
      <c r="L2451" s="3">
        <f t="shared" si="1541"/>
        <v>2205.86</v>
      </c>
      <c r="M2451" s="3">
        <v>1102.93</v>
      </c>
      <c r="N2451" s="3">
        <f t="shared" si="1542"/>
        <v>2205.86</v>
      </c>
      <c r="O2451" s="3">
        <f t="shared" si="1543"/>
        <v>0</v>
      </c>
      <c r="P2451" s="3">
        <f t="shared" si="1543"/>
        <v>0</v>
      </c>
      <c r="R2451" s="3">
        <f t="shared" si="1549"/>
        <v>0</v>
      </c>
      <c r="S2451" s="3">
        <f t="shared" si="1550"/>
        <v>0</v>
      </c>
      <c r="T2451" s="3">
        <f t="shared" si="1551"/>
        <v>0</v>
      </c>
      <c r="U2451" s="3">
        <f t="shared" si="1552"/>
        <v>0</v>
      </c>
    </row>
    <row r="2452" spans="2:21" s="1" customFormat="1" ht="15" hidden="1" customHeight="1" x14ac:dyDescent="0.3">
      <c r="B2452" s="4" t="s">
        <v>4620</v>
      </c>
      <c r="C2452" s="4" t="s">
        <v>4621</v>
      </c>
      <c r="D2452" s="3" t="s">
        <v>28</v>
      </c>
      <c r="E2452" s="18">
        <v>2</v>
      </c>
      <c r="F2452" s="18"/>
      <c r="G2452" s="18"/>
      <c r="H2452" s="18"/>
      <c r="I2452" s="18"/>
      <c r="J2452" s="97">
        <f t="shared" si="1548"/>
        <v>2</v>
      </c>
      <c r="K2452" s="3">
        <v>1071.1099999999999</v>
      </c>
      <c r="L2452" s="3">
        <f t="shared" si="1541"/>
        <v>2142.2199999999998</v>
      </c>
      <c r="M2452" s="3">
        <v>1071.1099999999999</v>
      </c>
      <c r="N2452" s="3">
        <f t="shared" si="1542"/>
        <v>2142.2199999999998</v>
      </c>
      <c r="O2452" s="3">
        <f t="shared" si="1543"/>
        <v>0</v>
      </c>
      <c r="P2452" s="3">
        <f t="shared" si="1543"/>
        <v>0</v>
      </c>
      <c r="R2452" s="3">
        <f t="shared" si="1549"/>
        <v>0</v>
      </c>
      <c r="S2452" s="3">
        <f t="shared" si="1550"/>
        <v>0</v>
      </c>
      <c r="T2452" s="3">
        <f t="shared" si="1551"/>
        <v>0</v>
      </c>
      <c r="U2452" s="3">
        <f t="shared" si="1552"/>
        <v>0</v>
      </c>
    </row>
    <row r="2453" spans="2:21" s="1" customFormat="1" ht="15" hidden="1" customHeight="1" x14ac:dyDescent="0.3">
      <c r="B2453" s="4" t="s">
        <v>4622</v>
      </c>
      <c r="C2453" s="4" t="s">
        <v>4623</v>
      </c>
      <c r="D2453" s="3" t="s">
        <v>28</v>
      </c>
      <c r="E2453" s="18">
        <v>2</v>
      </c>
      <c r="F2453" s="18"/>
      <c r="G2453" s="18"/>
      <c r="H2453" s="18"/>
      <c r="I2453" s="18"/>
      <c r="J2453" s="97">
        <f t="shared" si="1548"/>
        <v>2</v>
      </c>
      <c r="K2453" s="3">
        <v>1034</v>
      </c>
      <c r="L2453" s="3">
        <f t="shared" si="1541"/>
        <v>2068</v>
      </c>
      <c r="M2453" s="3">
        <v>1034</v>
      </c>
      <c r="N2453" s="3">
        <f t="shared" si="1542"/>
        <v>2068</v>
      </c>
      <c r="O2453" s="3">
        <f t="shared" si="1543"/>
        <v>0</v>
      </c>
      <c r="P2453" s="3">
        <f t="shared" si="1543"/>
        <v>0</v>
      </c>
      <c r="R2453" s="3">
        <f t="shared" si="1549"/>
        <v>0</v>
      </c>
      <c r="S2453" s="3">
        <f t="shared" si="1550"/>
        <v>0</v>
      </c>
      <c r="T2453" s="3">
        <f t="shared" si="1551"/>
        <v>0</v>
      </c>
      <c r="U2453" s="3">
        <f t="shared" si="1552"/>
        <v>0</v>
      </c>
    </row>
    <row r="2454" spans="2:21" s="1" customFormat="1" ht="15" hidden="1" customHeight="1" x14ac:dyDescent="0.3">
      <c r="B2454" s="4" t="s">
        <v>4624</v>
      </c>
      <c r="C2454" s="4" t="s">
        <v>4625</v>
      </c>
      <c r="D2454" s="3" t="s">
        <v>28</v>
      </c>
      <c r="E2454" s="18">
        <v>10</v>
      </c>
      <c r="F2454" s="18"/>
      <c r="G2454" s="18"/>
      <c r="H2454" s="18">
        <f>VLOOKUP(B2454,'MM-5'!$B$12:$G$255,4,FALSE)</f>
        <v>3</v>
      </c>
      <c r="I2454" s="18"/>
      <c r="J2454" s="97">
        <f t="shared" si="1548"/>
        <v>13</v>
      </c>
      <c r="K2454" s="3">
        <v>791.26</v>
      </c>
      <c r="L2454" s="3">
        <f t="shared" si="1541"/>
        <v>10286.379999999999</v>
      </c>
      <c r="M2454" s="3">
        <v>791.26</v>
      </c>
      <c r="N2454" s="3">
        <f t="shared" si="1542"/>
        <v>10286.379999999999</v>
      </c>
      <c r="O2454" s="3">
        <f t="shared" si="1543"/>
        <v>0</v>
      </c>
      <c r="P2454" s="3">
        <f t="shared" si="1543"/>
        <v>0</v>
      </c>
      <c r="R2454" s="3">
        <f t="shared" si="1549"/>
        <v>0</v>
      </c>
      <c r="S2454" s="3">
        <f t="shared" si="1550"/>
        <v>0</v>
      </c>
      <c r="T2454" s="3">
        <f t="shared" si="1551"/>
        <v>2373.7800000000002</v>
      </c>
      <c r="U2454" s="3">
        <f t="shared" si="1552"/>
        <v>0</v>
      </c>
    </row>
    <row r="2455" spans="2:21" s="1" customFormat="1" ht="15" hidden="1" customHeight="1" x14ac:dyDescent="0.3">
      <c r="B2455" s="4" t="s">
        <v>4626</v>
      </c>
      <c r="C2455" s="4" t="s">
        <v>4627</v>
      </c>
      <c r="D2455" s="3" t="s">
        <v>28</v>
      </c>
      <c r="E2455" s="18">
        <v>47</v>
      </c>
      <c r="F2455" s="18"/>
      <c r="G2455" s="18"/>
      <c r="H2455" s="18"/>
      <c r="I2455" s="18"/>
      <c r="J2455" s="97">
        <f t="shared" si="1548"/>
        <v>47</v>
      </c>
      <c r="K2455" s="3">
        <v>3296.53</v>
      </c>
      <c r="L2455" s="3">
        <f t="shared" si="1541"/>
        <v>154936.91</v>
      </c>
      <c r="M2455" s="3">
        <v>3296.53</v>
      </c>
      <c r="N2455" s="3">
        <f t="shared" si="1542"/>
        <v>154936.91</v>
      </c>
      <c r="O2455" s="3">
        <f t="shared" si="1543"/>
        <v>0</v>
      </c>
      <c r="P2455" s="3">
        <f t="shared" si="1543"/>
        <v>0</v>
      </c>
      <c r="R2455" s="3">
        <f t="shared" si="1549"/>
        <v>0</v>
      </c>
      <c r="S2455" s="3">
        <f t="shared" si="1550"/>
        <v>0</v>
      </c>
      <c r="T2455" s="3">
        <f t="shared" si="1551"/>
        <v>0</v>
      </c>
      <c r="U2455" s="3">
        <f t="shared" si="1552"/>
        <v>0</v>
      </c>
    </row>
    <row r="2456" spans="2:21" s="1" customFormat="1" ht="15" hidden="1" customHeight="1" x14ac:dyDescent="0.3">
      <c r="B2456" s="4" t="s">
        <v>4628</v>
      </c>
      <c r="C2456" s="4" t="s">
        <v>4629</v>
      </c>
      <c r="D2456" s="3" t="s">
        <v>28</v>
      </c>
      <c r="E2456" s="18">
        <v>10</v>
      </c>
      <c r="F2456" s="18"/>
      <c r="G2456" s="18"/>
      <c r="H2456" s="18"/>
      <c r="I2456" s="18"/>
      <c r="J2456" s="97">
        <f t="shared" si="1548"/>
        <v>10</v>
      </c>
      <c r="K2456" s="3">
        <v>8925</v>
      </c>
      <c r="L2456" s="3">
        <f t="shared" si="1541"/>
        <v>89250</v>
      </c>
      <c r="M2456" s="3">
        <v>8925</v>
      </c>
      <c r="N2456" s="3">
        <f t="shared" si="1542"/>
        <v>89250</v>
      </c>
      <c r="O2456" s="3">
        <f t="shared" si="1543"/>
        <v>0</v>
      </c>
      <c r="P2456" s="3">
        <f t="shared" si="1543"/>
        <v>0</v>
      </c>
      <c r="R2456" s="3">
        <f t="shared" si="1549"/>
        <v>0</v>
      </c>
      <c r="S2456" s="3">
        <f t="shared" si="1550"/>
        <v>0</v>
      </c>
      <c r="T2456" s="3">
        <f t="shared" si="1551"/>
        <v>0</v>
      </c>
      <c r="U2456" s="3">
        <f t="shared" si="1552"/>
        <v>0</v>
      </c>
    </row>
    <row r="2457" spans="2:21" s="1" customFormat="1" ht="15" hidden="1" customHeight="1" x14ac:dyDescent="0.3">
      <c r="B2457" s="4" t="s">
        <v>4630</v>
      </c>
      <c r="C2457" s="4" t="s">
        <v>4631</v>
      </c>
      <c r="D2457" s="3" t="s">
        <v>28</v>
      </c>
      <c r="E2457" s="18">
        <v>4</v>
      </c>
      <c r="F2457" s="18"/>
      <c r="G2457" s="18"/>
      <c r="H2457" s="18"/>
      <c r="I2457" s="18"/>
      <c r="J2457" s="97">
        <f t="shared" si="1548"/>
        <v>4</v>
      </c>
      <c r="K2457" s="3">
        <v>2778.89</v>
      </c>
      <c r="L2457" s="3">
        <f t="shared" si="1541"/>
        <v>11115.56</v>
      </c>
      <c r="M2457" s="3">
        <v>2778.89</v>
      </c>
      <c r="N2457" s="3">
        <f t="shared" si="1542"/>
        <v>11115.56</v>
      </c>
      <c r="O2457" s="3">
        <f t="shared" si="1543"/>
        <v>0</v>
      </c>
      <c r="P2457" s="3">
        <f t="shared" si="1543"/>
        <v>0</v>
      </c>
      <c r="R2457" s="3">
        <f t="shared" si="1549"/>
        <v>0</v>
      </c>
      <c r="S2457" s="3">
        <f t="shared" si="1550"/>
        <v>0</v>
      </c>
      <c r="T2457" s="3">
        <f t="shared" si="1551"/>
        <v>0</v>
      </c>
      <c r="U2457" s="3">
        <f t="shared" si="1552"/>
        <v>0</v>
      </c>
    </row>
    <row r="2458" spans="2:21" s="1" customFormat="1" ht="15" hidden="1" customHeight="1" x14ac:dyDescent="0.3">
      <c r="B2458" s="4" t="s">
        <v>4632</v>
      </c>
      <c r="C2458" s="4" t="s">
        <v>4633</v>
      </c>
      <c r="D2458" s="3" t="s">
        <v>28</v>
      </c>
      <c r="E2458" s="18">
        <v>6</v>
      </c>
      <c r="F2458" s="18"/>
      <c r="G2458" s="18"/>
      <c r="H2458" s="18"/>
      <c r="I2458" s="18">
        <f>-VLOOKUP(B2458,'DD-5'!$B$12:$G$280,4,FALSE)</f>
        <v>-6</v>
      </c>
      <c r="J2458" s="97">
        <f t="shared" si="1548"/>
        <v>0</v>
      </c>
      <c r="K2458" s="3">
        <v>8494.2900000000009</v>
      </c>
      <c r="L2458" s="3">
        <f t="shared" si="1541"/>
        <v>0</v>
      </c>
      <c r="M2458" s="3">
        <v>8494.2900000000009</v>
      </c>
      <c r="N2458" s="3">
        <f t="shared" si="1542"/>
        <v>0</v>
      </c>
      <c r="O2458" s="3">
        <f t="shared" si="1543"/>
        <v>0</v>
      </c>
      <c r="P2458" s="3">
        <f t="shared" si="1543"/>
        <v>0</v>
      </c>
      <c r="R2458" s="3">
        <f t="shared" si="1549"/>
        <v>0</v>
      </c>
      <c r="S2458" s="3">
        <f t="shared" si="1550"/>
        <v>0</v>
      </c>
      <c r="T2458" s="3">
        <f t="shared" si="1551"/>
        <v>0</v>
      </c>
      <c r="U2458" s="3">
        <f t="shared" si="1552"/>
        <v>-50965.74</v>
      </c>
    </row>
    <row r="2459" spans="2:21" s="1" customFormat="1" ht="15" hidden="1" customHeight="1" x14ac:dyDescent="0.3">
      <c r="B2459" s="4" t="s">
        <v>4634</v>
      </c>
      <c r="C2459" s="4" t="s">
        <v>4635</v>
      </c>
      <c r="D2459" s="3" t="s">
        <v>28</v>
      </c>
      <c r="E2459" s="18">
        <v>1</v>
      </c>
      <c r="F2459" s="18"/>
      <c r="G2459" s="18"/>
      <c r="H2459" s="18"/>
      <c r="I2459" s="18"/>
      <c r="J2459" s="97">
        <f t="shared" si="1548"/>
        <v>1</v>
      </c>
      <c r="K2459" s="3">
        <v>3392.41</v>
      </c>
      <c r="L2459" s="3">
        <f t="shared" si="1541"/>
        <v>3392.41</v>
      </c>
      <c r="M2459" s="3">
        <v>3392.41</v>
      </c>
      <c r="N2459" s="3">
        <f t="shared" si="1542"/>
        <v>3392.41</v>
      </c>
      <c r="O2459" s="3">
        <f t="shared" si="1543"/>
        <v>0</v>
      </c>
      <c r="P2459" s="3">
        <f t="shared" si="1543"/>
        <v>0</v>
      </c>
      <c r="R2459" s="3">
        <f t="shared" si="1549"/>
        <v>0</v>
      </c>
      <c r="S2459" s="3">
        <f t="shared" si="1550"/>
        <v>0</v>
      </c>
      <c r="T2459" s="3">
        <f t="shared" si="1551"/>
        <v>0</v>
      </c>
      <c r="U2459" s="3">
        <f t="shared" si="1552"/>
        <v>0</v>
      </c>
    </row>
    <row r="2460" spans="2:21" s="1" customFormat="1" ht="15" hidden="1" customHeight="1" x14ac:dyDescent="0.3">
      <c r="B2460" s="4" t="s">
        <v>4636</v>
      </c>
      <c r="C2460" s="4" t="s">
        <v>4637</v>
      </c>
      <c r="D2460" s="3" t="s">
        <v>28</v>
      </c>
      <c r="E2460" s="18">
        <v>1</v>
      </c>
      <c r="F2460" s="18"/>
      <c r="G2460" s="18"/>
      <c r="H2460" s="18"/>
      <c r="I2460" s="18"/>
      <c r="J2460" s="97">
        <f t="shared" si="1548"/>
        <v>1</v>
      </c>
      <c r="K2460" s="3">
        <v>392.16</v>
      </c>
      <c r="L2460" s="3">
        <f t="shared" si="1541"/>
        <v>392.16</v>
      </c>
      <c r="M2460" s="3">
        <v>392.16</v>
      </c>
      <c r="N2460" s="3">
        <f t="shared" si="1542"/>
        <v>392.16</v>
      </c>
      <c r="O2460" s="3">
        <f t="shared" si="1543"/>
        <v>0</v>
      </c>
      <c r="P2460" s="3">
        <f t="shared" si="1543"/>
        <v>0</v>
      </c>
      <c r="R2460" s="3">
        <f t="shared" si="1549"/>
        <v>0</v>
      </c>
      <c r="S2460" s="3">
        <f t="shared" si="1550"/>
        <v>0</v>
      </c>
      <c r="T2460" s="3">
        <f t="shared" si="1551"/>
        <v>0</v>
      </c>
      <c r="U2460" s="3">
        <f t="shared" si="1552"/>
        <v>0</v>
      </c>
    </row>
    <row r="2461" spans="2:21" s="1" customFormat="1" ht="15" hidden="1" customHeight="1" x14ac:dyDescent="0.3">
      <c r="B2461" s="4" t="s">
        <v>4638</v>
      </c>
      <c r="C2461" s="4" t="s">
        <v>4639</v>
      </c>
      <c r="D2461" s="3" t="s">
        <v>28</v>
      </c>
      <c r="E2461" s="18">
        <v>1</v>
      </c>
      <c r="F2461" s="18"/>
      <c r="G2461" s="18"/>
      <c r="H2461" s="18"/>
      <c r="I2461" s="18"/>
      <c r="J2461" s="97">
        <f t="shared" si="1548"/>
        <v>1</v>
      </c>
      <c r="K2461" s="3">
        <v>3791.58</v>
      </c>
      <c r="L2461" s="3">
        <f t="shared" si="1541"/>
        <v>3791.58</v>
      </c>
      <c r="M2461" s="3">
        <v>3791.58</v>
      </c>
      <c r="N2461" s="3">
        <f t="shared" si="1542"/>
        <v>3791.58</v>
      </c>
      <c r="O2461" s="3">
        <f t="shared" si="1543"/>
        <v>0</v>
      </c>
      <c r="P2461" s="3">
        <f t="shared" si="1543"/>
        <v>0</v>
      </c>
      <c r="R2461" s="3">
        <f t="shared" si="1549"/>
        <v>0</v>
      </c>
      <c r="S2461" s="3">
        <f t="shared" si="1550"/>
        <v>0</v>
      </c>
      <c r="T2461" s="3">
        <f t="shared" si="1551"/>
        <v>0</v>
      </c>
      <c r="U2461" s="3">
        <f t="shared" si="1552"/>
        <v>0</v>
      </c>
    </row>
    <row r="2462" spans="2:21" s="1" customFormat="1" ht="15" hidden="1" customHeight="1" x14ac:dyDescent="0.3">
      <c r="B2462" s="4" t="s">
        <v>4640</v>
      </c>
      <c r="C2462" s="4" t="s">
        <v>4641</v>
      </c>
      <c r="D2462" s="3" t="s">
        <v>28</v>
      </c>
      <c r="E2462" s="18">
        <v>3</v>
      </c>
      <c r="F2462" s="18"/>
      <c r="G2462" s="18"/>
      <c r="H2462" s="18"/>
      <c r="I2462" s="18"/>
      <c r="J2462" s="97">
        <f t="shared" si="1548"/>
        <v>3</v>
      </c>
      <c r="K2462" s="3">
        <v>7875</v>
      </c>
      <c r="L2462" s="3">
        <f t="shared" si="1541"/>
        <v>23625</v>
      </c>
      <c r="M2462" s="3">
        <v>7875</v>
      </c>
      <c r="N2462" s="3">
        <f t="shared" si="1542"/>
        <v>23625</v>
      </c>
      <c r="O2462" s="3">
        <f t="shared" si="1543"/>
        <v>0</v>
      </c>
      <c r="P2462" s="3">
        <f t="shared" si="1543"/>
        <v>0</v>
      </c>
      <c r="R2462" s="3">
        <f t="shared" si="1549"/>
        <v>0</v>
      </c>
      <c r="S2462" s="3">
        <f t="shared" si="1550"/>
        <v>0</v>
      </c>
      <c r="T2462" s="3">
        <f t="shared" si="1551"/>
        <v>0</v>
      </c>
      <c r="U2462" s="3">
        <f t="shared" si="1552"/>
        <v>0</v>
      </c>
    </row>
    <row r="2463" spans="2:21" s="1" customFormat="1" ht="15" hidden="1" customHeight="1" x14ac:dyDescent="0.3">
      <c r="B2463" s="4" t="s">
        <v>4642</v>
      </c>
      <c r="C2463" s="4" t="s">
        <v>4643</v>
      </c>
      <c r="D2463" s="3" t="s">
        <v>28</v>
      </c>
      <c r="E2463" s="18">
        <v>20</v>
      </c>
      <c r="F2463" s="18"/>
      <c r="G2463" s="18"/>
      <c r="H2463" s="18"/>
      <c r="I2463" s="18"/>
      <c r="J2463" s="97">
        <f t="shared" si="1548"/>
        <v>20</v>
      </c>
      <c r="K2463" s="3">
        <v>5099.6099999999997</v>
      </c>
      <c r="L2463" s="3">
        <f t="shared" si="1541"/>
        <v>101992.2</v>
      </c>
      <c r="M2463" s="3">
        <v>5099.6099999999997</v>
      </c>
      <c r="N2463" s="3">
        <f t="shared" si="1542"/>
        <v>101992.2</v>
      </c>
      <c r="O2463" s="3">
        <f t="shared" si="1543"/>
        <v>0</v>
      </c>
      <c r="P2463" s="3">
        <f t="shared" si="1543"/>
        <v>0</v>
      </c>
      <c r="R2463" s="3">
        <f t="shared" si="1549"/>
        <v>0</v>
      </c>
      <c r="S2463" s="3">
        <f t="shared" si="1550"/>
        <v>0</v>
      </c>
      <c r="T2463" s="3">
        <f t="shared" si="1551"/>
        <v>0</v>
      </c>
      <c r="U2463" s="3">
        <f t="shared" si="1552"/>
        <v>0</v>
      </c>
    </row>
    <row r="2464" spans="2:21" s="1" customFormat="1" ht="15" hidden="1" customHeight="1" x14ac:dyDescent="0.3">
      <c r="B2464" s="4" t="s">
        <v>4644</v>
      </c>
      <c r="C2464" s="4" t="s">
        <v>4645</v>
      </c>
      <c r="D2464" s="3" t="s">
        <v>28</v>
      </c>
      <c r="E2464" s="18">
        <v>8</v>
      </c>
      <c r="F2464" s="18"/>
      <c r="G2464" s="18"/>
      <c r="H2464" s="18"/>
      <c r="I2464" s="18"/>
      <c r="J2464" s="97">
        <f t="shared" si="1548"/>
        <v>8</v>
      </c>
      <c r="K2464" s="3">
        <v>3229</v>
      </c>
      <c r="L2464" s="3">
        <f t="shared" si="1541"/>
        <v>25832</v>
      </c>
      <c r="M2464" s="3">
        <v>3229</v>
      </c>
      <c r="N2464" s="3">
        <f t="shared" si="1542"/>
        <v>25832</v>
      </c>
      <c r="O2464" s="3">
        <f t="shared" si="1543"/>
        <v>0</v>
      </c>
      <c r="P2464" s="3">
        <f t="shared" si="1543"/>
        <v>0</v>
      </c>
      <c r="R2464" s="3">
        <f t="shared" si="1549"/>
        <v>0</v>
      </c>
      <c r="S2464" s="3">
        <f t="shared" si="1550"/>
        <v>0</v>
      </c>
      <c r="T2464" s="3">
        <f t="shared" si="1551"/>
        <v>0</v>
      </c>
      <c r="U2464" s="3">
        <f t="shared" si="1552"/>
        <v>0</v>
      </c>
    </row>
    <row r="2465" spans="2:21" s="1" customFormat="1" ht="15" hidden="1" customHeight="1" x14ac:dyDescent="0.3">
      <c r="B2465" s="4" t="s">
        <v>4646</v>
      </c>
      <c r="C2465" s="4" t="s">
        <v>4647</v>
      </c>
      <c r="D2465" s="3" t="s">
        <v>28</v>
      </c>
      <c r="E2465" s="18">
        <v>7</v>
      </c>
      <c r="F2465" s="18"/>
      <c r="G2465" s="18"/>
      <c r="H2465" s="18"/>
      <c r="I2465" s="18"/>
      <c r="J2465" s="97">
        <f t="shared" si="1548"/>
        <v>7</v>
      </c>
      <c r="K2465" s="3">
        <v>117.28</v>
      </c>
      <c r="L2465" s="3">
        <f t="shared" si="1541"/>
        <v>820.96</v>
      </c>
      <c r="M2465" s="3">
        <v>117.28</v>
      </c>
      <c r="N2465" s="3">
        <f t="shared" si="1542"/>
        <v>820.96</v>
      </c>
      <c r="O2465" s="3">
        <f t="shared" si="1543"/>
        <v>0</v>
      </c>
      <c r="P2465" s="3">
        <f t="shared" si="1543"/>
        <v>0</v>
      </c>
      <c r="R2465" s="3">
        <f t="shared" si="1549"/>
        <v>0</v>
      </c>
      <c r="S2465" s="3">
        <f t="shared" si="1550"/>
        <v>0</v>
      </c>
      <c r="T2465" s="3">
        <f t="shared" si="1551"/>
        <v>0</v>
      </c>
      <c r="U2465" s="3">
        <f t="shared" si="1552"/>
        <v>0</v>
      </c>
    </row>
    <row r="2466" spans="2:21" s="1" customFormat="1" ht="15" hidden="1" customHeight="1" x14ac:dyDescent="0.3">
      <c r="B2466" s="4" t="s">
        <v>4648</v>
      </c>
      <c r="C2466" s="4" t="s">
        <v>4649</v>
      </c>
      <c r="D2466" s="3" t="s">
        <v>28</v>
      </c>
      <c r="E2466" s="18">
        <v>5</v>
      </c>
      <c r="F2466" s="18"/>
      <c r="G2466" s="18"/>
      <c r="H2466" s="18"/>
      <c r="I2466" s="18"/>
      <c r="J2466" s="97">
        <f t="shared" si="1548"/>
        <v>5</v>
      </c>
      <c r="K2466" s="3">
        <v>566.26</v>
      </c>
      <c r="L2466" s="3">
        <f t="shared" si="1541"/>
        <v>2831.3</v>
      </c>
      <c r="M2466" s="3">
        <v>566.26</v>
      </c>
      <c r="N2466" s="3">
        <f t="shared" si="1542"/>
        <v>2831.3</v>
      </c>
      <c r="O2466" s="3">
        <f t="shared" si="1543"/>
        <v>0</v>
      </c>
      <c r="P2466" s="3">
        <f t="shared" si="1543"/>
        <v>0</v>
      </c>
      <c r="R2466" s="3">
        <f t="shared" si="1549"/>
        <v>0</v>
      </c>
      <c r="S2466" s="3">
        <f t="shared" si="1550"/>
        <v>0</v>
      </c>
      <c r="T2466" s="3">
        <f t="shared" si="1551"/>
        <v>0</v>
      </c>
      <c r="U2466" s="3">
        <f t="shared" si="1552"/>
        <v>0</v>
      </c>
    </row>
    <row r="2467" spans="2:21" s="1" customFormat="1" ht="15" hidden="1" customHeight="1" x14ac:dyDescent="0.3">
      <c r="B2467" s="4" t="s">
        <v>4650</v>
      </c>
      <c r="C2467" s="4" t="s">
        <v>4651</v>
      </c>
      <c r="D2467" s="3" t="s">
        <v>28</v>
      </c>
      <c r="E2467" s="18">
        <v>3</v>
      </c>
      <c r="F2467" s="18"/>
      <c r="G2467" s="18"/>
      <c r="H2467" s="18"/>
      <c r="I2467" s="18"/>
      <c r="J2467" s="97">
        <f t="shared" ref="J2467:J2498" si="1553">SUM(E2467:I2467)</f>
        <v>3</v>
      </c>
      <c r="K2467" s="3">
        <v>1680</v>
      </c>
      <c r="L2467" s="3">
        <f t="shared" ref="L2467:L2519" si="1554">+ROUND(+IF(J2467="",0,J2467*K2467),2)</f>
        <v>5040</v>
      </c>
      <c r="M2467" s="3">
        <v>1680</v>
      </c>
      <c r="N2467" s="3">
        <f t="shared" ref="N2467:N2519" si="1555">+ROUND(+IF(J2467="",0,J2467*M2467),2)</f>
        <v>5040</v>
      </c>
      <c r="O2467" s="3">
        <f t="shared" ref="O2467:P2519" si="1556">+M2467-K2467</f>
        <v>0</v>
      </c>
      <c r="P2467" s="3">
        <f t="shared" si="1556"/>
        <v>0</v>
      </c>
      <c r="R2467" s="3">
        <f t="shared" ref="R2467:R2498" si="1557">+ROUND($K2467*F2467,2)</f>
        <v>0</v>
      </c>
      <c r="S2467" s="3">
        <f t="shared" ref="S2467:S2498" si="1558">+ROUND($K2467*G2467,2)</f>
        <v>0</v>
      </c>
      <c r="T2467" s="3">
        <f t="shared" ref="T2467:T2498" si="1559">+ROUND($K2467*H2467,2)</f>
        <v>0</v>
      </c>
      <c r="U2467" s="3">
        <f t="shared" ref="U2467:U2498" si="1560">+ROUND($K2467*I2467,2)</f>
        <v>0</v>
      </c>
    </row>
    <row r="2468" spans="2:21" s="1" customFormat="1" ht="15" hidden="1" customHeight="1" x14ac:dyDescent="0.3">
      <c r="B2468" s="4" t="s">
        <v>4652</v>
      </c>
      <c r="C2468" s="4" t="s">
        <v>4653</v>
      </c>
      <c r="D2468" s="3" t="s">
        <v>28</v>
      </c>
      <c r="E2468" s="18">
        <v>6</v>
      </c>
      <c r="F2468" s="18"/>
      <c r="G2468" s="18"/>
      <c r="H2468" s="18"/>
      <c r="I2468" s="18"/>
      <c r="J2468" s="97">
        <f t="shared" si="1553"/>
        <v>6</v>
      </c>
      <c r="K2468" s="3">
        <v>1210.95</v>
      </c>
      <c r="L2468" s="3">
        <f t="shared" si="1554"/>
        <v>7265.7</v>
      </c>
      <c r="M2468" s="3">
        <v>1210.95</v>
      </c>
      <c r="N2468" s="3">
        <f t="shared" si="1555"/>
        <v>7265.7</v>
      </c>
      <c r="O2468" s="3">
        <f t="shared" si="1556"/>
        <v>0</v>
      </c>
      <c r="P2468" s="3">
        <f t="shared" si="1556"/>
        <v>0</v>
      </c>
      <c r="R2468" s="3">
        <f t="shared" si="1557"/>
        <v>0</v>
      </c>
      <c r="S2468" s="3">
        <f t="shared" si="1558"/>
        <v>0</v>
      </c>
      <c r="T2468" s="3">
        <f t="shared" si="1559"/>
        <v>0</v>
      </c>
      <c r="U2468" s="3">
        <f t="shared" si="1560"/>
        <v>0</v>
      </c>
    </row>
    <row r="2469" spans="2:21" s="1" customFormat="1" ht="15" hidden="1" customHeight="1" x14ac:dyDescent="0.3">
      <c r="B2469" s="4" t="s">
        <v>4654</v>
      </c>
      <c r="C2469" s="4" t="s">
        <v>4655</v>
      </c>
      <c r="D2469" s="3" t="s">
        <v>28</v>
      </c>
      <c r="E2469" s="18">
        <v>1</v>
      </c>
      <c r="F2469" s="18"/>
      <c r="G2469" s="18"/>
      <c r="H2469" s="18"/>
      <c r="I2469" s="18"/>
      <c r="J2469" s="97">
        <f t="shared" si="1553"/>
        <v>1</v>
      </c>
      <c r="K2469" s="3">
        <v>1043.33</v>
      </c>
      <c r="L2469" s="3">
        <f t="shared" si="1554"/>
        <v>1043.33</v>
      </c>
      <c r="M2469" s="3">
        <v>1043.33</v>
      </c>
      <c r="N2469" s="3">
        <f t="shared" si="1555"/>
        <v>1043.33</v>
      </c>
      <c r="O2469" s="3">
        <f t="shared" si="1556"/>
        <v>0</v>
      </c>
      <c r="P2469" s="3">
        <f t="shared" si="1556"/>
        <v>0</v>
      </c>
      <c r="R2469" s="3">
        <f t="shared" si="1557"/>
        <v>0</v>
      </c>
      <c r="S2469" s="3">
        <f t="shared" si="1558"/>
        <v>0</v>
      </c>
      <c r="T2469" s="3">
        <f t="shared" si="1559"/>
        <v>0</v>
      </c>
      <c r="U2469" s="3">
        <f t="shared" si="1560"/>
        <v>0</v>
      </c>
    </row>
    <row r="2470" spans="2:21" s="1" customFormat="1" ht="15" hidden="1" customHeight="1" x14ac:dyDescent="0.3">
      <c r="B2470" s="4" t="s">
        <v>4656</v>
      </c>
      <c r="C2470" s="4" t="s">
        <v>4657</v>
      </c>
      <c r="D2470" s="3" t="s">
        <v>28</v>
      </c>
      <c r="E2470" s="18">
        <v>1</v>
      </c>
      <c r="F2470" s="18"/>
      <c r="G2470" s="18"/>
      <c r="H2470" s="18"/>
      <c r="I2470" s="18"/>
      <c r="J2470" s="97">
        <f t="shared" si="1553"/>
        <v>1</v>
      </c>
      <c r="K2470" s="3">
        <v>3675</v>
      </c>
      <c r="L2470" s="3">
        <f t="shared" si="1554"/>
        <v>3675</v>
      </c>
      <c r="M2470" s="3">
        <v>3675</v>
      </c>
      <c r="N2470" s="3">
        <f t="shared" si="1555"/>
        <v>3675</v>
      </c>
      <c r="O2470" s="3">
        <f t="shared" si="1556"/>
        <v>0</v>
      </c>
      <c r="P2470" s="3">
        <f t="shared" si="1556"/>
        <v>0</v>
      </c>
      <c r="R2470" s="3">
        <f t="shared" si="1557"/>
        <v>0</v>
      </c>
      <c r="S2470" s="3">
        <f t="shared" si="1558"/>
        <v>0</v>
      </c>
      <c r="T2470" s="3">
        <f t="shared" si="1559"/>
        <v>0</v>
      </c>
      <c r="U2470" s="3">
        <f t="shared" si="1560"/>
        <v>0</v>
      </c>
    </row>
    <row r="2471" spans="2:21" s="1" customFormat="1" ht="15" hidden="1" customHeight="1" x14ac:dyDescent="0.3">
      <c r="B2471" s="4" t="s">
        <v>4658</v>
      </c>
      <c r="C2471" s="4" t="s">
        <v>4659</v>
      </c>
      <c r="D2471" s="3" t="s">
        <v>28</v>
      </c>
      <c r="E2471" s="18">
        <v>1</v>
      </c>
      <c r="F2471" s="18"/>
      <c r="G2471" s="18"/>
      <c r="H2471" s="18"/>
      <c r="I2471" s="18"/>
      <c r="J2471" s="97">
        <f t="shared" si="1553"/>
        <v>1</v>
      </c>
      <c r="K2471" s="3">
        <v>525</v>
      </c>
      <c r="L2471" s="3">
        <f t="shared" si="1554"/>
        <v>525</v>
      </c>
      <c r="M2471" s="3">
        <v>525</v>
      </c>
      <c r="N2471" s="3">
        <f t="shared" si="1555"/>
        <v>525</v>
      </c>
      <c r="O2471" s="3">
        <f t="shared" si="1556"/>
        <v>0</v>
      </c>
      <c r="P2471" s="3">
        <f t="shared" si="1556"/>
        <v>0</v>
      </c>
      <c r="R2471" s="3">
        <f t="shared" si="1557"/>
        <v>0</v>
      </c>
      <c r="S2471" s="3">
        <f t="shared" si="1558"/>
        <v>0</v>
      </c>
      <c r="T2471" s="3">
        <f t="shared" si="1559"/>
        <v>0</v>
      </c>
      <c r="U2471" s="3">
        <f t="shared" si="1560"/>
        <v>0</v>
      </c>
    </row>
    <row r="2472" spans="2:21" s="1" customFormat="1" ht="15" hidden="1" customHeight="1" x14ac:dyDescent="0.3">
      <c r="B2472" s="4" t="s">
        <v>4660</v>
      </c>
      <c r="C2472" s="4" t="s">
        <v>4661</v>
      </c>
      <c r="D2472" s="3" t="s">
        <v>28</v>
      </c>
      <c r="E2472" s="18">
        <v>1</v>
      </c>
      <c r="F2472" s="18"/>
      <c r="G2472" s="18"/>
      <c r="H2472" s="18"/>
      <c r="I2472" s="18"/>
      <c r="J2472" s="97">
        <f t="shared" si="1553"/>
        <v>1</v>
      </c>
      <c r="K2472" s="3">
        <v>178.5</v>
      </c>
      <c r="L2472" s="3">
        <f t="shared" si="1554"/>
        <v>178.5</v>
      </c>
      <c r="M2472" s="3">
        <v>178.5</v>
      </c>
      <c r="N2472" s="3">
        <f t="shared" si="1555"/>
        <v>178.5</v>
      </c>
      <c r="O2472" s="3">
        <f t="shared" si="1556"/>
        <v>0</v>
      </c>
      <c r="P2472" s="3">
        <f t="shared" si="1556"/>
        <v>0</v>
      </c>
      <c r="R2472" s="3">
        <f t="shared" si="1557"/>
        <v>0</v>
      </c>
      <c r="S2472" s="3">
        <f t="shared" si="1558"/>
        <v>0</v>
      </c>
      <c r="T2472" s="3">
        <f t="shared" si="1559"/>
        <v>0</v>
      </c>
      <c r="U2472" s="3">
        <f t="shared" si="1560"/>
        <v>0</v>
      </c>
    </row>
    <row r="2473" spans="2:21" s="1" customFormat="1" ht="15" hidden="1" customHeight="1" x14ac:dyDescent="0.3">
      <c r="B2473" s="4" t="s">
        <v>4662</v>
      </c>
      <c r="C2473" s="4" t="s">
        <v>4663</v>
      </c>
      <c r="D2473" s="3" t="s">
        <v>28</v>
      </c>
      <c r="E2473" s="18">
        <v>1</v>
      </c>
      <c r="F2473" s="18"/>
      <c r="G2473" s="18"/>
      <c r="H2473" s="18"/>
      <c r="I2473" s="18"/>
      <c r="J2473" s="97">
        <f t="shared" si="1553"/>
        <v>1</v>
      </c>
      <c r="K2473" s="3">
        <v>11108.33</v>
      </c>
      <c r="L2473" s="3">
        <f t="shared" si="1554"/>
        <v>11108.33</v>
      </c>
      <c r="M2473" s="3">
        <v>11108.33</v>
      </c>
      <c r="N2473" s="3">
        <f t="shared" si="1555"/>
        <v>11108.33</v>
      </c>
      <c r="O2473" s="3">
        <f t="shared" si="1556"/>
        <v>0</v>
      </c>
      <c r="P2473" s="3">
        <f t="shared" si="1556"/>
        <v>0</v>
      </c>
      <c r="R2473" s="3">
        <f t="shared" si="1557"/>
        <v>0</v>
      </c>
      <c r="S2473" s="3">
        <f t="shared" si="1558"/>
        <v>0</v>
      </c>
      <c r="T2473" s="3">
        <f t="shared" si="1559"/>
        <v>0</v>
      </c>
      <c r="U2473" s="3">
        <f t="shared" si="1560"/>
        <v>0</v>
      </c>
    </row>
    <row r="2474" spans="2:21" s="1" customFormat="1" ht="15" hidden="1" customHeight="1" x14ac:dyDescent="0.3">
      <c r="B2474" s="4" t="s">
        <v>4664</v>
      </c>
      <c r="C2474" s="4" t="s">
        <v>4665</v>
      </c>
      <c r="D2474" s="3" t="s">
        <v>28</v>
      </c>
      <c r="E2474" s="18">
        <v>1</v>
      </c>
      <c r="F2474" s="18"/>
      <c r="G2474" s="18"/>
      <c r="H2474" s="18"/>
      <c r="I2474" s="18"/>
      <c r="J2474" s="97">
        <f t="shared" si="1553"/>
        <v>1</v>
      </c>
      <c r="K2474" s="3">
        <v>47250</v>
      </c>
      <c r="L2474" s="3">
        <f t="shared" si="1554"/>
        <v>47250</v>
      </c>
      <c r="M2474" s="3">
        <v>47250</v>
      </c>
      <c r="N2474" s="3">
        <f t="shared" si="1555"/>
        <v>47250</v>
      </c>
      <c r="O2474" s="3">
        <f t="shared" si="1556"/>
        <v>0</v>
      </c>
      <c r="P2474" s="3">
        <f t="shared" si="1556"/>
        <v>0</v>
      </c>
      <c r="R2474" s="3">
        <f t="shared" si="1557"/>
        <v>0</v>
      </c>
      <c r="S2474" s="3">
        <f t="shared" si="1558"/>
        <v>0</v>
      </c>
      <c r="T2474" s="3">
        <f t="shared" si="1559"/>
        <v>0</v>
      </c>
      <c r="U2474" s="3">
        <f t="shared" si="1560"/>
        <v>0</v>
      </c>
    </row>
    <row r="2475" spans="2:21" s="1" customFormat="1" ht="15" hidden="1" customHeight="1" x14ac:dyDescent="0.3">
      <c r="B2475" s="4" t="s">
        <v>4666</v>
      </c>
      <c r="C2475" s="4" t="s">
        <v>4667</v>
      </c>
      <c r="D2475" s="3" t="s">
        <v>28</v>
      </c>
      <c r="E2475" s="18">
        <v>1</v>
      </c>
      <c r="F2475" s="18"/>
      <c r="G2475" s="18"/>
      <c r="H2475" s="18"/>
      <c r="I2475" s="18"/>
      <c r="J2475" s="97">
        <f t="shared" si="1553"/>
        <v>1</v>
      </c>
      <c r="K2475" s="3">
        <v>4954.47</v>
      </c>
      <c r="L2475" s="3">
        <f t="shared" si="1554"/>
        <v>4954.47</v>
      </c>
      <c r="M2475" s="3">
        <v>4954.47</v>
      </c>
      <c r="N2475" s="3">
        <f t="shared" si="1555"/>
        <v>4954.47</v>
      </c>
      <c r="O2475" s="3">
        <f t="shared" si="1556"/>
        <v>0</v>
      </c>
      <c r="P2475" s="3">
        <f t="shared" si="1556"/>
        <v>0</v>
      </c>
      <c r="R2475" s="3">
        <f t="shared" si="1557"/>
        <v>0</v>
      </c>
      <c r="S2475" s="3">
        <f t="shared" si="1558"/>
        <v>0</v>
      </c>
      <c r="T2475" s="3">
        <f t="shared" si="1559"/>
        <v>0</v>
      </c>
      <c r="U2475" s="3">
        <f t="shared" si="1560"/>
        <v>0</v>
      </c>
    </row>
    <row r="2476" spans="2:21" s="1" customFormat="1" ht="15" hidden="1" customHeight="1" x14ac:dyDescent="0.3">
      <c r="B2476" s="4" t="s">
        <v>4668</v>
      </c>
      <c r="C2476" s="4" t="s">
        <v>4669</v>
      </c>
      <c r="D2476" s="3" t="s">
        <v>28</v>
      </c>
      <c r="E2476" s="18">
        <v>6</v>
      </c>
      <c r="F2476" s="18"/>
      <c r="G2476" s="18"/>
      <c r="H2476" s="18"/>
      <c r="I2476" s="18"/>
      <c r="J2476" s="97">
        <f t="shared" si="1553"/>
        <v>6</v>
      </c>
      <c r="K2476" s="3">
        <v>14175</v>
      </c>
      <c r="L2476" s="3">
        <f t="shared" si="1554"/>
        <v>85050</v>
      </c>
      <c r="M2476" s="3">
        <v>14175</v>
      </c>
      <c r="N2476" s="3">
        <f t="shared" si="1555"/>
        <v>85050</v>
      </c>
      <c r="O2476" s="3">
        <f t="shared" si="1556"/>
        <v>0</v>
      </c>
      <c r="P2476" s="3">
        <f t="shared" si="1556"/>
        <v>0</v>
      </c>
      <c r="R2476" s="3">
        <f t="shared" si="1557"/>
        <v>0</v>
      </c>
      <c r="S2476" s="3">
        <f t="shared" si="1558"/>
        <v>0</v>
      </c>
      <c r="T2476" s="3">
        <f t="shared" si="1559"/>
        <v>0</v>
      </c>
      <c r="U2476" s="3">
        <f t="shared" si="1560"/>
        <v>0</v>
      </c>
    </row>
    <row r="2477" spans="2:21" s="1" customFormat="1" ht="15" hidden="1" customHeight="1" x14ac:dyDescent="0.3">
      <c r="B2477" s="4" t="s">
        <v>4670</v>
      </c>
      <c r="C2477" s="4" t="s">
        <v>4671</v>
      </c>
      <c r="D2477" s="3" t="s">
        <v>28</v>
      </c>
      <c r="E2477" s="18">
        <v>1</v>
      </c>
      <c r="F2477" s="18"/>
      <c r="G2477" s="18"/>
      <c r="H2477" s="18"/>
      <c r="I2477" s="18"/>
      <c r="J2477" s="97">
        <f t="shared" si="1553"/>
        <v>1</v>
      </c>
      <c r="K2477" s="3">
        <v>36686.230000000003</v>
      </c>
      <c r="L2477" s="3">
        <f t="shared" si="1554"/>
        <v>36686.230000000003</v>
      </c>
      <c r="M2477" s="3">
        <v>36686.230000000003</v>
      </c>
      <c r="N2477" s="3">
        <f t="shared" si="1555"/>
        <v>36686.230000000003</v>
      </c>
      <c r="O2477" s="3">
        <f t="shared" si="1556"/>
        <v>0</v>
      </c>
      <c r="P2477" s="3">
        <f t="shared" si="1556"/>
        <v>0</v>
      </c>
      <c r="R2477" s="3">
        <f t="shared" si="1557"/>
        <v>0</v>
      </c>
      <c r="S2477" s="3">
        <f t="shared" si="1558"/>
        <v>0</v>
      </c>
      <c r="T2477" s="3">
        <f t="shared" si="1559"/>
        <v>0</v>
      </c>
      <c r="U2477" s="3">
        <f t="shared" si="1560"/>
        <v>0</v>
      </c>
    </row>
    <row r="2478" spans="2:21" s="1" customFormat="1" ht="15" hidden="1" customHeight="1" x14ac:dyDescent="0.3">
      <c r="B2478" s="4" t="s">
        <v>4672</v>
      </c>
      <c r="C2478" s="4" t="s">
        <v>4673</v>
      </c>
      <c r="D2478" s="3" t="s">
        <v>28</v>
      </c>
      <c r="E2478" s="18">
        <v>1</v>
      </c>
      <c r="F2478" s="18"/>
      <c r="G2478" s="18"/>
      <c r="H2478" s="18"/>
      <c r="I2478" s="18"/>
      <c r="J2478" s="97">
        <f t="shared" si="1553"/>
        <v>1</v>
      </c>
      <c r="K2478" s="3">
        <v>39328.75</v>
      </c>
      <c r="L2478" s="3">
        <f t="shared" si="1554"/>
        <v>39328.75</v>
      </c>
      <c r="M2478" s="3">
        <v>39328.75</v>
      </c>
      <c r="N2478" s="3">
        <f t="shared" si="1555"/>
        <v>39328.75</v>
      </c>
      <c r="O2478" s="3">
        <f t="shared" si="1556"/>
        <v>0</v>
      </c>
      <c r="P2478" s="3">
        <f t="shared" si="1556"/>
        <v>0</v>
      </c>
      <c r="R2478" s="3">
        <f t="shared" si="1557"/>
        <v>0</v>
      </c>
      <c r="S2478" s="3">
        <f t="shared" si="1558"/>
        <v>0</v>
      </c>
      <c r="T2478" s="3">
        <f t="shared" si="1559"/>
        <v>0</v>
      </c>
      <c r="U2478" s="3">
        <f t="shared" si="1560"/>
        <v>0</v>
      </c>
    </row>
    <row r="2479" spans="2:21" s="1" customFormat="1" ht="15" hidden="1" customHeight="1" x14ac:dyDescent="0.3">
      <c r="B2479" s="4" t="s">
        <v>4674</v>
      </c>
      <c r="C2479" s="4" t="s">
        <v>4675</v>
      </c>
      <c r="D2479" s="3" t="s">
        <v>28</v>
      </c>
      <c r="E2479" s="18">
        <v>1</v>
      </c>
      <c r="F2479" s="18"/>
      <c r="G2479" s="18"/>
      <c r="H2479" s="18"/>
      <c r="I2479" s="18"/>
      <c r="J2479" s="97">
        <f t="shared" si="1553"/>
        <v>1</v>
      </c>
      <c r="K2479" s="3">
        <v>139481.42000000001</v>
      </c>
      <c r="L2479" s="3">
        <f t="shared" si="1554"/>
        <v>139481.42000000001</v>
      </c>
      <c r="M2479" s="3">
        <v>139481.42000000001</v>
      </c>
      <c r="N2479" s="3">
        <f t="shared" si="1555"/>
        <v>139481.42000000001</v>
      </c>
      <c r="O2479" s="3">
        <f t="shared" si="1556"/>
        <v>0</v>
      </c>
      <c r="P2479" s="3">
        <f t="shared" si="1556"/>
        <v>0</v>
      </c>
      <c r="R2479" s="3">
        <f t="shared" si="1557"/>
        <v>0</v>
      </c>
      <c r="S2479" s="3">
        <f t="shared" si="1558"/>
        <v>0</v>
      </c>
      <c r="T2479" s="3">
        <f t="shared" si="1559"/>
        <v>0</v>
      </c>
      <c r="U2479" s="3">
        <f t="shared" si="1560"/>
        <v>0</v>
      </c>
    </row>
    <row r="2480" spans="2:21" s="1" customFormat="1" ht="15" hidden="1" customHeight="1" x14ac:dyDescent="0.3">
      <c r="B2480" s="4" t="s">
        <v>4676</v>
      </c>
      <c r="C2480" s="4" t="s">
        <v>4677</v>
      </c>
      <c r="D2480" s="3" t="s">
        <v>28</v>
      </c>
      <c r="E2480" s="18">
        <v>1</v>
      </c>
      <c r="F2480" s="18"/>
      <c r="G2480" s="18"/>
      <c r="H2480" s="18"/>
      <c r="I2480" s="18"/>
      <c r="J2480" s="97">
        <f t="shared" si="1553"/>
        <v>1</v>
      </c>
      <c r="K2480" s="3">
        <v>6965</v>
      </c>
      <c r="L2480" s="3">
        <f t="shared" si="1554"/>
        <v>6965</v>
      </c>
      <c r="M2480" s="3">
        <v>6965</v>
      </c>
      <c r="N2480" s="3">
        <f t="shared" si="1555"/>
        <v>6965</v>
      </c>
      <c r="O2480" s="3">
        <f t="shared" si="1556"/>
        <v>0</v>
      </c>
      <c r="P2480" s="3">
        <f t="shared" si="1556"/>
        <v>0</v>
      </c>
      <c r="R2480" s="3">
        <f t="shared" si="1557"/>
        <v>0</v>
      </c>
      <c r="S2480" s="3">
        <f t="shared" si="1558"/>
        <v>0</v>
      </c>
      <c r="T2480" s="3">
        <f t="shared" si="1559"/>
        <v>0</v>
      </c>
      <c r="U2480" s="3">
        <f t="shared" si="1560"/>
        <v>0</v>
      </c>
    </row>
    <row r="2481" spans="2:21" s="1" customFormat="1" ht="15" hidden="1" customHeight="1" x14ac:dyDescent="0.3">
      <c r="B2481" s="4" t="s">
        <v>4678</v>
      </c>
      <c r="C2481" s="4" t="s">
        <v>4679</v>
      </c>
      <c r="D2481" s="3" t="s">
        <v>28</v>
      </c>
      <c r="E2481" s="18">
        <v>1</v>
      </c>
      <c r="F2481" s="18"/>
      <c r="G2481" s="18"/>
      <c r="H2481" s="18"/>
      <c r="I2481" s="18"/>
      <c r="J2481" s="97">
        <f t="shared" si="1553"/>
        <v>1</v>
      </c>
      <c r="K2481" s="3">
        <v>1300</v>
      </c>
      <c r="L2481" s="3">
        <f t="shared" si="1554"/>
        <v>1300</v>
      </c>
      <c r="M2481" s="3">
        <v>1300</v>
      </c>
      <c r="N2481" s="3">
        <f t="shared" si="1555"/>
        <v>1300</v>
      </c>
      <c r="O2481" s="3">
        <f t="shared" si="1556"/>
        <v>0</v>
      </c>
      <c r="P2481" s="3">
        <f t="shared" si="1556"/>
        <v>0</v>
      </c>
      <c r="R2481" s="3">
        <f t="shared" si="1557"/>
        <v>0</v>
      </c>
      <c r="S2481" s="3">
        <f t="shared" si="1558"/>
        <v>0</v>
      </c>
      <c r="T2481" s="3">
        <f t="shared" si="1559"/>
        <v>0</v>
      </c>
      <c r="U2481" s="3">
        <f t="shared" si="1560"/>
        <v>0</v>
      </c>
    </row>
    <row r="2482" spans="2:21" s="1" customFormat="1" ht="15" hidden="1" customHeight="1" x14ac:dyDescent="0.3">
      <c r="B2482" s="4" t="s">
        <v>4680</v>
      </c>
      <c r="C2482" s="4" t="s">
        <v>4681</v>
      </c>
      <c r="D2482" s="3" t="s">
        <v>28</v>
      </c>
      <c r="E2482" s="18">
        <v>1</v>
      </c>
      <c r="F2482" s="18"/>
      <c r="G2482" s="18"/>
      <c r="H2482" s="18"/>
      <c r="I2482" s="18"/>
      <c r="J2482" s="97">
        <f t="shared" si="1553"/>
        <v>1</v>
      </c>
      <c r="K2482" s="3">
        <v>702.06</v>
      </c>
      <c r="L2482" s="3">
        <f t="shared" si="1554"/>
        <v>702.06</v>
      </c>
      <c r="M2482" s="3">
        <v>702.06</v>
      </c>
      <c r="N2482" s="3">
        <f t="shared" si="1555"/>
        <v>702.06</v>
      </c>
      <c r="O2482" s="3">
        <f t="shared" si="1556"/>
        <v>0</v>
      </c>
      <c r="P2482" s="3">
        <f t="shared" si="1556"/>
        <v>0</v>
      </c>
      <c r="R2482" s="3">
        <f t="shared" si="1557"/>
        <v>0</v>
      </c>
      <c r="S2482" s="3">
        <f t="shared" si="1558"/>
        <v>0</v>
      </c>
      <c r="T2482" s="3">
        <f t="shared" si="1559"/>
        <v>0</v>
      </c>
      <c r="U2482" s="3">
        <f t="shared" si="1560"/>
        <v>0</v>
      </c>
    </row>
    <row r="2483" spans="2:21" s="1" customFormat="1" ht="15" hidden="1" customHeight="1" x14ac:dyDescent="0.3">
      <c r="B2483" s="4" t="s">
        <v>4682</v>
      </c>
      <c r="C2483" s="4" t="s">
        <v>4683</v>
      </c>
      <c r="D2483" s="3" t="s">
        <v>28</v>
      </c>
      <c r="E2483" s="18">
        <v>3</v>
      </c>
      <c r="F2483" s="18"/>
      <c r="G2483" s="18"/>
      <c r="H2483" s="18"/>
      <c r="I2483" s="18">
        <f>-VLOOKUP(B2483,'DD-5'!$B$12:$G$280,4,FALSE)</f>
        <v>-3</v>
      </c>
      <c r="J2483" s="97">
        <f t="shared" si="1553"/>
        <v>0</v>
      </c>
      <c r="K2483" s="3">
        <v>3656.49</v>
      </c>
      <c r="L2483" s="3">
        <f t="shared" si="1554"/>
        <v>0</v>
      </c>
      <c r="M2483" s="3">
        <v>3656.49</v>
      </c>
      <c r="N2483" s="3">
        <f t="shared" si="1555"/>
        <v>0</v>
      </c>
      <c r="O2483" s="3">
        <f t="shared" si="1556"/>
        <v>0</v>
      </c>
      <c r="P2483" s="3">
        <f t="shared" si="1556"/>
        <v>0</v>
      </c>
      <c r="R2483" s="3">
        <f t="shared" si="1557"/>
        <v>0</v>
      </c>
      <c r="S2483" s="3">
        <f t="shared" si="1558"/>
        <v>0</v>
      </c>
      <c r="T2483" s="3">
        <f t="shared" si="1559"/>
        <v>0</v>
      </c>
      <c r="U2483" s="3">
        <f t="shared" si="1560"/>
        <v>-10969.47</v>
      </c>
    </row>
    <row r="2484" spans="2:21" s="1" customFormat="1" ht="15" hidden="1" customHeight="1" x14ac:dyDescent="0.3">
      <c r="B2484" s="4" t="s">
        <v>4684</v>
      </c>
      <c r="C2484" s="4" t="s">
        <v>4685</v>
      </c>
      <c r="D2484" s="3" t="s">
        <v>28</v>
      </c>
      <c r="E2484" s="18">
        <v>1</v>
      </c>
      <c r="F2484" s="18"/>
      <c r="G2484" s="18"/>
      <c r="H2484" s="18"/>
      <c r="I2484" s="18"/>
      <c r="J2484" s="97">
        <f t="shared" si="1553"/>
        <v>1</v>
      </c>
      <c r="K2484" s="3">
        <v>605.14</v>
      </c>
      <c r="L2484" s="3">
        <f t="shared" si="1554"/>
        <v>605.14</v>
      </c>
      <c r="M2484" s="3">
        <v>605.14</v>
      </c>
      <c r="N2484" s="3">
        <f t="shared" si="1555"/>
        <v>605.14</v>
      </c>
      <c r="O2484" s="3">
        <f t="shared" si="1556"/>
        <v>0</v>
      </c>
      <c r="P2484" s="3">
        <f t="shared" si="1556"/>
        <v>0</v>
      </c>
      <c r="R2484" s="3">
        <f t="shared" si="1557"/>
        <v>0</v>
      </c>
      <c r="S2484" s="3">
        <f t="shared" si="1558"/>
        <v>0</v>
      </c>
      <c r="T2484" s="3">
        <f t="shared" si="1559"/>
        <v>0</v>
      </c>
      <c r="U2484" s="3">
        <f t="shared" si="1560"/>
        <v>0</v>
      </c>
    </row>
    <row r="2485" spans="2:21" s="1" customFormat="1" ht="15" hidden="1" customHeight="1" x14ac:dyDescent="0.3">
      <c r="B2485" s="4" t="s">
        <v>4686</v>
      </c>
      <c r="C2485" s="4" t="s">
        <v>4687</v>
      </c>
      <c r="D2485" s="3" t="s">
        <v>28</v>
      </c>
      <c r="E2485" s="18">
        <v>1</v>
      </c>
      <c r="F2485" s="18"/>
      <c r="G2485" s="18"/>
      <c r="H2485" s="18"/>
      <c r="I2485" s="18"/>
      <c r="J2485" s="97">
        <f t="shared" si="1553"/>
        <v>1</v>
      </c>
      <c r="K2485" s="3">
        <v>16666.669999999998</v>
      </c>
      <c r="L2485" s="3">
        <f t="shared" si="1554"/>
        <v>16666.669999999998</v>
      </c>
      <c r="M2485" s="3">
        <v>16666.669999999998</v>
      </c>
      <c r="N2485" s="3">
        <f t="shared" si="1555"/>
        <v>16666.669999999998</v>
      </c>
      <c r="O2485" s="3">
        <f t="shared" si="1556"/>
        <v>0</v>
      </c>
      <c r="P2485" s="3">
        <f t="shared" si="1556"/>
        <v>0</v>
      </c>
      <c r="R2485" s="3">
        <f t="shared" si="1557"/>
        <v>0</v>
      </c>
      <c r="S2485" s="3">
        <f t="shared" si="1558"/>
        <v>0</v>
      </c>
      <c r="T2485" s="3">
        <f t="shared" si="1559"/>
        <v>0</v>
      </c>
      <c r="U2485" s="3">
        <f t="shared" si="1560"/>
        <v>0</v>
      </c>
    </row>
    <row r="2486" spans="2:21" s="1" customFormat="1" ht="15" hidden="1" customHeight="1" x14ac:dyDescent="0.3">
      <c r="B2486" s="4" t="s">
        <v>4688</v>
      </c>
      <c r="C2486" s="4" t="s">
        <v>4689</v>
      </c>
      <c r="D2486" s="3" t="s">
        <v>28</v>
      </c>
      <c r="E2486" s="18">
        <v>8</v>
      </c>
      <c r="F2486" s="18"/>
      <c r="G2486" s="18"/>
      <c r="H2486" s="18"/>
      <c r="I2486" s="18"/>
      <c r="J2486" s="97">
        <f t="shared" si="1553"/>
        <v>8</v>
      </c>
      <c r="K2486" s="3">
        <v>3243.89</v>
      </c>
      <c r="L2486" s="3">
        <f t="shared" si="1554"/>
        <v>25951.119999999999</v>
      </c>
      <c r="M2486" s="3">
        <v>3243.89</v>
      </c>
      <c r="N2486" s="3">
        <f t="shared" si="1555"/>
        <v>25951.119999999999</v>
      </c>
      <c r="O2486" s="3">
        <f t="shared" si="1556"/>
        <v>0</v>
      </c>
      <c r="P2486" s="3">
        <f t="shared" si="1556"/>
        <v>0</v>
      </c>
      <c r="R2486" s="3">
        <f t="shared" si="1557"/>
        <v>0</v>
      </c>
      <c r="S2486" s="3">
        <f t="shared" si="1558"/>
        <v>0</v>
      </c>
      <c r="T2486" s="3">
        <f t="shared" si="1559"/>
        <v>0</v>
      </c>
      <c r="U2486" s="3">
        <f t="shared" si="1560"/>
        <v>0</v>
      </c>
    </row>
    <row r="2487" spans="2:21" s="1" customFormat="1" ht="15" hidden="1" customHeight="1" x14ac:dyDescent="0.3">
      <c r="B2487" s="4" t="s">
        <v>4690</v>
      </c>
      <c r="C2487" s="4" t="s">
        <v>4691</v>
      </c>
      <c r="D2487" s="3" t="s">
        <v>28</v>
      </c>
      <c r="E2487" s="18">
        <v>6</v>
      </c>
      <c r="F2487" s="18"/>
      <c r="G2487" s="18"/>
      <c r="H2487" s="18"/>
      <c r="I2487" s="18"/>
      <c r="J2487" s="97">
        <f t="shared" si="1553"/>
        <v>6</v>
      </c>
      <c r="K2487" s="3">
        <v>115.93</v>
      </c>
      <c r="L2487" s="3">
        <f t="shared" si="1554"/>
        <v>695.58</v>
      </c>
      <c r="M2487" s="3">
        <v>115.93</v>
      </c>
      <c r="N2487" s="3">
        <f t="shared" si="1555"/>
        <v>695.58</v>
      </c>
      <c r="O2487" s="3">
        <f t="shared" si="1556"/>
        <v>0</v>
      </c>
      <c r="P2487" s="3">
        <f t="shared" si="1556"/>
        <v>0</v>
      </c>
      <c r="R2487" s="3">
        <f t="shared" si="1557"/>
        <v>0</v>
      </c>
      <c r="S2487" s="3">
        <f t="shared" si="1558"/>
        <v>0</v>
      </c>
      <c r="T2487" s="3">
        <f t="shared" si="1559"/>
        <v>0</v>
      </c>
      <c r="U2487" s="3">
        <f t="shared" si="1560"/>
        <v>0</v>
      </c>
    </row>
    <row r="2488" spans="2:21" s="1" customFormat="1" ht="15" hidden="1" customHeight="1" x14ac:dyDescent="0.3">
      <c r="B2488" s="4" t="s">
        <v>4692</v>
      </c>
      <c r="C2488" s="4" t="s">
        <v>4693</v>
      </c>
      <c r="D2488" s="3" t="s">
        <v>28</v>
      </c>
      <c r="E2488" s="18">
        <v>3</v>
      </c>
      <c r="F2488" s="18"/>
      <c r="G2488" s="18"/>
      <c r="H2488" s="18"/>
      <c r="I2488" s="18"/>
      <c r="J2488" s="97">
        <f t="shared" si="1553"/>
        <v>3</v>
      </c>
      <c r="K2488" s="3">
        <v>11453.88</v>
      </c>
      <c r="L2488" s="3">
        <f t="shared" si="1554"/>
        <v>34361.64</v>
      </c>
      <c r="M2488" s="3">
        <v>11453.88</v>
      </c>
      <c r="N2488" s="3">
        <f t="shared" si="1555"/>
        <v>34361.64</v>
      </c>
      <c r="O2488" s="3">
        <f t="shared" si="1556"/>
        <v>0</v>
      </c>
      <c r="P2488" s="3">
        <f t="shared" si="1556"/>
        <v>0</v>
      </c>
      <c r="R2488" s="3">
        <f t="shared" si="1557"/>
        <v>0</v>
      </c>
      <c r="S2488" s="3">
        <f t="shared" si="1558"/>
        <v>0</v>
      </c>
      <c r="T2488" s="3">
        <f t="shared" si="1559"/>
        <v>0</v>
      </c>
      <c r="U2488" s="3">
        <f t="shared" si="1560"/>
        <v>0</v>
      </c>
    </row>
    <row r="2489" spans="2:21" s="1" customFormat="1" ht="15" hidden="1" customHeight="1" x14ac:dyDescent="0.3">
      <c r="B2489" s="4" t="s">
        <v>4694</v>
      </c>
      <c r="C2489" s="4" t="s">
        <v>4695</v>
      </c>
      <c r="D2489" s="3" t="s">
        <v>28</v>
      </c>
      <c r="E2489" s="18">
        <v>3</v>
      </c>
      <c r="F2489" s="18"/>
      <c r="G2489" s="18"/>
      <c r="H2489" s="18"/>
      <c r="I2489" s="18">
        <f>-VLOOKUP(B2489,'DD-5'!$B$12:$G$280,4,FALSE)</f>
        <v>-3</v>
      </c>
      <c r="J2489" s="97">
        <f t="shared" si="1553"/>
        <v>0</v>
      </c>
      <c r="K2489" s="3">
        <v>300</v>
      </c>
      <c r="L2489" s="3">
        <f t="shared" si="1554"/>
        <v>0</v>
      </c>
      <c r="M2489" s="3">
        <v>300</v>
      </c>
      <c r="N2489" s="3">
        <f t="shared" si="1555"/>
        <v>0</v>
      </c>
      <c r="O2489" s="3">
        <f t="shared" si="1556"/>
        <v>0</v>
      </c>
      <c r="P2489" s="3">
        <f t="shared" si="1556"/>
        <v>0</v>
      </c>
      <c r="R2489" s="3">
        <f t="shared" si="1557"/>
        <v>0</v>
      </c>
      <c r="S2489" s="3">
        <f t="shared" si="1558"/>
        <v>0</v>
      </c>
      <c r="T2489" s="3">
        <f t="shared" si="1559"/>
        <v>0</v>
      </c>
      <c r="U2489" s="3">
        <f t="shared" si="1560"/>
        <v>-900</v>
      </c>
    </row>
    <row r="2490" spans="2:21" s="1" customFormat="1" ht="15" hidden="1" customHeight="1" x14ac:dyDescent="0.3">
      <c r="B2490" s="4" t="s">
        <v>4696</v>
      </c>
      <c r="C2490" s="4" t="s">
        <v>4697</v>
      </c>
      <c r="D2490" s="3" t="s">
        <v>28</v>
      </c>
      <c r="E2490" s="18">
        <v>1</v>
      </c>
      <c r="F2490" s="18"/>
      <c r="G2490" s="18"/>
      <c r="H2490" s="18"/>
      <c r="I2490" s="18"/>
      <c r="J2490" s="97">
        <f t="shared" si="1553"/>
        <v>1</v>
      </c>
      <c r="K2490" s="3">
        <v>56592.9</v>
      </c>
      <c r="L2490" s="3">
        <f t="shared" si="1554"/>
        <v>56592.9</v>
      </c>
      <c r="M2490" s="3">
        <v>56592.9</v>
      </c>
      <c r="N2490" s="3">
        <f t="shared" si="1555"/>
        <v>56592.9</v>
      </c>
      <c r="O2490" s="3">
        <f t="shared" si="1556"/>
        <v>0</v>
      </c>
      <c r="P2490" s="3">
        <f t="shared" si="1556"/>
        <v>0</v>
      </c>
      <c r="R2490" s="3">
        <f t="shared" si="1557"/>
        <v>0</v>
      </c>
      <c r="S2490" s="3">
        <f t="shared" si="1558"/>
        <v>0</v>
      </c>
      <c r="T2490" s="3">
        <f t="shared" si="1559"/>
        <v>0</v>
      </c>
      <c r="U2490" s="3">
        <f t="shared" si="1560"/>
        <v>0</v>
      </c>
    </row>
    <row r="2491" spans="2:21" s="1" customFormat="1" ht="15" hidden="1" customHeight="1" x14ac:dyDescent="0.3">
      <c r="B2491" s="4" t="s">
        <v>4698</v>
      </c>
      <c r="C2491" s="4" t="s">
        <v>4699</v>
      </c>
      <c r="D2491" s="3" t="s">
        <v>28</v>
      </c>
      <c r="E2491" s="18">
        <v>2</v>
      </c>
      <c r="F2491" s="18"/>
      <c r="G2491" s="18"/>
      <c r="H2491" s="18"/>
      <c r="I2491" s="18"/>
      <c r="J2491" s="97">
        <f t="shared" si="1553"/>
        <v>2</v>
      </c>
      <c r="K2491" s="3">
        <v>22075</v>
      </c>
      <c r="L2491" s="3">
        <f t="shared" si="1554"/>
        <v>44150</v>
      </c>
      <c r="M2491" s="3">
        <v>22075</v>
      </c>
      <c r="N2491" s="3">
        <f t="shared" si="1555"/>
        <v>44150</v>
      </c>
      <c r="O2491" s="3">
        <f t="shared" si="1556"/>
        <v>0</v>
      </c>
      <c r="P2491" s="3">
        <f t="shared" si="1556"/>
        <v>0</v>
      </c>
      <c r="R2491" s="3">
        <f t="shared" si="1557"/>
        <v>0</v>
      </c>
      <c r="S2491" s="3">
        <f t="shared" si="1558"/>
        <v>0</v>
      </c>
      <c r="T2491" s="3">
        <f t="shared" si="1559"/>
        <v>0</v>
      </c>
      <c r="U2491" s="3">
        <f t="shared" si="1560"/>
        <v>0</v>
      </c>
    </row>
    <row r="2492" spans="2:21" s="1" customFormat="1" ht="15" hidden="1" customHeight="1" x14ac:dyDescent="0.3">
      <c r="B2492" s="4" t="s">
        <v>4700</v>
      </c>
      <c r="C2492" s="4" t="s">
        <v>4701</v>
      </c>
      <c r="D2492" s="3" t="s">
        <v>28</v>
      </c>
      <c r="E2492" s="18">
        <v>1</v>
      </c>
      <c r="F2492" s="18"/>
      <c r="G2492" s="18"/>
      <c r="H2492" s="18"/>
      <c r="I2492" s="18"/>
      <c r="J2492" s="97">
        <f t="shared" si="1553"/>
        <v>1</v>
      </c>
      <c r="K2492" s="3">
        <v>48500</v>
      </c>
      <c r="L2492" s="3">
        <f t="shared" si="1554"/>
        <v>48500</v>
      </c>
      <c r="M2492" s="3">
        <v>48500</v>
      </c>
      <c r="N2492" s="3">
        <f t="shared" si="1555"/>
        <v>48500</v>
      </c>
      <c r="O2492" s="3">
        <f t="shared" si="1556"/>
        <v>0</v>
      </c>
      <c r="P2492" s="3">
        <f t="shared" si="1556"/>
        <v>0</v>
      </c>
      <c r="R2492" s="3">
        <f t="shared" si="1557"/>
        <v>0</v>
      </c>
      <c r="S2492" s="3">
        <f t="shared" si="1558"/>
        <v>0</v>
      </c>
      <c r="T2492" s="3">
        <f t="shared" si="1559"/>
        <v>0</v>
      </c>
      <c r="U2492" s="3">
        <f t="shared" si="1560"/>
        <v>0</v>
      </c>
    </row>
    <row r="2493" spans="2:21" s="1" customFormat="1" ht="15" hidden="1" customHeight="1" x14ac:dyDescent="0.3">
      <c r="B2493" s="4" t="s">
        <v>4702</v>
      </c>
      <c r="C2493" s="4" t="s">
        <v>4703</v>
      </c>
      <c r="D2493" s="3" t="s">
        <v>28</v>
      </c>
      <c r="E2493" s="18">
        <v>3</v>
      </c>
      <c r="F2493" s="18"/>
      <c r="G2493" s="18"/>
      <c r="H2493" s="18"/>
      <c r="I2493" s="18"/>
      <c r="J2493" s="97">
        <f t="shared" si="1553"/>
        <v>3</v>
      </c>
      <c r="K2493" s="3">
        <v>3450</v>
      </c>
      <c r="L2493" s="3">
        <f t="shared" si="1554"/>
        <v>10350</v>
      </c>
      <c r="M2493" s="3">
        <v>3450</v>
      </c>
      <c r="N2493" s="3">
        <f t="shared" si="1555"/>
        <v>10350</v>
      </c>
      <c r="O2493" s="3">
        <f t="shared" si="1556"/>
        <v>0</v>
      </c>
      <c r="P2493" s="3">
        <f t="shared" si="1556"/>
        <v>0</v>
      </c>
      <c r="R2493" s="3">
        <f t="shared" si="1557"/>
        <v>0</v>
      </c>
      <c r="S2493" s="3">
        <f t="shared" si="1558"/>
        <v>0</v>
      </c>
      <c r="T2493" s="3">
        <f t="shared" si="1559"/>
        <v>0</v>
      </c>
      <c r="U2493" s="3">
        <f t="shared" si="1560"/>
        <v>0</v>
      </c>
    </row>
    <row r="2494" spans="2:21" s="1" customFormat="1" ht="15" hidden="1" customHeight="1" x14ac:dyDescent="0.3">
      <c r="B2494" s="4" t="s">
        <v>4704</v>
      </c>
      <c r="C2494" s="4" t="s">
        <v>4705</v>
      </c>
      <c r="D2494" s="3" t="s">
        <v>28</v>
      </c>
      <c r="E2494" s="18">
        <v>2</v>
      </c>
      <c r="F2494" s="18"/>
      <c r="G2494" s="18"/>
      <c r="H2494" s="18"/>
      <c r="I2494" s="18"/>
      <c r="J2494" s="97">
        <f t="shared" si="1553"/>
        <v>2</v>
      </c>
      <c r="K2494" s="3">
        <v>5554</v>
      </c>
      <c r="L2494" s="3">
        <f t="shared" si="1554"/>
        <v>11108</v>
      </c>
      <c r="M2494" s="3">
        <v>5554</v>
      </c>
      <c r="N2494" s="3">
        <f t="shared" si="1555"/>
        <v>11108</v>
      </c>
      <c r="O2494" s="3">
        <f t="shared" si="1556"/>
        <v>0</v>
      </c>
      <c r="P2494" s="3">
        <f t="shared" si="1556"/>
        <v>0</v>
      </c>
      <c r="R2494" s="3">
        <f t="shared" si="1557"/>
        <v>0</v>
      </c>
      <c r="S2494" s="3">
        <f t="shared" si="1558"/>
        <v>0</v>
      </c>
      <c r="T2494" s="3">
        <f t="shared" si="1559"/>
        <v>0</v>
      </c>
      <c r="U2494" s="3">
        <f t="shared" si="1560"/>
        <v>0</v>
      </c>
    </row>
    <row r="2495" spans="2:21" s="1" customFormat="1" ht="15" hidden="1" customHeight="1" x14ac:dyDescent="0.3">
      <c r="B2495" s="4" t="s">
        <v>4706</v>
      </c>
      <c r="C2495" s="4" t="s">
        <v>4707</v>
      </c>
      <c r="D2495" s="3" t="s">
        <v>28</v>
      </c>
      <c r="E2495" s="18">
        <v>2</v>
      </c>
      <c r="F2495" s="18"/>
      <c r="G2495" s="18"/>
      <c r="H2495" s="18"/>
      <c r="I2495" s="18"/>
      <c r="J2495" s="97">
        <f t="shared" si="1553"/>
        <v>2</v>
      </c>
      <c r="K2495" s="3">
        <v>18395.63</v>
      </c>
      <c r="L2495" s="3">
        <f t="shared" si="1554"/>
        <v>36791.26</v>
      </c>
      <c r="M2495" s="3">
        <v>18395.63</v>
      </c>
      <c r="N2495" s="3">
        <f t="shared" si="1555"/>
        <v>36791.26</v>
      </c>
      <c r="O2495" s="3">
        <f t="shared" si="1556"/>
        <v>0</v>
      </c>
      <c r="P2495" s="3">
        <f t="shared" si="1556"/>
        <v>0</v>
      </c>
      <c r="R2495" s="3">
        <f t="shared" si="1557"/>
        <v>0</v>
      </c>
      <c r="S2495" s="3">
        <f t="shared" si="1558"/>
        <v>0</v>
      </c>
      <c r="T2495" s="3">
        <f t="shared" si="1559"/>
        <v>0</v>
      </c>
      <c r="U2495" s="3">
        <f t="shared" si="1560"/>
        <v>0</v>
      </c>
    </row>
    <row r="2496" spans="2:21" s="1" customFormat="1" ht="15" hidden="1" customHeight="1" x14ac:dyDescent="0.3">
      <c r="B2496" s="4" t="s">
        <v>4708</v>
      </c>
      <c r="C2496" s="4" t="s">
        <v>4709</v>
      </c>
      <c r="D2496" s="3" t="s">
        <v>28</v>
      </c>
      <c r="E2496" s="18">
        <v>1</v>
      </c>
      <c r="F2496" s="18"/>
      <c r="G2496" s="18"/>
      <c r="H2496" s="18"/>
      <c r="I2496" s="18"/>
      <c r="J2496" s="97">
        <f t="shared" si="1553"/>
        <v>1</v>
      </c>
      <c r="K2496" s="3">
        <v>6756.75</v>
      </c>
      <c r="L2496" s="3">
        <f t="shared" si="1554"/>
        <v>6756.75</v>
      </c>
      <c r="M2496" s="3">
        <v>6756.75</v>
      </c>
      <c r="N2496" s="3">
        <f t="shared" si="1555"/>
        <v>6756.75</v>
      </c>
      <c r="O2496" s="3">
        <f t="shared" si="1556"/>
        <v>0</v>
      </c>
      <c r="P2496" s="3">
        <f t="shared" si="1556"/>
        <v>0</v>
      </c>
      <c r="R2496" s="3">
        <f t="shared" si="1557"/>
        <v>0</v>
      </c>
      <c r="S2496" s="3">
        <f t="shared" si="1558"/>
        <v>0</v>
      </c>
      <c r="T2496" s="3">
        <f t="shared" si="1559"/>
        <v>0</v>
      </c>
      <c r="U2496" s="3">
        <f t="shared" si="1560"/>
        <v>0</v>
      </c>
    </row>
    <row r="2497" spans="2:21" s="1" customFormat="1" ht="15" hidden="1" customHeight="1" x14ac:dyDescent="0.3">
      <c r="B2497" s="4" t="s">
        <v>4710</v>
      </c>
      <c r="C2497" s="4" t="s">
        <v>4711</v>
      </c>
      <c r="D2497" s="3" t="s">
        <v>28</v>
      </c>
      <c r="E2497" s="18">
        <v>21</v>
      </c>
      <c r="F2497" s="18"/>
      <c r="G2497" s="18"/>
      <c r="H2497" s="18"/>
      <c r="I2497" s="18"/>
      <c r="J2497" s="97">
        <f t="shared" si="1553"/>
        <v>21</v>
      </c>
      <c r="K2497" s="3">
        <v>3206.86</v>
      </c>
      <c r="L2497" s="3">
        <f t="shared" si="1554"/>
        <v>67344.06</v>
      </c>
      <c r="M2497" s="3">
        <v>3206.86</v>
      </c>
      <c r="N2497" s="3">
        <f t="shared" si="1555"/>
        <v>67344.06</v>
      </c>
      <c r="O2497" s="3">
        <f t="shared" si="1556"/>
        <v>0</v>
      </c>
      <c r="P2497" s="3">
        <f t="shared" si="1556"/>
        <v>0</v>
      </c>
      <c r="R2497" s="3">
        <f t="shared" si="1557"/>
        <v>0</v>
      </c>
      <c r="S2497" s="3">
        <f t="shared" si="1558"/>
        <v>0</v>
      </c>
      <c r="T2497" s="3">
        <f t="shared" si="1559"/>
        <v>0</v>
      </c>
      <c r="U2497" s="3">
        <f t="shared" si="1560"/>
        <v>0</v>
      </c>
    </row>
    <row r="2498" spans="2:21" s="1" customFormat="1" ht="15" hidden="1" customHeight="1" x14ac:dyDescent="0.3">
      <c r="B2498" s="4" t="s">
        <v>4712</v>
      </c>
      <c r="C2498" s="4" t="s">
        <v>4713</v>
      </c>
      <c r="D2498" s="3" t="s">
        <v>28</v>
      </c>
      <c r="E2498" s="18">
        <v>4</v>
      </c>
      <c r="F2498" s="18"/>
      <c r="G2498" s="18"/>
      <c r="H2498" s="18"/>
      <c r="I2498" s="18"/>
      <c r="J2498" s="97">
        <f t="shared" si="1553"/>
        <v>4</v>
      </c>
      <c r="K2498" s="3">
        <v>508.56</v>
      </c>
      <c r="L2498" s="3">
        <f t="shared" si="1554"/>
        <v>2034.24</v>
      </c>
      <c r="M2498" s="3">
        <v>508.56</v>
      </c>
      <c r="N2498" s="3">
        <f t="shared" si="1555"/>
        <v>2034.24</v>
      </c>
      <c r="O2498" s="3">
        <f t="shared" si="1556"/>
        <v>0</v>
      </c>
      <c r="P2498" s="3">
        <f t="shared" si="1556"/>
        <v>0</v>
      </c>
      <c r="R2498" s="3">
        <f t="shared" si="1557"/>
        <v>0</v>
      </c>
      <c r="S2498" s="3">
        <f t="shared" si="1558"/>
        <v>0</v>
      </c>
      <c r="T2498" s="3">
        <f t="shared" si="1559"/>
        <v>0</v>
      </c>
      <c r="U2498" s="3">
        <f t="shared" si="1560"/>
        <v>0</v>
      </c>
    </row>
    <row r="2499" spans="2:21" s="1" customFormat="1" ht="15" hidden="1" customHeight="1" x14ac:dyDescent="0.3">
      <c r="B2499" s="4" t="s">
        <v>4714</v>
      </c>
      <c r="C2499" s="4" t="s">
        <v>4715</v>
      </c>
      <c r="D2499" s="3" t="s">
        <v>28</v>
      </c>
      <c r="E2499" s="18">
        <v>3</v>
      </c>
      <c r="F2499" s="18"/>
      <c r="G2499" s="18"/>
      <c r="H2499" s="18"/>
      <c r="I2499" s="18"/>
      <c r="J2499" s="97">
        <f t="shared" ref="J2499:J2519" si="1561">SUM(E2499:I2499)</f>
        <v>3</v>
      </c>
      <c r="K2499" s="3">
        <v>233.33</v>
      </c>
      <c r="L2499" s="3">
        <f t="shared" si="1554"/>
        <v>699.99</v>
      </c>
      <c r="M2499" s="3">
        <v>233.33</v>
      </c>
      <c r="N2499" s="3">
        <f t="shared" si="1555"/>
        <v>699.99</v>
      </c>
      <c r="O2499" s="3">
        <f t="shared" si="1556"/>
        <v>0</v>
      </c>
      <c r="P2499" s="3">
        <f t="shared" si="1556"/>
        <v>0</v>
      </c>
      <c r="R2499" s="3">
        <f t="shared" ref="R2499:R2519" si="1562">+ROUND($K2499*F2499,2)</f>
        <v>0</v>
      </c>
      <c r="S2499" s="3">
        <f t="shared" ref="S2499:S2519" si="1563">+ROUND($K2499*G2499,2)</f>
        <v>0</v>
      </c>
      <c r="T2499" s="3">
        <f t="shared" ref="T2499:T2519" si="1564">+ROUND($K2499*H2499,2)</f>
        <v>0</v>
      </c>
      <c r="U2499" s="3">
        <f t="shared" ref="U2499:U2519" si="1565">+ROUND($K2499*I2499,2)</f>
        <v>0</v>
      </c>
    </row>
    <row r="2500" spans="2:21" s="1" customFormat="1" ht="15" hidden="1" customHeight="1" x14ac:dyDescent="0.3">
      <c r="B2500" s="4" t="s">
        <v>4716</v>
      </c>
      <c r="C2500" s="4" t="s">
        <v>4717</v>
      </c>
      <c r="D2500" s="3" t="s">
        <v>28</v>
      </c>
      <c r="E2500" s="18">
        <v>2</v>
      </c>
      <c r="F2500" s="18"/>
      <c r="G2500" s="18"/>
      <c r="H2500" s="18"/>
      <c r="I2500" s="18"/>
      <c r="J2500" s="97">
        <f t="shared" si="1561"/>
        <v>2</v>
      </c>
      <c r="K2500" s="3">
        <v>485.09</v>
      </c>
      <c r="L2500" s="3">
        <f t="shared" si="1554"/>
        <v>970.18</v>
      </c>
      <c r="M2500" s="3">
        <v>485.09</v>
      </c>
      <c r="N2500" s="3">
        <f t="shared" si="1555"/>
        <v>970.18</v>
      </c>
      <c r="O2500" s="3">
        <f t="shared" si="1556"/>
        <v>0</v>
      </c>
      <c r="P2500" s="3">
        <f t="shared" si="1556"/>
        <v>0</v>
      </c>
      <c r="R2500" s="3">
        <f t="shared" si="1562"/>
        <v>0</v>
      </c>
      <c r="S2500" s="3">
        <f t="shared" si="1563"/>
        <v>0</v>
      </c>
      <c r="T2500" s="3">
        <f t="shared" si="1564"/>
        <v>0</v>
      </c>
      <c r="U2500" s="3">
        <f t="shared" si="1565"/>
        <v>0</v>
      </c>
    </row>
    <row r="2501" spans="2:21" s="1" customFormat="1" ht="15" hidden="1" customHeight="1" x14ac:dyDescent="0.3">
      <c r="B2501" s="4" t="s">
        <v>4718</v>
      </c>
      <c r="C2501" s="4" t="s">
        <v>4719</v>
      </c>
      <c r="D2501" s="3" t="s">
        <v>28</v>
      </c>
      <c r="E2501" s="18">
        <v>1</v>
      </c>
      <c r="F2501" s="18"/>
      <c r="G2501" s="18"/>
      <c r="H2501" s="18"/>
      <c r="I2501" s="18"/>
      <c r="J2501" s="97">
        <f t="shared" si="1561"/>
        <v>1</v>
      </c>
      <c r="K2501" s="3">
        <v>367.5</v>
      </c>
      <c r="L2501" s="3">
        <f t="shared" si="1554"/>
        <v>367.5</v>
      </c>
      <c r="M2501" s="3">
        <v>367.5</v>
      </c>
      <c r="N2501" s="3">
        <f t="shared" si="1555"/>
        <v>367.5</v>
      </c>
      <c r="O2501" s="3">
        <f t="shared" si="1556"/>
        <v>0</v>
      </c>
      <c r="P2501" s="3">
        <f t="shared" si="1556"/>
        <v>0</v>
      </c>
      <c r="R2501" s="3">
        <f t="shared" si="1562"/>
        <v>0</v>
      </c>
      <c r="S2501" s="3">
        <f t="shared" si="1563"/>
        <v>0</v>
      </c>
      <c r="T2501" s="3">
        <f t="shared" si="1564"/>
        <v>0</v>
      </c>
      <c r="U2501" s="3">
        <f t="shared" si="1565"/>
        <v>0</v>
      </c>
    </row>
    <row r="2502" spans="2:21" s="1" customFormat="1" ht="15" hidden="1" customHeight="1" x14ac:dyDescent="0.3">
      <c r="B2502" s="4" t="s">
        <v>4720</v>
      </c>
      <c r="C2502" s="4" t="s">
        <v>4721</v>
      </c>
      <c r="D2502" s="3" t="s">
        <v>28</v>
      </c>
      <c r="E2502" s="18">
        <v>1</v>
      </c>
      <c r="F2502" s="18"/>
      <c r="G2502" s="18"/>
      <c r="H2502" s="18"/>
      <c r="I2502" s="18"/>
      <c r="J2502" s="97">
        <f t="shared" si="1561"/>
        <v>1</v>
      </c>
      <c r="K2502" s="3">
        <v>44266</v>
      </c>
      <c r="L2502" s="3">
        <f t="shared" si="1554"/>
        <v>44266</v>
      </c>
      <c r="M2502" s="3">
        <v>44266</v>
      </c>
      <c r="N2502" s="3">
        <f t="shared" si="1555"/>
        <v>44266</v>
      </c>
      <c r="O2502" s="3">
        <f t="shared" si="1556"/>
        <v>0</v>
      </c>
      <c r="P2502" s="3">
        <f t="shared" si="1556"/>
        <v>0</v>
      </c>
      <c r="R2502" s="3">
        <f t="shared" si="1562"/>
        <v>0</v>
      </c>
      <c r="S2502" s="3">
        <f t="shared" si="1563"/>
        <v>0</v>
      </c>
      <c r="T2502" s="3">
        <f t="shared" si="1564"/>
        <v>0</v>
      </c>
      <c r="U2502" s="3">
        <f t="shared" si="1565"/>
        <v>0</v>
      </c>
    </row>
    <row r="2503" spans="2:21" s="1" customFormat="1" ht="15" hidden="1" customHeight="1" x14ac:dyDescent="0.3">
      <c r="B2503" s="4" t="s">
        <v>4722</v>
      </c>
      <c r="C2503" s="4" t="s">
        <v>4723</v>
      </c>
      <c r="D2503" s="3" t="s">
        <v>28</v>
      </c>
      <c r="E2503" s="18">
        <v>1</v>
      </c>
      <c r="F2503" s="18"/>
      <c r="G2503" s="18"/>
      <c r="H2503" s="18"/>
      <c r="I2503" s="18"/>
      <c r="J2503" s="97">
        <f t="shared" si="1561"/>
        <v>1</v>
      </c>
      <c r="K2503" s="3">
        <v>3759.25</v>
      </c>
      <c r="L2503" s="3">
        <f t="shared" si="1554"/>
        <v>3759.25</v>
      </c>
      <c r="M2503" s="3">
        <v>3759.25</v>
      </c>
      <c r="N2503" s="3">
        <f t="shared" si="1555"/>
        <v>3759.25</v>
      </c>
      <c r="O2503" s="3">
        <f t="shared" si="1556"/>
        <v>0</v>
      </c>
      <c r="P2503" s="3">
        <f t="shared" si="1556"/>
        <v>0</v>
      </c>
      <c r="R2503" s="3">
        <f t="shared" si="1562"/>
        <v>0</v>
      </c>
      <c r="S2503" s="3">
        <f t="shared" si="1563"/>
        <v>0</v>
      </c>
      <c r="T2503" s="3">
        <f t="shared" si="1564"/>
        <v>0</v>
      </c>
      <c r="U2503" s="3">
        <f t="shared" si="1565"/>
        <v>0</v>
      </c>
    </row>
    <row r="2504" spans="2:21" s="1" customFormat="1" ht="15" hidden="1" customHeight="1" x14ac:dyDescent="0.3">
      <c r="B2504" s="4" t="s">
        <v>4724</v>
      </c>
      <c r="C2504" s="4" t="s">
        <v>4725</v>
      </c>
      <c r="D2504" s="3" t="s">
        <v>28</v>
      </c>
      <c r="E2504" s="18">
        <v>1</v>
      </c>
      <c r="F2504" s="18"/>
      <c r="G2504" s="18"/>
      <c r="H2504" s="18"/>
      <c r="I2504" s="18"/>
      <c r="J2504" s="97">
        <f t="shared" si="1561"/>
        <v>1</v>
      </c>
      <c r="K2504" s="3">
        <v>3675</v>
      </c>
      <c r="L2504" s="3">
        <f t="shared" si="1554"/>
        <v>3675</v>
      </c>
      <c r="M2504" s="3">
        <v>3675</v>
      </c>
      <c r="N2504" s="3">
        <f t="shared" si="1555"/>
        <v>3675</v>
      </c>
      <c r="O2504" s="3">
        <f t="shared" si="1556"/>
        <v>0</v>
      </c>
      <c r="P2504" s="3">
        <f t="shared" si="1556"/>
        <v>0</v>
      </c>
      <c r="R2504" s="3">
        <f t="shared" si="1562"/>
        <v>0</v>
      </c>
      <c r="S2504" s="3">
        <f t="shared" si="1563"/>
        <v>0</v>
      </c>
      <c r="T2504" s="3">
        <f t="shared" si="1564"/>
        <v>0</v>
      </c>
      <c r="U2504" s="3">
        <f t="shared" si="1565"/>
        <v>0</v>
      </c>
    </row>
    <row r="2505" spans="2:21" s="1" customFormat="1" ht="15" hidden="1" customHeight="1" x14ac:dyDescent="0.3">
      <c r="B2505" s="4" t="s">
        <v>4726</v>
      </c>
      <c r="C2505" s="4" t="s">
        <v>4727</v>
      </c>
      <c r="D2505" s="3" t="s">
        <v>28</v>
      </c>
      <c r="E2505" s="18">
        <v>1</v>
      </c>
      <c r="F2505" s="18"/>
      <c r="G2505" s="18"/>
      <c r="H2505" s="18"/>
      <c r="I2505" s="18"/>
      <c r="J2505" s="97">
        <f t="shared" si="1561"/>
        <v>1</v>
      </c>
      <c r="K2505" s="3">
        <v>781.25</v>
      </c>
      <c r="L2505" s="3">
        <f t="shared" si="1554"/>
        <v>781.25</v>
      </c>
      <c r="M2505" s="3">
        <v>781.25</v>
      </c>
      <c r="N2505" s="3">
        <f t="shared" si="1555"/>
        <v>781.25</v>
      </c>
      <c r="O2505" s="3">
        <f t="shared" si="1556"/>
        <v>0</v>
      </c>
      <c r="P2505" s="3">
        <f t="shared" si="1556"/>
        <v>0</v>
      </c>
      <c r="R2505" s="3">
        <f t="shared" si="1562"/>
        <v>0</v>
      </c>
      <c r="S2505" s="3">
        <f t="shared" si="1563"/>
        <v>0</v>
      </c>
      <c r="T2505" s="3">
        <f t="shared" si="1564"/>
        <v>0</v>
      </c>
      <c r="U2505" s="3">
        <f t="shared" si="1565"/>
        <v>0</v>
      </c>
    </row>
    <row r="2506" spans="2:21" s="1" customFormat="1" ht="15" hidden="1" customHeight="1" x14ac:dyDescent="0.3">
      <c r="B2506" s="4" t="s">
        <v>4728</v>
      </c>
      <c r="C2506" s="4" t="s">
        <v>4729</v>
      </c>
      <c r="D2506" s="3" t="s">
        <v>28</v>
      </c>
      <c r="E2506" s="18">
        <v>32</v>
      </c>
      <c r="F2506" s="18"/>
      <c r="G2506" s="18"/>
      <c r="H2506" s="18"/>
      <c r="I2506" s="18"/>
      <c r="J2506" s="97">
        <f t="shared" si="1561"/>
        <v>32</v>
      </c>
      <c r="K2506" s="3">
        <v>1217.76</v>
      </c>
      <c r="L2506" s="3">
        <f t="shared" si="1554"/>
        <v>38968.32</v>
      </c>
      <c r="M2506" s="3">
        <v>1217.76</v>
      </c>
      <c r="N2506" s="3">
        <f t="shared" si="1555"/>
        <v>38968.32</v>
      </c>
      <c r="O2506" s="3">
        <f t="shared" si="1556"/>
        <v>0</v>
      </c>
      <c r="P2506" s="3">
        <f t="shared" si="1556"/>
        <v>0</v>
      </c>
      <c r="R2506" s="3">
        <f t="shared" si="1562"/>
        <v>0</v>
      </c>
      <c r="S2506" s="3">
        <f t="shared" si="1563"/>
        <v>0</v>
      </c>
      <c r="T2506" s="3">
        <f t="shared" si="1564"/>
        <v>0</v>
      </c>
      <c r="U2506" s="3">
        <f t="shared" si="1565"/>
        <v>0</v>
      </c>
    </row>
    <row r="2507" spans="2:21" s="1" customFormat="1" ht="15" hidden="1" customHeight="1" x14ac:dyDescent="0.3">
      <c r="B2507" s="4" t="s">
        <v>4730</v>
      </c>
      <c r="C2507" s="4" t="s">
        <v>4731</v>
      </c>
      <c r="D2507" s="3" t="s">
        <v>28</v>
      </c>
      <c r="E2507" s="18">
        <v>9</v>
      </c>
      <c r="F2507" s="18"/>
      <c r="G2507" s="18"/>
      <c r="H2507" s="18"/>
      <c r="I2507" s="18"/>
      <c r="J2507" s="97">
        <f t="shared" si="1561"/>
        <v>9</v>
      </c>
      <c r="K2507" s="3">
        <v>980</v>
      </c>
      <c r="L2507" s="3">
        <f t="shared" si="1554"/>
        <v>8820</v>
      </c>
      <c r="M2507" s="3">
        <v>980</v>
      </c>
      <c r="N2507" s="3">
        <f t="shared" si="1555"/>
        <v>8820</v>
      </c>
      <c r="O2507" s="3">
        <f t="shared" si="1556"/>
        <v>0</v>
      </c>
      <c r="P2507" s="3">
        <f t="shared" si="1556"/>
        <v>0</v>
      </c>
      <c r="R2507" s="3">
        <f t="shared" si="1562"/>
        <v>0</v>
      </c>
      <c r="S2507" s="3">
        <f t="shared" si="1563"/>
        <v>0</v>
      </c>
      <c r="T2507" s="3">
        <f t="shared" si="1564"/>
        <v>0</v>
      </c>
      <c r="U2507" s="3">
        <f t="shared" si="1565"/>
        <v>0</v>
      </c>
    </row>
    <row r="2508" spans="2:21" s="1" customFormat="1" ht="15" hidden="1" customHeight="1" x14ac:dyDescent="0.3">
      <c r="B2508" s="4" t="s">
        <v>4732</v>
      </c>
      <c r="C2508" s="4" t="s">
        <v>4733</v>
      </c>
      <c r="D2508" s="3" t="s">
        <v>28</v>
      </c>
      <c r="E2508" s="18">
        <v>4</v>
      </c>
      <c r="F2508" s="18"/>
      <c r="G2508" s="18"/>
      <c r="H2508" s="18"/>
      <c r="I2508" s="18"/>
      <c r="J2508" s="97">
        <f t="shared" si="1561"/>
        <v>4</v>
      </c>
      <c r="K2508" s="3">
        <v>18632.25</v>
      </c>
      <c r="L2508" s="3">
        <f t="shared" si="1554"/>
        <v>74529</v>
      </c>
      <c r="M2508" s="3">
        <v>18632.25</v>
      </c>
      <c r="N2508" s="3">
        <f t="shared" si="1555"/>
        <v>74529</v>
      </c>
      <c r="O2508" s="3">
        <f t="shared" si="1556"/>
        <v>0</v>
      </c>
      <c r="P2508" s="3">
        <f t="shared" si="1556"/>
        <v>0</v>
      </c>
      <c r="R2508" s="3">
        <f t="shared" si="1562"/>
        <v>0</v>
      </c>
      <c r="S2508" s="3">
        <f t="shared" si="1563"/>
        <v>0</v>
      </c>
      <c r="T2508" s="3">
        <f t="shared" si="1564"/>
        <v>0</v>
      </c>
      <c r="U2508" s="3">
        <f t="shared" si="1565"/>
        <v>0</v>
      </c>
    </row>
    <row r="2509" spans="2:21" s="1" customFormat="1" ht="15" hidden="1" customHeight="1" x14ac:dyDescent="0.3">
      <c r="B2509" s="4" t="s">
        <v>4734</v>
      </c>
      <c r="C2509" s="4" t="s">
        <v>4735</v>
      </c>
      <c r="D2509" s="3" t="s">
        <v>28</v>
      </c>
      <c r="E2509" s="18">
        <v>1</v>
      </c>
      <c r="F2509" s="18"/>
      <c r="G2509" s="18"/>
      <c r="H2509" s="18"/>
      <c r="I2509" s="18"/>
      <c r="J2509" s="97">
        <f t="shared" si="1561"/>
        <v>1</v>
      </c>
      <c r="K2509" s="3">
        <v>19035.77</v>
      </c>
      <c r="L2509" s="3">
        <f t="shared" si="1554"/>
        <v>19035.77</v>
      </c>
      <c r="M2509" s="3">
        <v>19035.77</v>
      </c>
      <c r="N2509" s="3">
        <f t="shared" si="1555"/>
        <v>19035.77</v>
      </c>
      <c r="O2509" s="3">
        <f t="shared" si="1556"/>
        <v>0</v>
      </c>
      <c r="P2509" s="3">
        <f t="shared" si="1556"/>
        <v>0</v>
      </c>
      <c r="R2509" s="3">
        <f t="shared" si="1562"/>
        <v>0</v>
      </c>
      <c r="S2509" s="3">
        <f t="shared" si="1563"/>
        <v>0</v>
      </c>
      <c r="T2509" s="3">
        <f t="shared" si="1564"/>
        <v>0</v>
      </c>
      <c r="U2509" s="3">
        <f t="shared" si="1565"/>
        <v>0</v>
      </c>
    </row>
    <row r="2510" spans="2:21" s="1" customFormat="1" ht="15" hidden="1" customHeight="1" x14ac:dyDescent="0.3">
      <c r="B2510" s="4" t="s">
        <v>4736</v>
      </c>
      <c r="C2510" s="4" t="s">
        <v>4737</v>
      </c>
      <c r="D2510" s="3" t="s">
        <v>28</v>
      </c>
      <c r="E2510" s="18">
        <v>3</v>
      </c>
      <c r="F2510" s="18"/>
      <c r="G2510" s="18"/>
      <c r="H2510" s="18"/>
      <c r="I2510" s="18"/>
      <c r="J2510" s="97">
        <f t="shared" si="1561"/>
        <v>3</v>
      </c>
      <c r="K2510" s="3">
        <v>2340.0700000000002</v>
      </c>
      <c r="L2510" s="3">
        <f t="shared" si="1554"/>
        <v>7020.21</v>
      </c>
      <c r="M2510" s="3">
        <v>2340.0700000000002</v>
      </c>
      <c r="N2510" s="3">
        <f t="shared" si="1555"/>
        <v>7020.21</v>
      </c>
      <c r="O2510" s="3">
        <f t="shared" si="1556"/>
        <v>0</v>
      </c>
      <c r="P2510" s="3">
        <f t="shared" si="1556"/>
        <v>0</v>
      </c>
      <c r="R2510" s="3">
        <f t="shared" si="1562"/>
        <v>0</v>
      </c>
      <c r="S2510" s="3">
        <f t="shared" si="1563"/>
        <v>0</v>
      </c>
      <c r="T2510" s="3">
        <f t="shared" si="1564"/>
        <v>0</v>
      </c>
      <c r="U2510" s="3">
        <f t="shared" si="1565"/>
        <v>0</v>
      </c>
    </row>
    <row r="2511" spans="2:21" s="1" customFormat="1" ht="15" hidden="1" customHeight="1" x14ac:dyDescent="0.3">
      <c r="B2511" s="4" t="s">
        <v>4738</v>
      </c>
      <c r="C2511" s="4" t="s">
        <v>4739</v>
      </c>
      <c r="D2511" s="3" t="s">
        <v>28</v>
      </c>
      <c r="E2511" s="18">
        <v>6</v>
      </c>
      <c r="F2511" s="18"/>
      <c r="G2511" s="18"/>
      <c r="H2511" s="18"/>
      <c r="I2511" s="18"/>
      <c r="J2511" s="97">
        <f t="shared" si="1561"/>
        <v>6</v>
      </c>
      <c r="K2511" s="3">
        <v>3150</v>
      </c>
      <c r="L2511" s="3">
        <f t="shared" si="1554"/>
        <v>18900</v>
      </c>
      <c r="M2511" s="3">
        <v>3150</v>
      </c>
      <c r="N2511" s="3">
        <f t="shared" si="1555"/>
        <v>18900</v>
      </c>
      <c r="O2511" s="3">
        <f t="shared" si="1556"/>
        <v>0</v>
      </c>
      <c r="P2511" s="3">
        <f t="shared" si="1556"/>
        <v>0</v>
      </c>
      <c r="R2511" s="3">
        <f t="shared" si="1562"/>
        <v>0</v>
      </c>
      <c r="S2511" s="3">
        <f t="shared" si="1563"/>
        <v>0</v>
      </c>
      <c r="T2511" s="3">
        <f t="shared" si="1564"/>
        <v>0</v>
      </c>
      <c r="U2511" s="3">
        <f t="shared" si="1565"/>
        <v>0</v>
      </c>
    </row>
    <row r="2512" spans="2:21" s="1" customFormat="1" ht="15" hidden="1" customHeight="1" x14ac:dyDescent="0.3">
      <c r="B2512" s="4" t="s">
        <v>4740</v>
      </c>
      <c r="C2512" s="4" t="s">
        <v>4741</v>
      </c>
      <c r="D2512" s="3" t="s">
        <v>28</v>
      </c>
      <c r="E2512" s="18">
        <v>3</v>
      </c>
      <c r="F2512" s="18"/>
      <c r="G2512" s="18"/>
      <c r="H2512" s="18"/>
      <c r="I2512" s="18"/>
      <c r="J2512" s="97">
        <f t="shared" si="1561"/>
        <v>3</v>
      </c>
      <c r="K2512" s="3">
        <v>2379.61</v>
      </c>
      <c r="L2512" s="3">
        <f t="shared" si="1554"/>
        <v>7138.83</v>
      </c>
      <c r="M2512" s="3">
        <v>2379.61</v>
      </c>
      <c r="N2512" s="3">
        <f t="shared" si="1555"/>
        <v>7138.83</v>
      </c>
      <c r="O2512" s="3">
        <f t="shared" si="1556"/>
        <v>0</v>
      </c>
      <c r="P2512" s="3">
        <f t="shared" si="1556"/>
        <v>0</v>
      </c>
      <c r="R2512" s="3">
        <f t="shared" si="1562"/>
        <v>0</v>
      </c>
      <c r="S2512" s="3">
        <f t="shared" si="1563"/>
        <v>0</v>
      </c>
      <c r="T2512" s="3">
        <f t="shared" si="1564"/>
        <v>0</v>
      </c>
      <c r="U2512" s="3">
        <f t="shared" si="1565"/>
        <v>0</v>
      </c>
    </row>
    <row r="2513" spans="2:21" s="1" customFormat="1" ht="15" hidden="1" customHeight="1" x14ac:dyDescent="0.3">
      <c r="B2513" s="4" t="s">
        <v>4742</v>
      </c>
      <c r="C2513" s="4" t="s">
        <v>4743</v>
      </c>
      <c r="D2513" s="3" t="s">
        <v>28</v>
      </c>
      <c r="E2513" s="18">
        <v>2</v>
      </c>
      <c r="F2513" s="18"/>
      <c r="G2513" s="18"/>
      <c r="H2513" s="18"/>
      <c r="I2513" s="18"/>
      <c r="J2513" s="97">
        <f t="shared" si="1561"/>
        <v>2</v>
      </c>
      <c r="K2513" s="3">
        <v>1386</v>
      </c>
      <c r="L2513" s="3">
        <f t="shared" si="1554"/>
        <v>2772</v>
      </c>
      <c r="M2513" s="3">
        <v>1386</v>
      </c>
      <c r="N2513" s="3">
        <f t="shared" si="1555"/>
        <v>2772</v>
      </c>
      <c r="O2513" s="3">
        <f t="shared" si="1556"/>
        <v>0</v>
      </c>
      <c r="P2513" s="3">
        <f t="shared" si="1556"/>
        <v>0</v>
      </c>
      <c r="R2513" s="3">
        <f t="shared" si="1562"/>
        <v>0</v>
      </c>
      <c r="S2513" s="3">
        <f t="shared" si="1563"/>
        <v>0</v>
      </c>
      <c r="T2513" s="3">
        <f t="shared" si="1564"/>
        <v>0</v>
      </c>
      <c r="U2513" s="3">
        <f t="shared" si="1565"/>
        <v>0</v>
      </c>
    </row>
    <row r="2514" spans="2:21" s="1" customFormat="1" ht="15" hidden="1" customHeight="1" x14ac:dyDescent="0.3">
      <c r="B2514" s="4" t="s">
        <v>4744</v>
      </c>
      <c r="C2514" s="4" t="s">
        <v>4745</v>
      </c>
      <c r="D2514" s="3" t="s">
        <v>28</v>
      </c>
      <c r="E2514" s="18">
        <v>2</v>
      </c>
      <c r="F2514" s="18"/>
      <c r="G2514" s="18"/>
      <c r="H2514" s="18"/>
      <c r="I2514" s="18"/>
      <c r="J2514" s="97">
        <f t="shared" si="1561"/>
        <v>2</v>
      </c>
      <c r="K2514" s="3">
        <v>3276</v>
      </c>
      <c r="L2514" s="3">
        <f t="shared" si="1554"/>
        <v>6552</v>
      </c>
      <c r="M2514" s="3">
        <v>3276</v>
      </c>
      <c r="N2514" s="3">
        <f t="shared" si="1555"/>
        <v>6552</v>
      </c>
      <c r="O2514" s="3">
        <f t="shared" si="1556"/>
        <v>0</v>
      </c>
      <c r="P2514" s="3">
        <f t="shared" si="1556"/>
        <v>0</v>
      </c>
      <c r="R2514" s="3">
        <f t="shared" si="1562"/>
        <v>0</v>
      </c>
      <c r="S2514" s="3">
        <f t="shared" si="1563"/>
        <v>0</v>
      </c>
      <c r="T2514" s="3">
        <f t="shared" si="1564"/>
        <v>0</v>
      </c>
      <c r="U2514" s="3">
        <f t="shared" si="1565"/>
        <v>0</v>
      </c>
    </row>
    <row r="2515" spans="2:21" s="1" customFormat="1" ht="15" hidden="1" customHeight="1" x14ac:dyDescent="0.3">
      <c r="B2515" s="4" t="s">
        <v>4746</v>
      </c>
      <c r="C2515" s="4" t="s">
        <v>4747</v>
      </c>
      <c r="D2515" s="3" t="s">
        <v>28</v>
      </c>
      <c r="E2515" s="18">
        <v>2</v>
      </c>
      <c r="F2515" s="18"/>
      <c r="G2515" s="18"/>
      <c r="H2515" s="18"/>
      <c r="I2515" s="18"/>
      <c r="J2515" s="97">
        <f t="shared" si="1561"/>
        <v>2</v>
      </c>
      <c r="K2515" s="3">
        <v>2589.9899999999998</v>
      </c>
      <c r="L2515" s="3">
        <f t="shared" si="1554"/>
        <v>5179.9799999999996</v>
      </c>
      <c r="M2515" s="3">
        <v>2589.9899999999998</v>
      </c>
      <c r="N2515" s="3">
        <f t="shared" si="1555"/>
        <v>5179.9799999999996</v>
      </c>
      <c r="O2515" s="3">
        <f t="shared" si="1556"/>
        <v>0</v>
      </c>
      <c r="P2515" s="3">
        <f t="shared" si="1556"/>
        <v>0</v>
      </c>
      <c r="R2515" s="3">
        <f t="shared" si="1562"/>
        <v>0</v>
      </c>
      <c r="S2515" s="3">
        <f t="shared" si="1563"/>
        <v>0</v>
      </c>
      <c r="T2515" s="3">
        <f t="shared" si="1564"/>
        <v>0</v>
      </c>
      <c r="U2515" s="3">
        <f t="shared" si="1565"/>
        <v>0</v>
      </c>
    </row>
    <row r="2516" spans="2:21" s="1" customFormat="1" ht="15" hidden="1" customHeight="1" x14ac:dyDescent="0.3">
      <c r="B2516" s="4" t="s">
        <v>4748</v>
      </c>
      <c r="C2516" s="4" t="s">
        <v>4749</v>
      </c>
      <c r="D2516" s="3" t="s">
        <v>28</v>
      </c>
      <c r="E2516" s="18">
        <v>2</v>
      </c>
      <c r="F2516" s="18"/>
      <c r="G2516" s="18"/>
      <c r="H2516" s="18"/>
      <c r="I2516" s="18"/>
      <c r="J2516" s="97">
        <f t="shared" si="1561"/>
        <v>2</v>
      </c>
      <c r="K2516" s="3">
        <v>3276</v>
      </c>
      <c r="L2516" s="3">
        <f t="shared" si="1554"/>
        <v>6552</v>
      </c>
      <c r="M2516" s="3">
        <v>3276</v>
      </c>
      <c r="N2516" s="3">
        <f t="shared" si="1555"/>
        <v>6552</v>
      </c>
      <c r="O2516" s="3">
        <f t="shared" si="1556"/>
        <v>0</v>
      </c>
      <c r="P2516" s="3">
        <f t="shared" si="1556"/>
        <v>0</v>
      </c>
      <c r="R2516" s="3">
        <f t="shared" si="1562"/>
        <v>0</v>
      </c>
      <c r="S2516" s="3">
        <f t="shared" si="1563"/>
        <v>0</v>
      </c>
      <c r="T2516" s="3">
        <f t="shared" si="1564"/>
        <v>0</v>
      </c>
      <c r="U2516" s="3">
        <f t="shared" si="1565"/>
        <v>0</v>
      </c>
    </row>
    <row r="2517" spans="2:21" s="1" customFormat="1" ht="15" hidden="1" customHeight="1" x14ac:dyDescent="0.3">
      <c r="B2517" s="4" t="s">
        <v>4750</v>
      </c>
      <c r="C2517" s="4" t="s">
        <v>4751</v>
      </c>
      <c r="D2517" s="3" t="s">
        <v>28</v>
      </c>
      <c r="E2517" s="18">
        <v>2</v>
      </c>
      <c r="F2517" s="18"/>
      <c r="G2517" s="18"/>
      <c r="H2517" s="18"/>
      <c r="I2517" s="18"/>
      <c r="J2517" s="97">
        <f t="shared" si="1561"/>
        <v>2</v>
      </c>
      <c r="K2517" s="3">
        <v>665.11</v>
      </c>
      <c r="L2517" s="3">
        <f t="shared" si="1554"/>
        <v>1330.22</v>
      </c>
      <c r="M2517" s="3">
        <v>665.11</v>
      </c>
      <c r="N2517" s="3">
        <f t="shared" si="1555"/>
        <v>1330.22</v>
      </c>
      <c r="O2517" s="3">
        <f t="shared" si="1556"/>
        <v>0</v>
      </c>
      <c r="P2517" s="3">
        <f t="shared" si="1556"/>
        <v>0</v>
      </c>
      <c r="R2517" s="3">
        <f t="shared" si="1562"/>
        <v>0</v>
      </c>
      <c r="S2517" s="3">
        <f t="shared" si="1563"/>
        <v>0</v>
      </c>
      <c r="T2517" s="3">
        <f t="shared" si="1564"/>
        <v>0</v>
      </c>
      <c r="U2517" s="3">
        <f t="shared" si="1565"/>
        <v>0</v>
      </c>
    </row>
    <row r="2518" spans="2:21" s="1" customFormat="1" ht="15" hidden="1" customHeight="1" x14ac:dyDescent="0.3">
      <c r="B2518" s="4" t="s">
        <v>4752</v>
      </c>
      <c r="C2518" s="4" t="s">
        <v>4753</v>
      </c>
      <c r="D2518" s="3" t="s">
        <v>28</v>
      </c>
      <c r="E2518" s="18">
        <v>1</v>
      </c>
      <c r="F2518" s="18"/>
      <c r="G2518" s="18"/>
      <c r="H2518" s="18"/>
      <c r="I2518" s="18"/>
      <c r="J2518" s="97">
        <f t="shared" si="1561"/>
        <v>1</v>
      </c>
      <c r="K2518" s="3">
        <v>17694.02</v>
      </c>
      <c r="L2518" s="3">
        <f t="shared" si="1554"/>
        <v>17694.02</v>
      </c>
      <c r="M2518" s="3">
        <v>17694.02</v>
      </c>
      <c r="N2518" s="3">
        <f t="shared" si="1555"/>
        <v>17694.02</v>
      </c>
      <c r="O2518" s="3">
        <f t="shared" si="1556"/>
        <v>0</v>
      </c>
      <c r="P2518" s="3">
        <f t="shared" si="1556"/>
        <v>0</v>
      </c>
      <c r="R2518" s="3">
        <f t="shared" si="1562"/>
        <v>0</v>
      </c>
      <c r="S2518" s="3">
        <f t="shared" si="1563"/>
        <v>0</v>
      </c>
      <c r="T2518" s="3">
        <f t="shared" si="1564"/>
        <v>0</v>
      </c>
      <c r="U2518" s="3">
        <f t="shared" si="1565"/>
        <v>0</v>
      </c>
    </row>
    <row r="2519" spans="2:21" s="1" customFormat="1" ht="15" hidden="1" customHeight="1" x14ac:dyDescent="0.3">
      <c r="B2519" s="4" t="s">
        <v>4754</v>
      </c>
      <c r="C2519" s="4" t="s">
        <v>4755</v>
      </c>
      <c r="D2519" s="3" t="s">
        <v>28</v>
      </c>
      <c r="E2519" s="18">
        <v>1</v>
      </c>
      <c r="F2519" s="18"/>
      <c r="G2519" s="18"/>
      <c r="H2519" s="18"/>
      <c r="I2519" s="18"/>
      <c r="J2519" s="97">
        <f t="shared" si="1561"/>
        <v>1</v>
      </c>
      <c r="K2519" s="3">
        <v>2625</v>
      </c>
      <c r="L2519" s="3">
        <f t="shared" si="1554"/>
        <v>2625</v>
      </c>
      <c r="M2519" s="3">
        <v>2625</v>
      </c>
      <c r="N2519" s="3">
        <f t="shared" si="1555"/>
        <v>2625</v>
      </c>
      <c r="O2519" s="3">
        <f t="shared" si="1556"/>
        <v>0</v>
      </c>
      <c r="P2519" s="3">
        <f t="shared" si="1556"/>
        <v>0</v>
      </c>
      <c r="R2519" s="3">
        <f t="shared" si="1562"/>
        <v>0</v>
      </c>
      <c r="S2519" s="3">
        <f t="shared" si="1563"/>
        <v>0</v>
      </c>
      <c r="T2519" s="3">
        <f t="shared" si="1564"/>
        <v>0</v>
      </c>
      <c r="U2519" s="3">
        <f t="shared" si="1565"/>
        <v>0</v>
      </c>
    </row>
    <row r="2520" spans="2:21" s="1" customFormat="1" ht="25.2" hidden="1" customHeight="1" x14ac:dyDescent="0.3">
      <c r="B2520" s="10" t="s">
        <v>4756</v>
      </c>
      <c r="C2520" s="10" t="s">
        <v>4757</v>
      </c>
      <c r="D2520" s="11"/>
      <c r="E2520" s="16"/>
      <c r="F2520" s="16"/>
      <c r="G2520" s="16"/>
      <c r="H2520" s="16"/>
      <c r="I2520" s="16"/>
      <c r="J2520" s="16"/>
      <c r="K2520" s="11"/>
      <c r="L2520" s="11">
        <f>SUM(L2521:L2574)</f>
        <v>7461775.25</v>
      </c>
      <c r="M2520" s="11"/>
      <c r="N2520" s="11">
        <f>SUM(N2521:N2574)</f>
        <v>7461775.25</v>
      </c>
      <c r="O2520" s="11"/>
      <c r="P2520" s="11">
        <f>SUM(P2521:P2574)</f>
        <v>0</v>
      </c>
      <c r="R2520" s="11">
        <f t="shared" ref="R2520:U2520" si="1566">SUM(R2521:R2574)</f>
        <v>0</v>
      </c>
      <c r="S2520" s="11">
        <f t="shared" si="1566"/>
        <v>0</v>
      </c>
      <c r="T2520" s="11">
        <f t="shared" si="1566"/>
        <v>0</v>
      </c>
      <c r="U2520" s="11">
        <f t="shared" si="1566"/>
        <v>-1101655.45</v>
      </c>
    </row>
    <row r="2521" spans="2:21" s="1" customFormat="1" ht="15" hidden="1" customHeight="1" x14ac:dyDescent="0.3">
      <c r="B2521" s="4" t="s">
        <v>4758</v>
      </c>
      <c r="C2521" s="4" t="s">
        <v>4759</v>
      </c>
      <c r="D2521" s="3" t="s">
        <v>28</v>
      </c>
      <c r="E2521" s="18">
        <v>1</v>
      </c>
      <c r="F2521" s="18"/>
      <c r="G2521" s="18"/>
      <c r="H2521" s="18"/>
      <c r="I2521" s="18"/>
      <c r="J2521" s="97">
        <f t="shared" ref="J2521:J2552" si="1567">SUM(E2521:I2521)</f>
        <v>1</v>
      </c>
      <c r="K2521" s="3">
        <v>14531.43</v>
      </c>
      <c r="L2521" s="3">
        <f t="shared" ref="L2521:L2574" si="1568">+ROUND(+IF(J2521="",0,J2521*K2521),2)</f>
        <v>14531.43</v>
      </c>
      <c r="M2521" s="3">
        <v>14531.43</v>
      </c>
      <c r="N2521" s="3">
        <f t="shared" ref="N2521:N2574" si="1569">+ROUND(+IF(J2521="",0,J2521*M2521),2)</f>
        <v>14531.43</v>
      </c>
      <c r="O2521" s="3">
        <f t="shared" ref="O2521:P2574" si="1570">+M2521-K2521</f>
        <v>0</v>
      </c>
      <c r="P2521" s="3">
        <f t="shared" si="1570"/>
        <v>0</v>
      </c>
      <c r="R2521" s="3">
        <f t="shared" ref="R2521:R2552" si="1571">+ROUND($K2521*F2521,2)</f>
        <v>0</v>
      </c>
      <c r="S2521" s="3">
        <f t="shared" ref="S2521:S2552" si="1572">+ROUND($K2521*G2521,2)</f>
        <v>0</v>
      </c>
      <c r="T2521" s="3">
        <f t="shared" ref="T2521:T2552" si="1573">+ROUND($K2521*H2521,2)</f>
        <v>0</v>
      </c>
      <c r="U2521" s="3">
        <f t="shared" ref="U2521:U2552" si="1574">+ROUND($K2521*I2521,2)</f>
        <v>0</v>
      </c>
    </row>
    <row r="2522" spans="2:21" s="1" customFormat="1" ht="15" hidden="1" customHeight="1" x14ac:dyDescent="0.3">
      <c r="B2522" s="4" t="s">
        <v>4760</v>
      </c>
      <c r="C2522" s="4" t="s">
        <v>4761</v>
      </c>
      <c r="D2522" s="3" t="s">
        <v>28</v>
      </c>
      <c r="E2522" s="18">
        <v>2</v>
      </c>
      <c r="F2522" s="18"/>
      <c r="G2522" s="18"/>
      <c r="H2522" s="18"/>
      <c r="I2522" s="18"/>
      <c r="J2522" s="97">
        <f t="shared" si="1567"/>
        <v>2</v>
      </c>
      <c r="K2522" s="3">
        <v>16289.01</v>
      </c>
      <c r="L2522" s="3">
        <f t="shared" si="1568"/>
        <v>32578.02</v>
      </c>
      <c r="M2522" s="3">
        <v>16289.01</v>
      </c>
      <c r="N2522" s="3">
        <f t="shared" si="1569"/>
        <v>32578.02</v>
      </c>
      <c r="O2522" s="3">
        <f t="shared" si="1570"/>
        <v>0</v>
      </c>
      <c r="P2522" s="3">
        <f t="shared" si="1570"/>
        <v>0</v>
      </c>
      <c r="R2522" s="3">
        <f t="shared" si="1571"/>
        <v>0</v>
      </c>
      <c r="S2522" s="3">
        <f t="shared" si="1572"/>
        <v>0</v>
      </c>
      <c r="T2522" s="3">
        <f t="shared" si="1573"/>
        <v>0</v>
      </c>
      <c r="U2522" s="3">
        <f t="shared" si="1574"/>
        <v>0</v>
      </c>
    </row>
    <row r="2523" spans="2:21" s="1" customFormat="1" ht="15" hidden="1" customHeight="1" x14ac:dyDescent="0.3">
      <c r="B2523" s="4" t="s">
        <v>4762</v>
      </c>
      <c r="C2523" s="4" t="s">
        <v>4763</v>
      </c>
      <c r="D2523" s="3" t="s">
        <v>28</v>
      </c>
      <c r="E2523" s="18">
        <v>2</v>
      </c>
      <c r="F2523" s="18"/>
      <c r="G2523" s="18"/>
      <c r="H2523" s="18"/>
      <c r="I2523" s="18"/>
      <c r="J2523" s="97">
        <f t="shared" si="1567"/>
        <v>2</v>
      </c>
      <c r="K2523" s="3">
        <v>5431.84</v>
      </c>
      <c r="L2523" s="3">
        <f t="shared" si="1568"/>
        <v>10863.68</v>
      </c>
      <c r="M2523" s="3">
        <v>5431.84</v>
      </c>
      <c r="N2523" s="3">
        <f t="shared" si="1569"/>
        <v>10863.68</v>
      </c>
      <c r="O2523" s="3">
        <f t="shared" si="1570"/>
        <v>0</v>
      </c>
      <c r="P2523" s="3">
        <f t="shared" si="1570"/>
        <v>0</v>
      </c>
      <c r="R2523" s="3">
        <f t="shared" si="1571"/>
        <v>0</v>
      </c>
      <c r="S2523" s="3">
        <f t="shared" si="1572"/>
        <v>0</v>
      </c>
      <c r="T2523" s="3">
        <f t="shared" si="1573"/>
        <v>0</v>
      </c>
      <c r="U2523" s="3">
        <f t="shared" si="1574"/>
        <v>0</v>
      </c>
    </row>
    <row r="2524" spans="2:21" s="1" customFormat="1" ht="15" hidden="1" customHeight="1" x14ac:dyDescent="0.3">
      <c r="B2524" s="4" t="s">
        <v>4764</v>
      </c>
      <c r="C2524" s="4" t="s">
        <v>4765</v>
      </c>
      <c r="D2524" s="3" t="s">
        <v>28</v>
      </c>
      <c r="E2524" s="18">
        <v>103</v>
      </c>
      <c r="F2524" s="18"/>
      <c r="G2524" s="18"/>
      <c r="H2524" s="18"/>
      <c r="I2524" s="18"/>
      <c r="J2524" s="97">
        <f t="shared" si="1567"/>
        <v>103</v>
      </c>
      <c r="K2524" s="3">
        <v>1750.02</v>
      </c>
      <c r="L2524" s="3">
        <f t="shared" si="1568"/>
        <v>180252.06</v>
      </c>
      <c r="M2524" s="3">
        <v>1750.02</v>
      </c>
      <c r="N2524" s="3">
        <f t="shared" si="1569"/>
        <v>180252.06</v>
      </c>
      <c r="O2524" s="3">
        <f t="shared" si="1570"/>
        <v>0</v>
      </c>
      <c r="P2524" s="3">
        <f t="shared" si="1570"/>
        <v>0</v>
      </c>
      <c r="R2524" s="3">
        <f t="shared" si="1571"/>
        <v>0</v>
      </c>
      <c r="S2524" s="3">
        <f t="shared" si="1572"/>
        <v>0</v>
      </c>
      <c r="T2524" s="3">
        <f t="shared" si="1573"/>
        <v>0</v>
      </c>
      <c r="U2524" s="3">
        <f t="shared" si="1574"/>
        <v>0</v>
      </c>
    </row>
    <row r="2525" spans="2:21" s="1" customFormat="1" ht="15" hidden="1" customHeight="1" x14ac:dyDescent="0.3">
      <c r="B2525" s="4" t="s">
        <v>4766</v>
      </c>
      <c r="C2525" s="4" t="s">
        <v>4767</v>
      </c>
      <c r="D2525" s="3" t="s">
        <v>28</v>
      </c>
      <c r="E2525" s="18">
        <v>1</v>
      </c>
      <c r="F2525" s="18"/>
      <c r="G2525" s="18"/>
      <c r="H2525" s="18"/>
      <c r="I2525" s="18"/>
      <c r="J2525" s="97">
        <f t="shared" si="1567"/>
        <v>1</v>
      </c>
      <c r="K2525" s="3">
        <v>1114473.6000000001</v>
      </c>
      <c r="L2525" s="3">
        <f t="shared" si="1568"/>
        <v>1114473.6000000001</v>
      </c>
      <c r="M2525" s="3">
        <v>1114473.6000000001</v>
      </c>
      <c r="N2525" s="3">
        <f t="shared" si="1569"/>
        <v>1114473.6000000001</v>
      </c>
      <c r="O2525" s="3">
        <f t="shared" si="1570"/>
        <v>0</v>
      </c>
      <c r="P2525" s="3">
        <f t="shared" si="1570"/>
        <v>0</v>
      </c>
      <c r="R2525" s="3">
        <f t="shared" si="1571"/>
        <v>0</v>
      </c>
      <c r="S2525" s="3">
        <f t="shared" si="1572"/>
        <v>0</v>
      </c>
      <c r="T2525" s="3">
        <f t="shared" si="1573"/>
        <v>0</v>
      </c>
      <c r="U2525" s="3">
        <f t="shared" si="1574"/>
        <v>0</v>
      </c>
    </row>
    <row r="2526" spans="2:21" s="1" customFormat="1" ht="15" hidden="1" customHeight="1" x14ac:dyDescent="0.3">
      <c r="B2526" s="4" t="s">
        <v>4768</v>
      </c>
      <c r="C2526" s="4" t="s">
        <v>4769</v>
      </c>
      <c r="D2526" s="3" t="s">
        <v>28</v>
      </c>
      <c r="E2526" s="18">
        <v>2</v>
      </c>
      <c r="F2526" s="18"/>
      <c r="G2526" s="18"/>
      <c r="H2526" s="18"/>
      <c r="I2526" s="18">
        <f>-VLOOKUP(B2526,'DD-5'!$B$12:$G$280,4,FALSE)</f>
        <v>-2</v>
      </c>
      <c r="J2526" s="97">
        <f t="shared" si="1567"/>
        <v>0</v>
      </c>
      <c r="K2526" s="3">
        <v>414487.5</v>
      </c>
      <c r="L2526" s="3">
        <f t="shared" si="1568"/>
        <v>0</v>
      </c>
      <c r="M2526" s="3">
        <v>414487.5</v>
      </c>
      <c r="N2526" s="3">
        <f t="shared" si="1569"/>
        <v>0</v>
      </c>
      <c r="O2526" s="3">
        <f t="shared" si="1570"/>
        <v>0</v>
      </c>
      <c r="P2526" s="3">
        <f t="shared" si="1570"/>
        <v>0</v>
      </c>
      <c r="R2526" s="3">
        <f t="shared" si="1571"/>
        <v>0</v>
      </c>
      <c r="S2526" s="3">
        <f t="shared" si="1572"/>
        <v>0</v>
      </c>
      <c r="T2526" s="3">
        <f t="shared" si="1573"/>
        <v>0</v>
      </c>
      <c r="U2526" s="3">
        <f t="shared" si="1574"/>
        <v>-828975</v>
      </c>
    </row>
    <row r="2527" spans="2:21" s="1" customFormat="1" ht="15" hidden="1" customHeight="1" x14ac:dyDescent="0.3">
      <c r="B2527" s="4" t="s">
        <v>4770</v>
      </c>
      <c r="C2527" s="4" t="s">
        <v>4771</v>
      </c>
      <c r="D2527" s="3" t="s">
        <v>28</v>
      </c>
      <c r="E2527" s="18">
        <v>4</v>
      </c>
      <c r="F2527" s="18"/>
      <c r="G2527" s="18"/>
      <c r="H2527" s="18"/>
      <c r="I2527" s="18"/>
      <c r="J2527" s="97">
        <f t="shared" si="1567"/>
        <v>4</v>
      </c>
      <c r="K2527" s="3">
        <v>146230</v>
      </c>
      <c r="L2527" s="3">
        <f t="shared" si="1568"/>
        <v>584920</v>
      </c>
      <c r="M2527" s="3">
        <v>146230</v>
      </c>
      <c r="N2527" s="3">
        <f t="shared" si="1569"/>
        <v>584920</v>
      </c>
      <c r="O2527" s="3">
        <f t="shared" si="1570"/>
        <v>0</v>
      </c>
      <c r="P2527" s="3">
        <f t="shared" si="1570"/>
        <v>0</v>
      </c>
      <c r="R2527" s="3">
        <f t="shared" si="1571"/>
        <v>0</v>
      </c>
      <c r="S2527" s="3">
        <f t="shared" si="1572"/>
        <v>0</v>
      </c>
      <c r="T2527" s="3">
        <f t="shared" si="1573"/>
        <v>0</v>
      </c>
      <c r="U2527" s="3">
        <f t="shared" si="1574"/>
        <v>0</v>
      </c>
    </row>
    <row r="2528" spans="2:21" s="1" customFormat="1" ht="15" hidden="1" customHeight="1" x14ac:dyDescent="0.3">
      <c r="B2528" s="4" t="s">
        <v>4772</v>
      </c>
      <c r="C2528" s="4" t="s">
        <v>4773</v>
      </c>
      <c r="D2528" s="3" t="s">
        <v>28</v>
      </c>
      <c r="E2528" s="18">
        <v>3</v>
      </c>
      <c r="F2528" s="18"/>
      <c r="G2528" s="18"/>
      <c r="H2528" s="18"/>
      <c r="I2528" s="18"/>
      <c r="J2528" s="97">
        <f t="shared" si="1567"/>
        <v>3</v>
      </c>
      <c r="K2528" s="3">
        <v>38641.949999999997</v>
      </c>
      <c r="L2528" s="3">
        <f t="shared" si="1568"/>
        <v>115925.85</v>
      </c>
      <c r="M2528" s="3">
        <v>38641.949999999997</v>
      </c>
      <c r="N2528" s="3">
        <f t="shared" si="1569"/>
        <v>115925.85</v>
      </c>
      <c r="O2528" s="3">
        <f t="shared" si="1570"/>
        <v>0</v>
      </c>
      <c r="P2528" s="3">
        <f t="shared" si="1570"/>
        <v>0</v>
      </c>
      <c r="R2528" s="3">
        <f t="shared" si="1571"/>
        <v>0</v>
      </c>
      <c r="S2528" s="3">
        <f t="shared" si="1572"/>
        <v>0</v>
      </c>
      <c r="T2528" s="3">
        <f t="shared" si="1573"/>
        <v>0</v>
      </c>
      <c r="U2528" s="3">
        <f t="shared" si="1574"/>
        <v>0</v>
      </c>
    </row>
    <row r="2529" spans="2:21" s="1" customFormat="1" ht="15" hidden="1" customHeight="1" x14ac:dyDescent="0.3">
      <c r="B2529" s="4" t="s">
        <v>4774</v>
      </c>
      <c r="C2529" s="4" t="s">
        <v>4775</v>
      </c>
      <c r="D2529" s="3" t="s">
        <v>28</v>
      </c>
      <c r="E2529" s="18">
        <v>6</v>
      </c>
      <c r="F2529" s="18"/>
      <c r="G2529" s="18"/>
      <c r="H2529" s="18"/>
      <c r="I2529" s="18"/>
      <c r="J2529" s="97">
        <f t="shared" si="1567"/>
        <v>6</v>
      </c>
      <c r="K2529" s="3">
        <v>54447.61</v>
      </c>
      <c r="L2529" s="3">
        <f t="shared" si="1568"/>
        <v>326685.65999999997</v>
      </c>
      <c r="M2529" s="3">
        <v>54447.61</v>
      </c>
      <c r="N2529" s="3">
        <f t="shared" si="1569"/>
        <v>326685.65999999997</v>
      </c>
      <c r="O2529" s="3">
        <f t="shared" si="1570"/>
        <v>0</v>
      </c>
      <c r="P2529" s="3">
        <f t="shared" si="1570"/>
        <v>0</v>
      </c>
      <c r="R2529" s="3">
        <f t="shared" si="1571"/>
        <v>0</v>
      </c>
      <c r="S2529" s="3">
        <f t="shared" si="1572"/>
        <v>0</v>
      </c>
      <c r="T2529" s="3">
        <f t="shared" si="1573"/>
        <v>0</v>
      </c>
      <c r="U2529" s="3">
        <f t="shared" si="1574"/>
        <v>0</v>
      </c>
    </row>
    <row r="2530" spans="2:21" s="1" customFormat="1" ht="15" hidden="1" customHeight="1" x14ac:dyDescent="0.3">
      <c r="B2530" s="4" t="s">
        <v>4776</v>
      </c>
      <c r="C2530" s="4" t="s">
        <v>4777</v>
      </c>
      <c r="D2530" s="3" t="s">
        <v>28</v>
      </c>
      <c r="E2530" s="18">
        <v>4</v>
      </c>
      <c r="F2530" s="18"/>
      <c r="G2530" s="18"/>
      <c r="H2530" s="18"/>
      <c r="I2530" s="18"/>
      <c r="J2530" s="97">
        <f t="shared" si="1567"/>
        <v>4</v>
      </c>
      <c r="K2530" s="3">
        <v>48000</v>
      </c>
      <c r="L2530" s="3">
        <f t="shared" si="1568"/>
        <v>192000</v>
      </c>
      <c r="M2530" s="3">
        <v>48000</v>
      </c>
      <c r="N2530" s="3">
        <f t="shared" si="1569"/>
        <v>192000</v>
      </c>
      <c r="O2530" s="3">
        <f t="shared" si="1570"/>
        <v>0</v>
      </c>
      <c r="P2530" s="3">
        <f t="shared" si="1570"/>
        <v>0</v>
      </c>
      <c r="R2530" s="3">
        <f t="shared" si="1571"/>
        <v>0</v>
      </c>
      <c r="S2530" s="3">
        <f t="shared" si="1572"/>
        <v>0</v>
      </c>
      <c r="T2530" s="3">
        <f t="shared" si="1573"/>
        <v>0</v>
      </c>
      <c r="U2530" s="3">
        <f t="shared" si="1574"/>
        <v>0</v>
      </c>
    </row>
    <row r="2531" spans="2:21" s="1" customFormat="1" ht="15" hidden="1" customHeight="1" x14ac:dyDescent="0.3">
      <c r="B2531" s="4" t="s">
        <v>4778</v>
      </c>
      <c r="C2531" s="4" t="s">
        <v>4779</v>
      </c>
      <c r="D2531" s="3" t="s">
        <v>28</v>
      </c>
      <c r="E2531" s="18">
        <v>3</v>
      </c>
      <c r="F2531" s="18"/>
      <c r="G2531" s="18"/>
      <c r="H2531" s="18"/>
      <c r="I2531" s="18"/>
      <c r="J2531" s="97">
        <f t="shared" si="1567"/>
        <v>3</v>
      </c>
      <c r="K2531" s="3">
        <v>48900</v>
      </c>
      <c r="L2531" s="3">
        <f t="shared" si="1568"/>
        <v>146700</v>
      </c>
      <c r="M2531" s="3">
        <v>48900</v>
      </c>
      <c r="N2531" s="3">
        <f t="shared" si="1569"/>
        <v>146700</v>
      </c>
      <c r="O2531" s="3">
        <f t="shared" si="1570"/>
        <v>0</v>
      </c>
      <c r="P2531" s="3">
        <f t="shared" si="1570"/>
        <v>0</v>
      </c>
      <c r="R2531" s="3">
        <f t="shared" si="1571"/>
        <v>0</v>
      </c>
      <c r="S2531" s="3">
        <f t="shared" si="1572"/>
        <v>0</v>
      </c>
      <c r="T2531" s="3">
        <f t="shared" si="1573"/>
        <v>0</v>
      </c>
      <c r="U2531" s="3">
        <f t="shared" si="1574"/>
        <v>0</v>
      </c>
    </row>
    <row r="2532" spans="2:21" s="1" customFormat="1" ht="15" hidden="1" customHeight="1" x14ac:dyDescent="0.3">
      <c r="B2532" s="4" t="s">
        <v>4780</v>
      </c>
      <c r="C2532" s="4" t="s">
        <v>4781</v>
      </c>
      <c r="D2532" s="3" t="s">
        <v>28</v>
      </c>
      <c r="E2532" s="18">
        <v>1</v>
      </c>
      <c r="F2532" s="18"/>
      <c r="G2532" s="18"/>
      <c r="H2532" s="18"/>
      <c r="I2532" s="18"/>
      <c r="J2532" s="97">
        <f t="shared" si="1567"/>
        <v>1</v>
      </c>
      <c r="K2532" s="3">
        <v>9203.6200000000008</v>
      </c>
      <c r="L2532" s="3">
        <f t="shared" si="1568"/>
        <v>9203.6200000000008</v>
      </c>
      <c r="M2532" s="3">
        <v>9203.6200000000008</v>
      </c>
      <c r="N2532" s="3">
        <f t="shared" si="1569"/>
        <v>9203.6200000000008</v>
      </c>
      <c r="O2532" s="3">
        <f t="shared" si="1570"/>
        <v>0</v>
      </c>
      <c r="P2532" s="3">
        <f t="shared" si="1570"/>
        <v>0</v>
      </c>
      <c r="R2532" s="3">
        <f t="shared" si="1571"/>
        <v>0</v>
      </c>
      <c r="S2532" s="3">
        <f t="shared" si="1572"/>
        <v>0</v>
      </c>
      <c r="T2532" s="3">
        <f t="shared" si="1573"/>
        <v>0</v>
      </c>
      <c r="U2532" s="3">
        <f t="shared" si="1574"/>
        <v>0</v>
      </c>
    </row>
    <row r="2533" spans="2:21" s="1" customFormat="1" ht="15" hidden="1" customHeight="1" x14ac:dyDescent="0.3">
      <c r="B2533" s="4" t="s">
        <v>4782</v>
      </c>
      <c r="C2533" s="4" t="s">
        <v>4783</v>
      </c>
      <c r="D2533" s="3" t="s">
        <v>28</v>
      </c>
      <c r="E2533" s="18">
        <v>2</v>
      </c>
      <c r="F2533" s="18"/>
      <c r="G2533" s="18"/>
      <c r="H2533" s="18"/>
      <c r="I2533" s="18"/>
      <c r="J2533" s="97">
        <f t="shared" si="1567"/>
        <v>2</v>
      </c>
      <c r="K2533" s="3">
        <v>47599.39</v>
      </c>
      <c r="L2533" s="3">
        <f t="shared" si="1568"/>
        <v>95198.78</v>
      </c>
      <c r="M2533" s="3">
        <v>47599.39</v>
      </c>
      <c r="N2533" s="3">
        <f t="shared" si="1569"/>
        <v>95198.78</v>
      </c>
      <c r="O2533" s="3">
        <f t="shared" si="1570"/>
        <v>0</v>
      </c>
      <c r="P2533" s="3">
        <f t="shared" si="1570"/>
        <v>0</v>
      </c>
      <c r="R2533" s="3">
        <f t="shared" si="1571"/>
        <v>0</v>
      </c>
      <c r="S2533" s="3">
        <f t="shared" si="1572"/>
        <v>0</v>
      </c>
      <c r="T2533" s="3">
        <f t="shared" si="1573"/>
        <v>0</v>
      </c>
      <c r="U2533" s="3">
        <f t="shared" si="1574"/>
        <v>0</v>
      </c>
    </row>
    <row r="2534" spans="2:21" s="1" customFormat="1" ht="15" hidden="1" customHeight="1" x14ac:dyDescent="0.3">
      <c r="B2534" s="4" t="s">
        <v>4784</v>
      </c>
      <c r="C2534" s="4" t="s">
        <v>4785</v>
      </c>
      <c r="D2534" s="3" t="s">
        <v>28</v>
      </c>
      <c r="E2534" s="18">
        <v>1</v>
      </c>
      <c r="F2534" s="18"/>
      <c r="G2534" s="18"/>
      <c r="H2534" s="18"/>
      <c r="I2534" s="18"/>
      <c r="J2534" s="97">
        <f t="shared" si="1567"/>
        <v>1</v>
      </c>
      <c r="K2534" s="3">
        <v>678.21</v>
      </c>
      <c r="L2534" s="3">
        <f t="shared" si="1568"/>
        <v>678.21</v>
      </c>
      <c r="M2534" s="3">
        <v>678.21</v>
      </c>
      <c r="N2534" s="3">
        <f t="shared" si="1569"/>
        <v>678.21</v>
      </c>
      <c r="O2534" s="3">
        <f t="shared" si="1570"/>
        <v>0</v>
      </c>
      <c r="P2534" s="3">
        <f t="shared" si="1570"/>
        <v>0</v>
      </c>
      <c r="R2534" s="3">
        <f t="shared" si="1571"/>
        <v>0</v>
      </c>
      <c r="S2534" s="3">
        <f t="shared" si="1572"/>
        <v>0</v>
      </c>
      <c r="T2534" s="3">
        <f t="shared" si="1573"/>
        <v>0</v>
      </c>
      <c r="U2534" s="3">
        <f t="shared" si="1574"/>
        <v>0</v>
      </c>
    </row>
    <row r="2535" spans="2:21" s="1" customFormat="1" ht="15" hidden="1" customHeight="1" x14ac:dyDescent="0.3">
      <c r="B2535" s="4" t="s">
        <v>4786</v>
      </c>
      <c r="C2535" s="4" t="s">
        <v>4787</v>
      </c>
      <c r="D2535" s="3" t="s">
        <v>28</v>
      </c>
      <c r="E2535" s="18">
        <v>1</v>
      </c>
      <c r="F2535" s="18"/>
      <c r="G2535" s="18"/>
      <c r="H2535" s="18"/>
      <c r="I2535" s="18"/>
      <c r="J2535" s="97">
        <f t="shared" si="1567"/>
        <v>1</v>
      </c>
      <c r="K2535" s="3">
        <v>4187.26</v>
      </c>
      <c r="L2535" s="3">
        <f t="shared" si="1568"/>
        <v>4187.26</v>
      </c>
      <c r="M2535" s="3">
        <v>4187.26</v>
      </c>
      <c r="N2535" s="3">
        <f t="shared" si="1569"/>
        <v>4187.26</v>
      </c>
      <c r="O2535" s="3">
        <f t="shared" si="1570"/>
        <v>0</v>
      </c>
      <c r="P2535" s="3">
        <f t="shared" si="1570"/>
        <v>0</v>
      </c>
      <c r="R2535" s="3">
        <f t="shared" si="1571"/>
        <v>0</v>
      </c>
      <c r="S2535" s="3">
        <f t="shared" si="1572"/>
        <v>0</v>
      </c>
      <c r="T2535" s="3">
        <f t="shared" si="1573"/>
        <v>0</v>
      </c>
      <c r="U2535" s="3">
        <f t="shared" si="1574"/>
        <v>0</v>
      </c>
    </row>
    <row r="2536" spans="2:21" s="1" customFormat="1" ht="15" hidden="1" customHeight="1" x14ac:dyDescent="0.3">
      <c r="B2536" s="4" t="s">
        <v>4788</v>
      </c>
      <c r="C2536" s="4" t="s">
        <v>4789</v>
      </c>
      <c r="D2536" s="3" t="s">
        <v>28</v>
      </c>
      <c r="E2536" s="18">
        <v>3</v>
      </c>
      <c r="F2536" s="18"/>
      <c r="G2536" s="18"/>
      <c r="H2536" s="18"/>
      <c r="I2536" s="18"/>
      <c r="J2536" s="97">
        <f t="shared" si="1567"/>
        <v>3</v>
      </c>
      <c r="K2536" s="3">
        <v>7450.51</v>
      </c>
      <c r="L2536" s="3">
        <f t="shared" si="1568"/>
        <v>22351.53</v>
      </c>
      <c r="M2536" s="3">
        <v>7450.51</v>
      </c>
      <c r="N2536" s="3">
        <f t="shared" si="1569"/>
        <v>22351.53</v>
      </c>
      <c r="O2536" s="3">
        <f t="shared" si="1570"/>
        <v>0</v>
      </c>
      <c r="P2536" s="3">
        <f t="shared" si="1570"/>
        <v>0</v>
      </c>
      <c r="R2536" s="3">
        <f t="shared" si="1571"/>
        <v>0</v>
      </c>
      <c r="S2536" s="3">
        <f t="shared" si="1572"/>
        <v>0</v>
      </c>
      <c r="T2536" s="3">
        <f t="shared" si="1573"/>
        <v>0</v>
      </c>
      <c r="U2536" s="3">
        <f t="shared" si="1574"/>
        <v>0</v>
      </c>
    </row>
    <row r="2537" spans="2:21" s="1" customFormat="1" ht="15" hidden="1" customHeight="1" x14ac:dyDescent="0.3">
      <c r="B2537" s="4" t="s">
        <v>4790</v>
      </c>
      <c r="C2537" s="4" t="s">
        <v>4791</v>
      </c>
      <c r="D2537" s="3" t="s">
        <v>28</v>
      </c>
      <c r="E2537" s="18">
        <v>1</v>
      </c>
      <c r="F2537" s="18"/>
      <c r="G2537" s="18"/>
      <c r="H2537" s="18"/>
      <c r="I2537" s="18"/>
      <c r="J2537" s="97">
        <f t="shared" si="1567"/>
        <v>1</v>
      </c>
      <c r="K2537" s="3">
        <v>4811.22</v>
      </c>
      <c r="L2537" s="3">
        <f t="shared" si="1568"/>
        <v>4811.22</v>
      </c>
      <c r="M2537" s="3">
        <v>4811.22</v>
      </c>
      <c r="N2537" s="3">
        <f t="shared" si="1569"/>
        <v>4811.22</v>
      </c>
      <c r="O2537" s="3">
        <f t="shared" si="1570"/>
        <v>0</v>
      </c>
      <c r="P2537" s="3">
        <f t="shared" si="1570"/>
        <v>0</v>
      </c>
      <c r="R2537" s="3">
        <f t="shared" si="1571"/>
        <v>0</v>
      </c>
      <c r="S2537" s="3">
        <f t="shared" si="1572"/>
        <v>0</v>
      </c>
      <c r="T2537" s="3">
        <f t="shared" si="1573"/>
        <v>0</v>
      </c>
      <c r="U2537" s="3">
        <f t="shared" si="1574"/>
        <v>0</v>
      </c>
    </row>
    <row r="2538" spans="2:21" s="1" customFormat="1" ht="15" hidden="1" customHeight="1" x14ac:dyDescent="0.3">
      <c r="B2538" s="4" t="s">
        <v>4792</v>
      </c>
      <c r="C2538" s="4" t="s">
        <v>4793</v>
      </c>
      <c r="D2538" s="3" t="s">
        <v>28</v>
      </c>
      <c r="E2538" s="18">
        <v>3</v>
      </c>
      <c r="F2538" s="18"/>
      <c r="G2538" s="18"/>
      <c r="H2538" s="18"/>
      <c r="I2538" s="18"/>
      <c r="J2538" s="97">
        <f t="shared" si="1567"/>
        <v>3</v>
      </c>
      <c r="K2538" s="3">
        <v>10000</v>
      </c>
      <c r="L2538" s="3">
        <f t="shared" si="1568"/>
        <v>30000</v>
      </c>
      <c r="M2538" s="3">
        <v>10000</v>
      </c>
      <c r="N2538" s="3">
        <f t="shared" si="1569"/>
        <v>30000</v>
      </c>
      <c r="O2538" s="3">
        <f t="shared" si="1570"/>
        <v>0</v>
      </c>
      <c r="P2538" s="3">
        <f t="shared" si="1570"/>
        <v>0</v>
      </c>
      <c r="R2538" s="3">
        <f t="shared" si="1571"/>
        <v>0</v>
      </c>
      <c r="S2538" s="3">
        <f t="shared" si="1572"/>
        <v>0</v>
      </c>
      <c r="T2538" s="3">
        <f t="shared" si="1573"/>
        <v>0</v>
      </c>
      <c r="U2538" s="3">
        <f t="shared" si="1574"/>
        <v>0</v>
      </c>
    </row>
    <row r="2539" spans="2:21" s="1" customFormat="1" ht="15" hidden="1" customHeight="1" x14ac:dyDescent="0.3">
      <c r="B2539" s="4" t="s">
        <v>4794</v>
      </c>
      <c r="C2539" s="4" t="s">
        <v>4795</v>
      </c>
      <c r="D2539" s="3" t="s">
        <v>28</v>
      </c>
      <c r="E2539" s="18">
        <v>1</v>
      </c>
      <c r="F2539" s="18"/>
      <c r="G2539" s="18"/>
      <c r="H2539" s="18"/>
      <c r="I2539" s="18"/>
      <c r="J2539" s="97">
        <f t="shared" si="1567"/>
        <v>1</v>
      </c>
      <c r="K2539" s="3">
        <v>179950</v>
      </c>
      <c r="L2539" s="3">
        <f t="shared" si="1568"/>
        <v>179950</v>
      </c>
      <c r="M2539" s="3">
        <v>179950</v>
      </c>
      <c r="N2539" s="3">
        <f t="shared" si="1569"/>
        <v>179950</v>
      </c>
      <c r="O2539" s="3">
        <f t="shared" si="1570"/>
        <v>0</v>
      </c>
      <c r="P2539" s="3">
        <f t="shared" si="1570"/>
        <v>0</v>
      </c>
      <c r="R2539" s="3">
        <f t="shared" si="1571"/>
        <v>0</v>
      </c>
      <c r="S2539" s="3">
        <f t="shared" si="1572"/>
        <v>0</v>
      </c>
      <c r="T2539" s="3">
        <f t="shared" si="1573"/>
        <v>0</v>
      </c>
      <c r="U2539" s="3">
        <f t="shared" si="1574"/>
        <v>0</v>
      </c>
    </row>
    <row r="2540" spans="2:21" s="1" customFormat="1" ht="15" hidden="1" customHeight="1" x14ac:dyDescent="0.3">
      <c r="B2540" s="4" t="s">
        <v>4796</v>
      </c>
      <c r="C2540" s="4" t="s">
        <v>4797</v>
      </c>
      <c r="D2540" s="3" t="s">
        <v>28</v>
      </c>
      <c r="E2540" s="18">
        <v>8</v>
      </c>
      <c r="F2540" s="18"/>
      <c r="G2540" s="18"/>
      <c r="H2540" s="18"/>
      <c r="I2540" s="18"/>
      <c r="J2540" s="97">
        <f t="shared" si="1567"/>
        <v>8</v>
      </c>
      <c r="K2540" s="3">
        <v>7954.36</v>
      </c>
      <c r="L2540" s="3">
        <f t="shared" si="1568"/>
        <v>63634.879999999997</v>
      </c>
      <c r="M2540" s="3">
        <v>7954.36</v>
      </c>
      <c r="N2540" s="3">
        <f t="shared" si="1569"/>
        <v>63634.879999999997</v>
      </c>
      <c r="O2540" s="3">
        <f t="shared" si="1570"/>
        <v>0</v>
      </c>
      <c r="P2540" s="3">
        <f t="shared" si="1570"/>
        <v>0</v>
      </c>
      <c r="R2540" s="3">
        <f t="shared" si="1571"/>
        <v>0</v>
      </c>
      <c r="S2540" s="3">
        <f t="shared" si="1572"/>
        <v>0</v>
      </c>
      <c r="T2540" s="3">
        <f t="shared" si="1573"/>
        <v>0</v>
      </c>
      <c r="U2540" s="3">
        <f t="shared" si="1574"/>
        <v>0</v>
      </c>
    </row>
    <row r="2541" spans="2:21" s="1" customFormat="1" ht="15" hidden="1" customHeight="1" x14ac:dyDescent="0.3">
      <c r="B2541" s="4" t="s">
        <v>4798</v>
      </c>
      <c r="C2541" s="4" t="s">
        <v>4799</v>
      </c>
      <c r="D2541" s="3" t="s">
        <v>28</v>
      </c>
      <c r="E2541" s="18">
        <v>1</v>
      </c>
      <c r="F2541" s="18"/>
      <c r="G2541" s="18"/>
      <c r="H2541" s="18"/>
      <c r="I2541" s="18"/>
      <c r="J2541" s="97">
        <f t="shared" si="1567"/>
        <v>1</v>
      </c>
      <c r="K2541" s="3">
        <v>23114.17</v>
      </c>
      <c r="L2541" s="3">
        <f t="shared" si="1568"/>
        <v>23114.17</v>
      </c>
      <c r="M2541" s="3">
        <v>23114.17</v>
      </c>
      <c r="N2541" s="3">
        <f t="shared" si="1569"/>
        <v>23114.17</v>
      </c>
      <c r="O2541" s="3">
        <f t="shared" si="1570"/>
        <v>0</v>
      </c>
      <c r="P2541" s="3">
        <f t="shared" si="1570"/>
        <v>0</v>
      </c>
      <c r="R2541" s="3">
        <f t="shared" si="1571"/>
        <v>0</v>
      </c>
      <c r="S2541" s="3">
        <f t="shared" si="1572"/>
        <v>0</v>
      </c>
      <c r="T2541" s="3">
        <f t="shared" si="1573"/>
        <v>0</v>
      </c>
      <c r="U2541" s="3">
        <f t="shared" si="1574"/>
        <v>0</v>
      </c>
    </row>
    <row r="2542" spans="2:21" s="1" customFormat="1" ht="15" hidden="1" customHeight="1" x14ac:dyDescent="0.3">
      <c r="B2542" s="4" t="s">
        <v>4800</v>
      </c>
      <c r="C2542" s="4" t="s">
        <v>4801</v>
      </c>
      <c r="D2542" s="3" t="s">
        <v>28</v>
      </c>
      <c r="E2542" s="18">
        <v>2</v>
      </c>
      <c r="F2542" s="18"/>
      <c r="G2542" s="18"/>
      <c r="H2542" s="18"/>
      <c r="I2542" s="18"/>
      <c r="J2542" s="97">
        <f t="shared" si="1567"/>
        <v>2</v>
      </c>
      <c r="K2542" s="3">
        <v>37726.879999999997</v>
      </c>
      <c r="L2542" s="3">
        <f t="shared" si="1568"/>
        <v>75453.759999999995</v>
      </c>
      <c r="M2542" s="3">
        <v>37726.879999999997</v>
      </c>
      <c r="N2542" s="3">
        <f t="shared" si="1569"/>
        <v>75453.759999999995</v>
      </c>
      <c r="O2542" s="3">
        <f t="shared" si="1570"/>
        <v>0</v>
      </c>
      <c r="P2542" s="3">
        <f t="shared" si="1570"/>
        <v>0</v>
      </c>
      <c r="R2542" s="3">
        <f t="shared" si="1571"/>
        <v>0</v>
      </c>
      <c r="S2542" s="3">
        <f t="shared" si="1572"/>
        <v>0</v>
      </c>
      <c r="T2542" s="3">
        <f t="shared" si="1573"/>
        <v>0</v>
      </c>
      <c r="U2542" s="3">
        <f t="shared" si="1574"/>
        <v>0</v>
      </c>
    </row>
    <row r="2543" spans="2:21" s="1" customFormat="1" ht="15" hidden="1" customHeight="1" x14ac:dyDescent="0.3">
      <c r="B2543" s="4" t="s">
        <v>4802</v>
      </c>
      <c r="C2543" s="4" t="s">
        <v>4803</v>
      </c>
      <c r="D2543" s="3" t="s">
        <v>28</v>
      </c>
      <c r="E2543" s="18">
        <v>2</v>
      </c>
      <c r="F2543" s="18"/>
      <c r="G2543" s="18"/>
      <c r="H2543" s="18"/>
      <c r="I2543" s="18"/>
      <c r="J2543" s="97">
        <f t="shared" si="1567"/>
        <v>2</v>
      </c>
      <c r="K2543" s="3">
        <v>10308.32</v>
      </c>
      <c r="L2543" s="3">
        <f t="shared" si="1568"/>
        <v>20616.64</v>
      </c>
      <c r="M2543" s="3">
        <v>10308.32</v>
      </c>
      <c r="N2543" s="3">
        <f t="shared" si="1569"/>
        <v>20616.64</v>
      </c>
      <c r="O2543" s="3">
        <f t="shared" si="1570"/>
        <v>0</v>
      </c>
      <c r="P2543" s="3">
        <f t="shared" si="1570"/>
        <v>0</v>
      </c>
      <c r="R2543" s="3">
        <f t="shared" si="1571"/>
        <v>0</v>
      </c>
      <c r="S2543" s="3">
        <f t="shared" si="1572"/>
        <v>0</v>
      </c>
      <c r="T2543" s="3">
        <f t="shared" si="1573"/>
        <v>0</v>
      </c>
      <c r="U2543" s="3">
        <f t="shared" si="1574"/>
        <v>0</v>
      </c>
    </row>
    <row r="2544" spans="2:21" s="1" customFormat="1" ht="15" hidden="1" customHeight="1" x14ac:dyDescent="0.3">
      <c r="B2544" s="4" t="s">
        <v>4804</v>
      </c>
      <c r="C2544" s="4" t="s">
        <v>4805</v>
      </c>
      <c r="D2544" s="3" t="s">
        <v>28</v>
      </c>
      <c r="E2544" s="18">
        <v>3</v>
      </c>
      <c r="F2544" s="18"/>
      <c r="G2544" s="18"/>
      <c r="H2544" s="18"/>
      <c r="I2544" s="18"/>
      <c r="J2544" s="97">
        <f t="shared" si="1567"/>
        <v>3</v>
      </c>
      <c r="K2544" s="3">
        <v>7686.24</v>
      </c>
      <c r="L2544" s="3">
        <f t="shared" si="1568"/>
        <v>23058.720000000001</v>
      </c>
      <c r="M2544" s="3">
        <v>7686.24</v>
      </c>
      <c r="N2544" s="3">
        <f t="shared" si="1569"/>
        <v>23058.720000000001</v>
      </c>
      <c r="O2544" s="3">
        <f t="shared" si="1570"/>
        <v>0</v>
      </c>
      <c r="P2544" s="3">
        <f t="shared" si="1570"/>
        <v>0</v>
      </c>
      <c r="R2544" s="3">
        <f t="shared" si="1571"/>
        <v>0</v>
      </c>
      <c r="S2544" s="3">
        <f t="shared" si="1572"/>
        <v>0</v>
      </c>
      <c r="T2544" s="3">
        <f t="shared" si="1573"/>
        <v>0</v>
      </c>
      <c r="U2544" s="3">
        <f t="shared" si="1574"/>
        <v>0</v>
      </c>
    </row>
    <row r="2545" spans="2:21" s="1" customFormat="1" ht="15" hidden="1" customHeight="1" x14ac:dyDescent="0.3">
      <c r="B2545" s="4" t="s">
        <v>4806</v>
      </c>
      <c r="C2545" s="4" t="s">
        <v>4807</v>
      </c>
      <c r="D2545" s="3" t="s">
        <v>28</v>
      </c>
      <c r="E2545" s="18">
        <v>1</v>
      </c>
      <c r="F2545" s="18"/>
      <c r="G2545" s="18"/>
      <c r="H2545" s="18"/>
      <c r="I2545" s="18"/>
      <c r="J2545" s="97">
        <f t="shared" si="1567"/>
        <v>1</v>
      </c>
      <c r="K2545" s="3">
        <v>65474.74</v>
      </c>
      <c r="L2545" s="3">
        <f t="shared" si="1568"/>
        <v>65474.74</v>
      </c>
      <c r="M2545" s="3">
        <v>65474.74</v>
      </c>
      <c r="N2545" s="3">
        <f t="shared" si="1569"/>
        <v>65474.74</v>
      </c>
      <c r="O2545" s="3">
        <f t="shared" si="1570"/>
        <v>0</v>
      </c>
      <c r="P2545" s="3">
        <f t="shared" si="1570"/>
        <v>0</v>
      </c>
      <c r="R2545" s="3">
        <f t="shared" si="1571"/>
        <v>0</v>
      </c>
      <c r="S2545" s="3">
        <f t="shared" si="1572"/>
        <v>0</v>
      </c>
      <c r="T2545" s="3">
        <f t="shared" si="1573"/>
        <v>0</v>
      </c>
      <c r="U2545" s="3">
        <f t="shared" si="1574"/>
        <v>0</v>
      </c>
    </row>
    <row r="2546" spans="2:21" s="1" customFormat="1" ht="15" hidden="1" customHeight="1" x14ac:dyDescent="0.3">
      <c r="B2546" s="4" t="s">
        <v>4808</v>
      </c>
      <c r="C2546" s="4" t="s">
        <v>4809</v>
      </c>
      <c r="D2546" s="3" t="s">
        <v>28</v>
      </c>
      <c r="E2546" s="18">
        <v>1</v>
      </c>
      <c r="F2546" s="18"/>
      <c r="G2546" s="18"/>
      <c r="H2546" s="18"/>
      <c r="I2546" s="18"/>
      <c r="J2546" s="97">
        <f t="shared" si="1567"/>
        <v>1</v>
      </c>
      <c r="K2546" s="3">
        <v>5628.7</v>
      </c>
      <c r="L2546" s="3">
        <f t="shared" si="1568"/>
        <v>5628.7</v>
      </c>
      <c r="M2546" s="3">
        <v>5628.7</v>
      </c>
      <c r="N2546" s="3">
        <f t="shared" si="1569"/>
        <v>5628.7</v>
      </c>
      <c r="O2546" s="3">
        <f t="shared" si="1570"/>
        <v>0</v>
      </c>
      <c r="P2546" s="3">
        <f t="shared" si="1570"/>
        <v>0</v>
      </c>
      <c r="R2546" s="3">
        <f t="shared" si="1571"/>
        <v>0</v>
      </c>
      <c r="S2546" s="3">
        <f t="shared" si="1572"/>
        <v>0</v>
      </c>
      <c r="T2546" s="3">
        <f t="shared" si="1573"/>
        <v>0</v>
      </c>
      <c r="U2546" s="3">
        <f t="shared" si="1574"/>
        <v>0</v>
      </c>
    </row>
    <row r="2547" spans="2:21" s="1" customFormat="1" ht="15" hidden="1" customHeight="1" x14ac:dyDescent="0.3">
      <c r="B2547" s="4" t="s">
        <v>4810</v>
      </c>
      <c r="C2547" s="4" t="s">
        <v>4811</v>
      </c>
      <c r="D2547" s="3" t="s">
        <v>28</v>
      </c>
      <c r="E2547" s="18">
        <v>1</v>
      </c>
      <c r="F2547" s="18"/>
      <c r="G2547" s="18"/>
      <c r="H2547" s="18"/>
      <c r="I2547" s="18"/>
      <c r="J2547" s="97">
        <f t="shared" si="1567"/>
        <v>1</v>
      </c>
      <c r="K2547" s="3">
        <v>2100</v>
      </c>
      <c r="L2547" s="3">
        <f t="shared" si="1568"/>
        <v>2100</v>
      </c>
      <c r="M2547" s="3">
        <v>2100</v>
      </c>
      <c r="N2547" s="3">
        <f t="shared" si="1569"/>
        <v>2100</v>
      </c>
      <c r="O2547" s="3">
        <f t="shared" si="1570"/>
        <v>0</v>
      </c>
      <c r="P2547" s="3">
        <f t="shared" si="1570"/>
        <v>0</v>
      </c>
      <c r="R2547" s="3">
        <f t="shared" si="1571"/>
        <v>0</v>
      </c>
      <c r="S2547" s="3">
        <f t="shared" si="1572"/>
        <v>0</v>
      </c>
      <c r="T2547" s="3">
        <f t="shared" si="1573"/>
        <v>0</v>
      </c>
      <c r="U2547" s="3">
        <f t="shared" si="1574"/>
        <v>0</v>
      </c>
    </row>
    <row r="2548" spans="2:21" s="1" customFormat="1" ht="15" hidden="1" customHeight="1" x14ac:dyDescent="0.3">
      <c r="B2548" s="4" t="s">
        <v>4812</v>
      </c>
      <c r="C2548" s="4" t="s">
        <v>4813</v>
      </c>
      <c r="D2548" s="3" t="s">
        <v>28</v>
      </c>
      <c r="E2548" s="18">
        <v>1</v>
      </c>
      <c r="F2548" s="18"/>
      <c r="G2548" s="18"/>
      <c r="H2548" s="18"/>
      <c r="I2548" s="18"/>
      <c r="J2548" s="97">
        <f t="shared" si="1567"/>
        <v>1</v>
      </c>
      <c r="K2548" s="3">
        <v>44168.34</v>
      </c>
      <c r="L2548" s="3">
        <f t="shared" si="1568"/>
        <v>44168.34</v>
      </c>
      <c r="M2548" s="3">
        <v>44168.34</v>
      </c>
      <c r="N2548" s="3">
        <f t="shared" si="1569"/>
        <v>44168.34</v>
      </c>
      <c r="O2548" s="3">
        <f t="shared" si="1570"/>
        <v>0</v>
      </c>
      <c r="P2548" s="3">
        <f t="shared" si="1570"/>
        <v>0</v>
      </c>
      <c r="R2548" s="3">
        <f t="shared" si="1571"/>
        <v>0</v>
      </c>
      <c r="S2548" s="3">
        <f t="shared" si="1572"/>
        <v>0</v>
      </c>
      <c r="T2548" s="3">
        <f t="shared" si="1573"/>
        <v>0</v>
      </c>
      <c r="U2548" s="3">
        <f t="shared" si="1574"/>
        <v>0</v>
      </c>
    </row>
    <row r="2549" spans="2:21" s="1" customFormat="1" ht="15" hidden="1" customHeight="1" x14ac:dyDescent="0.3">
      <c r="B2549" s="4" t="s">
        <v>4814</v>
      </c>
      <c r="C2549" s="4" t="s">
        <v>4815</v>
      </c>
      <c r="D2549" s="3" t="s">
        <v>28</v>
      </c>
      <c r="E2549" s="18">
        <v>1</v>
      </c>
      <c r="F2549" s="18"/>
      <c r="G2549" s="18"/>
      <c r="H2549" s="18"/>
      <c r="I2549" s="18"/>
      <c r="J2549" s="97">
        <f t="shared" si="1567"/>
        <v>1</v>
      </c>
      <c r="K2549" s="3">
        <v>8700</v>
      </c>
      <c r="L2549" s="3">
        <f t="shared" si="1568"/>
        <v>8700</v>
      </c>
      <c r="M2549" s="3">
        <v>8700</v>
      </c>
      <c r="N2549" s="3">
        <f t="shared" si="1569"/>
        <v>8700</v>
      </c>
      <c r="O2549" s="3">
        <f t="shared" si="1570"/>
        <v>0</v>
      </c>
      <c r="P2549" s="3">
        <f t="shared" si="1570"/>
        <v>0</v>
      </c>
      <c r="R2549" s="3">
        <f t="shared" si="1571"/>
        <v>0</v>
      </c>
      <c r="S2549" s="3">
        <f t="shared" si="1572"/>
        <v>0</v>
      </c>
      <c r="T2549" s="3">
        <f t="shared" si="1573"/>
        <v>0</v>
      </c>
      <c r="U2549" s="3">
        <f t="shared" si="1574"/>
        <v>0</v>
      </c>
    </row>
    <row r="2550" spans="2:21" s="1" customFormat="1" ht="15" hidden="1" customHeight="1" x14ac:dyDescent="0.3">
      <c r="B2550" s="4" t="s">
        <v>4816</v>
      </c>
      <c r="C2550" s="4" t="s">
        <v>4817</v>
      </c>
      <c r="D2550" s="3" t="s">
        <v>28</v>
      </c>
      <c r="E2550" s="18">
        <v>1</v>
      </c>
      <c r="F2550" s="18"/>
      <c r="G2550" s="18"/>
      <c r="H2550" s="18"/>
      <c r="I2550" s="18">
        <f>-VLOOKUP(B2550,'DD-5'!$B$12:$G$280,4,FALSE)</f>
        <v>-1</v>
      </c>
      <c r="J2550" s="97">
        <f t="shared" si="1567"/>
        <v>0</v>
      </c>
      <c r="K2550" s="3">
        <v>20240.150000000001</v>
      </c>
      <c r="L2550" s="3">
        <f t="shared" si="1568"/>
        <v>0</v>
      </c>
      <c r="M2550" s="3">
        <v>20240.150000000001</v>
      </c>
      <c r="N2550" s="3">
        <f t="shared" si="1569"/>
        <v>0</v>
      </c>
      <c r="O2550" s="3">
        <f t="shared" si="1570"/>
        <v>0</v>
      </c>
      <c r="P2550" s="3">
        <f t="shared" si="1570"/>
        <v>0</v>
      </c>
      <c r="R2550" s="3">
        <f t="shared" si="1571"/>
        <v>0</v>
      </c>
      <c r="S2550" s="3">
        <f t="shared" si="1572"/>
        <v>0</v>
      </c>
      <c r="T2550" s="3">
        <f t="shared" si="1573"/>
        <v>0</v>
      </c>
      <c r="U2550" s="3">
        <f t="shared" si="1574"/>
        <v>-20240.150000000001</v>
      </c>
    </row>
    <row r="2551" spans="2:21" s="1" customFormat="1" ht="15" hidden="1" customHeight="1" x14ac:dyDescent="0.3">
      <c r="B2551" s="4" t="s">
        <v>4818</v>
      </c>
      <c r="C2551" s="4" t="s">
        <v>4819</v>
      </c>
      <c r="D2551" s="3" t="s">
        <v>28</v>
      </c>
      <c r="E2551" s="18">
        <v>1</v>
      </c>
      <c r="F2551" s="18"/>
      <c r="G2551" s="18"/>
      <c r="H2551" s="18"/>
      <c r="I2551" s="18"/>
      <c r="J2551" s="97">
        <f t="shared" si="1567"/>
        <v>1</v>
      </c>
      <c r="K2551" s="3">
        <v>225588.13</v>
      </c>
      <c r="L2551" s="3">
        <f t="shared" si="1568"/>
        <v>225588.13</v>
      </c>
      <c r="M2551" s="3">
        <v>225588.13</v>
      </c>
      <c r="N2551" s="3">
        <f t="shared" si="1569"/>
        <v>225588.13</v>
      </c>
      <c r="O2551" s="3">
        <f t="shared" si="1570"/>
        <v>0</v>
      </c>
      <c r="P2551" s="3">
        <f t="shared" si="1570"/>
        <v>0</v>
      </c>
      <c r="R2551" s="3">
        <f t="shared" si="1571"/>
        <v>0</v>
      </c>
      <c r="S2551" s="3">
        <f t="shared" si="1572"/>
        <v>0</v>
      </c>
      <c r="T2551" s="3">
        <f t="shared" si="1573"/>
        <v>0</v>
      </c>
      <c r="U2551" s="3">
        <f t="shared" si="1574"/>
        <v>0</v>
      </c>
    </row>
    <row r="2552" spans="2:21" s="1" customFormat="1" ht="15" hidden="1" customHeight="1" x14ac:dyDescent="0.3">
      <c r="B2552" s="4" t="s">
        <v>4820</v>
      </c>
      <c r="C2552" s="4" t="s">
        <v>4821</v>
      </c>
      <c r="D2552" s="3" t="s">
        <v>28</v>
      </c>
      <c r="E2552" s="18">
        <v>2</v>
      </c>
      <c r="F2552" s="18"/>
      <c r="G2552" s="18"/>
      <c r="H2552" s="18"/>
      <c r="I2552" s="18">
        <f>-VLOOKUP(B2552,'DD-5'!$B$12:$G$280,4,FALSE)</f>
        <v>-2</v>
      </c>
      <c r="J2552" s="97">
        <f t="shared" si="1567"/>
        <v>0</v>
      </c>
      <c r="K2552" s="3">
        <v>126000</v>
      </c>
      <c r="L2552" s="3">
        <f t="shared" si="1568"/>
        <v>0</v>
      </c>
      <c r="M2552" s="3">
        <v>126000</v>
      </c>
      <c r="N2552" s="3">
        <f t="shared" si="1569"/>
        <v>0</v>
      </c>
      <c r="O2552" s="3">
        <f t="shared" si="1570"/>
        <v>0</v>
      </c>
      <c r="P2552" s="3">
        <f t="shared" si="1570"/>
        <v>0</v>
      </c>
      <c r="R2552" s="3">
        <f t="shared" si="1571"/>
        <v>0</v>
      </c>
      <c r="S2552" s="3">
        <f t="shared" si="1572"/>
        <v>0</v>
      </c>
      <c r="T2552" s="3">
        <f t="shared" si="1573"/>
        <v>0</v>
      </c>
      <c r="U2552" s="3">
        <f t="shared" si="1574"/>
        <v>-252000</v>
      </c>
    </row>
    <row r="2553" spans="2:21" s="1" customFormat="1" ht="15" hidden="1" customHeight="1" x14ac:dyDescent="0.3">
      <c r="B2553" s="4" t="s">
        <v>4822</v>
      </c>
      <c r="C2553" s="4" t="s">
        <v>4823</v>
      </c>
      <c r="D2553" s="3" t="s">
        <v>28</v>
      </c>
      <c r="E2553" s="18">
        <v>3</v>
      </c>
      <c r="F2553" s="18"/>
      <c r="G2553" s="18"/>
      <c r="H2553" s="18"/>
      <c r="I2553" s="18"/>
      <c r="J2553" s="97">
        <f t="shared" ref="J2553:J2574" si="1575">SUM(E2553:I2553)</f>
        <v>3</v>
      </c>
      <c r="K2553" s="3">
        <v>7437.89</v>
      </c>
      <c r="L2553" s="3">
        <f t="shared" si="1568"/>
        <v>22313.67</v>
      </c>
      <c r="M2553" s="3">
        <v>7437.89</v>
      </c>
      <c r="N2553" s="3">
        <f t="shared" si="1569"/>
        <v>22313.67</v>
      </c>
      <c r="O2553" s="3">
        <f t="shared" si="1570"/>
        <v>0</v>
      </c>
      <c r="P2553" s="3">
        <f t="shared" si="1570"/>
        <v>0</v>
      </c>
      <c r="R2553" s="3">
        <f t="shared" ref="R2553:R2574" si="1576">+ROUND($K2553*F2553,2)</f>
        <v>0</v>
      </c>
      <c r="S2553" s="3">
        <f t="shared" ref="S2553:S2574" si="1577">+ROUND($K2553*G2553,2)</f>
        <v>0</v>
      </c>
      <c r="T2553" s="3">
        <f t="shared" ref="T2553:T2574" si="1578">+ROUND($K2553*H2553,2)</f>
        <v>0</v>
      </c>
      <c r="U2553" s="3">
        <f t="shared" ref="U2553:U2574" si="1579">+ROUND($K2553*I2553,2)</f>
        <v>0</v>
      </c>
    </row>
    <row r="2554" spans="2:21" s="1" customFormat="1" ht="15" hidden="1" customHeight="1" x14ac:dyDescent="0.3">
      <c r="B2554" s="4" t="s">
        <v>4824</v>
      </c>
      <c r="C2554" s="4" t="s">
        <v>4825</v>
      </c>
      <c r="D2554" s="3" t="s">
        <v>28</v>
      </c>
      <c r="E2554" s="18">
        <v>1</v>
      </c>
      <c r="F2554" s="18"/>
      <c r="G2554" s="18"/>
      <c r="H2554" s="18"/>
      <c r="I2554" s="18"/>
      <c r="J2554" s="97">
        <f t="shared" si="1575"/>
        <v>1</v>
      </c>
      <c r="K2554" s="3">
        <v>41300</v>
      </c>
      <c r="L2554" s="3">
        <f t="shared" si="1568"/>
        <v>41300</v>
      </c>
      <c r="M2554" s="3">
        <v>41300</v>
      </c>
      <c r="N2554" s="3">
        <f t="shared" si="1569"/>
        <v>41300</v>
      </c>
      <c r="O2554" s="3">
        <f t="shared" si="1570"/>
        <v>0</v>
      </c>
      <c r="P2554" s="3">
        <f t="shared" si="1570"/>
        <v>0</v>
      </c>
      <c r="R2554" s="3">
        <f t="shared" si="1576"/>
        <v>0</v>
      </c>
      <c r="S2554" s="3">
        <f t="shared" si="1577"/>
        <v>0</v>
      </c>
      <c r="T2554" s="3">
        <f t="shared" si="1578"/>
        <v>0</v>
      </c>
      <c r="U2554" s="3">
        <f t="shared" si="1579"/>
        <v>0</v>
      </c>
    </row>
    <row r="2555" spans="2:21" s="1" customFormat="1" ht="15" hidden="1" customHeight="1" x14ac:dyDescent="0.3">
      <c r="B2555" s="4" t="s">
        <v>4826</v>
      </c>
      <c r="C2555" s="4" t="s">
        <v>4827</v>
      </c>
      <c r="D2555" s="3" t="s">
        <v>28</v>
      </c>
      <c r="E2555" s="18">
        <v>1</v>
      </c>
      <c r="F2555" s="18"/>
      <c r="G2555" s="18"/>
      <c r="H2555" s="18"/>
      <c r="I2555" s="18"/>
      <c r="J2555" s="97">
        <f t="shared" si="1575"/>
        <v>1</v>
      </c>
      <c r="K2555" s="3">
        <v>89228.98</v>
      </c>
      <c r="L2555" s="3">
        <f t="shared" si="1568"/>
        <v>89228.98</v>
      </c>
      <c r="M2555" s="3">
        <v>89228.98</v>
      </c>
      <c r="N2555" s="3">
        <f t="shared" si="1569"/>
        <v>89228.98</v>
      </c>
      <c r="O2555" s="3">
        <f t="shared" si="1570"/>
        <v>0</v>
      </c>
      <c r="P2555" s="3">
        <f t="shared" si="1570"/>
        <v>0</v>
      </c>
      <c r="R2555" s="3">
        <f t="shared" si="1576"/>
        <v>0</v>
      </c>
      <c r="S2555" s="3">
        <f t="shared" si="1577"/>
        <v>0</v>
      </c>
      <c r="T2555" s="3">
        <f t="shared" si="1578"/>
        <v>0</v>
      </c>
      <c r="U2555" s="3">
        <f t="shared" si="1579"/>
        <v>0</v>
      </c>
    </row>
    <row r="2556" spans="2:21" s="1" customFormat="1" ht="15" hidden="1" customHeight="1" x14ac:dyDescent="0.3">
      <c r="B2556" s="4" t="s">
        <v>4828</v>
      </c>
      <c r="C2556" s="4" t="s">
        <v>4829</v>
      </c>
      <c r="D2556" s="3" t="s">
        <v>28</v>
      </c>
      <c r="E2556" s="18">
        <v>2</v>
      </c>
      <c r="F2556" s="18"/>
      <c r="G2556" s="18"/>
      <c r="H2556" s="18"/>
      <c r="I2556" s="18"/>
      <c r="J2556" s="97">
        <f t="shared" si="1575"/>
        <v>2</v>
      </c>
      <c r="K2556" s="3">
        <v>79219.320000000007</v>
      </c>
      <c r="L2556" s="3">
        <f t="shared" si="1568"/>
        <v>158438.64000000001</v>
      </c>
      <c r="M2556" s="3">
        <v>79219.320000000007</v>
      </c>
      <c r="N2556" s="3">
        <f t="shared" si="1569"/>
        <v>158438.64000000001</v>
      </c>
      <c r="O2556" s="3">
        <f t="shared" si="1570"/>
        <v>0</v>
      </c>
      <c r="P2556" s="3">
        <f t="shared" si="1570"/>
        <v>0</v>
      </c>
      <c r="R2556" s="3">
        <f t="shared" si="1576"/>
        <v>0</v>
      </c>
      <c r="S2556" s="3">
        <f t="shared" si="1577"/>
        <v>0</v>
      </c>
      <c r="T2556" s="3">
        <f t="shared" si="1578"/>
        <v>0</v>
      </c>
      <c r="U2556" s="3">
        <f t="shared" si="1579"/>
        <v>0</v>
      </c>
    </row>
    <row r="2557" spans="2:21" s="1" customFormat="1" ht="15" hidden="1" customHeight="1" x14ac:dyDescent="0.3">
      <c r="B2557" s="4" t="s">
        <v>4830</v>
      </c>
      <c r="C2557" s="4" t="s">
        <v>4831</v>
      </c>
      <c r="D2557" s="3" t="s">
        <v>28</v>
      </c>
      <c r="E2557" s="18">
        <v>24</v>
      </c>
      <c r="F2557" s="18"/>
      <c r="G2557" s="18"/>
      <c r="H2557" s="18"/>
      <c r="I2557" s="18"/>
      <c r="J2557" s="97">
        <f t="shared" si="1575"/>
        <v>24</v>
      </c>
      <c r="K2557" s="3">
        <v>130672</v>
      </c>
      <c r="L2557" s="3">
        <f t="shared" si="1568"/>
        <v>3136128</v>
      </c>
      <c r="M2557" s="3">
        <v>130672</v>
      </c>
      <c r="N2557" s="3">
        <f t="shared" si="1569"/>
        <v>3136128</v>
      </c>
      <c r="O2557" s="3">
        <f t="shared" si="1570"/>
        <v>0</v>
      </c>
      <c r="P2557" s="3">
        <f t="shared" si="1570"/>
        <v>0</v>
      </c>
      <c r="R2557" s="3">
        <f t="shared" si="1576"/>
        <v>0</v>
      </c>
      <c r="S2557" s="3">
        <f t="shared" si="1577"/>
        <v>0</v>
      </c>
      <c r="T2557" s="3">
        <f t="shared" si="1578"/>
        <v>0</v>
      </c>
      <c r="U2557" s="3">
        <f t="shared" si="1579"/>
        <v>0</v>
      </c>
    </row>
    <row r="2558" spans="2:21" s="1" customFormat="1" ht="15" hidden="1" customHeight="1" x14ac:dyDescent="0.3">
      <c r="B2558" s="4" t="s">
        <v>4832</v>
      </c>
      <c r="C2558" s="4" t="s">
        <v>4833</v>
      </c>
      <c r="D2558" s="3" t="s">
        <v>28</v>
      </c>
      <c r="E2558" s="18">
        <v>1</v>
      </c>
      <c r="F2558" s="18"/>
      <c r="G2558" s="18"/>
      <c r="H2558" s="18"/>
      <c r="I2558" s="18"/>
      <c r="J2558" s="97">
        <f t="shared" si="1575"/>
        <v>1</v>
      </c>
      <c r="K2558" s="3">
        <v>13102.59</v>
      </c>
      <c r="L2558" s="3">
        <f t="shared" si="1568"/>
        <v>13102.59</v>
      </c>
      <c r="M2558" s="3">
        <v>13102.59</v>
      </c>
      <c r="N2558" s="3">
        <f t="shared" si="1569"/>
        <v>13102.59</v>
      </c>
      <c r="O2558" s="3">
        <f t="shared" si="1570"/>
        <v>0</v>
      </c>
      <c r="P2558" s="3">
        <f t="shared" si="1570"/>
        <v>0</v>
      </c>
      <c r="R2558" s="3">
        <f t="shared" si="1576"/>
        <v>0</v>
      </c>
      <c r="S2558" s="3">
        <f t="shared" si="1577"/>
        <v>0</v>
      </c>
      <c r="T2558" s="3">
        <f t="shared" si="1578"/>
        <v>0</v>
      </c>
      <c r="U2558" s="3">
        <f t="shared" si="1579"/>
        <v>0</v>
      </c>
    </row>
    <row r="2559" spans="2:21" s="1" customFormat="1" ht="15" hidden="1" customHeight="1" x14ac:dyDescent="0.3">
      <c r="B2559" s="4" t="s">
        <v>4834</v>
      </c>
      <c r="C2559" s="4" t="s">
        <v>4835</v>
      </c>
      <c r="D2559" s="3" t="s">
        <v>28</v>
      </c>
      <c r="E2559" s="18">
        <v>3</v>
      </c>
      <c r="F2559" s="18"/>
      <c r="G2559" s="18"/>
      <c r="H2559" s="18"/>
      <c r="I2559" s="18"/>
      <c r="J2559" s="97">
        <f t="shared" si="1575"/>
        <v>3</v>
      </c>
      <c r="K2559" s="3">
        <v>5040</v>
      </c>
      <c r="L2559" s="3">
        <f t="shared" si="1568"/>
        <v>15120</v>
      </c>
      <c r="M2559" s="3">
        <v>5040</v>
      </c>
      <c r="N2559" s="3">
        <f t="shared" si="1569"/>
        <v>15120</v>
      </c>
      <c r="O2559" s="3">
        <f t="shared" si="1570"/>
        <v>0</v>
      </c>
      <c r="P2559" s="3">
        <f t="shared" si="1570"/>
        <v>0</v>
      </c>
      <c r="R2559" s="3">
        <f t="shared" si="1576"/>
        <v>0</v>
      </c>
      <c r="S2559" s="3">
        <f t="shared" si="1577"/>
        <v>0</v>
      </c>
      <c r="T2559" s="3">
        <f t="shared" si="1578"/>
        <v>0</v>
      </c>
      <c r="U2559" s="3">
        <f t="shared" si="1579"/>
        <v>0</v>
      </c>
    </row>
    <row r="2560" spans="2:21" s="1" customFormat="1" ht="15" hidden="1" customHeight="1" x14ac:dyDescent="0.3">
      <c r="B2560" s="4" t="s">
        <v>4836</v>
      </c>
      <c r="C2560" s="4" t="s">
        <v>4837</v>
      </c>
      <c r="D2560" s="3" t="s">
        <v>28</v>
      </c>
      <c r="E2560" s="18">
        <v>5</v>
      </c>
      <c r="F2560" s="18"/>
      <c r="G2560" s="18"/>
      <c r="H2560" s="18"/>
      <c r="I2560" s="18"/>
      <c r="J2560" s="97">
        <f t="shared" si="1575"/>
        <v>5</v>
      </c>
      <c r="K2560" s="3">
        <v>8568.36</v>
      </c>
      <c r="L2560" s="3">
        <f t="shared" si="1568"/>
        <v>42841.8</v>
      </c>
      <c r="M2560" s="3">
        <v>8568.36</v>
      </c>
      <c r="N2560" s="3">
        <f t="shared" si="1569"/>
        <v>42841.8</v>
      </c>
      <c r="O2560" s="3">
        <f t="shared" si="1570"/>
        <v>0</v>
      </c>
      <c r="P2560" s="3">
        <f t="shared" si="1570"/>
        <v>0</v>
      </c>
      <c r="R2560" s="3">
        <f t="shared" si="1576"/>
        <v>0</v>
      </c>
      <c r="S2560" s="3">
        <f t="shared" si="1577"/>
        <v>0</v>
      </c>
      <c r="T2560" s="3">
        <f t="shared" si="1578"/>
        <v>0</v>
      </c>
      <c r="U2560" s="3">
        <f t="shared" si="1579"/>
        <v>0</v>
      </c>
    </row>
    <row r="2561" spans="2:21" s="1" customFormat="1" ht="15" hidden="1" customHeight="1" x14ac:dyDescent="0.3">
      <c r="B2561" s="4" t="s">
        <v>4838</v>
      </c>
      <c r="C2561" s="4" t="s">
        <v>4839</v>
      </c>
      <c r="D2561" s="3" t="s">
        <v>28</v>
      </c>
      <c r="E2561" s="18">
        <v>1</v>
      </c>
      <c r="F2561" s="18"/>
      <c r="G2561" s="18"/>
      <c r="H2561" s="18"/>
      <c r="I2561" s="18"/>
      <c r="J2561" s="97">
        <f t="shared" si="1575"/>
        <v>1</v>
      </c>
      <c r="K2561" s="3">
        <v>3641.88</v>
      </c>
      <c r="L2561" s="3">
        <f t="shared" si="1568"/>
        <v>3641.88</v>
      </c>
      <c r="M2561" s="3">
        <v>3641.88</v>
      </c>
      <c r="N2561" s="3">
        <f t="shared" si="1569"/>
        <v>3641.88</v>
      </c>
      <c r="O2561" s="3">
        <f t="shared" si="1570"/>
        <v>0</v>
      </c>
      <c r="P2561" s="3">
        <f t="shared" si="1570"/>
        <v>0</v>
      </c>
      <c r="R2561" s="3">
        <f t="shared" si="1576"/>
        <v>0</v>
      </c>
      <c r="S2561" s="3">
        <f t="shared" si="1577"/>
        <v>0</v>
      </c>
      <c r="T2561" s="3">
        <f t="shared" si="1578"/>
        <v>0</v>
      </c>
      <c r="U2561" s="3">
        <f t="shared" si="1579"/>
        <v>0</v>
      </c>
    </row>
    <row r="2562" spans="2:21" s="1" customFormat="1" ht="15" hidden="1" customHeight="1" x14ac:dyDescent="0.3">
      <c r="B2562" s="4" t="s">
        <v>4840</v>
      </c>
      <c r="C2562" s="4" t="s">
        <v>4841</v>
      </c>
      <c r="D2562" s="3" t="s">
        <v>28</v>
      </c>
      <c r="E2562" s="18">
        <v>1</v>
      </c>
      <c r="F2562" s="18"/>
      <c r="G2562" s="18"/>
      <c r="H2562" s="18"/>
      <c r="I2562" s="18"/>
      <c r="J2562" s="97">
        <f t="shared" si="1575"/>
        <v>1</v>
      </c>
      <c r="K2562" s="3">
        <v>41055.019999999997</v>
      </c>
      <c r="L2562" s="3">
        <f t="shared" si="1568"/>
        <v>41055.019999999997</v>
      </c>
      <c r="M2562" s="3">
        <v>41055.019999999997</v>
      </c>
      <c r="N2562" s="3">
        <f t="shared" si="1569"/>
        <v>41055.019999999997</v>
      </c>
      <c r="O2562" s="3">
        <f t="shared" si="1570"/>
        <v>0</v>
      </c>
      <c r="P2562" s="3">
        <f t="shared" si="1570"/>
        <v>0</v>
      </c>
      <c r="R2562" s="3">
        <f t="shared" si="1576"/>
        <v>0</v>
      </c>
      <c r="S2562" s="3">
        <f t="shared" si="1577"/>
        <v>0</v>
      </c>
      <c r="T2562" s="3">
        <f t="shared" si="1578"/>
        <v>0</v>
      </c>
      <c r="U2562" s="3">
        <f t="shared" si="1579"/>
        <v>0</v>
      </c>
    </row>
    <row r="2563" spans="2:21" s="1" customFormat="1" ht="15" hidden="1" customHeight="1" x14ac:dyDescent="0.3">
      <c r="B2563" s="4" t="s">
        <v>4842</v>
      </c>
      <c r="C2563" s="4" t="s">
        <v>4843</v>
      </c>
      <c r="D2563" s="3" t="s">
        <v>28</v>
      </c>
      <c r="E2563" s="18">
        <v>1</v>
      </c>
      <c r="F2563" s="18"/>
      <c r="G2563" s="18"/>
      <c r="H2563" s="18"/>
      <c r="I2563" s="18"/>
      <c r="J2563" s="97">
        <f t="shared" si="1575"/>
        <v>1</v>
      </c>
      <c r="K2563" s="3">
        <v>1369.44</v>
      </c>
      <c r="L2563" s="3">
        <f t="shared" si="1568"/>
        <v>1369.44</v>
      </c>
      <c r="M2563" s="3">
        <v>1369.44</v>
      </c>
      <c r="N2563" s="3">
        <f t="shared" si="1569"/>
        <v>1369.44</v>
      </c>
      <c r="O2563" s="3">
        <f t="shared" si="1570"/>
        <v>0</v>
      </c>
      <c r="P2563" s="3">
        <f t="shared" si="1570"/>
        <v>0</v>
      </c>
      <c r="R2563" s="3">
        <f t="shared" si="1576"/>
        <v>0</v>
      </c>
      <c r="S2563" s="3">
        <f t="shared" si="1577"/>
        <v>0</v>
      </c>
      <c r="T2563" s="3">
        <f t="shared" si="1578"/>
        <v>0</v>
      </c>
      <c r="U2563" s="3">
        <f t="shared" si="1579"/>
        <v>0</v>
      </c>
    </row>
    <row r="2564" spans="2:21" s="1" customFormat="1" ht="15" hidden="1" customHeight="1" x14ac:dyDescent="0.3">
      <c r="B2564" s="4" t="s">
        <v>4844</v>
      </c>
      <c r="C2564" s="4" t="s">
        <v>4845</v>
      </c>
      <c r="D2564" s="3" t="s">
        <v>28</v>
      </c>
      <c r="E2564" s="18">
        <v>1</v>
      </c>
      <c r="F2564" s="18"/>
      <c r="G2564" s="18"/>
      <c r="H2564" s="18"/>
      <c r="I2564" s="18"/>
      <c r="J2564" s="97">
        <f t="shared" si="1575"/>
        <v>1</v>
      </c>
      <c r="K2564" s="3">
        <v>31963.56</v>
      </c>
      <c r="L2564" s="3">
        <f t="shared" si="1568"/>
        <v>31963.56</v>
      </c>
      <c r="M2564" s="3">
        <v>31963.56</v>
      </c>
      <c r="N2564" s="3">
        <f t="shared" si="1569"/>
        <v>31963.56</v>
      </c>
      <c r="O2564" s="3">
        <f t="shared" si="1570"/>
        <v>0</v>
      </c>
      <c r="P2564" s="3">
        <f t="shared" si="1570"/>
        <v>0</v>
      </c>
      <c r="R2564" s="3">
        <f t="shared" si="1576"/>
        <v>0</v>
      </c>
      <c r="S2564" s="3">
        <f t="shared" si="1577"/>
        <v>0</v>
      </c>
      <c r="T2564" s="3">
        <f t="shared" si="1578"/>
        <v>0</v>
      </c>
      <c r="U2564" s="3">
        <f t="shared" si="1579"/>
        <v>0</v>
      </c>
    </row>
    <row r="2565" spans="2:21" s="1" customFormat="1" ht="15" hidden="1" customHeight="1" x14ac:dyDescent="0.3">
      <c r="B2565" s="4" t="s">
        <v>4846</v>
      </c>
      <c r="C2565" s="4" t="s">
        <v>4847</v>
      </c>
      <c r="D2565" s="3" t="s">
        <v>28</v>
      </c>
      <c r="E2565" s="18">
        <v>1</v>
      </c>
      <c r="F2565" s="18"/>
      <c r="G2565" s="18"/>
      <c r="H2565" s="18"/>
      <c r="I2565" s="18"/>
      <c r="J2565" s="97">
        <f t="shared" si="1575"/>
        <v>1</v>
      </c>
      <c r="K2565" s="3">
        <v>3090.73</v>
      </c>
      <c r="L2565" s="3">
        <f t="shared" si="1568"/>
        <v>3090.73</v>
      </c>
      <c r="M2565" s="3">
        <v>3090.73</v>
      </c>
      <c r="N2565" s="3">
        <f t="shared" si="1569"/>
        <v>3090.73</v>
      </c>
      <c r="O2565" s="3">
        <f t="shared" si="1570"/>
        <v>0</v>
      </c>
      <c r="P2565" s="3">
        <f t="shared" si="1570"/>
        <v>0</v>
      </c>
      <c r="R2565" s="3">
        <f t="shared" si="1576"/>
        <v>0</v>
      </c>
      <c r="S2565" s="3">
        <f t="shared" si="1577"/>
        <v>0</v>
      </c>
      <c r="T2565" s="3">
        <f t="shared" si="1578"/>
        <v>0</v>
      </c>
      <c r="U2565" s="3">
        <f t="shared" si="1579"/>
        <v>0</v>
      </c>
    </row>
    <row r="2566" spans="2:21" s="1" customFormat="1" ht="15" hidden="1" customHeight="1" x14ac:dyDescent="0.3">
      <c r="B2566" s="4" t="s">
        <v>4848</v>
      </c>
      <c r="C2566" s="4" t="s">
        <v>4849</v>
      </c>
      <c r="D2566" s="3" t="s">
        <v>28</v>
      </c>
      <c r="E2566" s="18">
        <v>1</v>
      </c>
      <c r="F2566" s="18"/>
      <c r="G2566" s="18"/>
      <c r="H2566" s="18"/>
      <c r="I2566" s="18"/>
      <c r="J2566" s="97">
        <f t="shared" si="1575"/>
        <v>1</v>
      </c>
      <c r="K2566" s="3">
        <v>10672.75</v>
      </c>
      <c r="L2566" s="3">
        <f t="shared" si="1568"/>
        <v>10672.75</v>
      </c>
      <c r="M2566" s="3">
        <v>10672.75</v>
      </c>
      <c r="N2566" s="3">
        <f t="shared" si="1569"/>
        <v>10672.75</v>
      </c>
      <c r="O2566" s="3">
        <f t="shared" si="1570"/>
        <v>0</v>
      </c>
      <c r="P2566" s="3">
        <f t="shared" si="1570"/>
        <v>0</v>
      </c>
      <c r="R2566" s="3">
        <f t="shared" si="1576"/>
        <v>0</v>
      </c>
      <c r="S2566" s="3">
        <f t="shared" si="1577"/>
        <v>0</v>
      </c>
      <c r="T2566" s="3">
        <f t="shared" si="1578"/>
        <v>0</v>
      </c>
      <c r="U2566" s="3">
        <f t="shared" si="1579"/>
        <v>0</v>
      </c>
    </row>
    <row r="2567" spans="2:21" s="1" customFormat="1" ht="15" hidden="1" customHeight="1" x14ac:dyDescent="0.3">
      <c r="B2567" s="4" t="s">
        <v>4850</v>
      </c>
      <c r="C2567" s="4" t="s">
        <v>4851</v>
      </c>
      <c r="D2567" s="3" t="s">
        <v>28</v>
      </c>
      <c r="E2567" s="18">
        <v>1</v>
      </c>
      <c r="F2567" s="18"/>
      <c r="G2567" s="18"/>
      <c r="H2567" s="18"/>
      <c r="I2567" s="18"/>
      <c r="J2567" s="97">
        <f t="shared" si="1575"/>
        <v>1</v>
      </c>
      <c r="K2567" s="3">
        <v>24906.41</v>
      </c>
      <c r="L2567" s="3">
        <f t="shared" si="1568"/>
        <v>24906.41</v>
      </c>
      <c r="M2567" s="3">
        <v>24906.41</v>
      </c>
      <c r="N2567" s="3">
        <f t="shared" si="1569"/>
        <v>24906.41</v>
      </c>
      <c r="O2567" s="3">
        <f t="shared" si="1570"/>
        <v>0</v>
      </c>
      <c r="P2567" s="3">
        <f t="shared" si="1570"/>
        <v>0</v>
      </c>
      <c r="R2567" s="3">
        <f t="shared" si="1576"/>
        <v>0</v>
      </c>
      <c r="S2567" s="3">
        <f t="shared" si="1577"/>
        <v>0</v>
      </c>
      <c r="T2567" s="3">
        <f t="shared" si="1578"/>
        <v>0</v>
      </c>
      <c r="U2567" s="3">
        <f t="shared" si="1579"/>
        <v>0</v>
      </c>
    </row>
    <row r="2568" spans="2:21" s="1" customFormat="1" ht="15" hidden="1" customHeight="1" x14ac:dyDescent="0.3">
      <c r="B2568" s="4" t="s">
        <v>4852</v>
      </c>
      <c r="C2568" s="4" t="s">
        <v>4853</v>
      </c>
      <c r="D2568" s="3" t="s">
        <v>28</v>
      </c>
      <c r="E2568" s="18">
        <v>1</v>
      </c>
      <c r="F2568" s="18"/>
      <c r="G2568" s="18"/>
      <c r="H2568" s="18"/>
      <c r="I2568" s="18"/>
      <c r="J2568" s="97">
        <f t="shared" si="1575"/>
        <v>1</v>
      </c>
      <c r="K2568" s="3">
        <v>69782.039999999994</v>
      </c>
      <c r="L2568" s="3">
        <f t="shared" si="1568"/>
        <v>69782.039999999994</v>
      </c>
      <c r="M2568" s="3">
        <v>69782.039999999994</v>
      </c>
      <c r="N2568" s="3">
        <f t="shared" si="1569"/>
        <v>69782.039999999994</v>
      </c>
      <c r="O2568" s="3">
        <f t="shared" si="1570"/>
        <v>0</v>
      </c>
      <c r="P2568" s="3">
        <f t="shared" si="1570"/>
        <v>0</v>
      </c>
      <c r="R2568" s="3">
        <f t="shared" si="1576"/>
        <v>0</v>
      </c>
      <c r="S2568" s="3">
        <f t="shared" si="1577"/>
        <v>0</v>
      </c>
      <c r="T2568" s="3">
        <f t="shared" si="1578"/>
        <v>0</v>
      </c>
      <c r="U2568" s="3">
        <f t="shared" si="1579"/>
        <v>0</v>
      </c>
    </row>
    <row r="2569" spans="2:21" s="1" customFormat="1" ht="15" hidden="1" customHeight="1" x14ac:dyDescent="0.3">
      <c r="B2569" s="4" t="s">
        <v>4854</v>
      </c>
      <c r="C2569" s="4" t="s">
        <v>4855</v>
      </c>
      <c r="D2569" s="3" t="s">
        <v>28</v>
      </c>
      <c r="E2569" s="18">
        <v>1</v>
      </c>
      <c r="F2569" s="18"/>
      <c r="G2569" s="18"/>
      <c r="H2569" s="18"/>
      <c r="I2569" s="18"/>
      <c r="J2569" s="97">
        <f t="shared" si="1575"/>
        <v>1</v>
      </c>
      <c r="K2569" s="3">
        <v>48150</v>
      </c>
      <c r="L2569" s="3">
        <f t="shared" si="1568"/>
        <v>48150</v>
      </c>
      <c r="M2569" s="3">
        <v>48150</v>
      </c>
      <c r="N2569" s="3">
        <f t="shared" si="1569"/>
        <v>48150</v>
      </c>
      <c r="O2569" s="3">
        <f t="shared" si="1570"/>
        <v>0</v>
      </c>
      <c r="P2569" s="3">
        <f t="shared" si="1570"/>
        <v>0</v>
      </c>
      <c r="R2569" s="3">
        <f t="shared" si="1576"/>
        <v>0</v>
      </c>
      <c r="S2569" s="3">
        <f t="shared" si="1577"/>
        <v>0</v>
      </c>
      <c r="T2569" s="3">
        <f t="shared" si="1578"/>
        <v>0</v>
      </c>
      <c r="U2569" s="3">
        <f t="shared" si="1579"/>
        <v>0</v>
      </c>
    </row>
    <row r="2570" spans="2:21" s="1" customFormat="1" ht="15" hidden="1" customHeight="1" x14ac:dyDescent="0.3">
      <c r="B2570" s="4" t="s">
        <v>4856</v>
      </c>
      <c r="C2570" s="4" t="s">
        <v>4857</v>
      </c>
      <c r="D2570" s="3" t="s">
        <v>28</v>
      </c>
      <c r="E2570" s="18">
        <v>1</v>
      </c>
      <c r="F2570" s="18"/>
      <c r="G2570" s="18"/>
      <c r="H2570" s="18"/>
      <c r="I2570" s="18"/>
      <c r="J2570" s="97">
        <f t="shared" si="1575"/>
        <v>1</v>
      </c>
      <c r="K2570" s="3">
        <v>9314.65</v>
      </c>
      <c r="L2570" s="3">
        <f t="shared" si="1568"/>
        <v>9314.65</v>
      </c>
      <c r="M2570" s="3">
        <v>9314.65</v>
      </c>
      <c r="N2570" s="3">
        <f t="shared" si="1569"/>
        <v>9314.65</v>
      </c>
      <c r="O2570" s="3">
        <f t="shared" si="1570"/>
        <v>0</v>
      </c>
      <c r="P2570" s="3">
        <f t="shared" si="1570"/>
        <v>0</v>
      </c>
      <c r="R2570" s="3">
        <f t="shared" si="1576"/>
        <v>0</v>
      </c>
      <c r="S2570" s="3">
        <f t="shared" si="1577"/>
        <v>0</v>
      </c>
      <c r="T2570" s="3">
        <f t="shared" si="1578"/>
        <v>0</v>
      </c>
      <c r="U2570" s="3">
        <f t="shared" si="1579"/>
        <v>0</v>
      </c>
    </row>
    <row r="2571" spans="2:21" s="1" customFormat="1" ht="15" hidden="1" customHeight="1" x14ac:dyDescent="0.3">
      <c r="B2571" s="4" t="s">
        <v>4858</v>
      </c>
      <c r="C2571" s="4" t="s">
        <v>4859</v>
      </c>
      <c r="D2571" s="3" t="s">
        <v>28</v>
      </c>
      <c r="E2571" s="18">
        <v>1</v>
      </c>
      <c r="F2571" s="18"/>
      <c r="G2571" s="18"/>
      <c r="H2571" s="18"/>
      <c r="I2571" s="18"/>
      <c r="J2571" s="97">
        <f t="shared" si="1575"/>
        <v>1</v>
      </c>
      <c r="K2571" s="3">
        <v>26428.59</v>
      </c>
      <c r="L2571" s="3">
        <f t="shared" si="1568"/>
        <v>26428.59</v>
      </c>
      <c r="M2571" s="3">
        <v>26428.59</v>
      </c>
      <c r="N2571" s="3">
        <f t="shared" si="1569"/>
        <v>26428.59</v>
      </c>
      <c r="O2571" s="3">
        <f t="shared" si="1570"/>
        <v>0</v>
      </c>
      <c r="P2571" s="3">
        <f t="shared" si="1570"/>
        <v>0</v>
      </c>
      <c r="R2571" s="3">
        <f t="shared" si="1576"/>
        <v>0</v>
      </c>
      <c r="S2571" s="3">
        <f t="shared" si="1577"/>
        <v>0</v>
      </c>
      <c r="T2571" s="3">
        <f t="shared" si="1578"/>
        <v>0</v>
      </c>
      <c r="U2571" s="3">
        <f t="shared" si="1579"/>
        <v>0</v>
      </c>
    </row>
    <row r="2572" spans="2:21" s="1" customFormat="1" ht="15" hidden="1" customHeight="1" x14ac:dyDescent="0.3">
      <c r="B2572" s="4" t="s">
        <v>4860</v>
      </c>
      <c r="C2572" s="4" t="s">
        <v>4861</v>
      </c>
      <c r="D2572" s="3" t="s">
        <v>28</v>
      </c>
      <c r="E2572" s="18">
        <v>1</v>
      </c>
      <c r="F2572" s="18"/>
      <c r="G2572" s="18"/>
      <c r="H2572" s="18"/>
      <c r="I2572" s="18">
        <f>-VLOOKUP(B2572,'DD-5'!$B$12:$G$280,4,FALSE)</f>
        <v>-1</v>
      </c>
      <c r="J2572" s="97">
        <f t="shared" si="1575"/>
        <v>0</v>
      </c>
      <c r="K2572" s="3">
        <v>440.3</v>
      </c>
      <c r="L2572" s="3">
        <f t="shared" si="1568"/>
        <v>0</v>
      </c>
      <c r="M2572" s="3">
        <v>440.3</v>
      </c>
      <c r="N2572" s="3">
        <f t="shared" si="1569"/>
        <v>0</v>
      </c>
      <c r="O2572" s="3">
        <f t="shared" si="1570"/>
        <v>0</v>
      </c>
      <c r="P2572" s="3">
        <f t="shared" si="1570"/>
        <v>0</v>
      </c>
      <c r="R2572" s="3">
        <f t="shared" si="1576"/>
        <v>0</v>
      </c>
      <c r="S2572" s="3">
        <f t="shared" si="1577"/>
        <v>0</v>
      </c>
      <c r="T2572" s="3">
        <f t="shared" si="1578"/>
        <v>0</v>
      </c>
      <c r="U2572" s="3">
        <f t="shared" si="1579"/>
        <v>-440.3</v>
      </c>
    </row>
    <row r="2573" spans="2:21" s="1" customFormat="1" ht="15" hidden="1" customHeight="1" x14ac:dyDescent="0.3">
      <c r="B2573" s="4" t="s">
        <v>4862</v>
      </c>
      <c r="C2573" s="4" t="s">
        <v>4863</v>
      </c>
      <c r="D2573" s="3" t="s">
        <v>28</v>
      </c>
      <c r="E2573" s="18">
        <v>2</v>
      </c>
      <c r="F2573" s="18"/>
      <c r="G2573" s="18"/>
      <c r="H2573" s="18"/>
      <c r="I2573" s="18"/>
      <c r="J2573" s="97">
        <f t="shared" si="1575"/>
        <v>2</v>
      </c>
      <c r="K2573" s="3">
        <v>23888.75</v>
      </c>
      <c r="L2573" s="3">
        <f t="shared" si="1568"/>
        <v>47777.5</v>
      </c>
      <c r="M2573" s="3">
        <v>23888.75</v>
      </c>
      <c r="N2573" s="3">
        <f t="shared" si="1569"/>
        <v>47777.5</v>
      </c>
      <c r="O2573" s="3">
        <f t="shared" si="1570"/>
        <v>0</v>
      </c>
      <c r="P2573" s="3">
        <f t="shared" si="1570"/>
        <v>0</v>
      </c>
      <c r="R2573" s="3">
        <f t="shared" si="1576"/>
        <v>0</v>
      </c>
      <c r="S2573" s="3">
        <f t="shared" si="1577"/>
        <v>0</v>
      </c>
      <c r="T2573" s="3">
        <f t="shared" si="1578"/>
        <v>0</v>
      </c>
      <c r="U2573" s="3">
        <f t="shared" si="1579"/>
        <v>0</v>
      </c>
    </row>
    <row r="2574" spans="2:21" s="1" customFormat="1" ht="15" hidden="1" customHeight="1" x14ac:dyDescent="0.3">
      <c r="B2574" s="4" t="s">
        <v>4864</v>
      </c>
      <c r="C2574" s="4" t="s">
        <v>4865</v>
      </c>
      <c r="D2574" s="3" t="s">
        <v>28</v>
      </c>
      <c r="E2574" s="18">
        <v>1</v>
      </c>
      <c r="F2574" s="18"/>
      <c r="G2574" s="18"/>
      <c r="H2574" s="18"/>
      <c r="I2574" s="18"/>
      <c r="J2574" s="97">
        <f t="shared" si="1575"/>
        <v>1</v>
      </c>
      <c r="K2574" s="3">
        <v>2300</v>
      </c>
      <c r="L2574" s="3">
        <f t="shared" si="1568"/>
        <v>2300</v>
      </c>
      <c r="M2574" s="3">
        <v>2300</v>
      </c>
      <c r="N2574" s="3">
        <f t="shared" si="1569"/>
        <v>2300</v>
      </c>
      <c r="O2574" s="3">
        <f t="shared" si="1570"/>
        <v>0</v>
      </c>
      <c r="P2574" s="3">
        <f t="shared" si="1570"/>
        <v>0</v>
      </c>
      <c r="R2574" s="3">
        <f t="shared" si="1576"/>
        <v>0</v>
      </c>
      <c r="S2574" s="3">
        <f t="shared" si="1577"/>
        <v>0</v>
      </c>
      <c r="T2574" s="3">
        <f t="shared" si="1578"/>
        <v>0</v>
      </c>
      <c r="U2574" s="3">
        <f t="shared" si="1579"/>
        <v>0</v>
      </c>
    </row>
    <row r="2575" spans="2:21" s="1" customFormat="1" ht="25.2" hidden="1" customHeight="1" x14ac:dyDescent="0.3">
      <c r="B2575" s="10" t="s">
        <v>4866</v>
      </c>
      <c r="C2575" s="10" t="s">
        <v>4867</v>
      </c>
      <c r="D2575" s="11"/>
      <c r="E2575" s="16"/>
      <c r="F2575" s="16"/>
      <c r="G2575" s="16"/>
      <c r="H2575" s="16"/>
      <c r="I2575" s="16"/>
      <c r="J2575" s="16"/>
      <c r="K2575" s="11"/>
      <c r="L2575" s="11">
        <f>SUM(L2576:L2596)</f>
        <v>2988120.0599999996</v>
      </c>
      <c r="M2575" s="11"/>
      <c r="N2575" s="11">
        <f>SUM(N2576:N2596)</f>
        <v>2988120.0599999996</v>
      </c>
      <c r="O2575" s="11"/>
      <c r="P2575" s="11">
        <f>SUM(P2576:P2596)</f>
        <v>0</v>
      </c>
      <c r="R2575" s="11">
        <f t="shared" ref="R2575:U2575" si="1580">SUM(R2576:R2596)</f>
        <v>0</v>
      </c>
      <c r="S2575" s="11">
        <f t="shared" si="1580"/>
        <v>0</v>
      </c>
      <c r="T2575" s="11">
        <f t="shared" si="1580"/>
        <v>0</v>
      </c>
      <c r="U2575" s="11">
        <f t="shared" si="1580"/>
        <v>0</v>
      </c>
    </row>
    <row r="2576" spans="2:21" s="1" customFormat="1" ht="15" hidden="1" customHeight="1" x14ac:dyDescent="0.3">
      <c r="B2576" s="4" t="s">
        <v>4868</v>
      </c>
      <c r="C2576" s="4" t="s">
        <v>4869</v>
      </c>
      <c r="D2576" s="3" t="s">
        <v>28</v>
      </c>
      <c r="E2576" s="18">
        <v>1</v>
      </c>
      <c r="F2576" s="18"/>
      <c r="G2576" s="18"/>
      <c r="H2576" s="18"/>
      <c r="I2576" s="18"/>
      <c r="J2576" s="97">
        <f t="shared" ref="J2576:J2596" si="1581">SUM(E2576:I2576)</f>
        <v>1</v>
      </c>
      <c r="K2576" s="3">
        <v>33265.79</v>
      </c>
      <c r="L2576" s="3">
        <f t="shared" ref="L2576:L2596" si="1582">+ROUND(+IF(J2576="",0,J2576*K2576),2)</f>
        <v>33265.79</v>
      </c>
      <c r="M2576" s="3">
        <v>33265.79</v>
      </c>
      <c r="N2576" s="3">
        <f t="shared" ref="N2576:N2596" si="1583">+ROUND(+IF(J2576="",0,J2576*M2576),2)</f>
        <v>33265.79</v>
      </c>
      <c r="O2576" s="3">
        <f t="shared" ref="O2576:P2596" si="1584">+M2576-K2576</f>
        <v>0</v>
      </c>
      <c r="P2576" s="3">
        <f t="shared" si="1584"/>
        <v>0</v>
      </c>
      <c r="R2576" s="3">
        <f t="shared" ref="R2576:R2596" si="1585">+ROUND($K2576*F2576,2)</f>
        <v>0</v>
      </c>
      <c r="S2576" s="3">
        <f t="shared" ref="S2576:S2596" si="1586">+ROUND($K2576*G2576,2)</f>
        <v>0</v>
      </c>
      <c r="T2576" s="3">
        <f t="shared" ref="T2576:T2596" si="1587">+ROUND($K2576*H2576,2)</f>
        <v>0</v>
      </c>
      <c r="U2576" s="3">
        <f t="shared" ref="U2576:U2596" si="1588">+ROUND($K2576*I2576,2)</f>
        <v>0</v>
      </c>
    </row>
    <row r="2577" spans="2:21" s="1" customFormat="1" ht="15" hidden="1" customHeight="1" x14ac:dyDescent="0.3">
      <c r="B2577" s="4" t="s">
        <v>4870</v>
      </c>
      <c r="C2577" s="4" t="s">
        <v>4871</v>
      </c>
      <c r="D2577" s="3" t="s">
        <v>28</v>
      </c>
      <c r="E2577" s="18">
        <v>31</v>
      </c>
      <c r="F2577" s="18"/>
      <c r="G2577" s="18"/>
      <c r="H2577" s="18"/>
      <c r="I2577" s="18"/>
      <c r="J2577" s="97">
        <f t="shared" si="1581"/>
        <v>31</v>
      </c>
      <c r="K2577" s="3">
        <v>2075.84</v>
      </c>
      <c r="L2577" s="3">
        <f t="shared" si="1582"/>
        <v>64351.040000000001</v>
      </c>
      <c r="M2577" s="3">
        <v>2075.84</v>
      </c>
      <c r="N2577" s="3">
        <f t="shared" si="1583"/>
        <v>64351.040000000001</v>
      </c>
      <c r="O2577" s="3">
        <f t="shared" si="1584"/>
        <v>0</v>
      </c>
      <c r="P2577" s="3">
        <f t="shared" si="1584"/>
        <v>0</v>
      </c>
      <c r="R2577" s="3">
        <f t="shared" si="1585"/>
        <v>0</v>
      </c>
      <c r="S2577" s="3">
        <f t="shared" si="1586"/>
        <v>0</v>
      </c>
      <c r="T2577" s="3">
        <f t="shared" si="1587"/>
        <v>0</v>
      </c>
      <c r="U2577" s="3">
        <f t="shared" si="1588"/>
        <v>0</v>
      </c>
    </row>
    <row r="2578" spans="2:21" s="1" customFormat="1" ht="15" hidden="1" customHeight="1" x14ac:dyDescent="0.3">
      <c r="B2578" s="4" t="s">
        <v>4872</v>
      </c>
      <c r="C2578" s="4" t="s">
        <v>4873</v>
      </c>
      <c r="D2578" s="3" t="s">
        <v>28</v>
      </c>
      <c r="E2578" s="18">
        <v>3</v>
      </c>
      <c r="F2578" s="18"/>
      <c r="G2578" s="18"/>
      <c r="H2578" s="18"/>
      <c r="I2578" s="18"/>
      <c r="J2578" s="97">
        <f t="shared" si="1581"/>
        <v>3</v>
      </c>
      <c r="K2578" s="3">
        <v>5250</v>
      </c>
      <c r="L2578" s="3">
        <f t="shared" si="1582"/>
        <v>15750</v>
      </c>
      <c r="M2578" s="3">
        <v>5250</v>
      </c>
      <c r="N2578" s="3">
        <f t="shared" si="1583"/>
        <v>15750</v>
      </c>
      <c r="O2578" s="3">
        <f t="shared" si="1584"/>
        <v>0</v>
      </c>
      <c r="P2578" s="3">
        <f t="shared" si="1584"/>
        <v>0</v>
      </c>
      <c r="R2578" s="3">
        <f t="shared" si="1585"/>
        <v>0</v>
      </c>
      <c r="S2578" s="3">
        <f t="shared" si="1586"/>
        <v>0</v>
      </c>
      <c r="T2578" s="3">
        <f t="shared" si="1587"/>
        <v>0</v>
      </c>
      <c r="U2578" s="3">
        <f t="shared" si="1588"/>
        <v>0</v>
      </c>
    </row>
    <row r="2579" spans="2:21" s="1" customFormat="1" ht="15" hidden="1" customHeight="1" x14ac:dyDescent="0.3">
      <c r="B2579" s="4" t="s">
        <v>4874</v>
      </c>
      <c r="C2579" s="4" t="s">
        <v>4875</v>
      </c>
      <c r="D2579" s="3" t="s">
        <v>28</v>
      </c>
      <c r="E2579" s="18">
        <v>1</v>
      </c>
      <c r="F2579" s="18"/>
      <c r="G2579" s="18"/>
      <c r="H2579" s="18"/>
      <c r="I2579" s="18"/>
      <c r="J2579" s="97">
        <f t="shared" si="1581"/>
        <v>1</v>
      </c>
      <c r="K2579" s="3">
        <v>2800</v>
      </c>
      <c r="L2579" s="3">
        <f t="shared" si="1582"/>
        <v>2800</v>
      </c>
      <c r="M2579" s="3">
        <v>2800</v>
      </c>
      <c r="N2579" s="3">
        <f t="shared" si="1583"/>
        <v>2800</v>
      </c>
      <c r="O2579" s="3">
        <f t="shared" si="1584"/>
        <v>0</v>
      </c>
      <c r="P2579" s="3">
        <f t="shared" si="1584"/>
        <v>0</v>
      </c>
      <c r="R2579" s="3">
        <f t="shared" si="1585"/>
        <v>0</v>
      </c>
      <c r="S2579" s="3">
        <f t="shared" si="1586"/>
        <v>0</v>
      </c>
      <c r="T2579" s="3">
        <f t="shared" si="1587"/>
        <v>0</v>
      </c>
      <c r="U2579" s="3">
        <f t="shared" si="1588"/>
        <v>0</v>
      </c>
    </row>
    <row r="2580" spans="2:21" s="1" customFormat="1" ht="15" hidden="1" customHeight="1" x14ac:dyDescent="0.3">
      <c r="B2580" s="4" t="s">
        <v>4876</v>
      </c>
      <c r="C2580" s="4" t="s">
        <v>4877</v>
      </c>
      <c r="D2580" s="3" t="s">
        <v>28</v>
      </c>
      <c r="E2580" s="18">
        <v>6</v>
      </c>
      <c r="F2580" s="18"/>
      <c r="G2580" s="18"/>
      <c r="H2580" s="18"/>
      <c r="I2580" s="18"/>
      <c r="J2580" s="97">
        <f t="shared" si="1581"/>
        <v>6</v>
      </c>
      <c r="K2580" s="3">
        <v>13174.89</v>
      </c>
      <c r="L2580" s="3">
        <f t="shared" si="1582"/>
        <v>79049.34</v>
      </c>
      <c r="M2580" s="3">
        <v>13174.89</v>
      </c>
      <c r="N2580" s="3">
        <f t="shared" si="1583"/>
        <v>79049.34</v>
      </c>
      <c r="O2580" s="3">
        <f t="shared" si="1584"/>
        <v>0</v>
      </c>
      <c r="P2580" s="3">
        <f t="shared" si="1584"/>
        <v>0</v>
      </c>
      <c r="R2580" s="3">
        <f t="shared" si="1585"/>
        <v>0</v>
      </c>
      <c r="S2580" s="3">
        <f t="shared" si="1586"/>
        <v>0</v>
      </c>
      <c r="T2580" s="3">
        <f t="shared" si="1587"/>
        <v>0</v>
      </c>
      <c r="U2580" s="3">
        <f t="shared" si="1588"/>
        <v>0</v>
      </c>
    </row>
    <row r="2581" spans="2:21" s="1" customFormat="1" ht="15" hidden="1" customHeight="1" x14ac:dyDescent="0.3">
      <c r="B2581" s="4" t="s">
        <v>4878</v>
      </c>
      <c r="C2581" s="4" t="s">
        <v>4879</v>
      </c>
      <c r="D2581" s="3" t="s">
        <v>28</v>
      </c>
      <c r="E2581" s="18">
        <v>2</v>
      </c>
      <c r="F2581" s="18"/>
      <c r="G2581" s="18"/>
      <c r="H2581" s="18"/>
      <c r="I2581" s="18"/>
      <c r="J2581" s="97">
        <f t="shared" si="1581"/>
        <v>2</v>
      </c>
      <c r="K2581" s="3">
        <v>2625</v>
      </c>
      <c r="L2581" s="3">
        <f t="shared" si="1582"/>
        <v>5250</v>
      </c>
      <c r="M2581" s="3">
        <v>2625</v>
      </c>
      <c r="N2581" s="3">
        <f t="shared" si="1583"/>
        <v>5250</v>
      </c>
      <c r="O2581" s="3">
        <f t="shared" si="1584"/>
        <v>0</v>
      </c>
      <c r="P2581" s="3">
        <f t="shared" si="1584"/>
        <v>0</v>
      </c>
      <c r="R2581" s="3">
        <f t="shared" si="1585"/>
        <v>0</v>
      </c>
      <c r="S2581" s="3">
        <f t="shared" si="1586"/>
        <v>0</v>
      </c>
      <c r="T2581" s="3">
        <f t="shared" si="1587"/>
        <v>0</v>
      </c>
      <c r="U2581" s="3">
        <f t="shared" si="1588"/>
        <v>0</v>
      </c>
    </row>
    <row r="2582" spans="2:21" s="1" customFormat="1" ht="15" hidden="1" customHeight="1" x14ac:dyDescent="0.3">
      <c r="B2582" s="4" t="s">
        <v>4880</v>
      </c>
      <c r="C2582" s="4" t="s">
        <v>4881</v>
      </c>
      <c r="D2582" s="3" t="s">
        <v>28</v>
      </c>
      <c r="E2582" s="18">
        <v>2</v>
      </c>
      <c r="F2582" s="18"/>
      <c r="G2582" s="18"/>
      <c r="H2582" s="18"/>
      <c r="I2582" s="18"/>
      <c r="J2582" s="97">
        <f t="shared" si="1581"/>
        <v>2</v>
      </c>
      <c r="K2582" s="3">
        <v>9433.7800000000007</v>
      </c>
      <c r="L2582" s="3">
        <f t="shared" si="1582"/>
        <v>18867.560000000001</v>
      </c>
      <c r="M2582" s="3">
        <v>9433.7800000000007</v>
      </c>
      <c r="N2582" s="3">
        <f t="shared" si="1583"/>
        <v>18867.560000000001</v>
      </c>
      <c r="O2582" s="3">
        <f t="shared" si="1584"/>
        <v>0</v>
      </c>
      <c r="P2582" s="3">
        <f t="shared" si="1584"/>
        <v>0</v>
      </c>
      <c r="R2582" s="3">
        <f t="shared" si="1585"/>
        <v>0</v>
      </c>
      <c r="S2582" s="3">
        <f t="shared" si="1586"/>
        <v>0</v>
      </c>
      <c r="T2582" s="3">
        <f t="shared" si="1587"/>
        <v>0</v>
      </c>
      <c r="U2582" s="3">
        <f t="shared" si="1588"/>
        <v>0</v>
      </c>
    </row>
    <row r="2583" spans="2:21" s="1" customFormat="1" ht="15" hidden="1" customHeight="1" x14ac:dyDescent="0.3">
      <c r="B2583" s="4" t="s">
        <v>4882</v>
      </c>
      <c r="C2583" s="4" t="s">
        <v>4883</v>
      </c>
      <c r="D2583" s="3" t="s">
        <v>28</v>
      </c>
      <c r="E2583" s="18">
        <v>2</v>
      </c>
      <c r="F2583" s="18"/>
      <c r="G2583" s="18"/>
      <c r="H2583" s="18"/>
      <c r="I2583" s="18"/>
      <c r="J2583" s="97">
        <f t="shared" si="1581"/>
        <v>2</v>
      </c>
      <c r="K2583" s="3">
        <v>3902.2</v>
      </c>
      <c r="L2583" s="3">
        <f t="shared" si="1582"/>
        <v>7804.4</v>
      </c>
      <c r="M2583" s="3">
        <v>3902.2</v>
      </c>
      <c r="N2583" s="3">
        <f t="shared" si="1583"/>
        <v>7804.4</v>
      </c>
      <c r="O2583" s="3">
        <f t="shared" si="1584"/>
        <v>0</v>
      </c>
      <c r="P2583" s="3">
        <f t="shared" si="1584"/>
        <v>0</v>
      </c>
      <c r="R2583" s="3">
        <f t="shared" si="1585"/>
        <v>0</v>
      </c>
      <c r="S2583" s="3">
        <f t="shared" si="1586"/>
        <v>0</v>
      </c>
      <c r="T2583" s="3">
        <f t="shared" si="1587"/>
        <v>0</v>
      </c>
      <c r="U2583" s="3">
        <f t="shared" si="1588"/>
        <v>0</v>
      </c>
    </row>
    <row r="2584" spans="2:21" s="1" customFormat="1" ht="15" hidden="1" customHeight="1" x14ac:dyDescent="0.3">
      <c r="B2584" s="4" t="s">
        <v>4884</v>
      </c>
      <c r="C2584" s="4" t="s">
        <v>4885</v>
      </c>
      <c r="D2584" s="3" t="s">
        <v>28</v>
      </c>
      <c r="E2584" s="18">
        <v>3</v>
      </c>
      <c r="F2584" s="18"/>
      <c r="G2584" s="18"/>
      <c r="H2584" s="18"/>
      <c r="I2584" s="18"/>
      <c r="J2584" s="97">
        <f t="shared" si="1581"/>
        <v>3</v>
      </c>
      <c r="K2584" s="3">
        <v>5427.93</v>
      </c>
      <c r="L2584" s="3">
        <f t="shared" si="1582"/>
        <v>16283.79</v>
      </c>
      <c r="M2584" s="3">
        <v>5427.93</v>
      </c>
      <c r="N2584" s="3">
        <f t="shared" si="1583"/>
        <v>16283.79</v>
      </c>
      <c r="O2584" s="3">
        <f t="shared" si="1584"/>
        <v>0</v>
      </c>
      <c r="P2584" s="3">
        <f t="shared" si="1584"/>
        <v>0</v>
      </c>
      <c r="R2584" s="3">
        <f t="shared" si="1585"/>
        <v>0</v>
      </c>
      <c r="S2584" s="3">
        <f t="shared" si="1586"/>
        <v>0</v>
      </c>
      <c r="T2584" s="3">
        <f t="shared" si="1587"/>
        <v>0</v>
      </c>
      <c r="U2584" s="3">
        <f t="shared" si="1588"/>
        <v>0</v>
      </c>
    </row>
    <row r="2585" spans="2:21" s="1" customFormat="1" ht="15" hidden="1" customHeight="1" x14ac:dyDescent="0.3">
      <c r="B2585" s="4" t="s">
        <v>4886</v>
      </c>
      <c r="C2585" s="4" t="s">
        <v>4887</v>
      </c>
      <c r="D2585" s="3" t="s">
        <v>28</v>
      </c>
      <c r="E2585" s="18">
        <v>2</v>
      </c>
      <c r="F2585" s="18"/>
      <c r="G2585" s="18"/>
      <c r="H2585" s="18"/>
      <c r="I2585" s="18"/>
      <c r="J2585" s="97">
        <f t="shared" si="1581"/>
        <v>2</v>
      </c>
      <c r="K2585" s="3">
        <v>2413.37</v>
      </c>
      <c r="L2585" s="3">
        <f t="shared" si="1582"/>
        <v>4826.74</v>
      </c>
      <c r="M2585" s="3">
        <v>2413.37</v>
      </c>
      <c r="N2585" s="3">
        <f t="shared" si="1583"/>
        <v>4826.74</v>
      </c>
      <c r="O2585" s="3">
        <f t="shared" si="1584"/>
        <v>0</v>
      </c>
      <c r="P2585" s="3">
        <f t="shared" si="1584"/>
        <v>0</v>
      </c>
      <c r="R2585" s="3">
        <f t="shared" si="1585"/>
        <v>0</v>
      </c>
      <c r="S2585" s="3">
        <f t="shared" si="1586"/>
        <v>0</v>
      </c>
      <c r="T2585" s="3">
        <f t="shared" si="1587"/>
        <v>0</v>
      </c>
      <c r="U2585" s="3">
        <f t="shared" si="1588"/>
        <v>0</v>
      </c>
    </row>
    <row r="2586" spans="2:21" s="1" customFormat="1" ht="15" hidden="1" customHeight="1" x14ac:dyDescent="0.3">
      <c r="B2586" s="4" t="s">
        <v>4888</v>
      </c>
      <c r="C2586" s="4" t="s">
        <v>4889</v>
      </c>
      <c r="D2586" s="3" t="s">
        <v>28</v>
      </c>
      <c r="E2586" s="18">
        <v>2</v>
      </c>
      <c r="F2586" s="18"/>
      <c r="G2586" s="18"/>
      <c r="H2586" s="18"/>
      <c r="I2586" s="18"/>
      <c r="J2586" s="97">
        <f t="shared" si="1581"/>
        <v>2</v>
      </c>
      <c r="K2586" s="3">
        <v>7707.76</v>
      </c>
      <c r="L2586" s="3">
        <f t="shared" si="1582"/>
        <v>15415.52</v>
      </c>
      <c r="M2586" s="3">
        <v>7707.76</v>
      </c>
      <c r="N2586" s="3">
        <f t="shared" si="1583"/>
        <v>15415.52</v>
      </c>
      <c r="O2586" s="3">
        <f t="shared" si="1584"/>
        <v>0</v>
      </c>
      <c r="P2586" s="3">
        <f t="shared" si="1584"/>
        <v>0</v>
      </c>
      <c r="R2586" s="3">
        <f t="shared" si="1585"/>
        <v>0</v>
      </c>
      <c r="S2586" s="3">
        <f t="shared" si="1586"/>
        <v>0</v>
      </c>
      <c r="T2586" s="3">
        <f t="shared" si="1587"/>
        <v>0</v>
      </c>
      <c r="U2586" s="3">
        <f t="shared" si="1588"/>
        <v>0</v>
      </c>
    </row>
    <row r="2587" spans="2:21" s="1" customFormat="1" ht="15" hidden="1" customHeight="1" x14ac:dyDescent="0.3">
      <c r="B2587" s="4" t="s">
        <v>4890</v>
      </c>
      <c r="C2587" s="4" t="s">
        <v>4891</v>
      </c>
      <c r="D2587" s="3" t="s">
        <v>28</v>
      </c>
      <c r="E2587" s="18">
        <v>8</v>
      </c>
      <c r="F2587" s="18"/>
      <c r="G2587" s="18"/>
      <c r="H2587" s="18"/>
      <c r="I2587" s="18"/>
      <c r="J2587" s="97">
        <f t="shared" si="1581"/>
        <v>8</v>
      </c>
      <c r="K2587" s="3">
        <v>1200</v>
      </c>
      <c r="L2587" s="3">
        <f t="shared" si="1582"/>
        <v>9600</v>
      </c>
      <c r="M2587" s="3">
        <v>1200</v>
      </c>
      <c r="N2587" s="3">
        <f t="shared" si="1583"/>
        <v>9600</v>
      </c>
      <c r="O2587" s="3">
        <f t="shared" si="1584"/>
        <v>0</v>
      </c>
      <c r="P2587" s="3">
        <f t="shared" si="1584"/>
        <v>0</v>
      </c>
      <c r="R2587" s="3">
        <f t="shared" si="1585"/>
        <v>0</v>
      </c>
      <c r="S2587" s="3">
        <f t="shared" si="1586"/>
        <v>0</v>
      </c>
      <c r="T2587" s="3">
        <f t="shared" si="1587"/>
        <v>0</v>
      </c>
      <c r="U2587" s="3">
        <f t="shared" si="1588"/>
        <v>0</v>
      </c>
    </row>
    <row r="2588" spans="2:21" s="1" customFormat="1" ht="15" hidden="1" customHeight="1" x14ac:dyDescent="0.3">
      <c r="B2588" s="4" t="s">
        <v>4892</v>
      </c>
      <c r="C2588" s="4" t="s">
        <v>4893</v>
      </c>
      <c r="D2588" s="3" t="s">
        <v>28</v>
      </c>
      <c r="E2588" s="18">
        <v>60</v>
      </c>
      <c r="F2588" s="18"/>
      <c r="G2588" s="18"/>
      <c r="H2588" s="18"/>
      <c r="I2588" s="18"/>
      <c r="J2588" s="97">
        <f t="shared" si="1581"/>
        <v>60</v>
      </c>
      <c r="K2588" s="3">
        <v>4199.5</v>
      </c>
      <c r="L2588" s="3">
        <f t="shared" si="1582"/>
        <v>251970</v>
      </c>
      <c r="M2588" s="3">
        <v>4199.5</v>
      </c>
      <c r="N2588" s="3">
        <f t="shared" si="1583"/>
        <v>251970</v>
      </c>
      <c r="O2588" s="3">
        <f t="shared" si="1584"/>
        <v>0</v>
      </c>
      <c r="P2588" s="3">
        <f t="shared" si="1584"/>
        <v>0</v>
      </c>
      <c r="R2588" s="3">
        <f t="shared" si="1585"/>
        <v>0</v>
      </c>
      <c r="S2588" s="3">
        <f t="shared" si="1586"/>
        <v>0</v>
      </c>
      <c r="T2588" s="3">
        <f t="shared" si="1587"/>
        <v>0</v>
      </c>
      <c r="U2588" s="3">
        <f t="shared" si="1588"/>
        <v>0</v>
      </c>
    </row>
    <row r="2589" spans="2:21" s="1" customFormat="1" ht="15" hidden="1" customHeight="1" x14ac:dyDescent="0.3">
      <c r="B2589" s="4" t="s">
        <v>4894</v>
      </c>
      <c r="C2589" s="4" t="s">
        <v>4895</v>
      </c>
      <c r="D2589" s="3" t="s">
        <v>28</v>
      </c>
      <c r="E2589" s="18">
        <v>2</v>
      </c>
      <c r="F2589" s="18"/>
      <c r="G2589" s="18"/>
      <c r="H2589" s="18"/>
      <c r="I2589" s="18"/>
      <c r="J2589" s="97">
        <f t="shared" si="1581"/>
        <v>2</v>
      </c>
      <c r="K2589" s="3">
        <v>27615</v>
      </c>
      <c r="L2589" s="3">
        <f t="shared" si="1582"/>
        <v>55230</v>
      </c>
      <c r="M2589" s="3">
        <v>27615</v>
      </c>
      <c r="N2589" s="3">
        <f t="shared" si="1583"/>
        <v>55230</v>
      </c>
      <c r="O2589" s="3">
        <f t="shared" si="1584"/>
        <v>0</v>
      </c>
      <c r="P2589" s="3">
        <f t="shared" si="1584"/>
        <v>0</v>
      </c>
      <c r="R2589" s="3">
        <f t="shared" si="1585"/>
        <v>0</v>
      </c>
      <c r="S2589" s="3">
        <f t="shared" si="1586"/>
        <v>0</v>
      </c>
      <c r="T2589" s="3">
        <f t="shared" si="1587"/>
        <v>0</v>
      </c>
      <c r="U2589" s="3">
        <f t="shared" si="1588"/>
        <v>0</v>
      </c>
    </row>
    <row r="2590" spans="2:21" s="1" customFormat="1" ht="15" hidden="1" customHeight="1" x14ac:dyDescent="0.3">
      <c r="B2590" s="4" t="s">
        <v>4896</v>
      </c>
      <c r="C2590" s="4" t="s">
        <v>4897</v>
      </c>
      <c r="D2590" s="3" t="s">
        <v>28</v>
      </c>
      <c r="E2590" s="18">
        <v>152</v>
      </c>
      <c r="F2590" s="18"/>
      <c r="G2590" s="18"/>
      <c r="H2590" s="18"/>
      <c r="I2590" s="18"/>
      <c r="J2590" s="97">
        <f t="shared" si="1581"/>
        <v>152</v>
      </c>
      <c r="K2590" s="3">
        <v>5334.7</v>
      </c>
      <c r="L2590" s="3">
        <f t="shared" si="1582"/>
        <v>810874.4</v>
      </c>
      <c r="M2590" s="3">
        <v>5334.7</v>
      </c>
      <c r="N2590" s="3">
        <f t="shared" si="1583"/>
        <v>810874.4</v>
      </c>
      <c r="O2590" s="3">
        <f t="shared" si="1584"/>
        <v>0</v>
      </c>
      <c r="P2590" s="3">
        <f t="shared" si="1584"/>
        <v>0</v>
      </c>
      <c r="R2590" s="3">
        <f t="shared" si="1585"/>
        <v>0</v>
      </c>
      <c r="S2590" s="3">
        <f t="shared" si="1586"/>
        <v>0</v>
      </c>
      <c r="T2590" s="3">
        <f t="shared" si="1587"/>
        <v>0</v>
      </c>
      <c r="U2590" s="3">
        <f t="shared" si="1588"/>
        <v>0</v>
      </c>
    </row>
    <row r="2591" spans="2:21" s="1" customFormat="1" ht="15" hidden="1" customHeight="1" x14ac:dyDescent="0.3">
      <c r="B2591" s="4" t="s">
        <v>4898</v>
      </c>
      <c r="C2591" s="4" t="s">
        <v>4899</v>
      </c>
      <c r="D2591" s="3" t="s">
        <v>28</v>
      </c>
      <c r="E2591" s="18">
        <v>26</v>
      </c>
      <c r="F2591" s="18"/>
      <c r="G2591" s="18"/>
      <c r="H2591" s="18"/>
      <c r="I2591" s="18"/>
      <c r="J2591" s="97">
        <f t="shared" si="1581"/>
        <v>26</v>
      </c>
      <c r="K2591" s="3">
        <v>6437.36</v>
      </c>
      <c r="L2591" s="3">
        <f t="shared" si="1582"/>
        <v>167371.35999999999</v>
      </c>
      <c r="M2591" s="3">
        <v>6437.36</v>
      </c>
      <c r="N2591" s="3">
        <f t="shared" si="1583"/>
        <v>167371.35999999999</v>
      </c>
      <c r="O2591" s="3">
        <f t="shared" si="1584"/>
        <v>0</v>
      </c>
      <c r="P2591" s="3">
        <f t="shared" si="1584"/>
        <v>0</v>
      </c>
      <c r="R2591" s="3">
        <f t="shared" si="1585"/>
        <v>0</v>
      </c>
      <c r="S2591" s="3">
        <f t="shared" si="1586"/>
        <v>0</v>
      </c>
      <c r="T2591" s="3">
        <f t="shared" si="1587"/>
        <v>0</v>
      </c>
      <c r="U2591" s="3">
        <f t="shared" si="1588"/>
        <v>0</v>
      </c>
    </row>
    <row r="2592" spans="2:21" s="1" customFormat="1" ht="15" hidden="1" customHeight="1" x14ac:dyDescent="0.3">
      <c r="B2592" s="4" t="s">
        <v>4900</v>
      </c>
      <c r="C2592" s="4" t="s">
        <v>4901</v>
      </c>
      <c r="D2592" s="3" t="s">
        <v>28</v>
      </c>
      <c r="E2592" s="18">
        <v>3</v>
      </c>
      <c r="F2592" s="18"/>
      <c r="G2592" s="18"/>
      <c r="H2592" s="18"/>
      <c r="I2592" s="18"/>
      <c r="J2592" s="97">
        <f t="shared" si="1581"/>
        <v>3</v>
      </c>
      <c r="K2592" s="3">
        <v>7325</v>
      </c>
      <c r="L2592" s="3">
        <f t="shared" si="1582"/>
        <v>21975</v>
      </c>
      <c r="M2592" s="3">
        <v>7325</v>
      </c>
      <c r="N2592" s="3">
        <f t="shared" si="1583"/>
        <v>21975</v>
      </c>
      <c r="O2592" s="3">
        <f t="shared" si="1584"/>
        <v>0</v>
      </c>
      <c r="P2592" s="3">
        <f t="shared" si="1584"/>
        <v>0</v>
      </c>
      <c r="R2592" s="3">
        <f t="shared" si="1585"/>
        <v>0</v>
      </c>
      <c r="S2592" s="3">
        <f t="shared" si="1586"/>
        <v>0</v>
      </c>
      <c r="T2592" s="3">
        <f t="shared" si="1587"/>
        <v>0</v>
      </c>
      <c r="U2592" s="3">
        <f t="shared" si="1588"/>
        <v>0</v>
      </c>
    </row>
    <row r="2593" spans="2:21" s="1" customFormat="1" ht="15" hidden="1" customHeight="1" x14ac:dyDescent="0.3">
      <c r="B2593" s="4" t="s">
        <v>4902</v>
      </c>
      <c r="C2593" s="4" t="s">
        <v>4903</v>
      </c>
      <c r="D2593" s="3" t="s">
        <v>28</v>
      </c>
      <c r="E2593" s="18">
        <v>1</v>
      </c>
      <c r="F2593" s="18"/>
      <c r="G2593" s="18"/>
      <c r="H2593" s="18"/>
      <c r="I2593" s="18"/>
      <c r="J2593" s="97">
        <f t="shared" si="1581"/>
        <v>1</v>
      </c>
      <c r="K2593" s="3">
        <v>3780</v>
      </c>
      <c r="L2593" s="3">
        <f t="shared" si="1582"/>
        <v>3780</v>
      </c>
      <c r="M2593" s="3">
        <v>3780</v>
      </c>
      <c r="N2593" s="3">
        <f t="shared" si="1583"/>
        <v>3780</v>
      </c>
      <c r="O2593" s="3">
        <f t="shared" si="1584"/>
        <v>0</v>
      </c>
      <c r="P2593" s="3">
        <f t="shared" si="1584"/>
        <v>0</v>
      </c>
      <c r="R2593" s="3">
        <f t="shared" si="1585"/>
        <v>0</v>
      </c>
      <c r="S2593" s="3">
        <f t="shared" si="1586"/>
        <v>0</v>
      </c>
      <c r="T2593" s="3">
        <f t="shared" si="1587"/>
        <v>0</v>
      </c>
      <c r="U2593" s="3">
        <f t="shared" si="1588"/>
        <v>0</v>
      </c>
    </row>
    <row r="2594" spans="2:21" s="1" customFormat="1" ht="15" hidden="1" customHeight="1" x14ac:dyDescent="0.3">
      <c r="B2594" s="4" t="s">
        <v>4904</v>
      </c>
      <c r="C2594" s="4" t="s">
        <v>4905</v>
      </c>
      <c r="D2594" s="3" t="s">
        <v>28</v>
      </c>
      <c r="E2594" s="18">
        <v>14</v>
      </c>
      <c r="F2594" s="18"/>
      <c r="G2594" s="18"/>
      <c r="H2594" s="18"/>
      <c r="I2594" s="18"/>
      <c r="J2594" s="97">
        <f t="shared" si="1581"/>
        <v>14</v>
      </c>
      <c r="K2594" s="3">
        <v>78690.880000000005</v>
      </c>
      <c r="L2594" s="3">
        <f t="shared" si="1582"/>
        <v>1101672.32</v>
      </c>
      <c r="M2594" s="3">
        <v>78690.880000000005</v>
      </c>
      <c r="N2594" s="3">
        <f t="shared" si="1583"/>
        <v>1101672.32</v>
      </c>
      <c r="O2594" s="3">
        <f t="shared" si="1584"/>
        <v>0</v>
      </c>
      <c r="P2594" s="3">
        <f t="shared" si="1584"/>
        <v>0</v>
      </c>
      <c r="R2594" s="3">
        <f t="shared" si="1585"/>
        <v>0</v>
      </c>
      <c r="S2594" s="3">
        <f t="shared" si="1586"/>
        <v>0</v>
      </c>
      <c r="T2594" s="3">
        <f t="shared" si="1587"/>
        <v>0</v>
      </c>
      <c r="U2594" s="3">
        <f t="shared" si="1588"/>
        <v>0</v>
      </c>
    </row>
    <row r="2595" spans="2:21" s="1" customFormat="1" ht="15" hidden="1" customHeight="1" x14ac:dyDescent="0.3">
      <c r="B2595" s="4" t="s">
        <v>4906</v>
      </c>
      <c r="C2595" s="4" t="s">
        <v>4907</v>
      </c>
      <c r="D2595" s="3" t="s">
        <v>28</v>
      </c>
      <c r="E2595" s="18">
        <v>37</v>
      </c>
      <c r="F2595" s="18"/>
      <c r="G2595" s="18"/>
      <c r="H2595" s="18"/>
      <c r="I2595" s="18"/>
      <c r="J2595" s="97">
        <f t="shared" si="1581"/>
        <v>37</v>
      </c>
      <c r="K2595" s="3">
        <v>3564.4</v>
      </c>
      <c r="L2595" s="3">
        <f t="shared" si="1582"/>
        <v>131882.79999999999</v>
      </c>
      <c r="M2595" s="3">
        <v>3564.4</v>
      </c>
      <c r="N2595" s="3">
        <f t="shared" si="1583"/>
        <v>131882.79999999999</v>
      </c>
      <c r="O2595" s="3">
        <f t="shared" si="1584"/>
        <v>0</v>
      </c>
      <c r="P2595" s="3">
        <f t="shared" si="1584"/>
        <v>0</v>
      </c>
      <c r="R2595" s="3">
        <f t="shared" si="1585"/>
        <v>0</v>
      </c>
      <c r="S2595" s="3">
        <f t="shared" si="1586"/>
        <v>0</v>
      </c>
      <c r="T2595" s="3">
        <f t="shared" si="1587"/>
        <v>0</v>
      </c>
      <c r="U2595" s="3">
        <f t="shared" si="1588"/>
        <v>0</v>
      </c>
    </row>
    <row r="2596" spans="2:21" s="1" customFormat="1" ht="15" hidden="1" customHeight="1" x14ac:dyDescent="0.3">
      <c r="B2596" s="4" t="s">
        <v>4908</v>
      </c>
      <c r="C2596" s="4" t="s">
        <v>4909</v>
      </c>
      <c r="D2596" s="3" t="s">
        <v>28</v>
      </c>
      <c r="E2596" s="18">
        <v>9</v>
      </c>
      <c r="F2596" s="18"/>
      <c r="G2596" s="18"/>
      <c r="H2596" s="18"/>
      <c r="I2596" s="18"/>
      <c r="J2596" s="97">
        <f t="shared" si="1581"/>
        <v>9</v>
      </c>
      <c r="K2596" s="3">
        <v>18900</v>
      </c>
      <c r="L2596" s="3">
        <f t="shared" si="1582"/>
        <v>170100</v>
      </c>
      <c r="M2596" s="3">
        <v>18900</v>
      </c>
      <c r="N2596" s="3">
        <f t="shared" si="1583"/>
        <v>170100</v>
      </c>
      <c r="O2596" s="3">
        <f t="shared" si="1584"/>
        <v>0</v>
      </c>
      <c r="P2596" s="3">
        <f t="shared" si="1584"/>
        <v>0</v>
      </c>
      <c r="R2596" s="3">
        <f t="shared" si="1585"/>
        <v>0</v>
      </c>
      <c r="S2596" s="3">
        <f t="shared" si="1586"/>
        <v>0</v>
      </c>
      <c r="T2596" s="3">
        <f t="shared" si="1587"/>
        <v>0</v>
      </c>
      <c r="U2596" s="3">
        <f t="shared" si="1588"/>
        <v>0</v>
      </c>
    </row>
    <row r="2597" spans="2:21" s="1" customFormat="1" ht="25.2" hidden="1" customHeight="1" x14ac:dyDescent="0.3">
      <c r="B2597" s="10" t="s">
        <v>4910</v>
      </c>
      <c r="C2597" s="10" t="s">
        <v>4911</v>
      </c>
      <c r="D2597" s="11"/>
      <c r="E2597" s="16"/>
      <c r="F2597" s="16"/>
      <c r="G2597" s="16"/>
      <c r="H2597" s="16"/>
      <c r="I2597" s="16"/>
      <c r="J2597" s="16"/>
      <c r="K2597" s="11"/>
      <c r="L2597" s="11">
        <f>SUM(L2598:L2647)</f>
        <v>1780966.94</v>
      </c>
      <c r="M2597" s="11"/>
      <c r="N2597" s="11">
        <f>SUM(N2598:N2647)</f>
        <v>1780966.94</v>
      </c>
      <c r="O2597" s="11"/>
      <c r="P2597" s="11">
        <f>SUM(P2598:P2647)</f>
        <v>0</v>
      </c>
      <c r="R2597" s="11">
        <f t="shared" ref="R2597:U2597" si="1589">SUM(R2598:R2647)</f>
        <v>0</v>
      </c>
      <c r="S2597" s="11">
        <f t="shared" si="1589"/>
        <v>0</v>
      </c>
      <c r="T2597" s="11">
        <f t="shared" si="1589"/>
        <v>0</v>
      </c>
      <c r="U2597" s="11">
        <f t="shared" si="1589"/>
        <v>0</v>
      </c>
    </row>
    <row r="2598" spans="2:21" s="1" customFormat="1" ht="15" hidden="1" customHeight="1" x14ac:dyDescent="0.3">
      <c r="B2598" s="4" t="s">
        <v>4912</v>
      </c>
      <c r="C2598" s="4" t="s">
        <v>4913</v>
      </c>
      <c r="D2598" s="3" t="s">
        <v>28</v>
      </c>
      <c r="E2598" s="18">
        <v>3</v>
      </c>
      <c r="F2598" s="18"/>
      <c r="G2598" s="18"/>
      <c r="H2598" s="18"/>
      <c r="I2598" s="18"/>
      <c r="J2598" s="97">
        <f t="shared" ref="J2598:J2629" si="1590">SUM(E2598:I2598)</f>
        <v>3</v>
      </c>
      <c r="K2598" s="3">
        <v>2559.9</v>
      </c>
      <c r="L2598" s="3">
        <f t="shared" ref="L2598:L2647" si="1591">+ROUND(+IF(J2598="",0,J2598*K2598),2)</f>
        <v>7679.7</v>
      </c>
      <c r="M2598" s="3">
        <v>2559.9</v>
      </c>
      <c r="N2598" s="3">
        <f t="shared" ref="N2598:N2647" si="1592">+ROUND(+IF(J2598="",0,J2598*M2598),2)</f>
        <v>7679.7</v>
      </c>
      <c r="O2598" s="3">
        <f t="shared" ref="O2598:P2647" si="1593">+M2598-K2598</f>
        <v>0</v>
      </c>
      <c r="P2598" s="3">
        <f t="shared" si="1593"/>
        <v>0</v>
      </c>
      <c r="R2598" s="3">
        <f t="shared" ref="R2598:R2629" si="1594">+ROUND($K2598*F2598,2)</f>
        <v>0</v>
      </c>
      <c r="S2598" s="3">
        <f t="shared" ref="S2598:S2629" si="1595">+ROUND($K2598*G2598,2)</f>
        <v>0</v>
      </c>
      <c r="T2598" s="3">
        <f t="shared" ref="T2598:T2629" si="1596">+ROUND($K2598*H2598,2)</f>
        <v>0</v>
      </c>
      <c r="U2598" s="3">
        <f t="shared" ref="U2598:U2629" si="1597">+ROUND($K2598*I2598,2)</f>
        <v>0</v>
      </c>
    </row>
    <row r="2599" spans="2:21" s="1" customFormat="1" ht="15" hidden="1" customHeight="1" x14ac:dyDescent="0.3">
      <c r="B2599" s="4" t="s">
        <v>4914</v>
      </c>
      <c r="C2599" s="4" t="s">
        <v>4915</v>
      </c>
      <c r="D2599" s="3" t="s">
        <v>28</v>
      </c>
      <c r="E2599" s="18">
        <v>47</v>
      </c>
      <c r="F2599" s="18"/>
      <c r="G2599" s="18"/>
      <c r="H2599" s="18"/>
      <c r="I2599" s="18"/>
      <c r="J2599" s="97">
        <f t="shared" si="1590"/>
        <v>47</v>
      </c>
      <c r="K2599" s="3">
        <v>2500</v>
      </c>
      <c r="L2599" s="3">
        <f t="shared" si="1591"/>
        <v>117500</v>
      </c>
      <c r="M2599" s="3">
        <v>2500</v>
      </c>
      <c r="N2599" s="3">
        <f t="shared" si="1592"/>
        <v>117500</v>
      </c>
      <c r="O2599" s="3">
        <f t="shared" si="1593"/>
        <v>0</v>
      </c>
      <c r="P2599" s="3">
        <f t="shared" si="1593"/>
        <v>0</v>
      </c>
      <c r="R2599" s="3">
        <f t="shared" si="1594"/>
        <v>0</v>
      </c>
      <c r="S2599" s="3">
        <f t="shared" si="1595"/>
        <v>0</v>
      </c>
      <c r="T2599" s="3">
        <f t="shared" si="1596"/>
        <v>0</v>
      </c>
      <c r="U2599" s="3">
        <f t="shared" si="1597"/>
        <v>0</v>
      </c>
    </row>
    <row r="2600" spans="2:21" s="1" customFormat="1" ht="15" hidden="1" customHeight="1" x14ac:dyDescent="0.3">
      <c r="B2600" s="4" t="s">
        <v>4916</v>
      </c>
      <c r="C2600" s="4" t="s">
        <v>4917</v>
      </c>
      <c r="D2600" s="3" t="s">
        <v>28</v>
      </c>
      <c r="E2600" s="18">
        <v>45</v>
      </c>
      <c r="F2600" s="18"/>
      <c r="G2600" s="18"/>
      <c r="H2600" s="18"/>
      <c r="I2600" s="18"/>
      <c r="J2600" s="97">
        <f t="shared" si="1590"/>
        <v>45</v>
      </c>
      <c r="K2600" s="3">
        <v>4200</v>
      </c>
      <c r="L2600" s="3">
        <f t="shared" si="1591"/>
        <v>189000</v>
      </c>
      <c r="M2600" s="3">
        <v>4200</v>
      </c>
      <c r="N2600" s="3">
        <f t="shared" si="1592"/>
        <v>189000</v>
      </c>
      <c r="O2600" s="3">
        <f t="shared" si="1593"/>
        <v>0</v>
      </c>
      <c r="P2600" s="3">
        <f t="shared" si="1593"/>
        <v>0</v>
      </c>
      <c r="R2600" s="3">
        <f t="shared" si="1594"/>
        <v>0</v>
      </c>
      <c r="S2600" s="3">
        <f t="shared" si="1595"/>
        <v>0</v>
      </c>
      <c r="T2600" s="3">
        <f t="shared" si="1596"/>
        <v>0</v>
      </c>
      <c r="U2600" s="3">
        <f t="shared" si="1597"/>
        <v>0</v>
      </c>
    </row>
    <row r="2601" spans="2:21" s="1" customFormat="1" ht="15" hidden="1" customHeight="1" x14ac:dyDescent="0.3">
      <c r="B2601" s="4" t="s">
        <v>4918</v>
      </c>
      <c r="C2601" s="4" t="s">
        <v>4919</v>
      </c>
      <c r="D2601" s="3" t="s">
        <v>28</v>
      </c>
      <c r="E2601" s="18">
        <v>13</v>
      </c>
      <c r="F2601" s="18"/>
      <c r="G2601" s="18"/>
      <c r="H2601" s="18"/>
      <c r="I2601" s="18"/>
      <c r="J2601" s="97">
        <f t="shared" si="1590"/>
        <v>13</v>
      </c>
      <c r="K2601" s="3">
        <v>5619</v>
      </c>
      <c r="L2601" s="3">
        <f t="shared" si="1591"/>
        <v>73047</v>
      </c>
      <c r="M2601" s="3">
        <v>5619</v>
      </c>
      <c r="N2601" s="3">
        <f t="shared" si="1592"/>
        <v>73047</v>
      </c>
      <c r="O2601" s="3">
        <f t="shared" si="1593"/>
        <v>0</v>
      </c>
      <c r="P2601" s="3">
        <f t="shared" si="1593"/>
        <v>0</v>
      </c>
      <c r="R2601" s="3">
        <f t="shared" si="1594"/>
        <v>0</v>
      </c>
      <c r="S2601" s="3">
        <f t="shared" si="1595"/>
        <v>0</v>
      </c>
      <c r="T2601" s="3">
        <f t="shared" si="1596"/>
        <v>0</v>
      </c>
      <c r="U2601" s="3">
        <f t="shared" si="1597"/>
        <v>0</v>
      </c>
    </row>
    <row r="2602" spans="2:21" s="1" customFormat="1" ht="15" hidden="1" customHeight="1" x14ac:dyDescent="0.3">
      <c r="B2602" s="4" t="s">
        <v>4920</v>
      </c>
      <c r="C2602" s="4" t="s">
        <v>4921</v>
      </c>
      <c r="D2602" s="3" t="s">
        <v>28</v>
      </c>
      <c r="E2602" s="18">
        <v>19</v>
      </c>
      <c r="F2602" s="18"/>
      <c r="G2602" s="18"/>
      <c r="H2602" s="18"/>
      <c r="I2602" s="18"/>
      <c r="J2602" s="97">
        <f t="shared" si="1590"/>
        <v>19</v>
      </c>
      <c r="K2602" s="3">
        <v>5518.07</v>
      </c>
      <c r="L2602" s="3">
        <f t="shared" si="1591"/>
        <v>104843.33</v>
      </c>
      <c r="M2602" s="3">
        <v>5518.07</v>
      </c>
      <c r="N2602" s="3">
        <f t="shared" si="1592"/>
        <v>104843.33</v>
      </c>
      <c r="O2602" s="3">
        <f t="shared" si="1593"/>
        <v>0</v>
      </c>
      <c r="P2602" s="3">
        <f t="shared" si="1593"/>
        <v>0</v>
      </c>
      <c r="R2602" s="3">
        <f t="shared" si="1594"/>
        <v>0</v>
      </c>
      <c r="S2602" s="3">
        <f t="shared" si="1595"/>
        <v>0</v>
      </c>
      <c r="T2602" s="3">
        <f t="shared" si="1596"/>
        <v>0</v>
      </c>
      <c r="U2602" s="3">
        <f t="shared" si="1597"/>
        <v>0</v>
      </c>
    </row>
    <row r="2603" spans="2:21" s="1" customFormat="1" ht="15" hidden="1" customHeight="1" x14ac:dyDescent="0.3">
      <c r="B2603" s="4" t="s">
        <v>4922</v>
      </c>
      <c r="C2603" s="4" t="s">
        <v>4923</v>
      </c>
      <c r="D2603" s="3" t="s">
        <v>28</v>
      </c>
      <c r="E2603" s="18">
        <v>25</v>
      </c>
      <c r="F2603" s="18"/>
      <c r="G2603" s="18"/>
      <c r="H2603" s="18"/>
      <c r="I2603" s="18"/>
      <c r="J2603" s="97">
        <f t="shared" si="1590"/>
        <v>25</v>
      </c>
      <c r="K2603" s="3">
        <v>5771</v>
      </c>
      <c r="L2603" s="3">
        <f t="shared" si="1591"/>
        <v>144275</v>
      </c>
      <c r="M2603" s="3">
        <v>5771</v>
      </c>
      <c r="N2603" s="3">
        <f t="shared" si="1592"/>
        <v>144275</v>
      </c>
      <c r="O2603" s="3">
        <f t="shared" si="1593"/>
        <v>0</v>
      </c>
      <c r="P2603" s="3">
        <f t="shared" si="1593"/>
        <v>0</v>
      </c>
      <c r="R2603" s="3">
        <f t="shared" si="1594"/>
        <v>0</v>
      </c>
      <c r="S2603" s="3">
        <f t="shared" si="1595"/>
        <v>0</v>
      </c>
      <c r="T2603" s="3">
        <f t="shared" si="1596"/>
        <v>0</v>
      </c>
      <c r="U2603" s="3">
        <f t="shared" si="1597"/>
        <v>0</v>
      </c>
    </row>
    <row r="2604" spans="2:21" s="1" customFormat="1" ht="15" hidden="1" customHeight="1" x14ac:dyDescent="0.3">
      <c r="B2604" s="4" t="s">
        <v>4924</v>
      </c>
      <c r="C2604" s="4" t="s">
        <v>4925</v>
      </c>
      <c r="D2604" s="3" t="s">
        <v>28</v>
      </c>
      <c r="E2604" s="18">
        <v>2</v>
      </c>
      <c r="F2604" s="18"/>
      <c r="G2604" s="18"/>
      <c r="H2604" s="18"/>
      <c r="I2604" s="18"/>
      <c r="J2604" s="97">
        <f t="shared" si="1590"/>
        <v>2</v>
      </c>
      <c r="K2604" s="3">
        <v>10466.200000000001</v>
      </c>
      <c r="L2604" s="3">
        <f t="shared" si="1591"/>
        <v>20932.400000000001</v>
      </c>
      <c r="M2604" s="3">
        <v>10466.200000000001</v>
      </c>
      <c r="N2604" s="3">
        <f t="shared" si="1592"/>
        <v>20932.400000000001</v>
      </c>
      <c r="O2604" s="3">
        <f t="shared" si="1593"/>
        <v>0</v>
      </c>
      <c r="P2604" s="3">
        <f t="shared" si="1593"/>
        <v>0</v>
      </c>
      <c r="R2604" s="3">
        <f t="shared" si="1594"/>
        <v>0</v>
      </c>
      <c r="S2604" s="3">
        <f t="shared" si="1595"/>
        <v>0</v>
      </c>
      <c r="T2604" s="3">
        <f t="shared" si="1596"/>
        <v>0</v>
      </c>
      <c r="U2604" s="3">
        <f t="shared" si="1597"/>
        <v>0</v>
      </c>
    </row>
    <row r="2605" spans="2:21" s="1" customFormat="1" ht="15" hidden="1" customHeight="1" x14ac:dyDescent="0.3">
      <c r="B2605" s="4" t="s">
        <v>4926</v>
      </c>
      <c r="C2605" s="4" t="s">
        <v>4927</v>
      </c>
      <c r="D2605" s="3" t="s">
        <v>28</v>
      </c>
      <c r="E2605" s="18">
        <v>3</v>
      </c>
      <c r="F2605" s="18"/>
      <c r="G2605" s="18"/>
      <c r="H2605" s="18"/>
      <c r="I2605" s="18"/>
      <c r="J2605" s="97">
        <f t="shared" si="1590"/>
        <v>3</v>
      </c>
      <c r="K2605" s="3">
        <v>6902</v>
      </c>
      <c r="L2605" s="3">
        <f t="shared" si="1591"/>
        <v>20706</v>
      </c>
      <c r="M2605" s="3">
        <v>6902</v>
      </c>
      <c r="N2605" s="3">
        <f t="shared" si="1592"/>
        <v>20706</v>
      </c>
      <c r="O2605" s="3">
        <f t="shared" si="1593"/>
        <v>0</v>
      </c>
      <c r="P2605" s="3">
        <f t="shared" si="1593"/>
        <v>0</v>
      </c>
      <c r="R2605" s="3">
        <f t="shared" si="1594"/>
        <v>0</v>
      </c>
      <c r="S2605" s="3">
        <f t="shared" si="1595"/>
        <v>0</v>
      </c>
      <c r="T2605" s="3">
        <f t="shared" si="1596"/>
        <v>0</v>
      </c>
      <c r="U2605" s="3">
        <f t="shared" si="1597"/>
        <v>0</v>
      </c>
    </row>
    <row r="2606" spans="2:21" s="1" customFormat="1" ht="15" hidden="1" customHeight="1" x14ac:dyDescent="0.3">
      <c r="B2606" s="4" t="s">
        <v>4928</v>
      </c>
      <c r="C2606" s="4" t="s">
        <v>4929</v>
      </c>
      <c r="D2606" s="3" t="s">
        <v>28</v>
      </c>
      <c r="E2606" s="18">
        <v>4</v>
      </c>
      <c r="F2606" s="18"/>
      <c r="G2606" s="18"/>
      <c r="H2606" s="18"/>
      <c r="I2606" s="18"/>
      <c r="J2606" s="97">
        <f t="shared" si="1590"/>
        <v>4</v>
      </c>
      <c r="K2606" s="3">
        <v>14874</v>
      </c>
      <c r="L2606" s="3">
        <f t="shared" si="1591"/>
        <v>59496</v>
      </c>
      <c r="M2606" s="3">
        <v>14874</v>
      </c>
      <c r="N2606" s="3">
        <f t="shared" si="1592"/>
        <v>59496</v>
      </c>
      <c r="O2606" s="3">
        <f t="shared" si="1593"/>
        <v>0</v>
      </c>
      <c r="P2606" s="3">
        <f t="shared" si="1593"/>
        <v>0</v>
      </c>
      <c r="R2606" s="3">
        <f t="shared" si="1594"/>
        <v>0</v>
      </c>
      <c r="S2606" s="3">
        <f t="shared" si="1595"/>
        <v>0</v>
      </c>
      <c r="T2606" s="3">
        <f t="shared" si="1596"/>
        <v>0</v>
      </c>
      <c r="U2606" s="3">
        <f t="shared" si="1597"/>
        <v>0</v>
      </c>
    </row>
    <row r="2607" spans="2:21" s="1" customFormat="1" ht="15" hidden="1" customHeight="1" x14ac:dyDescent="0.3">
      <c r="B2607" s="4" t="s">
        <v>4930</v>
      </c>
      <c r="C2607" s="4" t="s">
        <v>4931</v>
      </c>
      <c r="D2607" s="3" t="s">
        <v>28</v>
      </c>
      <c r="E2607" s="18">
        <v>4</v>
      </c>
      <c r="F2607" s="18"/>
      <c r="G2607" s="18"/>
      <c r="H2607" s="18"/>
      <c r="I2607" s="18"/>
      <c r="J2607" s="97">
        <f t="shared" si="1590"/>
        <v>4</v>
      </c>
      <c r="K2607" s="3">
        <v>10065</v>
      </c>
      <c r="L2607" s="3">
        <f t="shared" si="1591"/>
        <v>40260</v>
      </c>
      <c r="M2607" s="3">
        <v>10065</v>
      </c>
      <c r="N2607" s="3">
        <f t="shared" si="1592"/>
        <v>40260</v>
      </c>
      <c r="O2607" s="3">
        <f t="shared" si="1593"/>
        <v>0</v>
      </c>
      <c r="P2607" s="3">
        <f t="shared" si="1593"/>
        <v>0</v>
      </c>
      <c r="R2607" s="3">
        <f t="shared" si="1594"/>
        <v>0</v>
      </c>
      <c r="S2607" s="3">
        <f t="shared" si="1595"/>
        <v>0</v>
      </c>
      <c r="T2607" s="3">
        <f t="shared" si="1596"/>
        <v>0</v>
      </c>
      <c r="U2607" s="3">
        <f t="shared" si="1597"/>
        <v>0</v>
      </c>
    </row>
    <row r="2608" spans="2:21" s="1" customFormat="1" ht="15" hidden="1" customHeight="1" x14ac:dyDescent="0.3">
      <c r="B2608" s="4" t="s">
        <v>4932</v>
      </c>
      <c r="C2608" s="4" t="s">
        <v>4933</v>
      </c>
      <c r="D2608" s="3" t="s">
        <v>28</v>
      </c>
      <c r="E2608" s="18">
        <v>1</v>
      </c>
      <c r="F2608" s="18"/>
      <c r="G2608" s="18"/>
      <c r="H2608" s="18"/>
      <c r="I2608" s="18"/>
      <c r="J2608" s="97">
        <f t="shared" si="1590"/>
        <v>1</v>
      </c>
      <c r="K2608" s="3">
        <v>25061.22</v>
      </c>
      <c r="L2608" s="3">
        <f t="shared" si="1591"/>
        <v>25061.22</v>
      </c>
      <c r="M2608" s="3">
        <v>25061.22</v>
      </c>
      <c r="N2608" s="3">
        <f t="shared" si="1592"/>
        <v>25061.22</v>
      </c>
      <c r="O2608" s="3">
        <f t="shared" si="1593"/>
        <v>0</v>
      </c>
      <c r="P2608" s="3">
        <f t="shared" si="1593"/>
        <v>0</v>
      </c>
      <c r="R2608" s="3">
        <f t="shared" si="1594"/>
        <v>0</v>
      </c>
      <c r="S2608" s="3">
        <f t="shared" si="1595"/>
        <v>0</v>
      </c>
      <c r="T2608" s="3">
        <f t="shared" si="1596"/>
        <v>0</v>
      </c>
      <c r="U2608" s="3">
        <f t="shared" si="1597"/>
        <v>0</v>
      </c>
    </row>
    <row r="2609" spans="2:21" s="1" customFormat="1" ht="15" hidden="1" customHeight="1" x14ac:dyDescent="0.3">
      <c r="B2609" s="4" t="s">
        <v>4934</v>
      </c>
      <c r="C2609" s="4" t="s">
        <v>4935</v>
      </c>
      <c r="D2609" s="3" t="s">
        <v>28</v>
      </c>
      <c r="E2609" s="18">
        <v>6</v>
      </c>
      <c r="F2609" s="18"/>
      <c r="G2609" s="18"/>
      <c r="H2609" s="18"/>
      <c r="I2609" s="18"/>
      <c r="J2609" s="97">
        <f t="shared" si="1590"/>
        <v>6</v>
      </c>
      <c r="K2609" s="3">
        <v>5518.07</v>
      </c>
      <c r="L2609" s="3">
        <f t="shared" si="1591"/>
        <v>33108.42</v>
      </c>
      <c r="M2609" s="3">
        <v>5518.07</v>
      </c>
      <c r="N2609" s="3">
        <f t="shared" si="1592"/>
        <v>33108.42</v>
      </c>
      <c r="O2609" s="3">
        <f t="shared" si="1593"/>
        <v>0</v>
      </c>
      <c r="P2609" s="3">
        <f t="shared" si="1593"/>
        <v>0</v>
      </c>
      <c r="R2609" s="3">
        <f t="shared" si="1594"/>
        <v>0</v>
      </c>
      <c r="S2609" s="3">
        <f t="shared" si="1595"/>
        <v>0</v>
      </c>
      <c r="T2609" s="3">
        <f t="shared" si="1596"/>
        <v>0</v>
      </c>
      <c r="U2609" s="3">
        <f t="shared" si="1597"/>
        <v>0</v>
      </c>
    </row>
    <row r="2610" spans="2:21" s="1" customFormat="1" ht="15" hidden="1" customHeight="1" x14ac:dyDescent="0.3">
      <c r="B2610" s="4" t="s">
        <v>4936</v>
      </c>
      <c r="C2610" s="4" t="s">
        <v>4937</v>
      </c>
      <c r="D2610" s="3" t="s">
        <v>28</v>
      </c>
      <c r="E2610" s="18">
        <v>1</v>
      </c>
      <c r="F2610" s="18"/>
      <c r="G2610" s="18"/>
      <c r="H2610" s="18"/>
      <c r="I2610" s="18"/>
      <c r="J2610" s="97">
        <f t="shared" si="1590"/>
        <v>1</v>
      </c>
      <c r="K2610" s="3">
        <v>3955.99</v>
      </c>
      <c r="L2610" s="3">
        <f t="shared" si="1591"/>
        <v>3955.99</v>
      </c>
      <c r="M2610" s="3">
        <v>3955.99</v>
      </c>
      <c r="N2610" s="3">
        <f t="shared" si="1592"/>
        <v>3955.99</v>
      </c>
      <c r="O2610" s="3">
        <f t="shared" si="1593"/>
        <v>0</v>
      </c>
      <c r="P2610" s="3">
        <f t="shared" si="1593"/>
        <v>0</v>
      </c>
      <c r="R2610" s="3">
        <f t="shared" si="1594"/>
        <v>0</v>
      </c>
      <c r="S2610" s="3">
        <f t="shared" si="1595"/>
        <v>0</v>
      </c>
      <c r="T2610" s="3">
        <f t="shared" si="1596"/>
        <v>0</v>
      </c>
      <c r="U2610" s="3">
        <f t="shared" si="1597"/>
        <v>0</v>
      </c>
    </row>
    <row r="2611" spans="2:21" s="1" customFormat="1" ht="15" hidden="1" customHeight="1" x14ac:dyDescent="0.3">
      <c r="B2611" s="4" t="s">
        <v>4938</v>
      </c>
      <c r="C2611" s="4" t="s">
        <v>4939</v>
      </c>
      <c r="D2611" s="3" t="s">
        <v>28</v>
      </c>
      <c r="E2611" s="18">
        <v>15</v>
      </c>
      <c r="F2611" s="18"/>
      <c r="G2611" s="18"/>
      <c r="H2611" s="18"/>
      <c r="I2611" s="18"/>
      <c r="J2611" s="97">
        <f t="shared" si="1590"/>
        <v>15</v>
      </c>
      <c r="K2611" s="3">
        <v>6902</v>
      </c>
      <c r="L2611" s="3">
        <f t="shared" si="1591"/>
        <v>103530</v>
      </c>
      <c r="M2611" s="3">
        <v>6902</v>
      </c>
      <c r="N2611" s="3">
        <f t="shared" si="1592"/>
        <v>103530</v>
      </c>
      <c r="O2611" s="3">
        <f t="shared" si="1593"/>
        <v>0</v>
      </c>
      <c r="P2611" s="3">
        <f t="shared" si="1593"/>
        <v>0</v>
      </c>
      <c r="R2611" s="3">
        <f t="shared" si="1594"/>
        <v>0</v>
      </c>
      <c r="S2611" s="3">
        <f t="shared" si="1595"/>
        <v>0</v>
      </c>
      <c r="T2611" s="3">
        <f t="shared" si="1596"/>
        <v>0</v>
      </c>
      <c r="U2611" s="3">
        <f t="shared" si="1597"/>
        <v>0</v>
      </c>
    </row>
    <row r="2612" spans="2:21" s="1" customFormat="1" ht="15" hidden="1" customHeight="1" x14ac:dyDescent="0.3">
      <c r="B2612" s="4" t="s">
        <v>4940</v>
      </c>
      <c r="C2612" s="4" t="s">
        <v>4941</v>
      </c>
      <c r="D2612" s="3" t="s">
        <v>28</v>
      </c>
      <c r="E2612" s="18">
        <v>11</v>
      </c>
      <c r="F2612" s="18"/>
      <c r="G2612" s="18"/>
      <c r="H2612" s="18"/>
      <c r="I2612" s="18"/>
      <c r="J2612" s="97">
        <f t="shared" si="1590"/>
        <v>11</v>
      </c>
      <c r="K2612" s="3">
        <v>5863.2</v>
      </c>
      <c r="L2612" s="3">
        <f t="shared" si="1591"/>
        <v>64495.199999999997</v>
      </c>
      <c r="M2612" s="3">
        <v>5863.2</v>
      </c>
      <c r="N2612" s="3">
        <f t="shared" si="1592"/>
        <v>64495.199999999997</v>
      </c>
      <c r="O2612" s="3">
        <f t="shared" si="1593"/>
        <v>0</v>
      </c>
      <c r="P2612" s="3">
        <f t="shared" si="1593"/>
        <v>0</v>
      </c>
      <c r="R2612" s="3">
        <f t="shared" si="1594"/>
        <v>0</v>
      </c>
      <c r="S2612" s="3">
        <f t="shared" si="1595"/>
        <v>0</v>
      </c>
      <c r="T2612" s="3">
        <f t="shared" si="1596"/>
        <v>0</v>
      </c>
      <c r="U2612" s="3">
        <f t="shared" si="1597"/>
        <v>0</v>
      </c>
    </row>
    <row r="2613" spans="2:21" s="1" customFormat="1" ht="15" hidden="1" customHeight="1" x14ac:dyDescent="0.3">
      <c r="B2613" s="4" t="s">
        <v>4942</v>
      </c>
      <c r="C2613" s="4" t="s">
        <v>4943</v>
      </c>
      <c r="D2613" s="3" t="s">
        <v>28</v>
      </c>
      <c r="E2613" s="18">
        <v>3</v>
      </c>
      <c r="F2613" s="18"/>
      <c r="G2613" s="18"/>
      <c r="H2613" s="18"/>
      <c r="I2613" s="18"/>
      <c r="J2613" s="97">
        <f t="shared" si="1590"/>
        <v>3</v>
      </c>
      <c r="K2613" s="3">
        <v>6264.14</v>
      </c>
      <c r="L2613" s="3">
        <f t="shared" si="1591"/>
        <v>18792.419999999998</v>
      </c>
      <c r="M2613" s="3">
        <v>6264.14</v>
      </c>
      <c r="N2613" s="3">
        <f t="shared" si="1592"/>
        <v>18792.419999999998</v>
      </c>
      <c r="O2613" s="3">
        <f t="shared" si="1593"/>
        <v>0</v>
      </c>
      <c r="P2613" s="3">
        <f t="shared" si="1593"/>
        <v>0</v>
      </c>
      <c r="R2613" s="3">
        <f t="shared" si="1594"/>
        <v>0</v>
      </c>
      <c r="S2613" s="3">
        <f t="shared" si="1595"/>
        <v>0</v>
      </c>
      <c r="T2613" s="3">
        <f t="shared" si="1596"/>
        <v>0</v>
      </c>
      <c r="U2613" s="3">
        <f t="shared" si="1597"/>
        <v>0</v>
      </c>
    </row>
    <row r="2614" spans="2:21" s="1" customFormat="1" ht="15" hidden="1" customHeight="1" x14ac:dyDescent="0.3">
      <c r="B2614" s="4" t="s">
        <v>4944</v>
      </c>
      <c r="C2614" s="4" t="s">
        <v>4945</v>
      </c>
      <c r="D2614" s="3" t="s">
        <v>28</v>
      </c>
      <c r="E2614" s="18">
        <v>2</v>
      </c>
      <c r="F2614" s="18"/>
      <c r="G2614" s="18"/>
      <c r="H2614" s="18"/>
      <c r="I2614" s="18"/>
      <c r="J2614" s="97">
        <f t="shared" si="1590"/>
        <v>2</v>
      </c>
      <c r="K2614" s="3">
        <v>12892.01</v>
      </c>
      <c r="L2614" s="3">
        <f t="shared" si="1591"/>
        <v>25784.02</v>
      </c>
      <c r="M2614" s="3">
        <v>12892.01</v>
      </c>
      <c r="N2614" s="3">
        <f t="shared" si="1592"/>
        <v>25784.02</v>
      </c>
      <c r="O2614" s="3">
        <f t="shared" si="1593"/>
        <v>0</v>
      </c>
      <c r="P2614" s="3">
        <f t="shared" si="1593"/>
        <v>0</v>
      </c>
      <c r="R2614" s="3">
        <f t="shared" si="1594"/>
        <v>0</v>
      </c>
      <c r="S2614" s="3">
        <f t="shared" si="1595"/>
        <v>0</v>
      </c>
      <c r="T2614" s="3">
        <f t="shared" si="1596"/>
        <v>0</v>
      </c>
      <c r="U2614" s="3">
        <f t="shared" si="1597"/>
        <v>0</v>
      </c>
    </row>
    <row r="2615" spans="2:21" s="1" customFormat="1" ht="15" hidden="1" customHeight="1" x14ac:dyDescent="0.3">
      <c r="B2615" s="4" t="s">
        <v>4946</v>
      </c>
      <c r="C2615" s="4" t="s">
        <v>4947</v>
      </c>
      <c r="D2615" s="3" t="s">
        <v>28</v>
      </c>
      <c r="E2615" s="18">
        <v>3</v>
      </c>
      <c r="F2615" s="18"/>
      <c r="G2615" s="18"/>
      <c r="H2615" s="18"/>
      <c r="I2615" s="18"/>
      <c r="J2615" s="97">
        <f t="shared" si="1590"/>
        <v>3</v>
      </c>
      <c r="K2615" s="3">
        <v>5742.52</v>
      </c>
      <c r="L2615" s="3">
        <f t="shared" si="1591"/>
        <v>17227.560000000001</v>
      </c>
      <c r="M2615" s="3">
        <v>5742.52</v>
      </c>
      <c r="N2615" s="3">
        <f t="shared" si="1592"/>
        <v>17227.560000000001</v>
      </c>
      <c r="O2615" s="3">
        <f t="shared" si="1593"/>
        <v>0</v>
      </c>
      <c r="P2615" s="3">
        <f t="shared" si="1593"/>
        <v>0</v>
      </c>
      <c r="R2615" s="3">
        <f t="shared" si="1594"/>
        <v>0</v>
      </c>
      <c r="S2615" s="3">
        <f t="shared" si="1595"/>
        <v>0</v>
      </c>
      <c r="T2615" s="3">
        <f t="shared" si="1596"/>
        <v>0</v>
      </c>
      <c r="U2615" s="3">
        <f t="shared" si="1597"/>
        <v>0</v>
      </c>
    </row>
    <row r="2616" spans="2:21" s="1" customFormat="1" ht="15" hidden="1" customHeight="1" x14ac:dyDescent="0.3">
      <c r="B2616" s="4" t="s">
        <v>4948</v>
      </c>
      <c r="C2616" s="4" t="s">
        <v>4949</v>
      </c>
      <c r="D2616" s="3" t="s">
        <v>28</v>
      </c>
      <c r="E2616" s="18">
        <v>3</v>
      </c>
      <c r="F2616" s="18"/>
      <c r="G2616" s="18"/>
      <c r="H2616" s="18"/>
      <c r="I2616" s="18"/>
      <c r="J2616" s="97">
        <f t="shared" si="1590"/>
        <v>3</v>
      </c>
      <c r="K2616" s="3">
        <v>5603</v>
      </c>
      <c r="L2616" s="3">
        <f t="shared" si="1591"/>
        <v>16809</v>
      </c>
      <c r="M2616" s="3">
        <v>5603</v>
      </c>
      <c r="N2616" s="3">
        <f t="shared" si="1592"/>
        <v>16809</v>
      </c>
      <c r="O2616" s="3">
        <f t="shared" si="1593"/>
        <v>0</v>
      </c>
      <c r="P2616" s="3">
        <f t="shared" si="1593"/>
        <v>0</v>
      </c>
      <c r="R2616" s="3">
        <f t="shared" si="1594"/>
        <v>0</v>
      </c>
      <c r="S2616" s="3">
        <f t="shared" si="1595"/>
        <v>0</v>
      </c>
      <c r="T2616" s="3">
        <f t="shared" si="1596"/>
        <v>0</v>
      </c>
      <c r="U2616" s="3">
        <f t="shared" si="1597"/>
        <v>0</v>
      </c>
    </row>
    <row r="2617" spans="2:21" s="1" customFormat="1" ht="15" hidden="1" customHeight="1" x14ac:dyDescent="0.3">
      <c r="B2617" s="4" t="s">
        <v>4950</v>
      </c>
      <c r="C2617" s="4" t="s">
        <v>4951</v>
      </c>
      <c r="D2617" s="3" t="s">
        <v>28</v>
      </c>
      <c r="E2617" s="18">
        <v>3</v>
      </c>
      <c r="F2617" s="18"/>
      <c r="G2617" s="18"/>
      <c r="H2617" s="18"/>
      <c r="I2617" s="18"/>
      <c r="J2617" s="97">
        <f t="shared" si="1590"/>
        <v>3</v>
      </c>
      <c r="K2617" s="3">
        <v>9494.39</v>
      </c>
      <c r="L2617" s="3">
        <f t="shared" si="1591"/>
        <v>28483.17</v>
      </c>
      <c r="M2617" s="3">
        <v>9494.39</v>
      </c>
      <c r="N2617" s="3">
        <f t="shared" si="1592"/>
        <v>28483.17</v>
      </c>
      <c r="O2617" s="3">
        <f t="shared" si="1593"/>
        <v>0</v>
      </c>
      <c r="P2617" s="3">
        <f t="shared" si="1593"/>
        <v>0</v>
      </c>
      <c r="R2617" s="3">
        <f t="shared" si="1594"/>
        <v>0</v>
      </c>
      <c r="S2617" s="3">
        <f t="shared" si="1595"/>
        <v>0</v>
      </c>
      <c r="T2617" s="3">
        <f t="shared" si="1596"/>
        <v>0</v>
      </c>
      <c r="U2617" s="3">
        <f t="shared" si="1597"/>
        <v>0</v>
      </c>
    </row>
    <row r="2618" spans="2:21" s="1" customFormat="1" ht="15" hidden="1" customHeight="1" x14ac:dyDescent="0.3">
      <c r="B2618" s="4" t="s">
        <v>4952</v>
      </c>
      <c r="C2618" s="4" t="s">
        <v>4953</v>
      </c>
      <c r="D2618" s="3" t="s">
        <v>28</v>
      </c>
      <c r="E2618" s="18">
        <v>3</v>
      </c>
      <c r="F2618" s="18"/>
      <c r="G2618" s="18"/>
      <c r="H2618" s="18"/>
      <c r="I2618" s="18"/>
      <c r="J2618" s="97">
        <f t="shared" si="1590"/>
        <v>3</v>
      </c>
      <c r="K2618" s="3">
        <v>11114.4</v>
      </c>
      <c r="L2618" s="3">
        <f t="shared" si="1591"/>
        <v>33343.199999999997</v>
      </c>
      <c r="M2618" s="3">
        <v>11114.4</v>
      </c>
      <c r="N2618" s="3">
        <f t="shared" si="1592"/>
        <v>33343.199999999997</v>
      </c>
      <c r="O2618" s="3">
        <f t="shared" si="1593"/>
        <v>0</v>
      </c>
      <c r="P2618" s="3">
        <f t="shared" si="1593"/>
        <v>0</v>
      </c>
      <c r="R2618" s="3">
        <f t="shared" si="1594"/>
        <v>0</v>
      </c>
      <c r="S2618" s="3">
        <f t="shared" si="1595"/>
        <v>0</v>
      </c>
      <c r="T2618" s="3">
        <f t="shared" si="1596"/>
        <v>0</v>
      </c>
      <c r="U2618" s="3">
        <f t="shared" si="1597"/>
        <v>0</v>
      </c>
    </row>
    <row r="2619" spans="2:21" s="1" customFormat="1" ht="15" hidden="1" customHeight="1" x14ac:dyDescent="0.3">
      <c r="B2619" s="4" t="s">
        <v>4954</v>
      </c>
      <c r="C2619" s="4" t="s">
        <v>4955</v>
      </c>
      <c r="D2619" s="3" t="s">
        <v>28</v>
      </c>
      <c r="E2619" s="18">
        <v>1</v>
      </c>
      <c r="F2619" s="18"/>
      <c r="G2619" s="18"/>
      <c r="H2619" s="18"/>
      <c r="I2619" s="18"/>
      <c r="J2619" s="97">
        <f t="shared" si="1590"/>
        <v>1</v>
      </c>
      <c r="K2619" s="3">
        <v>51328</v>
      </c>
      <c r="L2619" s="3">
        <f t="shared" si="1591"/>
        <v>51328</v>
      </c>
      <c r="M2619" s="3">
        <v>51328</v>
      </c>
      <c r="N2619" s="3">
        <f t="shared" si="1592"/>
        <v>51328</v>
      </c>
      <c r="O2619" s="3">
        <f t="shared" si="1593"/>
        <v>0</v>
      </c>
      <c r="P2619" s="3">
        <f t="shared" si="1593"/>
        <v>0</v>
      </c>
      <c r="R2619" s="3">
        <f t="shared" si="1594"/>
        <v>0</v>
      </c>
      <c r="S2619" s="3">
        <f t="shared" si="1595"/>
        <v>0</v>
      </c>
      <c r="T2619" s="3">
        <f t="shared" si="1596"/>
        <v>0</v>
      </c>
      <c r="U2619" s="3">
        <f t="shared" si="1597"/>
        <v>0</v>
      </c>
    </row>
    <row r="2620" spans="2:21" s="1" customFormat="1" ht="15" hidden="1" customHeight="1" x14ac:dyDescent="0.3">
      <c r="B2620" s="4" t="s">
        <v>4956</v>
      </c>
      <c r="C2620" s="4" t="s">
        <v>4957</v>
      </c>
      <c r="D2620" s="3" t="s">
        <v>28</v>
      </c>
      <c r="E2620" s="18">
        <v>1</v>
      </c>
      <c r="F2620" s="18"/>
      <c r="G2620" s="18"/>
      <c r="H2620" s="18"/>
      <c r="I2620" s="18"/>
      <c r="J2620" s="97">
        <f t="shared" si="1590"/>
        <v>1</v>
      </c>
      <c r="K2620" s="3">
        <v>34460.83</v>
      </c>
      <c r="L2620" s="3">
        <f t="shared" si="1591"/>
        <v>34460.83</v>
      </c>
      <c r="M2620" s="3">
        <v>34460.83</v>
      </c>
      <c r="N2620" s="3">
        <f t="shared" si="1592"/>
        <v>34460.83</v>
      </c>
      <c r="O2620" s="3">
        <f t="shared" si="1593"/>
        <v>0</v>
      </c>
      <c r="P2620" s="3">
        <f t="shared" si="1593"/>
        <v>0</v>
      </c>
      <c r="R2620" s="3">
        <f t="shared" si="1594"/>
        <v>0</v>
      </c>
      <c r="S2620" s="3">
        <f t="shared" si="1595"/>
        <v>0</v>
      </c>
      <c r="T2620" s="3">
        <f t="shared" si="1596"/>
        <v>0</v>
      </c>
      <c r="U2620" s="3">
        <f t="shared" si="1597"/>
        <v>0</v>
      </c>
    </row>
    <row r="2621" spans="2:21" s="1" customFormat="1" ht="15" hidden="1" customHeight="1" x14ac:dyDescent="0.3">
      <c r="B2621" s="4" t="s">
        <v>4958</v>
      </c>
      <c r="C2621" s="4" t="s">
        <v>4959</v>
      </c>
      <c r="D2621" s="3" t="s">
        <v>28</v>
      </c>
      <c r="E2621" s="18">
        <v>1</v>
      </c>
      <c r="F2621" s="18"/>
      <c r="G2621" s="18"/>
      <c r="H2621" s="18"/>
      <c r="I2621" s="18"/>
      <c r="J2621" s="97">
        <f t="shared" si="1590"/>
        <v>1</v>
      </c>
      <c r="K2621" s="3">
        <v>8093.72</v>
      </c>
      <c r="L2621" s="3">
        <f t="shared" si="1591"/>
        <v>8093.72</v>
      </c>
      <c r="M2621" s="3">
        <v>8093.72</v>
      </c>
      <c r="N2621" s="3">
        <f t="shared" si="1592"/>
        <v>8093.72</v>
      </c>
      <c r="O2621" s="3">
        <f t="shared" si="1593"/>
        <v>0</v>
      </c>
      <c r="P2621" s="3">
        <f t="shared" si="1593"/>
        <v>0</v>
      </c>
      <c r="R2621" s="3">
        <f t="shared" si="1594"/>
        <v>0</v>
      </c>
      <c r="S2621" s="3">
        <f t="shared" si="1595"/>
        <v>0</v>
      </c>
      <c r="T2621" s="3">
        <f t="shared" si="1596"/>
        <v>0</v>
      </c>
      <c r="U2621" s="3">
        <f t="shared" si="1597"/>
        <v>0</v>
      </c>
    </row>
    <row r="2622" spans="2:21" s="1" customFormat="1" ht="15" hidden="1" customHeight="1" x14ac:dyDescent="0.3">
      <c r="B2622" s="4" t="s">
        <v>4960</v>
      </c>
      <c r="C2622" s="4" t="s">
        <v>4961</v>
      </c>
      <c r="D2622" s="3" t="s">
        <v>28</v>
      </c>
      <c r="E2622" s="18">
        <v>1</v>
      </c>
      <c r="F2622" s="18"/>
      <c r="G2622" s="18"/>
      <c r="H2622" s="18"/>
      <c r="I2622" s="18"/>
      <c r="J2622" s="97">
        <f t="shared" si="1590"/>
        <v>1</v>
      </c>
      <c r="K2622" s="3">
        <v>27400.15</v>
      </c>
      <c r="L2622" s="3">
        <f t="shared" si="1591"/>
        <v>27400.15</v>
      </c>
      <c r="M2622" s="3">
        <v>27400.15</v>
      </c>
      <c r="N2622" s="3">
        <f t="shared" si="1592"/>
        <v>27400.15</v>
      </c>
      <c r="O2622" s="3">
        <f t="shared" si="1593"/>
        <v>0</v>
      </c>
      <c r="P2622" s="3">
        <f t="shared" si="1593"/>
        <v>0</v>
      </c>
      <c r="R2622" s="3">
        <f t="shared" si="1594"/>
        <v>0</v>
      </c>
      <c r="S2622" s="3">
        <f t="shared" si="1595"/>
        <v>0</v>
      </c>
      <c r="T2622" s="3">
        <f t="shared" si="1596"/>
        <v>0</v>
      </c>
      <c r="U2622" s="3">
        <f t="shared" si="1597"/>
        <v>0</v>
      </c>
    </row>
    <row r="2623" spans="2:21" s="1" customFormat="1" ht="15" hidden="1" customHeight="1" x14ac:dyDescent="0.3">
      <c r="B2623" s="4" t="s">
        <v>4962</v>
      </c>
      <c r="C2623" s="4" t="s">
        <v>4963</v>
      </c>
      <c r="D2623" s="3" t="s">
        <v>28</v>
      </c>
      <c r="E2623" s="18">
        <v>1</v>
      </c>
      <c r="F2623" s="18"/>
      <c r="G2623" s="18"/>
      <c r="H2623" s="18"/>
      <c r="I2623" s="18"/>
      <c r="J2623" s="97">
        <f t="shared" si="1590"/>
        <v>1</v>
      </c>
      <c r="K2623" s="3">
        <v>25980.37</v>
      </c>
      <c r="L2623" s="3">
        <f t="shared" si="1591"/>
        <v>25980.37</v>
      </c>
      <c r="M2623" s="3">
        <v>25980.37</v>
      </c>
      <c r="N2623" s="3">
        <f t="shared" si="1592"/>
        <v>25980.37</v>
      </c>
      <c r="O2623" s="3">
        <f t="shared" si="1593"/>
        <v>0</v>
      </c>
      <c r="P2623" s="3">
        <f t="shared" si="1593"/>
        <v>0</v>
      </c>
      <c r="R2623" s="3">
        <f t="shared" si="1594"/>
        <v>0</v>
      </c>
      <c r="S2623" s="3">
        <f t="shared" si="1595"/>
        <v>0</v>
      </c>
      <c r="T2623" s="3">
        <f t="shared" si="1596"/>
        <v>0</v>
      </c>
      <c r="U2623" s="3">
        <f t="shared" si="1597"/>
        <v>0</v>
      </c>
    </row>
    <row r="2624" spans="2:21" s="1" customFormat="1" ht="15" hidden="1" customHeight="1" x14ac:dyDescent="0.3">
      <c r="B2624" s="4" t="s">
        <v>4964</v>
      </c>
      <c r="C2624" s="4" t="s">
        <v>4965</v>
      </c>
      <c r="D2624" s="3" t="s">
        <v>28</v>
      </c>
      <c r="E2624" s="18">
        <v>1</v>
      </c>
      <c r="F2624" s="18"/>
      <c r="G2624" s="18"/>
      <c r="H2624" s="18"/>
      <c r="I2624" s="18"/>
      <c r="J2624" s="97">
        <f t="shared" si="1590"/>
        <v>1</v>
      </c>
      <c r="K2624" s="3">
        <v>15898.59</v>
      </c>
      <c r="L2624" s="3">
        <f t="shared" si="1591"/>
        <v>15898.59</v>
      </c>
      <c r="M2624" s="3">
        <v>15898.59</v>
      </c>
      <c r="N2624" s="3">
        <f t="shared" si="1592"/>
        <v>15898.59</v>
      </c>
      <c r="O2624" s="3">
        <f t="shared" si="1593"/>
        <v>0</v>
      </c>
      <c r="P2624" s="3">
        <f t="shared" si="1593"/>
        <v>0</v>
      </c>
      <c r="R2624" s="3">
        <f t="shared" si="1594"/>
        <v>0</v>
      </c>
      <c r="S2624" s="3">
        <f t="shared" si="1595"/>
        <v>0</v>
      </c>
      <c r="T2624" s="3">
        <f t="shared" si="1596"/>
        <v>0</v>
      </c>
      <c r="U2624" s="3">
        <f t="shared" si="1597"/>
        <v>0</v>
      </c>
    </row>
    <row r="2625" spans="2:21" s="1" customFormat="1" ht="15" hidden="1" customHeight="1" x14ac:dyDescent="0.3">
      <c r="B2625" s="4" t="s">
        <v>4966</v>
      </c>
      <c r="C2625" s="4" t="s">
        <v>4967</v>
      </c>
      <c r="D2625" s="3" t="s">
        <v>28</v>
      </c>
      <c r="E2625" s="18">
        <v>1</v>
      </c>
      <c r="F2625" s="18"/>
      <c r="G2625" s="18"/>
      <c r="H2625" s="18"/>
      <c r="I2625" s="18"/>
      <c r="J2625" s="97">
        <f t="shared" si="1590"/>
        <v>1</v>
      </c>
      <c r="K2625" s="3">
        <v>25599.02</v>
      </c>
      <c r="L2625" s="3">
        <f t="shared" si="1591"/>
        <v>25599.02</v>
      </c>
      <c r="M2625" s="3">
        <v>25599.02</v>
      </c>
      <c r="N2625" s="3">
        <f t="shared" si="1592"/>
        <v>25599.02</v>
      </c>
      <c r="O2625" s="3">
        <f t="shared" si="1593"/>
        <v>0</v>
      </c>
      <c r="P2625" s="3">
        <f t="shared" si="1593"/>
        <v>0</v>
      </c>
      <c r="R2625" s="3">
        <f t="shared" si="1594"/>
        <v>0</v>
      </c>
      <c r="S2625" s="3">
        <f t="shared" si="1595"/>
        <v>0</v>
      </c>
      <c r="T2625" s="3">
        <f t="shared" si="1596"/>
        <v>0</v>
      </c>
      <c r="U2625" s="3">
        <f t="shared" si="1597"/>
        <v>0</v>
      </c>
    </row>
    <row r="2626" spans="2:21" s="1" customFormat="1" ht="15" hidden="1" customHeight="1" x14ac:dyDescent="0.3">
      <c r="B2626" s="4" t="s">
        <v>4968</v>
      </c>
      <c r="C2626" s="4" t="s">
        <v>4969</v>
      </c>
      <c r="D2626" s="3" t="s">
        <v>28</v>
      </c>
      <c r="E2626" s="18">
        <v>1</v>
      </c>
      <c r="F2626" s="18"/>
      <c r="G2626" s="18"/>
      <c r="H2626" s="18"/>
      <c r="I2626" s="18"/>
      <c r="J2626" s="97">
        <f t="shared" si="1590"/>
        <v>1</v>
      </c>
      <c r="K2626" s="3">
        <v>54717</v>
      </c>
      <c r="L2626" s="3">
        <f t="shared" si="1591"/>
        <v>54717</v>
      </c>
      <c r="M2626" s="3">
        <v>54717</v>
      </c>
      <c r="N2626" s="3">
        <f t="shared" si="1592"/>
        <v>54717</v>
      </c>
      <c r="O2626" s="3">
        <f t="shared" si="1593"/>
        <v>0</v>
      </c>
      <c r="P2626" s="3">
        <f t="shared" si="1593"/>
        <v>0</v>
      </c>
      <c r="R2626" s="3">
        <f t="shared" si="1594"/>
        <v>0</v>
      </c>
      <c r="S2626" s="3">
        <f t="shared" si="1595"/>
        <v>0</v>
      </c>
      <c r="T2626" s="3">
        <f t="shared" si="1596"/>
        <v>0</v>
      </c>
      <c r="U2626" s="3">
        <f t="shared" si="1597"/>
        <v>0</v>
      </c>
    </row>
    <row r="2627" spans="2:21" s="1" customFormat="1" ht="15" hidden="1" customHeight="1" x14ac:dyDescent="0.3">
      <c r="B2627" s="4" t="s">
        <v>4970</v>
      </c>
      <c r="C2627" s="4" t="s">
        <v>4971</v>
      </c>
      <c r="D2627" s="3" t="s">
        <v>28</v>
      </c>
      <c r="E2627" s="18">
        <v>1</v>
      </c>
      <c r="F2627" s="18"/>
      <c r="G2627" s="18"/>
      <c r="H2627" s="18"/>
      <c r="I2627" s="18"/>
      <c r="J2627" s="97">
        <f t="shared" si="1590"/>
        <v>1</v>
      </c>
      <c r="K2627" s="3">
        <v>15396.75</v>
      </c>
      <c r="L2627" s="3">
        <f t="shared" si="1591"/>
        <v>15396.75</v>
      </c>
      <c r="M2627" s="3">
        <v>15396.75</v>
      </c>
      <c r="N2627" s="3">
        <f t="shared" si="1592"/>
        <v>15396.75</v>
      </c>
      <c r="O2627" s="3">
        <f t="shared" si="1593"/>
        <v>0</v>
      </c>
      <c r="P2627" s="3">
        <f t="shared" si="1593"/>
        <v>0</v>
      </c>
      <c r="R2627" s="3">
        <f t="shared" si="1594"/>
        <v>0</v>
      </c>
      <c r="S2627" s="3">
        <f t="shared" si="1595"/>
        <v>0</v>
      </c>
      <c r="T2627" s="3">
        <f t="shared" si="1596"/>
        <v>0</v>
      </c>
      <c r="U2627" s="3">
        <f t="shared" si="1597"/>
        <v>0</v>
      </c>
    </row>
    <row r="2628" spans="2:21" s="1" customFormat="1" ht="15" hidden="1" customHeight="1" x14ac:dyDescent="0.3">
      <c r="B2628" s="4" t="s">
        <v>4972</v>
      </c>
      <c r="C2628" s="4" t="s">
        <v>4973</v>
      </c>
      <c r="D2628" s="3" t="s">
        <v>28</v>
      </c>
      <c r="E2628" s="18">
        <v>1</v>
      </c>
      <c r="F2628" s="18"/>
      <c r="G2628" s="18"/>
      <c r="H2628" s="18"/>
      <c r="I2628" s="18"/>
      <c r="J2628" s="97">
        <f t="shared" si="1590"/>
        <v>1</v>
      </c>
      <c r="K2628" s="3">
        <v>36103.25</v>
      </c>
      <c r="L2628" s="3">
        <f t="shared" si="1591"/>
        <v>36103.25</v>
      </c>
      <c r="M2628" s="3">
        <v>36103.25</v>
      </c>
      <c r="N2628" s="3">
        <f t="shared" si="1592"/>
        <v>36103.25</v>
      </c>
      <c r="O2628" s="3">
        <f t="shared" si="1593"/>
        <v>0</v>
      </c>
      <c r="P2628" s="3">
        <f t="shared" si="1593"/>
        <v>0</v>
      </c>
      <c r="R2628" s="3">
        <f t="shared" si="1594"/>
        <v>0</v>
      </c>
      <c r="S2628" s="3">
        <f t="shared" si="1595"/>
        <v>0</v>
      </c>
      <c r="T2628" s="3">
        <f t="shared" si="1596"/>
        <v>0</v>
      </c>
      <c r="U2628" s="3">
        <f t="shared" si="1597"/>
        <v>0</v>
      </c>
    </row>
    <row r="2629" spans="2:21" s="1" customFormat="1" ht="15" hidden="1" customHeight="1" x14ac:dyDescent="0.3">
      <c r="B2629" s="4" t="s">
        <v>4974</v>
      </c>
      <c r="C2629" s="4" t="s">
        <v>4975</v>
      </c>
      <c r="D2629" s="3" t="s">
        <v>28</v>
      </c>
      <c r="E2629" s="18">
        <v>1</v>
      </c>
      <c r="F2629" s="18"/>
      <c r="G2629" s="18"/>
      <c r="H2629" s="18"/>
      <c r="I2629" s="18"/>
      <c r="J2629" s="97">
        <f t="shared" si="1590"/>
        <v>1</v>
      </c>
      <c r="K2629" s="3">
        <v>10335.07</v>
      </c>
      <c r="L2629" s="3">
        <f t="shared" si="1591"/>
        <v>10335.07</v>
      </c>
      <c r="M2629" s="3">
        <v>10335.07</v>
      </c>
      <c r="N2629" s="3">
        <f t="shared" si="1592"/>
        <v>10335.07</v>
      </c>
      <c r="O2629" s="3">
        <f t="shared" si="1593"/>
        <v>0</v>
      </c>
      <c r="P2629" s="3">
        <f t="shared" si="1593"/>
        <v>0</v>
      </c>
      <c r="R2629" s="3">
        <f t="shared" si="1594"/>
        <v>0</v>
      </c>
      <c r="S2629" s="3">
        <f t="shared" si="1595"/>
        <v>0</v>
      </c>
      <c r="T2629" s="3">
        <f t="shared" si="1596"/>
        <v>0</v>
      </c>
      <c r="U2629" s="3">
        <f t="shared" si="1597"/>
        <v>0</v>
      </c>
    </row>
    <row r="2630" spans="2:21" s="1" customFormat="1" ht="15" hidden="1" customHeight="1" x14ac:dyDescent="0.3">
      <c r="B2630" s="4" t="s">
        <v>4976</v>
      </c>
      <c r="C2630" s="4" t="s">
        <v>4977</v>
      </c>
      <c r="D2630" s="3" t="s">
        <v>28</v>
      </c>
      <c r="E2630" s="18">
        <v>1</v>
      </c>
      <c r="F2630" s="18"/>
      <c r="G2630" s="18"/>
      <c r="H2630" s="18"/>
      <c r="I2630" s="18"/>
      <c r="J2630" s="97">
        <f t="shared" ref="J2630:J2647" si="1598">SUM(E2630:I2630)</f>
        <v>1</v>
      </c>
      <c r="K2630" s="3">
        <v>13826.45</v>
      </c>
      <c r="L2630" s="3">
        <f t="shared" si="1591"/>
        <v>13826.45</v>
      </c>
      <c r="M2630" s="3">
        <v>13826.45</v>
      </c>
      <c r="N2630" s="3">
        <f t="shared" si="1592"/>
        <v>13826.45</v>
      </c>
      <c r="O2630" s="3">
        <f t="shared" si="1593"/>
        <v>0</v>
      </c>
      <c r="P2630" s="3">
        <f t="shared" si="1593"/>
        <v>0</v>
      </c>
      <c r="R2630" s="3">
        <f t="shared" ref="R2630:R2647" si="1599">+ROUND($K2630*F2630,2)</f>
        <v>0</v>
      </c>
      <c r="S2630" s="3">
        <f t="shared" ref="S2630:S2647" si="1600">+ROUND($K2630*G2630,2)</f>
        <v>0</v>
      </c>
      <c r="T2630" s="3">
        <f t="shared" ref="T2630:T2647" si="1601">+ROUND($K2630*H2630,2)</f>
        <v>0</v>
      </c>
      <c r="U2630" s="3">
        <f t="shared" ref="U2630:U2647" si="1602">+ROUND($K2630*I2630,2)</f>
        <v>0</v>
      </c>
    </row>
    <row r="2631" spans="2:21" s="1" customFormat="1" ht="15" hidden="1" customHeight="1" x14ac:dyDescent="0.3">
      <c r="B2631" s="4" t="s">
        <v>4978</v>
      </c>
      <c r="C2631" s="4" t="s">
        <v>4979</v>
      </c>
      <c r="D2631" s="3" t="s">
        <v>28</v>
      </c>
      <c r="E2631" s="18">
        <v>1</v>
      </c>
      <c r="F2631" s="18"/>
      <c r="G2631" s="18"/>
      <c r="H2631" s="18"/>
      <c r="I2631" s="18"/>
      <c r="J2631" s="97">
        <f t="shared" si="1598"/>
        <v>1</v>
      </c>
      <c r="K2631" s="3">
        <v>9860.9599999999991</v>
      </c>
      <c r="L2631" s="3">
        <f t="shared" si="1591"/>
        <v>9860.9599999999991</v>
      </c>
      <c r="M2631" s="3">
        <v>9860.9599999999991</v>
      </c>
      <c r="N2631" s="3">
        <f t="shared" si="1592"/>
        <v>9860.9599999999991</v>
      </c>
      <c r="O2631" s="3">
        <f t="shared" si="1593"/>
        <v>0</v>
      </c>
      <c r="P2631" s="3">
        <f t="shared" si="1593"/>
        <v>0</v>
      </c>
      <c r="R2631" s="3">
        <f t="shared" si="1599"/>
        <v>0</v>
      </c>
      <c r="S2631" s="3">
        <f t="shared" si="1600"/>
        <v>0</v>
      </c>
      <c r="T2631" s="3">
        <f t="shared" si="1601"/>
        <v>0</v>
      </c>
      <c r="U2631" s="3">
        <f t="shared" si="1602"/>
        <v>0</v>
      </c>
    </row>
    <row r="2632" spans="2:21" s="1" customFormat="1" ht="15" hidden="1" customHeight="1" x14ac:dyDescent="0.3">
      <c r="B2632" s="4" t="s">
        <v>4980</v>
      </c>
      <c r="C2632" s="4" t="s">
        <v>4981</v>
      </c>
      <c r="D2632" s="3" t="s">
        <v>28</v>
      </c>
      <c r="E2632" s="18">
        <v>1</v>
      </c>
      <c r="F2632" s="18"/>
      <c r="G2632" s="18"/>
      <c r="H2632" s="18"/>
      <c r="I2632" s="18"/>
      <c r="J2632" s="97">
        <f t="shared" si="1598"/>
        <v>1</v>
      </c>
      <c r="K2632" s="3">
        <v>17250.96</v>
      </c>
      <c r="L2632" s="3">
        <f t="shared" si="1591"/>
        <v>17250.96</v>
      </c>
      <c r="M2632" s="3">
        <v>17250.96</v>
      </c>
      <c r="N2632" s="3">
        <f t="shared" si="1592"/>
        <v>17250.96</v>
      </c>
      <c r="O2632" s="3">
        <f t="shared" si="1593"/>
        <v>0</v>
      </c>
      <c r="P2632" s="3">
        <f t="shared" si="1593"/>
        <v>0</v>
      </c>
      <c r="R2632" s="3">
        <f t="shared" si="1599"/>
        <v>0</v>
      </c>
      <c r="S2632" s="3">
        <f t="shared" si="1600"/>
        <v>0</v>
      </c>
      <c r="T2632" s="3">
        <f t="shared" si="1601"/>
        <v>0</v>
      </c>
      <c r="U2632" s="3">
        <f t="shared" si="1602"/>
        <v>0</v>
      </c>
    </row>
    <row r="2633" spans="2:21" s="1" customFormat="1" ht="15" hidden="1" customHeight="1" x14ac:dyDescent="0.3">
      <c r="B2633" s="4" t="s">
        <v>4982</v>
      </c>
      <c r="C2633" s="4" t="s">
        <v>4983</v>
      </c>
      <c r="D2633" s="3" t="s">
        <v>28</v>
      </c>
      <c r="E2633" s="18">
        <v>1</v>
      </c>
      <c r="F2633" s="18"/>
      <c r="G2633" s="18"/>
      <c r="H2633" s="18"/>
      <c r="I2633" s="18"/>
      <c r="J2633" s="97">
        <f t="shared" si="1598"/>
        <v>1</v>
      </c>
      <c r="K2633" s="3">
        <v>6879.36</v>
      </c>
      <c r="L2633" s="3">
        <f t="shared" si="1591"/>
        <v>6879.36</v>
      </c>
      <c r="M2633" s="3">
        <v>6879.36</v>
      </c>
      <c r="N2633" s="3">
        <f t="shared" si="1592"/>
        <v>6879.36</v>
      </c>
      <c r="O2633" s="3">
        <f t="shared" si="1593"/>
        <v>0</v>
      </c>
      <c r="P2633" s="3">
        <f t="shared" si="1593"/>
        <v>0</v>
      </c>
      <c r="R2633" s="3">
        <f t="shared" si="1599"/>
        <v>0</v>
      </c>
      <c r="S2633" s="3">
        <f t="shared" si="1600"/>
        <v>0</v>
      </c>
      <c r="T2633" s="3">
        <f t="shared" si="1601"/>
        <v>0</v>
      </c>
      <c r="U2633" s="3">
        <f t="shared" si="1602"/>
        <v>0</v>
      </c>
    </row>
    <row r="2634" spans="2:21" s="1" customFormat="1" ht="15" hidden="1" customHeight="1" x14ac:dyDescent="0.3">
      <c r="B2634" s="4" t="s">
        <v>4984</v>
      </c>
      <c r="C2634" s="4" t="s">
        <v>4985</v>
      </c>
      <c r="D2634" s="3" t="s">
        <v>28</v>
      </c>
      <c r="E2634" s="18">
        <v>1</v>
      </c>
      <c r="F2634" s="18"/>
      <c r="G2634" s="18"/>
      <c r="H2634" s="18"/>
      <c r="I2634" s="18"/>
      <c r="J2634" s="97">
        <f t="shared" si="1598"/>
        <v>1</v>
      </c>
      <c r="K2634" s="3">
        <v>8217</v>
      </c>
      <c r="L2634" s="3">
        <f t="shared" si="1591"/>
        <v>8217</v>
      </c>
      <c r="M2634" s="3">
        <v>8217</v>
      </c>
      <c r="N2634" s="3">
        <f t="shared" si="1592"/>
        <v>8217</v>
      </c>
      <c r="O2634" s="3">
        <f t="shared" si="1593"/>
        <v>0</v>
      </c>
      <c r="P2634" s="3">
        <f t="shared" si="1593"/>
        <v>0</v>
      </c>
      <c r="R2634" s="3">
        <f t="shared" si="1599"/>
        <v>0</v>
      </c>
      <c r="S2634" s="3">
        <f t="shared" si="1600"/>
        <v>0</v>
      </c>
      <c r="T2634" s="3">
        <f t="shared" si="1601"/>
        <v>0</v>
      </c>
      <c r="U2634" s="3">
        <f t="shared" si="1602"/>
        <v>0</v>
      </c>
    </row>
    <row r="2635" spans="2:21" s="1" customFormat="1" ht="15" hidden="1" customHeight="1" x14ac:dyDescent="0.3">
      <c r="B2635" s="4" t="s">
        <v>4986</v>
      </c>
      <c r="C2635" s="4" t="s">
        <v>4987</v>
      </c>
      <c r="D2635" s="3" t="s">
        <v>28</v>
      </c>
      <c r="E2635" s="18">
        <v>1</v>
      </c>
      <c r="F2635" s="18"/>
      <c r="G2635" s="18"/>
      <c r="H2635" s="18"/>
      <c r="I2635" s="18"/>
      <c r="J2635" s="97">
        <f t="shared" si="1598"/>
        <v>1</v>
      </c>
      <c r="K2635" s="3">
        <v>11690.73</v>
      </c>
      <c r="L2635" s="3">
        <f t="shared" si="1591"/>
        <v>11690.73</v>
      </c>
      <c r="M2635" s="3">
        <v>11690.73</v>
      </c>
      <c r="N2635" s="3">
        <f t="shared" si="1592"/>
        <v>11690.73</v>
      </c>
      <c r="O2635" s="3">
        <f t="shared" si="1593"/>
        <v>0</v>
      </c>
      <c r="P2635" s="3">
        <f t="shared" si="1593"/>
        <v>0</v>
      </c>
      <c r="R2635" s="3">
        <f t="shared" si="1599"/>
        <v>0</v>
      </c>
      <c r="S2635" s="3">
        <f t="shared" si="1600"/>
        <v>0</v>
      </c>
      <c r="T2635" s="3">
        <f t="shared" si="1601"/>
        <v>0</v>
      </c>
      <c r="U2635" s="3">
        <f t="shared" si="1602"/>
        <v>0</v>
      </c>
    </row>
    <row r="2636" spans="2:21" s="1" customFormat="1" ht="15" hidden="1" customHeight="1" x14ac:dyDescent="0.3">
      <c r="B2636" s="4" t="s">
        <v>4988</v>
      </c>
      <c r="C2636" s="4" t="s">
        <v>4989</v>
      </c>
      <c r="D2636" s="3" t="s">
        <v>28</v>
      </c>
      <c r="E2636" s="18">
        <v>6</v>
      </c>
      <c r="F2636" s="18"/>
      <c r="G2636" s="18"/>
      <c r="H2636" s="18"/>
      <c r="I2636" s="18"/>
      <c r="J2636" s="97">
        <f t="shared" si="1598"/>
        <v>6</v>
      </c>
      <c r="K2636" s="3">
        <v>14017.13</v>
      </c>
      <c r="L2636" s="3">
        <f t="shared" si="1591"/>
        <v>84102.78</v>
      </c>
      <c r="M2636" s="3">
        <v>14017.13</v>
      </c>
      <c r="N2636" s="3">
        <f t="shared" si="1592"/>
        <v>84102.78</v>
      </c>
      <c r="O2636" s="3">
        <f t="shared" si="1593"/>
        <v>0</v>
      </c>
      <c r="P2636" s="3">
        <f t="shared" si="1593"/>
        <v>0</v>
      </c>
      <c r="R2636" s="3">
        <f t="shared" si="1599"/>
        <v>0</v>
      </c>
      <c r="S2636" s="3">
        <f t="shared" si="1600"/>
        <v>0</v>
      </c>
      <c r="T2636" s="3">
        <f t="shared" si="1601"/>
        <v>0</v>
      </c>
      <c r="U2636" s="3">
        <f t="shared" si="1602"/>
        <v>0</v>
      </c>
    </row>
    <row r="2637" spans="2:21" s="1" customFormat="1" ht="15" hidden="1" customHeight="1" x14ac:dyDescent="0.3">
      <c r="B2637" s="4" t="s">
        <v>4990</v>
      </c>
      <c r="C2637" s="4" t="s">
        <v>4991</v>
      </c>
      <c r="D2637" s="3" t="s">
        <v>28</v>
      </c>
      <c r="E2637" s="18">
        <v>1</v>
      </c>
      <c r="F2637" s="18"/>
      <c r="G2637" s="18"/>
      <c r="H2637" s="18"/>
      <c r="I2637" s="18"/>
      <c r="J2637" s="97">
        <f t="shared" si="1598"/>
        <v>1</v>
      </c>
      <c r="K2637" s="3">
        <v>6425.98</v>
      </c>
      <c r="L2637" s="3">
        <f t="shared" si="1591"/>
        <v>6425.98</v>
      </c>
      <c r="M2637" s="3">
        <v>6425.98</v>
      </c>
      <c r="N2637" s="3">
        <f t="shared" si="1592"/>
        <v>6425.98</v>
      </c>
      <c r="O2637" s="3">
        <f t="shared" si="1593"/>
        <v>0</v>
      </c>
      <c r="P2637" s="3">
        <f t="shared" si="1593"/>
        <v>0</v>
      </c>
      <c r="R2637" s="3">
        <f t="shared" si="1599"/>
        <v>0</v>
      </c>
      <c r="S2637" s="3">
        <f t="shared" si="1600"/>
        <v>0</v>
      </c>
      <c r="T2637" s="3">
        <f t="shared" si="1601"/>
        <v>0</v>
      </c>
      <c r="U2637" s="3">
        <f t="shared" si="1602"/>
        <v>0</v>
      </c>
    </row>
    <row r="2638" spans="2:21" s="1" customFormat="1" ht="15" hidden="1" customHeight="1" x14ac:dyDescent="0.3">
      <c r="B2638" s="4" t="s">
        <v>4992</v>
      </c>
      <c r="C2638" s="4" t="s">
        <v>4993</v>
      </c>
      <c r="D2638" s="3" t="s">
        <v>28</v>
      </c>
      <c r="E2638" s="18">
        <v>1</v>
      </c>
      <c r="F2638" s="18"/>
      <c r="G2638" s="18"/>
      <c r="H2638" s="18"/>
      <c r="I2638" s="18"/>
      <c r="J2638" s="97">
        <f t="shared" si="1598"/>
        <v>1</v>
      </c>
      <c r="K2638" s="3">
        <v>1141.99</v>
      </c>
      <c r="L2638" s="3">
        <f t="shared" si="1591"/>
        <v>1141.99</v>
      </c>
      <c r="M2638" s="3">
        <v>1141.99</v>
      </c>
      <c r="N2638" s="3">
        <f t="shared" si="1592"/>
        <v>1141.99</v>
      </c>
      <c r="O2638" s="3">
        <f t="shared" si="1593"/>
        <v>0</v>
      </c>
      <c r="P2638" s="3">
        <f t="shared" si="1593"/>
        <v>0</v>
      </c>
      <c r="R2638" s="3">
        <f t="shared" si="1599"/>
        <v>0</v>
      </c>
      <c r="S2638" s="3">
        <f t="shared" si="1600"/>
        <v>0</v>
      </c>
      <c r="T2638" s="3">
        <f t="shared" si="1601"/>
        <v>0</v>
      </c>
      <c r="U2638" s="3">
        <f t="shared" si="1602"/>
        <v>0</v>
      </c>
    </row>
    <row r="2639" spans="2:21" s="1" customFormat="1" ht="15" hidden="1" customHeight="1" x14ac:dyDescent="0.3">
      <c r="B2639" s="4" t="s">
        <v>4994</v>
      </c>
      <c r="C2639" s="4" t="s">
        <v>4995</v>
      </c>
      <c r="D2639" s="3" t="s">
        <v>28</v>
      </c>
      <c r="E2639" s="18">
        <v>5</v>
      </c>
      <c r="F2639" s="18"/>
      <c r="G2639" s="18"/>
      <c r="H2639" s="18"/>
      <c r="I2639" s="18"/>
      <c r="J2639" s="97">
        <f t="shared" si="1598"/>
        <v>5</v>
      </c>
      <c r="K2639" s="3">
        <v>3203.5</v>
      </c>
      <c r="L2639" s="3">
        <f t="shared" si="1591"/>
        <v>16017.5</v>
      </c>
      <c r="M2639" s="3">
        <v>3203.5</v>
      </c>
      <c r="N2639" s="3">
        <f t="shared" si="1592"/>
        <v>16017.5</v>
      </c>
      <c r="O2639" s="3">
        <f t="shared" si="1593"/>
        <v>0</v>
      </c>
      <c r="P2639" s="3">
        <f t="shared" si="1593"/>
        <v>0</v>
      </c>
      <c r="R2639" s="3">
        <f t="shared" si="1599"/>
        <v>0</v>
      </c>
      <c r="S2639" s="3">
        <f t="shared" si="1600"/>
        <v>0</v>
      </c>
      <c r="T2639" s="3">
        <f t="shared" si="1601"/>
        <v>0</v>
      </c>
      <c r="U2639" s="3">
        <f t="shared" si="1602"/>
        <v>0</v>
      </c>
    </row>
    <row r="2640" spans="2:21" s="1" customFormat="1" ht="15" hidden="1" customHeight="1" x14ac:dyDescent="0.3">
      <c r="B2640" s="4" t="s">
        <v>4996</v>
      </c>
      <c r="C2640" s="4" t="s">
        <v>4997</v>
      </c>
      <c r="D2640" s="3" t="s">
        <v>28</v>
      </c>
      <c r="E2640" s="18">
        <v>1</v>
      </c>
      <c r="F2640" s="18"/>
      <c r="G2640" s="18"/>
      <c r="H2640" s="18"/>
      <c r="I2640" s="18"/>
      <c r="J2640" s="97">
        <f t="shared" si="1598"/>
        <v>1</v>
      </c>
      <c r="K2640" s="3">
        <v>4620.92</v>
      </c>
      <c r="L2640" s="3">
        <f t="shared" si="1591"/>
        <v>4620.92</v>
      </c>
      <c r="M2640" s="3">
        <v>4620.92</v>
      </c>
      <c r="N2640" s="3">
        <f t="shared" si="1592"/>
        <v>4620.92</v>
      </c>
      <c r="O2640" s="3">
        <f t="shared" si="1593"/>
        <v>0</v>
      </c>
      <c r="P2640" s="3">
        <f t="shared" si="1593"/>
        <v>0</v>
      </c>
      <c r="R2640" s="3">
        <f t="shared" si="1599"/>
        <v>0</v>
      </c>
      <c r="S2640" s="3">
        <f t="shared" si="1600"/>
        <v>0</v>
      </c>
      <c r="T2640" s="3">
        <f t="shared" si="1601"/>
        <v>0</v>
      </c>
      <c r="U2640" s="3">
        <f t="shared" si="1602"/>
        <v>0</v>
      </c>
    </row>
    <row r="2641" spans="2:21" s="1" customFormat="1" ht="15" hidden="1" customHeight="1" x14ac:dyDescent="0.3">
      <c r="B2641" s="4" t="s">
        <v>4998</v>
      </c>
      <c r="C2641" s="4" t="s">
        <v>4999</v>
      </c>
      <c r="D2641" s="3" t="s">
        <v>28</v>
      </c>
      <c r="E2641" s="18">
        <v>7</v>
      </c>
      <c r="F2641" s="18"/>
      <c r="G2641" s="18"/>
      <c r="H2641" s="18"/>
      <c r="I2641" s="18"/>
      <c r="J2641" s="97">
        <f t="shared" si="1598"/>
        <v>7</v>
      </c>
      <c r="K2641" s="3">
        <v>3958.5</v>
      </c>
      <c r="L2641" s="3">
        <f t="shared" si="1591"/>
        <v>27709.5</v>
      </c>
      <c r="M2641" s="3">
        <v>3958.5</v>
      </c>
      <c r="N2641" s="3">
        <f t="shared" si="1592"/>
        <v>27709.5</v>
      </c>
      <c r="O2641" s="3">
        <f t="shared" si="1593"/>
        <v>0</v>
      </c>
      <c r="P2641" s="3">
        <f t="shared" si="1593"/>
        <v>0</v>
      </c>
      <c r="R2641" s="3">
        <f t="shared" si="1599"/>
        <v>0</v>
      </c>
      <c r="S2641" s="3">
        <f t="shared" si="1600"/>
        <v>0</v>
      </c>
      <c r="T2641" s="3">
        <f t="shared" si="1601"/>
        <v>0</v>
      </c>
      <c r="U2641" s="3">
        <f t="shared" si="1602"/>
        <v>0</v>
      </c>
    </row>
    <row r="2642" spans="2:21" s="1" customFormat="1" ht="15" hidden="1" customHeight="1" x14ac:dyDescent="0.3">
      <c r="B2642" s="4" t="s">
        <v>5000</v>
      </c>
      <c r="C2642" s="4" t="s">
        <v>5001</v>
      </c>
      <c r="D2642" s="3" t="s">
        <v>28</v>
      </c>
      <c r="E2642" s="18">
        <v>1</v>
      </c>
      <c r="F2642" s="18"/>
      <c r="G2642" s="18"/>
      <c r="H2642" s="18"/>
      <c r="I2642" s="18"/>
      <c r="J2642" s="97">
        <f t="shared" si="1598"/>
        <v>1</v>
      </c>
      <c r="K2642" s="3">
        <v>48390.89</v>
      </c>
      <c r="L2642" s="3">
        <f t="shared" si="1591"/>
        <v>48390.89</v>
      </c>
      <c r="M2642" s="3">
        <v>48390.89</v>
      </c>
      <c r="N2642" s="3">
        <f t="shared" si="1592"/>
        <v>48390.89</v>
      </c>
      <c r="O2642" s="3">
        <f t="shared" si="1593"/>
        <v>0</v>
      </c>
      <c r="P2642" s="3">
        <f t="shared" si="1593"/>
        <v>0</v>
      </c>
      <c r="R2642" s="3">
        <f t="shared" si="1599"/>
        <v>0</v>
      </c>
      <c r="S2642" s="3">
        <f t="shared" si="1600"/>
        <v>0</v>
      </c>
      <c r="T2642" s="3">
        <f t="shared" si="1601"/>
        <v>0</v>
      </c>
      <c r="U2642" s="3">
        <f t="shared" si="1602"/>
        <v>0</v>
      </c>
    </row>
    <row r="2643" spans="2:21" s="1" customFormat="1" ht="15" hidden="1" customHeight="1" x14ac:dyDescent="0.3">
      <c r="B2643" s="4" t="s">
        <v>5002</v>
      </c>
      <c r="C2643" s="4" t="s">
        <v>5003</v>
      </c>
      <c r="D2643" s="3" t="s">
        <v>28</v>
      </c>
      <c r="E2643" s="18">
        <v>1</v>
      </c>
      <c r="F2643" s="18"/>
      <c r="G2643" s="18"/>
      <c r="H2643" s="18"/>
      <c r="I2643" s="18"/>
      <c r="J2643" s="97">
        <f t="shared" si="1598"/>
        <v>1</v>
      </c>
      <c r="K2643" s="3">
        <v>6689.33</v>
      </c>
      <c r="L2643" s="3">
        <f t="shared" si="1591"/>
        <v>6689.33</v>
      </c>
      <c r="M2643" s="3">
        <v>6689.33</v>
      </c>
      <c r="N2643" s="3">
        <f t="shared" si="1592"/>
        <v>6689.33</v>
      </c>
      <c r="O2643" s="3">
        <f t="shared" si="1593"/>
        <v>0</v>
      </c>
      <c r="P2643" s="3">
        <f t="shared" si="1593"/>
        <v>0</v>
      </c>
      <c r="R2643" s="3">
        <f t="shared" si="1599"/>
        <v>0</v>
      </c>
      <c r="S2643" s="3">
        <f t="shared" si="1600"/>
        <v>0</v>
      </c>
      <c r="T2643" s="3">
        <f t="shared" si="1601"/>
        <v>0</v>
      </c>
      <c r="U2643" s="3">
        <f t="shared" si="1602"/>
        <v>0</v>
      </c>
    </row>
    <row r="2644" spans="2:21" s="1" customFormat="1" ht="15" hidden="1" customHeight="1" x14ac:dyDescent="0.3">
      <c r="B2644" s="4" t="s">
        <v>5004</v>
      </c>
      <c r="C2644" s="4" t="s">
        <v>5005</v>
      </c>
      <c r="D2644" s="3" t="s">
        <v>28</v>
      </c>
      <c r="E2644" s="18">
        <v>1</v>
      </c>
      <c r="F2644" s="18"/>
      <c r="G2644" s="18"/>
      <c r="H2644" s="18"/>
      <c r="I2644" s="18"/>
      <c r="J2644" s="97">
        <f t="shared" si="1598"/>
        <v>1</v>
      </c>
      <c r="K2644" s="3">
        <v>18834.91</v>
      </c>
      <c r="L2644" s="3">
        <f t="shared" si="1591"/>
        <v>18834.91</v>
      </c>
      <c r="M2644" s="3">
        <v>18834.91</v>
      </c>
      <c r="N2644" s="3">
        <f t="shared" si="1592"/>
        <v>18834.91</v>
      </c>
      <c r="O2644" s="3">
        <f t="shared" si="1593"/>
        <v>0</v>
      </c>
      <c r="P2644" s="3">
        <f t="shared" si="1593"/>
        <v>0</v>
      </c>
      <c r="R2644" s="3">
        <f t="shared" si="1599"/>
        <v>0</v>
      </c>
      <c r="S2644" s="3">
        <f t="shared" si="1600"/>
        <v>0</v>
      </c>
      <c r="T2644" s="3">
        <f t="shared" si="1601"/>
        <v>0</v>
      </c>
      <c r="U2644" s="3">
        <f t="shared" si="1602"/>
        <v>0</v>
      </c>
    </row>
    <row r="2645" spans="2:21" s="1" customFormat="1" ht="15" hidden="1" customHeight="1" x14ac:dyDescent="0.3">
      <c r="B2645" s="4" t="s">
        <v>5006</v>
      </c>
      <c r="C2645" s="4" t="s">
        <v>5007</v>
      </c>
      <c r="D2645" s="3" t="s">
        <v>28</v>
      </c>
      <c r="E2645" s="18">
        <v>1</v>
      </c>
      <c r="F2645" s="18"/>
      <c r="G2645" s="18"/>
      <c r="H2645" s="18"/>
      <c r="I2645" s="18"/>
      <c r="J2645" s="97">
        <f t="shared" si="1598"/>
        <v>1</v>
      </c>
      <c r="K2645" s="3">
        <v>2271.9699999999998</v>
      </c>
      <c r="L2645" s="3">
        <f t="shared" si="1591"/>
        <v>2271.9699999999998</v>
      </c>
      <c r="M2645" s="3">
        <v>2271.9699999999998</v>
      </c>
      <c r="N2645" s="3">
        <f t="shared" si="1592"/>
        <v>2271.9699999999998</v>
      </c>
      <c r="O2645" s="3">
        <f t="shared" si="1593"/>
        <v>0</v>
      </c>
      <c r="P2645" s="3">
        <f t="shared" si="1593"/>
        <v>0</v>
      </c>
      <c r="R2645" s="3">
        <f t="shared" si="1599"/>
        <v>0</v>
      </c>
      <c r="S2645" s="3">
        <f t="shared" si="1600"/>
        <v>0</v>
      </c>
      <c r="T2645" s="3">
        <f t="shared" si="1601"/>
        <v>0</v>
      </c>
      <c r="U2645" s="3">
        <f t="shared" si="1602"/>
        <v>0</v>
      </c>
    </row>
    <row r="2646" spans="2:21" s="1" customFormat="1" ht="15" hidden="1" customHeight="1" x14ac:dyDescent="0.3">
      <c r="B2646" s="4" t="s">
        <v>5008</v>
      </c>
      <c r="C2646" s="4" t="s">
        <v>5009</v>
      </c>
      <c r="D2646" s="3" t="s">
        <v>28</v>
      </c>
      <c r="E2646" s="18">
        <v>5</v>
      </c>
      <c r="F2646" s="18"/>
      <c r="G2646" s="18"/>
      <c r="H2646" s="18"/>
      <c r="I2646" s="18"/>
      <c r="J2646" s="97">
        <f t="shared" si="1598"/>
        <v>5</v>
      </c>
      <c r="K2646" s="3">
        <v>8548</v>
      </c>
      <c r="L2646" s="3">
        <f t="shared" si="1591"/>
        <v>42740</v>
      </c>
      <c r="M2646" s="3">
        <v>8548</v>
      </c>
      <c r="N2646" s="3">
        <f t="shared" si="1592"/>
        <v>42740</v>
      </c>
      <c r="O2646" s="3">
        <f t="shared" si="1593"/>
        <v>0</v>
      </c>
      <c r="P2646" s="3">
        <f t="shared" si="1593"/>
        <v>0</v>
      </c>
      <c r="R2646" s="3">
        <f t="shared" si="1599"/>
        <v>0</v>
      </c>
      <c r="S2646" s="3">
        <f t="shared" si="1600"/>
        <v>0</v>
      </c>
      <c r="T2646" s="3">
        <f t="shared" si="1601"/>
        <v>0</v>
      </c>
      <c r="U2646" s="3">
        <f t="shared" si="1602"/>
        <v>0</v>
      </c>
    </row>
    <row r="2647" spans="2:21" s="1" customFormat="1" ht="15" hidden="1" customHeight="1" x14ac:dyDescent="0.3">
      <c r="B2647" s="4" t="s">
        <v>5010</v>
      </c>
      <c r="C2647" s="4" t="s">
        <v>5011</v>
      </c>
      <c r="D2647" s="3" t="s">
        <v>28</v>
      </c>
      <c r="E2647" s="18">
        <v>1</v>
      </c>
      <c r="F2647" s="18"/>
      <c r="G2647" s="18"/>
      <c r="H2647" s="18"/>
      <c r="I2647" s="18"/>
      <c r="J2647" s="97">
        <f t="shared" si="1598"/>
        <v>1</v>
      </c>
      <c r="K2647" s="3">
        <v>653.33000000000004</v>
      </c>
      <c r="L2647" s="3">
        <f t="shared" si="1591"/>
        <v>653.33000000000004</v>
      </c>
      <c r="M2647" s="3">
        <v>653.33000000000004</v>
      </c>
      <c r="N2647" s="3">
        <f t="shared" si="1592"/>
        <v>653.33000000000004</v>
      </c>
      <c r="O2647" s="3">
        <f t="shared" si="1593"/>
        <v>0</v>
      </c>
      <c r="P2647" s="3">
        <f t="shared" si="1593"/>
        <v>0</v>
      </c>
      <c r="R2647" s="3">
        <f t="shared" si="1599"/>
        <v>0</v>
      </c>
      <c r="S2647" s="3">
        <f t="shared" si="1600"/>
        <v>0</v>
      </c>
      <c r="T2647" s="3">
        <f t="shared" si="1601"/>
        <v>0</v>
      </c>
      <c r="U2647" s="3">
        <f t="shared" si="1602"/>
        <v>0</v>
      </c>
    </row>
    <row r="2648" spans="2:21" s="1" customFormat="1" ht="25.2" hidden="1" customHeight="1" x14ac:dyDescent="0.3">
      <c r="B2648" s="10" t="s">
        <v>5012</v>
      </c>
      <c r="C2648" s="10" t="s">
        <v>5013</v>
      </c>
      <c r="D2648" s="11"/>
      <c r="E2648" s="16"/>
      <c r="F2648" s="16"/>
      <c r="G2648" s="16"/>
      <c r="H2648" s="16"/>
      <c r="I2648" s="16"/>
      <c r="J2648" s="16"/>
      <c r="K2648" s="11"/>
      <c r="L2648" s="11">
        <f>SUM(L2649:L2696)</f>
        <v>1899934.6399999997</v>
      </c>
      <c r="M2648" s="11"/>
      <c r="N2648" s="11">
        <f>SUM(N2649:N2696)</f>
        <v>1899934.6399999997</v>
      </c>
      <c r="O2648" s="11"/>
      <c r="P2648" s="11">
        <f>SUM(P2649:P2696)</f>
        <v>0</v>
      </c>
      <c r="R2648" s="11">
        <f t="shared" ref="R2648:U2648" si="1603">SUM(R2649:R2696)</f>
        <v>0</v>
      </c>
      <c r="S2648" s="11">
        <f t="shared" si="1603"/>
        <v>0</v>
      </c>
      <c r="T2648" s="11">
        <f t="shared" si="1603"/>
        <v>0</v>
      </c>
      <c r="U2648" s="11">
        <f t="shared" si="1603"/>
        <v>0</v>
      </c>
    </row>
    <row r="2649" spans="2:21" s="1" customFormat="1" ht="15" hidden="1" customHeight="1" x14ac:dyDescent="0.3">
      <c r="B2649" s="4" t="s">
        <v>5014</v>
      </c>
      <c r="C2649" s="4" t="s">
        <v>5015</v>
      </c>
      <c r="D2649" s="3" t="s">
        <v>28</v>
      </c>
      <c r="E2649" s="18">
        <v>1</v>
      </c>
      <c r="F2649" s="18"/>
      <c r="G2649" s="18"/>
      <c r="H2649" s="18"/>
      <c r="I2649" s="18"/>
      <c r="J2649" s="97">
        <f t="shared" ref="J2649:J2696" si="1604">SUM(E2649:I2649)</f>
        <v>1</v>
      </c>
      <c r="K2649" s="3">
        <v>3419.5</v>
      </c>
      <c r="L2649" s="3">
        <f t="shared" ref="L2649:L2696" si="1605">+ROUND(+IF(J2649="",0,J2649*K2649),2)</f>
        <v>3419.5</v>
      </c>
      <c r="M2649" s="3">
        <v>3419.5</v>
      </c>
      <c r="N2649" s="3">
        <f t="shared" ref="N2649:N2696" si="1606">+ROUND(+IF(J2649="",0,J2649*M2649),2)</f>
        <v>3419.5</v>
      </c>
      <c r="O2649" s="3">
        <f t="shared" ref="O2649:P2696" si="1607">+M2649-K2649</f>
        <v>0</v>
      </c>
      <c r="P2649" s="3">
        <f t="shared" si="1607"/>
        <v>0</v>
      </c>
      <c r="R2649" s="3">
        <f t="shared" ref="R2649:R2696" si="1608">+ROUND($K2649*F2649,2)</f>
        <v>0</v>
      </c>
      <c r="S2649" s="3">
        <f t="shared" ref="S2649:S2696" si="1609">+ROUND($K2649*G2649,2)</f>
        <v>0</v>
      </c>
      <c r="T2649" s="3">
        <f t="shared" ref="T2649:T2696" si="1610">+ROUND($K2649*H2649,2)</f>
        <v>0</v>
      </c>
      <c r="U2649" s="3">
        <f t="shared" ref="U2649:U2696" si="1611">+ROUND($K2649*I2649,2)</f>
        <v>0</v>
      </c>
    </row>
    <row r="2650" spans="2:21" s="1" customFormat="1" ht="15" hidden="1" customHeight="1" x14ac:dyDescent="0.3">
      <c r="B2650" s="4" t="s">
        <v>5016</v>
      </c>
      <c r="C2650" s="4" t="s">
        <v>5017</v>
      </c>
      <c r="D2650" s="3" t="s">
        <v>28</v>
      </c>
      <c r="E2650" s="18">
        <v>80</v>
      </c>
      <c r="F2650" s="18"/>
      <c r="G2650" s="18"/>
      <c r="H2650" s="18"/>
      <c r="I2650" s="18"/>
      <c r="J2650" s="97">
        <f t="shared" si="1604"/>
        <v>80</v>
      </c>
      <c r="K2650" s="3">
        <v>1566.25</v>
      </c>
      <c r="L2650" s="3">
        <f t="shared" si="1605"/>
        <v>125300</v>
      </c>
      <c r="M2650" s="3">
        <v>1566.25</v>
      </c>
      <c r="N2650" s="3">
        <f t="shared" si="1606"/>
        <v>125300</v>
      </c>
      <c r="O2650" s="3">
        <f t="shared" si="1607"/>
        <v>0</v>
      </c>
      <c r="P2650" s="3">
        <f t="shared" si="1607"/>
        <v>0</v>
      </c>
      <c r="R2650" s="3">
        <f t="shared" si="1608"/>
        <v>0</v>
      </c>
      <c r="S2650" s="3">
        <f t="shared" si="1609"/>
        <v>0</v>
      </c>
      <c r="T2650" s="3">
        <f t="shared" si="1610"/>
        <v>0</v>
      </c>
      <c r="U2650" s="3">
        <f t="shared" si="1611"/>
        <v>0</v>
      </c>
    </row>
    <row r="2651" spans="2:21" s="1" customFormat="1" ht="15" hidden="1" customHeight="1" x14ac:dyDescent="0.3">
      <c r="B2651" s="4" t="s">
        <v>5018</v>
      </c>
      <c r="C2651" s="4" t="s">
        <v>5019</v>
      </c>
      <c r="D2651" s="3" t="s">
        <v>28</v>
      </c>
      <c r="E2651" s="18">
        <v>19</v>
      </c>
      <c r="F2651" s="18"/>
      <c r="G2651" s="18"/>
      <c r="H2651" s="18"/>
      <c r="I2651" s="18"/>
      <c r="J2651" s="97">
        <f t="shared" si="1604"/>
        <v>19</v>
      </c>
      <c r="K2651" s="3">
        <v>2297.81</v>
      </c>
      <c r="L2651" s="3">
        <f t="shared" si="1605"/>
        <v>43658.39</v>
      </c>
      <c r="M2651" s="3">
        <v>2297.81</v>
      </c>
      <c r="N2651" s="3">
        <f t="shared" si="1606"/>
        <v>43658.39</v>
      </c>
      <c r="O2651" s="3">
        <f t="shared" si="1607"/>
        <v>0</v>
      </c>
      <c r="P2651" s="3">
        <f t="shared" si="1607"/>
        <v>0</v>
      </c>
      <c r="R2651" s="3">
        <f t="shared" si="1608"/>
        <v>0</v>
      </c>
      <c r="S2651" s="3">
        <f t="shared" si="1609"/>
        <v>0</v>
      </c>
      <c r="T2651" s="3">
        <f t="shared" si="1610"/>
        <v>0</v>
      </c>
      <c r="U2651" s="3">
        <f t="shared" si="1611"/>
        <v>0</v>
      </c>
    </row>
    <row r="2652" spans="2:21" s="1" customFormat="1" ht="15" hidden="1" customHeight="1" x14ac:dyDescent="0.3">
      <c r="B2652" s="4" t="s">
        <v>5020</v>
      </c>
      <c r="C2652" s="4" t="s">
        <v>5021</v>
      </c>
      <c r="D2652" s="3" t="s">
        <v>28</v>
      </c>
      <c r="E2652" s="18">
        <v>10</v>
      </c>
      <c r="F2652" s="18"/>
      <c r="G2652" s="18"/>
      <c r="H2652" s="18"/>
      <c r="I2652" s="18"/>
      <c r="J2652" s="97">
        <f t="shared" si="1604"/>
        <v>10</v>
      </c>
      <c r="K2652" s="3">
        <v>630</v>
      </c>
      <c r="L2652" s="3">
        <f t="shared" si="1605"/>
        <v>6300</v>
      </c>
      <c r="M2652" s="3">
        <v>630</v>
      </c>
      <c r="N2652" s="3">
        <f t="shared" si="1606"/>
        <v>6300</v>
      </c>
      <c r="O2652" s="3">
        <f t="shared" si="1607"/>
        <v>0</v>
      </c>
      <c r="P2652" s="3">
        <f t="shared" si="1607"/>
        <v>0</v>
      </c>
      <c r="R2652" s="3">
        <f t="shared" si="1608"/>
        <v>0</v>
      </c>
      <c r="S2652" s="3">
        <f t="shared" si="1609"/>
        <v>0</v>
      </c>
      <c r="T2652" s="3">
        <f t="shared" si="1610"/>
        <v>0</v>
      </c>
      <c r="U2652" s="3">
        <f t="shared" si="1611"/>
        <v>0</v>
      </c>
    </row>
    <row r="2653" spans="2:21" s="1" customFormat="1" ht="15" hidden="1" customHeight="1" x14ac:dyDescent="0.3">
      <c r="B2653" s="4" t="s">
        <v>5022</v>
      </c>
      <c r="C2653" s="4" t="s">
        <v>5023</v>
      </c>
      <c r="D2653" s="3" t="s">
        <v>28</v>
      </c>
      <c r="E2653" s="18">
        <v>38</v>
      </c>
      <c r="F2653" s="18"/>
      <c r="G2653" s="18"/>
      <c r="H2653" s="18"/>
      <c r="I2653" s="18"/>
      <c r="J2653" s="97">
        <f t="shared" si="1604"/>
        <v>38</v>
      </c>
      <c r="K2653" s="3">
        <v>778.75</v>
      </c>
      <c r="L2653" s="3">
        <f t="shared" si="1605"/>
        <v>29592.5</v>
      </c>
      <c r="M2653" s="3">
        <v>778.75</v>
      </c>
      <c r="N2653" s="3">
        <f t="shared" si="1606"/>
        <v>29592.5</v>
      </c>
      <c r="O2653" s="3">
        <f t="shared" si="1607"/>
        <v>0</v>
      </c>
      <c r="P2653" s="3">
        <f t="shared" si="1607"/>
        <v>0</v>
      </c>
      <c r="R2653" s="3">
        <f t="shared" si="1608"/>
        <v>0</v>
      </c>
      <c r="S2653" s="3">
        <f t="shared" si="1609"/>
        <v>0</v>
      </c>
      <c r="T2653" s="3">
        <f t="shared" si="1610"/>
        <v>0</v>
      </c>
      <c r="U2653" s="3">
        <f t="shared" si="1611"/>
        <v>0</v>
      </c>
    </row>
    <row r="2654" spans="2:21" s="1" customFormat="1" ht="15" hidden="1" customHeight="1" x14ac:dyDescent="0.3">
      <c r="B2654" s="4" t="s">
        <v>5024</v>
      </c>
      <c r="C2654" s="4" t="s">
        <v>5025</v>
      </c>
      <c r="D2654" s="3" t="s">
        <v>28</v>
      </c>
      <c r="E2654" s="18">
        <v>14</v>
      </c>
      <c r="F2654" s="18"/>
      <c r="G2654" s="18"/>
      <c r="H2654" s="18"/>
      <c r="I2654" s="18"/>
      <c r="J2654" s="97">
        <f t="shared" si="1604"/>
        <v>14</v>
      </c>
      <c r="K2654" s="3">
        <v>1939</v>
      </c>
      <c r="L2654" s="3">
        <f t="shared" si="1605"/>
        <v>27146</v>
      </c>
      <c r="M2654" s="3">
        <v>1939</v>
      </c>
      <c r="N2654" s="3">
        <f t="shared" si="1606"/>
        <v>27146</v>
      </c>
      <c r="O2654" s="3">
        <f t="shared" si="1607"/>
        <v>0</v>
      </c>
      <c r="P2654" s="3">
        <f t="shared" si="1607"/>
        <v>0</v>
      </c>
      <c r="R2654" s="3">
        <f t="shared" si="1608"/>
        <v>0</v>
      </c>
      <c r="S2654" s="3">
        <f t="shared" si="1609"/>
        <v>0</v>
      </c>
      <c r="T2654" s="3">
        <f t="shared" si="1610"/>
        <v>0</v>
      </c>
      <c r="U2654" s="3">
        <f t="shared" si="1611"/>
        <v>0</v>
      </c>
    </row>
    <row r="2655" spans="2:21" s="1" customFormat="1" ht="15" hidden="1" customHeight="1" x14ac:dyDescent="0.3">
      <c r="B2655" s="4" t="s">
        <v>5026</v>
      </c>
      <c r="C2655" s="4" t="s">
        <v>5027</v>
      </c>
      <c r="D2655" s="3" t="s">
        <v>28</v>
      </c>
      <c r="E2655" s="18">
        <v>24</v>
      </c>
      <c r="F2655" s="18"/>
      <c r="G2655" s="18"/>
      <c r="H2655" s="18"/>
      <c r="I2655" s="18"/>
      <c r="J2655" s="97">
        <f t="shared" si="1604"/>
        <v>24</v>
      </c>
      <c r="K2655" s="3">
        <v>4565.03</v>
      </c>
      <c r="L2655" s="3">
        <f t="shared" si="1605"/>
        <v>109560.72</v>
      </c>
      <c r="M2655" s="3">
        <v>4565.03</v>
      </c>
      <c r="N2655" s="3">
        <f t="shared" si="1606"/>
        <v>109560.72</v>
      </c>
      <c r="O2655" s="3">
        <f t="shared" si="1607"/>
        <v>0</v>
      </c>
      <c r="P2655" s="3">
        <f t="shared" si="1607"/>
        <v>0</v>
      </c>
      <c r="R2655" s="3">
        <f t="shared" si="1608"/>
        <v>0</v>
      </c>
      <c r="S2655" s="3">
        <f t="shared" si="1609"/>
        <v>0</v>
      </c>
      <c r="T2655" s="3">
        <f t="shared" si="1610"/>
        <v>0</v>
      </c>
      <c r="U2655" s="3">
        <f t="shared" si="1611"/>
        <v>0</v>
      </c>
    </row>
    <row r="2656" spans="2:21" s="1" customFormat="1" ht="15" hidden="1" customHeight="1" x14ac:dyDescent="0.3">
      <c r="B2656" s="4" t="s">
        <v>5028</v>
      </c>
      <c r="C2656" s="4" t="s">
        <v>5029</v>
      </c>
      <c r="D2656" s="3" t="s">
        <v>28</v>
      </c>
      <c r="E2656" s="18">
        <v>8</v>
      </c>
      <c r="F2656" s="18"/>
      <c r="G2656" s="18"/>
      <c r="H2656" s="18"/>
      <c r="I2656" s="18"/>
      <c r="J2656" s="97">
        <f t="shared" si="1604"/>
        <v>8</v>
      </c>
      <c r="K2656" s="3">
        <v>866.77</v>
      </c>
      <c r="L2656" s="3">
        <f t="shared" si="1605"/>
        <v>6934.16</v>
      </c>
      <c r="M2656" s="3">
        <v>866.77</v>
      </c>
      <c r="N2656" s="3">
        <f t="shared" si="1606"/>
        <v>6934.16</v>
      </c>
      <c r="O2656" s="3">
        <f t="shared" si="1607"/>
        <v>0</v>
      </c>
      <c r="P2656" s="3">
        <f t="shared" si="1607"/>
        <v>0</v>
      </c>
      <c r="R2656" s="3">
        <f t="shared" si="1608"/>
        <v>0</v>
      </c>
      <c r="S2656" s="3">
        <f t="shared" si="1609"/>
        <v>0</v>
      </c>
      <c r="T2656" s="3">
        <f t="shared" si="1610"/>
        <v>0</v>
      </c>
      <c r="U2656" s="3">
        <f t="shared" si="1611"/>
        <v>0</v>
      </c>
    </row>
    <row r="2657" spans="2:21" s="1" customFormat="1" ht="15" hidden="1" customHeight="1" x14ac:dyDescent="0.3">
      <c r="B2657" s="4" t="s">
        <v>5030</v>
      </c>
      <c r="C2657" s="4" t="s">
        <v>5031</v>
      </c>
      <c r="D2657" s="3" t="s">
        <v>28</v>
      </c>
      <c r="E2657" s="18">
        <v>7</v>
      </c>
      <c r="F2657" s="18"/>
      <c r="G2657" s="18"/>
      <c r="H2657" s="18"/>
      <c r="I2657" s="18"/>
      <c r="J2657" s="97">
        <f t="shared" si="1604"/>
        <v>7</v>
      </c>
      <c r="K2657" s="3">
        <v>2463.75</v>
      </c>
      <c r="L2657" s="3">
        <f t="shared" si="1605"/>
        <v>17246.25</v>
      </c>
      <c r="M2657" s="3">
        <v>2463.75</v>
      </c>
      <c r="N2657" s="3">
        <f t="shared" si="1606"/>
        <v>17246.25</v>
      </c>
      <c r="O2657" s="3">
        <f t="shared" si="1607"/>
        <v>0</v>
      </c>
      <c r="P2657" s="3">
        <f t="shared" si="1607"/>
        <v>0</v>
      </c>
      <c r="R2657" s="3">
        <f t="shared" si="1608"/>
        <v>0</v>
      </c>
      <c r="S2657" s="3">
        <f t="shared" si="1609"/>
        <v>0</v>
      </c>
      <c r="T2657" s="3">
        <f t="shared" si="1610"/>
        <v>0</v>
      </c>
      <c r="U2657" s="3">
        <f t="shared" si="1611"/>
        <v>0</v>
      </c>
    </row>
    <row r="2658" spans="2:21" s="1" customFormat="1" ht="15" hidden="1" customHeight="1" x14ac:dyDescent="0.3">
      <c r="B2658" s="4" t="s">
        <v>5032</v>
      </c>
      <c r="C2658" s="4" t="s">
        <v>5033</v>
      </c>
      <c r="D2658" s="3" t="s">
        <v>28</v>
      </c>
      <c r="E2658" s="18">
        <v>140</v>
      </c>
      <c r="F2658" s="18"/>
      <c r="G2658" s="18"/>
      <c r="H2658" s="18"/>
      <c r="I2658" s="18"/>
      <c r="J2658" s="97">
        <f t="shared" si="1604"/>
        <v>140</v>
      </c>
      <c r="K2658" s="3">
        <v>527.42999999999995</v>
      </c>
      <c r="L2658" s="3">
        <f t="shared" si="1605"/>
        <v>73840.2</v>
      </c>
      <c r="M2658" s="3">
        <v>527.42999999999995</v>
      </c>
      <c r="N2658" s="3">
        <f t="shared" si="1606"/>
        <v>73840.2</v>
      </c>
      <c r="O2658" s="3">
        <f t="shared" si="1607"/>
        <v>0</v>
      </c>
      <c r="P2658" s="3">
        <f t="shared" si="1607"/>
        <v>0</v>
      </c>
      <c r="R2658" s="3">
        <f t="shared" si="1608"/>
        <v>0</v>
      </c>
      <c r="S2658" s="3">
        <f t="shared" si="1609"/>
        <v>0</v>
      </c>
      <c r="T2658" s="3">
        <f t="shared" si="1610"/>
        <v>0</v>
      </c>
      <c r="U2658" s="3">
        <f t="shared" si="1611"/>
        <v>0</v>
      </c>
    </row>
    <row r="2659" spans="2:21" s="1" customFormat="1" ht="15" hidden="1" customHeight="1" x14ac:dyDescent="0.3">
      <c r="B2659" s="4" t="s">
        <v>5034</v>
      </c>
      <c r="C2659" s="4" t="s">
        <v>5035</v>
      </c>
      <c r="D2659" s="3" t="s">
        <v>28</v>
      </c>
      <c r="E2659" s="18">
        <v>2</v>
      </c>
      <c r="F2659" s="18"/>
      <c r="G2659" s="18"/>
      <c r="H2659" s="18"/>
      <c r="I2659" s="18"/>
      <c r="J2659" s="97">
        <f t="shared" si="1604"/>
        <v>2</v>
      </c>
      <c r="K2659" s="3">
        <v>2498.75</v>
      </c>
      <c r="L2659" s="3">
        <f t="shared" si="1605"/>
        <v>4997.5</v>
      </c>
      <c r="M2659" s="3">
        <v>2498.75</v>
      </c>
      <c r="N2659" s="3">
        <f t="shared" si="1606"/>
        <v>4997.5</v>
      </c>
      <c r="O2659" s="3">
        <f t="shared" si="1607"/>
        <v>0</v>
      </c>
      <c r="P2659" s="3">
        <f t="shared" si="1607"/>
        <v>0</v>
      </c>
      <c r="R2659" s="3">
        <f t="shared" si="1608"/>
        <v>0</v>
      </c>
      <c r="S2659" s="3">
        <f t="shared" si="1609"/>
        <v>0</v>
      </c>
      <c r="T2659" s="3">
        <f t="shared" si="1610"/>
        <v>0</v>
      </c>
      <c r="U2659" s="3">
        <f t="shared" si="1611"/>
        <v>0</v>
      </c>
    </row>
    <row r="2660" spans="2:21" s="1" customFormat="1" ht="15" hidden="1" customHeight="1" x14ac:dyDescent="0.3">
      <c r="B2660" s="4" t="s">
        <v>5036</v>
      </c>
      <c r="C2660" s="4" t="s">
        <v>5037</v>
      </c>
      <c r="D2660" s="3" t="s">
        <v>28</v>
      </c>
      <c r="E2660" s="18">
        <v>163</v>
      </c>
      <c r="F2660" s="18"/>
      <c r="G2660" s="18"/>
      <c r="H2660" s="18"/>
      <c r="I2660" s="18"/>
      <c r="J2660" s="97">
        <f t="shared" si="1604"/>
        <v>163</v>
      </c>
      <c r="K2660" s="3">
        <v>148.08000000000001</v>
      </c>
      <c r="L2660" s="3">
        <f t="shared" si="1605"/>
        <v>24137.040000000001</v>
      </c>
      <c r="M2660" s="3">
        <v>148.08000000000001</v>
      </c>
      <c r="N2660" s="3">
        <f t="shared" si="1606"/>
        <v>24137.040000000001</v>
      </c>
      <c r="O2660" s="3">
        <f t="shared" si="1607"/>
        <v>0</v>
      </c>
      <c r="P2660" s="3">
        <f t="shared" si="1607"/>
        <v>0</v>
      </c>
      <c r="R2660" s="3">
        <f t="shared" si="1608"/>
        <v>0</v>
      </c>
      <c r="S2660" s="3">
        <f t="shared" si="1609"/>
        <v>0</v>
      </c>
      <c r="T2660" s="3">
        <f t="shared" si="1610"/>
        <v>0</v>
      </c>
      <c r="U2660" s="3">
        <f t="shared" si="1611"/>
        <v>0</v>
      </c>
    </row>
    <row r="2661" spans="2:21" s="1" customFormat="1" ht="15" hidden="1" customHeight="1" x14ac:dyDescent="0.3">
      <c r="B2661" s="4" t="s">
        <v>5038</v>
      </c>
      <c r="C2661" s="4" t="s">
        <v>5039</v>
      </c>
      <c r="D2661" s="3" t="s">
        <v>28</v>
      </c>
      <c r="E2661" s="18">
        <v>20</v>
      </c>
      <c r="F2661" s="18"/>
      <c r="G2661" s="18"/>
      <c r="H2661" s="18"/>
      <c r="I2661" s="18"/>
      <c r="J2661" s="97">
        <f t="shared" si="1604"/>
        <v>20</v>
      </c>
      <c r="K2661" s="3">
        <v>103.95</v>
      </c>
      <c r="L2661" s="3">
        <f t="shared" si="1605"/>
        <v>2079</v>
      </c>
      <c r="M2661" s="3">
        <v>103.95</v>
      </c>
      <c r="N2661" s="3">
        <f t="shared" si="1606"/>
        <v>2079</v>
      </c>
      <c r="O2661" s="3">
        <f t="shared" si="1607"/>
        <v>0</v>
      </c>
      <c r="P2661" s="3">
        <f t="shared" si="1607"/>
        <v>0</v>
      </c>
      <c r="R2661" s="3">
        <f t="shared" si="1608"/>
        <v>0</v>
      </c>
      <c r="S2661" s="3">
        <f t="shared" si="1609"/>
        <v>0</v>
      </c>
      <c r="T2661" s="3">
        <f t="shared" si="1610"/>
        <v>0</v>
      </c>
      <c r="U2661" s="3">
        <f t="shared" si="1611"/>
        <v>0</v>
      </c>
    </row>
    <row r="2662" spans="2:21" s="1" customFormat="1" ht="15" hidden="1" customHeight="1" x14ac:dyDescent="0.3">
      <c r="B2662" s="4" t="s">
        <v>5040</v>
      </c>
      <c r="C2662" s="4" t="s">
        <v>5041</v>
      </c>
      <c r="D2662" s="3" t="s">
        <v>28</v>
      </c>
      <c r="E2662" s="18">
        <v>84</v>
      </c>
      <c r="F2662" s="18"/>
      <c r="G2662" s="18"/>
      <c r="H2662" s="18"/>
      <c r="I2662" s="18"/>
      <c r="J2662" s="97">
        <f t="shared" si="1604"/>
        <v>84</v>
      </c>
      <c r="K2662" s="3">
        <v>106.11</v>
      </c>
      <c r="L2662" s="3">
        <f t="shared" si="1605"/>
        <v>8913.24</v>
      </c>
      <c r="M2662" s="3">
        <v>106.11</v>
      </c>
      <c r="N2662" s="3">
        <f t="shared" si="1606"/>
        <v>8913.24</v>
      </c>
      <c r="O2662" s="3">
        <f t="shared" si="1607"/>
        <v>0</v>
      </c>
      <c r="P2662" s="3">
        <f t="shared" si="1607"/>
        <v>0</v>
      </c>
      <c r="R2662" s="3">
        <f t="shared" si="1608"/>
        <v>0</v>
      </c>
      <c r="S2662" s="3">
        <f t="shared" si="1609"/>
        <v>0</v>
      </c>
      <c r="T2662" s="3">
        <f t="shared" si="1610"/>
        <v>0</v>
      </c>
      <c r="U2662" s="3">
        <f t="shared" si="1611"/>
        <v>0</v>
      </c>
    </row>
    <row r="2663" spans="2:21" s="1" customFormat="1" ht="15" hidden="1" customHeight="1" x14ac:dyDescent="0.3">
      <c r="B2663" s="4" t="s">
        <v>5042</v>
      </c>
      <c r="C2663" s="4" t="s">
        <v>5043</v>
      </c>
      <c r="D2663" s="3" t="s">
        <v>28</v>
      </c>
      <c r="E2663" s="18">
        <v>51</v>
      </c>
      <c r="F2663" s="18"/>
      <c r="G2663" s="18"/>
      <c r="H2663" s="18"/>
      <c r="I2663" s="18"/>
      <c r="J2663" s="97">
        <f t="shared" si="1604"/>
        <v>51</v>
      </c>
      <c r="K2663" s="3">
        <v>1240.1099999999999</v>
      </c>
      <c r="L2663" s="3">
        <f t="shared" si="1605"/>
        <v>63245.61</v>
      </c>
      <c r="M2663" s="3">
        <v>1240.1099999999999</v>
      </c>
      <c r="N2663" s="3">
        <f t="shared" si="1606"/>
        <v>63245.61</v>
      </c>
      <c r="O2663" s="3">
        <f t="shared" si="1607"/>
        <v>0</v>
      </c>
      <c r="P2663" s="3">
        <f t="shared" si="1607"/>
        <v>0</v>
      </c>
      <c r="R2663" s="3">
        <f t="shared" si="1608"/>
        <v>0</v>
      </c>
      <c r="S2663" s="3">
        <f t="shared" si="1609"/>
        <v>0</v>
      </c>
      <c r="T2663" s="3">
        <f t="shared" si="1610"/>
        <v>0</v>
      </c>
      <c r="U2663" s="3">
        <f t="shared" si="1611"/>
        <v>0</v>
      </c>
    </row>
    <row r="2664" spans="2:21" s="1" customFormat="1" ht="15" hidden="1" customHeight="1" x14ac:dyDescent="0.3">
      <c r="B2664" s="4" t="s">
        <v>5044</v>
      </c>
      <c r="C2664" s="4" t="s">
        <v>5045</v>
      </c>
      <c r="D2664" s="3" t="s">
        <v>28</v>
      </c>
      <c r="E2664" s="18">
        <v>2</v>
      </c>
      <c r="F2664" s="18"/>
      <c r="G2664" s="18"/>
      <c r="H2664" s="18"/>
      <c r="I2664" s="18"/>
      <c r="J2664" s="97">
        <f t="shared" si="1604"/>
        <v>2</v>
      </c>
      <c r="K2664" s="3">
        <v>800</v>
      </c>
      <c r="L2664" s="3">
        <f t="shared" si="1605"/>
        <v>1600</v>
      </c>
      <c r="M2664" s="3">
        <v>800</v>
      </c>
      <c r="N2664" s="3">
        <f t="shared" si="1606"/>
        <v>1600</v>
      </c>
      <c r="O2664" s="3">
        <f t="shared" si="1607"/>
        <v>0</v>
      </c>
      <c r="P2664" s="3">
        <f t="shared" si="1607"/>
        <v>0</v>
      </c>
      <c r="R2664" s="3">
        <f t="shared" si="1608"/>
        <v>0</v>
      </c>
      <c r="S2664" s="3">
        <f t="shared" si="1609"/>
        <v>0</v>
      </c>
      <c r="T2664" s="3">
        <f t="shared" si="1610"/>
        <v>0</v>
      </c>
      <c r="U2664" s="3">
        <f t="shared" si="1611"/>
        <v>0</v>
      </c>
    </row>
    <row r="2665" spans="2:21" s="1" customFormat="1" ht="15" hidden="1" customHeight="1" x14ac:dyDescent="0.3">
      <c r="B2665" s="4" t="s">
        <v>5046</v>
      </c>
      <c r="C2665" s="4" t="s">
        <v>5047</v>
      </c>
      <c r="D2665" s="3" t="s">
        <v>28</v>
      </c>
      <c r="E2665" s="18">
        <v>1</v>
      </c>
      <c r="F2665" s="18"/>
      <c r="G2665" s="18"/>
      <c r="H2665" s="18"/>
      <c r="I2665" s="18"/>
      <c r="J2665" s="97">
        <f t="shared" si="1604"/>
        <v>1</v>
      </c>
      <c r="K2665" s="3">
        <v>950</v>
      </c>
      <c r="L2665" s="3">
        <f t="shared" si="1605"/>
        <v>950</v>
      </c>
      <c r="M2665" s="3">
        <v>950</v>
      </c>
      <c r="N2665" s="3">
        <f t="shared" si="1606"/>
        <v>950</v>
      </c>
      <c r="O2665" s="3">
        <f t="shared" si="1607"/>
        <v>0</v>
      </c>
      <c r="P2665" s="3">
        <f t="shared" si="1607"/>
        <v>0</v>
      </c>
      <c r="R2665" s="3">
        <f t="shared" si="1608"/>
        <v>0</v>
      </c>
      <c r="S2665" s="3">
        <f t="shared" si="1609"/>
        <v>0</v>
      </c>
      <c r="T2665" s="3">
        <f t="shared" si="1610"/>
        <v>0</v>
      </c>
      <c r="U2665" s="3">
        <f t="shared" si="1611"/>
        <v>0</v>
      </c>
    </row>
    <row r="2666" spans="2:21" s="1" customFormat="1" ht="15" hidden="1" customHeight="1" x14ac:dyDescent="0.3">
      <c r="B2666" s="4" t="s">
        <v>5048</v>
      </c>
      <c r="C2666" s="4" t="s">
        <v>5049</v>
      </c>
      <c r="D2666" s="3" t="s">
        <v>28</v>
      </c>
      <c r="E2666" s="18">
        <v>12</v>
      </c>
      <c r="F2666" s="18"/>
      <c r="G2666" s="18"/>
      <c r="H2666" s="18"/>
      <c r="I2666" s="18"/>
      <c r="J2666" s="97">
        <f t="shared" si="1604"/>
        <v>12</v>
      </c>
      <c r="K2666" s="3">
        <v>900</v>
      </c>
      <c r="L2666" s="3">
        <f t="shared" si="1605"/>
        <v>10800</v>
      </c>
      <c r="M2666" s="3">
        <v>900</v>
      </c>
      <c r="N2666" s="3">
        <f t="shared" si="1606"/>
        <v>10800</v>
      </c>
      <c r="O2666" s="3">
        <f t="shared" si="1607"/>
        <v>0</v>
      </c>
      <c r="P2666" s="3">
        <f t="shared" si="1607"/>
        <v>0</v>
      </c>
      <c r="R2666" s="3">
        <f t="shared" si="1608"/>
        <v>0</v>
      </c>
      <c r="S2666" s="3">
        <f t="shared" si="1609"/>
        <v>0</v>
      </c>
      <c r="T2666" s="3">
        <f t="shared" si="1610"/>
        <v>0</v>
      </c>
      <c r="U2666" s="3">
        <f t="shared" si="1611"/>
        <v>0</v>
      </c>
    </row>
    <row r="2667" spans="2:21" s="1" customFormat="1" ht="15" hidden="1" customHeight="1" x14ac:dyDescent="0.3">
      <c r="B2667" s="4" t="s">
        <v>5050</v>
      </c>
      <c r="C2667" s="4" t="s">
        <v>5051</v>
      </c>
      <c r="D2667" s="3" t="s">
        <v>28</v>
      </c>
      <c r="E2667" s="18">
        <v>23</v>
      </c>
      <c r="F2667" s="18"/>
      <c r="G2667" s="18"/>
      <c r="H2667" s="18"/>
      <c r="I2667" s="18"/>
      <c r="J2667" s="97">
        <f t="shared" si="1604"/>
        <v>23</v>
      </c>
      <c r="K2667" s="3">
        <v>1506.44</v>
      </c>
      <c r="L2667" s="3">
        <f t="shared" si="1605"/>
        <v>34648.120000000003</v>
      </c>
      <c r="M2667" s="3">
        <v>1506.44</v>
      </c>
      <c r="N2667" s="3">
        <f t="shared" si="1606"/>
        <v>34648.120000000003</v>
      </c>
      <c r="O2667" s="3">
        <f t="shared" si="1607"/>
        <v>0</v>
      </c>
      <c r="P2667" s="3">
        <f t="shared" si="1607"/>
        <v>0</v>
      </c>
      <c r="R2667" s="3">
        <f t="shared" si="1608"/>
        <v>0</v>
      </c>
      <c r="S2667" s="3">
        <f t="shared" si="1609"/>
        <v>0</v>
      </c>
      <c r="T2667" s="3">
        <f t="shared" si="1610"/>
        <v>0</v>
      </c>
      <c r="U2667" s="3">
        <f t="shared" si="1611"/>
        <v>0</v>
      </c>
    </row>
    <row r="2668" spans="2:21" s="1" customFormat="1" ht="15" hidden="1" customHeight="1" x14ac:dyDescent="0.3">
      <c r="B2668" s="4" t="s">
        <v>5052</v>
      </c>
      <c r="C2668" s="4" t="s">
        <v>5053</v>
      </c>
      <c r="D2668" s="3" t="s">
        <v>28</v>
      </c>
      <c r="E2668" s="18">
        <v>9</v>
      </c>
      <c r="F2668" s="18"/>
      <c r="G2668" s="18"/>
      <c r="H2668" s="18"/>
      <c r="I2668" s="18"/>
      <c r="J2668" s="97">
        <f t="shared" si="1604"/>
        <v>9</v>
      </c>
      <c r="K2668" s="3">
        <v>1827.84</v>
      </c>
      <c r="L2668" s="3">
        <f t="shared" si="1605"/>
        <v>16450.560000000001</v>
      </c>
      <c r="M2668" s="3">
        <v>1827.84</v>
      </c>
      <c r="N2668" s="3">
        <f t="shared" si="1606"/>
        <v>16450.560000000001</v>
      </c>
      <c r="O2668" s="3">
        <f t="shared" si="1607"/>
        <v>0</v>
      </c>
      <c r="P2668" s="3">
        <f t="shared" si="1607"/>
        <v>0</v>
      </c>
      <c r="R2668" s="3">
        <f t="shared" si="1608"/>
        <v>0</v>
      </c>
      <c r="S2668" s="3">
        <f t="shared" si="1609"/>
        <v>0</v>
      </c>
      <c r="T2668" s="3">
        <f t="shared" si="1610"/>
        <v>0</v>
      </c>
      <c r="U2668" s="3">
        <f t="shared" si="1611"/>
        <v>0</v>
      </c>
    </row>
    <row r="2669" spans="2:21" s="1" customFormat="1" ht="15" hidden="1" customHeight="1" x14ac:dyDescent="0.3">
      <c r="B2669" s="4" t="s">
        <v>5054</v>
      </c>
      <c r="C2669" s="4" t="s">
        <v>5055</v>
      </c>
      <c r="D2669" s="3" t="s">
        <v>28</v>
      </c>
      <c r="E2669" s="18">
        <v>138</v>
      </c>
      <c r="F2669" s="18"/>
      <c r="G2669" s="18"/>
      <c r="H2669" s="18"/>
      <c r="I2669" s="18"/>
      <c r="J2669" s="97">
        <f t="shared" si="1604"/>
        <v>138</v>
      </c>
      <c r="K2669" s="3">
        <v>1770.08</v>
      </c>
      <c r="L2669" s="3">
        <f t="shared" si="1605"/>
        <v>244271.04</v>
      </c>
      <c r="M2669" s="3">
        <v>1770.08</v>
      </c>
      <c r="N2669" s="3">
        <f t="shared" si="1606"/>
        <v>244271.04</v>
      </c>
      <c r="O2669" s="3">
        <f t="shared" si="1607"/>
        <v>0</v>
      </c>
      <c r="P2669" s="3">
        <f t="shared" si="1607"/>
        <v>0</v>
      </c>
      <c r="R2669" s="3">
        <f t="shared" si="1608"/>
        <v>0</v>
      </c>
      <c r="S2669" s="3">
        <f t="shared" si="1609"/>
        <v>0</v>
      </c>
      <c r="T2669" s="3">
        <f t="shared" si="1610"/>
        <v>0</v>
      </c>
      <c r="U2669" s="3">
        <f t="shared" si="1611"/>
        <v>0</v>
      </c>
    </row>
    <row r="2670" spans="2:21" s="1" customFormat="1" ht="15" hidden="1" customHeight="1" x14ac:dyDescent="0.3">
      <c r="B2670" s="4" t="s">
        <v>5056</v>
      </c>
      <c r="C2670" s="4" t="s">
        <v>5057</v>
      </c>
      <c r="D2670" s="3" t="s">
        <v>28</v>
      </c>
      <c r="E2670" s="18">
        <v>11</v>
      </c>
      <c r="F2670" s="18"/>
      <c r="G2670" s="18"/>
      <c r="H2670" s="18"/>
      <c r="I2670" s="18"/>
      <c r="J2670" s="97">
        <f t="shared" si="1604"/>
        <v>11</v>
      </c>
      <c r="K2670" s="3">
        <v>4777.5</v>
      </c>
      <c r="L2670" s="3">
        <f t="shared" si="1605"/>
        <v>52552.5</v>
      </c>
      <c r="M2670" s="3">
        <v>4777.5</v>
      </c>
      <c r="N2670" s="3">
        <f t="shared" si="1606"/>
        <v>52552.5</v>
      </c>
      <c r="O2670" s="3">
        <f t="shared" si="1607"/>
        <v>0</v>
      </c>
      <c r="P2670" s="3">
        <f t="shared" si="1607"/>
        <v>0</v>
      </c>
      <c r="R2670" s="3">
        <f t="shared" si="1608"/>
        <v>0</v>
      </c>
      <c r="S2670" s="3">
        <f t="shared" si="1609"/>
        <v>0</v>
      </c>
      <c r="T2670" s="3">
        <f t="shared" si="1610"/>
        <v>0</v>
      </c>
      <c r="U2670" s="3">
        <f t="shared" si="1611"/>
        <v>0</v>
      </c>
    </row>
    <row r="2671" spans="2:21" s="1" customFormat="1" ht="15" hidden="1" customHeight="1" x14ac:dyDescent="0.3">
      <c r="B2671" s="4" t="s">
        <v>5058</v>
      </c>
      <c r="C2671" s="4" t="s">
        <v>5059</v>
      </c>
      <c r="D2671" s="3" t="s">
        <v>28</v>
      </c>
      <c r="E2671" s="18">
        <v>25</v>
      </c>
      <c r="F2671" s="18"/>
      <c r="G2671" s="18"/>
      <c r="H2671" s="18"/>
      <c r="I2671" s="18"/>
      <c r="J2671" s="97">
        <f t="shared" si="1604"/>
        <v>25</v>
      </c>
      <c r="K2671" s="3">
        <v>5820</v>
      </c>
      <c r="L2671" s="3">
        <f t="shared" si="1605"/>
        <v>145500</v>
      </c>
      <c r="M2671" s="3">
        <v>5820</v>
      </c>
      <c r="N2671" s="3">
        <f t="shared" si="1606"/>
        <v>145500</v>
      </c>
      <c r="O2671" s="3">
        <f t="shared" si="1607"/>
        <v>0</v>
      </c>
      <c r="P2671" s="3">
        <f t="shared" si="1607"/>
        <v>0</v>
      </c>
      <c r="R2671" s="3">
        <f t="shared" si="1608"/>
        <v>0</v>
      </c>
      <c r="S2671" s="3">
        <f t="shared" si="1609"/>
        <v>0</v>
      </c>
      <c r="T2671" s="3">
        <f t="shared" si="1610"/>
        <v>0</v>
      </c>
      <c r="U2671" s="3">
        <f t="shared" si="1611"/>
        <v>0</v>
      </c>
    </row>
    <row r="2672" spans="2:21" s="1" customFormat="1" ht="15" hidden="1" customHeight="1" x14ac:dyDescent="0.3">
      <c r="B2672" s="4" t="s">
        <v>5060</v>
      </c>
      <c r="C2672" s="4" t="s">
        <v>5061</v>
      </c>
      <c r="D2672" s="3" t="s">
        <v>28</v>
      </c>
      <c r="E2672" s="18">
        <v>6</v>
      </c>
      <c r="F2672" s="18"/>
      <c r="G2672" s="18"/>
      <c r="H2672" s="18"/>
      <c r="I2672" s="18"/>
      <c r="J2672" s="97">
        <f t="shared" si="1604"/>
        <v>6</v>
      </c>
      <c r="K2672" s="3">
        <v>1315.05</v>
      </c>
      <c r="L2672" s="3">
        <f t="shared" si="1605"/>
        <v>7890.3</v>
      </c>
      <c r="M2672" s="3">
        <v>1315.05</v>
      </c>
      <c r="N2672" s="3">
        <f t="shared" si="1606"/>
        <v>7890.3</v>
      </c>
      <c r="O2672" s="3">
        <f t="shared" si="1607"/>
        <v>0</v>
      </c>
      <c r="P2672" s="3">
        <f t="shared" si="1607"/>
        <v>0</v>
      </c>
      <c r="R2672" s="3">
        <f t="shared" si="1608"/>
        <v>0</v>
      </c>
      <c r="S2672" s="3">
        <f t="shared" si="1609"/>
        <v>0</v>
      </c>
      <c r="T2672" s="3">
        <f t="shared" si="1610"/>
        <v>0</v>
      </c>
      <c r="U2672" s="3">
        <f t="shared" si="1611"/>
        <v>0</v>
      </c>
    </row>
    <row r="2673" spans="2:21" s="1" customFormat="1" ht="15" hidden="1" customHeight="1" x14ac:dyDescent="0.3">
      <c r="B2673" s="4" t="s">
        <v>5062</v>
      </c>
      <c r="C2673" s="4" t="s">
        <v>5063</v>
      </c>
      <c r="D2673" s="3" t="s">
        <v>28</v>
      </c>
      <c r="E2673" s="18">
        <v>6</v>
      </c>
      <c r="F2673" s="18"/>
      <c r="G2673" s="18"/>
      <c r="H2673" s="18"/>
      <c r="I2673" s="18"/>
      <c r="J2673" s="97">
        <f t="shared" si="1604"/>
        <v>6</v>
      </c>
      <c r="K2673" s="3">
        <v>3676.79</v>
      </c>
      <c r="L2673" s="3">
        <f t="shared" si="1605"/>
        <v>22060.74</v>
      </c>
      <c r="M2673" s="3">
        <v>3676.79</v>
      </c>
      <c r="N2673" s="3">
        <f t="shared" si="1606"/>
        <v>22060.74</v>
      </c>
      <c r="O2673" s="3">
        <f t="shared" si="1607"/>
        <v>0</v>
      </c>
      <c r="P2673" s="3">
        <f t="shared" si="1607"/>
        <v>0</v>
      </c>
      <c r="R2673" s="3">
        <f t="shared" si="1608"/>
        <v>0</v>
      </c>
      <c r="S2673" s="3">
        <f t="shared" si="1609"/>
        <v>0</v>
      </c>
      <c r="T2673" s="3">
        <f t="shared" si="1610"/>
        <v>0</v>
      </c>
      <c r="U2673" s="3">
        <f t="shared" si="1611"/>
        <v>0</v>
      </c>
    </row>
    <row r="2674" spans="2:21" s="1" customFormat="1" ht="15" hidden="1" customHeight="1" x14ac:dyDescent="0.3">
      <c r="B2674" s="4" t="s">
        <v>5064</v>
      </c>
      <c r="C2674" s="4" t="s">
        <v>5065</v>
      </c>
      <c r="D2674" s="3" t="s">
        <v>28</v>
      </c>
      <c r="E2674" s="18">
        <v>54</v>
      </c>
      <c r="F2674" s="18"/>
      <c r="G2674" s="18"/>
      <c r="H2674" s="18"/>
      <c r="I2674" s="18"/>
      <c r="J2674" s="97">
        <f t="shared" si="1604"/>
        <v>54</v>
      </c>
      <c r="K2674" s="3">
        <v>2126.9499999999998</v>
      </c>
      <c r="L2674" s="3">
        <f t="shared" si="1605"/>
        <v>114855.3</v>
      </c>
      <c r="M2674" s="3">
        <v>2126.9499999999998</v>
      </c>
      <c r="N2674" s="3">
        <f t="shared" si="1606"/>
        <v>114855.3</v>
      </c>
      <c r="O2674" s="3">
        <f t="shared" si="1607"/>
        <v>0</v>
      </c>
      <c r="P2674" s="3">
        <f t="shared" si="1607"/>
        <v>0</v>
      </c>
      <c r="R2674" s="3">
        <f t="shared" si="1608"/>
        <v>0</v>
      </c>
      <c r="S2674" s="3">
        <f t="shared" si="1609"/>
        <v>0</v>
      </c>
      <c r="T2674" s="3">
        <f t="shared" si="1610"/>
        <v>0</v>
      </c>
      <c r="U2674" s="3">
        <f t="shared" si="1611"/>
        <v>0</v>
      </c>
    </row>
    <row r="2675" spans="2:21" s="1" customFormat="1" ht="15" hidden="1" customHeight="1" x14ac:dyDescent="0.3">
      <c r="B2675" s="4" t="s">
        <v>5066</v>
      </c>
      <c r="C2675" s="4" t="s">
        <v>5067</v>
      </c>
      <c r="D2675" s="3" t="s">
        <v>28</v>
      </c>
      <c r="E2675" s="18">
        <v>4</v>
      </c>
      <c r="F2675" s="18"/>
      <c r="G2675" s="18"/>
      <c r="H2675" s="18"/>
      <c r="I2675" s="18"/>
      <c r="J2675" s="97">
        <f t="shared" si="1604"/>
        <v>4</v>
      </c>
      <c r="K2675" s="3">
        <v>4777.5</v>
      </c>
      <c r="L2675" s="3">
        <f t="shared" si="1605"/>
        <v>19110</v>
      </c>
      <c r="M2675" s="3">
        <v>4777.5</v>
      </c>
      <c r="N2675" s="3">
        <f t="shared" si="1606"/>
        <v>19110</v>
      </c>
      <c r="O2675" s="3">
        <f t="shared" si="1607"/>
        <v>0</v>
      </c>
      <c r="P2675" s="3">
        <f t="shared" si="1607"/>
        <v>0</v>
      </c>
      <c r="R2675" s="3">
        <f t="shared" si="1608"/>
        <v>0</v>
      </c>
      <c r="S2675" s="3">
        <f t="shared" si="1609"/>
        <v>0</v>
      </c>
      <c r="T2675" s="3">
        <f t="shared" si="1610"/>
        <v>0</v>
      </c>
      <c r="U2675" s="3">
        <f t="shared" si="1611"/>
        <v>0</v>
      </c>
    </row>
    <row r="2676" spans="2:21" s="1" customFormat="1" ht="15" hidden="1" customHeight="1" x14ac:dyDescent="0.3">
      <c r="B2676" s="4" t="s">
        <v>5068</v>
      </c>
      <c r="C2676" s="4" t="s">
        <v>5069</v>
      </c>
      <c r="D2676" s="3" t="s">
        <v>28</v>
      </c>
      <c r="E2676" s="18">
        <v>6</v>
      </c>
      <c r="F2676" s="18"/>
      <c r="G2676" s="18"/>
      <c r="H2676" s="18"/>
      <c r="I2676" s="18"/>
      <c r="J2676" s="97">
        <f t="shared" si="1604"/>
        <v>6</v>
      </c>
      <c r="K2676" s="3">
        <v>507.7</v>
      </c>
      <c r="L2676" s="3">
        <f t="shared" si="1605"/>
        <v>3046.2</v>
      </c>
      <c r="M2676" s="3">
        <v>507.7</v>
      </c>
      <c r="N2676" s="3">
        <f t="shared" si="1606"/>
        <v>3046.2</v>
      </c>
      <c r="O2676" s="3">
        <f t="shared" si="1607"/>
        <v>0</v>
      </c>
      <c r="P2676" s="3">
        <f t="shared" si="1607"/>
        <v>0</v>
      </c>
      <c r="R2676" s="3">
        <f t="shared" si="1608"/>
        <v>0</v>
      </c>
      <c r="S2676" s="3">
        <f t="shared" si="1609"/>
        <v>0</v>
      </c>
      <c r="T2676" s="3">
        <f t="shared" si="1610"/>
        <v>0</v>
      </c>
      <c r="U2676" s="3">
        <f t="shared" si="1611"/>
        <v>0</v>
      </c>
    </row>
    <row r="2677" spans="2:21" s="1" customFormat="1" ht="15" hidden="1" customHeight="1" x14ac:dyDescent="0.3">
      <c r="B2677" s="4" t="s">
        <v>5070</v>
      </c>
      <c r="C2677" s="4" t="s">
        <v>5071</v>
      </c>
      <c r="D2677" s="3" t="s">
        <v>28</v>
      </c>
      <c r="E2677" s="18">
        <v>5</v>
      </c>
      <c r="F2677" s="18"/>
      <c r="G2677" s="18"/>
      <c r="H2677" s="18"/>
      <c r="I2677" s="18"/>
      <c r="J2677" s="97">
        <f t="shared" si="1604"/>
        <v>5</v>
      </c>
      <c r="K2677" s="3">
        <v>997.5</v>
      </c>
      <c r="L2677" s="3">
        <f t="shared" si="1605"/>
        <v>4987.5</v>
      </c>
      <c r="M2677" s="3">
        <v>997.5</v>
      </c>
      <c r="N2677" s="3">
        <f t="shared" si="1606"/>
        <v>4987.5</v>
      </c>
      <c r="O2677" s="3">
        <f t="shared" si="1607"/>
        <v>0</v>
      </c>
      <c r="P2677" s="3">
        <f t="shared" si="1607"/>
        <v>0</v>
      </c>
      <c r="R2677" s="3">
        <f t="shared" si="1608"/>
        <v>0</v>
      </c>
      <c r="S2677" s="3">
        <f t="shared" si="1609"/>
        <v>0</v>
      </c>
      <c r="T2677" s="3">
        <f t="shared" si="1610"/>
        <v>0</v>
      </c>
      <c r="U2677" s="3">
        <f t="shared" si="1611"/>
        <v>0</v>
      </c>
    </row>
    <row r="2678" spans="2:21" s="1" customFormat="1" ht="15" hidden="1" customHeight="1" x14ac:dyDescent="0.3">
      <c r="B2678" s="4" t="s">
        <v>5072</v>
      </c>
      <c r="C2678" s="4" t="s">
        <v>5073</v>
      </c>
      <c r="D2678" s="3" t="s">
        <v>28</v>
      </c>
      <c r="E2678" s="18">
        <v>17</v>
      </c>
      <c r="F2678" s="18"/>
      <c r="G2678" s="18"/>
      <c r="H2678" s="18"/>
      <c r="I2678" s="18"/>
      <c r="J2678" s="97">
        <f t="shared" si="1604"/>
        <v>17</v>
      </c>
      <c r="K2678" s="3">
        <v>907.22</v>
      </c>
      <c r="L2678" s="3">
        <f t="shared" si="1605"/>
        <v>15422.74</v>
      </c>
      <c r="M2678" s="3">
        <v>907.22</v>
      </c>
      <c r="N2678" s="3">
        <f t="shared" si="1606"/>
        <v>15422.74</v>
      </c>
      <c r="O2678" s="3">
        <f t="shared" si="1607"/>
        <v>0</v>
      </c>
      <c r="P2678" s="3">
        <f t="shared" si="1607"/>
        <v>0</v>
      </c>
      <c r="R2678" s="3">
        <f t="shared" si="1608"/>
        <v>0</v>
      </c>
      <c r="S2678" s="3">
        <f t="shared" si="1609"/>
        <v>0</v>
      </c>
      <c r="T2678" s="3">
        <f t="shared" si="1610"/>
        <v>0</v>
      </c>
      <c r="U2678" s="3">
        <f t="shared" si="1611"/>
        <v>0</v>
      </c>
    </row>
    <row r="2679" spans="2:21" s="1" customFormat="1" ht="15" hidden="1" customHeight="1" x14ac:dyDescent="0.3">
      <c r="B2679" s="4" t="s">
        <v>5074</v>
      </c>
      <c r="C2679" s="4" t="s">
        <v>5075</v>
      </c>
      <c r="D2679" s="3" t="s">
        <v>28</v>
      </c>
      <c r="E2679" s="18">
        <v>24</v>
      </c>
      <c r="F2679" s="18"/>
      <c r="G2679" s="18"/>
      <c r="H2679" s="18"/>
      <c r="I2679" s="18"/>
      <c r="J2679" s="97">
        <f t="shared" si="1604"/>
        <v>24</v>
      </c>
      <c r="K2679" s="3">
        <v>582.69000000000005</v>
      </c>
      <c r="L2679" s="3">
        <f t="shared" si="1605"/>
        <v>13984.56</v>
      </c>
      <c r="M2679" s="3">
        <v>582.69000000000005</v>
      </c>
      <c r="N2679" s="3">
        <f t="shared" si="1606"/>
        <v>13984.56</v>
      </c>
      <c r="O2679" s="3">
        <f t="shared" si="1607"/>
        <v>0</v>
      </c>
      <c r="P2679" s="3">
        <f t="shared" si="1607"/>
        <v>0</v>
      </c>
      <c r="R2679" s="3">
        <f t="shared" si="1608"/>
        <v>0</v>
      </c>
      <c r="S2679" s="3">
        <f t="shared" si="1609"/>
        <v>0</v>
      </c>
      <c r="T2679" s="3">
        <f t="shared" si="1610"/>
        <v>0</v>
      </c>
      <c r="U2679" s="3">
        <f t="shared" si="1611"/>
        <v>0</v>
      </c>
    </row>
    <row r="2680" spans="2:21" s="1" customFormat="1" ht="15" hidden="1" customHeight="1" x14ac:dyDescent="0.3">
      <c r="B2680" s="4" t="s">
        <v>5076</v>
      </c>
      <c r="C2680" s="4" t="s">
        <v>5077</v>
      </c>
      <c r="D2680" s="3" t="s">
        <v>28</v>
      </c>
      <c r="E2680" s="18">
        <v>418</v>
      </c>
      <c r="F2680" s="18"/>
      <c r="G2680" s="18"/>
      <c r="H2680" s="18"/>
      <c r="I2680" s="18"/>
      <c r="J2680" s="97">
        <f t="shared" si="1604"/>
        <v>418</v>
      </c>
      <c r="K2680" s="3">
        <v>282.22000000000003</v>
      </c>
      <c r="L2680" s="3">
        <f t="shared" si="1605"/>
        <v>117967.96</v>
      </c>
      <c r="M2680" s="3">
        <v>282.22000000000003</v>
      </c>
      <c r="N2680" s="3">
        <f t="shared" si="1606"/>
        <v>117967.96</v>
      </c>
      <c r="O2680" s="3">
        <f t="shared" si="1607"/>
        <v>0</v>
      </c>
      <c r="P2680" s="3">
        <f t="shared" si="1607"/>
        <v>0</v>
      </c>
      <c r="R2680" s="3">
        <f t="shared" si="1608"/>
        <v>0</v>
      </c>
      <c r="S2680" s="3">
        <f t="shared" si="1609"/>
        <v>0</v>
      </c>
      <c r="T2680" s="3">
        <f t="shared" si="1610"/>
        <v>0</v>
      </c>
      <c r="U2680" s="3">
        <f t="shared" si="1611"/>
        <v>0</v>
      </c>
    </row>
    <row r="2681" spans="2:21" s="1" customFormat="1" ht="15" hidden="1" customHeight="1" x14ac:dyDescent="0.3">
      <c r="B2681" s="4" t="s">
        <v>5078</v>
      </c>
      <c r="C2681" s="4" t="s">
        <v>5079</v>
      </c>
      <c r="D2681" s="3" t="s">
        <v>28</v>
      </c>
      <c r="E2681" s="18">
        <v>34</v>
      </c>
      <c r="F2681" s="18"/>
      <c r="G2681" s="18"/>
      <c r="H2681" s="18"/>
      <c r="I2681" s="18"/>
      <c r="J2681" s="97">
        <f t="shared" si="1604"/>
        <v>34</v>
      </c>
      <c r="K2681" s="3">
        <v>769.33</v>
      </c>
      <c r="L2681" s="3">
        <f t="shared" si="1605"/>
        <v>26157.22</v>
      </c>
      <c r="M2681" s="3">
        <v>769.33</v>
      </c>
      <c r="N2681" s="3">
        <f t="shared" si="1606"/>
        <v>26157.22</v>
      </c>
      <c r="O2681" s="3">
        <f t="shared" si="1607"/>
        <v>0</v>
      </c>
      <c r="P2681" s="3">
        <f t="shared" si="1607"/>
        <v>0</v>
      </c>
      <c r="R2681" s="3">
        <f t="shared" si="1608"/>
        <v>0</v>
      </c>
      <c r="S2681" s="3">
        <f t="shared" si="1609"/>
        <v>0</v>
      </c>
      <c r="T2681" s="3">
        <f t="shared" si="1610"/>
        <v>0</v>
      </c>
      <c r="U2681" s="3">
        <f t="shared" si="1611"/>
        <v>0</v>
      </c>
    </row>
    <row r="2682" spans="2:21" s="1" customFormat="1" ht="15" hidden="1" customHeight="1" x14ac:dyDescent="0.3">
      <c r="B2682" s="4" t="s">
        <v>5080</v>
      </c>
      <c r="C2682" s="4" t="s">
        <v>5081</v>
      </c>
      <c r="D2682" s="3" t="s">
        <v>28</v>
      </c>
      <c r="E2682" s="18">
        <v>8</v>
      </c>
      <c r="F2682" s="18"/>
      <c r="G2682" s="18"/>
      <c r="H2682" s="18"/>
      <c r="I2682" s="18"/>
      <c r="J2682" s="97">
        <f t="shared" si="1604"/>
        <v>8</v>
      </c>
      <c r="K2682" s="3">
        <v>769.33</v>
      </c>
      <c r="L2682" s="3">
        <f t="shared" si="1605"/>
        <v>6154.64</v>
      </c>
      <c r="M2682" s="3">
        <v>769.33</v>
      </c>
      <c r="N2682" s="3">
        <f t="shared" si="1606"/>
        <v>6154.64</v>
      </c>
      <c r="O2682" s="3">
        <f t="shared" si="1607"/>
        <v>0</v>
      </c>
      <c r="P2682" s="3">
        <f t="shared" si="1607"/>
        <v>0</v>
      </c>
      <c r="R2682" s="3">
        <f t="shared" si="1608"/>
        <v>0</v>
      </c>
      <c r="S2682" s="3">
        <f t="shared" si="1609"/>
        <v>0</v>
      </c>
      <c r="T2682" s="3">
        <f t="shared" si="1610"/>
        <v>0</v>
      </c>
      <c r="U2682" s="3">
        <f t="shared" si="1611"/>
        <v>0</v>
      </c>
    </row>
    <row r="2683" spans="2:21" s="1" customFormat="1" ht="15" hidden="1" customHeight="1" x14ac:dyDescent="0.3">
      <c r="B2683" s="4" t="s">
        <v>5082</v>
      </c>
      <c r="C2683" s="4" t="s">
        <v>5083</v>
      </c>
      <c r="D2683" s="3" t="s">
        <v>28</v>
      </c>
      <c r="E2683" s="18">
        <v>156</v>
      </c>
      <c r="F2683" s="18"/>
      <c r="G2683" s="18"/>
      <c r="H2683" s="18"/>
      <c r="I2683" s="18"/>
      <c r="J2683" s="97">
        <f t="shared" si="1604"/>
        <v>156</v>
      </c>
      <c r="K2683" s="3">
        <v>608.25</v>
      </c>
      <c r="L2683" s="3">
        <f t="shared" si="1605"/>
        <v>94887</v>
      </c>
      <c r="M2683" s="3">
        <v>608.25</v>
      </c>
      <c r="N2683" s="3">
        <f t="shared" si="1606"/>
        <v>94887</v>
      </c>
      <c r="O2683" s="3">
        <f t="shared" si="1607"/>
        <v>0</v>
      </c>
      <c r="P2683" s="3">
        <f t="shared" si="1607"/>
        <v>0</v>
      </c>
      <c r="R2683" s="3">
        <f t="shared" si="1608"/>
        <v>0</v>
      </c>
      <c r="S2683" s="3">
        <f t="shared" si="1609"/>
        <v>0</v>
      </c>
      <c r="T2683" s="3">
        <f t="shared" si="1610"/>
        <v>0</v>
      </c>
      <c r="U2683" s="3">
        <f t="shared" si="1611"/>
        <v>0</v>
      </c>
    </row>
    <row r="2684" spans="2:21" s="1" customFormat="1" ht="15" hidden="1" customHeight="1" x14ac:dyDescent="0.3">
      <c r="B2684" s="4" t="s">
        <v>5084</v>
      </c>
      <c r="C2684" s="4" t="s">
        <v>5085</v>
      </c>
      <c r="D2684" s="3" t="s">
        <v>28</v>
      </c>
      <c r="E2684" s="18">
        <v>2</v>
      </c>
      <c r="F2684" s="18"/>
      <c r="G2684" s="18"/>
      <c r="H2684" s="18"/>
      <c r="I2684" s="18"/>
      <c r="J2684" s="97">
        <f t="shared" si="1604"/>
        <v>2</v>
      </c>
      <c r="K2684" s="3">
        <v>3634.83</v>
      </c>
      <c r="L2684" s="3">
        <f t="shared" si="1605"/>
        <v>7269.66</v>
      </c>
      <c r="M2684" s="3">
        <v>3634.83</v>
      </c>
      <c r="N2684" s="3">
        <f t="shared" si="1606"/>
        <v>7269.66</v>
      </c>
      <c r="O2684" s="3">
        <f t="shared" si="1607"/>
        <v>0</v>
      </c>
      <c r="P2684" s="3">
        <f t="shared" si="1607"/>
        <v>0</v>
      </c>
      <c r="R2684" s="3">
        <f t="shared" si="1608"/>
        <v>0</v>
      </c>
      <c r="S2684" s="3">
        <f t="shared" si="1609"/>
        <v>0</v>
      </c>
      <c r="T2684" s="3">
        <f t="shared" si="1610"/>
        <v>0</v>
      </c>
      <c r="U2684" s="3">
        <f t="shared" si="1611"/>
        <v>0</v>
      </c>
    </row>
    <row r="2685" spans="2:21" s="1" customFormat="1" ht="15" hidden="1" customHeight="1" x14ac:dyDescent="0.3">
      <c r="B2685" s="4" t="s">
        <v>5086</v>
      </c>
      <c r="C2685" s="4" t="s">
        <v>5087</v>
      </c>
      <c r="D2685" s="3" t="s">
        <v>28</v>
      </c>
      <c r="E2685" s="18">
        <v>30</v>
      </c>
      <c r="F2685" s="18"/>
      <c r="G2685" s="18"/>
      <c r="H2685" s="18"/>
      <c r="I2685" s="18"/>
      <c r="J2685" s="97">
        <f t="shared" si="1604"/>
        <v>30</v>
      </c>
      <c r="K2685" s="3">
        <v>1097.5</v>
      </c>
      <c r="L2685" s="3">
        <f t="shared" si="1605"/>
        <v>32925</v>
      </c>
      <c r="M2685" s="3">
        <v>1097.5</v>
      </c>
      <c r="N2685" s="3">
        <f t="shared" si="1606"/>
        <v>32925</v>
      </c>
      <c r="O2685" s="3">
        <f t="shared" si="1607"/>
        <v>0</v>
      </c>
      <c r="P2685" s="3">
        <f t="shared" si="1607"/>
        <v>0</v>
      </c>
      <c r="R2685" s="3">
        <f t="shared" si="1608"/>
        <v>0</v>
      </c>
      <c r="S2685" s="3">
        <f t="shared" si="1609"/>
        <v>0</v>
      </c>
      <c r="T2685" s="3">
        <f t="shared" si="1610"/>
        <v>0</v>
      </c>
      <c r="U2685" s="3">
        <f t="shared" si="1611"/>
        <v>0</v>
      </c>
    </row>
    <row r="2686" spans="2:21" s="1" customFormat="1" ht="15" hidden="1" customHeight="1" x14ac:dyDescent="0.3">
      <c r="B2686" s="4" t="s">
        <v>5088</v>
      </c>
      <c r="C2686" s="4" t="s">
        <v>5089</v>
      </c>
      <c r="D2686" s="3" t="s">
        <v>28</v>
      </c>
      <c r="E2686" s="18">
        <v>7</v>
      </c>
      <c r="F2686" s="18"/>
      <c r="G2686" s="18"/>
      <c r="H2686" s="18"/>
      <c r="I2686" s="18"/>
      <c r="J2686" s="97">
        <f t="shared" si="1604"/>
        <v>7</v>
      </c>
      <c r="K2686" s="3">
        <v>1186.9000000000001</v>
      </c>
      <c r="L2686" s="3">
        <f t="shared" si="1605"/>
        <v>8308.2999999999993</v>
      </c>
      <c r="M2686" s="3">
        <v>1186.9000000000001</v>
      </c>
      <c r="N2686" s="3">
        <f t="shared" si="1606"/>
        <v>8308.2999999999993</v>
      </c>
      <c r="O2686" s="3">
        <f t="shared" si="1607"/>
        <v>0</v>
      </c>
      <c r="P2686" s="3">
        <f t="shared" si="1607"/>
        <v>0</v>
      </c>
      <c r="R2686" s="3">
        <f t="shared" si="1608"/>
        <v>0</v>
      </c>
      <c r="S2686" s="3">
        <f t="shared" si="1609"/>
        <v>0</v>
      </c>
      <c r="T2686" s="3">
        <f t="shared" si="1610"/>
        <v>0</v>
      </c>
      <c r="U2686" s="3">
        <f t="shared" si="1611"/>
        <v>0</v>
      </c>
    </row>
    <row r="2687" spans="2:21" s="1" customFormat="1" ht="15" hidden="1" customHeight="1" x14ac:dyDescent="0.3">
      <c r="B2687" s="4" t="s">
        <v>5090</v>
      </c>
      <c r="C2687" s="4" t="s">
        <v>5091</v>
      </c>
      <c r="D2687" s="3" t="s">
        <v>28</v>
      </c>
      <c r="E2687" s="18">
        <v>1</v>
      </c>
      <c r="F2687" s="18"/>
      <c r="G2687" s="18"/>
      <c r="H2687" s="18"/>
      <c r="I2687" s="18"/>
      <c r="J2687" s="97">
        <f t="shared" si="1604"/>
        <v>1</v>
      </c>
      <c r="K2687" s="3">
        <v>2110.25</v>
      </c>
      <c r="L2687" s="3">
        <f t="shared" si="1605"/>
        <v>2110.25</v>
      </c>
      <c r="M2687" s="3">
        <v>2110.25</v>
      </c>
      <c r="N2687" s="3">
        <f t="shared" si="1606"/>
        <v>2110.25</v>
      </c>
      <c r="O2687" s="3">
        <f t="shared" si="1607"/>
        <v>0</v>
      </c>
      <c r="P2687" s="3">
        <f t="shared" si="1607"/>
        <v>0</v>
      </c>
      <c r="R2687" s="3">
        <f t="shared" si="1608"/>
        <v>0</v>
      </c>
      <c r="S2687" s="3">
        <f t="shared" si="1609"/>
        <v>0</v>
      </c>
      <c r="T2687" s="3">
        <f t="shared" si="1610"/>
        <v>0</v>
      </c>
      <c r="U2687" s="3">
        <f t="shared" si="1611"/>
        <v>0</v>
      </c>
    </row>
    <row r="2688" spans="2:21" s="1" customFormat="1" ht="15" hidden="1" customHeight="1" x14ac:dyDescent="0.3">
      <c r="B2688" s="4" t="s">
        <v>5092</v>
      </c>
      <c r="C2688" s="4" t="s">
        <v>5093</v>
      </c>
      <c r="D2688" s="3" t="s">
        <v>28</v>
      </c>
      <c r="E2688" s="18">
        <v>19</v>
      </c>
      <c r="F2688" s="18"/>
      <c r="G2688" s="18"/>
      <c r="H2688" s="18"/>
      <c r="I2688" s="18"/>
      <c r="J2688" s="97">
        <f t="shared" si="1604"/>
        <v>19</v>
      </c>
      <c r="K2688" s="3">
        <v>2140.46</v>
      </c>
      <c r="L2688" s="3">
        <f t="shared" si="1605"/>
        <v>40668.74</v>
      </c>
      <c r="M2688" s="3">
        <v>2140.46</v>
      </c>
      <c r="N2688" s="3">
        <f t="shared" si="1606"/>
        <v>40668.74</v>
      </c>
      <c r="O2688" s="3">
        <f t="shared" si="1607"/>
        <v>0</v>
      </c>
      <c r="P2688" s="3">
        <f t="shared" si="1607"/>
        <v>0</v>
      </c>
      <c r="R2688" s="3">
        <f t="shared" si="1608"/>
        <v>0</v>
      </c>
      <c r="S2688" s="3">
        <f t="shared" si="1609"/>
        <v>0</v>
      </c>
      <c r="T2688" s="3">
        <f t="shared" si="1610"/>
        <v>0</v>
      </c>
      <c r="U2688" s="3">
        <f t="shared" si="1611"/>
        <v>0</v>
      </c>
    </row>
    <row r="2689" spans="2:21" s="1" customFormat="1" ht="15" hidden="1" customHeight="1" x14ac:dyDescent="0.3">
      <c r="B2689" s="4" t="s">
        <v>5094</v>
      </c>
      <c r="C2689" s="4" t="s">
        <v>5095</v>
      </c>
      <c r="D2689" s="3" t="s">
        <v>28</v>
      </c>
      <c r="E2689" s="18">
        <v>3</v>
      </c>
      <c r="F2689" s="18"/>
      <c r="G2689" s="18"/>
      <c r="H2689" s="18"/>
      <c r="I2689" s="18"/>
      <c r="J2689" s="97">
        <f t="shared" si="1604"/>
        <v>3</v>
      </c>
      <c r="K2689" s="3">
        <v>907.22</v>
      </c>
      <c r="L2689" s="3">
        <f t="shared" si="1605"/>
        <v>2721.66</v>
      </c>
      <c r="M2689" s="3">
        <v>907.22</v>
      </c>
      <c r="N2689" s="3">
        <f t="shared" si="1606"/>
        <v>2721.66</v>
      </c>
      <c r="O2689" s="3">
        <f t="shared" si="1607"/>
        <v>0</v>
      </c>
      <c r="P2689" s="3">
        <f t="shared" si="1607"/>
        <v>0</v>
      </c>
      <c r="R2689" s="3">
        <f t="shared" si="1608"/>
        <v>0</v>
      </c>
      <c r="S2689" s="3">
        <f t="shared" si="1609"/>
        <v>0</v>
      </c>
      <c r="T2689" s="3">
        <f t="shared" si="1610"/>
        <v>0</v>
      </c>
      <c r="U2689" s="3">
        <f t="shared" si="1611"/>
        <v>0</v>
      </c>
    </row>
    <row r="2690" spans="2:21" s="1" customFormat="1" ht="15" hidden="1" customHeight="1" x14ac:dyDescent="0.3">
      <c r="B2690" s="4" t="s">
        <v>5096</v>
      </c>
      <c r="C2690" s="4" t="s">
        <v>5097</v>
      </c>
      <c r="D2690" s="3" t="s">
        <v>28</v>
      </c>
      <c r="E2690" s="18">
        <v>51</v>
      </c>
      <c r="F2690" s="18"/>
      <c r="G2690" s="18"/>
      <c r="H2690" s="18"/>
      <c r="I2690" s="18"/>
      <c r="J2690" s="97">
        <f t="shared" si="1604"/>
        <v>51</v>
      </c>
      <c r="K2690" s="3">
        <v>937.5</v>
      </c>
      <c r="L2690" s="3">
        <f t="shared" si="1605"/>
        <v>47812.5</v>
      </c>
      <c r="M2690" s="3">
        <v>937.5</v>
      </c>
      <c r="N2690" s="3">
        <f t="shared" si="1606"/>
        <v>47812.5</v>
      </c>
      <c r="O2690" s="3">
        <f t="shared" si="1607"/>
        <v>0</v>
      </c>
      <c r="P2690" s="3">
        <f t="shared" si="1607"/>
        <v>0</v>
      </c>
      <c r="R2690" s="3">
        <f t="shared" si="1608"/>
        <v>0</v>
      </c>
      <c r="S2690" s="3">
        <f t="shared" si="1609"/>
        <v>0</v>
      </c>
      <c r="T2690" s="3">
        <f t="shared" si="1610"/>
        <v>0</v>
      </c>
      <c r="U2690" s="3">
        <f t="shared" si="1611"/>
        <v>0</v>
      </c>
    </row>
    <row r="2691" spans="2:21" s="1" customFormat="1" ht="15" hidden="1" customHeight="1" x14ac:dyDescent="0.3">
      <c r="B2691" s="4" t="s">
        <v>5098</v>
      </c>
      <c r="C2691" s="4" t="s">
        <v>5099</v>
      </c>
      <c r="D2691" s="3" t="s">
        <v>28</v>
      </c>
      <c r="E2691" s="18">
        <v>11</v>
      </c>
      <c r="F2691" s="18"/>
      <c r="G2691" s="18"/>
      <c r="H2691" s="18"/>
      <c r="I2691" s="18"/>
      <c r="J2691" s="97">
        <f t="shared" si="1604"/>
        <v>11</v>
      </c>
      <c r="K2691" s="3">
        <v>545.9</v>
      </c>
      <c r="L2691" s="3">
        <f t="shared" si="1605"/>
        <v>6004.9</v>
      </c>
      <c r="M2691" s="3">
        <v>545.9</v>
      </c>
      <c r="N2691" s="3">
        <f t="shared" si="1606"/>
        <v>6004.9</v>
      </c>
      <c r="O2691" s="3">
        <f t="shared" si="1607"/>
        <v>0</v>
      </c>
      <c r="P2691" s="3">
        <f t="shared" si="1607"/>
        <v>0</v>
      </c>
      <c r="R2691" s="3">
        <f t="shared" si="1608"/>
        <v>0</v>
      </c>
      <c r="S2691" s="3">
        <f t="shared" si="1609"/>
        <v>0</v>
      </c>
      <c r="T2691" s="3">
        <f t="shared" si="1610"/>
        <v>0</v>
      </c>
      <c r="U2691" s="3">
        <f t="shared" si="1611"/>
        <v>0</v>
      </c>
    </row>
    <row r="2692" spans="2:21" s="1" customFormat="1" ht="15" hidden="1" customHeight="1" x14ac:dyDescent="0.3">
      <c r="B2692" s="4" t="s">
        <v>5100</v>
      </c>
      <c r="C2692" s="4" t="s">
        <v>5101</v>
      </c>
      <c r="D2692" s="3" t="s">
        <v>28</v>
      </c>
      <c r="E2692" s="18">
        <v>48</v>
      </c>
      <c r="F2692" s="18"/>
      <c r="G2692" s="18"/>
      <c r="H2692" s="18"/>
      <c r="I2692" s="18"/>
      <c r="J2692" s="97">
        <f t="shared" si="1604"/>
        <v>48</v>
      </c>
      <c r="K2692" s="3">
        <v>1850</v>
      </c>
      <c r="L2692" s="3">
        <f t="shared" si="1605"/>
        <v>88800</v>
      </c>
      <c r="M2692" s="3">
        <v>1850</v>
      </c>
      <c r="N2692" s="3">
        <f t="shared" si="1606"/>
        <v>88800</v>
      </c>
      <c r="O2692" s="3">
        <f t="shared" si="1607"/>
        <v>0</v>
      </c>
      <c r="P2692" s="3">
        <f t="shared" si="1607"/>
        <v>0</v>
      </c>
      <c r="R2692" s="3">
        <f t="shared" si="1608"/>
        <v>0</v>
      </c>
      <c r="S2692" s="3">
        <f t="shared" si="1609"/>
        <v>0</v>
      </c>
      <c r="T2692" s="3">
        <f t="shared" si="1610"/>
        <v>0</v>
      </c>
      <c r="U2692" s="3">
        <f t="shared" si="1611"/>
        <v>0</v>
      </c>
    </row>
    <row r="2693" spans="2:21" s="1" customFormat="1" ht="15" hidden="1" customHeight="1" x14ac:dyDescent="0.3">
      <c r="B2693" s="4" t="s">
        <v>5102</v>
      </c>
      <c r="C2693" s="4" t="s">
        <v>5103</v>
      </c>
      <c r="D2693" s="3" t="s">
        <v>28</v>
      </c>
      <c r="E2693" s="18">
        <v>4</v>
      </c>
      <c r="F2693" s="18"/>
      <c r="G2693" s="18"/>
      <c r="H2693" s="18"/>
      <c r="I2693" s="18"/>
      <c r="J2693" s="97">
        <f t="shared" si="1604"/>
        <v>4</v>
      </c>
      <c r="K2693" s="3">
        <v>1200</v>
      </c>
      <c r="L2693" s="3">
        <f t="shared" si="1605"/>
        <v>4800</v>
      </c>
      <c r="M2693" s="3">
        <v>1200</v>
      </c>
      <c r="N2693" s="3">
        <f t="shared" si="1606"/>
        <v>4800</v>
      </c>
      <c r="O2693" s="3">
        <f t="shared" si="1607"/>
        <v>0</v>
      </c>
      <c r="P2693" s="3">
        <f t="shared" si="1607"/>
        <v>0</v>
      </c>
      <c r="R2693" s="3">
        <f t="shared" si="1608"/>
        <v>0</v>
      </c>
      <c r="S2693" s="3">
        <f t="shared" si="1609"/>
        <v>0</v>
      </c>
      <c r="T2693" s="3">
        <f t="shared" si="1610"/>
        <v>0</v>
      </c>
      <c r="U2693" s="3">
        <f t="shared" si="1611"/>
        <v>0</v>
      </c>
    </row>
    <row r="2694" spans="2:21" s="1" customFormat="1" ht="15" hidden="1" customHeight="1" x14ac:dyDescent="0.3">
      <c r="B2694" s="4" t="s">
        <v>5104</v>
      </c>
      <c r="C2694" s="4" t="s">
        <v>5105</v>
      </c>
      <c r="D2694" s="3" t="s">
        <v>28</v>
      </c>
      <c r="E2694" s="18">
        <v>148</v>
      </c>
      <c r="F2694" s="18"/>
      <c r="G2694" s="18"/>
      <c r="H2694" s="18"/>
      <c r="I2694" s="18"/>
      <c r="J2694" s="97">
        <f t="shared" si="1604"/>
        <v>148</v>
      </c>
      <c r="K2694" s="3">
        <v>527.42999999999995</v>
      </c>
      <c r="L2694" s="3">
        <f t="shared" si="1605"/>
        <v>78059.64</v>
      </c>
      <c r="M2694" s="3">
        <v>527.42999999999995</v>
      </c>
      <c r="N2694" s="3">
        <f t="shared" si="1606"/>
        <v>78059.64</v>
      </c>
      <c r="O2694" s="3">
        <f t="shared" si="1607"/>
        <v>0</v>
      </c>
      <c r="P2694" s="3">
        <f t="shared" si="1607"/>
        <v>0</v>
      </c>
      <c r="R2694" s="3">
        <f t="shared" si="1608"/>
        <v>0</v>
      </c>
      <c r="S2694" s="3">
        <f t="shared" si="1609"/>
        <v>0</v>
      </c>
      <c r="T2694" s="3">
        <f t="shared" si="1610"/>
        <v>0</v>
      </c>
      <c r="U2694" s="3">
        <f t="shared" si="1611"/>
        <v>0</v>
      </c>
    </row>
    <row r="2695" spans="2:21" s="1" customFormat="1" ht="15" hidden="1" customHeight="1" x14ac:dyDescent="0.3">
      <c r="B2695" s="4" t="s">
        <v>5106</v>
      </c>
      <c r="C2695" s="4" t="s">
        <v>5107</v>
      </c>
      <c r="D2695" s="3" t="s">
        <v>28</v>
      </c>
      <c r="E2695" s="18">
        <v>1</v>
      </c>
      <c r="F2695" s="18"/>
      <c r="G2695" s="18"/>
      <c r="H2695" s="18"/>
      <c r="I2695" s="18"/>
      <c r="J2695" s="97">
        <f t="shared" si="1604"/>
        <v>1</v>
      </c>
      <c r="K2695" s="3">
        <v>1800</v>
      </c>
      <c r="L2695" s="3">
        <f t="shared" si="1605"/>
        <v>1800</v>
      </c>
      <c r="M2695" s="3">
        <v>1800</v>
      </c>
      <c r="N2695" s="3">
        <f t="shared" si="1606"/>
        <v>1800</v>
      </c>
      <c r="O2695" s="3">
        <f t="shared" si="1607"/>
        <v>0</v>
      </c>
      <c r="P2695" s="3">
        <f t="shared" si="1607"/>
        <v>0</v>
      </c>
      <c r="R2695" s="3">
        <f t="shared" si="1608"/>
        <v>0</v>
      </c>
      <c r="S2695" s="3">
        <f t="shared" si="1609"/>
        <v>0</v>
      </c>
      <c r="T2695" s="3">
        <f t="shared" si="1610"/>
        <v>0</v>
      </c>
      <c r="U2695" s="3">
        <f t="shared" si="1611"/>
        <v>0</v>
      </c>
    </row>
    <row r="2696" spans="2:21" s="1" customFormat="1" ht="15" hidden="1" customHeight="1" x14ac:dyDescent="0.3">
      <c r="B2696" s="4" t="s">
        <v>5108</v>
      </c>
      <c r="C2696" s="4" t="s">
        <v>5109</v>
      </c>
      <c r="D2696" s="3" t="s">
        <v>28</v>
      </c>
      <c r="E2696" s="18">
        <v>71</v>
      </c>
      <c r="F2696" s="18"/>
      <c r="G2696" s="18"/>
      <c r="H2696" s="18"/>
      <c r="I2696" s="18"/>
      <c r="J2696" s="97">
        <f t="shared" si="1604"/>
        <v>71</v>
      </c>
      <c r="K2696" s="3">
        <v>1112.5</v>
      </c>
      <c r="L2696" s="3">
        <f t="shared" si="1605"/>
        <v>78987.5</v>
      </c>
      <c r="M2696" s="3">
        <v>1112.5</v>
      </c>
      <c r="N2696" s="3">
        <f t="shared" si="1606"/>
        <v>78987.5</v>
      </c>
      <c r="O2696" s="3">
        <f t="shared" si="1607"/>
        <v>0</v>
      </c>
      <c r="P2696" s="3">
        <f t="shared" si="1607"/>
        <v>0</v>
      </c>
      <c r="R2696" s="3">
        <f t="shared" si="1608"/>
        <v>0</v>
      </c>
      <c r="S2696" s="3">
        <f t="shared" si="1609"/>
        <v>0</v>
      </c>
      <c r="T2696" s="3">
        <f t="shared" si="1610"/>
        <v>0</v>
      </c>
      <c r="U2696" s="3">
        <f t="shared" si="1611"/>
        <v>0</v>
      </c>
    </row>
    <row r="2697" spans="2:21" s="1" customFormat="1" ht="25.2" hidden="1" customHeight="1" x14ac:dyDescent="0.3">
      <c r="B2697" s="10" t="s">
        <v>5110</v>
      </c>
      <c r="C2697" s="10" t="s">
        <v>5111</v>
      </c>
      <c r="D2697" s="11"/>
      <c r="E2697" s="16"/>
      <c r="F2697" s="16"/>
      <c r="G2697" s="16"/>
      <c r="H2697" s="16"/>
      <c r="I2697" s="16"/>
      <c r="J2697" s="16"/>
      <c r="K2697" s="11"/>
      <c r="L2697" s="11">
        <f>SUM(L2698:L2786)</f>
        <v>5133412.8999999994</v>
      </c>
      <c r="M2697" s="11"/>
      <c r="N2697" s="11">
        <f>SUM(N2698:N2786)</f>
        <v>5133412.8999999994</v>
      </c>
      <c r="O2697" s="11"/>
      <c r="P2697" s="11">
        <f>SUM(P2698:P2786)</f>
        <v>0</v>
      </c>
      <c r="R2697" s="11">
        <f t="shared" ref="R2697:U2697" si="1612">SUM(R2698:R2786)</f>
        <v>0</v>
      </c>
      <c r="S2697" s="11">
        <f t="shared" si="1612"/>
        <v>0</v>
      </c>
      <c r="T2697" s="11">
        <f t="shared" si="1612"/>
        <v>0</v>
      </c>
      <c r="U2697" s="11">
        <f t="shared" si="1612"/>
        <v>0</v>
      </c>
    </row>
    <row r="2698" spans="2:21" s="1" customFormat="1" ht="15" hidden="1" customHeight="1" x14ac:dyDescent="0.3">
      <c r="B2698" s="4" t="s">
        <v>5112</v>
      </c>
      <c r="C2698" s="4" t="s">
        <v>5113</v>
      </c>
      <c r="D2698" s="3" t="s">
        <v>28</v>
      </c>
      <c r="E2698" s="18">
        <v>74</v>
      </c>
      <c r="F2698" s="18"/>
      <c r="G2698" s="18"/>
      <c r="H2698" s="18"/>
      <c r="I2698" s="18"/>
      <c r="J2698" s="97">
        <f t="shared" ref="J2698:J2729" si="1613">SUM(E2698:I2698)</f>
        <v>74</v>
      </c>
      <c r="K2698" s="3">
        <v>305.41000000000003</v>
      </c>
      <c r="L2698" s="3">
        <f t="shared" ref="L2698:L2761" si="1614">+ROUND(+IF(J2698="",0,J2698*K2698),2)</f>
        <v>22600.34</v>
      </c>
      <c r="M2698" s="3">
        <v>305.41000000000003</v>
      </c>
      <c r="N2698" s="3">
        <f t="shared" ref="N2698:N2761" si="1615">+ROUND(+IF(J2698="",0,J2698*M2698),2)</f>
        <v>22600.34</v>
      </c>
      <c r="O2698" s="3">
        <f t="shared" ref="O2698:P2761" si="1616">+M2698-K2698</f>
        <v>0</v>
      </c>
      <c r="P2698" s="3">
        <f t="shared" si="1616"/>
        <v>0</v>
      </c>
      <c r="R2698" s="3">
        <f t="shared" ref="R2698:R2729" si="1617">+ROUND($K2698*F2698,2)</f>
        <v>0</v>
      </c>
      <c r="S2698" s="3">
        <f t="shared" ref="S2698:S2729" si="1618">+ROUND($K2698*G2698,2)</f>
        <v>0</v>
      </c>
      <c r="T2698" s="3">
        <f t="shared" ref="T2698:T2729" si="1619">+ROUND($K2698*H2698,2)</f>
        <v>0</v>
      </c>
      <c r="U2698" s="3">
        <f t="shared" ref="U2698:U2729" si="1620">+ROUND($K2698*I2698,2)</f>
        <v>0</v>
      </c>
    </row>
    <row r="2699" spans="2:21" s="1" customFormat="1" ht="15" hidden="1" customHeight="1" x14ac:dyDescent="0.3">
      <c r="B2699" s="4" t="s">
        <v>5114</v>
      </c>
      <c r="C2699" s="4" t="s">
        <v>5115</v>
      </c>
      <c r="D2699" s="3" t="s">
        <v>28</v>
      </c>
      <c r="E2699" s="18">
        <v>3</v>
      </c>
      <c r="F2699" s="18"/>
      <c r="G2699" s="18"/>
      <c r="H2699" s="18"/>
      <c r="I2699" s="18"/>
      <c r="J2699" s="97">
        <f t="shared" si="1613"/>
        <v>3</v>
      </c>
      <c r="K2699" s="3">
        <v>216.25</v>
      </c>
      <c r="L2699" s="3">
        <f t="shared" si="1614"/>
        <v>648.75</v>
      </c>
      <c r="M2699" s="3">
        <v>216.25</v>
      </c>
      <c r="N2699" s="3">
        <f t="shared" si="1615"/>
        <v>648.75</v>
      </c>
      <c r="O2699" s="3">
        <f t="shared" si="1616"/>
        <v>0</v>
      </c>
      <c r="P2699" s="3">
        <f t="shared" si="1616"/>
        <v>0</v>
      </c>
      <c r="R2699" s="3">
        <f t="shared" si="1617"/>
        <v>0</v>
      </c>
      <c r="S2699" s="3">
        <f t="shared" si="1618"/>
        <v>0</v>
      </c>
      <c r="T2699" s="3">
        <f t="shared" si="1619"/>
        <v>0</v>
      </c>
      <c r="U2699" s="3">
        <f t="shared" si="1620"/>
        <v>0</v>
      </c>
    </row>
    <row r="2700" spans="2:21" s="1" customFormat="1" ht="15" hidden="1" customHeight="1" x14ac:dyDescent="0.3">
      <c r="B2700" s="4" t="s">
        <v>5116</v>
      </c>
      <c r="C2700" s="4" t="s">
        <v>5117</v>
      </c>
      <c r="D2700" s="3" t="s">
        <v>28</v>
      </c>
      <c r="E2700" s="18">
        <v>25</v>
      </c>
      <c r="F2700" s="18"/>
      <c r="G2700" s="18"/>
      <c r="H2700" s="18"/>
      <c r="I2700" s="18"/>
      <c r="J2700" s="97">
        <f t="shared" si="1613"/>
        <v>25</v>
      </c>
      <c r="K2700" s="3">
        <v>217.04</v>
      </c>
      <c r="L2700" s="3">
        <f t="shared" si="1614"/>
        <v>5426</v>
      </c>
      <c r="M2700" s="3">
        <v>217.04</v>
      </c>
      <c r="N2700" s="3">
        <f t="shared" si="1615"/>
        <v>5426</v>
      </c>
      <c r="O2700" s="3">
        <f t="shared" si="1616"/>
        <v>0</v>
      </c>
      <c r="P2700" s="3">
        <f t="shared" si="1616"/>
        <v>0</v>
      </c>
      <c r="R2700" s="3">
        <f t="shared" si="1617"/>
        <v>0</v>
      </c>
      <c r="S2700" s="3">
        <f t="shared" si="1618"/>
        <v>0</v>
      </c>
      <c r="T2700" s="3">
        <f t="shared" si="1619"/>
        <v>0</v>
      </c>
      <c r="U2700" s="3">
        <f t="shared" si="1620"/>
        <v>0</v>
      </c>
    </row>
    <row r="2701" spans="2:21" s="1" customFormat="1" ht="15" hidden="1" customHeight="1" x14ac:dyDescent="0.3">
      <c r="B2701" s="4" t="s">
        <v>5118</v>
      </c>
      <c r="C2701" s="4" t="s">
        <v>5119</v>
      </c>
      <c r="D2701" s="3" t="s">
        <v>28</v>
      </c>
      <c r="E2701" s="18">
        <v>6</v>
      </c>
      <c r="F2701" s="18"/>
      <c r="G2701" s="18"/>
      <c r="H2701" s="18"/>
      <c r="I2701" s="18"/>
      <c r="J2701" s="97">
        <f t="shared" si="1613"/>
        <v>6</v>
      </c>
      <c r="K2701" s="3">
        <v>147.21</v>
      </c>
      <c r="L2701" s="3">
        <f t="shared" si="1614"/>
        <v>883.26</v>
      </c>
      <c r="M2701" s="3">
        <v>147.21</v>
      </c>
      <c r="N2701" s="3">
        <f t="shared" si="1615"/>
        <v>883.26</v>
      </c>
      <c r="O2701" s="3">
        <f t="shared" si="1616"/>
        <v>0</v>
      </c>
      <c r="P2701" s="3">
        <f t="shared" si="1616"/>
        <v>0</v>
      </c>
      <c r="R2701" s="3">
        <f t="shared" si="1617"/>
        <v>0</v>
      </c>
      <c r="S2701" s="3">
        <f t="shared" si="1618"/>
        <v>0</v>
      </c>
      <c r="T2701" s="3">
        <f t="shared" si="1619"/>
        <v>0</v>
      </c>
      <c r="U2701" s="3">
        <f t="shared" si="1620"/>
        <v>0</v>
      </c>
    </row>
    <row r="2702" spans="2:21" s="1" customFormat="1" ht="15" hidden="1" customHeight="1" x14ac:dyDescent="0.3">
      <c r="B2702" s="4" t="s">
        <v>5120</v>
      </c>
      <c r="C2702" s="4" t="s">
        <v>5121</v>
      </c>
      <c r="D2702" s="3" t="s">
        <v>28</v>
      </c>
      <c r="E2702" s="18">
        <v>48</v>
      </c>
      <c r="F2702" s="18"/>
      <c r="G2702" s="18"/>
      <c r="H2702" s="18"/>
      <c r="I2702" s="18"/>
      <c r="J2702" s="97">
        <f t="shared" si="1613"/>
        <v>48</v>
      </c>
      <c r="K2702" s="3">
        <v>2909.79</v>
      </c>
      <c r="L2702" s="3">
        <f t="shared" si="1614"/>
        <v>139669.92000000001</v>
      </c>
      <c r="M2702" s="3">
        <v>2909.79</v>
      </c>
      <c r="N2702" s="3">
        <f t="shared" si="1615"/>
        <v>139669.92000000001</v>
      </c>
      <c r="O2702" s="3">
        <f t="shared" si="1616"/>
        <v>0</v>
      </c>
      <c r="P2702" s="3">
        <f t="shared" si="1616"/>
        <v>0</v>
      </c>
      <c r="R2702" s="3">
        <f t="shared" si="1617"/>
        <v>0</v>
      </c>
      <c r="S2702" s="3">
        <f t="shared" si="1618"/>
        <v>0</v>
      </c>
      <c r="T2702" s="3">
        <f t="shared" si="1619"/>
        <v>0</v>
      </c>
      <c r="U2702" s="3">
        <f t="shared" si="1620"/>
        <v>0</v>
      </c>
    </row>
    <row r="2703" spans="2:21" s="1" customFormat="1" ht="15" hidden="1" customHeight="1" x14ac:dyDescent="0.3">
      <c r="B2703" s="4" t="s">
        <v>5122</v>
      </c>
      <c r="C2703" s="4" t="s">
        <v>5123</v>
      </c>
      <c r="D2703" s="3" t="s">
        <v>28</v>
      </c>
      <c r="E2703" s="18">
        <v>2</v>
      </c>
      <c r="F2703" s="18"/>
      <c r="G2703" s="18"/>
      <c r="H2703" s="18"/>
      <c r="I2703" s="18"/>
      <c r="J2703" s="97">
        <f t="shared" si="1613"/>
        <v>2</v>
      </c>
      <c r="K2703" s="3">
        <v>5681.7</v>
      </c>
      <c r="L2703" s="3">
        <f t="shared" si="1614"/>
        <v>11363.4</v>
      </c>
      <c r="M2703" s="3">
        <v>5681.7</v>
      </c>
      <c r="N2703" s="3">
        <f t="shared" si="1615"/>
        <v>11363.4</v>
      </c>
      <c r="O2703" s="3">
        <f t="shared" si="1616"/>
        <v>0</v>
      </c>
      <c r="P2703" s="3">
        <f t="shared" si="1616"/>
        <v>0</v>
      </c>
      <c r="R2703" s="3">
        <f t="shared" si="1617"/>
        <v>0</v>
      </c>
      <c r="S2703" s="3">
        <f t="shared" si="1618"/>
        <v>0</v>
      </c>
      <c r="T2703" s="3">
        <f t="shared" si="1619"/>
        <v>0</v>
      </c>
      <c r="U2703" s="3">
        <f t="shared" si="1620"/>
        <v>0</v>
      </c>
    </row>
    <row r="2704" spans="2:21" s="1" customFormat="1" ht="15" hidden="1" customHeight="1" x14ac:dyDescent="0.3">
      <c r="B2704" s="4" t="s">
        <v>5124</v>
      </c>
      <c r="C2704" s="4" t="s">
        <v>5125</v>
      </c>
      <c r="D2704" s="3" t="s">
        <v>28</v>
      </c>
      <c r="E2704" s="18">
        <v>1</v>
      </c>
      <c r="F2704" s="18"/>
      <c r="G2704" s="18"/>
      <c r="H2704" s="18"/>
      <c r="I2704" s="18"/>
      <c r="J2704" s="97">
        <f t="shared" si="1613"/>
        <v>1</v>
      </c>
      <c r="K2704" s="3">
        <v>3471.45</v>
      </c>
      <c r="L2704" s="3">
        <f t="shared" si="1614"/>
        <v>3471.45</v>
      </c>
      <c r="M2704" s="3">
        <v>3471.45</v>
      </c>
      <c r="N2704" s="3">
        <f t="shared" si="1615"/>
        <v>3471.45</v>
      </c>
      <c r="O2704" s="3">
        <f t="shared" si="1616"/>
        <v>0</v>
      </c>
      <c r="P2704" s="3">
        <f t="shared" si="1616"/>
        <v>0</v>
      </c>
      <c r="R2704" s="3">
        <f t="shared" si="1617"/>
        <v>0</v>
      </c>
      <c r="S2704" s="3">
        <f t="shared" si="1618"/>
        <v>0</v>
      </c>
      <c r="T2704" s="3">
        <f t="shared" si="1619"/>
        <v>0</v>
      </c>
      <c r="U2704" s="3">
        <f t="shared" si="1620"/>
        <v>0</v>
      </c>
    </row>
    <row r="2705" spans="2:21" s="1" customFormat="1" ht="15" hidden="1" customHeight="1" x14ac:dyDescent="0.3">
      <c r="B2705" s="4" t="s">
        <v>5126</v>
      </c>
      <c r="C2705" s="4" t="s">
        <v>5127</v>
      </c>
      <c r="D2705" s="3" t="s">
        <v>28</v>
      </c>
      <c r="E2705" s="18">
        <v>1</v>
      </c>
      <c r="F2705" s="18"/>
      <c r="G2705" s="18"/>
      <c r="H2705" s="18"/>
      <c r="I2705" s="18"/>
      <c r="J2705" s="97">
        <f t="shared" si="1613"/>
        <v>1</v>
      </c>
      <c r="K2705" s="3">
        <v>1398</v>
      </c>
      <c r="L2705" s="3">
        <f t="shared" si="1614"/>
        <v>1398</v>
      </c>
      <c r="M2705" s="3">
        <v>1398</v>
      </c>
      <c r="N2705" s="3">
        <f t="shared" si="1615"/>
        <v>1398</v>
      </c>
      <c r="O2705" s="3">
        <f t="shared" si="1616"/>
        <v>0</v>
      </c>
      <c r="P2705" s="3">
        <f t="shared" si="1616"/>
        <v>0</v>
      </c>
      <c r="R2705" s="3">
        <f t="shared" si="1617"/>
        <v>0</v>
      </c>
      <c r="S2705" s="3">
        <f t="shared" si="1618"/>
        <v>0</v>
      </c>
      <c r="T2705" s="3">
        <f t="shared" si="1619"/>
        <v>0</v>
      </c>
      <c r="U2705" s="3">
        <f t="shared" si="1620"/>
        <v>0</v>
      </c>
    </row>
    <row r="2706" spans="2:21" s="1" customFormat="1" ht="15" hidden="1" customHeight="1" x14ac:dyDescent="0.3">
      <c r="B2706" s="4" t="s">
        <v>5128</v>
      </c>
      <c r="C2706" s="4" t="s">
        <v>5129</v>
      </c>
      <c r="D2706" s="3" t="s">
        <v>28</v>
      </c>
      <c r="E2706" s="18">
        <v>1</v>
      </c>
      <c r="F2706" s="18"/>
      <c r="G2706" s="18"/>
      <c r="H2706" s="18"/>
      <c r="I2706" s="18"/>
      <c r="J2706" s="97">
        <f t="shared" si="1613"/>
        <v>1</v>
      </c>
      <c r="K2706" s="3">
        <v>6825</v>
      </c>
      <c r="L2706" s="3">
        <f t="shared" si="1614"/>
        <v>6825</v>
      </c>
      <c r="M2706" s="3">
        <v>6825</v>
      </c>
      <c r="N2706" s="3">
        <f t="shared" si="1615"/>
        <v>6825</v>
      </c>
      <c r="O2706" s="3">
        <f t="shared" si="1616"/>
        <v>0</v>
      </c>
      <c r="P2706" s="3">
        <f t="shared" si="1616"/>
        <v>0</v>
      </c>
      <c r="R2706" s="3">
        <f t="shared" si="1617"/>
        <v>0</v>
      </c>
      <c r="S2706" s="3">
        <f t="shared" si="1618"/>
        <v>0</v>
      </c>
      <c r="T2706" s="3">
        <f t="shared" si="1619"/>
        <v>0</v>
      </c>
      <c r="U2706" s="3">
        <f t="shared" si="1620"/>
        <v>0</v>
      </c>
    </row>
    <row r="2707" spans="2:21" s="1" customFormat="1" ht="15" hidden="1" customHeight="1" x14ac:dyDescent="0.3">
      <c r="B2707" s="4" t="s">
        <v>5130</v>
      </c>
      <c r="C2707" s="4" t="s">
        <v>5131</v>
      </c>
      <c r="D2707" s="3" t="s">
        <v>28</v>
      </c>
      <c r="E2707" s="18">
        <v>1</v>
      </c>
      <c r="F2707" s="18"/>
      <c r="G2707" s="18"/>
      <c r="H2707" s="18"/>
      <c r="I2707" s="18"/>
      <c r="J2707" s="97">
        <f t="shared" si="1613"/>
        <v>1</v>
      </c>
      <c r="K2707" s="3">
        <v>7140</v>
      </c>
      <c r="L2707" s="3">
        <f t="shared" si="1614"/>
        <v>7140</v>
      </c>
      <c r="M2707" s="3">
        <v>7140</v>
      </c>
      <c r="N2707" s="3">
        <f t="shared" si="1615"/>
        <v>7140</v>
      </c>
      <c r="O2707" s="3">
        <f t="shared" si="1616"/>
        <v>0</v>
      </c>
      <c r="P2707" s="3">
        <f t="shared" si="1616"/>
        <v>0</v>
      </c>
      <c r="R2707" s="3">
        <f t="shared" si="1617"/>
        <v>0</v>
      </c>
      <c r="S2707" s="3">
        <f t="shared" si="1618"/>
        <v>0</v>
      </c>
      <c r="T2707" s="3">
        <f t="shared" si="1619"/>
        <v>0</v>
      </c>
      <c r="U2707" s="3">
        <f t="shared" si="1620"/>
        <v>0</v>
      </c>
    </row>
    <row r="2708" spans="2:21" s="1" customFormat="1" ht="15" hidden="1" customHeight="1" x14ac:dyDescent="0.3">
      <c r="B2708" s="4" t="s">
        <v>5132</v>
      </c>
      <c r="C2708" s="4" t="s">
        <v>5133</v>
      </c>
      <c r="D2708" s="3" t="s">
        <v>28</v>
      </c>
      <c r="E2708" s="18">
        <v>1</v>
      </c>
      <c r="F2708" s="18"/>
      <c r="G2708" s="18"/>
      <c r="H2708" s="18"/>
      <c r="I2708" s="18"/>
      <c r="J2708" s="97">
        <f t="shared" si="1613"/>
        <v>1</v>
      </c>
      <c r="K2708" s="3">
        <v>7087.5</v>
      </c>
      <c r="L2708" s="3">
        <f t="shared" si="1614"/>
        <v>7087.5</v>
      </c>
      <c r="M2708" s="3">
        <v>7087.5</v>
      </c>
      <c r="N2708" s="3">
        <f t="shared" si="1615"/>
        <v>7087.5</v>
      </c>
      <c r="O2708" s="3">
        <f t="shared" si="1616"/>
        <v>0</v>
      </c>
      <c r="P2708" s="3">
        <f t="shared" si="1616"/>
        <v>0</v>
      </c>
      <c r="R2708" s="3">
        <f t="shared" si="1617"/>
        <v>0</v>
      </c>
      <c r="S2708" s="3">
        <f t="shared" si="1618"/>
        <v>0</v>
      </c>
      <c r="T2708" s="3">
        <f t="shared" si="1619"/>
        <v>0</v>
      </c>
      <c r="U2708" s="3">
        <f t="shared" si="1620"/>
        <v>0</v>
      </c>
    </row>
    <row r="2709" spans="2:21" s="1" customFormat="1" ht="15" hidden="1" customHeight="1" x14ac:dyDescent="0.3">
      <c r="B2709" s="4" t="s">
        <v>5134</v>
      </c>
      <c r="C2709" s="4" t="s">
        <v>5135</v>
      </c>
      <c r="D2709" s="3" t="s">
        <v>28</v>
      </c>
      <c r="E2709" s="18">
        <v>5</v>
      </c>
      <c r="F2709" s="18"/>
      <c r="G2709" s="18"/>
      <c r="H2709" s="18"/>
      <c r="I2709" s="18"/>
      <c r="J2709" s="97">
        <f t="shared" si="1613"/>
        <v>5</v>
      </c>
      <c r="K2709" s="3">
        <v>4802.34</v>
      </c>
      <c r="L2709" s="3">
        <f t="shared" si="1614"/>
        <v>24011.7</v>
      </c>
      <c r="M2709" s="3">
        <v>4802.34</v>
      </c>
      <c r="N2709" s="3">
        <f t="shared" si="1615"/>
        <v>24011.7</v>
      </c>
      <c r="O2709" s="3">
        <f t="shared" si="1616"/>
        <v>0</v>
      </c>
      <c r="P2709" s="3">
        <f t="shared" si="1616"/>
        <v>0</v>
      </c>
      <c r="R2709" s="3">
        <f t="shared" si="1617"/>
        <v>0</v>
      </c>
      <c r="S2709" s="3">
        <f t="shared" si="1618"/>
        <v>0</v>
      </c>
      <c r="T2709" s="3">
        <f t="shared" si="1619"/>
        <v>0</v>
      </c>
      <c r="U2709" s="3">
        <f t="shared" si="1620"/>
        <v>0</v>
      </c>
    </row>
    <row r="2710" spans="2:21" s="1" customFormat="1" ht="15" hidden="1" customHeight="1" x14ac:dyDescent="0.3">
      <c r="B2710" s="4" t="s">
        <v>5136</v>
      </c>
      <c r="C2710" s="4" t="s">
        <v>5137</v>
      </c>
      <c r="D2710" s="3" t="s">
        <v>28</v>
      </c>
      <c r="E2710" s="18">
        <v>1</v>
      </c>
      <c r="F2710" s="18"/>
      <c r="G2710" s="18"/>
      <c r="H2710" s="18"/>
      <c r="I2710" s="18"/>
      <c r="J2710" s="97">
        <f t="shared" si="1613"/>
        <v>1</v>
      </c>
      <c r="K2710" s="3">
        <v>3500</v>
      </c>
      <c r="L2710" s="3">
        <f t="shared" si="1614"/>
        <v>3500</v>
      </c>
      <c r="M2710" s="3">
        <v>3500</v>
      </c>
      <c r="N2710" s="3">
        <f t="shared" si="1615"/>
        <v>3500</v>
      </c>
      <c r="O2710" s="3">
        <f t="shared" si="1616"/>
        <v>0</v>
      </c>
      <c r="P2710" s="3">
        <f t="shared" si="1616"/>
        <v>0</v>
      </c>
      <c r="R2710" s="3">
        <f t="shared" si="1617"/>
        <v>0</v>
      </c>
      <c r="S2710" s="3">
        <f t="shared" si="1618"/>
        <v>0</v>
      </c>
      <c r="T2710" s="3">
        <f t="shared" si="1619"/>
        <v>0</v>
      </c>
      <c r="U2710" s="3">
        <f t="shared" si="1620"/>
        <v>0</v>
      </c>
    </row>
    <row r="2711" spans="2:21" s="1" customFormat="1" ht="15" hidden="1" customHeight="1" x14ac:dyDescent="0.3">
      <c r="B2711" s="4" t="s">
        <v>5138</v>
      </c>
      <c r="C2711" s="4" t="s">
        <v>5139</v>
      </c>
      <c r="D2711" s="3" t="s">
        <v>28</v>
      </c>
      <c r="E2711" s="18">
        <v>2</v>
      </c>
      <c r="F2711" s="18"/>
      <c r="G2711" s="18"/>
      <c r="H2711" s="18"/>
      <c r="I2711" s="18"/>
      <c r="J2711" s="97">
        <f t="shared" si="1613"/>
        <v>2</v>
      </c>
      <c r="K2711" s="3">
        <v>3523.2</v>
      </c>
      <c r="L2711" s="3">
        <f t="shared" si="1614"/>
        <v>7046.4</v>
      </c>
      <c r="M2711" s="3">
        <v>3523.2</v>
      </c>
      <c r="N2711" s="3">
        <f t="shared" si="1615"/>
        <v>7046.4</v>
      </c>
      <c r="O2711" s="3">
        <f t="shared" si="1616"/>
        <v>0</v>
      </c>
      <c r="P2711" s="3">
        <f t="shared" si="1616"/>
        <v>0</v>
      </c>
      <c r="R2711" s="3">
        <f t="shared" si="1617"/>
        <v>0</v>
      </c>
      <c r="S2711" s="3">
        <f t="shared" si="1618"/>
        <v>0</v>
      </c>
      <c r="T2711" s="3">
        <f t="shared" si="1619"/>
        <v>0</v>
      </c>
      <c r="U2711" s="3">
        <f t="shared" si="1620"/>
        <v>0</v>
      </c>
    </row>
    <row r="2712" spans="2:21" s="1" customFormat="1" ht="15" hidden="1" customHeight="1" x14ac:dyDescent="0.3">
      <c r="B2712" s="4" t="s">
        <v>5140</v>
      </c>
      <c r="C2712" s="4" t="s">
        <v>5141</v>
      </c>
      <c r="D2712" s="3" t="s">
        <v>28</v>
      </c>
      <c r="E2712" s="18">
        <v>101</v>
      </c>
      <c r="F2712" s="18"/>
      <c r="G2712" s="18"/>
      <c r="H2712" s="18"/>
      <c r="I2712" s="18"/>
      <c r="J2712" s="97">
        <f t="shared" si="1613"/>
        <v>101</v>
      </c>
      <c r="K2712" s="3">
        <v>744.5</v>
      </c>
      <c r="L2712" s="3">
        <f t="shared" si="1614"/>
        <v>75194.5</v>
      </c>
      <c r="M2712" s="3">
        <v>744.5</v>
      </c>
      <c r="N2712" s="3">
        <f t="shared" si="1615"/>
        <v>75194.5</v>
      </c>
      <c r="O2712" s="3">
        <f t="shared" si="1616"/>
        <v>0</v>
      </c>
      <c r="P2712" s="3">
        <f t="shared" si="1616"/>
        <v>0</v>
      </c>
      <c r="R2712" s="3">
        <f t="shared" si="1617"/>
        <v>0</v>
      </c>
      <c r="S2712" s="3">
        <f t="shared" si="1618"/>
        <v>0</v>
      </c>
      <c r="T2712" s="3">
        <f t="shared" si="1619"/>
        <v>0</v>
      </c>
      <c r="U2712" s="3">
        <f t="shared" si="1620"/>
        <v>0</v>
      </c>
    </row>
    <row r="2713" spans="2:21" s="1" customFormat="1" ht="15" hidden="1" customHeight="1" x14ac:dyDescent="0.3">
      <c r="B2713" s="4" t="s">
        <v>5142</v>
      </c>
      <c r="C2713" s="4" t="s">
        <v>5143</v>
      </c>
      <c r="D2713" s="3" t="s">
        <v>28</v>
      </c>
      <c r="E2713" s="18">
        <v>7</v>
      </c>
      <c r="F2713" s="18"/>
      <c r="G2713" s="18"/>
      <c r="H2713" s="18"/>
      <c r="I2713" s="18"/>
      <c r="J2713" s="97">
        <f t="shared" si="1613"/>
        <v>7</v>
      </c>
      <c r="K2713" s="3">
        <v>1174.1400000000001</v>
      </c>
      <c r="L2713" s="3">
        <f t="shared" si="1614"/>
        <v>8218.98</v>
      </c>
      <c r="M2713" s="3">
        <v>1174.1400000000001</v>
      </c>
      <c r="N2713" s="3">
        <f t="shared" si="1615"/>
        <v>8218.98</v>
      </c>
      <c r="O2713" s="3">
        <f t="shared" si="1616"/>
        <v>0</v>
      </c>
      <c r="P2713" s="3">
        <f t="shared" si="1616"/>
        <v>0</v>
      </c>
      <c r="R2713" s="3">
        <f t="shared" si="1617"/>
        <v>0</v>
      </c>
      <c r="S2713" s="3">
        <f t="shared" si="1618"/>
        <v>0</v>
      </c>
      <c r="T2713" s="3">
        <f t="shared" si="1619"/>
        <v>0</v>
      </c>
      <c r="U2713" s="3">
        <f t="shared" si="1620"/>
        <v>0</v>
      </c>
    </row>
    <row r="2714" spans="2:21" s="1" customFormat="1" ht="15" hidden="1" customHeight="1" x14ac:dyDescent="0.3">
      <c r="B2714" s="4" t="s">
        <v>5144</v>
      </c>
      <c r="C2714" s="4" t="s">
        <v>5145</v>
      </c>
      <c r="D2714" s="3" t="s">
        <v>28</v>
      </c>
      <c r="E2714" s="18">
        <v>6</v>
      </c>
      <c r="F2714" s="18"/>
      <c r="G2714" s="18"/>
      <c r="H2714" s="18"/>
      <c r="I2714" s="18"/>
      <c r="J2714" s="97">
        <f t="shared" si="1613"/>
        <v>6</v>
      </c>
      <c r="K2714" s="3">
        <v>1147.52</v>
      </c>
      <c r="L2714" s="3">
        <f t="shared" si="1614"/>
        <v>6885.12</v>
      </c>
      <c r="M2714" s="3">
        <v>1147.52</v>
      </c>
      <c r="N2714" s="3">
        <f t="shared" si="1615"/>
        <v>6885.12</v>
      </c>
      <c r="O2714" s="3">
        <f t="shared" si="1616"/>
        <v>0</v>
      </c>
      <c r="P2714" s="3">
        <f t="shared" si="1616"/>
        <v>0</v>
      </c>
      <c r="R2714" s="3">
        <f t="shared" si="1617"/>
        <v>0</v>
      </c>
      <c r="S2714" s="3">
        <f t="shared" si="1618"/>
        <v>0</v>
      </c>
      <c r="T2714" s="3">
        <f t="shared" si="1619"/>
        <v>0</v>
      </c>
      <c r="U2714" s="3">
        <f t="shared" si="1620"/>
        <v>0</v>
      </c>
    </row>
    <row r="2715" spans="2:21" s="1" customFormat="1" ht="15" hidden="1" customHeight="1" x14ac:dyDescent="0.3">
      <c r="B2715" s="4" t="s">
        <v>5146</v>
      </c>
      <c r="C2715" s="4" t="s">
        <v>5147</v>
      </c>
      <c r="D2715" s="3" t="s">
        <v>28</v>
      </c>
      <c r="E2715" s="18">
        <v>1</v>
      </c>
      <c r="F2715" s="18"/>
      <c r="G2715" s="18"/>
      <c r="H2715" s="18"/>
      <c r="I2715" s="18"/>
      <c r="J2715" s="97">
        <f t="shared" si="1613"/>
        <v>1</v>
      </c>
      <c r="K2715" s="3">
        <v>2658.75</v>
      </c>
      <c r="L2715" s="3">
        <f t="shared" si="1614"/>
        <v>2658.75</v>
      </c>
      <c r="M2715" s="3">
        <v>2658.75</v>
      </c>
      <c r="N2715" s="3">
        <f t="shared" si="1615"/>
        <v>2658.75</v>
      </c>
      <c r="O2715" s="3">
        <f t="shared" si="1616"/>
        <v>0</v>
      </c>
      <c r="P2715" s="3">
        <f t="shared" si="1616"/>
        <v>0</v>
      </c>
      <c r="R2715" s="3">
        <f t="shared" si="1617"/>
        <v>0</v>
      </c>
      <c r="S2715" s="3">
        <f t="shared" si="1618"/>
        <v>0</v>
      </c>
      <c r="T2715" s="3">
        <f t="shared" si="1619"/>
        <v>0</v>
      </c>
      <c r="U2715" s="3">
        <f t="shared" si="1620"/>
        <v>0</v>
      </c>
    </row>
    <row r="2716" spans="2:21" s="1" customFormat="1" ht="15" hidden="1" customHeight="1" x14ac:dyDescent="0.3">
      <c r="B2716" s="4" t="s">
        <v>5148</v>
      </c>
      <c r="C2716" s="4" t="s">
        <v>5149</v>
      </c>
      <c r="D2716" s="3" t="s">
        <v>28</v>
      </c>
      <c r="E2716" s="18">
        <v>8</v>
      </c>
      <c r="F2716" s="18"/>
      <c r="G2716" s="18"/>
      <c r="H2716" s="18"/>
      <c r="I2716" s="18"/>
      <c r="J2716" s="97">
        <f t="shared" si="1613"/>
        <v>8</v>
      </c>
      <c r="K2716" s="3">
        <v>5001.1499999999996</v>
      </c>
      <c r="L2716" s="3">
        <f t="shared" si="1614"/>
        <v>40009.199999999997</v>
      </c>
      <c r="M2716" s="3">
        <v>5001.1499999999996</v>
      </c>
      <c r="N2716" s="3">
        <f t="shared" si="1615"/>
        <v>40009.199999999997</v>
      </c>
      <c r="O2716" s="3">
        <f t="shared" si="1616"/>
        <v>0</v>
      </c>
      <c r="P2716" s="3">
        <f t="shared" si="1616"/>
        <v>0</v>
      </c>
      <c r="R2716" s="3">
        <f t="shared" si="1617"/>
        <v>0</v>
      </c>
      <c r="S2716" s="3">
        <f t="shared" si="1618"/>
        <v>0</v>
      </c>
      <c r="T2716" s="3">
        <f t="shared" si="1619"/>
        <v>0</v>
      </c>
      <c r="U2716" s="3">
        <f t="shared" si="1620"/>
        <v>0</v>
      </c>
    </row>
    <row r="2717" spans="2:21" s="1" customFormat="1" ht="15" hidden="1" customHeight="1" x14ac:dyDescent="0.3">
      <c r="B2717" s="4" t="s">
        <v>5150</v>
      </c>
      <c r="C2717" s="4" t="s">
        <v>5151</v>
      </c>
      <c r="D2717" s="3" t="s">
        <v>28</v>
      </c>
      <c r="E2717" s="18">
        <v>12</v>
      </c>
      <c r="F2717" s="18"/>
      <c r="G2717" s="18"/>
      <c r="H2717" s="18"/>
      <c r="I2717" s="18"/>
      <c r="J2717" s="97">
        <f t="shared" si="1613"/>
        <v>12</v>
      </c>
      <c r="K2717" s="3">
        <v>6511.6</v>
      </c>
      <c r="L2717" s="3">
        <f t="shared" si="1614"/>
        <v>78139.199999999997</v>
      </c>
      <c r="M2717" s="3">
        <v>6511.6</v>
      </c>
      <c r="N2717" s="3">
        <f t="shared" si="1615"/>
        <v>78139.199999999997</v>
      </c>
      <c r="O2717" s="3">
        <f t="shared" si="1616"/>
        <v>0</v>
      </c>
      <c r="P2717" s="3">
        <f t="shared" si="1616"/>
        <v>0</v>
      </c>
      <c r="R2717" s="3">
        <f t="shared" si="1617"/>
        <v>0</v>
      </c>
      <c r="S2717" s="3">
        <f t="shared" si="1618"/>
        <v>0</v>
      </c>
      <c r="T2717" s="3">
        <f t="shared" si="1619"/>
        <v>0</v>
      </c>
      <c r="U2717" s="3">
        <f t="shared" si="1620"/>
        <v>0</v>
      </c>
    </row>
    <row r="2718" spans="2:21" s="1" customFormat="1" ht="15" hidden="1" customHeight="1" x14ac:dyDescent="0.3">
      <c r="B2718" s="4" t="s">
        <v>5152</v>
      </c>
      <c r="C2718" s="4" t="s">
        <v>5153</v>
      </c>
      <c r="D2718" s="3" t="s">
        <v>28</v>
      </c>
      <c r="E2718" s="18">
        <v>166</v>
      </c>
      <c r="F2718" s="18"/>
      <c r="G2718" s="18"/>
      <c r="H2718" s="18"/>
      <c r="I2718" s="18"/>
      <c r="J2718" s="97">
        <f t="shared" si="1613"/>
        <v>166</v>
      </c>
      <c r="K2718" s="3">
        <v>845.36</v>
      </c>
      <c r="L2718" s="3">
        <f t="shared" si="1614"/>
        <v>140329.76</v>
      </c>
      <c r="M2718" s="3">
        <v>845.36</v>
      </c>
      <c r="N2718" s="3">
        <f t="shared" si="1615"/>
        <v>140329.76</v>
      </c>
      <c r="O2718" s="3">
        <f t="shared" si="1616"/>
        <v>0</v>
      </c>
      <c r="P2718" s="3">
        <f t="shared" si="1616"/>
        <v>0</v>
      </c>
      <c r="R2718" s="3">
        <f t="shared" si="1617"/>
        <v>0</v>
      </c>
      <c r="S2718" s="3">
        <f t="shared" si="1618"/>
        <v>0</v>
      </c>
      <c r="T2718" s="3">
        <f t="shared" si="1619"/>
        <v>0</v>
      </c>
      <c r="U2718" s="3">
        <f t="shared" si="1620"/>
        <v>0</v>
      </c>
    </row>
    <row r="2719" spans="2:21" s="1" customFormat="1" ht="15" hidden="1" customHeight="1" x14ac:dyDescent="0.3">
      <c r="B2719" s="4" t="s">
        <v>5154</v>
      </c>
      <c r="C2719" s="4" t="s">
        <v>5155</v>
      </c>
      <c r="D2719" s="3" t="s">
        <v>28</v>
      </c>
      <c r="E2719" s="18">
        <v>34</v>
      </c>
      <c r="F2719" s="18"/>
      <c r="G2719" s="18"/>
      <c r="H2719" s="18"/>
      <c r="I2719" s="18"/>
      <c r="J2719" s="97">
        <f t="shared" si="1613"/>
        <v>34</v>
      </c>
      <c r="K2719" s="3">
        <v>2470.0300000000002</v>
      </c>
      <c r="L2719" s="3">
        <f t="shared" si="1614"/>
        <v>83981.02</v>
      </c>
      <c r="M2719" s="3">
        <v>2470.0300000000002</v>
      </c>
      <c r="N2719" s="3">
        <f t="shared" si="1615"/>
        <v>83981.02</v>
      </c>
      <c r="O2719" s="3">
        <f t="shared" si="1616"/>
        <v>0</v>
      </c>
      <c r="P2719" s="3">
        <f t="shared" si="1616"/>
        <v>0</v>
      </c>
      <c r="R2719" s="3">
        <f t="shared" si="1617"/>
        <v>0</v>
      </c>
      <c r="S2719" s="3">
        <f t="shared" si="1618"/>
        <v>0</v>
      </c>
      <c r="T2719" s="3">
        <f t="shared" si="1619"/>
        <v>0</v>
      </c>
      <c r="U2719" s="3">
        <f t="shared" si="1620"/>
        <v>0</v>
      </c>
    </row>
    <row r="2720" spans="2:21" s="1" customFormat="1" ht="15" hidden="1" customHeight="1" x14ac:dyDescent="0.3">
      <c r="B2720" s="4" t="s">
        <v>5156</v>
      </c>
      <c r="C2720" s="4" t="s">
        <v>5157</v>
      </c>
      <c r="D2720" s="3" t="s">
        <v>28</v>
      </c>
      <c r="E2720" s="18">
        <v>19</v>
      </c>
      <c r="F2720" s="18"/>
      <c r="G2720" s="18"/>
      <c r="H2720" s="18"/>
      <c r="I2720" s="18"/>
      <c r="J2720" s="97">
        <f t="shared" si="1613"/>
        <v>19</v>
      </c>
      <c r="K2720" s="3">
        <v>1994.85</v>
      </c>
      <c r="L2720" s="3">
        <f t="shared" si="1614"/>
        <v>37902.15</v>
      </c>
      <c r="M2720" s="3">
        <v>1994.85</v>
      </c>
      <c r="N2720" s="3">
        <f t="shared" si="1615"/>
        <v>37902.15</v>
      </c>
      <c r="O2720" s="3">
        <f t="shared" si="1616"/>
        <v>0</v>
      </c>
      <c r="P2720" s="3">
        <f t="shared" si="1616"/>
        <v>0</v>
      </c>
      <c r="R2720" s="3">
        <f t="shared" si="1617"/>
        <v>0</v>
      </c>
      <c r="S2720" s="3">
        <f t="shared" si="1618"/>
        <v>0</v>
      </c>
      <c r="T2720" s="3">
        <f t="shared" si="1619"/>
        <v>0</v>
      </c>
      <c r="U2720" s="3">
        <f t="shared" si="1620"/>
        <v>0</v>
      </c>
    </row>
    <row r="2721" spans="2:21" s="1" customFormat="1" ht="15" hidden="1" customHeight="1" x14ac:dyDescent="0.3">
      <c r="B2721" s="4" t="s">
        <v>5158</v>
      </c>
      <c r="C2721" s="4" t="s">
        <v>5159</v>
      </c>
      <c r="D2721" s="3" t="s">
        <v>28</v>
      </c>
      <c r="E2721" s="18">
        <v>7</v>
      </c>
      <c r="F2721" s="18"/>
      <c r="G2721" s="18"/>
      <c r="H2721" s="18"/>
      <c r="I2721" s="18"/>
      <c r="J2721" s="97">
        <f t="shared" si="1613"/>
        <v>7</v>
      </c>
      <c r="K2721" s="3">
        <v>986.56</v>
      </c>
      <c r="L2721" s="3">
        <f t="shared" si="1614"/>
        <v>6905.92</v>
      </c>
      <c r="M2721" s="3">
        <v>986.56</v>
      </c>
      <c r="N2721" s="3">
        <f t="shared" si="1615"/>
        <v>6905.92</v>
      </c>
      <c r="O2721" s="3">
        <f t="shared" si="1616"/>
        <v>0</v>
      </c>
      <c r="P2721" s="3">
        <f t="shared" si="1616"/>
        <v>0</v>
      </c>
      <c r="R2721" s="3">
        <f t="shared" si="1617"/>
        <v>0</v>
      </c>
      <c r="S2721" s="3">
        <f t="shared" si="1618"/>
        <v>0</v>
      </c>
      <c r="T2721" s="3">
        <f t="shared" si="1619"/>
        <v>0</v>
      </c>
      <c r="U2721" s="3">
        <f t="shared" si="1620"/>
        <v>0</v>
      </c>
    </row>
    <row r="2722" spans="2:21" s="1" customFormat="1" ht="15" hidden="1" customHeight="1" x14ac:dyDescent="0.3">
      <c r="B2722" s="4" t="s">
        <v>5160</v>
      </c>
      <c r="C2722" s="4" t="s">
        <v>5161</v>
      </c>
      <c r="D2722" s="3" t="s">
        <v>28</v>
      </c>
      <c r="E2722" s="18">
        <v>1</v>
      </c>
      <c r="F2722" s="18"/>
      <c r="G2722" s="18"/>
      <c r="H2722" s="18"/>
      <c r="I2722" s="18"/>
      <c r="J2722" s="97">
        <f t="shared" si="1613"/>
        <v>1</v>
      </c>
      <c r="K2722" s="3">
        <v>2150</v>
      </c>
      <c r="L2722" s="3">
        <f t="shared" si="1614"/>
        <v>2150</v>
      </c>
      <c r="M2722" s="3">
        <v>2150</v>
      </c>
      <c r="N2722" s="3">
        <f t="shared" si="1615"/>
        <v>2150</v>
      </c>
      <c r="O2722" s="3">
        <f t="shared" si="1616"/>
        <v>0</v>
      </c>
      <c r="P2722" s="3">
        <f t="shared" si="1616"/>
        <v>0</v>
      </c>
      <c r="R2722" s="3">
        <f t="shared" si="1617"/>
        <v>0</v>
      </c>
      <c r="S2722" s="3">
        <f t="shared" si="1618"/>
        <v>0</v>
      </c>
      <c r="T2722" s="3">
        <f t="shared" si="1619"/>
        <v>0</v>
      </c>
      <c r="U2722" s="3">
        <f t="shared" si="1620"/>
        <v>0</v>
      </c>
    </row>
    <row r="2723" spans="2:21" s="1" customFormat="1" ht="15" hidden="1" customHeight="1" x14ac:dyDescent="0.3">
      <c r="B2723" s="4" t="s">
        <v>5162</v>
      </c>
      <c r="C2723" s="4" t="s">
        <v>5163</v>
      </c>
      <c r="D2723" s="3" t="s">
        <v>28</v>
      </c>
      <c r="E2723" s="18">
        <v>2</v>
      </c>
      <c r="F2723" s="18"/>
      <c r="G2723" s="18"/>
      <c r="H2723" s="18"/>
      <c r="I2723" s="18"/>
      <c r="J2723" s="97">
        <f t="shared" si="1613"/>
        <v>2</v>
      </c>
      <c r="K2723" s="3">
        <v>17757.5</v>
      </c>
      <c r="L2723" s="3">
        <f t="shared" si="1614"/>
        <v>35515</v>
      </c>
      <c r="M2723" s="3">
        <v>17757.5</v>
      </c>
      <c r="N2723" s="3">
        <f t="shared" si="1615"/>
        <v>35515</v>
      </c>
      <c r="O2723" s="3">
        <f t="shared" si="1616"/>
        <v>0</v>
      </c>
      <c r="P2723" s="3">
        <f t="shared" si="1616"/>
        <v>0</v>
      </c>
      <c r="R2723" s="3">
        <f t="shared" si="1617"/>
        <v>0</v>
      </c>
      <c r="S2723" s="3">
        <f t="shared" si="1618"/>
        <v>0</v>
      </c>
      <c r="T2723" s="3">
        <f t="shared" si="1619"/>
        <v>0</v>
      </c>
      <c r="U2723" s="3">
        <f t="shared" si="1620"/>
        <v>0</v>
      </c>
    </row>
    <row r="2724" spans="2:21" s="1" customFormat="1" ht="15" hidden="1" customHeight="1" x14ac:dyDescent="0.3">
      <c r="B2724" s="4" t="s">
        <v>5164</v>
      </c>
      <c r="C2724" s="4" t="s">
        <v>5165</v>
      </c>
      <c r="D2724" s="3" t="s">
        <v>28</v>
      </c>
      <c r="E2724" s="18">
        <v>57</v>
      </c>
      <c r="F2724" s="18"/>
      <c r="G2724" s="18"/>
      <c r="H2724" s="18"/>
      <c r="I2724" s="18"/>
      <c r="J2724" s="97">
        <f t="shared" si="1613"/>
        <v>57</v>
      </c>
      <c r="K2724" s="3">
        <v>1079.2</v>
      </c>
      <c r="L2724" s="3">
        <f t="shared" si="1614"/>
        <v>61514.400000000001</v>
      </c>
      <c r="M2724" s="3">
        <v>1079.2</v>
      </c>
      <c r="N2724" s="3">
        <f t="shared" si="1615"/>
        <v>61514.400000000001</v>
      </c>
      <c r="O2724" s="3">
        <f t="shared" si="1616"/>
        <v>0</v>
      </c>
      <c r="P2724" s="3">
        <f t="shared" si="1616"/>
        <v>0</v>
      </c>
      <c r="R2724" s="3">
        <f t="shared" si="1617"/>
        <v>0</v>
      </c>
      <c r="S2724" s="3">
        <f t="shared" si="1618"/>
        <v>0</v>
      </c>
      <c r="T2724" s="3">
        <f t="shared" si="1619"/>
        <v>0</v>
      </c>
      <c r="U2724" s="3">
        <f t="shared" si="1620"/>
        <v>0</v>
      </c>
    </row>
    <row r="2725" spans="2:21" s="1" customFormat="1" ht="15" hidden="1" customHeight="1" x14ac:dyDescent="0.3">
      <c r="B2725" s="4" t="s">
        <v>5166</v>
      </c>
      <c r="C2725" s="4" t="s">
        <v>5167</v>
      </c>
      <c r="D2725" s="3" t="s">
        <v>28</v>
      </c>
      <c r="E2725" s="18">
        <v>1</v>
      </c>
      <c r="F2725" s="18"/>
      <c r="G2725" s="18"/>
      <c r="H2725" s="18"/>
      <c r="I2725" s="18"/>
      <c r="J2725" s="97">
        <f t="shared" si="1613"/>
        <v>1</v>
      </c>
      <c r="K2725" s="3">
        <v>25453.64</v>
      </c>
      <c r="L2725" s="3">
        <f t="shared" si="1614"/>
        <v>25453.64</v>
      </c>
      <c r="M2725" s="3">
        <v>25453.64</v>
      </c>
      <c r="N2725" s="3">
        <f t="shared" si="1615"/>
        <v>25453.64</v>
      </c>
      <c r="O2725" s="3">
        <f t="shared" si="1616"/>
        <v>0</v>
      </c>
      <c r="P2725" s="3">
        <f t="shared" si="1616"/>
        <v>0</v>
      </c>
      <c r="R2725" s="3">
        <f t="shared" si="1617"/>
        <v>0</v>
      </c>
      <c r="S2725" s="3">
        <f t="shared" si="1618"/>
        <v>0</v>
      </c>
      <c r="T2725" s="3">
        <f t="shared" si="1619"/>
        <v>0</v>
      </c>
      <c r="U2725" s="3">
        <f t="shared" si="1620"/>
        <v>0</v>
      </c>
    </row>
    <row r="2726" spans="2:21" s="1" customFormat="1" ht="15" hidden="1" customHeight="1" x14ac:dyDescent="0.3">
      <c r="B2726" s="4" t="s">
        <v>5168</v>
      </c>
      <c r="C2726" s="4" t="s">
        <v>5169</v>
      </c>
      <c r="D2726" s="3" t="s">
        <v>28</v>
      </c>
      <c r="E2726" s="18">
        <v>2</v>
      </c>
      <c r="F2726" s="18"/>
      <c r="G2726" s="18"/>
      <c r="H2726" s="18"/>
      <c r="I2726" s="18"/>
      <c r="J2726" s="97">
        <f t="shared" si="1613"/>
        <v>2</v>
      </c>
      <c r="K2726" s="3">
        <v>600</v>
      </c>
      <c r="L2726" s="3">
        <f t="shared" si="1614"/>
        <v>1200</v>
      </c>
      <c r="M2726" s="3">
        <v>600</v>
      </c>
      <c r="N2726" s="3">
        <f t="shared" si="1615"/>
        <v>1200</v>
      </c>
      <c r="O2726" s="3">
        <f t="shared" si="1616"/>
        <v>0</v>
      </c>
      <c r="P2726" s="3">
        <f t="shared" si="1616"/>
        <v>0</v>
      </c>
      <c r="R2726" s="3">
        <f t="shared" si="1617"/>
        <v>0</v>
      </c>
      <c r="S2726" s="3">
        <f t="shared" si="1618"/>
        <v>0</v>
      </c>
      <c r="T2726" s="3">
        <f t="shared" si="1619"/>
        <v>0</v>
      </c>
      <c r="U2726" s="3">
        <f t="shared" si="1620"/>
        <v>0</v>
      </c>
    </row>
    <row r="2727" spans="2:21" s="1" customFormat="1" ht="15" hidden="1" customHeight="1" x14ac:dyDescent="0.3">
      <c r="B2727" s="4" t="s">
        <v>5170</v>
      </c>
      <c r="C2727" s="4" t="s">
        <v>5171</v>
      </c>
      <c r="D2727" s="3" t="s">
        <v>28</v>
      </c>
      <c r="E2727" s="18">
        <v>8</v>
      </c>
      <c r="F2727" s="18"/>
      <c r="G2727" s="18"/>
      <c r="H2727" s="18"/>
      <c r="I2727" s="18"/>
      <c r="J2727" s="97">
        <f t="shared" si="1613"/>
        <v>8</v>
      </c>
      <c r="K2727" s="3">
        <v>377.69</v>
      </c>
      <c r="L2727" s="3">
        <f t="shared" si="1614"/>
        <v>3021.52</v>
      </c>
      <c r="M2727" s="3">
        <v>377.69</v>
      </c>
      <c r="N2727" s="3">
        <f t="shared" si="1615"/>
        <v>3021.52</v>
      </c>
      <c r="O2727" s="3">
        <f t="shared" si="1616"/>
        <v>0</v>
      </c>
      <c r="P2727" s="3">
        <f t="shared" si="1616"/>
        <v>0</v>
      </c>
      <c r="R2727" s="3">
        <f t="shared" si="1617"/>
        <v>0</v>
      </c>
      <c r="S2727" s="3">
        <f t="shared" si="1618"/>
        <v>0</v>
      </c>
      <c r="T2727" s="3">
        <f t="shared" si="1619"/>
        <v>0</v>
      </c>
      <c r="U2727" s="3">
        <f t="shared" si="1620"/>
        <v>0</v>
      </c>
    </row>
    <row r="2728" spans="2:21" s="1" customFormat="1" ht="15" hidden="1" customHeight="1" x14ac:dyDescent="0.3">
      <c r="B2728" s="4" t="s">
        <v>5172</v>
      </c>
      <c r="C2728" s="4" t="s">
        <v>5173</v>
      </c>
      <c r="D2728" s="3" t="s">
        <v>28</v>
      </c>
      <c r="E2728" s="18">
        <v>3</v>
      </c>
      <c r="F2728" s="18"/>
      <c r="G2728" s="18"/>
      <c r="H2728" s="18"/>
      <c r="I2728" s="18"/>
      <c r="J2728" s="97">
        <f t="shared" si="1613"/>
        <v>3</v>
      </c>
      <c r="K2728" s="3">
        <v>4201.03</v>
      </c>
      <c r="L2728" s="3">
        <f t="shared" si="1614"/>
        <v>12603.09</v>
      </c>
      <c r="M2728" s="3">
        <v>4201.03</v>
      </c>
      <c r="N2728" s="3">
        <f t="shared" si="1615"/>
        <v>12603.09</v>
      </c>
      <c r="O2728" s="3">
        <f t="shared" si="1616"/>
        <v>0</v>
      </c>
      <c r="P2728" s="3">
        <f t="shared" si="1616"/>
        <v>0</v>
      </c>
      <c r="R2728" s="3">
        <f t="shared" si="1617"/>
        <v>0</v>
      </c>
      <c r="S2728" s="3">
        <f t="shared" si="1618"/>
        <v>0</v>
      </c>
      <c r="T2728" s="3">
        <f t="shared" si="1619"/>
        <v>0</v>
      </c>
      <c r="U2728" s="3">
        <f t="shared" si="1620"/>
        <v>0</v>
      </c>
    </row>
    <row r="2729" spans="2:21" s="1" customFormat="1" ht="15" hidden="1" customHeight="1" x14ac:dyDescent="0.3">
      <c r="B2729" s="4" t="s">
        <v>5174</v>
      </c>
      <c r="C2729" s="4" t="s">
        <v>5175</v>
      </c>
      <c r="D2729" s="3" t="s">
        <v>28</v>
      </c>
      <c r="E2729" s="18">
        <v>1</v>
      </c>
      <c r="F2729" s="18"/>
      <c r="G2729" s="18"/>
      <c r="H2729" s="18"/>
      <c r="I2729" s="18"/>
      <c r="J2729" s="97">
        <f t="shared" si="1613"/>
        <v>1</v>
      </c>
      <c r="K2729" s="3">
        <v>8172.15</v>
      </c>
      <c r="L2729" s="3">
        <f t="shared" si="1614"/>
        <v>8172.15</v>
      </c>
      <c r="M2729" s="3">
        <v>8172.15</v>
      </c>
      <c r="N2729" s="3">
        <f t="shared" si="1615"/>
        <v>8172.15</v>
      </c>
      <c r="O2729" s="3">
        <f t="shared" si="1616"/>
        <v>0</v>
      </c>
      <c r="P2729" s="3">
        <f t="shared" si="1616"/>
        <v>0</v>
      </c>
      <c r="R2729" s="3">
        <f t="shared" si="1617"/>
        <v>0</v>
      </c>
      <c r="S2729" s="3">
        <f t="shared" si="1618"/>
        <v>0</v>
      </c>
      <c r="T2729" s="3">
        <f t="shared" si="1619"/>
        <v>0</v>
      </c>
      <c r="U2729" s="3">
        <f t="shared" si="1620"/>
        <v>0</v>
      </c>
    </row>
    <row r="2730" spans="2:21" s="1" customFormat="1" ht="15" hidden="1" customHeight="1" x14ac:dyDescent="0.3">
      <c r="B2730" s="4" t="s">
        <v>5176</v>
      </c>
      <c r="C2730" s="4" t="s">
        <v>5177</v>
      </c>
      <c r="D2730" s="3" t="s">
        <v>28</v>
      </c>
      <c r="E2730" s="18">
        <v>1</v>
      </c>
      <c r="F2730" s="18"/>
      <c r="G2730" s="18"/>
      <c r="H2730" s="18"/>
      <c r="I2730" s="18"/>
      <c r="J2730" s="97">
        <f t="shared" ref="J2730:J2761" si="1621">SUM(E2730:I2730)</f>
        <v>1</v>
      </c>
      <c r="K2730" s="3">
        <v>4193.3599999999997</v>
      </c>
      <c r="L2730" s="3">
        <f t="shared" si="1614"/>
        <v>4193.3599999999997</v>
      </c>
      <c r="M2730" s="3">
        <v>4193.3599999999997</v>
      </c>
      <c r="N2730" s="3">
        <f t="shared" si="1615"/>
        <v>4193.3599999999997</v>
      </c>
      <c r="O2730" s="3">
        <f t="shared" si="1616"/>
        <v>0</v>
      </c>
      <c r="P2730" s="3">
        <f t="shared" si="1616"/>
        <v>0</v>
      </c>
      <c r="R2730" s="3">
        <f t="shared" ref="R2730:R2761" si="1622">+ROUND($K2730*F2730,2)</f>
        <v>0</v>
      </c>
      <c r="S2730" s="3">
        <f t="shared" ref="S2730:S2761" si="1623">+ROUND($K2730*G2730,2)</f>
        <v>0</v>
      </c>
      <c r="T2730" s="3">
        <f t="shared" ref="T2730:T2761" si="1624">+ROUND($K2730*H2730,2)</f>
        <v>0</v>
      </c>
      <c r="U2730" s="3">
        <f t="shared" ref="U2730:U2761" si="1625">+ROUND($K2730*I2730,2)</f>
        <v>0</v>
      </c>
    </row>
    <row r="2731" spans="2:21" s="1" customFormat="1" ht="15" hidden="1" customHeight="1" x14ac:dyDescent="0.3">
      <c r="B2731" s="4" t="s">
        <v>5178</v>
      </c>
      <c r="C2731" s="4" t="s">
        <v>5179</v>
      </c>
      <c r="D2731" s="3" t="s">
        <v>28</v>
      </c>
      <c r="E2731" s="18">
        <v>4</v>
      </c>
      <c r="F2731" s="18"/>
      <c r="G2731" s="18"/>
      <c r="H2731" s="18"/>
      <c r="I2731" s="18"/>
      <c r="J2731" s="97">
        <f t="shared" si="1621"/>
        <v>4</v>
      </c>
      <c r="K2731" s="3">
        <v>2693.3</v>
      </c>
      <c r="L2731" s="3">
        <f t="shared" si="1614"/>
        <v>10773.2</v>
      </c>
      <c r="M2731" s="3">
        <v>2693.3</v>
      </c>
      <c r="N2731" s="3">
        <f t="shared" si="1615"/>
        <v>10773.2</v>
      </c>
      <c r="O2731" s="3">
        <f t="shared" si="1616"/>
        <v>0</v>
      </c>
      <c r="P2731" s="3">
        <f t="shared" si="1616"/>
        <v>0</v>
      </c>
      <c r="R2731" s="3">
        <f t="shared" si="1622"/>
        <v>0</v>
      </c>
      <c r="S2731" s="3">
        <f t="shared" si="1623"/>
        <v>0</v>
      </c>
      <c r="T2731" s="3">
        <f t="shared" si="1624"/>
        <v>0</v>
      </c>
      <c r="U2731" s="3">
        <f t="shared" si="1625"/>
        <v>0</v>
      </c>
    </row>
    <row r="2732" spans="2:21" s="1" customFormat="1" ht="15" hidden="1" customHeight="1" x14ac:dyDescent="0.3">
      <c r="B2732" s="4" t="s">
        <v>5180</v>
      </c>
      <c r="C2732" s="4" t="s">
        <v>5181</v>
      </c>
      <c r="D2732" s="3" t="s">
        <v>28</v>
      </c>
      <c r="E2732" s="18">
        <v>1</v>
      </c>
      <c r="F2732" s="18"/>
      <c r="G2732" s="18"/>
      <c r="H2732" s="18"/>
      <c r="I2732" s="18"/>
      <c r="J2732" s="97">
        <f t="shared" si="1621"/>
        <v>1</v>
      </c>
      <c r="K2732" s="3">
        <v>537.65</v>
      </c>
      <c r="L2732" s="3">
        <f t="shared" si="1614"/>
        <v>537.65</v>
      </c>
      <c r="M2732" s="3">
        <v>537.65</v>
      </c>
      <c r="N2732" s="3">
        <f t="shared" si="1615"/>
        <v>537.65</v>
      </c>
      <c r="O2732" s="3">
        <f t="shared" si="1616"/>
        <v>0</v>
      </c>
      <c r="P2732" s="3">
        <f t="shared" si="1616"/>
        <v>0</v>
      </c>
      <c r="R2732" s="3">
        <f t="shared" si="1622"/>
        <v>0</v>
      </c>
      <c r="S2732" s="3">
        <f t="shared" si="1623"/>
        <v>0</v>
      </c>
      <c r="T2732" s="3">
        <f t="shared" si="1624"/>
        <v>0</v>
      </c>
      <c r="U2732" s="3">
        <f t="shared" si="1625"/>
        <v>0</v>
      </c>
    </row>
    <row r="2733" spans="2:21" s="1" customFormat="1" ht="15" hidden="1" customHeight="1" x14ac:dyDescent="0.3">
      <c r="B2733" s="4" t="s">
        <v>5182</v>
      </c>
      <c r="C2733" s="4" t="s">
        <v>5183</v>
      </c>
      <c r="D2733" s="3" t="s">
        <v>28</v>
      </c>
      <c r="E2733" s="18">
        <v>1</v>
      </c>
      <c r="F2733" s="18"/>
      <c r="G2733" s="18"/>
      <c r="H2733" s="18"/>
      <c r="I2733" s="18"/>
      <c r="J2733" s="97">
        <f t="shared" si="1621"/>
        <v>1</v>
      </c>
      <c r="K2733" s="3">
        <v>7495.62</v>
      </c>
      <c r="L2733" s="3">
        <f t="shared" si="1614"/>
        <v>7495.62</v>
      </c>
      <c r="M2733" s="3">
        <v>7495.62</v>
      </c>
      <c r="N2733" s="3">
        <f t="shared" si="1615"/>
        <v>7495.62</v>
      </c>
      <c r="O2733" s="3">
        <f t="shared" si="1616"/>
        <v>0</v>
      </c>
      <c r="P2733" s="3">
        <f t="shared" si="1616"/>
        <v>0</v>
      </c>
      <c r="R2733" s="3">
        <f t="shared" si="1622"/>
        <v>0</v>
      </c>
      <c r="S2733" s="3">
        <f t="shared" si="1623"/>
        <v>0</v>
      </c>
      <c r="T2733" s="3">
        <f t="shared" si="1624"/>
        <v>0</v>
      </c>
      <c r="U2733" s="3">
        <f t="shared" si="1625"/>
        <v>0</v>
      </c>
    </row>
    <row r="2734" spans="2:21" s="1" customFormat="1" ht="15" hidden="1" customHeight="1" x14ac:dyDescent="0.3">
      <c r="B2734" s="4" t="s">
        <v>5184</v>
      </c>
      <c r="C2734" s="4" t="s">
        <v>5185</v>
      </c>
      <c r="D2734" s="3" t="s">
        <v>28</v>
      </c>
      <c r="E2734" s="18">
        <v>2</v>
      </c>
      <c r="F2734" s="18"/>
      <c r="G2734" s="18"/>
      <c r="H2734" s="18"/>
      <c r="I2734" s="18"/>
      <c r="J2734" s="97">
        <f t="shared" si="1621"/>
        <v>2</v>
      </c>
      <c r="K2734" s="3">
        <v>32391.75</v>
      </c>
      <c r="L2734" s="3">
        <f t="shared" si="1614"/>
        <v>64783.5</v>
      </c>
      <c r="M2734" s="3">
        <v>32391.75</v>
      </c>
      <c r="N2734" s="3">
        <f t="shared" si="1615"/>
        <v>64783.5</v>
      </c>
      <c r="O2734" s="3">
        <f t="shared" si="1616"/>
        <v>0</v>
      </c>
      <c r="P2734" s="3">
        <f t="shared" si="1616"/>
        <v>0</v>
      </c>
      <c r="R2734" s="3">
        <f t="shared" si="1622"/>
        <v>0</v>
      </c>
      <c r="S2734" s="3">
        <f t="shared" si="1623"/>
        <v>0</v>
      </c>
      <c r="T2734" s="3">
        <f t="shared" si="1624"/>
        <v>0</v>
      </c>
      <c r="U2734" s="3">
        <f t="shared" si="1625"/>
        <v>0</v>
      </c>
    </row>
    <row r="2735" spans="2:21" s="1" customFormat="1" ht="15" hidden="1" customHeight="1" x14ac:dyDescent="0.3">
      <c r="B2735" s="4" t="s">
        <v>5186</v>
      </c>
      <c r="C2735" s="4" t="s">
        <v>5187</v>
      </c>
      <c r="D2735" s="3" t="s">
        <v>28</v>
      </c>
      <c r="E2735" s="18">
        <v>2</v>
      </c>
      <c r="F2735" s="18"/>
      <c r="G2735" s="18"/>
      <c r="H2735" s="18"/>
      <c r="I2735" s="18"/>
      <c r="J2735" s="97">
        <f t="shared" si="1621"/>
        <v>2</v>
      </c>
      <c r="K2735" s="3">
        <v>5498.72</v>
      </c>
      <c r="L2735" s="3">
        <f t="shared" si="1614"/>
        <v>10997.44</v>
      </c>
      <c r="M2735" s="3">
        <v>5498.72</v>
      </c>
      <c r="N2735" s="3">
        <f t="shared" si="1615"/>
        <v>10997.44</v>
      </c>
      <c r="O2735" s="3">
        <f t="shared" si="1616"/>
        <v>0</v>
      </c>
      <c r="P2735" s="3">
        <f t="shared" si="1616"/>
        <v>0</v>
      </c>
      <c r="R2735" s="3">
        <f t="shared" si="1622"/>
        <v>0</v>
      </c>
      <c r="S2735" s="3">
        <f t="shared" si="1623"/>
        <v>0</v>
      </c>
      <c r="T2735" s="3">
        <f t="shared" si="1624"/>
        <v>0</v>
      </c>
      <c r="U2735" s="3">
        <f t="shared" si="1625"/>
        <v>0</v>
      </c>
    </row>
    <row r="2736" spans="2:21" s="1" customFormat="1" ht="15" hidden="1" customHeight="1" x14ac:dyDescent="0.3">
      <c r="B2736" s="4" t="s">
        <v>5188</v>
      </c>
      <c r="C2736" s="4" t="s">
        <v>5189</v>
      </c>
      <c r="D2736" s="3" t="s">
        <v>28</v>
      </c>
      <c r="E2736" s="18">
        <v>2</v>
      </c>
      <c r="F2736" s="18"/>
      <c r="G2736" s="18"/>
      <c r="H2736" s="18"/>
      <c r="I2736" s="18"/>
      <c r="J2736" s="97">
        <f t="shared" si="1621"/>
        <v>2</v>
      </c>
      <c r="K2736" s="3">
        <v>2500</v>
      </c>
      <c r="L2736" s="3">
        <f t="shared" si="1614"/>
        <v>5000</v>
      </c>
      <c r="M2736" s="3">
        <v>2500</v>
      </c>
      <c r="N2736" s="3">
        <f t="shared" si="1615"/>
        <v>5000</v>
      </c>
      <c r="O2736" s="3">
        <f t="shared" si="1616"/>
        <v>0</v>
      </c>
      <c r="P2736" s="3">
        <f t="shared" si="1616"/>
        <v>0</v>
      </c>
      <c r="R2736" s="3">
        <f t="shared" si="1622"/>
        <v>0</v>
      </c>
      <c r="S2736" s="3">
        <f t="shared" si="1623"/>
        <v>0</v>
      </c>
      <c r="T2736" s="3">
        <f t="shared" si="1624"/>
        <v>0</v>
      </c>
      <c r="U2736" s="3">
        <f t="shared" si="1625"/>
        <v>0</v>
      </c>
    </row>
    <row r="2737" spans="2:21" s="1" customFormat="1" ht="15" hidden="1" customHeight="1" x14ac:dyDescent="0.3">
      <c r="B2737" s="4" t="s">
        <v>5190</v>
      </c>
      <c r="C2737" s="4" t="s">
        <v>5191</v>
      </c>
      <c r="D2737" s="3" t="s">
        <v>28</v>
      </c>
      <c r="E2737" s="18">
        <v>3</v>
      </c>
      <c r="F2737" s="18"/>
      <c r="G2737" s="18"/>
      <c r="H2737" s="18"/>
      <c r="I2737" s="18"/>
      <c r="J2737" s="97">
        <f t="shared" si="1621"/>
        <v>3</v>
      </c>
      <c r="K2737" s="3">
        <v>1949.22</v>
      </c>
      <c r="L2737" s="3">
        <f t="shared" si="1614"/>
        <v>5847.66</v>
      </c>
      <c r="M2737" s="3">
        <v>1949.22</v>
      </c>
      <c r="N2737" s="3">
        <f t="shared" si="1615"/>
        <v>5847.66</v>
      </c>
      <c r="O2737" s="3">
        <f t="shared" si="1616"/>
        <v>0</v>
      </c>
      <c r="P2737" s="3">
        <f t="shared" si="1616"/>
        <v>0</v>
      </c>
      <c r="R2737" s="3">
        <f t="shared" si="1622"/>
        <v>0</v>
      </c>
      <c r="S2737" s="3">
        <f t="shared" si="1623"/>
        <v>0</v>
      </c>
      <c r="T2737" s="3">
        <f t="shared" si="1624"/>
        <v>0</v>
      </c>
      <c r="U2737" s="3">
        <f t="shared" si="1625"/>
        <v>0</v>
      </c>
    </row>
    <row r="2738" spans="2:21" s="1" customFormat="1" ht="15" hidden="1" customHeight="1" x14ac:dyDescent="0.3">
      <c r="B2738" s="4" t="s">
        <v>5192</v>
      </c>
      <c r="C2738" s="4" t="s">
        <v>5193</v>
      </c>
      <c r="D2738" s="3" t="s">
        <v>28</v>
      </c>
      <c r="E2738" s="18">
        <v>5</v>
      </c>
      <c r="F2738" s="18"/>
      <c r="G2738" s="18"/>
      <c r="H2738" s="18"/>
      <c r="I2738" s="18"/>
      <c r="J2738" s="97">
        <f t="shared" si="1621"/>
        <v>5</v>
      </c>
      <c r="K2738" s="3">
        <v>3500</v>
      </c>
      <c r="L2738" s="3">
        <f t="shared" si="1614"/>
        <v>17500</v>
      </c>
      <c r="M2738" s="3">
        <v>3500</v>
      </c>
      <c r="N2738" s="3">
        <f t="shared" si="1615"/>
        <v>17500</v>
      </c>
      <c r="O2738" s="3">
        <f t="shared" si="1616"/>
        <v>0</v>
      </c>
      <c r="P2738" s="3">
        <f t="shared" si="1616"/>
        <v>0</v>
      </c>
      <c r="R2738" s="3">
        <f t="shared" si="1622"/>
        <v>0</v>
      </c>
      <c r="S2738" s="3">
        <f t="shared" si="1623"/>
        <v>0</v>
      </c>
      <c r="T2738" s="3">
        <f t="shared" si="1624"/>
        <v>0</v>
      </c>
      <c r="U2738" s="3">
        <f t="shared" si="1625"/>
        <v>0</v>
      </c>
    </row>
    <row r="2739" spans="2:21" s="1" customFormat="1" ht="15" hidden="1" customHeight="1" x14ac:dyDescent="0.3">
      <c r="B2739" s="4" t="s">
        <v>5194</v>
      </c>
      <c r="C2739" s="4" t="s">
        <v>5195</v>
      </c>
      <c r="D2739" s="3" t="s">
        <v>28</v>
      </c>
      <c r="E2739" s="18">
        <v>6</v>
      </c>
      <c r="F2739" s="18"/>
      <c r="G2739" s="18"/>
      <c r="H2739" s="18"/>
      <c r="I2739" s="18"/>
      <c r="J2739" s="97">
        <f t="shared" si="1621"/>
        <v>6</v>
      </c>
      <c r="K2739" s="3">
        <v>3200</v>
      </c>
      <c r="L2739" s="3">
        <f t="shared" si="1614"/>
        <v>19200</v>
      </c>
      <c r="M2739" s="3">
        <v>3200</v>
      </c>
      <c r="N2739" s="3">
        <f t="shared" si="1615"/>
        <v>19200</v>
      </c>
      <c r="O2739" s="3">
        <f t="shared" si="1616"/>
        <v>0</v>
      </c>
      <c r="P2739" s="3">
        <f t="shared" si="1616"/>
        <v>0</v>
      </c>
      <c r="R2739" s="3">
        <f t="shared" si="1622"/>
        <v>0</v>
      </c>
      <c r="S2739" s="3">
        <f t="shared" si="1623"/>
        <v>0</v>
      </c>
      <c r="T2739" s="3">
        <f t="shared" si="1624"/>
        <v>0</v>
      </c>
      <c r="U2739" s="3">
        <f t="shared" si="1625"/>
        <v>0</v>
      </c>
    </row>
    <row r="2740" spans="2:21" s="1" customFormat="1" ht="15" hidden="1" customHeight="1" x14ac:dyDescent="0.3">
      <c r="B2740" s="4" t="s">
        <v>5196</v>
      </c>
      <c r="C2740" s="4" t="s">
        <v>5197</v>
      </c>
      <c r="D2740" s="3" t="s">
        <v>28</v>
      </c>
      <c r="E2740" s="18">
        <v>3</v>
      </c>
      <c r="F2740" s="18"/>
      <c r="G2740" s="18"/>
      <c r="H2740" s="18"/>
      <c r="I2740" s="18"/>
      <c r="J2740" s="97">
        <f t="shared" si="1621"/>
        <v>3</v>
      </c>
      <c r="K2740" s="3">
        <v>3200</v>
      </c>
      <c r="L2740" s="3">
        <f t="shared" si="1614"/>
        <v>9600</v>
      </c>
      <c r="M2740" s="3">
        <v>3200</v>
      </c>
      <c r="N2740" s="3">
        <f t="shared" si="1615"/>
        <v>9600</v>
      </c>
      <c r="O2740" s="3">
        <f t="shared" si="1616"/>
        <v>0</v>
      </c>
      <c r="P2740" s="3">
        <f t="shared" si="1616"/>
        <v>0</v>
      </c>
      <c r="R2740" s="3">
        <f t="shared" si="1622"/>
        <v>0</v>
      </c>
      <c r="S2740" s="3">
        <f t="shared" si="1623"/>
        <v>0</v>
      </c>
      <c r="T2740" s="3">
        <f t="shared" si="1624"/>
        <v>0</v>
      </c>
      <c r="U2740" s="3">
        <f t="shared" si="1625"/>
        <v>0</v>
      </c>
    </row>
    <row r="2741" spans="2:21" s="1" customFormat="1" ht="15" hidden="1" customHeight="1" x14ac:dyDescent="0.3">
      <c r="B2741" s="4" t="s">
        <v>5198</v>
      </c>
      <c r="C2741" s="4" t="s">
        <v>5199</v>
      </c>
      <c r="D2741" s="3" t="s">
        <v>28</v>
      </c>
      <c r="E2741" s="18">
        <v>13</v>
      </c>
      <c r="F2741" s="18"/>
      <c r="G2741" s="18"/>
      <c r="H2741" s="18"/>
      <c r="I2741" s="18"/>
      <c r="J2741" s="97">
        <f t="shared" si="1621"/>
        <v>13</v>
      </c>
      <c r="K2741" s="3">
        <v>1990.63</v>
      </c>
      <c r="L2741" s="3">
        <f t="shared" si="1614"/>
        <v>25878.19</v>
      </c>
      <c r="M2741" s="3">
        <v>1990.63</v>
      </c>
      <c r="N2741" s="3">
        <f t="shared" si="1615"/>
        <v>25878.19</v>
      </c>
      <c r="O2741" s="3">
        <f t="shared" si="1616"/>
        <v>0</v>
      </c>
      <c r="P2741" s="3">
        <f t="shared" si="1616"/>
        <v>0</v>
      </c>
      <c r="R2741" s="3">
        <f t="shared" si="1622"/>
        <v>0</v>
      </c>
      <c r="S2741" s="3">
        <f t="shared" si="1623"/>
        <v>0</v>
      </c>
      <c r="T2741" s="3">
        <f t="shared" si="1624"/>
        <v>0</v>
      </c>
      <c r="U2741" s="3">
        <f t="shared" si="1625"/>
        <v>0</v>
      </c>
    </row>
    <row r="2742" spans="2:21" s="1" customFormat="1" ht="15" hidden="1" customHeight="1" x14ac:dyDescent="0.3">
      <c r="B2742" s="4" t="s">
        <v>5200</v>
      </c>
      <c r="C2742" s="4" t="s">
        <v>5201</v>
      </c>
      <c r="D2742" s="3" t="s">
        <v>28</v>
      </c>
      <c r="E2742" s="18">
        <v>4</v>
      </c>
      <c r="F2742" s="18"/>
      <c r="G2742" s="18"/>
      <c r="H2742" s="18"/>
      <c r="I2742" s="18"/>
      <c r="J2742" s="97">
        <f t="shared" si="1621"/>
        <v>4</v>
      </c>
      <c r="K2742" s="3">
        <v>750</v>
      </c>
      <c r="L2742" s="3">
        <f t="shared" si="1614"/>
        <v>3000</v>
      </c>
      <c r="M2742" s="3">
        <v>750</v>
      </c>
      <c r="N2742" s="3">
        <f t="shared" si="1615"/>
        <v>3000</v>
      </c>
      <c r="O2742" s="3">
        <f t="shared" si="1616"/>
        <v>0</v>
      </c>
      <c r="P2742" s="3">
        <f t="shared" si="1616"/>
        <v>0</v>
      </c>
      <c r="R2742" s="3">
        <f t="shared" si="1622"/>
        <v>0</v>
      </c>
      <c r="S2742" s="3">
        <f t="shared" si="1623"/>
        <v>0</v>
      </c>
      <c r="T2742" s="3">
        <f t="shared" si="1624"/>
        <v>0</v>
      </c>
      <c r="U2742" s="3">
        <f t="shared" si="1625"/>
        <v>0</v>
      </c>
    </row>
    <row r="2743" spans="2:21" s="1" customFormat="1" ht="15" hidden="1" customHeight="1" x14ac:dyDescent="0.3">
      <c r="B2743" s="4" t="s">
        <v>5202</v>
      </c>
      <c r="C2743" s="4" t="s">
        <v>5203</v>
      </c>
      <c r="D2743" s="3" t="s">
        <v>28</v>
      </c>
      <c r="E2743" s="18">
        <v>1</v>
      </c>
      <c r="F2743" s="18"/>
      <c r="G2743" s="18"/>
      <c r="H2743" s="18"/>
      <c r="I2743" s="18"/>
      <c r="J2743" s="97">
        <f t="shared" si="1621"/>
        <v>1</v>
      </c>
      <c r="K2743" s="3">
        <v>250000</v>
      </c>
      <c r="L2743" s="3">
        <f t="shared" si="1614"/>
        <v>250000</v>
      </c>
      <c r="M2743" s="3">
        <v>250000</v>
      </c>
      <c r="N2743" s="3">
        <f t="shared" si="1615"/>
        <v>250000</v>
      </c>
      <c r="O2743" s="3">
        <f t="shared" si="1616"/>
        <v>0</v>
      </c>
      <c r="P2743" s="3">
        <f t="shared" si="1616"/>
        <v>0</v>
      </c>
      <c r="R2743" s="3">
        <f t="shared" si="1622"/>
        <v>0</v>
      </c>
      <c r="S2743" s="3">
        <f t="shared" si="1623"/>
        <v>0</v>
      </c>
      <c r="T2743" s="3">
        <f t="shared" si="1624"/>
        <v>0</v>
      </c>
      <c r="U2743" s="3">
        <f t="shared" si="1625"/>
        <v>0</v>
      </c>
    </row>
    <row r="2744" spans="2:21" s="1" customFormat="1" ht="15" hidden="1" customHeight="1" x14ac:dyDescent="0.3">
      <c r="B2744" s="4" t="s">
        <v>5204</v>
      </c>
      <c r="C2744" s="4" t="s">
        <v>5205</v>
      </c>
      <c r="D2744" s="3" t="s">
        <v>28</v>
      </c>
      <c r="E2744" s="18">
        <v>19</v>
      </c>
      <c r="F2744" s="18"/>
      <c r="G2744" s="18"/>
      <c r="H2744" s="18"/>
      <c r="I2744" s="18"/>
      <c r="J2744" s="97">
        <f t="shared" si="1621"/>
        <v>19</v>
      </c>
      <c r="K2744" s="3">
        <v>2985</v>
      </c>
      <c r="L2744" s="3">
        <f t="shared" si="1614"/>
        <v>56715</v>
      </c>
      <c r="M2744" s="3">
        <v>2985</v>
      </c>
      <c r="N2744" s="3">
        <f t="shared" si="1615"/>
        <v>56715</v>
      </c>
      <c r="O2744" s="3">
        <f t="shared" si="1616"/>
        <v>0</v>
      </c>
      <c r="P2744" s="3">
        <f t="shared" si="1616"/>
        <v>0</v>
      </c>
      <c r="R2744" s="3">
        <f t="shared" si="1622"/>
        <v>0</v>
      </c>
      <c r="S2744" s="3">
        <f t="shared" si="1623"/>
        <v>0</v>
      </c>
      <c r="T2744" s="3">
        <f t="shared" si="1624"/>
        <v>0</v>
      </c>
      <c r="U2744" s="3">
        <f t="shared" si="1625"/>
        <v>0</v>
      </c>
    </row>
    <row r="2745" spans="2:21" s="1" customFormat="1" ht="15" hidden="1" customHeight="1" x14ac:dyDescent="0.3">
      <c r="B2745" s="4" t="s">
        <v>5206</v>
      </c>
      <c r="C2745" s="4" t="s">
        <v>5207</v>
      </c>
      <c r="D2745" s="3" t="s">
        <v>28</v>
      </c>
      <c r="E2745" s="18">
        <v>27</v>
      </c>
      <c r="F2745" s="18"/>
      <c r="G2745" s="18"/>
      <c r="H2745" s="18"/>
      <c r="I2745" s="18"/>
      <c r="J2745" s="97">
        <f t="shared" si="1621"/>
        <v>27</v>
      </c>
      <c r="K2745" s="3">
        <v>907.75</v>
      </c>
      <c r="L2745" s="3">
        <f t="shared" si="1614"/>
        <v>24509.25</v>
      </c>
      <c r="M2745" s="3">
        <v>907.75</v>
      </c>
      <c r="N2745" s="3">
        <f t="shared" si="1615"/>
        <v>24509.25</v>
      </c>
      <c r="O2745" s="3">
        <f t="shared" si="1616"/>
        <v>0</v>
      </c>
      <c r="P2745" s="3">
        <f t="shared" si="1616"/>
        <v>0</v>
      </c>
      <c r="R2745" s="3">
        <f t="shared" si="1622"/>
        <v>0</v>
      </c>
      <c r="S2745" s="3">
        <f t="shared" si="1623"/>
        <v>0</v>
      </c>
      <c r="T2745" s="3">
        <f t="shared" si="1624"/>
        <v>0</v>
      </c>
      <c r="U2745" s="3">
        <f t="shared" si="1625"/>
        <v>0</v>
      </c>
    </row>
    <row r="2746" spans="2:21" s="1" customFormat="1" ht="15" hidden="1" customHeight="1" x14ac:dyDescent="0.3">
      <c r="B2746" s="4" t="s">
        <v>5208</v>
      </c>
      <c r="C2746" s="4" t="s">
        <v>5209</v>
      </c>
      <c r="D2746" s="3" t="s">
        <v>28</v>
      </c>
      <c r="E2746" s="18">
        <v>33</v>
      </c>
      <c r="F2746" s="18"/>
      <c r="G2746" s="18"/>
      <c r="H2746" s="18"/>
      <c r="I2746" s="18"/>
      <c r="J2746" s="97">
        <f t="shared" si="1621"/>
        <v>33</v>
      </c>
      <c r="K2746" s="3">
        <v>698.99</v>
      </c>
      <c r="L2746" s="3">
        <f t="shared" si="1614"/>
        <v>23066.67</v>
      </c>
      <c r="M2746" s="3">
        <v>698.99</v>
      </c>
      <c r="N2746" s="3">
        <f t="shared" si="1615"/>
        <v>23066.67</v>
      </c>
      <c r="O2746" s="3">
        <f t="shared" si="1616"/>
        <v>0</v>
      </c>
      <c r="P2746" s="3">
        <f t="shared" si="1616"/>
        <v>0</v>
      </c>
      <c r="R2746" s="3">
        <f t="shared" si="1622"/>
        <v>0</v>
      </c>
      <c r="S2746" s="3">
        <f t="shared" si="1623"/>
        <v>0</v>
      </c>
      <c r="T2746" s="3">
        <f t="shared" si="1624"/>
        <v>0</v>
      </c>
      <c r="U2746" s="3">
        <f t="shared" si="1625"/>
        <v>0</v>
      </c>
    </row>
    <row r="2747" spans="2:21" s="1" customFormat="1" ht="15" hidden="1" customHeight="1" x14ac:dyDescent="0.3">
      <c r="B2747" s="4" t="s">
        <v>5210</v>
      </c>
      <c r="C2747" s="4" t="s">
        <v>5211</v>
      </c>
      <c r="D2747" s="3" t="s">
        <v>28</v>
      </c>
      <c r="E2747" s="18">
        <v>17</v>
      </c>
      <c r="F2747" s="18"/>
      <c r="G2747" s="18"/>
      <c r="H2747" s="18"/>
      <c r="I2747" s="18"/>
      <c r="J2747" s="97">
        <f t="shared" si="1621"/>
        <v>17</v>
      </c>
      <c r="K2747" s="3">
        <v>986.83</v>
      </c>
      <c r="L2747" s="3">
        <f t="shared" si="1614"/>
        <v>16776.11</v>
      </c>
      <c r="M2747" s="3">
        <v>986.83</v>
      </c>
      <c r="N2747" s="3">
        <f t="shared" si="1615"/>
        <v>16776.11</v>
      </c>
      <c r="O2747" s="3">
        <f t="shared" si="1616"/>
        <v>0</v>
      </c>
      <c r="P2747" s="3">
        <f t="shared" si="1616"/>
        <v>0</v>
      </c>
      <c r="R2747" s="3">
        <f t="shared" si="1622"/>
        <v>0</v>
      </c>
      <c r="S2747" s="3">
        <f t="shared" si="1623"/>
        <v>0</v>
      </c>
      <c r="T2747" s="3">
        <f t="shared" si="1624"/>
        <v>0</v>
      </c>
      <c r="U2747" s="3">
        <f t="shared" si="1625"/>
        <v>0</v>
      </c>
    </row>
    <row r="2748" spans="2:21" s="1" customFormat="1" ht="15" hidden="1" customHeight="1" x14ac:dyDescent="0.3">
      <c r="B2748" s="4" t="s">
        <v>5212</v>
      </c>
      <c r="C2748" s="4" t="s">
        <v>5213</v>
      </c>
      <c r="D2748" s="3" t="s">
        <v>28</v>
      </c>
      <c r="E2748" s="18">
        <v>2</v>
      </c>
      <c r="F2748" s="18"/>
      <c r="G2748" s="18"/>
      <c r="H2748" s="18"/>
      <c r="I2748" s="18"/>
      <c r="J2748" s="97">
        <f t="shared" si="1621"/>
        <v>2</v>
      </c>
      <c r="K2748" s="3">
        <v>1200</v>
      </c>
      <c r="L2748" s="3">
        <f t="shared" si="1614"/>
        <v>2400</v>
      </c>
      <c r="M2748" s="3">
        <v>1200</v>
      </c>
      <c r="N2748" s="3">
        <f t="shared" si="1615"/>
        <v>2400</v>
      </c>
      <c r="O2748" s="3">
        <f t="shared" si="1616"/>
        <v>0</v>
      </c>
      <c r="P2748" s="3">
        <f t="shared" si="1616"/>
        <v>0</v>
      </c>
      <c r="R2748" s="3">
        <f t="shared" si="1622"/>
        <v>0</v>
      </c>
      <c r="S2748" s="3">
        <f t="shared" si="1623"/>
        <v>0</v>
      </c>
      <c r="T2748" s="3">
        <f t="shared" si="1624"/>
        <v>0</v>
      </c>
      <c r="U2748" s="3">
        <f t="shared" si="1625"/>
        <v>0</v>
      </c>
    </row>
    <row r="2749" spans="2:21" s="1" customFormat="1" ht="15" hidden="1" customHeight="1" x14ac:dyDescent="0.3">
      <c r="B2749" s="4" t="s">
        <v>5214</v>
      </c>
      <c r="C2749" s="4" t="s">
        <v>5215</v>
      </c>
      <c r="D2749" s="3" t="s">
        <v>28</v>
      </c>
      <c r="E2749" s="18">
        <v>27</v>
      </c>
      <c r="F2749" s="18"/>
      <c r="G2749" s="18"/>
      <c r="H2749" s="18"/>
      <c r="I2749" s="18"/>
      <c r="J2749" s="97">
        <f t="shared" si="1621"/>
        <v>27</v>
      </c>
      <c r="K2749" s="3">
        <v>4228.09</v>
      </c>
      <c r="L2749" s="3">
        <f t="shared" si="1614"/>
        <v>114158.43</v>
      </c>
      <c r="M2749" s="3">
        <v>4228.09</v>
      </c>
      <c r="N2749" s="3">
        <f t="shared" si="1615"/>
        <v>114158.43</v>
      </c>
      <c r="O2749" s="3">
        <f t="shared" si="1616"/>
        <v>0</v>
      </c>
      <c r="P2749" s="3">
        <f t="shared" si="1616"/>
        <v>0</v>
      </c>
      <c r="R2749" s="3">
        <f t="shared" si="1622"/>
        <v>0</v>
      </c>
      <c r="S2749" s="3">
        <f t="shared" si="1623"/>
        <v>0</v>
      </c>
      <c r="T2749" s="3">
        <f t="shared" si="1624"/>
        <v>0</v>
      </c>
      <c r="U2749" s="3">
        <f t="shared" si="1625"/>
        <v>0</v>
      </c>
    </row>
    <row r="2750" spans="2:21" s="1" customFormat="1" ht="15" hidden="1" customHeight="1" x14ac:dyDescent="0.3">
      <c r="B2750" s="4" t="s">
        <v>5216</v>
      </c>
      <c r="C2750" s="4" t="s">
        <v>5217</v>
      </c>
      <c r="D2750" s="3" t="s">
        <v>28</v>
      </c>
      <c r="E2750" s="18">
        <v>3</v>
      </c>
      <c r="F2750" s="18"/>
      <c r="G2750" s="18"/>
      <c r="H2750" s="18"/>
      <c r="I2750" s="18"/>
      <c r="J2750" s="97">
        <f t="shared" si="1621"/>
        <v>3</v>
      </c>
      <c r="K2750" s="3">
        <v>12337.5</v>
      </c>
      <c r="L2750" s="3">
        <f t="shared" si="1614"/>
        <v>37012.5</v>
      </c>
      <c r="M2750" s="3">
        <v>12337.5</v>
      </c>
      <c r="N2750" s="3">
        <f t="shared" si="1615"/>
        <v>37012.5</v>
      </c>
      <c r="O2750" s="3">
        <f t="shared" si="1616"/>
        <v>0</v>
      </c>
      <c r="P2750" s="3">
        <f t="shared" si="1616"/>
        <v>0</v>
      </c>
      <c r="R2750" s="3">
        <f t="shared" si="1622"/>
        <v>0</v>
      </c>
      <c r="S2750" s="3">
        <f t="shared" si="1623"/>
        <v>0</v>
      </c>
      <c r="T2750" s="3">
        <f t="shared" si="1624"/>
        <v>0</v>
      </c>
      <c r="U2750" s="3">
        <f t="shared" si="1625"/>
        <v>0</v>
      </c>
    </row>
    <row r="2751" spans="2:21" s="1" customFormat="1" ht="15" hidden="1" customHeight="1" x14ac:dyDescent="0.3">
      <c r="B2751" s="4" t="s">
        <v>5218</v>
      </c>
      <c r="C2751" s="4" t="s">
        <v>5219</v>
      </c>
      <c r="D2751" s="3" t="s">
        <v>28</v>
      </c>
      <c r="E2751" s="18">
        <v>18</v>
      </c>
      <c r="F2751" s="18"/>
      <c r="G2751" s="18"/>
      <c r="H2751" s="18"/>
      <c r="I2751" s="18"/>
      <c r="J2751" s="97">
        <f t="shared" si="1621"/>
        <v>18</v>
      </c>
      <c r="K2751" s="3">
        <v>3046.07</v>
      </c>
      <c r="L2751" s="3">
        <f t="shared" si="1614"/>
        <v>54829.26</v>
      </c>
      <c r="M2751" s="3">
        <v>3046.07</v>
      </c>
      <c r="N2751" s="3">
        <f t="shared" si="1615"/>
        <v>54829.26</v>
      </c>
      <c r="O2751" s="3">
        <f t="shared" si="1616"/>
        <v>0</v>
      </c>
      <c r="P2751" s="3">
        <f t="shared" si="1616"/>
        <v>0</v>
      </c>
      <c r="R2751" s="3">
        <f t="shared" si="1622"/>
        <v>0</v>
      </c>
      <c r="S2751" s="3">
        <f t="shared" si="1623"/>
        <v>0</v>
      </c>
      <c r="T2751" s="3">
        <f t="shared" si="1624"/>
        <v>0</v>
      </c>
      <c r="U2751" s="3">
        <f t="shared" si="1625"/>
        <v>0</v>
      </c>
    </row>
    <row r="2752" spans="2:21" s="1" customFormat="1" ht="15" hidden="1" customHeight="1" x14ac:dyDescent="0.3">
      <c r="B2752" s="4" t="s">
        <v>5220</v>
      </c>
      <c r="C2752" s="4" t="s">
        <v>5221</v>
      </c>
      <c r="D2752" s="3" t="s">
        <v>28</v>
      </c>
      <c r="E2752" s="18">
        <v>103</v>
      </c>
      <c r="F2752" s="18"/>
      <c r="G2752" s="18"/>
      <c r="H2752" s="18"/>
      <c r="I2752" s="18"/>
      <c r="J2752" s="97">
        <f t="shared" si="1621"/>
        <v>103</v>
      </c>
      <c r="K2752" s="3">
        <v>5315</v>
      </c>
      <c r="L2752" s="3">
        <f t="shared" si="1614"/>
        <v>547445</v>
      </c>
      <c r="M2752" s="3">
        <v>5315</v>
      </c>
      <c r="N2752" s="3">
        <f t="shared" si="1615"/>
        <v>547445</v>
      </c>
      <c r="O2752" s="3">
        <f t="shared" si="1616"/>
        <v>0</v>
      </c>
      <c r="P2752" s="3">
        <f t="shared" si="1616"/>
        <v>0</v>
      </c>
      <c r="R2752" s="3">
        <f t="shared" si="1622"/>
        <v>0</v>
      </c>
      <c r="S2752" s="3">
        <f t="shared" si="1623"/>
        <v>0</v>
      </c>
      <c r="T2752" s="3">
        <f t="shared" si="1624"/>
        <v>0</v>
      </c>
      <c r="U2752" s="3">
        <f t="shared" si="1625"/>
        <v>0</v>
      </c>
    </row>
    <row r="2753" spans="2:21" s="1" customFormat="1" ht="15" hidden="1" customHeight="1" x14ac:dyDescent="0.3">
      <c r="B2753" s="4" t="s">
        <v>5222</v>
      </c>
      <c r="C2753" s="4" t="s">
        <v>5223</v>
      </c>
      <c r="D2753" s="3" t="s">
        <v>28</v>
      </c>
      <c r="E2753" s="18">
        <v>2</v>
      </c>
      <c r="F2753" s="18"/>
      <c r="G2753" s="18"/>
      <c r="H2753" s="18"/>
      <c r="I2753" s="18"/>
      <c r="J2753" s="97">
        <f t="shared" si="1621"/>
        <v>2</v>
      </c>
      <c r="K2753" s="3">
        <v>2000</v>
      </c>
      <c r="L2753" s="3">
        <f t="shared" si="1614"/>
        <v>4000</v>
      </c>
      <c r="M2753" s="3">
        <v>2000</v>
      </c>
      <c r="N2753" s="3">
        <f t="shared" si="1615"/>
        <v>4000</v>
      </c>
      <c r="O2753" s="3">
        <f t="shared" si="1616"/>
        <v>0</v>
      </c>
      <c r="P2753" s="3">
        <f t="shared" si="1616"/>
        <v>0</v>
      </c>
      <c r="R2753" s="3">
        <f t="shared" si="1622"/>
        <v>0</v>
      </c>
      <c r="S2753" s="3">
        <f t="shared" si="1623"/>
        <v>0</v>
      </c>
      <c r="T2753" s="3">
        <f t="shared" si="1624"/>
        <v>0</v>
      </c>
      <c r="U2753" s="3">
        <f t="shared" si="1625"/>
        <v>0</v>
      </c>
    </row>
    <row r="2754" spans="2:21" s="1" customFormat="1" ht="15" hidden="1" customHeight="1" x14ac:dyDescent="0.3">
      <c r="B2754" s="4" t="s">
        <v>5224</v>
      </c>
      <c r="C2754" s="4" t="s">
        <v>5225</v>
      </c>
      <c r="D2754" s="3" t="s">
        <v>28</v>
      </c>
      <c r="E2754" s="18">
        <v>4</v>
      </c>
      <c r="F2754" s="18"/>
      <c r="G2754" s="18"/>
      <c r="H2754" s="18"/>
      <c r="I2754" s="18"/>
      <c r="J2754" s="97">
        <f t="shared" si="1621"/>
        <v>4</v>
      </c>
      <c r="K2754" s="3">
        <v>699.54</v>
      </c>
      <c r="L2754" s="3">
        <f t="shared" si="1614"/>
        <v>2798.16</v>
      </c>
      <c r="M2754" s="3">
        <v>699.54</v>
      </c>
      <c r="N2754" s="3">
        <f t="shared" si="1615"/>
        <v>2798.16</v>
      </c>
      <c r="O2754" s="3">
        <f t="shared" si="1616"/>
        <v>0</v>
      </c>
      <c r="P2754" s="3">
        <f t="shared" si="1616"/>
        <v>0</v>
      </c>
      <c r="R2754" s="3">
        <f t="shared" si="1622"/>
        <v>0</v>
      </c>
      <c r="S2754" s="3">
        <f t="shared" si="1623"/>
        <v>0</v>
      </c>
      <c r="T2754" s="3">
        <f t="shared" si="1624"/>
        <v>0</v>
      </c>
      <c r="U2754" s="3">
        <f t="shared" si="1625"/>
        <v>0</v>
      </c>
    </row>
    <row r="2755" spans="2:21" s="1" customFormat="1" ht="15" hidden="1" customHeight="1" x14ac:dyDescent="0.3">
      <c r="B2755" s="4" t="s">
        <v>5226</v>
      </c>
      <c r="C2755" s="4" t="s">
        <v>5227</v>
      </c>
      <c r="D2755" s="3" t="s">
        <v>28</v>
      </c>
      <c r="E2755" s="18">
        <v>1</v>
      </c>
      <c r="F2755" s="18"/>
      <c r="G2755" s="18"/>
      <c r="H2755" s="18"/>
      <c r="I2755" s="18"/>
      <c r="J2755" s="97">
        <f t="shared" si="1621"/>
        <v>1</v>
      </c>
      <c r="K2755" s="3">
        <v>18816.25</v>
      </c>
      <c r="L2755" s="3">
        <f t="shared" si="1614"/>
        <v>18816.25</v>
      </c>
      <c r="M2755" s="3">
        <v>18816.25</v>
      </c>
      <c r="N2755" s="3">
        <f t="shared" si="1615"/>
        <v>18816.25</v>
      </c>
      <c r="O2755" s="3">
        <f t="shared" si="1616"/>
        <v>0</v>
      </c>
      <c r="P2755" s="3">
        <f t="shared" si="1616"/>
        <v>0</v>
      </c>
      <c r="R2755" s="3">
        <f t="shared" si="1622"/>
        <v>0</v>
      </c>
      <c r="S2755" s="3">
        <f t="shared" si="1623"/>
        <v>0</v>
      </c>
      <c r="T2755" s="3">
        <f t="shared" si="1624"/>
        <v>0</v>
      </c>
      <c r="U2755" s="3">
        <f t="shared" si="1625"/>
        <v>0</v>
      </c>
    </row>
    <row r="2756" spans="2:21" s="1" customFormat="1" ht="15" hidden="1" customHeight="1" x14ac:dyDescent="0.3">
      <c r="B2756" s="4" t="s">
        <v>5228</v>
      </c>
      <c r="C2756" s="4" t="s">
        <v>5229</v>
      </c>
      <c r="D2756" s="3" t="s">
        <v>28</v>
      </c>
      <c r="E2756" s="18">
        <v>1</v>
      </c>
      <c r="F2756" s="18"/>
      <c r="G2756" s="18"/>
      <c r="H2756" s="18"/>
      <c r="I2756" s="18"/>
      <c r="J2756" s="97">
        <f t="shared" si="1621"/>
        <v>1</v>
      </c>
      <c r="K2756" s="3">
        <v>5572.1</v>
      </c>
      <c r="L2756" s="3">
        <f t="shared" si="1614"/>
        <v>5572.1</v>
      </c>
      <c r="M2756" s="3">
        <v>5572.1</v>
      </c>
      <c r="N2756" s="3">
        <f t="shared" si="1615"/>
        <v>5572.1</v>
      </c>
      <c r="O2756" s="3">
        <f t="shared" si="1616"/>
        <v>0</v>
      </c>
      <c r="P2756" s="3">
        <f t="shared" si="1616"/>
        <v>0</v>
      </c>
      <c r="R2756" s="3">
        <f t="shared" si="1622"/>
        <v>0</v>
      </c>
      <c r="S2756" s="3">
        <f t="shared" si="1623"/>
        <v>0</v>
      </c>
      <c r="T2756" s="3">
        <f t="shared" si="1624"/>
        <v>0</v>
      </c>
      <c r="U2756" s="3">
        <f t="shared" si="1625"/>
        <v>0</v>
      </c>
    </row>
    <row r="2757" spans="2:21" s="1" customFormat="1" ht="15" hidden="1" customHeight="1" x14ac:dyDescent="0.3">
      <c r="B2757" s="4" t="s">
        <v>5230</v>
      </c>
      <c r="C2757" s="4" t="s">
        <v>5231</v>
      </c>
      <c r="D2757" s="3" t="s">
        <v>28</v>
      </c>
      <c r="E2757" s="18">
        <v>55</v>
      </c>
      <c r="F2757" s="18"/>
      <c r="G2757" s="18"/>
      <c r="H2757" s="18"/>
      <c r="I2757" s="18"/>
      <c r="J2757" s="97">
        <f t="shared" si="1621"/>
        <v>55</v>
      </c>
      <c r="K2757" s="3">
        <v>5426.45</v>
      </c>
      <c r="L2757" s="3">
        <f t="shared" si="1614"/>
        <v>298454.75</v>
      </c>
      <c r="M2757" s="3">
        <v>5426.45</v>
      </c>
      <c r="N2757" s="3">
        <f t="shared" si="1615"/>
        <v>298454.75</v>
      </c>
      <c r="O2757" s="3">
        <f t="shared" si="1616"/>
        <v>0</v>
      </c>
      <c r="P2757" s="3">
        <f t="shared" si="1616"/>
        <v>0</v>
      </c>
      <c r="R2757" s="3">
        <f t="shared" si="1622"/>
        <v>0</v>
      </c>
      <c r="S2757" s="3">
        <f t="shared" si="1623"/>
        <v>0</v>
      </c>
      <c r="T2757" s="3">
        <f t="shared" si="1624"/>
        <v>0</v>
      </c>
      <c r="U2757" s="3">
        <f t="shared" si="1625"/>
        <v>0</v>
      </c>
    </row>
    <row r="2758" spans="2:21" s="1" customFormat="1" ht="15" hidden="1" customHeight="1" x14ac:dyDescent="0.3">
      <c r="B2758" s="4" t="s">
        <v>5232</v>
      </c>
      <c r="C2758" s="4" t="s">
        <v>5233</v>
      </c>
      <c r="D2758" s="3" t="s">
        <v>28</v>
      </c>
      <c r="E2758" s="18">
        <v>6</v>
      </c>
      <c r="F2758" s="18"/>
      <c r="G2758" s="18"/>
      <c r="H2758" s="18"/>
      <c r="I2758" s="18"/>
      <c r="J2758" s="97">
        <f t="shared" si="1621"/>
        <v>6</v>
      </c>
      <c r="K2758" s="3">
        <v>30258.75</v>
      </c>
      <c r="L2758" s="3">
        <f t="shared" si="1614"/>
        <v>181552.5</v>
      </c>
      <c r="M2758" s="3">
        <v>30258.75</v>
      </c>
      <c r="N2758" s="3">
        <f t="shared" si="1615"/>
        <v>181552.5</v>
      </c>
      <c r="O2758" s="3">
        <f t="shared" si="1616"/>
        <v>0</v>
      </c>
      <c r="P2758" s="3">
        <f t="shared" si="1616"/>
        <v>0</v>
      </c>
      <c r="R2758" s="3">
        <f t="shared" si="1622"/>
        <v>0</v>
      </c>
      <c r="S2758" s="3">
        <f t="shared" si="1623"/>
        <v>0</v>
      </c>
      <c r="T2758" s="3">
        <f t="shared" si="1624"/>
        <v>0</v>
      </c>
      <c r="U2758" s="3">
        <f t="shared" si="1625"/>
        <v>0</v>
      </c>
    </row>
    <row r="2759" spans="2:21" s="1" customFormat="1" ht="15" hidden="1" customHeight="1" x14ac:dyDescent="0.3">
      <c r="B2759" s="4" t="s">
        <v>5234</v>
      </c>
      <c r="C2759" s="4" t="s">
        <v>5235</v>
      </c>
      <c r="D2759" s="3" t="s">
        <v>28</v>
      </c>
      <c r="E2759" s="18">
        <v>6</v>
      </c>
      <c r="F2759" s="18"/>
      <c r="G2759" s="18"/>
      <c r="H2759" s="18"/>
      <c r="I2759" s="18"/>
      <c r="J2759" s="97">
        <f t="shared" si="1621"/>
        <v>6</v>
      </c>
      <c r="K2759" s="3">
        <v>3605</v>
      </c>
      <c r="L2759" s="3">
        <f t="shared" si="1614"/>
        <v>21630</v>
      </c>
      <c r="M2759" s="3">
        <v>3605</v>
      </c>
      <c r="N2759" s="3">
        <f t="shared" si="1615"/>
        <v>21630</v>
      </c>
      <c r="O2759" s="3">
        <f t="shared" si="1616"/>
        <v>0</v>
      </c>
      <c r="P2759" s="3">
        <f t="shared" si="1616"/>
        <v>0</v>
      </c>
      <c r="R2759" s="3">
        <f t="shared" si="1622"/>
        <v>0</v>
      </c>
      <c r="S2759" s="3">
        <f t="shared" si="1623"/>
        <v>0</v>
      </c>
      <c r="T2759" s="3">
        <f t="shared" si="1624"/>
        <v>0</v>
      </c>
      <c r="U2759" s="3">
        <f t="shared" si="1625"/>
        <v>0</v>
      </c>
    </row>
    <row r="2760" spans="2:21" s="1" customFormat="1" ht="15" hidden="1" customHeight="1" x14ac:dyDescent="0.3">
      <c r="B2760" s="4" t="s">
        <v>5236</v>
      </c>
      <c r="C2760" s="4" t="s">
        <v>5237</v>
      </c>
      <c r="D2760" s="3" t="s">
        <v>28</v>
      </c>
      <c r="E2760" s="18">
        <v>1</v>
      </c>
      <c r="F2760" s="18"/>
      <c r="G2760" s="18"/>
      <c r="H2760" s="18"/>
      <c r="I2760" s="18"/>
      <c r="J2760" s="97">
        <f t="shared" si="1621"/>
        <v>1</v>
      </c>
      <c r="K2760" s="3">
        <v>4483.75</v>
      </c>
      <c r="L2760" s="3">
        <f t="shared" si="1614"/>
        <v>4483.75</v>
      </c>
      <c r="M2760" s="3">
        <v>4483.75</v>
      </c>
      <c r="N2760" s="3">
        <f t="shared" si="1615"/>
        <v>4483.75</v>
      </c>
      <c r="O2760" s="3">
        <f t="shared" si="1616"/>
        <v>0</v>
      </c>
      <c r="P2760" s="3">
        <f t="shared" si="1616"/>
        <v>0</v>
      </c>
      <c r="R2760" s="3">
        <f t="shared" si="1622"/>
        <v>0</v>
      </c>
      <c r="S2760" s="3">
        <f t="shared" si="1623"/>
        <v>0</v>
      </c>
      <c r="T2760" s="3">
        <f t="shared" si="1624"/>
        <v>0</v>
      </c>
      <c r="U2760" s="3">
        <f t="shared" si="1625"/>
        <v>0</v>
      </c>
    </row>
    <row r="2761" spans="2:21" s="1" customFormat="1" ht="15" hidden="1" customHeight="1" x14ac:dyDescent="0.3">
      <c r="B2761" s="4" t="s">
        <v>5238</v>
      </c>
      <c r="C2761" s="4" t="s">
        <v>5239</v>
      </c>
      <c r="D2761" s="3" t="s">
        <v>28</v>
      </c>
      <c r="E2761" s="18">
        <v>25</v>
      </c>
      <c r="F2761" s="18"/>
      <c r="G2761" s="18"/>
      <c r="H2761" s="18"/>
      <c r="I2761" s="18"/>
      <c r="J2761" s="97">
        <f t="shared" si="1621"/>
        <v>25</v>
      </c>
      <c r="K2761" s="3">
        <v>1449.1</v>
      </c>
      <c r="L2761" s="3">
        <f t="shared" si="1614"/>
        <v>36227.5</v>
      </c>
      <c r="M2761" s="3">
        <v>1449.1</v>
      </c>
      <c r="N2761" s="3">
        <f t="shared" si="1615"/>
        <v>36227.5</v>
      </c>
      <c r="O2761" s="3">
        <f t="shared" si="1616"/>
        <v>0</v>
      </c>
      <c r="P2761" s="3">
        <f t="shared" si="1616"/>
        <v>0</v>
      </c>
      <c r="R2761" s="3">
        <f t="shared" si="1622"/>
        <v>0</v>
      </c>
      <c r="S2761" s="3">
        <f t="shared" si="1623"/>
        <v>0</v>
      </c>
      <c r="T2761" s="3">
        <f t="shared" si="1624"/>
        <v>0</v>
      </c>
      <c r="U2761" s="3">
        <f t="shared" si="1625"/>
        <v>0</v>
      </c>
    </row>
    <row r="2762" spans="2:21" s="1" customFormat="1" ht="15" hidden="1" customHeight="1" x14ac:dyDescent="0.3">
      <c r="B2762" s="4" t="s">
        <v>5240</v>
      </c>
      <c r="C2762" s="4" t="s">
        <v>5241</v>
      </c>
      <c r="D2762" s="3" t="s">
        <v>28</v>
      </c>
      <c r="E2762" s="18">
        <v>6</v>
      </c>
      <c r="F2762" s="18"/>
      <c r="G2762" s="18"/>
      <c r="H2762" s="18"/>
      <c r="I2762" s="18"/>
      <c r="J2762" s="97">
        <f t="shared" ref="J2762:J2786" si="1626">SUM(E2762:I2762)</f>
        <v>6</v>
      </c>
      <c r="K2762" s="3">
        <v>32391.75</v>
      </c>
      <c r="L2762" s="3">
        <f t="shared" ref="L2762:L2786" si="1627">+ROUND(+IF(J2762="",0,J2762*K2762),2)</f>
        <v>194350.5</v>
      </c>
      <c r="M2762" s="3">
        <v>32391.75</v>
      </c>
      <c r="N2762" s="3">
        <f t="shared" ref="N2762:N2786" si="1628">+ROUND(+IF(J2762="",0,J2762*M2762),2)</f>
        <v>194350.5</v>
      </c>
      <c r="O2762" s="3">
        <f t="shared" ref="O2762:P2786" si="1629">+M2762-K2762</f>
        <v>0</v>
      </c>
      <c r="P2762" s="3">
        <f t="shared" si="1629"/>
        <v>0</v>
      </c>
      <c r="R2762" s="3">
        <f t="shared" ref="R2762:R2786" si="1630">+ROUND($K2762*F2762,2)</f>
        <v>0</v>
      </c>
      <c r="S2762" s="3">
        <f t="shared" ref="S2762:S2786" si="1631">+ROUND($K2762*G2762,2)</f>
        <v>0</v>
      </c>
      <c r="T2762" s="3">
        <f t="shared" ref="T2762:T2786" si="1632">+ROUND($K2762*H2762,2)</f>
        <v>0</v>
      </c>
      <c r="U2762" s="3">
        <f t="shared" ref="U2762:U2786" si="1633">+ROUND($K2762*I2762,2)</f>
        <v>0</v>
      </c>
    </row>
    <row r="2763" spans="2:21" s="1" customFormat="1" ht="15" hidden="1" customHeight="1" x14ac:dyDescent="0.3">
      <c r="B2763" s="4" t="s">
        <v>5242</v>
      </c>
      <c r="C2763" s="4" t="s">
        <v>5243</v>
      </c>
      <c r="D2763" s="3" t="s">
        <v>28</v>
      </c>
      <c r="E2763" s="18">
        <v>50</v>
      </c>
      <c r="F2763" s="18"/>
      <c r="G2763" s="18"/>
      <c r="H2763" s="18"/>
      <c r="I2763" s="18"/>
      <c r="J2763" s="97">
        <f t="shared" si="1626"/>
        <v>50</v>
      </c>
      <c r="K2763" s="3">
        <v>7668.96</v>
      </c>
      <c r="L2763" s="3">
        <f t="shared" si="1627"/>
        <v>383448</v>
      </c>
      <c r="M2763" s="3">
        <v>7668.96</v>
      </c>
      <c r="N2763" s="3">
        <f t="shared" si="1628"/>
        <v>383448</v>
      </c>
      <c r="O2763" s="3">
        <f t="shared" si="1629"/>
        <v>0</v>
      </c>
      <c r="P2763" s="3">
        <f t="shared" si="1629"/>
        <v>0</v>
      </c>
      <c r="R2763" s="3">
        <f t="shared" si="1630"/>
        <v>0</v>
      </c>
      <c r="S2763" s="3">
        <f t="shared" si="1631"/>
        <v>0</v>
      </c>
      <c r="T2763" s="3">
        <f t="shared" si="1632"/>
        <v>0</v>
      </c>
      <c r="U2763" s="3">
        <f t="shared" si="1633"/>
        <v>0</v>
      </c>
    </row>
    <row r="2764" spans="2:21" s="1" customFormat="1" ht="15" hidden="1" customHeight="1" x14ac:dyDescent="0.3">
      <c r="B2764" s="4" t="s">
        <v>5244</v>
      </c>
      <c r="C2764" s="4" t="s">
        <v>5245</v>
      </c>
      <c r="D2764" s="3" t="s">
        <v>28</v>
      </c>
      <c r="E2764" s="18">
        <v>10</v>
      </c>
      <c r="F2764" s="18"/>
      <c r="G2764" s="18"/>
      <c r="H2764" s="18"/>
      <c r="I2764" s="18"/>
      <c r="J2764" s="97">
        <f t="shared" si="1626"/>
        <v>10</v>
      </c>
      <c r="K2764" s="3">
        <v>6402.06</v>
      </c>
      <c r="L2764" s="3">
        <f t="shared" si="1627"/>
        <v>64020.6</v>
      </c>
      <c r="M2764" s="3">
        <v>6402.06</v>
      </c>
      <c r="N2764" s="3">
        <f t="shared" si="1628"/>
        <v>64020.6</v>
      </c>
      <c r="O2764" s="3">
        <f t="shared" si="1629"/>
        <v>0</v>
      </c>
      <c r="P2764" s="3">
        <f t="shared" si="1629"/>
        <v>0</v>
      </c>
      <c r="R2764" s="3">
        <f t="shared" si="1630"/>
        <v>0</v>
      </c>
      <c r="S2764" s="3">
        <f t="shared" si="1631"/>
        <v>0</v>
      </c>
      <c r="T2764" s="3">
        <f t="shared" si="1632"/>
        <v>0</v>
      </c>
      <c r="U2764" s="3">
        <f t="shared" si="1633"/>
        <v>0</v>
      </c>
    </row>
    <row r="2765" spans="2:21" s="1" customFormat="1" ht="15" hidden="1" customHeight="1" x14ac:dyDescent="0.3">
      <c r="B2765" s="4" t="s">
        <v>5246</v>
      </c>
      <c r="C2765" s="4" t="s">
        <v>5247</v>
      </c>
      <c r="D2765" s="3" t="s">
        <v>28</v>
      </c>
      <c r="E2765" s="18">
        <v>2</v>
      </c>
      <c r="F2765" s="18"/>
      <c r="G2765" s="18"/>
      <c r="H2765" s="18"/>
      <c r="I2765" s="18"/>
      <c r="J2765" s="97">
        <f t="shared" si="1626"/>
        <v>2</v>
      </c>
      <c r="K2765" s="3">
        <v>2698.25</v>
      </c>
      <c r="L2765" s="3">
        <f t="shared" si="1627"/>
        <v>5396.5</v>
      </c>
      <c r="M2765" s="3">
        <v>2698.25</v>
      </c>
      <c r="N2765" s="3">
        <f t="shared" si="1628"/>
        <v>5396.5</v>
      </c>
      <c r="O2765" s="3">
        <f t="shared" si="1629"/>
        <v>0</v>
      </c>
      <c r="P2765" s="3">
        <f t="shared" si="1629"/>
        <v>0</v>
      </c>
      <c r="R2765" s="3">
        <f t="shared" si="1630"/>
        <v>0</v>
      </c>
      <c r="S2765" s="3">
        <f t="shared" si="1631"/>
        <v>0</v>
      </c>
      <c r="T2765" s="3">
        <f t="shared" si="1632"/>
        <v>0</v>
      </c>
      <c r="U2765" s="3">
        <f t="shared" si="1633"/>
        <v>0</v>
      </c>
    </row>
    <row r="2766" spans="2:21" s="1" customFormat="1" ht="15" hidden="1" customHeight="1" x14ac:dyDescent="0.3">
      <c r="B2766" s="4" t="s">
        <v>5248</v>
      </c>
      <c r="C2766" s="4" t="s">
        <v>5249</v>
      </c>
      <c r="D2766" s="3" t="s">
        <v>28</v>
      </c>
      <c r="E2766" s="18">
        <v>8</v>
      </c>
      <c r="F2766" s="18"/>
      <c r="G2766" s="18"/>
      <c r="H2766" s="18"/>
      <c r="I2766" s="18"/>
      <c r="J2766" s="97">
        <f t="shared" si="1626"/>
        <v>8</v>
      </c>
      <c r="K2766" s="3">
        <v>2878.02</v>
      </c>
      <c r="L2766" s="3">
        <f t="shared" si="1627"/>
        <v>23024.16</v>
      </c>
      <c r="M2766" s="3">
        <v>2878.02</v>
      </c>
      <c r="N2766" s="3">
        <f t="shared" si="1628"/>
        <v>23024.16</v>
      </c>
      <c r="O2766" s="3">
        <f t="shared" si="1629"/>
        <v>0</v>
      </c>
      <c r="P2766" s="3">
        <f t="shared" si="1629"/>
        <v>0</v>
      </c>
      <c r="R2766" s="3">
        <f t="shared" si="1630"/>
        <v>0</v>
      </c>
      <c r="S2766" s="3">
        <f t="shared" si="1631"/>
        <v>0</v>
      </c>
      <c r="T2766" s="3">
        <f t="shared" si="1632"/>
        <v>0</v>
      </c>
      <c r="U2766" s="3">
        <f t="shared" si="1633"/>
        <v>0</v>
      </c>
    </row>
    <row r="2767" spans="2:21" s="1" customFormat="1" ht="15" hidden="1" customHeight="1" x14ac:dyDescent="0.3">
      <c r="B2767" s="4" t="s">
        <v>5250</v>
      </c>
      <c r="C2767" s="4" t="s">
        <v>5251</v>
      </c>
      <c r="D2767" s="3" t="s">
        <v>28</v>
      </c>
      <c r="E2767" s="18">
        <v>5</v>
      </c>
      <c r="F2767" s="18"/>
      <c r="G2767" s="18"/>
      <c r="H2767" s="18"/>
      <c r="I2767" s="18"/>
      <c r="J2767" s="97">
        <f t="shared" si="1626"/>
        <v>5</v>
      </c>
      <c r="K2767" s="3">
        <v>3134.18</v>
      </c>
      <c r="L2767" s="3">
        <f t="shared" si="1627"/>
        <v>15670.9</v>
      </c>
      <c r="M2767" s="3">
        <v>3134.18</v>
      </c>
      <c r="N2767" s="3">
        <f t="shared" si="1628"/>
        <v>15670.9</v>
      </c>
      <c r="O2767" s="3">
        <f t="shared" si="1629"/>
        <v>0</v>
      </c>
      <c r="P2767" s="3">
        <f t="shared" si="1629"/>
        <v>0</v>
      </c>
      <c r="R2767" s="3">
        <f t="shared" si="1630"/>
        <v>0</v>
      </c>
      <c r="S2767" s="3">
        <f t="shared" si="1631"/>
        <v>0</v>
      </c>
      <c r="T2767" s="3">
        <f t="shared" si="1632"/>
        <v>0</v>
      </c>
      <c r="U2767" s="3">
        <f t="shared" si="1633"/>
        <v>0</v>
      </c>
    </row>
    <row r="2768" spans="2:21" s="1" customFormat="1" ht="15" hidden="1" customHeight="1" x14ac:dyDescent="0.3">
      <c r="B2768" s="4" t="s">
        <v>5252</v>
      </c>
      <c r="C2768" s="4" t="s">
        <v>5253</v>
      </c>
      <c r="D2768" s="3" t="s">
        <v>28</v>
      </c>
      <c r="E2768" s="18">
        <v>8</v>
      </c>
      <c r="F2768" s="18"/>
      <c r="G2768" s="18"/>
      <c r="H2768" s="18"/>
      <c r="I2768" s="18"/>
      <c r="J2768" s="97">
        <f t="shared" si="1626"/>
        <v>8</v>
      </c>
      <c r="K2768" s="3">
        <v>4126.3100000000004</v>
      </c>
      <c r="L2768" s="3">
        <f t="shared" si="1627"/>
        <v>33010.480000000003</v>
      </c>
      <c r="M2768" s="3">
        <v>4126.3100000000004</v>
      </c>
      <c r="N2768" s="3">
        <f t="shared" si="1628"/>
        <v>33010.480000000003</v>
      </c>
      <c r="O2768" s="3">
        <f t="shared" si="1629"/>
        <v>0</v>
      </c>
      <c r="P2768" s="3">
        <f t="shared" si="1629"/>
        <v>0</v>
      </c>
      <c r="R2768" s="3">
        <f t="shared" si="1630"/>
        <v>0</v>
      </c>
      <c r="S2768" s="3">
        <f t="shared" si="1631"/>
        <v>0</v>
      </c>
      <c r="T2768" s="3">
        <f t="shared" si="1632"/>
        <v>0</v>
      </c>
      <c r="U2768" s="3">
        <f t="shared" si="1633"/>
        <v>0</v>
      </c>
    </row>
    <row r="2769" spans="2:21" s="1" customFormat="1" ht="15" hidden="1" customHeight="1" x14ac:dyDescent="0.3">
      <c r="B2769" s="4" t="s">
        <v>5254</v>
      </c>
      <c r="C2769" s="4" t="s">
        <v>5255</v>
      </c>
      <c r="D2769" s="3" t="s">
        <v>28</v>
      </c>
      <c r="E2769" s="18">
        <v>9</v>
      </c>
      <c r="F2769" s="18"/>
      <c r="G2769" s="18"/>
      <c r="H2769" s="18"/>
      <c r="I2769" s="18"/>
      <c r="J2769" s="97">
        <f t="shared" si="1626"/>
        <v>9</v>
      </c>
      <c r="K2769" s="3">
        <v>6511.6</v>
      </c>
      <c r="L2769" s="3">
        <f t="shared" si="1627"/>
        <v>58604.4</v>
      </c>
      <c r="M2769" s="3">
        <v>6511.6</v>
      </c>
      <c r="N2769" s="3">
        <f t="shared" si="1628"/>
        <v>58604.4</v>
      </c>
      <c r="O2769" s="3">
        <f t="shared" si="1629"/>
        <v>0</v>
      </c>
      <c r="P2769" s="3">
        <f t="shared" si="1629"/>
        <v>0</v>
      </c>
      <c r="R2769" s="3">
        <f t="shared" si="1630"/>
        <v>0</v>
      </c>
      <c r="S2769" s="3">
        <f t="shared" si="1631"/>
        <v>0</v>
      </c>
      <c r="T2769" s="3">
        <f t="shared" si="1632"/>
        <v>0</v>
      </c>
      <c r="U2769" s="3">
        <f t="shared" si="1633"/>
        <v>0</v>
      </c>
    </row>
    <row r="2770" spans="2:21" s="1" customFormat="1" ht="15" hidden="1" customHeight="1" x14ac:dyDescent="0.3">
      <c r="B2770" s="4" t="s">
        <v>5256</v>
      </c>
      <c r="C2770" s="4" t="s">
        <v>5257</v>
      </c>
      <c r="D2770" s="3" t="s">
        <v>28</v>
      </c>
      <c r="E2770" s="18">
        <v>22</v>
      </c>
      <c r="F2770" s="18"/>
      <c r="G2770" s="18"/>
      <c r="H2770" s="18"/>
      <c r="I2770" s="18"/>
      <c r="J2770" s="97">
        <f t="shared" si="1626"/>
        <v>22</v>
      </c>
      <c r="K2770" s="3">
        <v>2923.97</v>
      </c>
      <c r="L2770" s="3">
        <f t="shared" si="1627"/>
        <v>64327.34</v>
      </c>
      <c r="M2770" s="3">
        <v>2923.97</v>
      </c>
      <c r="N2770" s="3">
        <f t="shared" si="1628"/>
        <v>64327.34</v>
      </c>
      <c r="O2770" s="3">
        <f t="shared" si="1629"/>
        <v>0</v>
      </c>
      <c r="P2770" s="3">
        <f t="shared" si="1629"/>
        <v>0</v>
      </c>
      <c r="R2770" s="3">
        <f t="shared" si="1630"/>
        <v>0</v>
      </c>
      <c r="S2770" s="3">
        <f t="shared" si="1631"/>
        <v>0</v>
      </c>
      <c r="T2770" s="3">
        <f t="shared" si="1632"/>
        <v>0</v>
      </c>
      <c r="U2770" s="3">
        <f t="shared" si="1633"/>
        <v>0</v>
      </c>
    </row>
    <row r="2771" spans="2:21" s="1" customFormat="1" ht="15" hidden="1" customHeight="1" x14ac:dyDescent="0.3">
      <c r="B2771" s="4" t="s">
        <v>5258</v>
      </c>
      <c r="C2771" s="4" t="s">
        <v>5259</v>
      </c>
      <c r="D2771" s="3" t="s">
        <v>28</v>
      </c>
      <c r="E2771" s="18">
        <v>136</v>
      </c>
      <c r="F2771" s="18"/>
      <c r="G2771" s="18"/>
      <c r="H2771" s="18"/>
      <c r="I2771" s="18"/>
      <c r="J2771" s="97">
        <f t="shared" si="1626"/>
        <v>136</v>
      </c>
      <c r="K2771" s="3">
        <v>688.49</v>
      </c>
      <c r="L2771" s="3">
        <f t="shared" si="1627"/>
        <v>93634.64</v>
      </c>
      <c r="M2771" s="3">
        <v>688.49</v>
      </c>
      <c r="N2771" s="3">
        <f t="shared" si="1628"/>
        <v>93634.64</v>
      </c>
      <c r="O2771" s="3">
        <f t="shared" si="1629"/>
        <v>0</v>
      </c>
      <c r="P2771" s="3">
        <f t="shared" si="1629"/>
        <v>0</v>
      </c>
      <c r="R2771" s="3">
        <f t="shared" si="1630"/>
        <v>0</v>
      </c>
      <c r="S2771" s="3">
        <f t="shared" si="1631"/>
        <v>0</v>
      </c>
      <c r="T2771" s="3">
        <f t="shared" si="1632"/>
        <v>0</v>
      </c>
      <c r="U2771" s="3">
        <f t="shared" si="1633"/>
        <v>0</v>
      </c>
    </row>
    <row r="2772" spans="2:21" s="1" customFormat="1" ht="15" hidden="1" customHeight="1" x14ac:dyDescent="0.3">
      <c r="B2772" s="4" t="s">
        <v>5260</v>
      </c>
      <c r="C2772" s="4" t="s">
        <v>5261</v>
      </c>
      <c r="D2772" s="3" t="s">
        <v>28</v>
      </c>
      <c r="E2772" s="18">
        <v>3</v>
      </c>
      <c r="F2772" s="18"/>
      <c r="G2772" s="18"/>
      <c r="H2772" s="18"/>
      <c r="I2772" s="18"/>
      <c r="J2772" s="97">
        <f t="shared" si="1626"/>
        <v>3</v>
      </c>
      <c r="K2772" s="3">
        <v>241.91</v>
      </c>
      <c r="L2772" s="3">
        <f t="shared" si="1627"/>
        <v>725.73</v>
      </c>
      <c r="M2772" s="3">
        <v>241.91</v>
      </c>
      <c r="N2772" s="3">
        <f t="shared" si="1628"/>
        <v>725.73</v>
      </c>
      <c r="O2772" s="3">
        <f t="shared" si="1629"/>
        <v>0</v>
      </c>
      <c r="P2772" s="3">
        <f t="shared" si="1629"/>
        <v>0</v>
      </c>
      <c r="R2772" s="3">
        <f t="shared" si="1630"/>
        <v>0</v>
      </c>
      <c r="S2772" s="3">
        <f t="shared" si="1631"/>
        <v>0</v>
      </c>
      <c r="T2772" s="3">
        <f t="shared" si="1632"/>
        <v>0</v>
      </c>
      <c r="U2772" s="3">
        <f t="shared" si="1633"/>
        <v>0</v>
      </c>
    </row>
    <row r="2773" spans="2:21" s="1" customFormat="1" ht="15" hidden="1" customHeight="1" x14ac:dyDescent="0.3">
      <c r="B2773" s="4" t="s">
        <v>5262</v>
      </c>
      <c r="C2773" s="4" t="s">
        <v>5263</v>
      </c>
      <c r="D2773" s="3" t="s">
        <v>28</v>
      </c>
      <c r="E2773" s="18">
        <v>24</v>
      </c>
      <c r="F2773" s="18"/>
      <c r="G2773" s="18"/>
      <c r="H2773" s="18"/>
      <c r="I2773" s="18"/>
      <c r="J2773" s="97">
        <f t="shared" si="1626"/>
        <v>24</v>
      </c>
      <c r="K2773" s="3">
        <v>2115.3200000000002</v>
      </c>
      <c r="L2773" s="3">
        <f t="shared" si="1627"/>
        <v>50767.68</v>
      </c>
      <c r="M2773" s="3">
        <v>2115.3200000000002</v>
      </c>
      <c r="N2773" s="3">
        <f t="shared" si="1628"/>
        <v>50767.68</v>
      </c>
      <c r="O2773" s="3">
        <f t="shared" si="1629"/>
        <v>0</v>
      </c>
      <c r="P2773" s="3">
        <f t="shared" si="1629"/>
        <v>0</v>
      </c>
      <c r="R2773" s="3">
        <f t="shared" si="1630"/>
        <v>0</v>
      </c>
      <c r="S2773" s="3">
        <f t="shared" si="1631"/>
        <v>0</v>
      </c>
      <c r="T2773" s="3">
        <f t="shared" si="1632"/>
        <v>0</v>
      </c>
      <c r="U2773" s="3">
        <f t="shared" si="1633"/>
        <v>0</v>
      </c>
    </row>
    <row r="2774" spans="2:21" s="1" customFormat="1" ht="15" hidden="1" customHeight="1" x14ac:dyDescent="0.3">
      <c r="B2774" s="4" t="s">
        <v>5264</v>
      </c>
      <c r="C2774" s="4" t="s">
        <v>5265</v>
      </c>
      <c r="D2774" s="3" t="s">
        <v>28</v>
      </c>
      <c r="E2774" s="18">
        <v>4</v>
      </c>
      <c r="F2774" s="18"/>
      <c r="G2774" s="18"/>
      <c r="H2774" s="18"/>
      <c r="I2774" s="18"/>
      <c r="J2774" s="97">
        <f t="shared" si="1626"/>
        <v>4</v>
      </c>
      <c r="K2774" s="3">
        <v>700</v>
      </c>
      <c r="L2774" s="3">
        <f t="shared" si="1627"/>
        <v>2800</v>
      </c>
      <c r="M2774" s="3">
        <v>700</v>
      </c>
      <c r="N2774" s="3">
        <f t="shared" si="1628"/>
        <v>2800</v>
      </c>
      <c r="O2774" s="3">
        <f t="shared" si="1629"/>
        <v>0</v>
      </c>
      <c r="P2774" s="3">
        <f t="shared" si="1629"/>
        <v>0</v>
      </c>
      <c r="R2774" s="3">
        <f t="shared" si="1630"/>
        <v>0</v>
      </c>
      <c r="S2774" s="3">
        <f t="shared" si="1631"/>
        <v>0</v>
      </c>
      <c r="T2774" s="3">
        <f t="shared" si="1632"/>
        <v>0</v>
      </c>
      <c r="U2774" s="3">
        <f t="shared" si="1633"/>
        <v>0</v>
      </c>
    </row>
    <row r="2775" spans="2:21" s="1" customFormat="1" ht="15" hidden="1" customHeight="1" x14ac:dyDescent="0.3">
      <c r="B2775" s="4" t="s">
        <v>5266</v>
      </c>
      <c r="C2775" s="4" t="s">
        <v>5267</v>
      </c>
      <c r="D2775" s="3" t="s">
        <v>28</v>
      </c>
      <c r="E2775" s="18">
        <v>2</v>
      </c>
      <c r="F2775" s="18"/>
      <c r="G2775" s="18"/>
      <c r="H2775" s="18"/>
      <c r="I2775" s="18"/>
      <c r="J2775" s="97">
        <f t="shared" si="1626"/>
        <v>2</v>
      </c>
      <c r="K2775" s="3">
        <v>2831.32</v>
      </c>
      <c r="L2775" s="3">
        <f t="shared" si="1627"/>
        <v>5662.64</v>
      </c>
      <c r="M2775" s="3">
        <v>2831.32</v>
      </c>
      <c r="N2775" s="3">
        <f t="shared" si="1628"/>
        <v>5662.64</v>
      </c>
      <c r="O2775" s="3">
        <f t="shared" si="1629"/>
        <v>0</v>
      </c>
      <c r="P2775" s="3">
        <f t="shared" si="1629"/>
        <v>0</v>
      </c>
      <c r="R2775" s="3">
        <f t="shared" si="1630"/>
        <v>0</v>
      </c>
      <c r="S2775" s="3">
        <f t="shared" si="1631"/>
        <v>0</v>
      </c>
      <c r="T2775" s="3">
        <f t="shared" si="1632"/>
        <v>0</v>
      </c>
      <c r="U2775" s="3">
        <f t="shared" si="1633"/>
        <v>0</v>
      </c>
    </row>
    <row r="2776" spans="2:21" s="1" customFormat="1" ht="15" hidden="1" customHeight="1" x14ac:dyDescent="0.3">
      <c r="B2776" s="4" t="s">
        <v>5268</v>
      </c>
      <c r="C2776" s="4" t="s">
        <v>5269</v>
      </c>
      <c r="D2776" s="3" t="s">
        <v>28</v>
      </c>
      <c r="E2776" s="18">
        <v>8</v>
      </c>
      <c r="F2776" s="18"/>
      <c r="G2776" s="18"/>
      <c r="H2776" s="18"/>
      <c r="I2776" s="18"/>
      <c r="J2776" s="97">
        <f t="shared" si="1626"/>
        <v>8</v>
      </c>
      <c r="K2776" s="3">
        <v>1585.87</v>
      </c>
      <c r="L2776" s="3">
        <f t="shared" si="1627"/>
        <v>12686.96</v>
      </c>
      <c r="M2776" s="3">
        <v>1585.87</v>
      </c>
      <c r="N2776" s="3">
        <f t="shared" si="1628"/>
        <v>12686.96</v>
      </c>
      <c r="O2776" s="3">
        <f t="shared" si="1629"/>
        <v>0</v>
      </c>
      <c r="P2776" s="3">
        <f t="shared" si="1629"/>
        <v>0</v>
      </c>
      <c r="R2776" s="3">
        <f t="shared" si="1630"/>
        <v>0</v>
      </c>
      <c r="S2776" s="3">
        <f t="shared" si="1631"/>
        <v>0</v>
      </c>
      <c r="T2776" s="3">
        <f t="shared" si="1632"/>
        <v>0</v>
      </c>
      <c r="U2776" s="3">
        <f t="shared" si="1633"/>
        <v>0</v>
      </c>
    </row>
    <row r="2777" spans="2:21" s="1" customFormat="1" ht="15" hidden="1" customHeight="1" x14ac:dyDescent="0.3">
      <c r="B2777" s="4" t="s">
        <v>5270</v>
      </c>
      <c r="C2777" s="4" t="s">
        <v>5271</v>
      </c>
      <c r="D2777" s="3" t="s">
        <v>28</v>
      </c>
      <c r="E2777" s="18">
        <v>79</v>
      </c>
      <c r="F2777" s="18"/>
      <c r="G2777" s="18"/>
      <c r="H2777" s="18"/>
      <c r="I2777" s="18"/>
      <c r="J2777" s="97">
        <f t="shared" si="1626"/>
        <v>79</v>
      </c>
      <c r="K2777" s="3">
        <v>2782.24</v>
      </c>
      <c r="L2777" s="3">
        <f t="shared" si="1627"/>
        <v>219796.96</v>
      </c>
      <c r="M2777" s="3">
        <v>2782.24</v>
      </c>
      <c r="N2777" s="3">
        <f t="shared" si="1628"/>
        <v>219796.96</v>
      </c>
      <c r="O2777" s="3">
        <f t="shared" si="1629"/>
        <v>0</v>
      </c>
      <c r="P2777" s="3">
        <f t="shared" si="1629"/>
        <v>0</v>
      </c>
      <c r="R2777" s="3">
        <f t="shared" si="1630"/>
        <v>0</v>
      </c>
      <c r="S2777" s="3">
        <f t="shared" si="1631"/>
        <v>0</v>
      </c>
      <c r="T2777" s="3">
        <f t="shared" si="1632"/>
        <v>0</v>
      </c>
      <c r="U2777" s="3">
        <f t="shared" si="1633"/>
        <v>0</v>
      </c>
    </row>
    <row r="2778" spans="2:21" s="1" customFormat="1" ht="15" hidden="1" customHeight="1" x14ac:dyDescent="0.3">
      <c r="B2778" s="4" t="s">
        <v>5272</v>
      </c>
      <c r="C2778" s="4" t="s">
        <v>5273</v>
      </c>
      <c r="D2778" s="3" t="s">
        <v>28</v>
      </c>
      <c r="E2778" s="18">
        <v>11</v>
      </c>
      <c r="F2778" s="18"/>
      <c r="G2778" s="18"/>
      <c r="H2778" s="18"/>
      <c r="I2778" s="18"/>
      <c r="J2778" s="97">
        <f t="shared" si="1626"/>
        <v>11</v>
      </c>
      <c r="K2778" s="3">
        <v>84180.09</v>
      </c>
      <c r="L2778" s="3">
        <f t="shared" si="1627"/>
        <v>925980.99</v>
      </c>
      <c r="M2778" s="3">
        <v>84180.09</v>
      </c>
      <c r="N2778" s="3">
        <f t="shared" si="1628"/>
        <v>925980.99</v>
      </c>
      <c r="O2778" s="3">
        <f t="shared" si="1629"/>
        <v>0</v>
      </c>
      <c r="P2778" s="3">
        <f t="shared" si="1629"/>
        <v>0</v>
      </c>
      <c r="R2778" s="3">
        <f t="shared" si="1630"/>
        <v>0</v>
      </c>
      <c r="S2778" s="3">
        <f t="shared" si="1631"/>
        <v>0</v>
      </c>
      <c r="T2778" s="3">
        <f t="shared" si="1632"/>
        <v>0</v>
      </c>
      <c r="U2778" s="3">
        <f t="shared" si="1633"/>
        <v>0</v>
      </c>
    </row>
    <row r="2779" spans="2:21" s="1" customFormat="1" ht="15" hidden="1" customHeight="1" x14ac:dyDescent="0.3">
      <c r="B2779" s="4" t="s">
        <v>5274</v>
      </c>
      <c r="C2779" s="4" t="s">
        <v>5275</v>
      </c>
      <c r="D2779" s="3" t="s">
        <v>28</v>
      </c>
      <c r="E2779" s="18">
        <v>3</v>
      </c>
      <c r="F2779" s="18"/>
      <c r="G2779" s="18"/>
      <c r="H2779" s="18"/>
      <c r="I2779" s="18"/>
      <c r="J2779" s="97">
        <f t="shared" si="1626"/>
        <v>3</v>
      </c>
      <c r="K2779" s="3">
        <v>4408.78</v>
      </c>
      <c r="L2779" s="3">
        <f t="shared" si="1627"/>
        <v>13226.34</v>
      </c>
      <c r="M2779" s="3">
        <v>4408.78</v>
      </c>
      <c r="N2779" s="3">
        <f t="shared" si="1628"/>
        <v>13226.34</v>
      </c>
      <c r="O2779" s="3">
        <f t="shared" si="1629"/>
        <v>0</v>
      </c>
      <c r="P2779" s="3">
        <f t="shared" si="1629"/>
        <v>0</v>
      </c>
      <c r="R2779" s="3">
        <f t="shared" si="1630"/>
        <v>0</v>
      </c>
      <c r="S2779" s="3">
        <f t="shared" si="1631"/>
        <v>0</v>
      </c>
      <c r="T2779" s="3">
        <f t="shared" si="1632"/>
        <v>0</v>
      </c>
      <c r="U2779" s="3">
        <f t="shared" si="1633"/>
        <v>0</v>
      </c>
    </row>
    <row r="2780" spans="2:21" s="1" customFormat="1" ht="15" hidden="1" customHeight="1" x14ac:dyDescent="0.3">
      <c r="B2780" s="4" t="s">
        <v>5276</v>
      </c>
      <c r="C2780" s="4" t="s">
        <v>5277</v>
      </c>
      <c r="D2780" s="3" t="s">
        <v>28</v>
      </c>
      <c r="E2780" s="18">
        <v>30</v>
      </c>
      <c r="F2780" s="18"/>
      <c r="G2780" s="18"/>
      <c r="H2780" s="18"/>
      <c r="I2780" s="18"/>
      <c r="J2780" s="97">
        <f t="shared" si="1626"/>
        <v>30</v>
      </c>
      <c r="K2780" s="3">
        <v>3201.98</v>
      </c>
      <c r="L2780" s="3">
        <f t="shared" si="1627"/>
        <v>96059.4</v>
      </c>
      <c r="M2780" s="3">
        <v>3201.98</v>
      </c>
      <c r="N2780" s="3">
        <f t="shared" si="1628"/>
        <v>96059.4</v>
      </c>
      <c r="O2780" s="3">
        <f t="shared" si="1629"/>
        <v>0</v>
      </c>
      <c r="P2780" s="3">
        <f t="shared" si="1629"/>
        <v>0</v>
      </c>
      <c r="R2780" s="3">
        <f t="shared" si="1630"/>
        <v>0</v>
      </c>
      <c r="S2780" s="3">
        <f t="shared" si="1631"/>
        <v>0</v>
      </c>
      <c r="T2780" s="3">
        <f t="shared" si="1632"/>
        <v>0</v>
      </c>
      <c r="U2780" s="3">
        <f t="shared" si="1633"/>
        <v>0</v>
      </c>
    </row>
    <row r="2781" spans="2:21" s="1" customFormat="1" ht="15" hidden="1" customHeight="1" x14ac:dyDescent="0.3">
      <c r="B2781" s="4" t="s">
        <v>5278</v>
      </c>
      <c r="C2781" s="4" t="s">
        <v>5279</v>
      </c>
      <c r="D2781" s="3" t="s">
        <v>28</v>
      </c>
      <c r="E2781" s="18">
        <v>6</v>
      </c>
      <c r="F2781" s="18"/>
      <c r="G2781" s="18"/>
      <c r="H2781" s="18"/>
      <c r="I2781" s="18"/>
      <c r="J2781" s="97">
        <f t="shared" si="1626"/>
        <v>6</v>
      </c>
      <c r="K2781" s="3">
        <v>6885.21</v>
      </c>
      <c r="L2781" s="3">
        <f t="shared" si="1627"/>
        <v>41311.26</v>
      </c>
      <c r="M2781" s="3">
        <v>6885.21</v>
      </c>
      <c r="N2781" s="3">
        <f t="shared" si="1628"/>
        <v>41311.26</v>
      </c>
      <c r="O2781" s="3">
        <f t="shared" si="1629"/>
        <v>0</v>
      </c>
      <c r="P2781" s="3">
        <f t="shared" si="1629"/>
        <v>0</v>
      </c>
      <c r="R2781" s="3">
        <f t="shared" si="1630"/>
        <v>0</v>
      </c>
      <c r="S2781" s="3">
        <f t="shared" si="1631"/>
        <v>0</v>
      </c>
      <c r="T2781" s="3">
        <f t="shared" si="1632"/>
        <v>0</v>
      </c>
      <c r="U2781" s="3">
        <f t="shared" si="1633"/>
        <v>0</v>
      </c>
    </row>
    <row r="2782" spans="2:21" s="1" customFormat="1" ht="15" hidden="1" customHeight="1" x14ac:dyDescent="0.3">
      <c r="B2782" s="4" t="s">
        <v>5280</v>
      </c>
      <c r="C2782" s="4" t="s">
        <v>5281</v>
      </c>
      <c r="D2782" s="3" t="s">
        <v>28</v>
      </c>
      <c r="E2782" s="18">
        <v>5</v>
      </c>
      <c r="F2782" s="18"/>
      <c r="G2782" s="18"/>
      <c r="H2782" s="18"/>
      <c r="I2782" s="18"/>
      <c r="J2782" s="97">
        <f t="shared" si="1626"/>
        <v>5</v>
      </c>
      <c r="K2782" s="3">
        <v>1640.46</v>
      </c>
      <c r="L2782" s="3">
        <f t="shared" si="1627"/>
        <v>8202.2999999999993</v>
      </c>
      <c r="M2782" s="3">
        <v>1640.46</v>
      </c>
      <c r="N2782" s="3">
        <f t="shared" si="1628"/>
        <v>8202.2999999999993</v>
      </c>
      <c r="O2782" s="3">
        <f t="shared" si="1629"/>
        <v>0</v>
      </c>
      <c r="P2782" s="3">
        <f t="shared" si="1629"/>
        <v>0</v>
      </c>
      <c r="R2782" s="3">
        <f t="shared" si="1630"/>
        <v>0</v>
      </c>
      <c r="S2782" s="3">
        <f t="shared" si="1631"/>
        <v>0</v>
      </c>
      <c r="T2782" s="3">
        <f t="shared" si="1632"/>
        <v>0</v>
      </c>
      <c r="U2782" s="3">
        <f t="shared" si="1633"/>
        <v>0</v>
      </c>
    </row>
    <row r="2783" spans="2:21" s="1" customFormat="1" ht="15" hidden="1" customHeight="1" x14ac:dyDescent="0.3">
      <c r="B2783" s="4" t="s">
        <v>5282</v>
      </c>
      <c r="C2783" s="4" t="s">
        <v>5283</v>
      </c>
      <c r="D2783" s="3" t="s">
        <v>28</v>
      </c>
      <c r="E2783" s="18">
        <v>9</v>
      </c>
      <c r="F2783" s="18"/>
      <c r="G2783" s="18"/>
      <c r="H2783" s="18"/>
      <c r="I2783" s="18"/>
      <c r="J2783" s="97">
        <f t="shared" si="1626"/>
        <v>9</v>
      </c>
      <c r="K2783" s="3">
        <v>1575</v>
      </c>
      <c r="L2783" s="3">
        <f t="shared" si="1627"/>
        <v>14175</v>
      </c>
      <c r="M2783" s="3">
        <v>1575</v>
      </c>
      <c r="N2783" s="3">
        <f t="shared" si="1628"/>
        <v>14175</v>
      </c>
      <c r="O2783" s="3">
        <f t="shared" si="1629"/>
        <v>0</v>
      </c>
      <c r="P2783" s="3">
        <f t="shared" si="1629"/>
        <v>0</v>
      </c>
      <c r="R2783" s="3">
        <f t="shared" si="1630"/>
        <v>0</v>
      </c>
      <c r="S2783" s="3">
        <f t="shared" si="1631"/>
        <v>0</v>
      </c>
      <c r="T2783" s="3">
        <f t="shared" si="1632"/>
        <v>0</v>
      </c>
      <c r="U2783" s="3">
        <f t="shared" si="1633"/>
        <v>0</v>
      </c>
    </row>
    <row r="2784" spans="2:21" s="1" customFormat="1" ht="15" hidden="1" customHeight="1" x14ac:dyDescent="0.3">
      <c r="B2784" s="4" t="s">
        <v>5284</v>
      </c>
      <c r="C2784" s="4" t="s">
        <v>5285</v>
      </c>
      <c r="D2784" s="3" t="s">
        <v>28</v>
      </c>
      <c r="E2784" s="18">
        <v>17</v>
      </c>
      <c r="F2784" s="18"/>
      <c r="G2784" s="18"/>
      <c r="H2784" s="18"/>
      <c r="I2784" s="18"/>
      <c r="J2784" s="97">
        <f t="shared" si="1626"/>
        <v>17</v>
      </c>
      <c r="K2784" s="3">
        <v>2748.03</v>
      </c>
      <c r="L2784" s="3">
        <f t="shared" si="1627"/>
        <v>46716.51</v>
      </c>
      <c r="M2784" s="3">
        <v>2748.03</v>
      </c>
      <c r="N2784" s="3">
        <f t="shared" si="1628"/>
        <v>46716.51</v>
      </c>
      <c r="O2784" s="3">
        <f t="shared" si="1629"/>
        <v>0</v>
      </c>
      <c r="P2784" s="3">
        <f t="shared" si="1629"/>
        <v>0</v>
      </c>
      <c r="R2784" s="3">
        <f t="shared" si="1630"/>
        <v>0</v>
      </c>
      <c r="S2784" s="3">
        <f t="shared" si="1631"/>
        <v>0</v>
      </c>
      <c r="T2784" s="3">
        <f t="shared" si="1632"/>
        <v>0</v>
      </c>
      <c r="U2784" s="3">
        <f t="shared" si="1633"/>
        <v>0</v>
      </c>
    </row>
    <row r="2785" spans="2:21" s="1" customFormat="1" ht="15" hidden="1" customHeight="1" x14ac:dyDescent="0.3">
      <c r="B2785" s="4" t="s">
        <v>5286</v>
      </c>
      <c r="C2785" s="4" t="s">
        <v>5287</v>
      </c>
      <c r="D2785" s="3" t="s">
        <v>28</v>
      </c>
      <c r="E2785" s="18">
        <v>2</v>
      </c>
      <c r="F2785" s="18"/>
      <c r="G2785" s="18"/>
      <c r="H2785" s="18"/>
      <c r="I2785" s="18"/>
      <c r="J2785" s="97">
        <f t="shared" si="1626"/>
        <v>2</v>
      </c>
      <c r="K2785" s="3">
        <v>916.82</v>
      </c>
      <c r="L2785" s="3">
        <f t="shared" si="1627"/>
        <v>1833.64</v>
      </c>
      <c r="M2785" s="3">
        <v>916.82</v>
      </c>
      <c r="N2785" s="3">
        <f t="shared" si="1628"/>
        <v>1833.64</v>
      </c>
      <c r="O2785" s="3">
        <f t="shared" si="1629"/>
        <v>0</v>
      </c>
      <c r="P2785" s="3">
        <f t="shared" si="1629"/>
        <v>0</v>
      </c>
      <c r="R2785" s="3">
        <f t="shared" si="1630"/>
        <v>0</v>
      </c>
      <c r="S2785" s="3">
        <f t="shared" si="1631"/>
        <v>0</v>
      </c>
      <c r="T2785" s="3">
        <f t="shared" si="1632"/>
        <v>0</v>
      </c>
      <c r="U2785" s="3">
        <f t="shared" si="1633"/>
        <v>0</v>
      </c>
    </row>
    <row r="2786" spans="2:21" s="1" customFormat="1" ht="15" hidden="1" customHeight="1" x14ac:dyDescent="0.3">
      <c r="B2786" s="4" t="s">
        <v>5288</v>
      </c>
      <c r="C2786" s="4" t="s">
        <v>5107</v>
      </c>
      <c r="D2786" s="3" t="s">
        <v>28</v>
      </c>
      <c r="E2786" s="18">
        <v>1</v>
      </c>
      <c r="F2786" s="18"/>
      <c r="G2786" s="18"/>
      <c r="H2786" s="18"/>
      <c r="I2786" s="18"/>
      <c r="J2786" s="97">
        <f t="shared" si="1626"/>
        <v>1</v>
      </c>
      <c r="K2786" s="3">
        <v>1800</v>
      </c>
      <c r="L2786" s="3">
        <f t="shared" si="1627"/>
        <v>1800</v>
      </c>
      <c r="M2786" s="3">
        <v>1800</v>
      </c>
      <c r="N2786" s="3">
        <f t="shared" si="1628"/>
        <v>1800</v>
      </c>
      <c r="O2786" s="3">
        <f t="shared" si="1629"/>
        <v>0</v>
      </c>
      <c r="P2786" s="3">
        <f t="shared" si="1629"/>
        <v>0</v>
      </c>
      <c r="R2786" s="3">
        <f t="shared" si="1630"/>
        <v>0</v>
      </c>
      <c r="S2786" s="3">
        <f t="shared" si="1631"/>
        <v>0</v>
      </c>
      <c r="T2786" s="3">
        <f t="shared" si="1632"/>
        <v>0</v>
      </c>
      <c r="U2786" s="3">
        <f t="shared" si="1633"/>
        <v>0</v>
      </c>
    </row>
    <row r="2787" spans="2:21" s="1" customFormat="1" ht="25.2" hidden="1" customHeight="1" x14ac:dyDescent="0.3">
      <c r="B2787" s="10" t="s">
        <v>5289</v>
      </c>
      <c r="C2787" s="10" t="s">
        <v>5290</v>
      </c>
      <c r="D2787" s="11"/>
      <c r="E2787" s="16"/>
      <c r="F2787" s="16"/>
      <c r="G2787" s="16"/>
      <c r="H2787" s="16"/>
      <c r="I2787" s="16"/>
      <c r="J2787" s="16"/>
      <c r="K2787" s="11"/>
      <c r="L2787" s="11">
        <f>SUM(L2788:L2789)</f>
        <v>537662.82000000007</v>
      </c>
      <c r="M2787" s="11"/>
      <c r="N2787" s="11">
        <f>SUM(N2788:N2789)</f>
        <v>537662.82000000007</v>
      </c>
      <c r="O2787" s="11"/>
      <c r="P2787" s="11">
        <f>SUM(P2788:P2789)</f>
        <v>0</v>
      </c>
      <c r="R2787" s="11">
        <f t="shared" ref="R2787:U2787" si="1634">SUM(R2788:R2789)</f>
        <v>0</v>
      </c>
      <c r="S2787" s="11">
        <f t="shared" si="1634"/>
        <v>0</v>
      </c>
      <c r="T2787" s="11">
        <f t="shared" si="1634"/>
        <v>0</v>
      </c>
      <c r="U2787" s="11">
        <f t="shared" si="1634"/>
        <v>0</v>
      </c>
    </row>
    <row r="2788" spans="2:21" s="1" customFormat="1" ht="15" hidden="1" customHeight="1" x14ac:dyDescent="0.3">
      <c r="B2788" s="4" t="s">
        <v>5291</v>
      </c>
      <c r="C2788" s="4" t="s">
        <v>5292</v>
      </c>
      <c r="D2788" s="3" t="s">
        <v>28</v>
      </c>
      <c r="E2788" s="18">
        <v>1</v>
      </c>
      <c r="F2788" s="18"/>
      <c r="G2788" s="18"/>
      <c r="H2788" s="18"/>
      <c r="I2788" s="18"/>
      <c r="J2788" s="97">
        <f>SUM(E2788:I2788)</f>
        <v>1</v>
      </c>
      <c r="K2788" s="3">
        <v>379550</v>
      </c>
      <c r="L2788" s="3">
        <f t="shared" ref="L2788:L2789" si="1635">+ROUND(+IF(J2788="",0,J2788*K2788),2)</f>
        <v>379550</v>
      </c>
      <c r="M2788" s="3">
        <v>379550</v>
      </c>
      <c r="N2788" s="3">
        <f t="shared" ref="N2788:N2789" si="1636">+ROUND(+IF(J2788="",0,J2788*M2788),2)</f>
        <v>379550</v>
      </c>
      <c r="O2788" s="3">
        <f t="shared" ref="O2788:P2789" si="1637">+M2788-K2788</f>
        <v>0</v>
      </c>
      <c r="P2788" s="3">
        <f t="shared" si="1637"/>
        <v>0</v>
      </c>
      <c r="R2788" s="3">
        <f t="shared" ref="R2788:U2789" si="1638">+ROUND($K2788*F2788,2)</f>
        <v>0</v>
      </c>
      <c r="S2788" s="3">
        <f t="shared" si="1638"/>
        <v>0</v>
      </c>
      <c r="T2788" s="3">
        <f t="shared" si="1638"/>
        <v>0</v>
      </c>
      <c r="U2788" s="3">
        <f t="shared" si="1638"/>
        <v>0</v>
      </c>
    </row>
    <row r="2789" spans="2:21" s="1" customFormat="1" ht="15" hidden="1" customHeight="1" x14ac:dyDescent="0.3">
      <c r="B2789" s="4" t="s">
        <v>5293</v>
      </c>
      <c r="C2789" s="4" t="s">
        <v>5294</v>
      </c>
      <c r="D2789" s="3" t="s">
        <v>28</v>
      </c>
      <c r="E2789" s="18">
        <v>1</v>
      </c>
      <c r="F2789" s="18"/>
      <c r="G2789" s="18"/>
      <c r="H2789" s="18"/>
      <c r="I2789" s="18"/>
      <c r="J2789" s="97">
        <f>SUM(E2789:I2789)</f>
        <v>1</v>
      </c>
      <c r="K2789" s="3">
        <v>158112.82</v>
      </c>
      <c r="L2789" s="3">
        <f t="shared" si="1635"/>
        <v>158112.82</v>
      </c>
      <c r="M2789" s="3">
        <v>158112.82</v>
      </c>
      <c r="N2789" s="3">
        <f t="shared" si="1636"/>
        <v>158112.82</v>
      </c>
      <c r="O2789" s="3">
        <f t="shared" si="1637"/>
        <v>0</v>
      </c>
      <c r="P2789" s="3">
        <f t="shared" si="1637"/>
        <v>0</v>
      </c>
      <c r="R2789" s="3">
        <f t="shared" si="1638"/>
        <v>0</v>
      </c>
      <c r="S2789" s="3">
        <f t="shared" si="1638"/>
        <v>0</v>
      </c>
      <c r="T2789" s="3">
        <f t="shared" si="1638"/>
        <v>0</v>
      </c>
      <c r="U2789" s="3">
        <f t="shared" si="1638"/>
        <v>0</v>
      </c>
    </row>
    <row r="2790" spans="2:21" s="1" customFormat="1" ht="25.2" hidden="1" customHeight="1" x14ac:dyDescent="0.3">
      <c r="B2790" s="10" t="s">
        <v>5295</v>
      </c>
      <c r="C2790" s="10" t="s">
        <v>5296</v>
      </c>
      <c r="D2790" s="11"/>
      <c r="E2790" s="16"/>
      <c r="F2790" s="16"/>
      <c r="G2790" s="16"/>
      <c r="H2790" s="16"/>
      <c r="I2790" s="16"/>
      <c r="J2790" s="16"/>
      <c r="K2790" s="11"/>
      <c r="L2790" s="11">
        <f>SUM(L2791:L2849)</f>
        <v>976225.38</v>
      </c>
      <c r="M2790" s="11"/>
      <c r="N2790" s="11">
        <f>SUM(N2791:N2849)</f>
        <v>976225.38</v>
      </c>
      <c r="O2790" s="11"/>
      <c r="P2790" s="11">
        <f>SUM(P2791:P2849)</f>
        <v>0</v>
      </c>
      <c r="R2790" s="11">
        <f t="shared" ref="R2790:U2790" si="1639">SUM(R2791:R2849)</f>
        <v>0</v>
      </c>
      <c r="S2790" s="11">
        <f t="shared" si="1639"/>
        <v>0</v>
      </c>
      <c r="T2790" s="11">
        <f t="shared" si="1639"/>
        <v>0</v>
      </c>
      <c r="U2790" s="11">
        <f t="shared" si="1639"/>
        <v>-41448.76</v>
      </c>
    </row>
    <row r="2791" spans="2:21" s="1" customFormat="1" ht="15" hidden="1" customHeight="1" x14ac:dyDescent="0.3">
      <c r="B2791" s="4" t="s">
        <v>5297</v>
      </c>
      <c r="C2791" s="4" t="s">
        <v>5298</v>
      </c>
      <c r="D2791" s="3" t="s">
        <v>28</v>
      </c>
      <c r="E2791" s="18">
        <v>1</v>
      </c>
      <c r="F2791" s="18"/>
      <c r="G2791" s="18"/>
      <c r="H2791" s="18"/>
      <c r="I2791" s="18"/>
      <c r="J2791" s="97">
        <f t="shared" ref="J2791:J2822" si="1640">SUM(E2791:I2791)</f>
        <v>1</v>
      </c>
      <c r="K2791" s="3">
        <v>11080.13</v>
      </c>
      <c r="L2791" s="3">
        <f t="shared" ref="L2791:L2849" si="1641">+ROUND(+IF(J2791="",0,J2791*K2791),2)</f>
        <v>11080.13</v>
      </c>
      <c r="M2791" s="3">
        <v>11080.13</v>
      </c>
      <c r="N2791" s="3">
        <f t="shared" ref="N2791:N2849" si="1642">+ROUND(+IF(J2791="",0,J2791*M2791),2)</f>
        <v>11080.13</v>
      </c>
      <c r="O2791" s="3">
        <f t="shared" ref="O2791:P2849" si="1643">+M2791-K2791</f>
        <v>0</v>
      </c>
      <c r="P2791" s="3">
        <f t="shared" si="1643"/>
        <v>0</v>
      </c>
      <c r="R2791" s="3">
        <f t="shared" ref="R2791:R2822" si="1644">+ROUND($K2791*F2791,2)</f>
        <v>0</v>
      </c>
      <c r="S2791" s="3">
        <f t="shared" ref="S2791:S2822" si="1645">+ROUND($K2791*G2791,2)</f>
        <v>0</v>
      </c>
      <c r="T2791" s="3">
        <f t="shared" ref="T2791:T2822" si="1646">+ROUND($K2791*H2791,2)</f>
        <v>0</v>
      </c>
      <c r="U2791" s="3">
        <f t="shared" ref="U2791:U2822" si="1647">+ROUND($K2791*I2791,2)</f>
        <v>0</v>
      </c>
    </row>
    <row r="2792" spans="2:21" s="1" customFormat="1" ht="15" hidden="1" customHeight="1" x14ac:dyDescent="0.3">
      <c r="B2792" s="4" t="s">
        <v>5299</v>
      </c>
      <c r="C2792" s="4" t="s">
        <v>5300</v>
      </c>
      <c r="D2792" s="3" t="s">
        <v>28</v>
      </c>
      <c r="E2792" s="18">
        <v>4</v>
      </c>
      <c r="F2792" s="18"/>
      <c r="G2792" s="18"/>
      <c r="H2792" s="18"/>
      <c r="I2792" s="18"/>
      <c r="J2792" s="97">
        <f t="shared" si="1640"/>
        <v>4</v>
      </c>
      <c r="K2792" s="3">
        <v>617.5</v>
      </c>
      <c r="L2792" s="3">
        <f t="shared" si="1641"/>
        <v>2470</v>
      </c>
      <c r="M2792" s="3">
        <v>617.5</v>
      </c>
      <c r="N2792" s="3">
        <f t="shared" si="1642"/>
        <v>2470</v>
      </c>
      <c r="O2792" s="3">
        <f t="shared" si="1643"/>
        <v>0</v>
      </c>
      <c r="P2792" s="3">
        <f t="shared" si="1643"/>
        <v>0</v>
      </c>
      <c r="R2792" s="3">
        <f t="shared" si="1644"/>
        <v>0</v>
      </c>
      <c r="S2792" s="3">
        <f t="shared" si="1645"/>
        <v>0</v>
      </c>
      <c r="T2792" s="3">
        <f t="shared" si="1646"/>
        <v>0</v>
      </c>
      <c r="U2792" s="3">
        <f t="shared" si="1647"/>
        <v>0</v>
      </c>
    </row>
    <row r="2793" spans="2:21" s="1" customFormat="1" ht="15" hidden="1" customHeight="1" x14ac:dyDescent="0.3">
      <c r="B2793" s="4" t="s">
        <v>5301</v>
      </c>
      <c r="C2793" s="4" t="s">
        <v>5302</v>
      </c>
      <c r="D2793" s="3" t="s">
        <v>28</v>
      </c>
      <c r="E2793" s="18">
        <v>22</v>
      </c>
      <c r="F2793" s="18"/>
      <c r="G2793" s="18"/>
      <c r="H2793" s="18"/>
      <c r="I2793" s="18"/>
      <c r="J2793" s="97">
        <f t="shared" si="1640"/>
        <v>22</v>
      </c>
      <c r="K2793" s="3">
        <v>1813.74</v>
      </c>
      <c r="L2793" s="3">
        <f t="shared" si="1641"/>
        <v>39902.28</v>
      </c>
      <c r="M2793" s="3">
        <v>1813.74</v>
      </c>
      <c r="N2793" s="3">
        <f t="shared" si="1642"/>
        <v>39902.28</v>
      </c>
      <c r="O2793" s="3">
        <f t="shared" si="1643"/>
        <v>0</v>
      </c>
      <c r="P2793" s="3">
        <f t="shared" si="1643"/>
        <v>0</v>
      </c>
      <c r="R2793" s="3">
        <f t="shared" si="1644"/>
        <v>0</v>
      </c>
      <c r="S2793" s="3">
        <f t="shared" si="1645"/>
        <v>0</v>
      </c>
      <c r="T2793" s="3">
        <f t="shared" si="1646"/>
        <v>0</v>
      </c>
      <c r="U2793" s="3">
        <f t="shared" si="1647"/>
        <v>0</v>
      </c>
    </row>
    <row r="2794" spans="2:21" s="1" customFormat="1" ht="15" hidden="1" customHeight="1" x14ac:dyDescent="0.3">
      <c r="B2794" s="4" t="s">
        <v>5303</v>
      </c>
      <c r="C2794" s="4" t="s">
        <v>5304</v>
      </c>
      <c r="D2794" s="3" t="s">
        <v>28</v>
      </c>
      <c r="E2794" s="18">
        <v>2</v>
      </c>
      <c r="F2794" s="18"/>
      <c r="G2794" s="18"/>
      <c r="H2794" s="18"/>
      <c r="I2794" s="18"/>
      <c r="J2794" s="97">
        <f t="shared" si="1640"/>
        <v>2</v>
      </c>
      <c r="K2794" s="3">
        <v>557.04999999999995</v>
      </c>
      <c r="L2794" s="3">
        <f t="shared" si="1641"/>
        <v>1114.0999999999999</v>
      </c>
      <c r="M2794" s="3">
        <v>557.04999999999995</v>
      </c>
      <c r="N2794" s="3">
        <f t="shared" si="1642"/>
        <v>1114.0999999999999</v>
      </c>
      <c r="O2794" s="3">
        <f t="shared" si="1643"/>
        <v>0</v>
      </c>
      <c r="P2794" s="3">
        <f t="shared" si="1643"/>
        <v>0</v>
      </c>
      <c r="R2794" s="3">
        <f t="shared" si="1644"/>
        <v>0</v>
      </c>
      <c r="S2794" s="3">
        <f t="shared" si="1645"/>
        <v>0</v>
      </c>
      <c r="T2794" s="3">
        <f t="shared" si="1646"/>
        <v>0</v>
      </c>
      <c r="U2794" s="3">
        <f t="shared" si="1647"/>
        <v>0</v>
      </c>
    </row>
    <row r="2795" spans="2:21" s="1" customFormat="1" ht="15" hidden="1" customHeight="1" x14ac:dyDescent="0.3">
      <c r="B2795" s="4" t="s">
        <v>5305</v>
      </c>
      <c r="C2795" s="4" t="s">
        <v>5306</v>
      </c>
      <c r="D2795" s="3" t="s">
        <v>28</v>
      </c>
      <c r="E2795" s="18">
        <v>14</v>
      </c>
      <c r="F2795" s="18"/>
      <c r="G2795" s="18"/>
      <c r="H2795" s="18"/>
      <c r="I2795" s="18"/>
      <c r="J2795" s="97">
        <f t="shared" si="1640"/>
        <v>14</v>
      </c>
      <c r="K2795" s="3">
        <v>3324.35</v>
      </c>
      <c r="L2795" s="3">
        <f t="shared" si="1641"/>
        <v>46540.9</v>
      </c>
      <c r="M2795" s="3">
        <v>3324.35</v>
      </c>
      <c r="N2795" s="3">
        <f t="shared" si="1642"/>
        <v>46540.9</v>
      </c>
      <c r="O2795" s="3">
        <f t="shared" si="1643"/>
        <v>0</v>
      </c>
      <c r="P2795" s="3">
        <f t="shared" si="1643"/>
        <v>0</v>
      </c>
      <c r="R2795" s="3">
        <f t="shared" si="1644"/>
        <v>0</v>
      </c>
      <c r="S2795" s="3">
        <f t="shared" si="1645"/>
        <v>0</v>
      </c>
      <c r="T2795" s="3">
        <f t="shared" si="1646"/>
        <v>0</v>
      </c>
      <c r="U2795" s="3">
        <f t="shared" si="1647"/>
        <v>0</v>
      </c>
    </row>
    <row r="2796" spans="2:21" s="1" customFormat="1" ht="15" hidden="1" customHeight="1" x14ac:dyDescent="0.3">
      <c r="B2796" s="4" t="s">
        <v>5307</v>
      </c>
      <c r="C2796" s="4" t="s">
        <v>5308</v>
      </c>
      <c r="D2796" s="3" t="s">
        <v>28</v>
      </c>
      <c r="E2796" s="18">
        <v>4</v>
      </c>
      <c r="F2796" s="18"/>
      <c r="G2796" s="18"/>
      <c r="H2796" s="18"/>
      <c r="I2796" s="18"/>
      <c r="J2796" s="97">
        <f t="shared" si="1640"/>
        <v>4</v>
      </c>
      <c r="K2796" s="3">
        <v>3846.96</v>
      </c>
      <c r="L2796" s="3">
        <f t="shared" si="1641"/>
        <v>15387.84</v>
      </c>
      <c r="M2796" s="3">
        <v>3846.96</v>
      </c>
      <c r="N2796" s="3">
        <f t="shared" si="1642"/>
        <v>15387.84</v>
      </c>
      <c r="O2796" s="3">
        <f t="shared" si="1643"/>
        <v>0</v>
      </c>
      <c r="P2796" s="3">
        <f t="shared" si="1643"/>
        <v>0</v>
      </c>
      <c r="R2796" s="3">
        <f t="shared" si="1644"/>
        <v>0</v>
      </c>
      <c r="S2796" s="3">
        <f t="shared" si="1645"/>
        <v>0</v>
      </c>
      <c r="T2796" s="3">
        <f t="shared" si="1646"/>
        <v>0</v>
      </c>
      <c r="U2796" s="3">
        <f t="shared" si="1647"/>
        <v>0</v>
      </c>
    </row>
    <row r="2797" spans="2:21" s="1" customFormat="1" ht="15" hidden="1" customHeight="1" x14ac:dyDescent="0.3">
      <c r="B2797" s="4" t="s">
        <v>5309</v>
      </c>
      <c r="C2797" s="4" t="s">
        <v>5310</v>
      </c>
      <c r="D2797" s="3" t="s">
        <v>28</v>
      </c>
      <c r="E2797" s="18">
        <v>1</v>
      </c>
      <c r="F2797" s="18"/>
      <c r="G2797" s="18"/>
      <c r="H2797" s="18"/>
      <c r="I2797" s="18"/>
      <c r="J2797" s="97">
        <f t="shared" si="1640"/>
        <v>1</v>
      </c>
      <c r="K2797" s="3">
        <v>4546.08</v>
      </c>
      <c r="L2797" s="3">
        <f t="shared" si="1641"/>
        <v>4546.08</v>
      </c>
      <c r="M2797" s="3">
        <v>4546.08</v>
      </c>
      <c r="N2797" s="3">
        <f t="shared" si="1642"/>
        <v>4546.08</v>
      </c>
      <c r="O2797" s="3">
        <f t="shared" si="1643"/>
        <v>0</v>
      </c>
      <c r="P2797" s="3">
        <f t="shared" si="1643"/>
        <v>0</v>
      </c>
      <c r="R2797" s="3">
        <f t="shared" si="1644"/>
        <v>0</v>
      </c>
      <c r="S2797" s="3">
        <f t="shared" si="1645"/>
        <v>0</v>
      </c>
      <c r="T2797" s="3">
        <f t="shared" si="1646"/>
        <v>0</v>
      </c>
      <c r="U2797" s="3">
        <f t="shared" si="1647"/>
        <v>0</v>
      </c>
    </row>
    <row r="2798" spans="2:21" s="1" customFormat="1" ht="15" hidden="1" customHeight="1" x14ac:dyDescent="0.3">
      <c r="B2798" s="4" t="s">
        <v>5311</v>
      </c>
      <c r="C2798" s="4" t="s">
        <v>5312</v>
      </c>
      <c r="D2798" s="3" t="s">
        <v>28</v>
      </c>
      <c r="E2798" s="18">
        <v>4</v>
      </c>
      <c r="F2798" s="18"/>
      <c r="G2798" s="18"/>
      <c r="H2798" s="18"/>
      <c r="I2798" s="18"/>
      <c r="J2798" s="97">
        <f t="shared" si="1640"/>
        <v>4</v>
      </c>
      <c r="K2798" s="3">
        <v>4547.5</v>
      </c>
      <c r="L2798" s="3">
        <f t="shared" si="1641"/>
        <v>18190</v>
      </c>
      <c r="M2798" s="3">
        <v>4547.5</v>
      </c>
      <c r="N2798" s="3">
        <f t="shared" si="1642"/>
        <v>18190</v>
      </c>
      <c r="O2798" s="3">
        <f t="shared" si="1643"/>
        <v>0</v>
      </c>
      <c r="P2798" s="3">
        <f t="shared" si="1643"/>
        <v>0</v>
      </c>
      <c r="R2798" s="3">
        <f t="shared" si="1644"/>
        <v>0</v>
      </c>
      <c r="S2798" s="3">
        <f t="shared" si="1645"/>
        <v>0</v>
      </c>
      <c r="T2798" s="3">
        <f t="shared" si="1646"/>
        <v>0</v>
      </c>
      <c r="U2798" s="3">
        <f t="shared" si="1647"/>
        <v>0</v>
      </c>
    </row>
    <row r="2799" spans="2:21" s="1" customFormat="1" ht="15" hidden="1" customHeight="1" x14ac:dyDescent="0.3">
      <c r="B2799" s="4" t="s">
        <v>5313</v>
      </c>
      <c r="C2799" s="4" t="s">
        <v>5314</v>
      </c>
      <c r="D2799" s="3" t="s">
        <v>28</v>
      </c>
      <c r="E2799" s="18">
        <v>2</v>
      </c>
      <c r="F2799" s="18"/>
      <c r="G2799" s="18"/>
      <c r="H2799" s="18"/>
      <c r="I2799" s="18"/>
      <c r="J2799" s="97">
        <f t="shared" si="1640"/>
        <v>2</v>
      </c>
      <c r="K2799" s="3">
        <v>14527.19</v>
      </c>
      <c r="L2799" s="3">
        <f t="shared" si="1641"/>
        <v>29054.38</v>
      </c>
      <c r="M2799" s="3">
        <v>14527.19</v>
      </c>
      <c r="N2799" s="3">
        <f t="shared" si="1642"/>
        <v>29054.38</v>
      </c>
      <c r="O2799" s="3">
        <f t="shared" si="1643"/>
        <v>0</v>
      </c>
      <c r="P2799" s="3">
        <f t="shared" si="1643"/>
        <v>0</v>
      </c>
      <c r="R2799" s="3">
        <f t="shared" si="1644"/>
        <v>0</v>
      </c>
      <c r="S2799" s="3">
        <f t="shared" si="1645"/>
        <v>0</v>
      </c>
      <c r="T2799" s="3">
        <f t="shared" si="1646"/>
        <v>0</v>
      </c>
      <c r="U2799" s="3">
        <f t="shared" si="1647"/>
        <v>0</v>
      </c>
    </row>
    <row r="2800" spans="2:21" s="1" customFormat="1" ht="15" hidden="1" customHeight="1" x14ac:dyDescent="0.3">
      <c r="B2800" s="4" t="s">
        <v>5315</v>
      </c>
      <c r="C2800" s="4" t="s">
        <v>5316</v>
      </c>
      <c r="D2800" s="3" t="s">
        <v>28</v>
      </c>
      <c r="E2800" s="18">
        <v>2</v>
      </c>
      <c r="F2800" s="18"/>
      <c r="G2800" s="18"/>
      <c r="H2800" s="18"/>
      <c r="I2800" s="18"/>
      <c r="J2800" s="97">
        <f t="shared" si="1640"/>
        <v>2</v>
      </c>
      <c r="K2800" s="3">
        <v>8788.02</v>
      </c>
      <c r="L2800" s="3">
        <f t="shared" si="1641"/>
        <v>17576.04</v>
      </c>
      <c r="M2800" s="3">
        <v>8788.02</v>
      </c>
      <c r="N2800" s="3">
        <f t="shared" si="1642"/>
        <v>17576.04</v>
      </c>
      <c r="O2800" s="3">
        <f t="shared" si="1643"/>
        <v>0</v>
      </c>
      <c r="P2800" s="3">
        <f t="shared" si="1643"/>
        <v>0</v>
      </c>
      <c r="R2800" s="3">
        <f t="shared" si="1644"/>
        <v>0</v>
      </c>
      <c r="S2800" s="3">
        <f t="shared" si="1645"/>
        <v>0</v>
      </c>
      <c r="T2800" s="3">
        <f t="shared" si="1646"/>
        <v>0</v>
      </c>
      <c r="U2800" s="3">
        <f t="shared" si="1647"/>
        <v>0</v>
      </c>
    </row>
    <row r="2801" spans="2:21" s="1" customFormat="1" ht="15" hidden="1" customHeight="1" x14ac:dyDescent="0.3">
      <c r="B2801" s="4" t="s">
        <v>5317</v>
      </c>
      <c r="C2801" s="4" t="s">
        <v>5318</v>
      </c>
      <c r="D2801" s="3" t="s">
        <v>28</v>
      </c>
      <c r="E2801" s="18">
        <v>1</v>
      </c>
      <c r="F2801" s="18"/>
      <c r="G2801" s="18"/>
      <c r="H2801" s="18"/>
      <c r="I2801" s="18"/>
      <c r="J2801" s="97">
        <f t="shared" si="1640"/>
        <v>1</v>
      </c>
      <c r="K2801" s="3">
        <v>4612.3999999999996</v>
      </c>
      <c r="L2801" s="3">
        <f t="shared" si="1641"/>
        <v>4612.3999999999996</v>
      </c>
      <c r="M2801" s="3">
        <v>4612.3999999999996</v>
      </c>
      <c r="N2801" s="3">
        <f t="shared" si="1642"/>
        <v>4612.3999999999996</v>
      </c>
      <c r="O2801" s="3">
        <f t="shared" si="1643"/>
        <v>0</v>
      </c>
      <c r="P2801" s="3">
        <f t="shared" si="1643"/>
        <v>0</v>
      </c>
      <c r="R2801" s="3">
        <f t="shared" si="1644"/>
        <v>0</v>
      </c>
      <c r="S2801" s="3">
        <f t="shared" si="1645"/>
        <v>0</v>
      </c>
      <c r="T2801" s="3">
        <f t="shared" si="1646"/>
        <v>0</v>
      </c>
      <c r="U2801" s="3">
        <f t="shared" si="1647"/>
        <v>0</v>
      </c>
    </row>
    <row r="2802" spans="2:21" s="1" customFormat="1" ht="15" hidden="1" customHeight="1" x14ac:dyDescent="0.3">
      <c r="B2802" s="4" t="s">
        <v>5319</v>
      </c>
      <c r="C2802" s="4" t="s">
        <v>5320</v>
      </c>
      <c r="D2802" s="3" t="s">
        <v>28</v>
      </c>
      <c r="E2802" s="18">
        <v>1</v>
      </c>
      <c r="F2802" s="18"/>
      <c r="G2802" s="18"/>
      <c r="H2802" s="18"/>
      <c r="I2802" s="18"/>
      <c r="J2802" s="97">
        <f t="shared" si="1640"/>
        <v>1</v>
      </c>
      <c r="K2802" s="3">
        <v>4450</v>
      </c>
      <c r="L2802" s="3">
        <f t="shared" si="1641"/>
        <v>4450</v>
      </c>
      <c r="M2802" s="3">
        <v>4450</v>
      </c>
      <c r="N2802" s="3">
        <f t="shared" si="1642"/>
        <v>4450</v>
      </c>
      <c r="O2802" s="3">
        <f t="shared" si="1643"/>
        <v>0</v>
      </c>
      <c r="P2802" s="3">
        <f t="shared" si="1643"/>
        <v>0</v>
      </c>
      <c r="R2802" s="3">
        <f t="shared" si="1644"/>
        <v>0</v>
      </c>
      <c r="S2802" s="3">
        <f t="shared" si="1645"/>
        <v>0</v>
      </c>
      <c r="T2802" s="3">
        <f t="shared" si="1646"/>
        <v>0</v>
      </c>
      <c r="U2802" s="3">
        <f t="shared" si="1647"/>
        <v>0</v>
      </c>
    </row>
    <row r="2803" spans="2:21" s="1" customFormat="1" ht="15" hidden="1" customHeight="1" x14ac:dyDescent="0.3">
      <c r="B2803" s="4" t="s">
        <v>5321</v>
      </c>
      <c r="C2803" s="4" t="s">
        <v>5322</v>
      </c>
      <c r="D2803" s="3" t="s">
        <v>28</v>
      </c>
      <c r="E2803" s="18">
        <v>2</v>
      </c>
      <c r="F2803" s="18"/>
      <c r="G2803" s="18"/>
      <c r="H2803" s="18"/>
      <c r="I2803" s="18"/>
      <c r="J2803" s="97">
        <f t="shared" si="1640"/>
        <v>2</v>
      </c>
      <c r="K2803" s="3">
        <v>8499.2000000000007</v>
      </c>
      <c r="L2803" s="3">
        <f t="shared" si="1641"/>
        <v>16998.400000000001</v>
      </c>
      <c r="M2803" s="3">
        <v>8499.2000000000007</v>
      </c>
      <c r="N2803" s="3">
        <f t="shared" si="1642"/>
        <v>16998.400000000001</v>
      </c>
      <c r="O2803" s="3">
        <f t="shared" si="1643"/>
        <v>0</v>
      </c>
      <c r="P2803" s="3">
        <f t="shared" si="1643"/>
        <v>0</v>
      </c>
      <c r="R2803" s="3">
        <f t="shared" si="1644"/>
        <v>0</v>
      </c>
      <c r="S2803" s="3">
        <f t="shared" si="1645"/>
        <v>0</v>
      </c>
      <c r="T2803" s="3">
        <f t="shared" si="1646"/>
        <v>0</v>
      </c>
      <c r="U2803" s="3">
        <f t="shared" si="1647"/>
        <v>0</v>
      </c>
    </row>
    <row r="2804" spans="2:21" s="1" customFormat="1" ht="15" hidden="1" customHeight="1" x14ac:dyDescent="0.3">
      <c r="B2804" s="4" t="s">
        <v>5323</v>
      </c>
      <c r="C2804" s="4" t="s">
        <v>5324</v>
      </c>
      <c r="D2804" s="3" t="s">
        <v>28</v>
      </c>
      <c r="E2804" s="18">
        <v>2</v>
      </c>
      <c r="F2804" s="18"/>
      <c r="G2804" s="18"/>
      <c r="H2804" s="18"/>
      <c r="I2804" s="18"/>
      <c r="J2804" s="97">
        <f t="shared" si="1640"/>
        <v>2</v>
      </c>
      <c r="K2804" s="3">
        <v>3086.23</v>
      </c>
      <c r="L2804" s="3">
        <f t="shared" si="1641"/>
        <v>6172.46</v>
      </c>
      <c r="M2804" s="3">
        <v>3086.23</v>
      </c>
      <c r="N2804" s="3">
        <f t="shared" si="1642"/>
        <v>6172.46</v>
      </c>
      <c r="O2804" s="3">
        <f t="shared" si="1643"/>
        <v>0</v>
      </c>
      <c r="P2804" s="3">
        <f t="shared" si="1643"/>
        <v>0</v>
      </c>
      <c r="R2804" s="3">
        <f t="shared" si="1644"/>
        <v>0</v>
      </c>
      <c r="S2804" s="3">
        <f t="shared" si="1645"/>
        <v>0</v>
      </c>
      <c r="T2804" s="3">
        <f t="shared" si="1646"/>
        <v>0</v>
      </c>
      <c r="U2804" s="3">
        <f t="shared" si="1647"/>
        <v>0</v>
      </c>
    </row>
    <row r="2805" spans="2:21" s="1" customFormat="1" ht="15" hidden="1" customHeight="1" x14ac:dyDescent="0.3">
      <c r="B2805" s="4" t="s">
        <v>5325</v>
      </c>
      <c r="C2805" s="4" t="s">
        <v>5326</v>
      </c>
      <c r="D2805" s="3" t="s">
        <v>28</v>
      </c>
      <c r="E2805" s="18">
        <v>15</v>
      </c>
      <c r="F2805" s="18"/>
      <c r="G2805" s="18"/>
      <c r="H2805" s="18"/>
      <c r="I2805" s="18"/>
      <c r="J2805" s="97">
        <f t="shared" si="1640"/>
        <v>15</v>
      </c>
      <c r="K2805" s="3">
        <v>1558.05</v>
      </c>
      <c r="L2805" s="3">
        <f t="shared" si="1641"/>
        <v>23370.75</v>
      </c>
      <c r="M2805" s="3">
        <v>1558.05</v>
      </c>
      <c r="N2805" s="3">
        <f t="shared" si="1642"/>
        <v>23370.75</v>
      </c>
      <c r="O2805" s="3">
        <f t="shared" si="1643"/>
        <v>0</v>
      </c>
      <c r="P2805" s="3">
        <f t="shared" si="1643"/>
        <v>0</v>
      </c>
      <c r="R2805" s="3">
        <f t="shared" si="1644"/>
        <v>0</v>
      </c>
      <c r="S2805" s="3">
        <f t="shared" si="1645"/>
        <v>0</v>
      </c>
      <c r="T2805" s="3">
        <f t="shared" si="1646"/>
        <v>0</v>
      </c>
      <c r="U2805" s="3">
        <f t="shared" si="1647"/>
        <v>0</v>
      </c>
    </row>
    <row r="2806" spans="2:21" s="1" customFormat="1" ht="15" hidden="1" customHeight="1" x14ac:dyDescent="0.3">
      <c r="B2806" s="4" t="s">
        <v>5327</v>
      </c>
      <c r="C2806" s="4" t="s">
        <v>5371</v>
      </c>
      <c r="D2806" s="3" t="s">
        <v>28</v>
      </c>
      <c r="E2806" s="18">
        <v>5</v>
      </c>
      <c r="F2806" s="18"/>
      <c r="G2806" s="18"/>
      <c r="H2806" s="18"/>
      <c r="I2806" s="18"/>
      <c r="J2806" s="97">
        <f t="shared" si="1640"/>
        <v>5</v>
      </c>
      <c r="K2806" s="3">
        <v>8310.36</v>
      </c>
      <c r="L2806" s="3">
        <f t="shared" si="1641"/>
        <v>41551.800000000003</v>
      </c>
      <c r="M2806" s="3">
        <v>8310.36</v>
      </c>
      <c r="N2806" s="3">
        <f t="shared" si="1642"/>
        <v>41551.800000000003</v>
      </c>
      <c r="O2806" s="3">
        <f t="shared" si="1643"/>
        <v>0</v>
      </c>
      <c r="P2806" s="3">
        <f t="shared" si="1643"/>
        <v>0</v>
      </c>
      <c r="R2806" s="3">
        <f t="shared" si="1644"/>
        <v>0</v>
      </c>
      <c r="S2806" s="3">
        <f t="shared" si="1645"/>
        <v>0</v>
      </c>
      <c r="T2806" s="3">
        <f t="shared" si="1646"/>
        <v>0</v>
      </c>
      <c r="U2806" s="3">
        <f t="shared" si="1647"/>
        <v>0</v>
      </c>
    </row>
    <row r="2807" spans="2:21" s="1" customFormat="1" ht="15" hidden="1" customHeight="1" x14ac:dyDescent="0.3">
      <c r="B2807" s="4" t="s">
        <v>5328</v>
      </c>
      <c r="C2807" s="4" t="s">
        <v>5372</v>
      </c>
      <c r="D2807" s="3" t="s">
        <v>28</v>
      </c>
      <c r="E2807" s="18">
        <v>1</v>
      </c>
      <c r="F2807" s="18"/>
      <c r="G2807" s="18"/>
      <c r="H2807" s="18"/>
      <c r="I2807" s="18"/>
      <c r="J2807" s="97">
        <f t="shared" si="1640"/>
        <v>1</v>
      </c>
      <c r="K2807" s="3">
        <v>60052.47</v>
      </c>
      <c r="L2807" s="3">
        <f t="shared" si="1641"/>
        <v>60052.47</v>
      </c>
      <c r="M2807" s="3">
        <v>60052.47</v>
      </c>
      <c r="N2807" s="3">
        <f t="shared" si="1642"/>
        <v>60052.47</v>
      </c>
      <c r="O2807" s="3">
        <f t="shared" si="1643"/>
        <v>0</v>
      </c>
      <c r="P2807" s="3">
        <f t="shared" si="1643"/>
        <v>0</v>
      </c>
      <c r="R2807" s="3">
        <f t="shared" si="1644"/>
        <v>0</v>
      </c>
      <c r="S2807" s="3">
        <f t="shared" si="1645"/>
        <v>0</v>
      </c>
      <c r="T2807" s="3">
        <f t="shared" si="1646"/>
        <v>0</v>
      </c>
      <c r="U2807" s="3">
        <f t="shared" si="1647"/>
        <v>0</v>
      </c>
    </row>
    <row r="2808" spans="2:21" s="1" customFormat="1" ht="15" hidden="1" customHeight="1" x14ac:dyDescent="0.3">
      <c r="B2808" s="4" t="s">
        <v>5329</v>
      </c>
      <c r="C2808" s="4" t="s">
        <v>5373</v>
      </c>
      <c r="D2808" s="3" t="s">
        <v>28</v>
      </c>
      <c r="E2808" s="18">
        <v>1</v>
      </c>
      <c r="F2808" s="18"/>
      <c r="G2808" s="18"/>
      <c r="H2808" s="18"/>
      <c r="I2808" s="18"/>
      <c r="J2808" s="97">
        <f t="shared" si="1640"/>
        <v>1</v>
      </c>
      <c r="K2808" s="3">
        <v>4500</v>
      </c>
      <c r="L2808" s="3">
        <f t="shared" si="1641"/>
        <v>4500</v>
      </c>
      <c r="M2808" s="3">
        <v>4500</v>
      </c>
      <c r="N2808" s="3">
        <f t="shared" si="1642"/>
        <v>4500</v>
      </c>
      <c r="O2808" s="3">
        <f t="shared" si="1643"/>
        <v>0</v>
      </c>
      <c r="P2808" s="3">
        <f t="shared" si="1643"/>
        <v>0</v>
      </c>
      <c r="R2808" s="3">
        <f t="shared" si="1644"/>
        <v>0</v>
      </c>
      <c r="S2808" s="3">
        <f t="shared" si="1645"/>
        <v>0</v>
      </c>
      <c r="T2808" s="3">
        <f t="shared" si="1646"/>
        <v>0</v>
      </c>
      <c r="U2808" s="3">
        <f t="shared" si="1647"/>
        <v>0</v>
      </c>
    </row>
    <row r="2809" spans="2:21" s="1" customFormat="1" ht="15" hidden="1" customHeight="1" x14ac:dyDescent="0.3">
      <c r="B2809" s="4" t="s">
        <v>5330</v>
      </c>
      <c r="C2809" s="4" t="s">
        <v>5374</v>
      </c>
      <c r="D2809" s="3" t="s">
        <v>28</v>
      </c>
      <c r="E2809" s="18">
        <v>2</v>
      </c>
      <c r="F2809" s="18"/>
      <c r="G2809" s="18"/>
      <c r="H2809" s="18"/>
      <c r="I2809" s="18"/>
      <c r="J2809" s="97">
        <f t="shared" si="1640"/>
        <v>2</v>
      </c>
      <c r="K2809" s="3">
        <v>15586.35</v>
      </c>
      <c r="L2809" s="3">
        <f t="shared" si="1641"/>
        <v>31172.7</v>
      </c>
      <c r="M2809" s="3">
        <v>15586.35</v>
      </c>
      <c r="N2809" s="3">
        <f t="shared" si="1642"/>
        <v>31172.7</v>
      </c>
      <c r="O2809" s="3">
        <f t="shared" si="1643"/>
        <v>0</v>
      </c>
      <c r="P2809" s="3">
        <f t="shared" si="1643"/>
        <v>0</v>
      </c>
      <c r="R2809" s="3">
        <f t="shared" si="1644"/>
        <v>0</v>
      </c>
      <c r="S2809" s="3">
        <f t="shared" si="1645"/>
        <v>0</v>
      </c>
      <c r="T2809" s="3">
        <f t="shared" si="1646"/>
        <v>0</v>
      </c>
      <c r="U2809" s="3">
        <f t="shared" si="1647"/>
        <v>0</v>
      </c>
    </row>
    <row r="2810" spans="2:21" s="1" customFormat="1" ht="15" hidden="1" customHeight="1" x14ac:dyDescent="0.3">
      <c r="B2810" s="4" t="s">
        <v>5331</v>
      </c>
      <c r="C2810" s="4" t="s">
        <v>5375</v>
      </c>
      <c r="D2810" s="3" t="s">
        <v>28</v>
      </c>
      <c r="E2810" s="18">
        <v>1</v>
      </c>
      <c r="F2810" s="18"/>
      <c r="G2810" s="18"/>
      <c r="H2810" s="18"/>
      <c r="I2810" s="18"/>
      <c r="J2810" s="97">
        <f t="shared" si="1640"/>
        <v>1</v>
      </c>
      <c r="K2810" s="3">
        <v>13270.42</v>
      </c>
      <c r="L2810" s="3">
        <f t="shared" si="1641"/>
        <v>13270.42</v>
      </c>
      <c r="M2810" s="3">
        <v>13270.42</v>
      </c>
      <c r="N2810" s="3">
        <f t="shared" si="1642"/>
        <v>13270.42</v>
      </c>
      <c r="O2810" s="3">
        <f t="shared" si="1643"/>
        <v>0</v>
      </c>
      <c r="P2810" s="3">
        <f t="shared" si="1643"/>
        <v>0</v>
      </c>
      <c r="R2810" s="3">
        <f t="shared" si="1644"/>
        <v>0</v>
      </c>
      <c r="S2810" s="3">
        <f t="shared" si="1645"/>
        <v>0</v>
      </c>
      <c r="T2810" s="3">
        <f t="shared" si="1646"/>
        <v>0</v>
      </c>
      <c r="U2810" s="3">
        <f t="shared" si="1647"/>
        <v>0</v>
      </c>
    </row>
    <row r="2811" spans="2:21" s="1" customFormat="1" ht="15" hidden="1" customHeight="1" x14ac:dyDescent="0.3">
      <c r="B2811" s="4" t="s">
        <v>5332</v>
      </c>
      <c r="C2811" s="4" t="s">
        <v>5376</v>
      </c>
      <c r="D2811" s="3" t="s">
        <v>28</v>
      </c>
      <c r="E2811" s="18">
        <v>1</v>
      </c>
      <c r="F2811" s="18"/>
      <c r="G2811" s="18"/>
      <c r="H2811" s="18"/>
      <c r="I2811" s="18"/>
      <c r="J2811" s="97">
        <f t="shared" si="1640"/>
        <v>1</v>
      </c>
      <c r="K2811" s="3">
        <v>10237.5</v>
      </c>
      <c r="L2811" s="3">
        <f t="shared" si="1641"/>
        <v>10237.5</v>
      </c>
      <c r="M2811" s="3">
        <v>10237.5</v>
      </c>
      <c r="N2811" s="3">
        <f t="shared" si="1642"/>
        <v>10237.5</v>
      </c>
      <c r="O2811" s="3">
        <f t="shared" si="1643"/>
        <v>0</v>
      </c>
      <c r="P2811" s="3">
        <f t="shared" si="1643"/>
        <v>0</v>
      </c>
      <c r="R2811" s="3">
        <f t="shared" si="1644"/>
        <v>0</v>
      </c>
      <c r="S2811" s="3">
        <f t="shared" si="1645"/>
        <v>0</v>
      </c>
      <c r="T2811" s="3">
        <f t="shared" si="1646"/>
        <v>0</v>
      </c>
      <c r="U2811" s="3">
        <f t="shared" si="1647"/>
        <v>0</v>
      </c>
    </row>
    <row r="2812" spans="2:21" s="1" customFormat="1" ht="15" hidden="1" customHeight="1" x14ac:dyDescent="0.3">
      <c r="B2812" s="4" t="s">
        <v>5333</v>
      </c>
      <c r="C2812" s="4" t="s">
        <v>5377</v>
      </c>
      <c r="D2812" s="3" t="s">
        <v>28</v>
      </c>
      <c r="E2812" s="18">
        <v>1</v>
      </c>
      <c r="F2812" s="18"/>
      <c r="G2812" s="18"/>
      <c r="H2812" s="18"/>
      <c r="I2812" s="18"/>
      <c r="J2812" s="97">
        <f t="shared" si="1640"/>
        <v>1</v>
      </c>
      <c r="K2812" s="3">
        <v>3256.16</v>
      </c>
      <c r="L2812" s="3">
        <f t="shared" si="1641"/>
        <v>3256.16</v>
      </c>
      <c r="M2812" s="3">
        <v>3256.16</v>
      </c>
      <c r="N2812" s="3">
        <f t="shared" si="1642"/>
        <v>3256.16</v>
      </c>
      <c r="O2812" s="3">
        <f t="shared" si="1643"/>
        <v>0</v>
      </c>
      <c r="P2812" s="3">
        <f t="shared" si="1643"/>
        <v>0</v>
      </c>
      <c r="R2812" s="3">
        <f t="shared" si="1644"/>
        <v>0</v>
      </c>
      <c r="S2812" s="3">
        <f t="shared" si="1645"/>
        <v>0</v>
      </c>
      <c r="T2812" s="3">
        <f t="shared" si="1646"/>
        <v>0</v>
      </c>
      <c r="U2812" s="3">
        <f t="shared" si="1647"/>
        <v>0</v>
      </c>
    </row>
    <row r="2813" spans="2:21" s="1" customFormat="1" ht="15" hidden="1" customHeight="1" x14ac:dyDescent="0.3">
      <c r="B2813" s="4" t="s">
        <v>5334</v>
      </c>
      <c r="C2813" s="4" t="s">
        <v>5378</v>
      </c>
      <c r="D2813" s="3" t="s">
        <v>28</v>
      </c>
      <c r="E2813" s="18">
        <v>1</v>
      </c>
      <c r="F2813" s="18"/>
      <c r="G2813" s="18"/>
      <c r="H2813" s="18"/>
      <c r="I2813" s="18"/>
      <c r="J2813" s="97">
        <f t="shared" si="1640"/>
        <v>1</v>
      </c>
      <c r="K2813" s="3">
        <v>1898.18</v>
      </c>
      <c r="L2813" s="3">
        <f t="shared" si="1641"/>
        <v>1898.18</v>
      </c>
      <c r="M2813" s="3">
        <v>1898.18</v>
      </c>
      <c r="N2813" s="3">
        <f t="shared" si="1642"/>
        <v>1898.18</v>
      </c>
      <c r="O2813" s="3">
        <f t="shared" si="1643"/>
        <v>0</v>
      </c>
      <c r="P2813" s="3">
        <f t="shared" si="1643"/>
        <v>0</v>
      </c>
      <c r="R2813" s="3">
        <f t="shared" si="1644"/>
        <v>0</v>
      </c>
      <c r="S2813" s="3">
        <f t="shared" si="1645"/>
        <v>0</v>
      </c>
      <c r="T2813" s="3">
        <f t="shared" si="1646"/>
        <v>0</v>
      </c>
      <c r="U2813" s="3">
        <f t="shared" si="1647"/>
        <v>0</v>
      </c>
    </row>
    <row r="2814" spans="2:21" s="1" customFormat="1" ht="15" hidden="1" customHeight="1" x14ac:dyDescent="0.3">
      <c r="B2814" s="4" t="s">
        <v>5335</v>
      </c>
      <c r="C2814" s="4" t="s">
        <v>5379</v>
      </c>
      <c r="D2814" s="3" t="s">
        <v>28</v>
      </c>
      <c r="E2814" s="18">
        <v>1</v>
      </c>
      <c r="F2814" s="18"/>
      <c r="G2814" s="18"/>
      <c r="H2814" s="18"/>
      <c r="I2814" s="18"/>
      <c r="J2814" s="97">
        <f t="shared" si="1640"/>
        <v>1</v>
      </c>
      <c r="K2814" s="3">
        <v>5833.72</v>
      </c>
      <c r="L2814" s="3">
        <f t="shared" si="1641"/>
        <v>5833.72</v>
      </c>
      <c r="M2814" s="3">
        <v>5833.72</v>
      </c>
      <c r="N2814" s="3">
        <f t="shared" si="1642"/>
        <v>5833.72</v>
      </c>
      <c r="O2814" s="3">
        <f t="shared" si="1643"/>
        <v>0</v>
      </c>
      <c r="P2814" s="3">
        <f t="shared" si="1643"/>
        <v>0</v>
      </c>
      <c r="R2814" s="3">
        <f t="shared" si="1644"/>
        <v>0</v>
      </c>
      <c r="S2814" s="3">
        <f t="shared" si="1645"/>
        <v>0</v>
      </c>
      <c r="T2814" s="3">
        <f t="shared" si="1646"/>
        <v>0</v>
      </c>
      <c r="U2814" s="3">
        <f t="shared" si="1647"/>
        <v>0</v>
      </c>
    </row>
    <row r="2815" spans="2:21" s="1" customFormat="1" ht="15" hidden="1" customHeight="1" x14ac:dyDescent="0.3">
      <c r="B2815" s="4" t="s">
        <v>5336</v>
      </c>
      <c r="C2815" s="4" t="s">
        <v>5380</v>
      </c>
      <c r="D2815" s="3" t="s">
        <v>28</v>
      </c>
      <c r="E2815" s="18">
        <v>2</v>
      </c>
      <c r="F2815" s="18"/>
      <c r="G2815" s="18"/>
      <c r="H2815" s="18"/>
      <c r="I2815" s="18"/>
      <c r="J2815" s="97">
        <f t="shared" si="1640"/>
        <v>2</v>
      </c>
      <c r="K2815" s="3">
        <v>16275</v>
      </c>
      <c r="L2815" s="3">
        <f t="shared" si="1641"/>
        <v>32550</v>
      </c>
      <c r="M2815" s="3">
        <v>16275</v>
      </c>
      <c r="N2815" s="3">
        <f t="shared" si="1642"/>
        <v>32550</v>
      </c>
      <c r="O2815" s="3">
        <f t="shared" si="1643"/>
        <v>0</v>
      </c>
      <c r="P2815" s="3">
        <f t="shared" si="1643"/>
        <v>0</v>
      </c>
      <c r="R2815" s="3">
        <f t="shared" si="1644"/>
        <v>0</v>
      </c>
      <c r="S2815" s="3">
        <f t="shared" si="1645"/>
        <v>0</v>
      </c>
      <c r="T2815" s="3">
        <f t="shared" si="1646"/>
        <v>0</v>
      </c>
      <c r="U2815" s="3">
        <f t="shared" si="1647"/>
        <v>0</v>
      </c>
    </row>
    <row r="2816" spans="2:21" s="1" customFormat="1" ht="15" hidden="1" customHeight="1" x14ac:dyDescent="0.3">
      <c r="B2816" s="4" t="s">
        <v>5337</v>
      </c>
      <c r="C2816" s="4" t="s">
        <v>5381</v>
      </c>
      <c r="D2816" s="3" t="s">
        <v>28</v>
      </c>
      <c r="E2816" s="18">
        <v>1</v>
      </c>
      <c r="F2816" s="18"/>
      <c r="G2816" s="18"/>
      <c r="H2816" s="18"/>
      <c r="I2816" s="18"/>
      <c r="J2816" s="97">
        <f t="shared" si="1640"/>
        <v>1</v>
      </c>
      <c r="K2816" s="3">
        <v>10017</v>
      </c>
      <c r="L2816" s="3">
        <f t="shared" si="1641"/>
        <v>10017</v>
      </c>
      <c r="M2816" s="3">
        <v>10017</v>
      </c>
      <c r="N2816" s="3">
        <f t="shared" si="1642"/>
        <v>10017</v>
      </c>
      <c r="O2816" s="3">
        <f t="shared" si="1643"/>
        <v>0</v>
      </c>
      <c r="P2816" s="3">
        <f t="shared" si="1643"/>
        <v>0</v>
      </c>
      <c r="R2816" s="3">
        <f t="shared" si="1644"/>
        <v>0</v>
      </c>
      <c r="S2816" s="3">
        <f t="shared" si="1645"/>
        <v>0</v>
      </c>
      <c r="T2816" s="3">
        <f t="shared" si="1646"/>
        <v>0</v>
      </c>
      <c r="U2816" s="3">
        <f t="shared" si="1647"/>
        <v>0</v>
      </c>
    </row>
    <row r="2817" spans="2:21" s="1" customFormat="1" ht="15" hidden="1" customHeight="1" x14ac:dyDescent="0.3">
      <c r="B2817" s="4" t="s">
        <v>5338</v>
      </c>
      <c r="C2817" s="4" t="s">
        <v>5382</v>
      </c>
      <c r="D2817" s="3" t="s">
        <v>28</v>
      </c>
      <c r="E2817" s="18">
        <v>3</v>
      </c>
      <c r="F2817" s="18"/>
      <c r="G2817" s="18"/>
      <c r="H2817" s="18"/>
      <c r="I2817" s="18"/>
      <c r="J2817" s="97">
        <f t="shared" si="1640"/>
        <v>3</v>
      </c>
      <c r="K2817" s="3">
        <v>4625.08</v>
      </c>
      <c r="L2817" s="3">
        <f t="shared" si="1641"/>
        <v>13875.24</v>
      </c>
      <c r="M2817" s="3">
        <v>4625.08</v>
      </c>
      <c r="N2817" s="3">
        <f t="shared" si="1642"/>
        <v>13875.24</v>
      </c>
      <c r="O2817" s="3">
        <f t="shared" si="1643"/>
        <v>0</v>
      </c>
      <c r="P2817" s="3">
        <f t="shared" si="1643"/>
        <v>0</v>
      </c>
      <c r="R2817" s="3">
        <f t="shared" si="1644"/>
        <v>0</v>
      </c>
      <c r="S2817" s="3">
        <f t="shared" si="1645"/>
        <v>0</v>
      </c>
      <c r="T2817" s="3">
        <f t="shared" si="1646"/>
        <v>0</v>
      </c>
      <c r="U2817" s="3">
        <f t="shared" si="1647"/>
        <v>0</v>
      </c>
    </row>
    <row r="2818" spans="2:21" s="1" customFormat="1" ht="15" hidden="1" customHeight="1" x14ac:dyDescent="0.3">
      <c r="B2818" s="4" t="s">
        <v>5339</v>
      </c>
      <c r="C2818" s="4" t="s">
        <v>5383</v>
      </c>
      <c r="D2818" s="3" t="s">
        <v>28</v>
      </c>
      <c r="E2818" s="18">
        <v>1</v>
      </c>
      <c r="F2818" s="18"/>
      <c r="G2818" s="18"/>
      <c r="H2818" s="18"/>
      <c r="I2818" s="18"/>
      <c r="J2818" s="97">
        <f t="shared" si="1640"/>
        <v>1</v>
      </c>
      <c r="K2818" s="3">
        <v>735</v>
      </c>
      <c r="L2818" s="3">
        <f t="shared" si="1641"/>
        <v>735</v>
      </c>
      <c r="M2818" s="3">
        <v>735</v>
      </c>
      <c r="N2818" s="3">
        <f t="shared" si="1642"/>
        <v>735</v>
      </c>
      <c r="O2818" s="3">
        <f t="shared" si="1643"/>
        <v>0</v>
      </c>
      <c r="P2818" s="3">
        <f t="shared" si="1643"/>
        <v>0</v>
      </c>
      <c r="R2818" s="3">
        <f t="shared" si="1644"/>
        <v>0</v>
      </c>
      <c r="S2818" s="3">
        <f t="shared" si="1645"/>
        <v>0</v>
      </c>
      <c r="T2818" s="3">
        <f t="shared" si="1646"/>
        <v>0</v>
      </c>
      <c r="U2818" s="3">
        <f t="shared" si="1647"/>
        <v>0</v>
      </c>
    </row>
    <row r="2819" spans="2:21" s="1" customFormat="1" ht="15" hidden="1" customHeight="1" x14ac:dyDescent="0.3">
      <c r="B2819" s="4" t="s">
        <v>5340</v>
      </c>
      <c r="C2819" s="4" t="s">
        <v>5384</v>
      </c>
      <c r="D2819" s="3" t="s">
        <v>28</v>
      </c>
      <c r="E2819" s="18">
        <v>12</v>
      </c>
      <c r="F2819" s="18"/>
      <c r="G2819" s="18"/>
      <c r="H2819" s="18"/>
      <c r="I2819" s="18"/>
      <c r="J2819" s="97">
        <f t="shared" si="1640"/>
        <v>12</v>
      </c>
      <c r="K2819" s="3">
        <v>4344.57</v>
      </c>
      <c r="L2819" s="3">
        <f t="shared" si="1641"/>
        <v>52134.84</v>
      </c>
      <c r="M2819" s="3">
        <v>4344.57</v>
      </c>
      <c r="N2819" s="3">
        <f t="shared" si="1642"/>
        <v>52134.84</v>
      </c>
      <c r="O2819" s="3">
        <f t="shared" si="1643"/>
        <v>0</v>
      </c>
      <c r="P2819" s="3">
        <f t="shared" si="1643"/>
        <v>0</v>
      </c>
      <c r="R2819" s="3">
        <f t="shared" si="1644"/>
        <v>0</v>
      </c>
      <c r="S2819" s="3">
        <f t="shared" si="1645"/>
        <v>0</v>
      </c>
      <c r="T2819" s="3">
        <f t="shared" si="1646"/>
        <v>0</v>
      </c>
      <c r="U2819" s="3">
        <f t="shared" si="1647"/>
        <v>0</v>
      </c>
    </row>
    <row r="2820" spans="2:21" s="1" customFormat="1" ht="15" hidden="1" customHeight="1" x14ac:dyDescent="0.3">
      <c r="B2820" s="4" t="s">
        <v>5341</v>
      </c>
      <c r="C2820" s="4" t="s">
        <v>5385</v>
      </c>
      <c r="D2820" s="3" t="s">
        <v>28</v>
      </c>
      <c r="E2820" s="18">
        <v>2</v>
      </c>
      <c r="F2820" s="18"/>
      <c r="G2820" s="18"/>
      <c r="H2820" s="18"/>
      <c r="I2820" s="18"/>
      <c r="J2820" s="97">
        <f t="shared" si="1640"/>
        <v>2</v>
      </c>
      <c r="K2820" s="3">
        <v>12747.26</v>
      </c>
      <c r="L2820" s="3">
        <f t="shared" si="1641"/>
        <v>25494.52</v>
      </c>
      <c r="M2820" s="3">
        <v>12747.26</v>
      </c>
      <c r="N2820" s="3">
        <f t="shared" si="1642"/>
        <v>25494.52</v>
      </c>
      <c r="O2820" s="3">
        <f t="shared" si="1643"/>
        <v>0</v>
      </c>
      <c r="P2820" s="3">
        <f t="shared" si="1643"/>
        <v>0</v>
      </c>
      <c r="R2820" s="3">
        <f t="shared" si="1644"/>
        <v>0</v>
      </c>
      <c r="S2820" s="3">
        <f t="shared" si="1645"/>
        <v>0</v>
      </c>
      <c r="T2820" s="3">
        <f t="shared" si="1646"/>
        <v>0</v>
      </c>
      <c r="U2820" s="3">
        <f t="shared" si="1647"/>
        <v>0</v>
      </c>
    </row>
    <row r="2821" spans="2:21" s="1" customFormat="1" ht="15" hidden="1" customHeight="1" x14ac:dyDescent="0.3">
      <c r="B2821" s="4" t="s">
        <v>5342</v>
      </c>
      <c r="C2821" s="4" t="s">
        <v>5386</v>
      </c>
      <c r="D2821" s="3" t="s">
        <v>28</v>
      </c>
      <c r="E2821" s="18">
        <v>1</v>
      </c>
      <c r="F2821" s="18"/>
      <c r="G2821" s="18"/>
      <c r="H2821" s="18"/>
      <c r="I2821" s="18"/>
      <c r="J2821" s="97">
        <f t="shared" si="1640"/>
        <v>1</v>
      </c>
      <c r="K2821" s="3">
        <v>12337.5</v>
      </c>
      <c r="L2821" s="3">
        <f t="shared" si="1641"/>
        <v>12337.5</v>
      </c>
      <c r="M2821" s="3">
        <v>12337.5</v>
      </c>
      <c r="N2821" s="3">
        <f t="shared" si="1642"/>
        <v>12337.5</v>
      </c>
      <c r="O2821" s="3">
        <f t="shared" si="1643"/>
        <v>0</v>
      </c>
      <c r="P2821" s="3">
        <f t="shared" si="1643"/>
        <v>0</v>
      </c>
      <c r="R2821" s="3">
        <f t="shared" si="1644"/>
        <v>0</v>
      </c>
      <c r="S2821" s="3">
        <f t="shared" si="1645"/>
        <v>0</v>
      </c>
      <c r="T2821" s="3">
        <f t="shared" si="1646"/>
        <v>0</v>
      </c>
      <c r="U2821" s="3">
        <f t="shared" si="1647"/>
        <v>0</v>
      </c>
    </row>
    <row r="2822" spans="2:21" s="1" customFormat="1" ht="15" hidden="1" customHeight="1" x14ac:dyDescent="0.3">
      <c r="B2822" s="4" t="s">
        <v>5343</v>
      </c>
      <c r="C2822" s="4" t="s">
        <v>5387</v>
      </c>
      <c r="D2822" s="3" t="s">
        <v>28</v>
      </c>
      <c r="E2822" s="18">
        <v>1</v>
      </c>
      <c r="F2822" s="18"/>
      <c r="G2822" s="18"/>
      <c r="H2822" s="18"/>
      <c r="I2822" s="18"/>
      <c r="J2822" s="97">
        <f t="shared" si="1640"/>
        <v>1</v>
      </c>
      <c r="K2822" s="3">
        <v>9424.43</v>
      </c>
      <c r="L2822" s="3">
        <f t="shared" si="1641"/>
        <v>9424.43</v>
      </c>
      <c r="M2822" s="3">
        <v>9424.43</v>
      </c>
      <c r="N2822" s="3">
        <f t="shared" si="1642"/>
        <v>9424.43</v>
      </c>
      <c r="O2822" s="3">
        <f t="shared" si="1643"/>
        <v>0</v>
      </c>
      <c r="P2822" s="3">
        <f t="shared" si="1643"/>
        <v>0</v>
      </c>
      <c r="R2822" s="3">
        <f t="shared" si="1644"/>
        <v>0</v>
      </c>
      <c r="S2822" s="3">
        <f t="shared" si="1645"/>
        <v>0</v>
      </c>
      <c r="T2822" s="3">
        <f t="shared" si="1646"/>
        <v>0</v>
      </c>
      <c r="U2822" s="3">
        <f t="shared" si="1647"/>
        <v>0</v>
      </c>
    </row>
    <row r="2823" spans="2:21" s="1" customFormat="1" ht="15" hidden="1" customHeight="1" x14ac:dyDescent="0.3">
      <c r="B2823" s="4" t="s">
        <v>5344</v>
      </c>
      <c r="C2823" s="4" t="s">
        <v>5388</v>
      </c>
      <c r="D2823" s="3" t="s">
        <v>28</v>
      </c>
      <c r="E2823" s="18">
        <v>1</v>
      </c>
      <c r="F2823" s="18"/>
      <c r="G2823" s="18"/>
      <c r="H2823" s="18"/>
      <c r="I2823" s="18"/>
      <c r="J2823" s="97">
        <f t="shared" ref="J2823:J2849" si="1648">SUM(E2823:I2823)</f>
        <v>1</v>
      </c>
      <c r="K2823" s="3">
        <v>1228.5</v>
      </c>
      <c r="L2823" s="3">
        <f t="shared" si="1641"/>
        <v>1228.5</v>
      </c>
      <c r="M2823" s="3">
        <v>1228.5</v>
      </c>
      <c r="N2823" s="3">
        <f t="shared" si="1642"/>
        <v>1228.5</v>
      </c>
      <c r="O2823" s="3">
        <f t="shared" si="1643"/>
        <v>0</v>
      </c>
      <c r="P2823" s="3">
        <f t="shared" si="1643"/>
        <v>0</v>
      </c>
      <c r="R2823" s="3">
        <f t="shared" ref="R2823:R2849" si="1649">+ROUND($K2823*F2823,2)</f>
        <v>0</v>
      </c>
      <c r="S2823" s="3">
        <f t="shared" ref="S2823:S2849" si="1650">+ROUND($K2823*G2823,2)</f>
        <v>0</v>
      </c>
      <c r="T2823" s="3">
        <f t="shared" ref="T2823:T2849" si="1651">+ROUND($K2823*H2823,2)</f>
        <v>0</v>
      </c>
      <c r="U2823" s="3">
        <f t="shared" ref="U2823:U2849" si="1652">+ROUND($K2823*I2823,2)</f>
        <v>0</v>
      </c>
    </row>
    <row r="2824" spans="2:21" s="1" customFormat="1" ht="15" hidden="1" customHeight="1" x14ac:dyDescent="0.3">
      <c r="B2824" s="4" t="s">
        <v>5345</v>
      </c>
      <c r="C2824" s="4" t="s">
        <v>5389</v>
      </c>
      <c r="D2824" s="3" t="s">
        <v>28</v>
      </c>
      <c r="E2824" s="18">
        <v>3</v>
      </c>
      <c r="F2824" s="18"/>
      <c r="G2824" s="18"/>
      <c r="H2824" s="18"/>
      <c r="I2824" s="18"/>
      <c r="J2824" s="97">
        <f t="shared" si="1648"/>
        <v>3</v>
      </c>
      <c r="K2824" s="3">
        <v>4377.66</v>
      </c>
      <c r="L2824" s="3">
        <f t="shared" si="1641"/>
        <v>13132.98</v>
      </c>
      <c r="M2824" s="3">
        <v>4377.66</v>
      </c>
      <c r="N2824" s="3">
        <f t="shared" si="1642"/>
        <v>13132.98</v>
      </c>
      <c r="O2824" s="3">
        <f t="shared" si="1643"/>
        <v>0</v>
      </c>
      <c r="P2824" s="3">
        <f t="shared" si="1643"/>
        <v>0</v>
      </c>
      <c r="R2824" s="3">
        <f t="shared" si="1649"/>
        <v>0</v>
      </c>
      <c r="S2824" s="3">
        <f t="shared" si="1650"/>
        <v>0</v>
      </c>
      <c r="T2824" s="3">
        <f t="shared" si="1651"/>
        <v>0</v>
      </c>
      <c r="U2824" s="3">
        <f t="shared" si="1652"/>
        <v>0</v>
      </c>
    </row>
    <row r="2825" spans="2:21" s="1" customFormat="1" ht="15" hidden="1" customHeight="1" x14ac:dyDescent="0.3">
      <c r="B2825" s="4" t="s">
        <v>5346</v>
      </c>
      <c r="C2825" s="4" t="s">
        <v>5390</v>
      </c>
      <c r="D2825" s="3" t="s">
        <v>28</v>
      </c>
      <c r="E2825" s="18">
        <v>2</v>
      </c>
      <c r="F2825" s="18"/>
      <c r="G2825" s="18"/>
      <c r="H2825" s="18"/>
      <c r="I2825" s="18"/>
      <c r="J2825" s="97">
        <f t="shared" si="1648"/>
        <v>2</v>
      </c>
      <c r="K2825" s="3">
        <v>8411.25</v>
      </c>
      <c r="L2825" s="3">
        <f t="shared" si="1641"/>
        <v>16822.5</v>
      </c>
      <c r="M2825" s="3">
        <v>8411.25</v>
      </c>
      <c r="N2825" s="3">
        <f t="shared" si="1642"/>
        <v>16822.5</v>
      </c>
      <c r="O2825" s="3">
        <f t="shared" si="1643"/>
        <v>0</v>
      </c>
      <c r="P2825" s="3">
        <f t="shared" si="1643"/>
        <v>0</v>
      </c>
      <c r="R2825" s="3">
        <f t="shared" si="1649"/>
        <v>0</v>
      </c>
      <c r="S2825" s="3">
        <f t="shared" si="1650"/>
        <v>0</v>
      </c>
      <c r="T2825" s="3">
        <f t="shared" si="1651"/>
        <v>0</v>
      </c>
      <c r="U2825" s="3">
        <f t="shared" si="1652"/>
        <v>0</v>
      </c>
    </row>
    <row r="2826" spans="2:21" s="1" customFormat="1" ht="15" hidden="1" customHeight="1" x14ac:dyDescent="0.3">
      <c r="B2826" s="4" t="s">
        <v>5347</v>
      </c>
      <c r="C2826" s="4" t="s">
        <v>5391</v>
      </c>
      <c r="D2826" s="3" t="s">
        <v>28</v>
      </c>
      <c r="E2826" s="18">
        <v>1</v>
      </c>
      <c r="F2826" s="18"/>
      <c r="G2826" s="18"/>
      <c r="H2826" s="18"/>
      <c r="I2826" s="18"/>
      <c r="J2826" s="97">
        <f t="shared" si="1648"/>
        <v>1</v>
      </c>
      <c r="K2826" s="3">
        <v>1523.05</v>
      </c>
      <c r="L2826" s="3">
        <f t="shared" si="1641"/>
        <v>1523.05</v>
      </c>
      <c r="M2826" s="3">
        <v>1523.05</v>
      </c>
      <c r="N2826" s="3">
        <f t="shared" si="1642"/>
        <v>1523.05</v>
      </c>
      <c r="O2826" s="3">
        <f t="shared" si="1643"/>
        <v>0</v>
      </c>
      <c r="P2826" s="3">
        <f t="shared" si="1643"/>
        <v>0</v>
      </c>
      <c r="R2826" s="3">
        <f t="shared" si="1649"/>
        <v>0</v>
      </c>
      <c r="S2826" s="3">
        <f t="shared" si="1650"/>
        <v>0</v>
      </c>
      <c r="T2826" s="3">
        <f t="shared" si="1651"/>
        <v>0</v>
      </c>
      <c r="U2826" s="3">
        <f t="shared" si="1652"/>
        <v>0</v>
      </c>
    </row>
    <row r="2827" spans="2:21" s="1" customFormat="1" ht="15" hidden="1" customHeight="1" x14ac:dyDescent="0.3">
      <c r="B2827" s="4" t="s">
        <v>5348</v>
      </c>
      <c r="C2827" s="4" t="s">
        <v>5392</v>
      </c>
      <c r="D2827" s="3" t="s">
        <v>28</v>
      </c>
      <c r="E2827" s="18">
        <v>1</v>
      </c>
      <c r="F2827" s="18"/>
      <c r="G2827" s="18"/>
      <c r="H2827" s="18"/>
      <c r="I2827" s="18"/>
      <c r="J2827" s="97">
        <f t="shared" si="1648"/>
        <v>1</v>
      </c>
      <c r="K2827" s="3">
        <v>2808.33</v>
      </c>
      <c r="L2827" s="3">
        <f t="shared" si="1641"/>
        <v>2808.33</v>
      </c>
      <c r="M2827" s="3">
        <v>2808.33</v>
      </c>
      <c r="N2827" s="3">
        <f t="shared" si="1642"/>
        <v>2808.33</v>
      </c>
      <c r="O2827" s="3">
        <f t="shared" si="1643"/>
        <v>0</v>
      </c>
      <c r="P2827" s="3">
        <f t="shared" si="1643"/>
        <v>0</v>
      </c>
      <c r="R2827" s="3">
        <f t="shared" si="1649"/>
        <v>0</v>
      </c>
      <c r="S2827" s="3">
        <f t="shared" si="1650"/>
        <v>0</v>
      </c>
      <c r="T2827" s="3">
        <f t="shared" si="1651"/>
        <v>0</v>
      </c>
      <c r="U2827" s="3">
        <f t="shared" si="1652"/>
        <v>0</v>
      </c>
    </row>
    <row r="2828" spans="2:21" s="1" customFormat="1" ht="15" hidden="1" customHeight="1" x14ac:dyDescent="0.3">
      <c r="B2828" s="4" t="s">
        <v>5349</v>
      </c>
      <c r="C2828" s="4" t="s">
        <v>5393</v>
      </c>
      <c r="D2828" s="3" t="s">
        <v>28</v>
      </c>
      <c r="E2828" s="18">
        <v>1</v>
      </c>
      <c r="F2828" s="18"/>
      <c r="G2828" s="18"/>
      <c r="H2828" s="18"/>
      <c r="I2828" s="18"/>
      <c r="J2828" s="97">
        <f t="shared" si="1648"/>
        <v>1</v>
      </c>
      <c r="K2828" s="3">
        <v>19758.599999999999</v>
      </c>
      <c r="L2828" s="3">
        <f t="shared" si="1641"/>
        <v>19758.599999999999</v>
      </c>
      <c r="M2828" s="3">
        <v>19758.599999999999</v>
      </c>
      <c r="N2828" s="3">
        <f t="shared" si="1642"/>
        <v>19758.599999999999</v>
      </c>
      <c r="O2828" s="3">
        <f t="shared" si="1643"/>
        <v>0</v>
      </c>
      <c r="P2828" s="3">
        <f t="shared" si="1643"/>
        <v>0</v>
      </c>
      <c r="R2828" s="3">
        <f t="shared" si="1649"/>
        <v>0</v>
      </c>
      <c r="S2828" s="3">
        <f t="shared" si="1650"/>
        <v>0</v>
      </c>
      <c r="T2828" s="3">
        <f t="shared" si="1651"/>
        <v>0</v>
      </c>
      <c r="U2828" s="3">
        <f t="shared" si="1652"/>
        <v>0</v>
      </c>
    </row>
    <row r="2829" spans="2:21" s="1" customFormat="1" ht="15" hidden="1" customHeight="1" x14ac:dyDescent="0.3">
      <c r="B2829" s="4" t="s">
        <v>5350</v>
      </c>
      <c r="C2829" s="4" t="s">
        <v>5394</v>
      </c>
      <c r="D2829" s="3" t="s">
        <v>28</v>
      </c>
      <c r="E2829" s="18">
        <v>1</v>
      </c>
      <c r="F2829" s="18"/>
      <c r="G2829" s="18"/>
      <c r="H2829" s="18"/>
      <c r="I2829" s="18"/>
      <c r="J2829" s="97">
        <f t="shared" si="1648"/>
        <v>1</v>
      </c>
      <c r="K2829" s="3">
        <v>23625</v>
      </c>
      <c r="L2829" s="3">
        <f t="shared" si="1641"/>
        <v>23625</v>
      </c>
      <c r="M2829" s="3">
        <v>23625</v>
      </c>
      <c r="N2829" s="3">
        <f t="shared" si="1642"/>
        <v>23625</v>
      </c>
      <c r="O2829" s="3">
        <f t="shared" si="1643"/>
        <v>0</v>
      </c>
      <c r="P2829" s="3">
        <f t="shared" si="1643"/>
        <v>0</v>
      </c>
      <c r="R2829" s="3">
        <f t="shared" si="1649"/>
        <v>0</v>
      </c>
      <c r="S2829" s="3">
        <f t="shared" si="1650"/>
        <v>0</v>
      </c>
      <c r="T2829" s="3">
        <f t="shared" si="1651"/>
        <v>0</v>
      </c>
      <c r="U2829" s="3">
        <f t="shared" si="1652"/>
        <v>0</v>
      </c>
    </row>
    <row r="2830" spans="2:21" s="1" customFormat="1" ht="15" hidden="1" customHeight="1" x14ac:dyDescent="0.3">
      <c r="B2830" s="4" t="s">
        <v>5351</v>
      </c>
      <c r="C2830" s="4" t="s">
        <v>5395</v>
      </c>
      <c r="D2830" s="3" t="s">
        <v>28</v>
      </c>
      <c r="E2830" s="18">
        <v>1</v>
      </c>
      <c r="F2830" s="18"/>
      <c r="G2830" s="18"/>
      <c r="H2830" s="18"/>
      <c r="I2830" s="18"/>
      <c r="J2830" s="97">
        <f t="shared" si="1648"/>
        <v>1</v>
      </c>
      <c r="K2830" s="3">
        <v>3985</v>
      </c>
      <c r="L2830" s="3">
        <f t="shared" si="1641"/>
        <v>3985</v>
      </c>
      <c r="M2830" s="3">
        <v>3985</v>
      </c>
      <c r="N2830" s="3">
        <f t="shared" si="1642"/>
        <v>3985</v>
      </c>
      <c r="O2830" s="3">
        <f t="shared" si="1643"/>
        <v>0</v>
      </c>
      <c r="P2830" s="3">
        <f t="shared" si="1643"/>
        <v>0</v>
      </c>
      <c r="R2830" s="3">
        <f t="shared" si="1649"/>
        <v>0</v>
      </c>
      <c r="S2830" s="3">
        <f t="shared" si="1650"/>
        <v>0</v>
      </c>
      <c r="T2830" s="3">
        <f t="shared" si="1651"/>
        <v>0</v>
      </c>
      <c r="U2830" s="3">
        <f t="shared" si="1652"/>
        <v>0</v>
      </c>
    </row>
    <row r="2831" spans="2:21" s="1" customFormat="1" ht="15" hidden="1" customHeight="1" x14ac:dyDescent="0.3">
      <c r="B2831" s="4" t="s">
        <v>5352</v>
      </c>
      <c r="C2831" s="4" t="s">
        <v>5396</v>
      </c>
      <c r="D2831" s="3" t="s">
        <v>28</v>
      </c>
      <c r="E2831" s="18">
        <v>1</v>
      </c>
      <c r="F2831" s="18"/>
      <c r="G2831" s="18"/>
      <c r="H2831" s="18"/>
      <c r="I2831" s="18"/>
      <c r="J2831" s="97">
        <f t="shared" si="1648"/>
        <v>1</v>
      </c>
      <c r="K2831" s="3">
        <v>5775</v>
      </c>
      <c r="L2831" s="3">
        <f t="shared" si="1641"/>
        <v>5775</v>
      </c>
      <c r="M2831" s="3">
        <v>5775</v>
      </c>
      <c r="N2831" s="3">
        <f t="shared" si="1642"/>
        <v>5775</v>
      </c>
      <c r="O2831" s="3">
        <f t="shared" si="1643"/>
        <v>0</v>
      </c>
      <c r="P2831" s="3">
        <f t="shared" si="1643"/>
        <v>0</v>
      </c>
      <c r="R2831" s="3">
        <f t="shared" si="1649"/>
        <v>0</v>
      </c>
      <c r="S2831" s="3">
        <f t="shared" si="1650"/>
        <v>0</v>
      </c>
      <c r="T2831" s="3">
        <f t="shared" si="1651"/>
        <v>0</v>
      </c>
      <c r="U2831" s="3">
        <f t="shared" si="1652"/>
        <v>0</v>
      </c>
    </row>
    <row r="2832" spans="2:21" s="1" customFormat="1" ht="15" hidden="1" customHeight="1" x14ac:dyDescent="0.3">
      <c r="B2832" s="4" t="s">
        <v>5353</v>
      </c>
      <c r="C2832" s="4" t="s">
        <v>5397</v>
      </c>
      <c r="D2832" s="3" t="s">
        <v>28</v>
      </c>
      <c r="E2832" s="18">
        <v>1</v>
      </c>
      <c r="F2832" s="18"/>
      <c r="G2832" s="18"/>
      <c r="H2832" s="18"/>
      <c r="I2832" s="18"/>
      <c r="J2832" s="97">
        <f t="shared" si="1648"/>
        <v>1</v>
      </c>
      <c r="K2832" s="3">
        <v>29750</v>
      </c>
      <c r="L2832" s="3">
        <f t="shared" si="1641"/>
        <v>29750</v>
      </c>
      <c r="M2832" s="3">
        <v>29750</v>
      </c>
      <c r="N2832" s="3">
        <f t="shared" si="1642"/>
        <v>29750</v>
      </c>
      <c r="O2832" s="3">
        <f t="shared" si="1643"/>
        <v>0</v>
      </c>
      <c r="P2832" s="3">
        <f t="shared" si="1643"/>
        <v>0</v>
      </c>
      <c r="R2832" s="3">
        <f t="shared" si="1649"/>
        <v>0</v>
      </c>
      <c r="S2832" s="3">
        <f t="shared" si="1650"/>
        <v>0</v>
      </c>
      <c r="T2832" s="3">
        <f t="shared" si="1651"/>
        <v>0</v>
      </c>
      <c r="U2832" s="3">
        <f t="shared" si="1652"/>
        <v>0</v>
      </c>
    </row>
    <row r="2833" spans="2:21" s="1" customFormat="1" ht="15" hidden="1" customHeight="1" x14ac:dyDescent="0.3">
      <c r="B2833" s="4" t="s">
        <v>5354</v>
      </c>
      <c r="C2833" s="4" t="s">
        <v>5398</v>
      </c>
      <c r="D2833" s="3" t="s">
        <v>28</v>
      </c>
      <c r="E2833" s="18">
        <v>1</v>
      </c>
      <c r="F2833" s="18"/>
      <c r="G2833" s="18"/>
      <c r="H2833" s="18"/>
      <c r="I2833" s="18"/>
      <c r="J2833" s="97">
        <f t="shared" si="1648"/>
        <v>1</v>
      </c>
      <c r="K2833" s="3">
        <v>37250</v>
      </c>
      <c r="L2833" s="3">
        <f t="shared" si="1641"/>
        <v>37250</v>
      </c>
      <c r="M2833" s="3">
        <v>37250</v>
      </c>
      <c r="N2833" s="3">
        <f t="shared" si="1642"/>
        <v>37250</v>
      </c>
      <c r="O2833" s="3">
        <f t="shared" si="1643"/>
        <v>0</v>
      </c>
      <c r="P2833" s="3">
        <f t="shared" si="1643"/>
        <v>0</v>
      </c>
      <c r="R2833" s="3">
        <f t="shared" si="1649"/>
        <v>0</v>
      </c>
      <c r="S2833" s="3">
        <f t="shared" si="1650"/>
        <v>0</v>
      </c>
      <c r="T2833" s="3">
        <f t="shared" si="1651"/>
        <v>0</v>
      </c>
      <c r="U2833" s="3">
        <f t="shared" si="1652"/>
        <v>0</v>
      </c>
    </row>
    <row r="2834" spans="2:21" s="1" customFormat="1" ht="15" hidden="1" customHeight="1" x14ac:dyDescent="0.3">
      <c r="B2834" s="4" t="s">
        <v>5355</v>
      </c>
      <c r="C2834" s="4" t="s">
        <v>5399</v>
      </c>
      <c r="D2834" s="3" t="s">
        <v>28</v>
      </c>
      <c r="E2834" s="18">
        <v>15</v>
      </c>
      <c r="F2834" s="18"/>
      <c r="G2834" s="18"/>
      <c r="H2834" s="18"/>
      <c r="I2834" s="18"/>
      <c r="J2834" s="97">
        <f t="shared" si="1648"/>
        <v>15</v>
      </c>
      <c r="K2834" s="3">
        <v>2346.7800000000002</v>
      </c>
      <c r="L2834" s="3">
        <f t="shared" si="1641"/>
        <v>35201.699999999997</v>
      </c>
      <c r="M2834" s="3">
        <v>2346.7800000000002</v>
      </c>
      <c r="N2834" s="3">
        <f t="shared" si="1642"/>
        <v>35201.699999999997</v>
      </c>
      <c r="O2834" s="3">
        <f t="shared" si="1643"/>
        <v>0</v>
      </c>
      <c r="P2834" s="3">
        <f t="shared" si="1643"/>
        <v>0</v>
      </c>
      <c r="R2834" s="3">
        <f t="shared" si="1649"/>
        <v>0</v>
      </c>
      <c r="S2834" s="3">
        <f t="shared" si="1650"/>
        <v>0</v>
      </c>
      <c r="T2834" s="3">
        <f t="shared" si="1651"/>
        <v>0</v>
      </c>
      <c r="U2834" s="3">
        <f t="shared" si="1652"/>
        <v>0</v>
      </c>
    </row>
    <row r="2835" spans="2:21" s="1" customFormat="1" ht="15" hidden="1" customHeight="1" x14ac:dyDescent="0.3">
      <c r="B2835" s="4" t="s">
        <v>5356</v>
      </c>
      <c r="C2835" s="4" t="s">
        <v>5400</v>
      </c>
      <c r="D2835" s="3" t="s">
        <v>28</v>
      </c>
      <c r="E2835" s="18">
        <v>1</v>
      </c>
      <c r="F2835" s="18"/>
      <c r="G2835" s="18"/>
      <c r="H2835" s="18"/>
      <c r="I2835" s="18"/>
      <c r="J2835" s="97">
        <f t="shared" si="1648"/>
        <v>1</v>
      </c>
      <c r="K2835" s="3">
        <v>2797.1</v>
      </c>
      <c r="L2835" s="3">
        <f t="shared" si="1641"/>
        <v>2797.1</v>
      </c>
      <c r="M2835" s="3">
        <v>2797.1</v>
      </c>
      <c r="N2835" s="3">
        <f t="shared" si="1642"/>
        <v>2797.1</v>
      </c>
      <c r="O2835" s="3">
        <f t="shared" si="1643"/>
        <v>0</v>
      </c>
      <c r="P2835" s="3">
        <f t="shared" si="1643"/>
        <v>0</v>
      </c>
      <c r="R2835" s="3">
        <f t="shared" si="1649"/>
        <v>0</v>
      </c>
      <c r="S2835" s="3">
        <f t="shared" si="1650"/>
        <v>0</v>
      </c>
      <c r="T2835" s="3">
        <f t="shared" si="1651"/>
        <v>0</v>
      </c>
      <c r="U2835" s="3">
        <f t="shared" si="1652"/>
        <v>0</v>
      </c>
    </row>
    <row r="2836" spans="2:21" s="1" customFormat="1" ht="15" hidden="1" customHeight="1" x14ac:dyDescent="0.3">
      <c r="B2836" s="4" t="s">
        <v>5357</v>
      </c>
      <c r="C2836" s="4" t="s">
        <v>5401</v>
      </c>
      <c r="D2836" s="3" t="s">
        <v>28</v>
      </c>
      <c r="E2836" s="18">
        <v>1</v>
      </c>
      <c r="F2836" s="18"/>
      <c r="G2836" s="18"/>
      <c r="H2836" s="18"/>
      <c r="I2836" s="18"/>
      <c r="J2836" s="97">
        <f t="shared" si="1648"/>
        <v>1</v>
      </c>
      <c r="K2836" s="3">
        <v>39513.33</v>
      </c>
      <c r="L2836" s="3">
        <f t="shared" si="1641"/>
        <v>39513.33</v>
      </c>
      <c r="M2836" s="3">
        <v>39513.33</v>
      </c>
      <c r="N2836" s="3">
        <f t="shared" si="1642"/>
        <v>39513.33</v>
      </c>
      <c r="O2836" s="3">
        <f t="shared" si="1643"/>
        <v>0</v>
      </c>
      <c r="P2836" s="3">
        <f t="shared" si="1643"/>
        <v>0</v>
      </c>
      <c r="R2836" s="3">
        <f t="shared" si="1649"/>
        <v>0</v>
      </c>
      <c r="S2836" s="3">
        <f t="shared" si="1650"/>
        <v>0</v>
      </c>
      <c r="T2836" s="3">
        <f t="shared" si="1651"/>
        <v>0</v>
      </c>
      <c r="U2836" s="3">
        <f t="shared" si="1652"/>
        <v>0</v>
      </c>
    </row>
    <row r="2837" spans="2:21" s="1" customFormat="1" ht="15" hidden="1" customHeight="1" x14ac:dyDescent="0.3">
      <c r="B2837" s="4" t="s">
        <v>5358</v>
      </c>
      <c r="C2837" s="4" t="s">
        <v>5402</v>
      </c>
      <c r="D2837" s="3" t="s">
        <v>28</v>
      </c>
      <c r="E2837" s="18">
        <v>1</v>
      </c>
      <c r="F2837" s="18"/>
      <c r="G2837" s="18"/>
      <c r="H2837" s="18"/>
      <c r="I2837" s="18"/>
      <c r="J2837" s="97">
        <f t="shared" si="1648"/>
        <v>1</v>
      </c>
      <c r="K2837" s="3">
        <v>6142.5</v>
      </c>
      <c r="L2837" s="3">
        <f t="shared" si="1641"/>
        <v>6142.5</v>
      </c>
      <c r="M2837" s="3">
        <v>6142.5</v>
      </c>
      <c r="N2837" s="3">
        <f t="shared" si="1642"/>
        <v>6142.5</v>
      </c>
      <c r="O2837" s="3">
        <f t="shared" si="1643"/>
        <v>0</v>
      </c>
      <c r="P2837" s="3">
        <f t="shared" si="1643"/>
        <v>0</v>
      </c>
      <c r="R2837" s="3">
        <f t="shared" si="1649"/>
        <v>0</v>
      </c>
      <c r="S2837" s="3">
        <f t="shared" si="1650"/>
        <v>0</v>
      </c>
      <c r="T2837" s="3">
        <f t="shared" si="1651"/>
        <v>0</v>
      </c>
      <c r="U2837" s="3">
        <f t="shared" si="1652"/>
        <v>0</v>
      </c>
    </row>
    <row r="2838" spans="2:21" s="1" customFormat="1" ht="15" hidden="1" customHeight="1" x14ac:dyDescent="0.3">
      <c r="B2838" s="4" t="s">
        <v>5359</v>
      </c>
      <c r="C2838" s="4" t="s">
        <v>5403</v>
      </c>
      <c r="D2838" s="3" t="s">
        <v>28</v>
      </c>
      <c r="E2838" s="18">
        <v>2</v>
      </c>
      <c r="F2838" s="18"/>
      <c r="G2838" s="18"/>
      <c r="H2838" s="18"/>
      <c r="I2838" s="18"/>
      <c r="J2838" s="97">
        <f t="shared" si="1648"/>
        <v>2</v>
      </c>
      <c r="K2838" s="3">
        <v>8065.18</v>
      </c>
      <c r="L2838" s="3">
        <f t="shared" si="1641"/>
        <v>16130.36</v>
      </c>
      <c r="M2838" s="3">
        <v>8065.18</v>
      </c>
      <c r="N2838" s="3">
        <f t="shared" si="1642"/>
        <v>16130.36</v>
      </c>
      <c r="O2838" s="3">
        <f t="shared" si="1643"/>
        <v>0</v>
      </c>
      <c r="P2838" s="3">
        <f t="shared" si="1643"/>
        <v>0</v>
      </c>
      <c r="R2838" s="3">
        <f t="shared" si="1649"/>
        <v>0</v>
      </c>
      <c r="S2838" s="3">
        <f t="shared" si="1650"/>
        <v>0</v>
      </c>
      <c r="T2838" s="3">
        <f t="shared" si="1651"/>
        <v>0</v>
      </c>
      <c r="U2838" s="3">
        <f t="shared" si="1652"/>
        <v>0</v>
      </c>
    </row>
    <row r="2839" spans="2:21" s="1" customFormat="1" ht="15" hidden="1" customHeight="1" x14ac:dyDescent="0.3">
      <c r="B2839" s="4" t="s">
        <v>5360</v>
      </c>
      <c r="C2839" s="4" t="s">
        <v>5404</v>
      </c>
      <c r="D2839" s="3" t="s">
        <v>28</v>
      </c>
      <c r="E2839" s="18">
        <v>1</v>
      </c>
      <c r="F2839" s="18"/>
      <c r="G2839" s="18"/>
      <c r="H2839" s="18"/>
      <c r="I2839" s="18"/>
      <c r="J2839" s="97">
        <f t="shared" si="1648"/>
        <v>1</v>
      </c>
      <c r="K2839" s="3">
        <v>17719.54</v>
      </c>
      <c r="L2839" s="3">
        <f t="shared" si="1641"/>
        <v>17719.54</v>
      </c>
      <c r="M2839" s="3">
        <v>17719.54</v>
      </c>
      <c r="N2839" s="3">
        <f t="shared" si="1642"/>
        <v>17719.54</v>
      </c>
      <c r="O2839" s="3">
        <f t="shared" si="1643"/>
        <v>0</v>
      </c>
      <c r="P2839" s="3">
        <f t="shared" si="1643"/>
        <v>0</v>
      </c>
      <c r="R2839" s="3">
        <f t="shared" si="1649"/>
        <v>0</v>
      </c>
      <c r="S2839" s="3">
        <f t="shared" si="1650"/>
        <v>0</v>
      </c>
      <c r="T2839" s="3">
        <f t="shared" si="1651"/>
        <v>0</v>
      </c>
      <c r="U2839" s="3">
        <f t="shared" si="1652"/>
        <v>0</v>
      </c>
    </row>
    <row r="2840" spans="2:21" s="1" customFormat="1" ht="15" hidden="1" customHeight="1" x14ac:dyDescent="0.3">
      <c r="B2840" s="4" t="s">
        <v>5361</v>
      </c>
      <c r="C2840" s="4" t="s">
        <v>5405</v>
      </c>
      <c r="D2840" s="3" t="s">
        <v>28</v>
      </c>
      <c r="E2840" s="18">
        <v>12</v>
      </c>
      <c r="F2840" s="18"/>
      <c r="G2840" s="18"/>
      <c r="H2840" s="18"/>
      <c r="I2840" s="18"/>
      <c r="J2840" s="97">
        <f t="shared" si="1648"/>
        <v>12</v>
      </c>
      <c r="K2840" s="3">
        <v>1100</v>
      </c>
      <c r="L2840" s="3">
        <f t="shared" si="1641"/>
        <v>13200</v>
      </c>
      <c r="M2840" s="3">
        <v>1100</v>
      </c>
      <c r="N2840" s="3">
        <f t="shared" si="1642"/>
        <v>13200</v>
      </c>
      <c r="O2840" s="3">
        <f t="shared" si="1643"/>
        <v>0</v>
      </c>
      <c r="P2840" s="3">
        <f t="shared" si="1643"/>
        <v>0</v>
      </c>
      <c r="R2840" s="3">
        <f t="shared" si="1649"/>
        <v>0</v>
      </c>
      <c r="S2840" s="3">
        <f t="shared" si="1650"/>
        <v>0</v>
      </c>
      <c r="T2840" s="3">
        <f t="shared" si="1651"/>
        <v>0</v>
      </c>
      <c r="U2840" s="3">
        <f t="shared" si="1652"/>
        <v>0</v>
      </c>
    </row>
    <row r="2841" spans="2:21" s="1" customFormat="1" ht="15" hidden="1" customHeight="1" x14ac:dyDescent="0.3">
      <c r="B2841" s="4" t="s">
        <v>5362</v>
      </c>
      <c r="C2841" s="4" t="s">
        <v>5406</v>
      </c>
      <c r="D2841" s="3" t="s">
        <v>28</v>
      </c>
      <c r="E2841" s="18">
        <v>1</v>
      </c>
      <c r="F2841" s="18"/>
      <c r="G2841" s="18"/>
      <c r="H2841" s="18"/>
      <c r="I2841" s="18"/>
      <c r="J2841" s="97">
        <f t="shared" si="1648"/>
        <v>1</v>
      </c>
      <c r="K2841" s="3">
        <v>2362.5</v>
      </c>
      <c r="L2841" s="3">
        <f t="shared" si="1641"/>
        <v>2362.5</v>
      </c>
      <c r="M2841" s="3">
        <v>2362.5</v>
      </c>
      <c r="N2841" s="3">
        <f t="shared" si="1642"/>
        <v>2362.5</v>
      </c>
      <c r="O2841" s="3">
        <f t="shared" si="1643"/>
        <v>0</v>
      </c>
      <c r="P2841" s="3">
        <f t="shared" si="1643"/>
        <v>0</v>
      </c>
      <c r="R2841" s="3">
        <f t="shared" si="1649"/>
        <v>0</v>
      </c>
      <c r="S2841" s="3">
        <f t="shared" si="1650"/>
        <v>0</v>
      </c>
      <c r="T2841" s="3">
        <f t="shared" si="1651"/>
        <v>0</v>
      </c>
      <c r="U2841" s="3">
        <f t="shared" si="1652"/>
        <v>0</v>
      </c>
    </row>
    <row r="2842" spans="2:21" s="1" customFormat="1" ht="15" hidden="1" customHeight="1" x14ac:dyDescent="0.3">
      <c r="B2842" s="4" t="s">
        <v>5363</v>
      </c>
      <c r="C2842" s="4" t="s">
        <v>5407</v>
      </c>
      <c r="D2842" s="3" t="s">
        <v>28</v>
      </c>
      <c r="E2842" s="18">
        <v>1</v>
      </c>
      <c r="F2842" s="18"/>
      <c r="G2842" s="18"/>
      <c r="H2842" s="18"/>
      <c r="I2842" s="18"/>
      <c r="J2842" s="97">
        <f t="shared" si="1648"/>
        <v>1</v>
      </c>
      <c r="K2842" s="3">
        <v>55723.68</v>
      </c>
      <c r="L2842" s="3">
        <f t="shared" si="1641"/>
        <v>55723.68</v>
      </c>
      <c r="M2842" s="3">
        <v>55723.68</v>
      </c>
      <c r="N2842" s="3">
        <f t="shared" si="1642"/>
        <v>55723.68</v>
      </c>
      <c r="O2842" s="3">
        <f t="shared" si="1643"/>
        <v>0</v>
      </c>
      <c r="P2842" s="3">
        <f t="shared" si="1643"/>
        <v>0</v>
      </c>
      <c r="R2842" s="3">
        <f t="shared" si="1649"/>
        <v>0</v>
      </c>
      <c r="S2842" s="3">
        <f t="shared" si="1650"/>
        <v>0</v>
      </c>
      <c r="T2842" s="3">
        <f t="shared" si="1651"/>
        <v>0</v>
      </c>
      <c r="U2842" s="3">
        <f t="shared" si="1652"/>
        <v>0</v>
      </c>
    </row>
    <row r="2843" spans="2:21" s="1" customFormat="1" ht="15" hidden="1" customHeight="1" x14ac:dyDescent="0.3">
      <c r="B2843" s="4" t="s">
        <v>5364</v>
      </c>
      <c r="C2843" s="4" t="s">
        <v>5408</v>
      </c>
      <c r="D2843" s="3" t="s">
        <v>28</v>
      </c>
      <c r="E2843" s="18">
        <v>2</v>
      </c>
      <c r="F2843" s="18"/>
      <c r="G2843" s="18"/>
      <c r="H2843" s="18"/>
      <c r="I2843" s="18">
        <f>-VLOOKUP(B2843,'DD-5'!$B$12:$G$280,4,FALSE)</f>
        <v>-2</v>
      </c>
      <c r="J2843" s="97">
        <f t="shared" si="1648"/>
        <v>0</v>
      </c>
      <c r="K2843" s="3">
        <v>20724.38</v>
      </c>
      <c r="L2843" s="3">
        <f t="shared" si="1641"/>
        <v>0</v>
      </c>
      <c r="M2843" s="3">
        <v>20724.38</v>
      </c>
      <c r="N2843" s="3">
        <f t="shared" si="1642"/>
        <v>0</v>
      </c>
      <c r="O2843" s="3">
        <f t="shared" si="1643"/>
        <v>0</v>
      </c>
      <c r="P2843" s="3">
        <f t="shared" si="1643"/>
        <v>0</v>
      </c>
      <c r="R2843" s="3">
        <f t="shared" si="1649"/>
        <v>0</v>
      </c>
      <c r="S2843" s="3">
        <f t="shared" si="1650"/>
        <v>0</v>
      </c>
      <c r="T2843" s="3">
        <f t="shared" si="1651"/>
        <v>0</v>
      </c>
      <c r="U2843" s="3">
        <f t="shared" si="1652"/>
        <v>-41448.76</v>
      </c>
    </row>
    <row r="2844" spans="2:21" s="1" customFormat="1" ht="15" hidden="1" customHeight="1" x14ac:dyDescent="0.3">
      <c r="B2844" s="4" t="s">
        <v>5365</v>
      </c>
      <c r="C2844" s="4" t="s">
        <v>5409</v>
      </c>
      <c r="D2844" s="3" t="s">
        <v>28</v>
      </c>
      <c r="E2844" s="18">
        <v>1</v>
      </c>
      <c r="F2844" s="18"/>
      <c r="G2844" s="18"/>
      <c r="H2844" s="18"/>
      <c r="I2844" s="18"/>
      <c r="J2844" s="97">
        <f t="shared" si="1648"/>
        <v>1</v>
      </c>
      <c r="K2844" s="3">
        <v>8997.5</v>
      </c>
      <c r="L2844" s="3">
        <f t="shared" si="1641"/>
        <v>8997.5</v>
      </c>
      <c r="M2844" s="3">
        <v>8997.5</v>
      </c>
      <c r="N2844" s="3">
        <f t="shared" si="1642"/>
        <v>8997.5</v>
      </c>
      <c r="O2844" s="3">
        <f t="shared" si="1643"/>
        <v>0</v>
      </c>
      <c r="P2844" s="3">
        <f t="shared" si="1643"/>
        <v>0</v>
      </c>
      <c r="R2844" s="3">
        <f t="shared" si="1649"/>
        <v>0</v>
      </c>
      <c r="S2844" s="3">
        <f t="shared" si="1650"/>
        <v>0</v>
      </c>
      <c r="T2844" s="3">
        <f t="shared" si="1651"/>
        <v>0</v>
      </c>
      <c r="U2844" s="3">
        <f t="shared" si="1652"/>
        <v>0</v>
      </c>
    </row>
    <row r="2845" spans="2:21" s="1" customFormat="1" ht="15" hidden="1" customHeight="1" x14ac:dyDescent="0.3">
      <c r="B2845" s="4" t="s">
        <v>5366</v>
      </c>
      <c r="C2845" s="4" t="s">
        <v>5410</v>
      </c>
      <c r="D2845" s="3" t="s">
        <v>28</v>
      </c>
      <c r="E2845" s="18">
        <v>1</v>
      </c>
      <c r="F2845" s="18"/>
      <c r="G2845" s="18"/>
      <c r="H2845" s="18"/>
      <c r="I2845" s="18"/>
      <c r="J2845" s="97">
        <f t="shared" si="1648"/>
        <v>1</v>
      </c>
      <c r="K2845" s="3">
        <v>2208.42</v>
      </c>
      <c r="L2845" s="3">
        <f t="shared" si="1641"/>
        <v>2208.42</v>
      </c>
      <c r="M2845" s="3">
        <v>2208.42</v>
      </c>
      <c r="N2845" s="3">
        <f t="shared" si="1642"/>
        <v>2208.42</v>
      </c>
      <c r="O2845" s="3">
        <f t="shared" si="1643"/>
        <v>0</v>
      </c>
      <c r="P2845" s="3">
        <f t="shared" si="1643"/>
        <v>0</v>
      </c>
      <c r="R2845" s="3">
        <f t="shared" si="1649"/>
        <v>0</v>
      </c>
      <c r="S2845" s="3">
        <f t="shared" si="1650"/>
        <v>0</v>
      </c>
      <c r="T2845" s="3">
        <f t="shared" si="1651"/>
        <v>0</v>
      </c>
      <c r="U2845" s="3">
        <f t="shared" si="1652"/>
        <v>0</v>
      </c>
    </row>
    <row r="2846" spans="2:21" s="1" customFormat="1" ht="15" hidden="1" customHeight="1" x14ac:dyDescent="0.3">
      <c r="B2846" s="4" t="s">
        <v>5367</v>
      </c>
      <c r="C2846" s="4" t="s">
        <v>5411</v>
      </c>
      <c r="D2846" s="3" t="s">
        <v>28</v>
      </c>
      <c r="E2846" s="18">
        <v>1</v>
      </c>
      <c r="F2846" s="18"/>
      <c r="G2846" s="18"/>
      <c r="H2846" s="18"/>
      <c r="I2846" s="18"/>
      <c r="J2846" s="97">
        <f t="shared" si="1648"/>
        <v>1</v>
      </c>
      <c r="K2846" s="3">
        <v>11279.41</v>
      </c>
      <c r="L2846" s="3">
        <f t="shared" si="1641"/>
        <v>11279.41</v>
      </c>
      <c r="M2846" s="3">
        <v>11279.41</v>
      </c>
      <c r="N2846" s="3">
        <f t="shared" si="1642"/>
        <v>11279.41</v>
      </c>
      <c r="O2846" s="3">
        <f t="shared" si="1643"/>
        <v>0</v>
      </c>
      <c r="P2846" s="3">
        <f t="shared" si="1643"/>
        <v>0</v>
      </c>
      <c r="R2846" s="3">
        <f t="shared" si="1649"/>
        <v>0</v>
      </c>
      <c r="S2846" s="3">
        <f t="shared" si="1650"/>
        <v>0</v>
      </c>
      <c r="T2846" s="3">
        <f t="shared" si="1651"/>
        <v>0</v>
      </c>
      <c r="U2846" s="3">
        <f t="shared" si="1652"/>
        <v>0</v>
      </c>
    </row>
    <row r="2847" spans="2:21" s="1" customFormat="1" ht="15" hidden="1" customHeight="1" x14ac:dyDescent="0.3">
      <c r="B2847" s="4" t="s">
        <v>5368</v>
      </c>
      <c r="C2847" s="4" t="s">
        <v>5412</v>
      </c>
      <c r="D2847" s="3" t="s">
        <v>28</v>
      </c>
      <c r="E2847" s="18">
        <v>2</v>
      </c>
      <c r="F2847" s="18"/>
      <c r="G2847" s="18"/>
      <c r="H2847" s="18"/>
      <c r="I2847" s="18"/>
      <c r="J2847" s="97">
        <f t="shared" si="1648"/>
        <v>2</v>
      </c>
      <c r="K2847" s="3">
        <v>6300</v>
      </c>
      <c r="L2847" s="3">
        <f t="shared" si="1641"/>
        <v>12600</v>
      </c>
      <c r="M2847" s="3">
        <v>6300</v>
      </c>
      <c r="N2847" s="3">
        <f t="shared" si="1642"/>
        <v>12600</v>
      </c>
      <c r="O2847" s="3">
        <f t="shared" si="1643"/>
        <v>0</v>
      </c>
      <c r="P2847" s="3">
        <f t="shared" si="1643"/>
        <v>0</v>
      </c>
      <c r="R2847" s="3">
        <f t="shared" si="1649"/>
        <v>0</v>
      </c>
      <c r="S2847" s="3">
        <f t="shared" si="1650"/>
        <v>0</v>
      </c>
      <c r="T2847" s="3">
        <f t="shared" si="1651"/>
        <v>0</v>
      </c>
      <c r="U2847" s="3">
        <f t="shared" si="1652"/>
        <v>0</v>
      </c>
    </row>
    <row r="2848" spans="2:21" s="1" customFormat="1" ht="15" hidden="1" customHeight="1" x14ac:dyDescent="0.3">
      <c r="B2848" s="4" t="s">
        <v>5369</v>
      </c>
      <c r="C2848" s="4" t="s">
        <v>5413</v>
      </c>
      <c r="D2848" s="3" t="s">
        <v>28</v>
      </c>
      <c r="E2848" s="18">
        <v>1</v>
      </c>
      <c r="F2848" s="18"/>
      <c r="G2848" s="18"/>
      <c r="H2848" s="18"/>
      <c r="I2848" s="18"/>
      <c r="J2848" s="97">
        <f t="shared" si="1648"/>
        <v>1</v>
      </c>
      <c r="K2848" s="3">
        <v>18977.5</v>
      </c>
      <c r="L2848" s="3">
        <f t="shared" si="1641"/>
        <v>18977.5</v>
      </c>
      <c r="M2848" s="3">
        <v>18977.5</v>
      </c>
      <c r="N2848" s="3">
        <f t="shared" si="1642"/>
        <v>18977.5</v>
      </c>
      <c r="O2848" s="3">
        <f t="shared" si="1643"/>
        <v>0</v>
      </c>
      <c r="P2848" s="3">
        <f t="shared" si="1643"/>
        <v>0</v>
      </c>
      <c r="R2848" s="3">
        <f t="shared" si="1649"/>
        <v>0</v>
      </c>
      <c r="S2848" s="3">
        <f t="shared" si="1650"/>
        <v>0</v>
      </c>
      <c r="T2848" s="3">
        <f t="shared" si="1651"/>
        <v>0</v>
      </c>
      <c r="U2848" s="3">
        <f t="shared" si="1652"/>
        <v>0</v>
      </c>
    </row>
    <row r="2849" spans="1:21" s="1" customFormat="1" ht="15" hidden="1" customHeight="1" x14ac:dyDescent="0.3">
      <c r="B2849" s="4" t="s">
        <v>5370</v>
      </c>
      <c r="C2849" s="4" t="s">
        <v>5414</v>
      </c>
      <c r="D2849" s="3" t="s">
        <v>28</v>
      </c>
      <c r="E2849" s="18">
        <v>1</v>
      </c>
      <c r="F2849" s="18"/>
      <c r="G2849" s="18"/>
      <c r="H2849" s="18"/>
      <c r="I2849" s="18"/>
      <c r="J2849" s="97">
        <f t="shared" si="1648"/>
        <v>1</v>
      </c>
      <c r="K2849" s="3">
        <v>7905.64</v>
      </c>
      <c r="L2849" s="3">
        <f t="shared" si="1641"/>
        <v>7905.64</v>
      </c>
      <c r="M2849" s="3">
        <v>7905.64</v>
      </c>
      <c r="N2849" s="3">
        <f t="shared" si="1642"/>
        <v>7905.64</v>
      </c>
      <c r="O2849" s="3">
        <f t="shared" si="1643"/>
        <v>0</v>
      </c>
      <c r="P2849" s="3">
        <f t="shared" si="1643"/>
        <v>0</v>
      </c>
      <c r="R2849" s="3">
        <f t="shared" si="1649"/>
        <v>0</v>
      </c>
      <c r="S2849" s="3">
        <f t="shared" si="1650"/>
        <v>0</v>
      </c>
      <c r="T2849" s="3">
        <f t="shared" si="1651"/>
        <v>0</v>
      </c>
      <c r="U2849" s="3">
        <f t="shared" si="1652"/>
        <v>0</v>
      </c>
    </row>
    <row r="2850" spans="1:21" s="1" customFormat="1" ht="40.200000000000003" customHeight="1" x14ac:dyDescent="0.3">
      <c r="A2850" s="1" t="s">
        <v>5881</v>
      </c>
      <c r="B2850" s="20"/>
      <c r="C2850" s="21" t="s">
        <v>5422</v>
      </c>
      <c r="D2850" s="22"/>
      <c r="E2850" s="23"/>
      <c r="F2850" s="23"/>
      <c r="G2850" s="23"/>
      <c r="H2850" s="23"/>
      <c r="I2850" s="23"/>
      <c r="J2850" s="23"/>
      <c r="K2850" s="22"/>
      <c r="L2850" s="22">
        <f>+L2278+L12</f>
        <v>90266237.969999999</v>
      </c>
      <c r="M2850" s="22"/>
      <c r="N2850" s="22">
        <f>+N2278+N12</f>
        <v>90579326.960000008</v>
      </c>
      <c r="O2850" s="22"/>
      <c r="P2850" s="22">
        <f>+P2278+P12</f>
        <v>313088.98999999987</v>
      </c>
      <c r="R2850" s="22">
        <f>+R2278+R12</f>
        <v>1107396.0899999999</v>
      </c>
      <c r="S2850" s="22">
        <f t="shared" ref="S2850:U2850" si="1653">+S2278+S12</f>
        <v>-34492271.839999996</v>
      </c>
      <c r="T2850" s="22">
        <f t="shared" si="1653"/>
        <v>1622614.88</v>
      </c>
      <c r="U2850" s="22">
        <f t="shared" si="1653"/>
        <v>-7596515.0500000007</v>
      </c>
    </row>
    <row r="2852" spans="1:21" x14ac:dyDescent="0.3">
      <c r="F2852" s="28" t="s">
        <v>5415</v>
      </c>
      <c r="G2852" s="28" t="s">
        <v>5415</v>
      </c>
      <c r="H2852" s="28" t="s">
        <v>5415</v>
      </c>
      <c r="I2852" s="28" t="s">
        <v>5415</v>
      </c>
    </row>
  </sheetData>
  <autoFilter ref="B11:P2850" xr:uid="{61DF00D4-0A20-4F03-BE05-A1B96A35449F}">
    <filterColumn colId="14">
      <filters>
        <filter val="0.07"/>
        <filter val="0.10"/>
        <filter val="0.14"/>
        <filter val="0.19"/>
        <filter val="0.21"/>
        <filter val="0.28"/>
        <filter val="0.35"/>
        <filter val="0.40"/>
        <filter val="0.42"/>
        <filter val="0.43"/>
        <filter val="0.50"/>
        <filter val="0.52"/>
        <filter val="0.53"/>
        <filter val="0.54"/>
        <filter val="0.56"/>
        <filter val="0.58"/>
        <filter val="0.64"/>
        <filter val="0.70"/>
        <filter val="0.80"/>
        <filter val="0.81"/>
        <filter val="0.86"/>
        <filter val="0.93"/>
        <filter val="0.96"/>
        <filter val="1,009.80"/>
        <filter val="1,033.06"/>
        <filter val="1,049.17"/>
        <filter val="1,060.29"/>
        <filter val="1,063.40"/>
        <filter val="1,088.41"/>
        <filter val="1,120.39"/>
        <filter val="1,127.04"/>
        <filter val="1,155.20"/>
        <filter val="1,157.57"/>
        <filter val="1,165.09"/>
        <filter val="1,208.21"/>
        <filter val="1,220.16"/>
        <filter val="1,245.84"/>
        <filter val="1,257.43"/>
        <filter val="1,257.66"/>
        <filter val="1,290.58"/>
        <filter val="1,303.09"/>
        <filter val="1,305.25"/>
        <filter val="1,316.87"/>
        <filter val="1,321.00"/>
        <filter val="1,321.01"/>
        <filter val="1,326.97"/>
        <filter val="1,340.83"/>
        <filter val="1,372.80"/>
        <filter val="1,400.23"/>
        <filter val="1,422.01"/>
        <filter val="1,423.75"/>
        <filter val="1,469.03"/>
        <filter val="1,469.04"/>
        <filter val="1,480.03"/>
        <filter val="1,509.30"/>
        <filter val="1,550.40"/>
        <filter val="1,553.08"/>
        <filter val="1,562.25"/>
        <filter val="1,577.90"/>
        <filter val="1,600.64"/>
        <filter val="1,601.98"/>
        <filter val="1,605.90"/>
        <filter val="1,610.75"/>
        <filter val="1,621.84"/>
        <filter val="1,657.59"/>
        <filter val="1,697.45"/>
        <filter val="1,706.24"/>
        <filter val="1,771.21"/>
        <filter val="1,771.58"/>
        <filter val="1,772.68"/>
        <filter val="1,773.92"/>
        <filter val="1,775.36"/>
        <filter val="1,796.70"/>
        <filter val="1,802.10"/>
        <filter val="1,802.70"/>
        <filter val="1,974.00"/>
        <filter val="1.00"/>
        <filter val="1.04"/>
        <filter val="1.07"/>
        <filter val="1.08"/>
        <filter val="1.16"/>
        <filter val="1.26"/>
        <filter val="1.28"/>
        <filter val="1.30"/>
        <filter val="1.33"/>
        <filter val="1.35"/>
        <filter val="1.50"/>
        <filter val="1.56"/>
        <filter val="1.59"/>
        <filter val="1.60"/>
        <filter val="1.62"/>
        <filter val="1.63"/>
        <filter val="1.65"/>
        <filter val="1.71"/>
        <filter val="1.72"/>
        <filter val="1.74"/>
        <filter val="1.89"/>
        <filter val="1.92"/>
        <filter val="10.00"/>
        <filter val="10.08"/>
        <filter val="10.20"/>
        <filter val="10.23"/>
        <filter val="10.24"/>
        <filter val="10.36"/>
        <filter val="10.40"/>
        <filter val="10.44"/>
        <filter val="10.60"/>
        <filter val="10.64"/>
        <filter val="10.68"/>
        <filter val="10.80"/>
        <filter val="10.88"/>
        <filter val="10.90"/>
        <filter val="10.92"/>
        <filter val="100.10"/>
        <filter val="101.40"/>
        <filter val="101.70"/>
        <filter val="102.20"/>
        <filter val="102.24"/>
        <filter val="102.33"/>
        <filter val="102.60"/>
        <filter val="105.11"/>
        <filter val="105.58"/>
        <filter val="106.17"/>
        <filter val="106.22"/>
        <filter val="106.60"/>
        <filter val="107.12"/>
        <filter val="107.42"/>
        <filter val="107.52"/>
        <filter val="108.16"/>
        <filter val="108.54"/>
        <filter val="109.00"/>
        <filter val="109.18"/>
        <filter val="109.20"/>
        <filter val="11,099.92"/>
        <filter val="11,229.69"/>
        <filter val="11,378.60"/>
        <filter val="11,987.50"/>
        <filter val="11.00"/>
        <filter val="11.13"/>
        <filter val="11.18"/>
        <filter val="11.44"/>
        <filter val="11.60"/>
        <filter val="11.61"/>
        <filter val="11.66"/>
        <filter val="11.70"/>
        <filter val="11.88"/>
        <filter val="11.96"/>
        <filter val="11.97"/>
        <filter val="112.00"/>
        <filter val="113.49"/>
        <filter val="115.02"/>
        <filter val="115.22"/>
        <filter val="116.00"/>
        <filter val="116.49"/>
        <filter val="117.00"/>
        <filter val="117.48"/>
        <filter val="119.84"/>
        <filter val="12.14"/>
        <filter val="12.16"/>
        <filter val="12.42"/>
        <filter val="12.48"/>
        <filter val="12.50"/>
        <filter val="12.52"/>
        <filter val="12.67"/>
        <filter val="12.72"/>
        <filter val="12.75"/>
        <filter val="12.76"/>
        <filter val="12.77"/>
        <filter val="12.78"/>
        <filter val="12.80"/>
        <filter val="12.84"/>
        <filter val="120.96"/>
        <filter val="122.07"/>
        <filter val="122.20"/>
        <filter val="122.88"/>
        <filter val="125.25"/>
        <filter val="125.30"/>
        <filter val="125.55"/>
        <filter val="126.36"/>
        <filter val="127,777.56"/>
        <filter val="127.70"/>
        <filter val="128.18"/>
        <filter val="129.00"/>
        <filter val="129.58"/>
        <filter val="13,527.56"/>
        <filter val="13.00"/>
        <filter val="13.25"/>
        <filter val="13.41"/>
        <filter val="13.44"/>
        <filter val="13.66"/>
        <filter val="13.71"/>
        <filter val="13.92"/>
        <filter val="13.98"/>
        <filter val="130.50"/>
        <filter val="131.57"/>
        <filter val="132.09"/>
        <filter val="134.00"/>
        <filter val="134.11"/>
        <filter val="134.40"/>
        <filter val="135.03"/>
        <filter val="135.28"/>
        <filter val="136.44"/>
        <filter val="136.74"/>
        <filter val="137.72"/>
        <filter val="137.80"/>
        <filter val="139.64"/>
        <filter val="14,080.09"/>
        <filter val="14,286.05"/>
        <filter val="14,733.05"/>
        <filter val="14.08"/>
        <filter val="14.20"/>
        <filter val="14.30"/>
        <filter val="14.40"/>
        <filter val="14.41"/>
        <filter val="14.58"/>
        <filter val="14.70"/>
        <filter val="14.76"/>
        <filter val="14.84"/>
        <filter val="140.00"/>
        <filter val="140.40"/>
        <filter val="140.47"/>
        <filter val="141.43"/>
        <filter val="141.70"/>
        <filter val="142.80"/>
        <filter val="143.42"/>
        <filter val="144.18"/>
        <filter val="145.88"/>
        <filter val="146.25"/>
        <filter val="146.63"/>
        <filter val="146.80"/>
        <filter val="146.93"/>
        <filter val="147.16"/>
        <filter val="147.20"/>
        <filter val="148.20"/>
        <filter val="148.50"/>
        <filter val="15,103.52"/>
        <filter val="15,753.82"/>
        <filter val="15,778.69"/>
        <filter val="15.12"/>
        <filter val="15.15"/>
        <filter val="15.36"/>
        <filter val="15.40"/>
        <filter val="15.46"/>
        <filter val="15.80"/>
        <filter val="15.90"/>
        <filter val="15.98"/>
        <filter val="150.30"/>
        <filter val="150.52"/>
        <filter val="151.58"/>
        <filter val="153.36"/>
        <filter val="156.00"/>
        <filter val="156.88"/>
        <filter val="157.00"/>
        <filter val="158.36"/>
        <filter val="158.48"/>
        <filter val="159.29"/>
        <filter val="16,291.18"/>
        <filter val="16.00"/>
        <filter val="16.17"/>
        <filter val="16.24"/>
        <filter val="16.32"/>
        <filter val="16.53"/>
        <filter val="16.64"/>
        <filter val="16.88"/>
        <filter val="16.90"/>
        <filter val="16.96"/>
        <filter val="160.16"/>
        <filter val="160.50"/>
        <filter val="160.66"/>
        <filter val="161.51"/>
        <filter val="166.37"/>
        <filter val="167.28"/>
        <filter val="168.59"/>
        <filter val="168.84"/>
        <filter val="169.00"/>
        <filter val="169.06"/>
        <filter val="169.69"/>
        <filter val="17,534.76"/>
        <filter val="17,978.33"/>
        <filter val="17.04"/>
        <filter val="17.06"/>
        <filter val="17.10"/>
        <filter val="17.32"/>
        <filter val="17.49"/>
        <filter val="17.60"/>
        <filter val="170.40"/>
        <filter val="170.90"/>
        <filter val="171.00"/>
        <filter val="171.45"/>
        <filter val="172.78"/>
        <filter val="178.92"/>
        <filter val="179.67"/>
        <filter val="18,169.55"/>
        <filter val="18,417.08"/>
        <filter val="18,480.58"/>
        <filter val="18,489.64"/>
        <filter val="18.00"/>
        <filter val="18.17"/>
        <filter val="18.48"/>
        <filter val="18.52"/>
        <filter val="18.55"/>
        <filter val="180.00"/>
        <filter val="181.47"/>
        <filter val="184.92"/>
        <filter val="185.27"/>
        <filter val="186.24"/>
        <filter val="186.50"/>
        <filter val="186.95"/>
        <filter val="187.20"/>
        <filter val="19.00"/>
        <filter val="19.17"/>
        <filter val="19.20"/>
        <filter val="190.88"/>
        <filter val="191.13"/>
        <filter val="191.20"/>
        <filter val="191.76"/>
        <filter val="194.74"/>
        <filter val="195.00"/>
        <filter val="195.30"/>
        <filter val="197.24"/>
        <filter val="2,027.80"/>
        <filter val="2,060.24"/>
        <filter val="2,120.58"/>
        <filter val="2,201.00"/>
        <filter val="2,273.71"/>
        <filter val="2,282.51"/>
        <filter val="2,332.26"/>
        <filter val="2,418.00"/>
        <filter val="2,431.00"/>
        <filter val="2,519.85"/>
        <filter val="2,607.84"/>
        <filter val="2,675.20"/>
        <filter val="2,685.27"/>
        <filter val="2,755.93"/>
        <filter val="2,780.64"/>
        <filter val="2,786.02"/>
        <filter val="2,787.84"/>
        <filter val="2,794.87"/>
        <filter val="2,811.12"/>
        <filter val="2,862.25"/>
        <filter val="2,868.23"/>
        <filter val="2,871.45"/>
        <filter val="2,908.11"/>
        <filter val="2,910.04"/>
        <filter val="2,956.60"/>
        <filter val="2.00"/>
        <filter val="2.05"/>
        <filter val="2.08"/>
        <filter val="2.10"/>
        <filter val="2.12"/>
        <filter val="2.21"/>
        <filter val="2.24"/>
        <filter val="2.28"/>
        <filter val="2.31"/>
        <filter val="2.32"/>
        <filter val="2.43"/>
        <filter val="2.50"/>
        <filter val="2.52"/>
        <filter val="2.56"/>
        <filter val="2.60"/>
        <filter val="2.64"/>
        <filter val="2.65"/>
        <filter val="2.70"/>
        <filter val="2.77"/>
        <filter val="2.88"/>
        <filter val="2.90"/>
        <filter val="2.96"/>
        <filter val="20,202.38"/>
        <filter val="20,386.47"/>
        <filter val="20.02"/>
        <filter val="20.48"/>
        <filter val="20.51"/>
        <filter val="20.52"/>
        <filter val="20.67"/>
        <filter val="20.71"/>
        <filter val="20.80"/>
        <filter val="20.85"/>
        <filter val="20.88"/>
        <filter val="20.93"/>
        <filter val="201.33"/>
        <filter val="204.15"/>
        <filter val="204.75"/>
        <filter val="205.19"/>
        <filter val="206.00"/>
        <filter val="21,085.32"/>
        <filter val="21.12"/>
        <filter val="21.19"/>
        <filter val="21.25"/>
        <filter val="21.32"/>
        <filter val="21.51"/>
        <filter val="21.73"/>
        <filter val="21.76"/>
        <filter val="21.84"/>
        <filter val="210.06"/>
        <filter val="210.35"/>
        <filter val="210.66"/>
        <filter val="215.27"/>
        <filter val="216.80"/>
        <filter val="218.00"/>
        <filter val="22,954.92"/>
        <filter val="22.49"/>
        <filter val="22.58"/>
        <filter val="22.60"/>
        <filter val="22.68"/>
        <filter val="22.82"/>
        <filter val="22.88"/>
        <filter val="220.42"/>
        <filter val="222.00"/>
        <filter val="222.68"/>
        <filter val="224.05"/>
        <filter val="225.75"/>
        <filter val="225.77"/>
        <filter val="226.00"/>
        <filter val="228.81"/>
        <filter val="228.92"/>
        <filter val="229.18"/>
        <filter val="23,766.74"/>
        <filter val="23.00"/>
        <filter val="23.04"/>
        <filter val="23.10"/>
        <filter val="23.19"/>
        <filter val="23.32"/>
        <filter val="23.40"/>
        <filter val="23.63"/>
        <filter val="23.76"/>
        <filter val="23.92"/>
        <filter val="230.10"/>
        <filter val="238.49"/>
        <filter val="238.77"/>
        <filter val="24.00"/>
        <filter val="24.39"/>
        <filter val="24.44"/>
        <filter val="24.57"/>
        <filter val="24.62"/>
        <filter val="24.76"/>
        <filter val="24.87"/>
        <filter val="24.96"/>
        <filter val="241.19"/>
        <filter val="242.82"/>
        <filter val="243.71"/>
        <filter val="244.05"/>
        <filter val="246.16"/>
        <filter val="246.96"/>
        <filter val="249.60"/>
        <filter val="25.00"/>
        <filter val="25.11"/>
        <filter val="25.44"/>
        <filter val="25.54"/>
        <filter val="25.56"/>
        <filter val="25.60"/>
        <filter val="25.82"/>
        <filter val="25.97"/>
        <filter val="251.73"/>
        <filter val="253.72"/>
        <filter val="255.87"/>
        <filter val="257.00"/>
        <filter val="257.14"/>
        <filter val="259.29"/>
        <filter val="26.14"/>
        <filter val="26.22"/>
        <filter val="26.37"/>
        <filter val="26.52"/>
        <filter val="26.70"/>
        <filter val="260.10"/>
        <filter val="260.84"/>
        <filter val="261.10"/>
        <filter val="264.45"/>
        <filter val="265.00"/>
        <filter val="265.21"/>
        <filter val="265.37"/>
        <filter val="266.87"/>
        <filter val="268.17"/>
        <filter val="269.10"/>
        <filter val="27.00"/>
        <filter val="27.02"/>
        <filter val="27.04"/>
        <filter val="27.14"/>
        <filter val="27.45"/>
        <filter val="27.52"/>
        <filter val="27.59"/>
        <filter val="271.36"/>
        <filter val="28.00"/>
        <filter val="28.25"/>
        <filter val="28.60"/>
        <filter val="28.64"/>
        <filter val="28.81"/>
        <filter val="281.03"/>
        <filter val="283.52"/>
        <filter val="283.59"/>
        <filter val="284.00"/>
        <filter val="287.19"/>
        <filter val="288.60"/>
        <filter val="29,174.65"/>
        <filter val="29,835.87"/>
        <filter val="29.15"/>
        <filter val="29.37"/>
        <filter val="29.52"/>
        <filter val="292.33"/>
        <filter val="293.10"/>
        <filter val="293.52"/>
        <filter val="3,038.33"/>
        <filter val="3,053.91"/>
        <filter val="3,104.86"/>
        <filter val="3,126.66"/>
        <filter val="3,160.95"/>
        <filter val="3,173.00"/>
        <filter val="3,375.94"/>
        <filter val="3,393.00"/>
        <filter val="3,501.15"/>
        <filter val="3,505.48"/>
        <filter val="3,520.58"/>
        <filter val="3,617.49"/>
        <filter val="3,676.61"/>
        <filter val="3,684.34"/>
        <filter val="3,697.75"/>
        <filter val="3,699.41"/>
        <filter val="3,724.25"/>
        <filter val="3,994.43"/>
        <filter val="3.00"/>
        <filter val="3.01"/>
        <filter val="3.12"/>
        <filter val="3.18"/>
        <filter val="3.19"/>
        <filter val="3.20"/>
        <filter val="3.21"/>
        <filter val="3.24"/>
        <filter val="3.28"/>
        <filter val="3.36"/>
        <filter val="3.42"/>
        <filter val="3.48"/>
        <filter val="3.50"/>
        <filter val="3.62"/>
        <filter val="3.71"/>
        <filter val="3.84"/>
        <filter val="3.90"/>
        <filter val="30.08"/>
        <filter val="30.24"/>
        <filter val="30.32"/>
        <filter val="30.57"/>
        <filter val="30.97"/>
        <filter val="300.23"/>
        <filter val="300.30"/>
        <filter val="304.39"/>
        <filter val="304.89"/>
        <filter val="305.20"/>
        <filter val="308.10"/>
        <filter val="31.00"/>
        <filter val="31.20"/>
        <filter val="31.49"/>
        <filter val="31.58"/>
        <filter val="313,088.99"/>
        <filter val="315.08"/>
        <filter val="315.30"/>
        <filter val="32,084.69"/>
        <filter val="32.00"/>
        <filter val="32.40"/>
        <filter val="32.48"/>
        <filter val="32.50"/>
        <filter val="32.51"/>
        <filter val="32.86"/>
        <filter val="322.40"/>
        <filter val="323.00"/>
        <filter val="325.52"/>
        <filter val="326.30"/>
        <filter val="327.21"/>
        <filter val="33.28"/>
        <filter val="33.50"/>
        <filter val="33.76"/>
        <filter val="33.79"/>
        <filter val="33.92"/>
        <filter val="33.97"/>
        <filter val="331.70"/>
        <filter val="332.28"/>
        <filter val="332.98"/>
        <filter val="339.15"/>
        <filter val="34.08"/>
        <filter val="34.11"/>
        <filter val="34.12"/>
        <filter val="34.15"/>
        <filter val="34.36"/>
        <filter val="34.47"/>
        <filter val="34.56"/>
        <filter val="34.97"/>
        <filter val="341.44"/>
        <filter val="344.53"/>
        <filter val="346.50"/>
        <filter val="348.31"/>
        <filter val="35.13"/>
        <filter val="35.20"/>
        <filter val="35.91"/>
        <filter val="350.78"/>
        <filter val="351.16"/>
        <filter val="356.80"/>
        <filter val="357.78"/>
        <filter val="36.48"/>
        <filter val="36.82"/>
        <filter val="36.92"/>
        <filter val="360.98"/>
        <filter val="361.55"/>
        <filter val="37.10"/>
        <filter val="37.12"/>
        <filter val="37.54"/>
        <filter val="37.76"/>
        <filter val="377.79"/>
        <filter val="378.11"/>
        <filter val="378.56"/>
        <filter val="38.28"/>
        <filter val="38.31"/>
        <filter val="38.61"/>
        <filter val="38.64"/>
        <filter val="38.69"/>
        <filter val="38.86"/>
        <filter val="383.06"/>
        <filter val="383.49"/>
        <filter val="39.00"/>
        <filter val="39.20"/>
        <filter val="39.65"/>
        <filter val="394.85"/>
        <filter val="396.86"/>
        <filter val="4,200.31"/>
        <filter val="4,298.18"/>
        <filter val="4,375.69"/>
        <filter val="4,534.98"/>
        <filter val="4,591.57"/>
        <filter val="4,790.98"/>
        <filter val="4.00"/>
        <filter val="4.05"/>
        <filter val="4.06"/>
        <filter val="4.08"/>
        <filter val="4.18"/>
        <filter val="4.20"/>
        <filter val="4.24"/>
        <filter val="4.32"/>
        <filter val="4.40"/>
        <filter val="4.48"/>
        <filter val="4.53"/>
        <filter val="4.59"/>
        <filter val="4.64"/>
        <filter val="4.77"/>
        <filter val="4.80"/>
        <filter val="4.84"/>
        <filter val="4.86"/>
        <filter val="40,680.60"/>
        <filter val="40.18"/>
        <filter val="40.23"/>
        <filter val="40.32"/>
        <filter val="40.50"/>
        <filter val="402.27"/>
        <filter val="408.26"/>
        <filter val="409.32"/>
        <filter val="409.50"/>
        <filter val="41.16"/>
        <filter val="41.36"/>
        <filter val="41.48"/>
        <filter val="41.87"/>
        <filter val="419.90"/>
        <filter val="42.22"/>
        <filter val="422.01"/>
        <filter val="424.70"/>
        <filter val="425.85"/>
        <filter val="428.00"/>
        <filter val="431.46"/>
        <filter val="438.90"/>
        <filter val="44.72"/>
        <filter val="440.67"/>
        <filter val="443.56"/>
        <filter val="45.05"/>
        <filter val="45.08"/>
        <filter val="45.24"/>
        <filter val="45.27"/>
        <filter val="45.37"/>
        <filter val="45.59"/>
        <filter val="45.68"/>
        <filter val="45.71"/>
        <filter val="451.61"/>
        <filter val="451.70"/>
        <filter val="452.66"/>
        <filter val="454.41"/>
        <filter val="455.52"/>
        <filter val="46.00"/>
        <filter val="46.14"/>
        <filter val="46.71"/>
        <filter val="46.81"/>
        <filter val="460.13"/>
        <filter val="463.46"/>
        <filter val="47,556.01"/>
        <filter val="47.08"/>
        <filter val="47.29"/>
        <filter val="47.78"/>
        <filter val="47.88"/>
        <filter val="47.90"/>
        <filter val="473.20"/>
        <filter val="473.85"/>
        <filter val="475.22"/>
        <filter val="475.54"/>
        <filter val="479.44"/>
        <filter val="48.00"/>
        <filter val="48.28"/>
        <filter val="48.33"/>
        <filter val="48.99"/>
        <filter val="483.85"/>
        <filter val="485.35"/>
        <filter val="486.50"/>
        <filter val="487.76"/>
        <filter val="49.11"/>
        <filter val="49.40"/>
        <filter val="49.63"/>
        <filter val="49.92"/>
        <filter val="492.70"/>
        <filter val="499.52"/>
        <filter val="5,112.66"/>
        <filter val="5,306.63"/>
        <filter val="5,558.49"/>
        <filter val="5,600.68"/>
        <filter val="5,852.41"/>
        <filter val="5.00"/>
        <filter val="5.04"/>
        <filter val="5.12"/>
        <filter val="5.13"/>
        <filter val="5.20"/>
        <filter val="5.22"/>
        <filter val="5.30"/>
        <filter val="5.46"/>
        <filter val="5.54"/>
        <filter val="5.57"/>
        <filter val="5.68"/>
        <filter val="5.70"/>
        <filter val="5.74"/>
        <filter val="5.76"/>
        <filter val="5.80"/>
        <filter val="5.81"/>
        <filter val="5.83"/>
        <filter val="5.94"/>
        <filter val="50.10"/>
        <filter val="50.56"/>
        <filter val="508.85"/>
        <filter val="509.52"/>
        <filter val="51.00"/>
        <filter val="51.08"/>
        <filter val="51.36"/>
        <filter val="51.48"/>
        <filter val="517.99"/>
        <filter val="519.66"/>
        <filter val="52.08"/>
        <filter val="52.56"/>
        <filter val="52.65"/>
        <filter val="523.07"/>
        <filter val="53.00"/>
        <filter val="53.12"/>
        <filter val="53.46"/>
        <filter val="53.62"/>
        <filter val="53.88"/>
        <filter val="531.78"/>
        <filter val="54.06"/>
        <filter val="54.17"/>
        <filter val="55.12"/>
        <filter val="55.38"/>
        <filter val="55.68"/>
        <filter val="55.90"/>
        <filter val="555.86"/>
        <filter val="556.40"/>
        <filter val="559.00"/>
        <filter val="56.19"/>
        <filter val="56.43"/>
        <filter val="56.58"/>
        <filter val="561.33"/>
        <filter val="57.36"/>
        <filter val="57.92"/>
        <filter val="571.98"/>
        <filter val="574.44"/>
        <filter val="58.13"/>
        <filter val="58.41"/>
        <filter val="58.50"/>
        <filter val="58.74"/>
        <filter val="59.34"/>
        <filter val="590.67"/>
        <filter val="592.10"/>
        <filter val="6,231.98"/>
        <filter val="6,290.44"/>
        <filter val="6,383.02"/>
        <filter val="6,751.82"/>
        <filter val="6,770.54"/>
        <filter val="6.00"/>
        <filter val="6.08"/>
        <filter val="6.10"/>
        <filter val="6.36"/>
        <filter val="6.37"/>
        <filter val="6.38"/>
        <filter val="6.39"/>
        <filter val="6.40"/>
        <filter val="6.50"/>
        <filter val="6.65"/>
        <filter val="6.66"/>
        <filter val="6.74"/>
        <filter val="6.82"/>
        <filter val="6.84"/>
        <filter val="6.89"/>
        <filter val="6.96"/>
        <filter val="60.11"/>
        <filter val="61.20"/>
        <filter val="61.68"/>
        <filter val="612.15"/>
        <filter val="62.12"/>
        <filter val="62.40"/>
        <filter val="62.50"/>
        <filter val="62.57"/>
        <filter val="62.70"/>
        <filter val="628.98"/>
        <filter val="63.84"/>
        <filter val="635.85"/>
        <filter val="639.00"/>
        <filter val="64.11"/>
        <filter val="64.35"/>
        <filter val="65.92"/>
        <filter val="650.30"/>
        <filter val="657.80"/>
        <filter val="66.16"/>
        <filter val="66.25"/>
        <filter val="66.30"/>
        <filter val="66.45"/>
        <filter val="660.40"/>
        <filter val="661.08"/>
        <filter val="668.65"/>
        <filter val="67.06"/>
        <filter val="67.50"/>
        <filter val="67.57"/>
        <filter val="673.40"/>
        <filter val="68.22"/>
        <filter val="68.25"/>
        <filter val="68.82"/>
        <filter val="689.50"/>
        <filter val="69.12"/>
        <filter val="691.90"/>
        <filter val="7,246.98"/>
        <filter val="7,406.43"/>
        <filter val="7,651.22"/>
        <filter val="7,757.20"/>
        <filter val="7.00"/>
        <filter val="7.02"/>
        <filter val="7.03"/>
        <filter val="7.04"/>
        <filter val="7.31"/>
        <filter val="7.42"/>
        <filter val="7.49"/>
        <filter val="7.53"/>
        <filter val="7.54"/>
        <filter val="7.65"/>
        <filter val="7.68"/>
        <filter val="7.69"/>
        <filter val="7.95"/>
        <filter val="7.96"/>
        <filter val="7.98"/>
        <filter val="70.29"/>
        <filter val="70.98"/>
        <filter val="71.36"/>
        <filter val="71.55"/>
        <filter val="710.23"/>
        <filter val="719.10"/>
        <filter val="72.80"/>
        <filter val="721.51"/>
        <filter val="73.13"/>
        <filter val="73.17"/>
        <filter val="731.58"/>
        <filter val="738.18"/>
        <filter val="74.10"/>
        <filter val="74.33"/>
        <filter val="74.64"/>
        <filter val="747.69"/>
        <filter val="75,535.36"/>
        <filter val="75.26"/>
        <filter val="755.00"/>
        <filter val="755.30"/>
        <filter val="76.00"/>
        <filter val="77.36"/>
        <filter val="775.39"/>
        <filter val="78.30"/>
        <filter val="788.96"/>
        <filter val="79.52"/>
        <filter val="791.96"/>
        <filter val="796.09"/>
        <filter val="798.53"/>
        <filter val="799.76"/>
        <filter val="8,834.90"/>
        <filter val="8.00"/>
        <filter val="8.10"/>
        <filter val="8.32"/>
        <filter val="8.44"/>
        <filter val="8.52"/>
        <filter val="8.55"/>
        <filter val="8.64"/>
        <filter val="8.81"/>
        <filter val="8.84"/>
        <filter val="8.96"/>
        <filter val="80.02"/>
        <filter val="80.36"/>
        <filter val="81.74"/>
        <filter val="81.90"/>
        <filter val="811.46"/>
        <filter val="82.00"/>
        <filter val="82.15"/>
        <filter val="82.32"/>
        <filter val="83.20"/>
        <filter val="836.04"/>
        <filter val="840.04"/>
        <filter val="845.00"/>
        <filter val="85.00"/>
        <filter val="85.28"/>
        <filter val="86.00"/>
        <filter val="86.49"/>
        <filter val="864.68"/>
        <filter val="865.34"/>
        <filter val="87.05"/>
        <filter val="87.35"/>
        <filter val="87.72"/>
        <filter val="870.25"/>
        <filter val="88.53"/>
        <filter val="88.64"/>
        <filter val="882.36"/>
        <filter val="883.12"/>
        <filter val="9,694.80"/>
        <filter val="9,727.66"/>
        <filter val="9,830.57"/>
        <filter val="9.00"/>
        <filter val="9.01"/>
        <filter val="9.06"/>
        <filter val="9.08"/>
        <filter val="9.10"/>
        <filter val="9.18"/>
        <filter val="9.36"/>
        <filter val="9.54"/>
        <filter val="9.72"/>
        <filter val="9.84"/>
        <filter val="9.90"/>
        <filter val="90.10"/>
        <filter val="90.58"/>
        <filter val="90.91"/>
        <filter val="900.90"/>
        <filter val="908.47"/>
        <filter val="91.00"/>
        <filter val="91.20"/>
        <filter val="91.24"/>
        <filter val="92.30"/>
        <filter val="93.60"/>
        <filter val="93.78"/>
        <filter val="930.94"/>
        <filter val="931.07"/>
        <filter val="95.12"/>
        <filter val="950.29"/>
        <filter val="96.66"/>
        <filter val="960.09"/>
        <filter val="98.51"/>
        <filter val="98.80"/>
        <filter val="99.00"/>
        <filter val="99.03"/>
        <filter val="99.73"/>
        <filter val="99.84"/>
        <filter val="997.66"/>
      </filters>
    </filterColumn>
  </autoFilter>
  <mergeCells count="5">
    <mergeCell ref="B1:P1"/>
    <mergeCell ref="C5:P5"/>
    <mergeCell ref="C6:P6"/>
    <mergeCell ref="C7:P7"/>
    <mergeCell ref="B9:P9"/>
  </mergeCells>
  <phoneticPr fontId="3" type="noConversion"/>
  <conditionalFormatting sqref="E150:E151">
    <cfRule type="cellIs" dxfId="3" priority="26" operator="lessThan">
      <formula>0</formula>
    </cfRule>
  </conditionalFormatting>
  <conditionalFormatting sqref="E12:J149 F150:J155 F158:J160 F162:J166 F168:J169 F171:J173 F175:J177 F179:J181 F183:J191 F193:J195 F199:J199 F201:J201 F204:J205 F207:J208 F211:J254 F256:J299 F302:J302 F304:J304 F307:J308 F310:J311 F314:J314 F316:J320 F322:J322 F324:J329 F333:J334 F336:J340 F342:J355 F358:J359 F361:J362 F365:J366 F369:J369 F371:J372 F374:J374 F376:J377 F379:J380 F382:J384 F386:J390 F392:J392 F394:J398 F402:J403 F405:J405 F407:J407 F409:J409 F411:J415 F417:J417 F419:J419 F421:J423 F426:J454 F456:J467 F470:J472 F474:J484 F486:J509 F511:J511 F513:J521 F523:J527 F529:J530 F532:J535 F537:J537 F539:J539 F541:J555 F558:J559 F561:J572 F574:J577 F580:J580 F583:J587 F589:J589 F592:J594 F596:J608 F611:J617 F619:J636 F638:J639 F643:J664 F666:J670 F672:J672 F674:J674 F677:J680 F682:J691 F694:J696 F698:J699 F702:J744 F746:J756 F758:J767 F769:J769 F771:J771 F774:J775 F777:J784 F787:J816 F818:J827 F829:J836 F838:J838 F840:J840 F843:J843 F845:J897 F899:J899 F901:J902 F904:J909 F911:J915 F917:J925 F927:J927 F930:J940 F942:J946 F948:J957 F959:J962 F964:J964 F966:J969 F971:J971 F974:J977 F979:J986 F989:J998 F1000:J1000 F1003:J1038 F1040:J1049 F1052:J1059 F1061:J1061 F1063:J1063 F1066:J1067 F1069:J1076 F1078:J1098 F1100:J1105 F1107:J1112 F1114:J1114 F1116:J1116 F1119:J1119 F1121:J1122 F1124:J1128 F1130:J1132 F1134:J1143 F1146:J1146 F1149:J1168 F1170:J1175 F1177:J1227 F1229:J1232 F1234:J1248 F1250:J1251 F1254:J1259 F1261:J1265 F1267:J1268 F1270:J1282 F1284:J1311 F1313:J1313 F1315:J1316 F1319:J1341 F1343:J1358 F1360:J1371 F1375:J1416 F1418:J1420 F1422:J1422 F1424:J1427 F1430:J1494 F1496:J1531 F1533:J1542 F1545:J1548 F1550:J1569 F1571:J1573 F1575:J1583 F1586:J1591 F1593:J1627 F1629:J1634 F1636:J1648 F1651:J1701 F1703:J1750 F1752:J1754 F1756:J1761 F1763:J1767 F1769:J1821 F1823:J1823 F1825:J1825 F1827:J1827 F1830:J1835 F1837:J1867 F1869:J1873 F1875:J1885 F1888:J1892 F1895:J1898 F1900:J1916 F1918:J1920 F1922:J1930 F1933:J1939 F1941:J1941 F1943:J1943 F1946:J1947 F1949:J1954 F1956:J1956 F1958:J1959 F1961:J1970 F1974:J1985 F1987:J2013 F2015:J2039 F2041:J2043 F2045:J2056 F2059:J2062 F2064:J2066 F2068:J2070 F2073:J2087 F2089:J2097 F2099:J2105 F2107:J2112 F2114:J2118 F2120:J2126 F2128:J2130 F2132:J2134 F2136:J2143 F2145:J2149 F2151:J2153 F2155:J2160 F2162:J2163 F2165:J2172 F2174:J2175 F2177:J2178 F2180:J2180 F2182:J2186 F2188:J2189 F2192:J2236 F2240:J2242 F2244:J2248 F2251:J2269 F2271:J2272 F2275:J2277 F2281:J2401 F2403:J2519 F2521:J2574 F2576:J2596 F2598:J2647 F2649:J2696 F2698:J2786 F2788:J2789 F2791:J2849">
    <cfRule type="cellIs" dxfId="2" priority="9" operator="lessThan">
      <formula>0</formula>
    </cfRule>
  </conditionalFormatting>
  <conditionalFormatting sqref="R12:U155 R158:U160 R162:U166 R168:U169 R171:U173 R175:U177 R179:U181 R183:U191 R193:U195 R199:U199 R201:U201 R204:U205 R207:U208 R211:U254 R256:U299 R302:U302 R304:U304 R307:U308 R310:U311 R314:U314 R316:U320 R322:U322 R324:U329 R333:U334 R336:U340 R342:U355 R358:U359 R361:U362 R365:U366 R369:U369 R371:U372 R374:U374 R376:U377 R379:U380 R382:U384 R386:U390 R392:U392 R394:U398 R402:U403 R405:U405 R407:U407 R409:U409 R411:U415 R417:U417 R419:U419 R421:U423 R426:U454 R456:U467 R470:U472 R474:U484 R486:U509 R511:U511 R513:U521 R523:U527 R529:U530 R532:U535 R537:U537 R539:U539 R541:U555 R558:U559 R561:U572 R574:U577 R580:U580 R583:U587 R589:U589 R592:U594 R596:U608 R611:U617 R619:U636 R638:U639 R643:U664 R666:U670 R672:U672 R674:U674 R677:U680 R682:U691 R694:U696 R698:U699 R702:U744 R746:U756 R758:U767 R769:U769 R771:U771 R774:U775 R777:U784 R787:U816 R818:U827 R829:U836 R838:U838 R840:U840 R843:U843 R845:U897 R899:U899 R901:U902 R904:U909 R911:U915 R917:U925 R927:U927 R930:U940 R942:U946 R948:U957 R959:U962 R964:U964 R966:U969 R971:U971 R974:U977 R979:U986 R989:U998 R1000:U1000 R1003:U1038 R1040:U1049 R1052:U1059 R1061:U1061 R1063:U1063 R1066:U1067 R1069:U1076 R1078:U1098 R1100:U1105 R1107:U1112 R1114:U1114 R1116:U1116 R1119:U1119 R1121:U1122 R1124:U1128 R1130:U1132 R1134:U1143 R1146:U1146 R1149:U1168 R1170:U1175 R1177:U1227 R1229:U1232 R1234:U1248 R1250:U1251 R1254:U1259 R1261:U1265 R1267:U1268 R1270:U1282 R1284:U1311 R1313:U1313 R1315:U1316 R1319:U1341 R1343:U1358 R1360:U1371 R1375:U1416 R1418:U1420 R1422:U1422 R1424:U1427 R1430:U1494 R1496:U1531 R1533:U1542 R1545:U1548 R1550:U1569 R1571:U1573 R1575:U1583 R1586:U1591 R1593:U1627 R1629:U1634 R1636:U1648 R1651:U1701 R1703:U1750 R1752:U1754 R1756:U1761 R1763:U1767 R1769:U1821 R1823:U1823 R1825:U1825 R1827:U1827 R1830:U1835 R1837:U1867 R1869:U1873 R1875:U1885 R1888:U1892 R1895:U1898 R1900:U1916 R1918:U1920 R1922:U1930 R1933:U1939 R1941:U1941 R1943:U1943 R1946:U1947 R1949:U1954 R1956:U1956 R1958:U1959 R1961:U1970 R1974:U1985 R1987:U2013 R2015:U2039 R2041:U2043 R2045:U2056 R2059:U2062 R2064:U2066 R2068:U2070 R2073:U2087 R2089:U2097 R2099:U2105 R2107:U2112 R2114:U2118 R2120:U2126 R2128:U2130 R2132:U2134 R2136:U2143 R2145:U2149 R2151:U2153 R2155:U2160 R2162:U2163 R2165:U2172 R2174:U2175 R2177:U2178 R2180:U2180 R2182:U2186 R2188:U2189 R2192:U2236 R2240:U2242 R2244:U2248 R2251:U2269 R2271:U2272 R2275:U2277 R2281:U2401 R2403:U2519 R2521:U2574 R2576:U2596 R2598:U2647 R2649:U2696 R2698:U2786 R2788:U2789 R2791:U2849">
    <cfRule type="cellIs" dxfId="1"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33"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2AAC8-65B1-437E-95E4-74BC919B3B60}">
  <sheetPr>
    <tabColor theme="3" tint="0.39997558519241921"/>
    <pageSetUpPr fitToPage="1"/>
  </sheetPr>
  <dimension ref="A1:P786"/>
  <sheetViews>
    <sheetView view="pageBreakPreview" zoomScale="85" zoomScaleNormal="78" zoomScaleSheetLayoutView="85" workbookViewId="0">
      <selection activeCell="I15" sqref="I15"/>
    </sheetView>
  </sheetViews>
  <sheetFormatPr baseColWidth="10" defaultColWidth="11.5546875" defaultRowHeight="13.8" x14ac:dyDescent="0.3"/>
  <cols>
    <col min="1" max="1" width="11.5546875" style="28"/>
    <col min="2" max="2" width="17.6640625" style="28" customWidth="1"/>
    <col min="3" max="3" width="65.6640625" style="28" customWidth="1"/>
    <col min="4" max="4" width="11.6640625" style="28" customWidth="1"/>
    <col min="5" max="7" width="11.6640625" style="48" customWidth="1"/>
    <col min="8" max="8" width="13.6640625" style="48" customWidth="1"/>
    <col min="9" max="9" width="11.6640625" style="104" customWidth="1"/>
    <col min="10" max="10" width="13.6640625" style="104" customWidth="1"/>
    <col min="11" max="12" width="11.6640625" style="104" customWidth="1"/>
    <col min="13" max="15" width="11.5546875" style="108"/>
    <col min="16" max="16" width="11.5546875" style="111"/>
    <col min="17" max="16384" width="11.5546875" style="28"/>
  </cols>
  <sheetData>
    <row r="1" spans="1:16" s="25" customFormat="1" ht="19.95" customHeight="1" x14ac:dyDescent="0.3">
      <c r="B1" s="220" t="s">
        <v>5744</v>
      </c>
      <c r="C1" s="220"/>
      <c r="D1" s="220"/>
      <c r="E1" s="220"/>
      <c r="F1" s="220"/>
      <c r="G1" s="220"/>
      <c r="H1" s="220"/>
      <c r="I1" s="220"/>
      <c r="J1" s="220"/>
      <c r="K1" s="220"/>
      <c r="L1" s="220"/>
      <c r="M1" s="105"/>
      <c r="N1" s="105"/>
      <c r="O1" s="105"/>
      <c r="P1" s="110"/>
    </row>
    <row r="2" spans="1:16" s="25" customFormat="1" ht="19.95" customHeight="1" x14ac:dyDescent="0.3">
      <c r="C2" s="26"/>
      <c r="D2" s="26"/>
      <c r="E2" s="100"/>
      <c r="F2" s="100"/>
      <c r="G2" s="100"/>
      <c r="H2" s="100"/>
      <c r="I2" s="109"/>
      <c r="J2" s="109"/>
      <c r="K2" s="109"/>
      <c r="L2" s="109"/>
      <c r="M2" s="105"/>
      <c r="N2" s="105"/>
      <c r="O2" s="105"/>
      <c r="P2" s="110"/>
    </row>
    <row r="3" spans="1:16" s="25" customFormat="1" ht="19.95" customHeight="1" x14ac:dyDescent="0.3">
      <c r="C3" s="26"/>
      <c r="D3" s="26"/>
      <c r="E3" s="100"/>
      <c r="F3" s="100"/>
      <c r="G3" s="100"/>
      <c r="H3" s="100"/>
      <c r="I3" s="109"/>
      <c r="J3" s="109"/>
      <c r="K3" s="109"/>
      <c r="L3" s="109"/>
      <c r="M3" s="105"/>
      <c r="N3" s="105"/>
      <c r="O3" s="105"/>
      <c r="P3" s="110"/>
    </row>
    <row r="4" spans="1:16" s="25" customFormat="1" ht="19.95" customHeight="1" x14ac:dyDescent="0.3">
      <c r="C4" s="26"/>
      <c r="D4" s="26"/>
      <c r="E4" s="100"/>
      <c r="F4" s="100"/>
      <c r="G4" s="100"/>
      <c r="H4" s="100"/>
      <c r="I4" s="109"/>
      <c r="J4" s="109"/>
      <c r="K4" s="109"/>
      <c r="L4" s="109"/>
      <c r="M4" s="105"/>
      <c r="N4" s="105"/>
      <c r="O4" s="105"/>
      <c r="P4" s="110"/>
    </row>
    <row r="5" spans="1:16" s="25" customFormat="1" ht="19.95" customHeight="1" x14ac:dyDescent="0.3">
      <c r="B5" s="25" t="s">
        <v>5426</v>
      </c>
      <c r="C5" s="221" t="s">
        <v>5427</v>
      </c>
      <c r="D5" s="221"/>
      <c r="E5" s="221"/>
      <c r="F5" s="221"/>
      <c r="G5" s="221"/>
      <c r="H5" s="221"/>
      <c r="I5" s="221"/>
      <c r="J5" s="221"/>
      <c r="K5" s="221"/>
      <c r="L5" s="221"/>
      <c r="M5" s="105"/>
      <c r="N5" s="105"/>
      <c r="O5" s="105"/>
      <c r="P5" s="110"/>
    </row>
    <row r="6" spans="1:16" s="25" customFormat="1" ht="19.95" customHeight="1" x14ac:dyDescent="0.3">
      <c r="B6" s="25" t="s">
        <v>5428</v>
      </c>
      <c r="C6" s="222" t="s">
        <v>5438</v>
      </c>
      <c r="D6" s="222"/>
      <c r="E6" s="222"/>
      <c r="F6" s="222"/>
      <c r="G6" s="222"/>
      <c r="H6" s="222"/>
      <c r="I6" s="222"/>
      <c r="J6" s="222"/>
      <c r="K6" s="222"/>
      <c r="L6" s="222"/>
      <c r="M6" s="105"/>
      <c r="N6" s="105"/>
      <c r="O6" s="105"/>
      <c r="P6" s="110"/>
    </row>
    <row r="7" spans="1:16" s="25" customFormat="1" ht="19.95" customHeight="1" x14ac:dyDescent="0.3">
      <c r="B7" s="25" t="s">
        <v>5429</v>
      </c>
      <c r="C7" s="221" t="s">
        <v>7690</v>
      </c>
      <c r="D7" s="221"/>
      <c r="E7" s="221"/>
      <c r="F7" s="221"/>
      <c r="G7" s="221"/>
      <c r="H7" s="221"/>
      <c r="I7" s="221"/>
      <c r="J7" s="221"/>
      <c r="K7" s="221"/>
      <c r="L7" s="221"/>
      <c r="M7" s="105"/>
      <c r="N7" s="105"/>
      <c r="O7" s="105"/>
      <c r="P7" s="113"/>
    </row>
    <row r="8" spans="1:16" x14ac:dyDescent="0.3">
      <c r="B8" s="27"/>
      <c r="D8" s="27"/>
      <c r="E8" s="101"/>
      <c r="F8" s="101"/>
      <c r="G8" s="101"/>
      <c r="H8" s="101"/>
      <c r="P8" s="114"/>
    </row>
    <row r="9" spans="1:16" ht="15" customHeight="1" x14ac:dyDescent="0.3">
      <c r="B9" s="215" t="s">
        <v>8600</v>
      </c>
      <c r="C9" s="215"/>
      <c r="D9" s="215"/>
      <c r="E9" s="215"/>
      <c r="F9" s="215"/>
      <c r="G9" s="215"/>
      <c r="H9" s="215"/>
      <c r="I9" s="215"/>
      <c r="J9" s="215"/>
      <c r="K9" s="215"/>
      <c r="L9" s="215"/>
      <c r="P9" s="114"/>
    </row>
    <row r="10" spans="1:16" x14ac:dyDescent="0.3">
      <c r="P10" s="114"/>
    </row>
    <row r="11" spans="1:16" ht="34.950000000000003" customHeight="1" x14ac:dyDescent="0.3">
      <c r="B11" s="61" t="s">
        <v>5433</v>
      </c>
      <c r="C11" s="61" t="s">
        <v>5434</v>
      </c>
      <c r="D11" s="61" t="s">
        <v>5435</v>
      </c>
      <c r="E11" s="99" t="s">
        <v>8604</v>
      </c>
      <c r="F11" s="99" t="s">
        <v>8603</v>
      </c>
      <c r="G11" s="99" t="s">
        <v>8601</v>
      </c>
      <c r="H11" s="99" t="s">
        <v>8346</v>
      </c>
      <c r="I11" s="99" t="s">
        <v>8602</v>
      </c>
      <c r="J11" s="99" t="s">
        <v>8348</v>
      </c>
      <c r="K11" s="99" t="s">
        <v>8349</v>
      </c>
      <c r="L11" s="99" t="s">
        <v>8350</v>
      </c>
      <c r="N11" s="115" t="s">
        <v>8605</v>
      </c>
      <c r="O11" s="115" t="s">
        <v>8606</v>
      </c>
      <c r="P11" s="114"/>
    </row>
    <row r="12" spans="1:16" s="1" customFormat="1" ht="30" customHeight="1" x14ac:dyDescent="0.3">
      <c r="A12" s="1" t="s">
        <v>5881</v>
      </c>
      <c r="B12" s="7" t="s">
        <v>1262</v>
      </c>
      <c r="C12" s="7" t="s">
        <v>3</v>
      </c>
      <c r="D12" s="8"/>
      <c r="E12" s="8"/>
      <c r="F12" s="8"/>
      <c r="G12" s="8"/>
      <c r="H12" s="8">
        <f>+H13+H47+H198+H304+H470+H528+H642+H728+H748+H772+H779</f>
        <v>5595722.4599999981</v>
      </c>
      <c r="I12" s="8"/>
      <c r="J12" s="8">
        <f>+J13+J47+J198+J304+J470+J528+J642+J728+J748+J772+J779</f>
        <v>5561258.5999999987</v>
      </c>
      <c r="K12" s="8"/>
      <c r="L12" s="8">
        <f>+L13+L47+L198+L304+L470+L528+L642+L728+L748+L772+L779</f>
        <v>-34463.86</v>
      </c>
      <c r="M12" s="1" t="s">
        <v>5415</v>
      </c>
      <c r="P12" s="112"/>
    </row>
    <row r="13" spans="1:16" s="1" customFormat="1" ht="25.2" customHeight="1" x14ac:dyDescent="0.3">
      <c r="B13" s="10" t="s">
        <v>1263</v>
      </c>
      <c r="C13" s="10" t="s">
        <v>1264</v>
      </c>
      <c r="D13" s="11"/>
      <c r="E13" s="11"/>
      <c r="F13" s="11"/>
      <c r="G13" s="11"/>
      <c r="H13" s="11">
        <f>+H14+H37+H43+H45</f>
        <v>432232.04000000004</v>
      </c>
      <c r="I13" s="11"/>
      <c r="J13" s="11">
        <f>+J14+J37+J43+J45</f>
        <v>432232.04000000004</v>
      </c>
      <c r="K13" s="11"/>
      <c r="L13" s="11">
        <f>+L14+L37+L43+L45</f>
        <v>0</v>
      </c>
      <c r="P13" s="112"/>
    </row>
    <row r="14" spans="1:16" s="1" customFormat="1" ht="25.2" customHeight="1" x14ac:dyDescent="0.3">
      <c r="B14" s="12" t="s">
        <v>1265</v>
      </c>
      <c r="C14" s="12" t="s">
        <v>1266</v>
      </c>
      <c r="D14" s="13"/>
      <c r="E14" s="13"/>
      <c r="F14" s="13"/>
      <c r="G14" s="13"/>
      <c r="H14" s="13">
        <f>SUM(H15:H36)</f>
        <v>364409.02</v>
      </c>
      <c r="I14" s="13"/>
      <c r="J14" s="13">
        <f>SUM(J15:J36)</f>
        <v>364409.02</v>
      </c>
      <c r="K14" s="13"/>
      <c r="L14" s="13">
        <f>SUM(L15:L36)</f>
        <v>0</v>
      </c>
      <c r="P14" s="112"/>
    </row>
    <row r="15" spans="1:16" s="1" customFormat="1" ht="30" customHeight="1" x14ac:dyDescent="0.3">
      <c r="B15" s="4" t="s">
        <v>1267</v>
      </c>
      <c r="C15" s="24" t="s">
        <v>1268</v>
      </c>
      <c r="D15" s="3" t="s">
        <v>28</v>
      </c>
      <c r="E15" s="3">
        <v>71</v>
      </c>
      <c r="F15" s="3">
        <v>71</v>
      </c>
      <c r="G15" s="107">
        <v>350</v>
      </c>
      <c r="H15" s="107">
        <f>+ROUND(+IF(F15="",0,F15*G15),2)</f>
        <v>24850</v>
      </c>
      <c r="I15" s="3">
        <v>350</v>
      </c>
      <c r="J15" s="3">
        <f>+ROUND(+IF(F15="",0,F15*I15),2)</f>
        <v>24850</v>
      </c>
      <c r="K15" s="3">
        <f>+I15-G15</f>
        <v>0</v>
      </c>
      <c r="L15" s="106">
        <f>+J15-H15</f>
        <v>0</v>
      </c>
      <c r="N15" s="1">
        <v>350</v>
      </c>
      <c r="O15" s="1">
        <v>350</v>
      </c>
      <c r="P15" s="112">
        <f>+O15-N15</f>
        <v>0</v>
      </c>
    </row>
    <row r="16" spans="1:16" s="1" customFormat="1" ht="15" customHeight="1" x14ac:dyDescent="0.3">
      <c r="B16" s="4" t="s">
        <v>1269</v>
      </c>
      <c r="C16" s="4" t="s">
        <v>1270</v>
      </c>
      <c r="D16" s="3" t="s">
        <v>28</v>
      </c>
      <c r="E16" s="3">
        <v>104</v>
      </c>
      <c r="F16" s="3">
        <v>104</v>
      </c>
      <c r="G16" s="107">
        <v>644.20000000000005</v>
      </c>
      <c r="H16" s="107">
        <f t="shared" ref="H16:H46" si="0">+ROUND(+IF(F16="",0,F16*G16),2)</f>
        <v>66996.800000000003</v>
      </c>
      <c r="I16" s="3">
        <v>644.20000000000005</v>
      </c>
      <c r="J16" s="3">
        <f t="shared" ref="J16:J46" si="1">+ROUND(+IF(F16="",0,F16*I16),2)</f>
        <v>66996.800000000003</v>
      </c>
      <c r="K16" s="3">
        <f t="shared" ref="K16:K46" si="2">+I16-G16</f>
        <v>0</v>
      </c>
      <c r="L16" s="106">
        <f>+J16-H16</f>
        <v>0</v>
      </c>
      <c r="N16" s="1">
        <v>644.20000000000005</v>
      </c>
      <c r="O16" s="1">
        <v>644.20000000000005</v>
      </c>
      <c r="P16" s="112">
        <f t="shared" ref="P16:P79" si="3">+O16-N16</f>
        <v>0</v>
      </c>
    </row>
    <row r="17" spans="2:16" s="1" customFormat="1" ht="30" customHeight="1" x14ac:dyDescent="0.3">
      <c r="B17" s="4" t="s">
        <v>1271</v>
      </c>
      <c r="C17" s="24" t="s">
        <v>1272</v>
      </c>
      <c r="D17" s="3" t="s">
        <v>28</v>
      </c>
      <c r="E17" s="3">
        <v>49</v>
      </c>
      <c r="F17" s="3">
        <v>51</v>
      </c>
      <c r="G17" s="107">
        <v>662.73</v>
      </c>
      <c r="H17" s="107">
        <f t="shared" si="0"/>
        <v>33799.230000000003</v>
      </c>
      <c r="I17" s="3">
        <v>662.73</v>
      </c>
      <c r="J17" s="3">
        <f t="shared" si="1"/>
        <v>33799.230000000003</v>
      </c>
      <c r="K17" s="3">
        <f t="shared" si="2"/>
        <v>0</v>
      </c>
      <c r="L17" s="106">
        <f>+J17-H17</f>
        <v>0</v>
      </c>
      <c r="N17" s="1">
        <v>662.73</v>
      </c>
      <c r="O17" s="1">
        <v>662.73</v>
      </c>
      <c r="P17" s="112">
        <f t="shared" si="3"/>
        <v>0</v>
      </c>
    </row>
    <row r="18" spans="2:16" s="1" customFormat="1" ht="30" customHeight="1" x14ac:dyDescent="0.3">
      <c r="B18" s="4" t="s">
        <v>1273</v>
      </c>
      <c r="C18" s="24" t="s">
        <v>1274</v>
      </c>
      <c r="D18" s="3" t="s">
        <v>28</v>
      </c>
      <c r="E18" s="3">
        <v>21</v>
      </c>
      <c r="F18" s="3">
        <v>22</v>
      </c>
      <c r="G18" s="107">
        <v>348.34</v>
      </c>
      <c r="H18" s="107">
        <f t="shared" si="0"/>
        <v>7663.48</v>
      </c>
      <c r="I18" s="3">
        <v>348.34</v>
      </c>
      <c r="J18" s="3">
        <f t="shared" si="1"/>
        <v>7663.48</v>
      </c>
      <c r="K18" s="3">
        <f t="shared" si="2"/>
        <v>0</v>
      </c>
      <c r="L18" s="106">
        <f t="shared" ref="L18:L24" si="4">+J18-H18</f>
        <v>0</v>
      </c>
      <c r="N18" s="1">
        <v>348.34</v>
      </c>
      <c r="O18" s="1">
        <v>348.34</v>
      </c>
      <c r="P18" s="112">
        <f t="shared" si="3"/>
        <v>0</v>
      </c>
    </row>
    <row r="19" spans="2:16" s="1" customFormat="1" ht="30" customHeight="1" x14ac:dyDescent="0.3">
      <c r="B19" s="4" t="s">
        <v>1275</v>
      </c>
      <c r="C19" s="24" t="s">
        <v>1276</v>
      </c>
      <c r="D19" s="3" t="s">
        <v>28</v>
      </c>
      <c r="E19" s="3">
        <v>27</v>
      </c>
      <c r="F19" s="3">
        <v>27</v>
      </c>
      <c r="G19" s="107">
        <v>535.79999999999995</v>
      </c>
      <c r="H19" s="107">
        <f t="shared" si="0"/>
        <v>14466.6</v>
      </c>
      <c r="I19" s="3">
        <v>535.79999999999995</v>
      </c>
      <c r="J19" s="3">
        <f t="shared" si="1"/>
        <v>14466.6</v>
      </c>
      <c r="K19" s="3">
        <f t="shared" si="2"/>
        <v>0</v>
      </c>
      <c r="L19" s="106">
        <f t="shared" si="4"/>
        <v>0</v>
      </c>
      <c r="N19" s="1">
        <v>535.79999999999995</v>
      </c>
      <c r="O19" s="1">
        <v>535.79999999999995</v>
      </c>
      <c r="P19" s="112">
        <f t="shared" si="3"/>
        <v>0</v>
      </c>
    </row>
    <row r="20" spans="2:16" s="1" customFormat="1" ht="30" customHeight="1" x14ac:dyDescent="0.3">
      <c r="B20" s="4" t="s">
        <v>1277</v>
      </c>
      <c r="C20" s="24" t="s">
        <v>1278</v>
      </c>
      <c r="D20" s="3" t="s">
        <v>28</v>
      </c>
      <c r="E20" s="3">
        <v>5</v>
      </c>
      <c r="F20" s="3">
        <v>5</v>
      </c>
      <c r="G20" s="107">
        <v>696.8</v>
      </c>
      <c r="H20" s="107">
        <f t="shared" si="0"/>
        <v>3484</v>
      </c>
      <c r="I20" s="3">
        <v>696.8</v>
      </c>
      <c r="J20" s="3">
        <f t="shared" si="1"/>
        <v>3484</v>
      </c>
      <c r="K20" s="3">
        <f t="shared" si="2"/>
        <v>0</v>
      </c>
      <c r="L20" s="106">
        <f t="shared" si="4"/>
        <v>0</v>
      </c>
      <c r="N20" s="1">
        <v>696.8</v>
      </c>
      <c r="O20" s="1">
        <v>696.8</v>
      </c>
      <c r="P20" s="112">
        <f t="shared" si="3"/>
        <v>0</v>
      </c>
    </row>
    <row r="21" spans="2:16" s="1" customFormat="1" ht="45" customHeight="1" x14ac:dyDescent="0.3">
      <c r="B21" s="4" t="s">
        <v>1279</v>
      </c>
      <c r="C21" s="24" t="s">
        <v>1280</v>
      </c>
      <c r="D21" s="3" t="s">
        <v>28</v>
      </c>
      <c r="E21" s="3">
        <v>4</v>
      </c>
      <c r="F21" s="3">
        <v>5</v>
      </c>
      <c r="G21" s="107">
        <v>646.79999999999995</v>
      </c>
      <c r="H21" s="107">
        <f t="shared" si="0"/>
        <v>3234</v>
      </c>
      <c r="I21" s="3">
        <v>646.79999999999995</v>
      </c>
      <c r="J21" s="3">
        <f t="shared" si="1"/>
        <v>3234</v>
      </c>
      <c r="K21" s="3">
        <f t="shared" si="2"/>
        <v>0</v>
      </c>
      <c r="L21" s="106">
        <f t="shared" si="4"/>
        <v>0</v>
      </c>
      <c r="N21" s="1">
        <v>646.79999999999995</v>
      </c>
      <c r="O21" s="1">
        <v>646.79999999999995</v>
      </c>
      <c r="P21" s="112">
        <f t="shared" si="3"/>
        <v>0</v>
      </c>
    </row>
    <row r="22" spans="2:16" s="1" customFormat="1" ht="30" customHeight="1" x14ac:dyDescent="0.3">
      <c r="B22" s="4" t="s">
        <v>1281</v>
      </c>
      <c r="C22" s="24" t="s">
        <v>1282</v>
      </c>
      <c r="D22" s="3" t="s">
        <v>28</v>
      </c>
      <c r="E22" s="3">
        <v>5</v>
      </c>
      <c r="F22" s="3">
        <v>11</v>
      </c>
      <c r="G22" s="107">
        <v>596.79999999999995</v>
      </c>
      <c r="H22" s="107">
        <f t="shared" si="0"/>
        <v>6564.8</v>
      </c>
      <c r="I22" s="3">
        <v>596.79999999999995</v>
      </c>
      <c r="J22" s="3">
        <f t="shared" si="1"/>
        <v>6564.8</v>
      </c>
      <c r="K22" s="3">
        <f t="shared" si="2"/>
        <v>0</v>
      </c>
      <c r="L22" s="106">
        <f t="shared" si="4"/>
        <v>0</v>
      </c>
      <c r="N22" s="1">
        <v>596.79999999999995</v>
      </c>
      <c r="O22" s="1">
        <v>596.79999999999995</v>
      </c>
      <c r="P22" s="112">
        <f t="shared" si="3"/>
        <v>0</v>
      </c>
    </row>
    <row r="23" spans="2:16" s="1" customFormat="1" ht="30" customHeight="1" x14ac:dyDescent="0.3">
      <c r="B23" s="4" t="s">
        <v>1283</v>
      </c>
      <c r="C23" s="24" t="s">
        <v>1284</v>
      </c>
      <c r="D23" s="3" t="s">
        <v>28</v>
      </c>
      <c r="E23" s="3">
        <v>5</v>
      </c>
      <c r="F23" s="3">
        <v>5</v>
      </c>
      <c r="G23" s="107">
        <v>626.79999999999995</v>
      </c>
      <c r="H23" s="107">
        <f t="shared" si="0"/>
        <v>3134</v>
      </c>
      <c r="I23" s="3">
        <v>626.79999999999995</v>
      </c>
      <c r="J23" s="3">
        <f t="shared" si="1"/>
        <v>3134</v>
      </c>
      <c r="K23" s="3">
        <f t="shared" si="2"/>
        <v>0</v>
      </c>
      <c r="L23" s="106">
        <f t="shared" si="4"/>
        <v>0</v>
      </c>
      <c r="N23" s="1">
        <v>626.79999999999995</v>
      </c>
      <c r="O23" s="1">
        <v>626.79999999999995</v>
      </c>
      <c r="P23" s="112">
        <f t="shared" si="3"/>
        <v>0</v>
      </c>
    </row>
    <row r="24" spans="2:16" s="1" customFormat="1" ht="30" customHeight="1" x14ac:dyDescent="0.3">
      <c r="B24" s="4" t="s">
        <v>1285</v>
      </c>
      <c r="C24" s="24" t="s">
        <v>1286</v>
      </c>
      <c r="D24" s="3" t="s">
        <v>28</v>
      </c>
      <c r="E24" s="3">
        <v>1</v>
      </c>
      <c r="F24" s="3">
        <v>1</v>
      </c>
      <c r="G24" s="107">
        <v>616.79999999999995</v>
      </c>
      <c r="H24" s="107">
        <f t="shared" si="0"/>
        <v>616.79999999999995</v>
      </c>
      <c r="I24" s="3">
        <v>616.79999999999995</v>
      </c>
      <c r="J24" s="3">
        <f t="shared" si="1"/>
        <v>616.79999999999995</v>
      </c>
      <c r="K24" s="3">
        <f t="shared" si="2"/>
        <v>0</v>
      </c>
      <c r="L24" s="106">
        <f t="shared" si="4"/>
        <v>0</v>
      </c>
      <c r="N24" s="1">
        <v>616.79999999999995</v>
      </c>
      <c r="O24" s="1">
        <v>616.79999999999995</v>
      </c>
      <c r="P24" s="112">
        <f t="shared" si="3"/>
        <v>0</v>
      </c>
    </row>
    <row r="25" spans="2:16" s="1" customFormat="1" ht="15" customHeight="1" x14ac:dyDescent="0.3">
      <c r="B25" s="4" t="s">
        <v>1287</v>
      </c>
      <c r="C25" s="4" t="s">
        <v>1288</v>
      </c>
      <c r="D25" s="3" t="s">
        <v>28</v>
      </c>
      <c r="E25" s="3">
        <v>5</v>
      </c>
      <c r="F25" s="3">
        <v>5</v>
      </c>
      <c r="G25" s="107">
        <v>280</v>
      </c>
      <c r="H25" s="107">
        <f t="shared" si="0"/>
        <v>1400</v>
      </c>
      <c r="I25" s="3">
        <v>280</v>
      </c>
      <c r="J25" s="3">
        <f t="shared" si="1"/>
        <v>1400</v>
      </c>
      <c r="K25" s="3">
        <f t="shared" si="2"/>
        <v>0</v>
      </c>
      <c r="L25" s="106">
        <f t="shared" ref="L25:L36" si="5">+J25-H25</f>
        <v>0</v>
      </c>
      <c r="N25" s="1">
        <v>280</v>
      </c>
      <c r="O25" s="1">
        <v>280</v>
      </c>
      <c r="P25" s="112">
        <f t="shared" si="3"/>
        <v>0</v>
      </c>
    </row>
    <row r="26" spans="2:16" s="1" customFormat="1" ht="45" customHeight="1" x14ac:dyDescent="0.3">
      <c r="B26" s="4" t="s">
        <v>1289</v>
      </c>
      <c r="C26" s="24" t="s">
        <v>1290</v>
      </c>
      <c r="D26" s="3" t="s">
        <v>28</v>
      </c>
      <c r="E26" s="3">
        <v>2</v>
      </c>
      <c r="F26" s="3">
        <v>2</v>
      </c>
      <c r="G26" s="107">
        <v>453.6</v>
      </c>
      <c r="H26" s="107">
        <f t="shared" si="0"/>
        <v>907.2</v>
      </c>
      <c r="I26" s="3">
        <v>453.6</v>
      </c>
      <c r="J26" s="3">
        <f t="shared" si="1"/>
        <v>907.2</v>
      </c>
      <c r="K26" s="3">
        <f t="shared" si="2"/>
        <v>0</v>
      </c>
      <c r="L26" s="106">
        <f t="shared" si="5"/>
        <v>0</v>
      </c>
      <c r="N26" s="1">
        <v>453.6</v>
      </c>
      <c r="O26" s="1">
        <v>453.6</v>
      </c>
      <c r="P26" s="112">
        <f t="shared" si="3"/>
        <v>0</v>
      </c>
    </row>
    <row r="27" spans="2:16" s="1" customFormat="1" ht="30" customHeight="1" x14ac:dyDescent="0.3">
      <c r="B27" s="4" t="s">
        <v>1291</v>
      </c>
      <c r="C27" s="24" t="s">
        <v>1292</v>
      </c>
      <c r="D27" s="3" t="s">
        <v>28</v>
      </c>
      <c r="E27" s="3">
        <v>24</v>
      </c>
      <c r="F27" s="3">
        <v>24</v>
      </c>
      <c r="G27" s="107">
        <v>569</v>
      </c>
      <c r="H27" s="107">
        <f t="shared" si="0"/>
        <v>13656</v>
      </c>
      <c r="I27" s="3">
        <v>569</v>
      </c>
      <c r="J27" s="3">
        <f t="shared" si="1"/>
        <v>13656</v>
      </c>
      <c r="K27" s="3">
        <f t="shared" si="2"/>
        <v>0</v>
      </c>
      <c r="L27" s="106">
        <f t="shared" si="5"/>
        <v>0</v>
      </c>
      <c r="N27" s="1">
        <v>569</v>
      </c>
      <c r="O27" s="1">
        <v>569</v>
      </c>
      <c r="P27" s="112">
        <f t="shared" si="3"/>
        <v>0</v>
      </c>
    </row>
    <row r="28" spans="2:16" s="1" customFormat="1" ht="30" customHeight="1" x14ac:dyDescent="0.3">
      <c r="B28" s="4" t="s">
        <v>1293</v>
      </c>
      <c r="C28" s="24" t="s">
        <v>1294</v>
      </c>
      <c r="D28" s="3" t="s">
        <v>28</v>
      </c>
      <c r="E28" s="3">
        <v>4</v>
      </c>
      <c r="F28" s="3">
        <v>4</v>
      </c>
      <c r="G28" s="107">
        <v>260</v>
      </c>
      <c r="H28" s="107">
        <f t="shared" si="0"/>
        <v>1040</v>
      </c>
      <c r="I28" s="3">
        <v>260</v>
      </c>
      <c r="J28" s="3">
        <f t="shared" si="1"/>
        <v>1040</v>
      </c>
      <c r="K28" s="3">
        <f t="shared" si="2"/>
        <v>0</v>
      </c>
      <c r="L28" s="106">
        <f t="shared" si="5"/>
        <v>0</v>
      </c>
      <c r="N28" s="1">
        <v>260</v>
      </c>
      <c r="O28" s="1">
        <v>260</v>
      </c>
      <c r="P28" s="112">
        <f t="shared" si="3"/>
        <v>0</v>
      </c>
    </row>
    <row r="29" spans="2:16" s="1" customFormat="1" ht="15" customHeight="1" x14ac:dyDescent="0.3">
      <c r="B29" s="4" t="s">
        <v>1295</v>
      </c>
      <c r="C29" s="4" t="s">
        <v>1296</v>
      </c>
      <c r="D29" s="3" t="s">
        <v>28</v>
      </c>
      <c r="E29" s="3">
        <v>124</v>
      </c>
      <c r="F29" s="3">
        <v>124</v>
      </c>
      <c r="G29" s="107">
        <v>1162.9000000000001</v>
      </c>
      <c r="H29" s="107">
        <f t="shared" si="0"/>
        <v>144199.6</v>
      </c>
      <c r="I29" s="3">
        <v>1162.9000000000001</v>
      </c>
      <c r="J29" s="3">
        <f t="shared" si="1"/>
        <v>144199.6</v>
      </c>
      <c r="K29" s="3">
        <f t="shared" si="2"/>
        <v>0</v>
      </c>
      <c r="L29" s="106">
        <f t="shared" si="5"/>
        <v>0</v>
      </c>
      <c r="N29" s="1">
        <v>1162.9000000000001</v>
      </c>
      <c r="O29" s="1">
        <v>1162.9000000000001</v>
      </c>
      <c r="P29" s="112">
        <f t="shared" si="3"/>
        <v>0</v>
      </c>
    </row>
    <row r="30" spans="2:16" s="1" customFormat="1" ht="30" customHeight="1" x14ac:dyDescent="0.3">
      <c r="B30" s="4" t="s">
        <v>1297</v>
      </c>
      <c r="C30" s="24" t="s">
        <v>1298</v>
      </c>
      <c r="D30" s="3" t="s">
        <v>28</v>
      </c>
      <c r="E30" s="3">
        <v>3</v>
      </c>
      <c r="F30" s="3">
        <v>7</v>
      </c>
      <c r="G30" s="107">
        <v>250</v>
      </c>
      <c r="H30" s="107">
        <f t="shared" si="0"/>
        <v>1750</v>
      </c>
      <c r="I30" s="3">
        <v>250</v>
      </c>
      <c r="J30" s="3">
        <f t="shared" si="1"/>
        <v>1750</v>
      </c>
      <c r="K30" s="3">
        <f t="shared" si="2"/>
        <v>0</v>
      </c>
      <c r="L30" s="106">
        <f t="shared" si="5"/>
        <v>0</v>
      </c>
      <c r="N30" s="1">
        <v>250</v>
      </c>
      <c r="O30" s="1">
        <v>250</v>
      </c>
      <c r="P30" s="112">
        <f t="shared" si="3"/>
        <v>0</v>
      </c>
    </row>
    <row r="31" spans="2:16" s="1" customFormat="1" ht="15" customHeight="1" x14ac:dyDescent="0.3">
      <c r="B31" s="4" t="s">
        <v>1299</v>
      </c>
      <c r="C31" s="4" t="s">
        <v>1300</v>
      </c>
      <c r="D31" s="3" t="s">
        <v>28</v>
      </c>
      <c r="E31" s="3">
        <v>2</v>
      </c>
      <c r="F31" s="3">
        <v>2</v>
      </c>
      <c r="G31" s="107">
        <v>667.64</v>
      </c>
      <c r="H31" s="107">
        <f t="shared" si="0"/>
        <v>1335.28</v>
      </c>
      <c r="I31" s="3">
        <v>667.64</v>
      </c>
      <c r="J31" s="3">
        <f t="shared" si="1"/>
        <v>1335.28</v>
      </c>
      <c r="K31" s="3">
        <f t="shared" si="2"/>
        <v>0</v>
      </c>
      <c r="L31" s="106">
        <f t="shared" si="5"/>
        <v>0</v>
      </c>
      <c r="N31" s="1">
        <v>667.64</v>
      </c>
      <c r="O31" s="1">
        <v>667.64</v>
      </c>
      <c r="P31" s="112">
        <f t="shared" si="3"/>
        <v>0</v>
      </c>
    </row>
    <row r="32" spans="2:16" s="1" customFormat="1" ht="15" customHeight="1" x14ac:dyDescent="0.3">
      <c r="B32" s="4" t="s">
        <v>1301</v>
      </c>
      <c r="C32" s="4" t="s">
        <v>1302</v>
      </c>
      <c r="D32" s="3" t="s">
        <v>28</v>
      </c>
      <c r="E32" s="3">
        <v>35</v>
      </c>
      <c r="F32" s="3">
        <v>35</v>
      </c>
      <c r="G32" s="107">
        <v>512.11</v>
      </c>
      <c r="H32" s="107">
        <f t="shared" si="0"/>
        <v>17923.849999999999</v>
      </c>
      <c r="I32" s="3">
        <v>512.11</v>
      </c>
      <c r="J32" s="3">
        <f t="shared" si="1"/>
        <v>17923.849999999999</v>
      </c>
      <c r="K32" s="3">
        <f t="shared" si="2"/>
        <v>0</v>
      </c>
      <c r="L32" s="106">
        <f t="shared" si="5"/>
        <v>0</v>
      </c>
      <c r="N32" s="1">
        <v>512.11</v>
      </c>
      <c r="O32" s="1">
        <v>512.11</v>
      </c>
      <c r="P32" s="112">
        <f t="shared" si="3"/>
        <v>0</v>
      </c>
    </row>
    <row r="33" spans="2:16" s="1" customFormat="1" ht="15" customHeight="1" x14ac:dyDescent="0.3">
      <c r="B33" s="4" t="s">
        <v>1303</v>
      </c>
      <c r="C33" s="4" t="s">
        <v>1304</v>
      </c>
      <c r="D33" s="3" t="s">
        <v>28</v>
      </c>
      <c r="E33" s="3">
        <v>50</v>
      </c>
      <c r="F33" s="3">
        <v>50</v>
      </c>
      <c r="G33" s="107">
        <v>185</v>
      </c>
      <c r="H33" s="107">
        <f t="shared" si="0"/>
        <v>9250</v>
      </c>
      <c r="I33" s="3">
        <v>185</v>
      </c>
      <c r="J33" s="3">
        <f t="shared" si="1"/>
        <v>9250</v>
      </c>
      <c r="K33" s="3">
        <f t="shared" si="2"/>
        <v>0</v>
      </c>
      <c r="L33" s="106">
        <f t="shared" si="5"/>
        <v>0</v>
      </c>
      <c r="N33" s="1">
        <v>185</v>
      </c>
      <c r="O33" s="1">
        <v>185</v>
      </c>
      <c r="P33" s="112">
        <f t="shared" si="3"/>
        <v>0</v>
      </c>
    </row>
    <row r="34" spans="2:16" s="1" customFormat="1" ht="15" customHeight="1" x14ac:dyDescent="0.3">
      <c r="B34" s="4" t="s">
        <v>1305</v>
      </c>
      <c r="C34" s="4" t="s">
        <v>1306</v>
      </c>
      <c r="D34" s="3" t="s">
        <v>28</v>
      </c>
      <c r="E34" s="3">
        <v>18</v>
      </c>
      <c r="F34" s="3">
        <v>18</v>
      </c>
      <c r="G34" s="107">
        <v>355.41</v>
      </c>
      <c r="H34" s="107">
        <f t="shared" si="0"/>
        <v>6397.38</v>
      </c>
      <c r="I34" s="3">
        <v>355.41</v>
      </c>
      <c r="J34" s="3">
        <f t="shared" si="1"/>
        <v>6397.38</v>
      </c>
      <c r="K34" s="3">
        <f t="shared" si="2"/>
        <v>0</v>
      </c>
      <c r="L34" s="106">
        <f t="shared" si="5"/>
        <v>0</v>
      </c>
      <c r="N34" s="1">
        <v>355.41</v>
      </c>
      <c r="O34" s="1">
        <v>355.41</v>
      </c>
      <c r="P34" s="112">
        <f t="shared" si="3"/>
        <v>0</v>
      </c>
    </row>
    <row r="35" spans="2:16" s="1" customFormat="1" ht="15" customHeight="1" x14ac:dyDescent="0.3">
      <c r="B35" s="4" t="s">
        <v>1307</v>
      </c>
      <c r="C35" s="4" t="s">
        <v>1308</v>
      </c>
      <c r="D35" s="3" t="s">
        <v>28</v>
      </c>
      <c r="E35" s="3">
        <v>2</v>
      </c>
      <c r="F35" s="3">
        <v>2</v>
      </c>
      <c r="G35" s="107">
        <v>120</v>
      </c>
      <c r="H35" s="107">
        <f t="shared" si="0"/>
        <v>240</v>
      </c>
      <c r="I35" s="3">
        <v>120</v>
      </c>
      <c r="J35" s="3">
        <f t="shared" si="1"/>
        <v>240</v>
      </c>
      <c r="K35" s="3">
        <f t="shared" si="2"/>
        <v>0</v>
      </c>
      <c r="L35" s="106">
        <f t="shared" si="5"/>
        <v>0</v>
      </c>
      <c r="N35" s="1">
        <v>120</v>
      </c>
      <c r="O35" s="1">
        <v>120</v>
      </c>
      <c r="P35" s="112">
        <f t="shared" si="3"/>
        <v>0</v>
      </c>
    </row>
    <row r="36" spans="2:16" s="1" customFormat="1" ht="15" customHeight="1" x14ac:dyDescent="0.3">
      <c r="B36" s="4" t="s">
        <v>1309</v>
      </c>
      <c r="C36" s="4" t="s">
        <v>1310</v>
      </c>
      <c r="D36" s="3" t="s">
        <v>28</v>
      </c>
      <c r="E36" s="3">
        <v>6</v>
      </c>
      <c r="F36" s="3">
        <v>6</v>
      </c>
      <c r="G36" s="107">
        <v>250</v>
      </c>
      <c r="H36" s="107">
        <f t="shared" si="0"/>
        <v>1500</v>
      </c>
      <c r="I36" s="3">
        <v>250</v>
      </c>
      <c r="J36" s="3">
        <f t="shared" si="1"/>
        <v>1500</v>
      </c>
      <c r="K36" s="3">
        <f t="shared" si="2"/>
        <v>0</v>
      </c>
      <c r="L36" s="106">
        <f t="shared" si="5"/>
        <v>0</v>
      </c>
      <c r="N36" s="1">
        <v>250</v>
      </c>
      <c r="O36" s="1">
        <v>250</v>
      </c>
      <c r="P36" s="112">
        <f t="shared" si="3"/>
        <v>0</v>
      </c>
    </row>
    <row r="37" spans="2:16" s="1" customFormat="1" ht="25.2" customHeight="1" x14ac:dyDescent="0.3">
      <c r="B37" s="12" t="s">
        <v>1311</v>
      </c>
      <c r="C37" s="12" t="s">
        <v>1312</v>
      </c>
      <c r="D37" s="13"/>
      <c r="E37" s="13"/>
      <c r="F37" s="13"/>
      <c r="G37" s="13"/>
      <c r="H37" s="13">
        <f>SUM(H38:H42)</f>
        <v>42693.760000000002</v>
      </c>
      <c r="I37" s="13"/>
      <c r="J37" s="13">
        <f>SUM(J38:J42)</f>
        <v>42693.760000000002</v>
      </c>
      <c r="K37" s="13"/>
      <c r="L37" s="13">
        <f>SUM(L38:L42)</f>
        <v>0</v>
      </c>
      <c r="P37" s="112"/>
    </row>
    <row r="38" spans="2:16" s="1" customFormat="1" ht="15" customHeight="1" x14ac:dyDescent="0.3">
      <c r="B38" s="4" t="s">
        <v>1313</v>
      </c>
      <c r="C38" s="4" t="s">
        <v>1314</v>
      </c>
      <c r="D38" s="3" t="s">
        <v>28</v>
      </c>
      <c r="E38" s="3">
        <v>153</v>
      </c>
      <c r="F38" s="3">
        <v>153</v>
      </c>
      <c r="G38" s="107">
        <v>18.899999999999999</v>
      </c>
      <c r="H38" s="107">
        <f t="shared" si="0"/>
        <v>2891.7</v>
      </c>
      <c r="I38" s="3">
        <v>18.899999999999999</v>
      </c>
      <c r="J38" s="3">
        <f t="shared" si="1"/>
        <v>2891.7</v>
      </c>
      <c r="K38" s="3">
        <f t="shared" si="2"/>
        <v>0</v>
      </c>
      <c r="L38" s="106">
        <f>+J38-H38</f>
        <v>0</v>
      </c>
      <c r="N38" s="1">
        <v>18.899999999999999</v>
      </c>
      <c r="O38" s="1">
        <v>18.899999999999999</v>
      </c>
      <c r="P38" s="112">
        <f t="shared" si="3"/>
        <v>0</v>
      </c>
    </row>
    <row r="39" spans="2:16" s="1" customFormat="1" ht="15" customHeight="1" x14ac:dyDescent="0.3">
      <c r="B39" s="4" t="s">
        <v>1315</v>
      </c>
      <c r="C39" s="4" t="s">
        <v>1316</v>
      </c>
      <c r="D39" s="3" t="s">
        <v>28</v>
      </c>
      <c r="E39" s="3">
        <v>68</v>
      </c>
      <c r="F39" s="3">
        <v>68</v>
      </c>
      <c r="G39" s="107">
        <v>27.49</v>
      </c>
      <c r="H39" s="107">
        <f t="shared" si="0"/>
        <v>1869.32</v>
      </c>
      <c r="I39" s="3">
        <v>27.49</v>
      </c>
      <c r="J39" s="3">
        <f t="shared" si="1"/>
        <v>1869.32</v>
      </c>
      <c r="K39" s="3">
        <f t="shared" si="2"/>
        <v>0</v>
      </c>
      <c r="L39" s="106">
        <f>+J39-H39</f>
        <v>0</v>
      </c>
      <c r="N39" s="1">
        <v>27.49</v>
      </c>
      <c r="O39" s="1">
        <v>27.49</v>
      </c>
      <c r="P39" s="112">
        <f t="shared" si="3"/>
        <v>0</v>
      </c>
    </row>
    <row r="40" spans="2:16" s="1" customFormat="1" ht="15" customHeight="1" x14ac:dyDescent="0.3">
      <c r="B40" s="4" t="s">
        <v>1317</v>
      </c>
      <c r="C40" s="4" t="s">
        <v>1318</v>
      </c>
      <c r="D40" s="3" t="s">
        <v>28</v>
      </c>
      <c r="E40" s="3">
        <v>126</v>
      </c>
      <c r="F40" s="3">
        <v>126</v>
      </c>
      <c r="G40" s="107">
        <v>30</v>
      </c>
      <c r="H40" s="107">
        <f t="shared" si="0"/>
        <v>3780</v>
      </c>
      <c r="I40" s="3">
        <v>30</v>
      </c>
      <c r="J40" s="3">
        <f t="shared" si="1"/>
        <v>3780</v>
      </c>
      <c r="K40" s="3">
        <f t="shared" si="2"/>
        <v>0</v>
      </c>
      <c r="L40" s="106">
        <f>+J40-H40</f>
        <v>0</v>
      </c>
      <c r="N40" s="1">
        <v>30</v>
      </c>
      <c r="O40" s="1">
        <v>30</v>
      </c>
      <c r="P40" s="112">
        <f t="shared" si="3"/>
        <v>0</v>
      </c>
    </row>
    <row r="41" spans="2:16" s="1" customFormat="1" ht="15" customHeight="1" x14ac:dyDescent="0.3">
      <c r="B41" s="4" t="s">
        <v>1319</v>
      </c>
      <c r="C41" s="4" t="s">
        <v>1320</v>
      </c>
      <c r="D41" s="3" t="s">
        <v>28</v>
      </c>
      <c r="E41" s="3">
        <v>118</v>
      </c>
      <c r="F41" s="3">
        <v>118</v>
      </c>
      <c r="G41" s="107">
        <v>105</v>
      </c>
      <c r="H41" s="107">
        <f t="shared" si="0"/>
        <v>12390</v>
      </c>
      <c r="I41" s="3">
        <v>105</v>
      </c>
      <c r="J41" s="3">
        <f t="shared" si="1"/>
        <v>12390</v>
      </c>
      <c r="K41" s="3">
        <f t="shared" si="2"/>
        <v>0</v>
      </c>
      <c r="L41" s="106">
        <f>+J41-H41</f>
        <v>0</v>
      </c>
      <c r="N41" s="1">
        <v>105</v>
      </c>
      <c r="O41" s="1">
        <v>105</v>
      </c>
      <c r="P41" s="112">
        <f t="shared" si="3"/>
        <v>0</v>
      </c>
    </row>
    <row r="42" spans="2:16" s="1" customFormat="1" ht="15" customHeight="1" x14ac:dyDescent="0.3">
      <c r="B42" s="4" t="s">
        <v>1321</v>
      </c>
      <c r="C42" s="4" t="s">
        <v>1322</v>
      </c>
      <c r="D42" s="3" t="s">
        <v>28</v>
      </c>
      <c r="E42" s="3">
        <v>118</v>
      </c>
      <c r="F42" s="3">
        <v>118</v>
      </c>
      <c r="G42" s="107">
        <v>184.43</v>
      </c>
      <c r="H42" s="107">
        <f t="shared" si="0"/>
        <v>21762.74</v>
      </c>
      <c r="I42" s="3">
        <v>184.43</v>
      </c>
      <c r="J42" s="3">
        <f t="shared" si="1"/>
        <v>21762.74</v>
      </c>
      <c r="K42" s="3">
        <f t="shared" si="2"/>
        <v>0</v>
      </c>
      <c r="L42" s="106">
        <f>+J42-H42</f>
        <v>0</v>
      </c>
      <c r="N42" s="1">
        <v>184.43</v>
      </c>
      <c r="O42" s="1">
        <v>184.43</v>
      </c>
      <c r="P42" s="112">
        <f t="shared" si="3"/>
        <v>0</v>
      </c>
    </row>
    <row r="43" spans="2:16" s="1" customFormat="1" ht="25.2" customHeight="1" x14ac:dyDescent="0.3">
      <c r="B43" s="12" t="s">
        <v>1323</v>
      </c>
      <c r="C43" s="12" t="s">
        <v>1324</v>
      </c>
      <c r="D43" s="13"/>
      <c r="E43" s="13"/>
      <c r="F43" s="13"/>
      <c r="G43" s="13"/>
      <c r="H43" s="13">
        <f>SUM(H44)</f>
        <v>16366.77</v>
      </c>
      <c r="I43" s="13"/>
      <c r="J43" s="13">
        <f>SUM(J44)</f>
        <v>16366.77</v>
      </c>
      <c r="K43" s="13"/>
      <c r="L43" s="13">
        <f>SUM(L44)</f>
        <v>0</v>
      </c>
      <c r="P43" s="112"/>
    </row>
    <row r="44" spans="2:16" s="1" customFormat="1" ht="15" customHeight="1" x14ac:dyDescent="0.3">
      <c r="B44" s="4" t="s">
        <v>1325</v>
      </c>
      <c r="C44" s="4" t="s">
        <v>1326</v>
      </c>
      <c r="D44" s="3" t="s">
        <v>28</v>
      </c>
      <c r="E44" s="3">
        <v>567</v>
      </c>
      <c r="F44" s="3">
        <v>581</v>
      </c>
      <c r="G44" s="107">
        <v>28.17</v>
      </c>
      <c r="H44" s="107">
        <f t="shared" si="0"/>
        <v>16366.77</v>
      </c>
      <c r="I44" s="3">
        <v>28.17</v>
      </c>
      <c r="J44" s="3">
        <f t="shared" si="1"/>
        <v>16366.77</v>
      </c>
      <c r="K44" s="3">
        <f t="shared" si="2"/>
        <v>0</v>
      </c>
      <c r="L44" s="106">
        <f>+J44-H44</f>
        <v>0</v>
      </c>
      <c r="M44" s="1">
        <f>+N44-G44</f>
        <v>1.2999999999999972</v>
      </c>
      <c r="N44" s="1">
        <v>29.47</v>
      </c>
      <c r="O44" s="1">
        <v>28.17</v>
      </c>
      <c r="P44" s="112">
        <f t="shared" si="3"/>
        <v>-1.2999999999999972</v>
      </c>
    </row>
    <row r="45" spans="2:16" s="1" customFormat="1" ht="25.2" customHeight="1" x14ac:dyDescent="0.3">
      <c r="B45" s="12" t="s">
        <v>1327</v>
      </c>
      <c r="C45" s="12" t="s">
        <v>1328</v>
      </c>
      <c r="D45" s="13"/>
      <c r="E45" s="13"/>
      <c r="F45" s="13"/>
      <c r="G45" s="13"/>
      <c r="H45" s="13">
        <f>SUM(H46)</f>
        <v>8762.49</v>
      </c>
      <c r="I45" s="13"/>
      <c r="J45" s="13">
        <f>SUM(J46)</f>
        <v>8762.49</v>
      </c>
      <c r="K45" s="13"/>
      <c r="L45" s="13">
        <f>SUM(L46)</f>
        <v>0</v>
      </c>
      <c r="P45" s="112"/>
    </row>
    <row r="46" spans="2:16" s="1" customFormat="1" ht="15" customHeight="1" x14ac:dyDescent="0.3">
      <c r="B46" s="4" t="s">
        <v>1329</v>
      </c>
      <c r="C46" s="4" t="s">
        <v>1330</v>
      </c>
      <c r="D46" s="3" t="s">
        <v>28</v>
      </c>
      <c r="E46" s="3">
        <v>583</v>
      </c>
      <c r="F46" s="3">
        <v>583</v>
      </c>
      <c r="G46" s="107">
        <v>15.03</v>
      </c>
      <c r="H46" s="107">
        <f t="shared" si="0"/>
        <v>8762.49</v>
      </c>
      <c r="I46" s="3">
        <v>15.03</v>
      </c>
      <c r="J46" s="3">
        <f t="shared" si="1"/>
        <v>8762.49</v>
      </c>
      <c r="K46" s="3">
        <f t="shared" si="2"/>
        <v>0</v>
      </c>
      <c r="L46" s="106">
        <f>+J46-H46</f>
        <v>0</v>
      </c>
      <c r="N46" s="1">
        <v>15.72</v>
      </c>
      <c r="O46" s="1">
        <v>15.03</v>
      </c>
      <c r="P46" s="112">
        <f t="shared" si="3"/>
        <v>-0.69000000000000128</v>
      </c>
    </row>
    <row r="47" spans="2:16" s="1" customFormat="1" ht="25.2" customHeight="1" x14ac:dyDescent="0.3">
      <c r="B47" s="10" t="s">
        <v>1331</v>
      </c>
      <c r="C47" s="10" t="s">
        <v>1332</v>
      </c>
      <c r="D47" s="11"/>
      <c r="E47" s="11"/>
      <c r="F47" s="11"/>
      <c r="G47" s="11"/>
      <c r="H47" s="11">
        <f>+H48+H57+H77+H86+H162+H184+H186+H188+H196</f>
        <v>1186572.8899999997</v>
      </c>
      <c r="I47" s="11"/>
      <c r="J47" s="11">
        <f>+J48+J57+J77+J86+J162+J184+J186+J188+J196</f>
        <v>1186572.8899999997</v>
      </c>
      <c r="K47" s="11"/>
      <c r="L47" s="11">
        <f>+L48+L57+L77+L86+L162+L184+L186+L188+L196</f>
        <v>0</v>
      </c>
      <c r="P47" s="112"/>
    </row>
    <row r="48" spans="2:16" s="1" customFormat="1" ht="25.2" customHeight="1" x14ac:dyDescent="0.3">
      <c r="B48" s="12" t="s">
        <v>1333</v>
      </c>
      <c r="C48" s="12" t="s">
        <v>1334</v>
      </c>
      <c r="D48" s="13"/>
      <c r="E48" s="13"/>
      <c r="F48" s="13"/>
      <c r="G48" s="13"/>
      <c r="H48" s="13">
        <f>SUM(H49:H56)</f>
        <v>108585.4</v>
      </c>
      <c r="I48" s="13"/>
      <c r="J48" s="13">
        <f>SUM(J49:J56)</f>
        <v>108585.4</v>
      </c>
      <c r="K48" s="13"/>
      <c r="L48" s="13">
        <f>SUM(L49:L56)</f>
        <v>0</v>
      </c>
      <c r="P48" s="112"/>
    </row>
    <row r="49" spans="2:16" s="1" customFormat="1" ht="15" customHeight="1" x14ac:dyDescent="0.3">
      <c r="B49" s="4" t="s">
        <v>1335</v>
      </c>
      <c r="C49" s="4" t="s">
        <v>1336</v>
      </c>
      <c r="D49" s="3" t="s">
        <v>1337</v>
      </c>
      <c r="E49" s="3">
        <v>384</v>
      </c>
      <c r="F49" s="3">
        <v>0</v>
      </c>
      <c r="G49" s="107">
        <v>219.48</v>
      </c>
      <c r="H49" s="107">
        <f t="shared" ref="H49:H56" si="6">+ROUND(+IF(F49="",0,F49*G49),2)</f>
        <v>0</v>
      </c>
      <c r="I49" s="3">
        <v>230.97</v>
      </c>
      <c r="J49" s="3">
        <f t="shared" ref="J49:J56" si="7">+ROUND(+IF(F49="",0,F49*I49),2)</f>
        <v>0</v>
      </c>
      <c r="K49" s="3">
        <f t="shared" ref="K49:K56" si="8">+I49-G49</f>
        <v>11.490000000000009</v>
      </c>
      <c r="L49" s="106">
        <f t="shared" ref="L49:L56" si="9">+J49-H49</f>
        <v>0</v>
      </c>
      <c r="N49" s="1">
        <v>224.08</v>
      </c>
      <c r="O49" s="1">
        <v>230.97</v>
      </c>
      <c r="P49" s="112">
        <f>+O49-N49</f>
        <v>6.8899999999999864</v>
      </c>
    </row>
    <row r="50" spans="2:16" s="1" customFormat="1" ht="15" customHeight="1" x14ac:dyDescent="0.3">
      <c r="B50" s="4" t="s">
        <v>1338</v>
      </c>
      <c r="C50" s="4" t="s">
        <v>1339</v>
      </c>
      <c r="D50" s="3" t="s">
        <v>1337</v>
      </c>
      <c r="E50" s="3">
        <v>11</v>
      </c>
      <c r="F50" s="3">
        <v>0</v>
      </c>
      <c r="G50" s="107">
        <v>170.28</v>
      </c>
      <c r="H50" s="107">
        <f t="shared" si="6"/>
        <v>0</v>
      </c>
      <c r="I50" s="3">
        <v>170.28</v>
      </c>
      <c r="J50" s="3">
        <f t="shared" si="7"/>
        <v>0</v>
      </c>
      <c r="K50" s="3">
        <f t="shared" si="8"/>
        <v>0</v>
      </c>
      <c r="L50" s="106">
        <f t="shared" si="9"/>
        <v>0</v>
      </c>
      <c r="N50" s="1">
        <v>172.43</v>
      </c>
      <c r="O50" s="1">
        <v>170.28</v>
      </c>
      <c r="P50" s="112">
        <f t="shared" si="3"/>
        <v>-2.1500000000000057</v>
      </c>
    </row>
    <row r="51" spans="2:16" s="1" customFormat="1" ht="15" customHeight="1" x14ac:dyDescent="0.3">
      <c r="B51" s="4" t="s">
        <v>1340</v>
      </c>
      <c r="C51" s="4" t="s">
        <v>1341</v>
      </c>
      <c r="D51" s="3" t="s">
        <v>1337</v>
      </c>
      <c r="E51" s="3">
        <v>35</v>
      </c>
      <c r="F51" s="3">
        <v>0</v>
      </c>
      <c r="G51" s="107">
        <v>399.87</v>
      </c>
      <c r="H51" s="107">
        <f t="shared" si="6"/>
        <v>0</v>
      </c>
      <c r="I51" s="3">
        <v>266.89</v>
      </c>
      <c r="J51" s="3">
        <f t="shared" si="7"/>
        <v>0</v>
      </c>
      <c r="K51" s="3">
        <f t="shared" si="8"/>
        <v>-132.98000000000002</v>
      </c>
      <c r="L51" s="106">
        <f t="shared" si="9"/>
        <v>0</v>
      </c>
      <c r="N51" s="1">
        <v>404.47</v>
      </c>
      <c r="O51" s="1">
        <v>266.89</v>
      </c>
      <c r="P51" s="112">
        <f t="shared" si="3"/>
        <v>-137.58000000000004</v>
      </c>
    </row>
    <row r="52" spans="2:16" s="1" customFormat="1" ht="15" customHeight="1" x14ac:dyDescent="0.3">
      <c r="B52" s="4" t="s">
        <v>1342</v>
      </c>
      <c r="C52" s="4" t="s">
        <v>1343</v>
      </c>
      <c r="D52" s="3" t="s">
        <v>1337</v>
      </c>
      <c r="E52" s="3">
        <v>130</v>
      </c>
      <c r="F52" s="3">
        <v>0</v>
      </c>
      <c r="G52" s="107">
        <v>312.83999999999997</v>
      </c>
      <c r="H52" s="107">
        <f t="shared" si="6"/>
        <v>0</v>
      </c>
      <c r="I52" s="3">
        <v>312.83999999999997</v>
      </c>
      <c r="J52" s="3">
        <f t="shared" si="7"/>
        <v>0</v>
      </c>
      <c r="K52" s="3">
        <f t="shared" si="8"/>
        <v>0</v>
      </c>
      <c r="L52" s="106">
        <f t="shared" si="9"/>
        <v>0</v>
      </c>
      <c r="N52" s="1">
        <v>317.44</v>
      </c>
      <c r="O52" s="1">
        <v>312.83999999999997</v>
      </c>
      <c r="P52" s="112">
        <f t="shared" si="3"/>
        <v>-4.6000000000000227</v>
      </c>
    </row>
    <row r="53" spans="2:16" s="1" customFormat="1" ht="15" customHeight="1" x14ac:dyDescent="0.3">
      <c r="B53" s="4" t="s">
        <v>7860</v>
      </c>
      <c r="C53" s="4" t="s">
        <v>8355</v>
      </c>
      <c r="D53" s="3" t="s">
        <v>1337</v>
      </c>
      <c r="E53" s="3">
        <v>402</v>
      </c>
      <c r="F53" s="3">
        <v>402</v>
      </c>
      <c r="G53" s="107">
        <v>164.53</v>
      </c>
      <c r="H53" s="107">
        <f t="shared" si="6"/>
        <v>66141.06</v>
      </c>
      <c r="I53" s="3">
        <v>164.53</v>
      </c>
      <c r="J53" s="3">
        <f t="shared" si="7"/>
        <v>66141.06</v>
      </c>
      <c r="K53" s="3">
        <f t="shared" si="8"/>
        <v>0</v>
      </c>
      <c r="L53" s="106">
        <f t="shared" si="9"/>
        <v>0</v>
      </c>
      <c r="O53" s="1">
        <v>173.49</v>
      </c>
      <c r="P53" s="112">
        <f t="shared" si="3"/>
        <v>173.49</v>
      </c>
    </row>
    <row r="54" spans="2:16" s="1" customFormat="1" ht="15" customHeight="1" x14ac:dyDescent="0.3">
      <c r="B54" s="4" t="s">
        <v>7861</v>
      </c>
      <c r="C54" s="4" t="s">
        <v>8356</v>
      </c>
      <c r="D54" s="3" t="s">
        <v>1337</v>
      </c>
      <c r="E54" s="3">
        <v>18</v>
      </c>
      <c r="F54" s="3">
        <v>18</v>
      </c>
      <c r="G54" s="107">
        <v>143.75</v>
      </c>
      <c r="H54" s="107">
        <f t="shared" si="6"/>
        <v>2587.5</v>
      </c>
      <c r="I54" s="3">
        <v>143.75</v>
      </c>
      <c r="J54" s="3">
        <f t="shared" si="7"/>
        <v>2587.5</v>
      </c>
      <c r="K54" s="3">
        <f t="shared" si="8"/>
        <v>0</v>
      </c>
      <c r="L54" s="106">
        <f t="shared" si="9"/>
        <v>0</v>
      </c>
      <c r="O54" s="1">
        <v>159.53</v>
      </c>
      <c r="P54" s="112">
        <f t="shared" si="3"/>
        <v>159.53</v>
      </c>
    </row>
    <row r="55" spans="2:16" s="1" customFormat="1" ht="15" customHeight="1" x14ac:dyDescent="0.3">
      <c r="B55" s="4" t="s">
        <v>7862</v>
      </c>
      <c r="C55" s="4" t="s">
        <v>7863</v>
      </c>
      <c r="D55" s="3" t="s">
        <v>1337</v>
      </c>
      <c r="E55" s="3">
        <v>37</v>
      </c>
      <c r="F55" s="3">
        <v>37</v>
      </c>
      <c r="G55" s="107">
        <v>204.66</v>
      </c>
      <c r="H55" s="107">
        <f t="shared" si="6"/>
        <v>7572.42</v>
      </c>
      <c r="I55" s="3">
        <v>204.66</v>
      </c>
      <c r="J55" s="3">
        <f t="shared" si="7"/>
        <v>7572.42</v>
      </c>
      <c r="K55" s="3">
        <f t="shared" si="8"/>
        <v>0</v>
      </c>
      <c r="L55" s="106">
        <f t="shared" si="9"/>
        <v>0</v>
      </c>
      <c r="O55" s="1">
        <v>240.13</v>
      </c>
      <c r="P55" s="112">
        <f t="shared" si="3"/>
        <v>240.13</v>
      </c>
    </row>
    <row r="56" spans="2:16" s="1" customFormat="1" ht="15" customHeight="1" x14ac:dyDescent="0.3">
      <c r="B56" s="4" t="s">
        <v>7864</v>
      </c>
      <c r="C56" s="4" t="s">
        <v>7865</v>
      </c>
      <c r="D56" s="3" t="s">
        <v>1337</v>
      </c>
      <c r="E56" s="3">
        <v>133</v>
      </c>
      <c r="F56" s="3">
        <v>133</v>
      </c>
      <c r="G56" s="107">
        <v>242.74</v>
      </c>
      <c r="H56" s="107">
        <f t="shared" si="6"/>
        <v>32284.42</v>
      </c>
      <c r="I56" s="3">
        <v>242.74</v>
      </c>
      <c r="J56" s="3">
        <f t="shared" si="7"/>
        <v>32284.42</v>
      </c>
      <c r="K56" s="3">
        <f t="shared" si="8"/>
        <v>0</v>
      </c>
      <c r="L56" s="106">
        <f t="shared" si="9"/>
        <v>0</v>
      </c>
      <c r="O56" s="1">
        <v>289.82</v>
      </c>
      <c r="P56" s="112">
        <f t="shared" si="3"/>
        <v>289.82</v>
      </c>
    </row>
    <row r="57" spans="2:16" s="1" customFormat="1" ht="25.2" customHeight="1" x14ac:dyDescent="0.3">
      <c r="B57" s="12" t="s">
        <v>1344</v>
      </c>
      <c r="C57" s="12" t="s">
        <v>1345</v>
      </c>
      <c r="D57" s="13"/>
      <c r="E57" s="13"/>
      <c r="F57" s="13"/>
      <c r="G57" s="13"/>
      <c r="H57" s="13">
        <f>SUM(H58:H76)</f>
        <v>546093.74</v>
      </c>
      <c r="I57" s="13"/>
      <c r="J57" s="13">
        <f>SUM(J58:J76)</f>
        <v>546093.74</v>
      </c>
      <c r="K57" s="13"/>
      <c r="L57" s="13">
        <f>SUM(L58:L76)</f>
        <v>0</v>
      </c>
      <c r="P57" s="112"/>
    </row>
    <row r="58" spans="2:16" s="1" customFormat="1" ht="15" customHeight="1" x14ac:dyDescent="0.3">
      <c r="B58" s="4" t="s">
        <v>1346</v>
      </c>
      <c r="C58" s="4" t="s">
        <v>1347</v>
      </c>
      <c r="D58" s="3" t="s">
        <v>25</v>
      </c>
      <c r="E58" s="3">
        <v>1075.17</v>
      </c>
      <c r="F58" s="3">
        <v>0</v>
      </c>
      <c r="G58" s="107">
        <v>64.67</v>
      </c>
      <c r="H58" s="107">
        <f t="shared" ref="H58:H76" si="10">+ROUND(+IF(F58="",0,F58*G58),2)</f>
        <v>0</v>
      </c>
      <c r="I58" s="3">
        <v>70.069999999999993</v>
      </c>
      <c r="J58" s="3">
        <f t="shared" ref="J58:J76" si="11">+ROUND(+IF(F58="",0,F58*I58),2)</f>
        <v>0</v>
      </c>
      <c r="K58" s="3">
        <f t="shared" ref="K58:K76" si="12">+I58-G58</f>
        <v>5.3999999999999915</v>
      </c>
      <c r="L58" s="106">
        <f t="shared" ref="L58:L76" si="13">+J58-H58</f>
        <v>0</v>
      </c>
      <c r="N58" s="1">
        <v>65.400000000000006</v>
      </c>
      <c r="O58" s="1">
        <v>70.069999999999993</v>
      </c>
      <c r="P58" s="112">
        <f t="shared" si="3"/>
        <v>4.6699999999999875</v>
      </c>
    </row>
    <row r="59" spans="2:16" s="1" customFormat="1" ht="15" customHeight="1" x14ac:dyDescent="0.3">
      <c r="B59" s="4" t="s">
        <v>1348</v>
      </c>
      <c r="C59" s="4" t="s">
        <v>1349</v>
      </c>
      <c r="D59" s="3" t="s">
        <v>25</v>
      </c>
      <c r="E59" s="3">
        <v>332.17</v>
      </c>
      <c r="F59" s="3">
        <v>0</v>
      </c>
      <c r="G59" s="107">
        <v>70.069999999999993</v>
      </c>
      <c r="H59" s="107">
        <f t="shared" si="10"/>
        <v>0</v>
      </c>
      <c r="I59" s="3">
        <v>39.47</v>
      </c>
      <c r="J59" s="3">
        <f t="shared" si="11"/>
        <v>0</v>
      </c>
      <c r="K59" s="3">
        <f t="shared" si="12"/>
        <v>-30.599999999999994</v>
      </c>
      <c r="L59" s="106">
        <f t="shared" si="13"/>
        <v>0</v>
      </c>
      <c r="N59" s="1">
        <v>70.8</v>
      </c>
      <c r="O59" s="1">
        <v>39.47</v>
      </c>
      <c r="P59" s="112">
        <f t="shared" si="3"/>
        <v>-31.33</v>
      </c>
    </row>
    <row r="60" spans="2:16" s="1" customFormat="1" ht="15" customHeight="1" x14ac:dyDescent="0.3">
      <c r="B60" s="4" t="s">
        <v>1350</v>
      </c>
      <c r="C60" s="4" t="s">
        <v>1351</v>
      </c>
      <c r="D60" s="3" t="s">
        <v>25</v>
      </c>
      <c r="E60" s="3">
        <v>64.22</v>
      </c>
      <c r="F60" s="3">
        <v>0</v>
      </c>
      <c r="G60" s="107">
        <v>94.91</v>
      </c>
      <c r="H60" s="107">
        <f t="shared" si="10"/>
        <v>0</v>
      </c>
      <c r="I60" s="3">
        <v>53.87</v>
      </c>
      <c r="J60" s="3">
        <f t="shared" si="11"/>
        <v>0</v>
      </c>
      <c r="K60" s="3">
        <f t="shared" si="12"/>
        <v>-41.04</v>
      </c>
      <c r="L60" s="106">
        <f t="shared" si="13"/>
        <v>0</v>
      </c>
      <c r="N60" s="1">
        <v>95.64</v>
      </c>
      <c r="O60" s="1">
        <v>53.87</v>
      </c>
      <c r="P60" s="112">
        <f t="shared" si="3"/>
        <v>-41.77</v>
      </c>
    </row>
    <row r="61" spans="2:16" s="1" customFormat="1" ht="15" customHeight="1" x14ac:dyDescent="0.3">
      <c r="B61" s="4" t="s">
        <v>1352</v>
      </c>
      <c r="C61" s="4" t="s">
        <v>1353</v>
      </c>
      <c r="D61" s="3" t="s">
        <v>25</v>
      </c>
      <c r="E61" s="3">
        <v>1334.36</v>
      </c>
      <c r="F61" s="3">
        <v>0</v>
      </c>
      <c r="G61" s="107">
        <v>110.41</v>
      </c>
      <c r="H61" s="107">
        <f t="shared" si="10"/>
        <v>0</v>
      </c>
      <c r="I61" s="3">
        <v>84.92</v>
      </c>
      <c r="J61" s="3">
        <f t="shared" si="11"/>
        <v>0</v>
      </c>
      <c r="K61" s="3">
        <f t="shared" si="12"/>
        <v>-25.489999999999995</v>
      </c>
      <c r="L61" s="106">
        <f t="shared" si="13"/>
        <v>0</v>
      </c>
      <c r="N61" s="1">
        <v>111.14</v>
      </c>
      <c r="O61" s="1">
        <v>84.92</v>
      </c>
      <c r="P61" s="112">
        <f t="shared" si="3"/>
        <v>-26.22</v>
      </c>
    </row>
    <row r="62" spans="2:16" s="1" customFormat="1" ht="15" customHeight="1" x14ac:dyDescent="0.3">
      <c r="B62" s="4" t="s">
        <v>1354</v>
      </c>
      <c r="C62" s="4" t="s">
        <v>1355</v>
      </c>
      <c r="D62" s="3" t="s">
        <v>25</v>
      </c>
      <c r="E62" s="3">
        <v>291.39</v>
      </c>
      <c r="F62" s="3">
        <v>0</v>
      </c>
      <c r="G62" s="107">
        <v>140.6</v>
      </c>
      <c r="H62" s="107">
        <f t="shared" si="10"/>
        <v>0</v>
      </c>
      <c r="I62" s="3">
        <v>100.67</v>
      </c>
      <c r="J62" s="3">
        <f t="shared" si="11"/>
        <v>0</v>
      </c>
      <c r="K62" s="3">
        <f t="shared" si="12"/>
        <v>-39.929999999999993</v>
      </c>
      <c r="L62" s="106">
        <f t="shared" si="13"/>
        <v>0</v>
      </c>
      <c r="N62" s="1">
        <v>141.33000000000001</v>
      </c>
      <c r="O62" s="1">
        <v>100.67</v>
      </c>
      <c r="P62" s="112">
        <f t="shared" si="3"/>
        <v>-40.660000000000011</v>
      </c>
    </row>
    <row r="63" spans="2:16" s="1" customFormat="1" ht="15" customHeight="1" x14ac:dyDescent="0.3">
      <c r="B63" s="4" t="s">
        <v>1356</v>
      </c>
      <c r="C63" s="4" t="s">
        <v>1357</v>
      </c>
      <c r="D63" s="3" t="s">
        <v>25</v>
      </c>
      <c r="E63" s="3">
        <v>222.25</v>
      </c>
      <c r="F63" s="3">
        <v>0</v>
      </c>
      <c r="G63" s="107">
        <v>207.97</v>
      </c>
      <c r="H63" s="107">
        <f t="shared" si="10"/>
        <v>0</v>
      </c>
      <c r="I63" s="3">
        <v>207.97</v>
      </c>
      <c r="J63" s="3">
        <f t="shared" si="11"/>
        <v>0</v>
      </c>
      <c r="K63" s="3">
        <f t="shared" si="12"/>
        <v>0</v>
      </c>
      <c r="L63" s="106">
        <f t="shared" si="13"/>
        <v>0</v>
      </c>
      <c r="N63" s="1">
        <v>208.7</v>
      </c>
      <c r="O63" s="1">
        <v>207.97</v>
      </c>
      <c r="P63" s="112">
        <f t="shared" si="3"/>
        <v>-0.72999999999998977</v>
      </c>
    </row>
    <row r="64" spans="2:16" s="1" customFormat="1" ht="15" customHeight="1" x14ac:dyDescent="0.3">
      <c r="B64" s="4" t="s">
        <v>1358</v>
      </c>
      <c r="C64" s="4" t="s">
        <v>1359</v>
      </c>
      <c r="D64" s="3" t="s">
        <v>25</v>
      </c>
      <c r="E64" s="3">
        <v>115.9</v>
      </c>
      <c r="F64" s="3">
        <v>0</v>
      </c>
      <c r="G64" s="107">
        <v>156.03</v>
      </c>
      <c r="H64" s="107">
        <f t="shared" si="10"/>
        <v>0</v>
      </c>
      <c r="I64" s="3">
        <v>156.03</v>
      </c>
      <c r="J64" s="3">
        <f t="shared" si="11"/>
        <v>0</v>
      </c>
      <c r="K64" s="3">
        <f t="shared" si="12"/>
        <v>0</v>
      </c>
      <c r="L64" s="106">
        <f t="shared" si="13"/>
        <v>0</v>
      </c>
      <c r="N64" s="1">
        <v>156.76</v>
      </c>
      <c r="O64" s="1">
        <v>156.03</v>
      </c>
      <c r="P64" s="112">
        <f t="shared" si="3"/>
        <v>-0.72999999999998977</v>
      </c>
    </row>
    <row r="65" spans="2:16" s="1" customFormat="1" ht="15" customHeight="1" x14ac:dyDescent="0.3">
      <c r="B65" s="4" t="s">
        <v>1360</v>
      </c>
      <c r="C65" s="4" t="s">
        <v>1361</v>
      </c>
      <c r="D65" s="3" t="s">
        <v>25</v>
      </c>
      <c r="E65" s="3">
        <v>74.44</v>
      </c>
      <c r="F65" s="3">
        <v>0</v>
      </c>
      <c r="G65" s="107">
        <v>253.67</v>
      </c>
      <c r="H65" s="107">
        <f t="shared" si="10"/>
        <v>0</v>
      </c>
      <c r="I65" s="3">
        <v>253.67</v>
      </c>
      <c r="J65" s="3">
        <f t="shared" si="11"/>
        <v>0</v>
      </c>
      <c r="K65" s="3">
        <f t="shared" si="12"/>
        <v>0</v>
      </c>
      <c r="L65" s="106">
        <f t="shared" si="13"/>
        <v>0</v>
      </c>
      <c r="N65" s="1">
        <v>254.4</v>
      </c>
      <c r="O65" s="1">
        <v>253.67</v>
      </c>
      <c r="P65" s="112">
        <f t="shared" si="3"/>
        <v>-0.73000000000001819</v>
      </c>
    </row>
    <row r="66" spans="2:16" s="1" customFormat="1" ht="15" customHeight="1" x14ac:dyDescent="0.3">
      <c r="B66" s="4" t="s">
        <v>1362</v>
      </c>
      <c r="C66" s="4" t="s">
        <v>1363</v>
      </c>
      <c r="D66" s="3" t="s">
        <v>25</v>
      </c>
      <c r="E66" s="3">
        <v>92.36</v>
      </c>
      <c r="F66" s="3">
        <v>0</v>
      </c>
      <c r="G66" s="107">
        <v>271.67</v>
      </c>
      <c r="H66" s="107">
        <f t="shared" si="10"/>
        <v>0</v>
      </c>
      <c r="I66" s="3">
        <v>271.67</v>
      </c>
      <c r="J66" s="3">
        <f t="shared" si="11"/>
        <v>0</v>
      </c>
      <c r="K66" s="3">
        <f t="shared" si="12"/>
        <v>0</v>
      </c>
      <c r="L66" s="106">
        <f t="shared" si="13"/>
        <v>0</v>
      </c>
      <c r="N66" s="1">
        <v>272.39999999999998</v>
      </c>
      <c r="O66" s="1">
        <v>271.67</v>
      </c>
      <c r="P66" s="112">
        <f t="shared" si="3"/>
        <v>-0.72999999999996135</v>
      </c>
    </row>
    <row r="67" spans="2:16" s="1" customFormat="1" ht="15" customHeight="1" x14ac:dyDescent="0.3">
      <c r="B67" s="4" t="s">
        <v>1364</v>
      </c>
      <c r="C67" s="4" t="s">
        <v>1365</v>
      </c>
      <c r="D67" s="3" t="s">
        <v>25</v>
      </c>
      <c r="E67" s="3">
        <v>34.08</v>
      </c>
      <c r="F67" s="3">
        <v>0</v>
      </c>
      <c r="G67" s="107">
        <v>271.67</v>
      </c>
      <c r="H67" s="107">
        <f t="shared" si="10"/>
        <v>0</v>
      </c>
      <c r="I67" s="3">
        <v>271.67</v>
      </c>
      <c r="J67" s="3">
        <f t="shared" si="11"/>
        <v>0</v>
      </c>
      <c r="K67" s="3">
        <f t="shared" si="12"/>
        <v>0</v>
      </c>
      <c r="L67" s="106">
        <f t="shared" si="13"/>
        <v>0</v>
      </c>
      <c r="N67" s="1">
        <v>272.39999999999998</v>
      </c>
      <c r="O67" s="1">
        <v>271.67</v>
      </c>
      <c r="P67" s="112">
        <f t="shared" si="3"/>
        <v>-0.72999999999996135</v>
      </c>
    </row>
    <row r="68" spans="2:16" s="1" customFormat="1" ht="15" customHeight="1" x14ac:dyDescent="0.3">
      <c r="B68" s="4" t="s">
        <v>7866</v>
      </c>
      <c r="C68" s="4" t="s">
        <v>7867</v>
      </c>
      <c r="D68" s="3" t="s">
        <v>25</v>
      </c>
      <c r="E68" s="3">
        <v>1490.11</v>
      </c>
      <c r="F68" s="3">
        <v>1490.11</v>
      </c>
      <c r="G68" s="107">
        <v>83.8</v>
      </c>
      <c r="H68" s="107">
        <f t="shared" si="10"/>
        <v>124871.22</v>
      </c>
      <c r="I68" s="3">
        <v>83.8</v>
      </c>
      <c r="J68" s="3">
        <f t="shared" si="11"/>
        <v>124871.22</v>
      </c>
      <c r="K68" s="3">
        <f t="shared" si="12"/>
        <v>0</v>
      </c>
      <c r="L68" s="106">
        <f t="shared" si="13"/>
        <v>0</v>
      </c>
      <c r="O68" s="1">
        <v>83.8</v>
      </c>
      <c r="P68" s="112">
        <f t="shared" si="3"/>
        <v>83.8</v>
      </c>
    </row>
    <row r="69" spans="2:16" s="1" customFormat="1" ht="15" customHeight="1" x14ac:dyDescent="0.3">
      <c r="B69" s="4" t="s">
        <v>7868</v>
      </c>
      <c r="C69" s="4" t="s">
        <v>7869</v>
      </c>
      <c r="D69" s="3" t="s">
        <v>25</v>
      </c>
      <c r="E69" s="3">
        <v>433.47</v>
      </c>
      <c r="F69" s="3">
        <v>433.47</v>
      </c>
      <c r="G69" s="107">
        <v>53.2</v>
      </c>
      <c r="H69" s="107">
        <f t="shared" si="10"/>
        <v>23060.6</v>
      </c>
      <c r="I69" s="3">
        <v>53.2</v>
      </c>
      <c r="J69" s="3">
        <f t="shared" si="11"/>
        <v>23060.6</v>
      </c>
      <c r="K69" s="3">
        <f t="shared" si="12"/>
        <v>0</v>
      </c>
      <c r="L69" s="106">
        <f t="shared" si="13"/>
        <v>0</v>
      </c>
      <c r="O69" s="1">
        <v>53.2</v>
      </c>
      <c r="P69" s="112">
        <f t="shared" si="3"/>
        <v>53.2</v>
      </c>
    </row>
    <row r="70" spans="2:16" s="1" customFormat="1" ht="15" customHeight="1" x14ac:dyDescent="0.3">
      <c r="B70" s="4" t="s">
        <v>7870</v>
      </c>
      <c r="C70" s="4" t="s">
        <v>7871</v>
      </c>
      <c r="D70" s="3" t="s">
        <v>25</v>
      </c>
      <c r="E70" s="3">
        <v>128.02000000000001</v>
      </c>
      <c r="F70" s="3">
        <v>128.02000000000001</v>
      </c>
      <c r="G70" s="107">
        <v>69.209999999999994</v>
      </c>
      <c r="H70" s="107">
        <f t="shared" si="10"/>
        <v>8860.26</v>
      </c>
      <c r="I70" s="3">
        <v>69.209999999999994</v>
      </c>
      <c r="J70" s="3">
        <f t="shared" si="11"/>
        <v>8860.26</v>
      </c>
      <c r="K70" s="3">
        <f t="shared" si="12"/>
        <v>0</v>
      </c>
      <c r="L70" s="106">
        <f t="shared" si="13"/>
        <v>0</v>
      </c>
      <c r="O70" s="1">
        <v>69.209999999999994</v>
      </c>
      <c r="P70" s="112">
        <f t="shared" si="3"/>
        <v>69.209999999999994</v>
      </c>
    </row>
    <row r="71" spans="2:16" s="1" customFormat="1" ht="15" customHeight="1" x14ac:dyDescent="0.3">
      <c r="B71" s="4" t="s">
        <v>7872</v>
      </c>
      <c r="C71" s="4" t="s">
        <v>7873</v>
      </c>
      <c r="D71" s="3" t="s">
        <v>25</v>
      </c>
      <c r="E71" s="3">
        <v>1530.99</v>
      </c>
      <c r="F71" s="3">
        <v>1530.99</v>
      </c>
      <c r="G71" s="107">
        <v>102.76</v>
      </c>
      <c r="H71" s="107">
        <f t="shared" si="10"/>
        <v>157324.53</v>
      </c>
      <c r="I71" s="3">
        <v>102.76</v>
      </c>
      <c r="J71" s="3">
        <f t="shared" si="11"/>
        <v>157324.53</v>
      </c>
      <c r="K71" s="3">
        <f t="shared" si="12"/>
        <v>0</v>
      </c>
      <c r="L71" s="106">
        <f t="shared" si="13"/>
        <v>0</v>
      </c>
      <c r="O71" s="1">
        <v>102.76</v>
      </c>
      <c r="P71" s="112">
        <f t="shared" si="3"/>
        <v>102.76</v>
      </c>
    </row>
    <row r="72" spans="2:16" s="1" customFormat="1" ht="15" customHeight="1" x14ac:dyDescent="0.3">
      <c r="B72" s="4" t="s">
        <v>7874</v>
      </c>
      <c r="C72" s="4" t="s">
        <v>7875</v>
      </c>
      <c r="D72" s="3" t="s">
        <v>25</v>
      </c>
      <c r="E72" s="3">
        <v>240.07</v>
      </c>
      <c r="F72" s="3">
        <v>240.07</v>
      </c>
      <c r="G72" s="107">
        <v>118.51</v>
      </c>
      <c r="H72" s="107">
        <f t="shared" si="10"/>
        <v>28450.7</v>
      </c>
      <c r="I72" s="3">
        <v>118.51</v>
      </c>
      <c r="J72" s="3">
        <f t="shared" si="11"/>
        <v>28450.7</v>
      </c>
      <c r="K72" s="3">
        <f t="shared" si="12"/>
        <v>0</v>
      </c>
      <c r="L72" s="106">
        <f t="shared" si="13"/>
        <v>0</v>
      </c>
      <c r="O72" s="1">
        <v>118.51</v>
      </c>
      <c r="P72" s="112">
        <f t="shared" si="3"/>
        <v>118.51</v>
      </c>
    </row>
    <row r="73" spans="2:16" s="1" customFormat="1" ht="15" customHeight="1" x14ac:dyDescent="0.3">
      <c r="B73" s="4" t="s">
        <v>7876</v>
      </c>
      <c r="C73" s="4" t="s">
        <v>7877</v>
      </c>
      <c r="D73" s="3" t="s">
        <v>25</v>
      </c>
      <c r="E73" s="3">
        <v>205.41</v>
      </c>
      <c r="F73" s="3">
        <v>205.41</v>
      </c>
      <c r="G73" s="107">
        <v>231.43</v>
      </c>
      <c r="H73" s="107">
        <f t="shared" si="10"/>
        <v>47538.04</v>
      </c>
      <c r="I73" s="3">
        <v>231.43</v>
      </c>
      <c r="J73" s="3">
        <f t="shared" si="11"/>
        <v>47538.04</v>
      </c>
      <c r="K73" s="3">
        <f t="shared" si="12"/>
        <v>0</v>
      </c>
      <c r="L73" s="106">
        <f t="shared" si="13"/>
        <v>0</v>
      </c>
      <c r="O73" s="1">
        <v>231.43</v>
      </c>
      <c r="P73" s="112">
        <f t="shared" si="3"/>
        <v>231.43</v>
      </c>
    </row>
    <row r="74" spans="2:16" s="1" customFormat="1" ht="15" customHeight="1" x14ac:dyDescent="0.3">
      <c r="B74" s="4" t="s">
        <v>7878</v>
      </c>
      <c r="C74" s="4" t="s">
        <v>7879</v>
      </c>
      <c r="D74" s="3" t="s">
        <v>25</v>
      </c>
      <c r="E74" s="3">
        <v>122.64</v>
      </c>
      <c r="F74" s="3">
        <v>122.64</v>
      </c>
      <c r="G74" s="107">
        <v>359.23</v>
      </c>
      <c r="H74" s="107">
        <f t="shared" si="10"/>
        <v>44055.97</v>
      </c>
      <c r="I74" s="3">
        <v>359.23</v>
      </c>
      <c r="J74" s="3">
        <f t="shared" si="11"/>
        <v>44055.97</v>
      </c>
      <c r="K74" s="3">
        <f t="shared" si="12"/>
        <v>0</v>
      </c>
      <c r="L74" s="106">
        <f t="shared" si="13"/>
        <v>0</v>
      </c>
      <c r="O74" s="1">
        <v>359.23</v>
      </c>
      <c r="P74" s="112">
        <f t="shared" si="3"/>
        <v>359.23</v>
      </c>
    </row>
    <row r="75" spans="2:16" s="1" customFormat="1" ht="15" customHeight="1" x14ac:dyDescent="0.3">
      <c r="B75" s="4" t="s">
        <v>7880</v>
      </c>
      <c r="C75" s="4" t="s">
        <v>7881</v>
      </c>
      <c r="D75" s="3" t="s">
        <v>25</v>
      </c>
      <c r="E75" s="3">
        <v>79.27</v>
      </c>
      <c r="F75" s="3">
        <v>79.27</v>
      </c>
      <c r="G75" s="107">
        <v>560.65</v>
      </c>
      <c r="H75" s="107">
        <f t="shared" si="10"/>
        <v>44442.73</v>
      </c>
      <c r="I75" s="3">
        <v>560.65</v>
      </c>
      <c r="J75" s="3">
        <f t="shared" si="11"/>
        <v>44442.73</v>
      </c>
      <c r="K75" s="3">
        <f t="shared" si="12"/>
        <v>0</v>
      </c>
      <c r="L75" s="106">
        <f t="shared" si="13"/>
        <v>0</v>
      </c>
      <c r="O75" s="1">
        <v>560.65</v>
      </c>
      <c r="P75" s="112">
        <f t="shared" si="3"/>
        <v>560.65</v>
      </c>
    </row>
    <row r="76" spans="2:16" s="1" customFormat="1" ht="15" customHeight="1" x14ac:dyDescent="0.3">
      <c r="B76" s="4" t="s">
        <v>7882</v>
      </c>
      <c r="C76" s="4" t="s">
        <v>7883</v>
      </c>
      <c r="D76" s="3" t="s">
        <v>25</v>
      </c>
      <c r="E76" s="3">
        <v>75.48</v>
      </c>
      <c r="F76" s="3">
        <v>75.48</v>
      </c>
      <c r="G76" s="107">
        <v>894.14</v>
      </c>
      <c r="H76" s="107">
        <f t="shared" si="10"/>
        <v>67489.69</v>
      </c>
      <c r="I76" s="3">
        <v>894.14</v>
      </c>
      <c r="J76" s="3">
        <f t="shared" si="11"/>
        <v>67489.69</v>
      </c>
      <c r="K76" s="3">
        <f t="shared" si="12"/>
        <v>0</v>
      </c>
      <c r="L76" s="106">
        <f t="shared" si="13"/>
        <v>0</v>
      </c>
      <c r="O76" s="1">
        <v>894.14</v>
      </c>
      <c r="P76" s="112">
        <f t="shared" si="3"/>
        <v>894.14</v>
      </c>
    </row>
    <row r="77" spans="2:16" s="1" customFormat="1" ht="25.2" customHeight="1" x14ac:dyDescent="0.3">
      <c r="B77" s="12" t="s">
        <v>1366</v>
      </c>
      <c r="C77" s="12" t="s">
        <v>1367</v>
      </c>
      <c r="D77" s="13"/>
      <c r="E77" s="13"/>
      <c r="F77" s="13"/>
      <c r="G77" s="13"/>
      <c r="H77" s="13">
        <f>SUM(H78:H85)/2</f>
        <v>7297.6500000000005</v>
      </c>
      <c r="I77" s="13"/>
      <c r="J77" s="13">
        <f>SUM(J78:J85)/2</f>
        <v>7297.6500000000005</v>
      </c>
      <c r="K77" s="13"/>
      <c r="L77" s="13">
        <f>SUM(L78:L85)/2</f>
        <v>0</v>
      </c>
      <c r="P77" s="112"/>
    </row>
    <row r="78" spans="2:16" s="1" customFormat="1" ht="15" customHeight="1" x14ac:dyDescent="0.3">
      <c r="B78" s="4" t="s">
        <v>1368</v>
      </c>
      <c r="C78" s="4" t="s">
        <v>1369</v>
      </c>
      <c r="D78" s="3"/>
      <c r="E78" s="3"/>
      <c r="F78" s="3"/>
      <c r="G78" s="3"/>
      <c r="H78" s="3">
        <f>SUM(H79:H81)</f>
        <v>2898.4700000000003</v>
      </c>
      <c r="I78" s="3"/>
      <c r="J78" s="3">
        <f>SUM(J79:J81)</f>
        <v>2898.4700000000003</v>
      </c>
      <c r="K78" s="3"/>
      <c r="L78" s="106">
        <f>SUM(L79:L81)</f>
        <v>0</v>
      </c>
      <c r="P78" s="112"/>
    </row>
    <row r="79" spans="2:16" s="1" customFormat="1" ht="15" customHeight="1" x14ac:dyDescent="0.3">
      <c r="B79" s="4" t="s">
        <v>1370</v>
      </c>
      <c r="C79" s="4" t="s">
        <v>1371</v>
      </c>
      <c r="D79" s="3" t="s">
        <v>78</v>
      </c>
      <c r="E79" s="3">
        <v>20.67</v>
      </c>
      <c r="F79" s="3">
        <v>20.67</v>
      </c>
      <c r="G79" s="107">
        <v>51.81</v>
      </c>
      <c r="H79" s="107">
        <f t="shared" ref="H79:H81" si="14">+ROUND(+IF(F79="",0,F79*G79),2)</f>
        <v>1070.9100000000001</v>
      </c>
      <c r="I79" s="3">
        <v>51.81</v>
      </c>
      <c r="J79" s="3">
        <f t="shared" ref="J79:J81" si="15">+ROUND(+IF(F79="",0,F79*I79),2)</f>
        <v>1070.9100000000001</v>
      </c>
      <c r="K79" s="3">
        <f t="shared" ref="K79:K81" si="16">+I79-G79</f>
        <v>0</v>
      </c>
      <c r="L79" s="106">
        <f t="shared" ref="L79:L81" si="17">+J79-H79</f>
        <v>0</v>
      </c>
      <c r="N79" s="1">
        <v>54</v>
      </c>
      <c r="O79" s="1">
        <v>51.81</v>
      </c>
      <c r="P79" s="112">
        <f t="shared" si="3"/>
        <v>-2.1899999999999977</v>
      </c>
    </row>
    <row r="80" spans="2:16" s="1" customFormat="1" ht="15" customHeight="1" x14ac:dyDescent="0.3">
      <c r="B80" s="4" t="s">
        <v>1372</v>
      </c>
      <c r="C80" s="4" t="s">
        <v>1373</v>
      </c>
      <c r="D80" s="3" t="s">
        <v>14</v>
      </c>
      <c r="E80" s="3">
        <v>34.450000000000003</v>
      </c>
      <c r="F80" s="3">
        <v>34.450000000000003</v>
      </c>
      <c r="G80" s="107">
        <v>20.72</v>
      </c>
      <c r="H80" s="107">
        <f t="shared" si="14"/>
        <v>713.8</v>
      </c>
      <c r="I80" s="3">
        <v>20.72</v>
      </c>
      <c r="J80" s="3">
        <f t="shared" si="15"/>
        <v>713.8</v>
      </c>
      <c r="K80" s="3">
        <f t="shared" si="16"/>
        <v>0</v>
      </c>
      <c r="L80" s="106">
        <f t="shared" si="17"/>
        <v>0</v>
      </c>
      <c r="N80" s="1">
        <v>21.6</v>
      </c>
      <c r="O80" s="1">
        <v>20.72</v>
      </c>
      <c r="P80" s="112">
        <f t="shared" ref="P80:P143" si="18">+O80-N80</f>
        <v>-0.88000000000000256</v>
      </c>
    </row>
    <row r="81" spans="2:16" s="1" customFormat="1" ht="15" customHeight="1" x14ac:dyDescent="0.3">
      <c r="B81" s="4" t="s">
        <v>1374</v>
      </c>
      <c r="C81" s="4" t="s">
        <v>1375</v>
      </c>
      <c r="D81" s="3" t="s">
        <v>78</v>
      </c>
      <c r="E81" s="3">
        <v>26.87</v>
      </c>
      <c r="F81" s="3">
        <v>26.87</v>
      </c>
      <c r="G81" s="107">
        <v>41.45</v>
      </c>
      <c r="H81" s="107">
        <f t="shared" si="14"/>
        <v>1113.76</v>
      </c>
      <c r="I81" s="3">
        <v>41.45</v>
      </c>
      <c r="J81" s="3">
        <f t="shared" si="15"/>
        <v>1113.76</v>
      </c>
      <c r="K81" s="3">
        <f t="shared" si="16"/>
        <v>0</v>
      </c>
      <c r="L81" s="106">
        <f t="shared" si="17"/>
        <v>0</v>
      </c>
      <c r="N81" s="1">
        <v>43.21</v>
      </c>
      <c r="O81" s="1">
        <v>41.45</v>
      </c>
      <c r="P81" s="112">
        <f t="shared" si="18"/>
        <v>-1.759999999999998</v>
      </c>
    </row>
    <row r="82" spans="2:16" s="1" customFormat="1" ht="15" customHeight="1" x14ac:dyDescent="0.3">
      <c r="B82" s="4" t="s">
        <v>1376</v>
      </c>
      <c r="C82" s="4" t="s">
        <v>1377</v>
      </c>
      <c r="D82" s="3"/>
      <c r="E82" s="3"/>
      <c r="F82" s="3"/>
      <c r="G82" s="3"/>
      <c r="H82" s="3">
        <f>SUM(H83:H85)</f>
        <v>4399.18</v>
      </c>
      <c r="I82" s="3"/>
      <c r="J82" s="3">
        <f>SUM(J83:J85)</f>
        <v>4399.18</v>
      </c>
      <c r="K82" s="3"/>
      <c r="L82" s="106">
        <f>SUM(L83:L85)</f>
        <v>0</v>
      </c>
      <c r="P82" s="112"/>
    </row>
    <row r="83" spans="2:16" s="1" customFormat="1" ht="15" customHeight="1" x14ac:dyDescent="0.3">
      <c r="B83" s="4" t="s">
        <v>1378</v>
      </c>
      <c r="C83" s="4" t="s">
        <v>1379</v>
      </c>
      <c r="D83" s="3" t="s">
        <v>25</v>
      </c>
      <c r="E83" s="3">
        <v>42.5</v>
      </c>
      <c r="F83" s="3">
        <v>0</v>
      </c>
      <c r="G83" s="107">
        <v>70.08</v>
      </c>
      <c r="H83" s="107">
        <f t="shared" ref="H83:H85" si="19">+ROUND(+IF(F83="",0,F83*G83),2)</f>
        <v>0</v>
      </c>
      <c r="I83" s="3">
        <v>55.92</v>
      </c>
      <c r="J83" s="3">
        <f t="shared" ref="J83:J85" si="20">+ROUND(+IF(F83="",0,F83*I83),2)</f>
        <v>0</v>
      </c>
      <c r="K83" s="3">
        <f t="shared" ref="K83:K85" si="21">+I83-G83</f>
        <v>-14.159999999999997</v>
      </c>
      <c r="L83" s="106">
        <f t="shared" ref="L83:L85" si="22">+J83-H83</f>
        <v>0</v>
      </c>
      <c r="N83" s="1">
        <v>70.81</v>
      </c>
      <c r="O83" s="1">
        <v>55.92</v>
      </c>
      <c r="P83" s="112">
        <f t="shared" si="18"/>
        <v>-14.89</v>
      </c>
    </row>
    <row r="84" spans="2:16" s="1" customFormat="1" ht="15" customHeight="1" x14ac:dyDescent="0.3">
      <c r="B84" s="4" t="s">
        <v>1380</v>
      </c>
      <c r="C84" s="4" t="s">
        <v>1381</v>
      </c>
      <c r="D84" s="3" t="s">
        <v>25</v>
      </c>
      <c r="E84" s="3">
        <v>14.92</v>
      </c>
      <c r="F84" s="3">
        <v>0</v>
      </c>
      <c r="G84" s="107">
        <v>124.28</v>
      </c>
      <c r="H84" s="107">
        <f t="shared" si="19"/>
        <v>0</v>
      </c>
      <c r="I84" s="3">
        <v>124.28</v>
      </c>
      <c r="J84" s="3">
        <f t="shared" si="20"/>
        <v>0</v>
      </c>
      <c r="K84" s="3">
        <f t="shared" si="21"/>
        <v>0</v>
      </c>
      <c r="L84" s="106">
        <f t="shared" si="22"/>
        <v>0</v>
      </c>
      <c r="N84" s="1">
        <v>125.01</v>
      </c>
      <c r="O84" s="1">
        <v>124.28</v>
      </c>
      <c r="P84" s="112">
        <f t="shared" si="18"/>
        <v>-0.73000000000000398</v>
      </c>
    </row>
    <row r="85" spans="2:16" s="1" customFormat="1" ht="15" customHeight="1" x14ac:dyDescent="0.3">
      <c r="B85" s="4" t="s">
        <v>6267</v>
      </c>
      <c r="C85" s="4" t="s">
        <v>7884</v>
      </c>
      <c r="D85" s="3" t="s">
        <v>25</v>
      </c>
      <c r="E85" s="3">
        <v>42.5</v>
      </c>
      <c r="F85" s="3">
        <v>42.5</v>
      </c>
      <c r="G85" s="107">
        <v>103.51</v>
      </c>
      <c r="H85" s="107">
        <f t="shared" si="19"/>
        <v>4399.18</v>
      </c>
      <c r="I85" s="3">
        <v>103.51</v>
      </c>
      <c r="J85" s="3">
        <f t="shared" si="20"/>
        <v>4399.18</v>
      </c>
      <c r="K85" s="3">
        <f t="shared" si="21"/>
        <v>0</v>
      </c>
      <c r="L85" s="106">
        <f t="shared" si="22"/>
        <v>0</v>
      </c>
      <c r="O85" s="1">
        <v>103.51</v>
      </c>
      <c r="P85" s="112">
        <f t="shared" si="18"/>
        <v>103.51</v>
      </c>
    </row>
    <row r="86" spans="2:16" s="1" customFormat="1" ht="25.2" customHeight="1" x14ac:dyDescent="0.3">
      <c r="B86" s="12" t="s">
        <v>1382</v>
      </c>
      <c r="C86" s="12" t="s">
        <v>1383</v>
      </c>
      <c r="D86" s="13"/>
      <c r="E86" s="13"/>
      <c r="F86" s="13"/>
      <c r="G86" s="13"/>
      <c r="H86" s="13">
        <f>SUM(H87:H161)/2</f>
        <v>278293.08999999991</v>
      </c>
      <c r="I86" s="13"/>
      <c r="J86" s="13">
        <f>SUM(J87:J161)/2</f>
        <v>278293.08999999991</v>
      </c>
      <c r="K86" s="13"/>
      <c r="L86" s="13">
        <f>SUM(L87:L161)/2</f>
        <v>0</v>
      </c>
      <c r="P86" s="112"/>
    </row>
    <row r="87" spans="2:16" s="1" customFormat="1" ht="15" customHeight="1" x14ac:dyDescent="0.3">
      <c r="B87" s="4" t="s">
        <v>1384</v>
      </c>
      <c r="C87" s="4" t="s">
        <v>1385</v>
      </c>
      <c r="D87" s="3"/>
      <c r="E87" s="3"/>
      <c r="F87" s="3"/>
      <c r="G87" s="3"/>
      <c r="H87" s="3">
        <f>SUM(H88:H143)</f>
        <v>213734.10999999996</v>
      </c>
      <c r="I87" s="3"/>
      <c r="J87" s="3">
        <f>SUM(J88:J143)</f>
        <v>213734.10999999996</v>
      </c>
      <c r="K87" s="3"/>
      <c r="L87" s="106">
        <f>SUM(L88:L143)</f>
        <v>0</v>
      </c>
      <c r="P87" s="112"/>
    </row>
    <row r="88" spans="2:16" s="1" customFormat="1" ht="15" customHeight="1" x14ac:dyDescent="0.3">
      <c r="B88" s="4" t="s">
        <v>1386</v>
      </c>
      <c r="C88" s="4" t="s">
        <v>1387</v>
      </c>
      <c r="D88" s="3" t="s">
        <v>28</v>
      </c>
      <c r="E88" s="3">
        <v>1793</v>
      </c>
      <c r="F88" s="3">
        <v>1793</v>
      </c>
      <c r="G88" s="107">
        <v>18.93</v>
      </c>
      <c r="H88" s="107">
        <f t="shared" ref="H88:H143" si="23">+ROUND(+IF(F88="",0,F88*G88),2)</f>
        <v>33941.49</v>
      </c>
      <c r="I88" s="3">
        <v>18.93</v>
      </c>
      <c r="J88" s="3">
        <f t="shared" ref="J88:J143" si="24">+ROUND(+IF(F88="",0,F88*I88),2)</f>
        <v>33941.49</v>
      </c>
      <c r="K88" s="3">
        <f t="shared" ref="K88:K143" si="25">+I88-G88</f>
        <v>0</v>
      </c>
      <c r="L88" s="106">
        <f t="shared" ref="L88:L143" si="26">+J88-H88</f>
        <v>0</v>
      </c>
      <c r="N88" s="1">
        <v>19.46</v>
      </c>
      <c r="O88" s="1">
        <v>18.93</v>
      </c>
      <c r="P88" s="112">
        <f t="shared" si="18"/>
        <v>-0.53000000000000114</v>
      </c>
    </row>
    <row r="89" spans="2:16" s="1" customFormat="1" ht="15" customHeight="1" x14ac:dyDescent="0.3">
      <c r="B89" s="4" t="s">
        <v>1388</v>
      </c>
      <c r="C89" s="4" t="s">
        <v>1389</v>
      </c>
      <c r="D89" s="3" t="s">
        <v>28</v>
      </c>
      <c r="E89" s="3">
        <v>339</v>
      </c>
      <c r="F89" s="3">
        <v>339</v>
      </c>
      <c r="G89" s="107">
        <v>21.53</v>
      </c>
      <c r="H89" s="107">
        <f t="shared" si="23"/>
        <v>7298.67</v>
      </c>
      <c r="I89" s="3">
        <v>21.53</v>
      </c>
      <c r="J89" s="3">
        <f t="shared" si="24"/>
        <v>7298.67</v>
      </c>
      <c r="K89" s="3">
        <f t="shared" si="25"/>
        <v>0</v>
      </c>
      <c r="L89" s="106">
        <f t="shared" si="26"/>
        <v>0</v>
      </c>
      <c r="N89" s="1">
        <v>22.06</v>
      </c>
      <c r="O89" s="1">
        <v>21.53</v>
      </c>
      <c r="P89" s="112">
        <f t="shared" si="18"/>
        <v>-0.52999999999999758</v>
      </c>
    </row>
    <row r="90" spans="2:16" s="1" customFormat="1" ht="15" customHeight="1" x14ac:dyDescent="0.3">
      <c r="B90" s="4" t="s">
        <v>1390</v>
      </c>
      <c r="C90" s="4" t="s">
        <v>1391</v>
      </c>
      <c r="D90" s="3" t="s">
        <v>28</v>
      </c>
      <c r="E90" s="3">
        <v>85</v>
      </c>
      <c r="F90" s="3">
        <v>85</v>
      </c>
      <c r="G90" s="107">
        <v>30.11</v>
      </c>
      <c r="H90" s="107">
        <f t="shared" si="23"/>
        <v>2559.35</v>
      </c>
      <c r="I90" s="3">
        <v>30.11</v>
      </c>
      <c r="J90" s="3">
        <f t="shared" si="24"/>
        <v>2559.35</v>
      </c>
      <c r="K90" s="3">
        <f t="shared" si="25"/>
        <v>0</v>
      </c>
      <c r="L90" s="106">
        <f t="shared" si="26"/>
        <v>0</v>
      </c>
      <c r="N90" s="1">
        <v>30.64</v>
      </c>
      <c r="O90" s="1">
        <v>30.11</v>
      </c>
      <c r="P90" s="112">
        <f t="shared" si="18"/>
        <v>-0.53000000000000114</v>
      </c>
    </row>
    <row r="91" spans="2:16" s="1" customFormat="1" ht="15" customHeight="1" x14ac:dyDescent="0.3">
      <c r="B91" s="4" t="s">
        <v>1392</v>
      </c>
      <c r="C91" s="4" t="s">
        <v>1393</v>
      </c>
      <c r="D91" s="3" t="s">
        <v>28</v>
      </c>
      <c r="E91" s="3">
        <v>1155</v>
      </c>
      <c r="F91" s="3">
        <v>1155</v>
      </c>
      <c r="G91" s="107">
        <v>33.159999999999997</v>
      </c>
      <c r="H91" s="107">
        <f t="shared" si="23"/>
        <v>38299.800000000003</v>
      </c>
      <c r="I91" s="3">
        <v>33.159999999999997</v>
      </c>
      <c r="J91" s="3">
        <f t="shared" si="24"/>
        <v>38299.800000000003</v>
      </c>
      <c r="K91" s="3">
        <f t="shared" si="25"/>
        <v>0</v>
      </c>
      <c r="L91" s="106">
        <f t="shared" si="26"/>
        <v>0</v>
      </c>
      <c r="N91" s="1">
        <v>33.69</v>
      </c>
      <c r="O91" s="1">
        <v>33.159999999999997</v>
      </c>
      <c r="P91" s="112">
        <f t="shared" si="18"/>
        <v>-0.53000000000000114</v>
      </c>
    </row>
    <row r="92" spans="2:16" s="1" customFormat="1" ht="15" customHeight="1" x14ac:dyDescent="0.3">
      <c r="B92" s="4" t="s">
        <v>1394</v>
      </c>
      <c r="C92" s="4" t="s">
        <v>1395</v>
      </c>
      <c r="D92" s="3" t="s">
        <v>28</v>
      </c>
      <c r="E92" s="3">
        <v>18</v>
      </c>
      <c r="F92" s="3">
        <v>49</v>
      </c>
      <c r="G92" s="107">
        <v>42.84</v>
      </c>
      <c r="H92" s="107">
        <f t="shared" si="23"/>
        <v>2099.16</v>
      </c>
      <c r="I92" s="3">
        <v>42.84</v>
      </c>
      <c r="J92" s="3">
        <f t="shared" si="24"/>
        <v>2099.16</v>
      </c>
      <c r="K92" s="3">
        <f t="shared" si="25"/>
        <v>0</v>
      </c>
      <c r="L92" s="106">
        <f t="shared" si="26"/>
        <v>0</v>
      </c>
      <c r="N92" s="1">
        <v>43.37</v>
      </c>
      <c r="O92" s="1">
        <v>42.84</v>
      </c>
      <c r="P92" s="112">
        <f t="shared" si="18"/>
        <v>-0.52999999999999403</v>
      </c>
    </row>
    <row r="93" spans="2:16" s="1" customFormat="1" ht="15" customHeight="1" x14ac:dyDescent="0.3">
      <c r="B93" s="4" t="s">
        <v>1396</v>
      </c>
      <c r="C93" s="4" t="s">
        <v>1397</v>
      </c>
      <c r="D93" s="3" t="s">
        <v>28</v>
      </c>
      <c r="E93" s="3">
        <v>10</v>
      </c>
      <c r="F93" s="3">
        <v>64</v>
      </c>
      <c r="G93" s="107">
        <v>80.290000000000006</v>
      </c>
      <c r="H93" s="107">
        <f t="shared" si="23"/>
        <v>5138.5600000000004</v>
      </c>
      <c r="I93" s="3">
        <v>80.290000000000006</v>
      </c>
      <c r="J93" s="3">
        <f t="shared" si="24"/>
        <v>5138.5600000000004</v>
      </c>
      <c r="K93" s="3">
        <f t="shared" si="25"/>
        <v>0</v>
      </c>
      <c r="L93" s="106">
        <f t="shared" si="26"/>
        <v>0</v>
      </c>
      <c r="N93" s="1">
        <v>80.819999999999993</v>
      </c>
      <c r="O93" s="1">
        <v>80.290000000000006</v>
      </c>
      <c r="P93" s="112">
        <f t="shared" si="18"/>
        <v>-0.52999999999998693</v>
      </c>
    </row>
    <row r="94" spans="2:16" s="1" customFormat="1" ht="15" customHeight="1" x14ac:dyDescent="0.3">
      <c r="B94" s="4" t="s">
        <v>1398</v>
      </c>
      <c r="C94" s="4" t="s">
        <v>1399</v>
      </c>
      <c r="D94" s="3" t="s">
        <v>28</v>
      </c>
      <c r="E94" s="3">
        <v>10</v>
      </c>
      <c r="F94" s="3">
        <v>30</v>
      </c>
      <c r="G94" s="107">
        <v>100.04</v>
      </c>
      <c r="H94" s="107">
        <f t="shared" si="23"/>
        <v>3001.2</v>
      </c>
      <c r="I94" s="3">
        <v>100.04</v>
      </c>
      <c r="J94" s="3">
        <f t="shared" si="24"/>
        <v>3001.2</v>
      </c>
      <c r="K94" s="3">
        <f t="shared" si="25"/>
        <v>0</v>
      </c>
      <c r="L94" s="106">
        <f t="shared" si="26"/>
        <v>0</v>
      </c>
      <c r="N94" s="1">
        <v>100.57</v>
      </c>
      <c r="O94" s="1">
        <v>100.04</v>
      </c>
      <c r="P94" s="112">
        <f t="shared" si="18"/>
        <v>-0.52999999999998693</v>
      </c>
    </row>
    <row r="95" spans="2:16" s="1" customFormat="1" ht="15" customHeight="1" x14ac:dyDescent="0.3">
      <c r="B95" s="4" t="s">
        <v>1400</v>
      </c>
      <c r="C95" s="4" t="s">
        <v>1401</v>
      </c>
      <c r="D95" s="3" t="s">
        <v>28</v>
      </c>
      <c r="E95" s="3">
        <v>7</v>
      </c>
      <c r="F95" s="3">
        <v>17</v>
      </c>
      <c r="G95" s="107">
        <v>120.04</v>
      </c>
      <c r="H95" s="107">
        <f t="shared" si="23"/>
        <v>2040.68</v>
      </c>
      <c r="I95" s="3">
        <v>120.04</v>
      </c>
      <c r="J95" s="3">
        <f t="shared" si="24"/>
        <v>2040.68</v>
      </c>
      <c r="K95" s="3">
        <f t="shared" si="25"/>
        <v>0</v>
      </c>
      <c r="L95" s="106">
        <f t="shared" si="26"/>
        <v>0</v>
      </c>
      <c r="N95" s="1">
        <v>120.57</v>
      </c>
      <c r="O95" s="1">
        <v>120.04</v>
      </c>
      <c r="P95" s="112">
        <f t="shared" si="18"/>
        <v>-0.52999999999998693</v>
      </c>
    </row>
    <row r="96" spans="2:16" s="1" customFormat="1" ht="15" customHeight="1" x14ac:dyDescent="0.3">
      <c r="B96" s="4" t="s">
        <v>1402</v>
      </c>
      <c r="C96" s="4" t="s">
        <v>1403</v>
      </c>
      <c r="D96" s="3" t="s">
        <v>28</v>
      </c>
      <c r="E96" s="3">
        <v>6</v>
      </c>
      <c r="F96" s="3">
        <v>6</v>
      </c>
      <c r="G96" s="107">
        <v>135.04</v>
      </c>
      <c r="H96" s="107">
        <f t="shared" si="23"/>
        <v>810.24</v>
      </c>
      <c r="I96" s="3">
        <v>135.04</v>
      </c>
      <c r="J96" s="3">
        <f t="shared" si="24"/>
        <v>810.24</v>
      </c>
      <c r="K96" s="3">
        <f t="shared" si="25"/>
        <v>0</v>
      </c>
      <c r="L96" s="106">
        <f t="shared" si="26"/>
        <v>0</v>
      </c>
      <c r="N96" s="1">
        <v>135.57</v>
      </c>
      <c r="O96" s="1">
        <v>135.04</v>
      </c>
      <c r="P96" s="112">
        <f t="shared" si="18"/>
        <v>-0.53000000000000114</v>
      </c>
    </row>
    <row r="97" spans="2:16" s="1" customFormat="1" ht="15" customHeight="1" x14ac:dyDescent="0.3">
      <c r="B97" s="4" t="s">
        <v>1404</v>
      </c>
      <c r="C97" s="4" t="s">
        <v>1405</v>
      </c>
      <c r="D97" s="3" t="s">
        <v>28</v>
      </c>
      <c r="E97" s="3">
        <v>7</v>
      </c>
      <c r="F97" s="3">
        <v>0</v>
      </c>
      <c r="G97" s="107">
        <v>150.04</v>
      </c>
      <c r="H97" s="107">
        <f t="shared" si="23"/>
        <v>0</v>
      </c>
      <c r="I97" s="3">
        <v>150.04</v>
      </c>
      <c r="J97" s="3">
        <f t="shared" si="24"/>
        <v>0</v>
      </c>
      <c r="K97" s="3">
        <f t="shared" si="25"/>
        <v>0</v>
      </c>
      <c r="L97" s="106">
        <f t="shared" si="26"/>
        <v>0</v>
      </c>
      <c r="N97" s="1">
        <v>150.57</v>
      </c>
      <c r="O97" s="1">
        <v>150.04</v>
      </c>
      <c r="P97" s="112">
        <f t="shared" si="18"/>
        <v>-0.53000000000000114</v>
      </c>
    </row>
    <row r="98" spans="2:16" s="1" customFormat="1" ht="15" customHeight="1" x14ac:dyDescent="0.3">
      <c r="B98" s="4" t="s">
        <v>1406</v>
      </c>
      <c r="C98" s="4" t="s">
        <v>1407</v>
      </c>
      <c r="D98" s="3" t="s">
        <v>28</v>
      </c>
      <c r="E98" s="3">
        <v>6</v>
      </c>
      <c r="F98" s="3">
        <v>443</v>
      </c>
      <c r="G98" s="107">
        <v>21.42</v>
      </c>
      <c r="H98" s="107">
        <f t="shared" si="23"/>
        <v>9489.06</v>
      </c>
      <c r="I98" s="3">
        <v>21.42</v>
      </c>
      <c r="J98" s="3">
        <f t="shared" si="24"/>
        <v>9489.06</v>
      </c>
      <c r="K98" s="3">
        <f t="shared" si="25"/>
        <v>0</v>
      </c>
      <c r="L98" s="106">
        <f t="shared" si="26"/>
        <v>0</v>
      </c>
      <c r="N98" s="1">
        <v>22.06</v>
      </c>
      <c r="O98" s="1">
        <v>21.42</v>
      </c>
      <c r="P98" s="112">
        <f t="shared" si="18"/>
        <v>-0.63999999999999702</v>
      </c>
    </row>
    <row r="99" spans="2:16" s="1" customFormat="1" ht="15" customHeight="1" x14ac:dyDescent="0.3">
      <c r="B99" s="4" t="s">
        <v>1408</v>
      </c>
      <c r="C99" s="4" t="s">
        <v>1409</v>
      </c>
      <c r="D99" s="3" t="s">
        <v>28</v>
      </c>
      <c r="E99" s="3">
        <v>87</v>
      </c>
      <c r="F99" s="3">
        <v>87</v>
      </c>
      <c r="G99" s="107">
        <v>27.54</v>
      </c>
      <c r="H99" s="107">
        <f t="shared" si="23"/>
        <v>2395.98</v>
      </c>
      <c r="I99" s="3">
        <v>27.54</v>
      </c>
      <c r="J99" s="3">
        <f t="shared" si="24"/>
        <v>2395.98</v>
      </c>
      <c r="K99" s="3">
        <f t="shared" si="25"/>
        <v>0</v>
      </c>
      <c r="L99" s="106">
        <f t="shared" si="26"/>
        <v>0</v>
      </c>
      <c r="N99" s="1">
        <v>28.18</v>
      </c>
      <c r="O99" s="1">
        <v>27.54</v>
      </c>
      <c r="P99" s="112">
        <f t="shared" si="18"/>
        <v>-0.64000000000000057</v>
      </c>
    </row>
    <row r="100" spans="2:16" s="1" customFormat="1" ht="15" customHeight="1" x14ac:dyDescent="0.3">
      <c r="B100" s="4" t="s">
        <v>1410</v>
      </c>
      <c r="C100" s="4" t="s">
        <v>1411</v>
      </c>
      <c r="D100" s="3" t="s">
        <v>28</v>
      </c>
      <c r="E100" s="3">
        <v>14</v>
      </c>
      <c r="F100" s="3">
        <v>54</v>
      </c>
      <c r="G100" s="107">
        <v>37.869999999999997</v>
      </c>
      <c r="H100" s="107">
        <f t="shared" si="23"/>
        <v>2044.98</v>
      </c>
      <c r="I100" s="3">
        <v>37.869999999999997</v>
      </c>
      <c r="J100" s="3">
        <f t="shared" si="24"/>
        <v>2044.98</v>
      </c>
      <c r="K100" s="3">
        <f t="shared" si="25"/>
        <v>0</v>
      </c>
      <c r="L100" s="106">
        <f t="shared" si="26"/>
        <v>0</v>
      </c>
      <c r="N100" s="1">
        <v>38.51</v>
      </c>
      <c r="O100" s="1">
        <v>37.869999999999997</v>
      </c>
      <c r="P100" s="112">
        <f t="shared" si="18"/>
        <v>-0.64000000000000057</v>
      </c>
    </row>
    <row r="101" spans="2:16" s="1" customFormat="1" ht="15" customHeight="1" x14ac:dyDescent="0.3">
      <c r="B101" s="4" t="s">
        <v>1412</v>
      </c>
      <c r="C101" s="4" t="s">
        <v>1413</v>
      </c>
      <c r="D101" s="3" t="s">
        <v>28</v>
      </c>
      <c r="E101" s="3">
        <v>365</v>
      </c>
      <c r="F101" s="3">
        <v>424</v>
      </c>
      <c r="G101" s="107">
        <v>55.32</v>
      </c>
      <c r="H101" s="107">
        <f t="shared" si="23"/>
        <v>23455.68</v>
      </c>
      <c r="I101" s="3">
        <v>55.32</v>
      </c>
      <c r="J101" s="3">
        <f t="shared" si="24"/>
        <v>23455.68</v>
      </c>
      <c r="K101" s="3">
        <f t="shared" si="25"/>
        <v>0</v>
      </c>
      <c r="L101" s="106">
        <f t="shared" si="26"/>
        <v>0</v>
      </c>
      <c r="N101" s="1">
        <v>55.96</v>
      </c>
      <c r="O101" s="1">
        <v>55.32</v>
      </c>
      <c r="P101" s="112">
        <f t="shared" si="18"/>
        <v>-0.64000000000000057</v>
      </c>
    </row>
    <row r="102" spans="2:16" s="1" customFormat="1" ht="15" customHeight="1" x14ac:dyDescent="0.3">
      <c r="B102" s="4" t="s">
        <v>1414</v>
      </c>
      <c r="C102" s="4" t="s">
        <v>1415</v>
      </c>
      <c r="D102" s="3" t="s">
        <v>28</v>
      </c>
      <c r="E102" s="3">
        <v>63</v>
      </c>
      <c r="F102" s="3">
        <v>63</v>
      </c>
      <c r="G102" s="107">
        <v>42.24</v>
      </c>
      <c r="H102" s="107">
        <f t="shared" si="23"/>
        <v>2661.12</v>
      </c>
      <c r="I102" s="3">
        <v>42.24</v>
      </c>
      <c r="J102" s="3">
        <f t="shared" si="24"/>
        <v>2661.12</v>
      </c>
      <c r="K102" s="3">
        <f t="shared" si="25"/>
        <v>0</v>
      </c>
      <c r="L102" s="106">
        <f t="shared" si="26"/>
        <v>0</v>
      </c>
      <c r="N102" s="1">
        <v>42.88</v>
      </c>
      <c r="O102" s="1">
        <v>42.24</v>
      </c>
      <c r="P102" s="112">
        <f t="shared" si="18"/>
        <v>-0.64000000000000057</v>
      </c>
    </row>
    <row r="103" spans="2:16" s="1" customFormat="1" ht="15" customHeight="1" x14ac:dyDescent="0.3">
      <c r="B103" s="4" t="s">
        <v>1416</v>
      </c>
      <c r="C103" s="4" t="s">
        <v>1417</v>
      </c>
      <c r="D103" s="3" t="s">
        <v>28</v>
      </c>
      <c r="E103" s="3">
        <v>52</v>
      </c>
      <c r="F103" s="3">
        <v>58</v>
      </c>
      <c r="G103" s="107">
        <v>105.65</v>
      </c>
      <c r="H103" s="107">
        <f t="shared" si="23"/>
        <v>6127.7</v>
      </c>
      <c r="I103" s="3">
        <v>105.65</v>
      </c>
      <c r="J103" s="3">
        <f t="shared" si="24"/>
        <v>6127.7</v>
      </c>
      <c r="K103" s="3">
        <f t="shared" si="25"/>
        <v>0</v>
      </c>
      <c r="L103" s="106">
        <f t="shared" si="26"/>
        <v>0</v>
      </c>
      <c r="N103" s="1">
        <v>106.29</v>
      </c>
      <c r="O103" s="1">
        <v>105.65</v>
      </c>
      <c r="P103" s="112">
        <f t="shared" si="18"/>
        <v>-0.64000000000000057</v>
      </c>
    </row>
    <row r="104" spans="2:16" s="1" customFormat="1" ht="15" customHeight="1" x14ac:dyDescent="0.3">
      <c r="B104" s="4" t="s">
        <v>1418</v>
      </c>
      <c r="C104" s="4" t="s">
        <v>1419</v>
      </c>
      <c r="D104" s="3" t="s">
        <v>28</v>
      </c>
      <c r="E104" s="3">
        <v>23</v>
      </c>
      <c r="F104" s="3">
        <v>25</v>
      </c>
      <c r="G104" s="107">
        <v>132.24</v>
      </c>
      <c r="H104" s="107">
        <f t="shared" si="23"/>
        <v>3306</v>
      </c>
      <c r="I104" s="3">
        <v>132.24</v>
      </c>
      <c r="J104" s="3">
        <f t="shared" si="24"/>
        <v>3306</v>
      </c>
      <c r="K104" s="3">
        <f t="shared" si="25"/>
        <v>0</v>
      </c>
      <c r="L104" s="106">
        <f t="shared" si="26"/>
        <v>0</v>
      </c>
      <c r="N104" s="1">
        <v>132.88</v>
      </c>
      <c r="O104" s="1">
        <v>132.24</v>
      </c>
      <c r="P104" s="112">
        <f t="shared" si="18"/>
        <v>-0.63999999999998636</v>
      </c>
    </row>
    <row r="105" spans="2:16" s="1" customFormat="1" ht="15" customHeight="1" x14ac:dyDescent="0.3">
      <c r="B105" s="4" t="s">
        <v>1420</v>
      </c>
      <c r="C105" s="4" t="s">
        <v>1421</v>
      </c>
      <c r="D105" s="3" t="s">
        <v>28</v>
      </c>
      <c r="E105" s="3">
        <v>14</v>
      </c>
      <c r="F105" s="3">
        <v>14</v>
      </c>
      <c r="G105" s="107">
        <v>167.24</v>
      </c>
      <c r="H105" s="107">
        <f t="shared" si="23"/>
        <v>2341.36</v>
      </c>
      <c r="I105" s="3">
        <v>167.24</v>
      </c>
      <c r="J105" s="3">
        <f t="shared" si="24"/>
        <v>2341.36</v>
      </c>
      <c r="K105" s="3">
        <f t="shared" si="25"/>
        <v>0</v>
      </c>
      <c r="L105" s="106">
        <f t="shared" si="26"/>
        <v>0</v>
      </c>
      <c r="N105" s="1">
        <v>167.88</v>
      </c>
      <c r="O105" s="1">
        <v>167.24</v>
      </c>
      <c r="P105" s="112">
        <f t="shared" si="18"/>
        <v>-0.63999999999998636</v>
      </c>
    </row>
    <row r="106" spans="2:16" s="1" customFormat="1" ht="15" customHeight="1" x14ac:dyDescent="0.3">
      <c r="B106" s="4" t="s">
        <v>1422</v>
      </c>
      <c r="C106" s="4" t="s">
        <v>1423</v>
      </c>
      <c r="D106" s="3" t="s">
        <v>28</v>
      </c>
      <c r="E106" s="3">
        <v>11</v>
      </c>
      <c r="F106" s="3">
        <v>11</v>
      </c>
      <c r="G106" s="107">
        <v>217.24</v>
      </c>
      <c r="H106" s="107">
        <f t="shared" si="23"/>
        <v>2389.64</v>
      </c>
      <c r="I106" s="3">
        <v>217.24</v>
      </c>
      <c r="J106" s="3">
        <f t="shared" si="24"/>
        <v>2389.64</v>
      </c>
      <c r="K106" s="3">
        <f t="shared" si="25"/>
        <v>0</v>
      </c>
      <c r="L106" s="106">
        <f t="shared" si="26"/>
        <v>0</v>
      </c>
      <c r="N106" s="1">
        <v>217.88</v>
      </c>
      <c r="O106" s="1">
        <v>217.24</v>
      </c>
      <c r="P106" s="112">
        <f t="shared" si="18"/>
        <v>-0.63999999999998636</v>
      </c>
    </row>
    <row r="107" spans="2:16" s="1" customFormat="1" ht="15" customHeight="1" x14ac:dyDescent="0.3">
      <c r="B107" s="4" t="s">
        <v>1424</v>
      </c>
      <c r="C107" s="4" t="s">
        <v>1425</v>
      </c>
      <c r="D107" s="3" t="s">
        <v>28</v>
      </c>
      <c r="E107" s="3">
        <v>8</v>
      </c>
      <c r="F107" s="3">
        <v>0</v>
      </c>
      <c r="G107" s="107">
        <v>267.24</v>
      </c>
      <c r="H107" s="107">
        <f t="shared" si="23"/>
        <v>0</v>
      </c>
      <c r="I107" s="3">
        <v>267.24</v>
      </c>
      <c r="J107" s="3">
        <f t="shared" si="24"/>
        <v>0</v>
      </c>
      <c r="K107" s="3">
        <f t="shared" si="25"/>
        <v>0</v>
      </c>
      <c r="L107" s="106">
        <f t="shared" si="26"/>
        <v>0</v>
      </c>
      <c r="N107" s="1">
        <v>267.88</v>
      </c>
      <c r="O107" s="1">
        <v>267.24</v>
      </c>
      <c r="P107" s="112">
        <f t="shared" si="18"/>
        <v>-0.63999999999998636</v>
      </c>
    </row>
    <row r="108" spans="2:16" s="1" customFormat="1" ht="15" customHeight="1" x14ac:dyDescent="0.3">
      <c r="B108" s="4" t="s">
        <v>1426</v>
      </c>
      <c r="C108" s="4" t="s">
        <v>1427</v>
      </c>
      <c r="D108" s="3" t="s">
        <v>28</v>
      </c>
      <c r="E108" s="3">
        <v>142</v>
      </c>
      <c r="F108" s="3">
        <v>142</v>
      </c>
      <c r="G108" s="107">
        <v>21.23</v>
      </c>
      <c r="H108" s="107">
        <f t="shared" si="23"/>
        <v>3014.66</v>
      </c>
      <c r="I108" s="3">
        <v>21.23</v>
      </c>
      <c r="J108" s="3">
        <f t="shared" si="24"/>
        <v>3014.66</v>
      </c>
      <c r="K108" s="3">
        <f t="shared" si="25"/>
        <v>0</v>
      </c>
      <c r="L108" s="106">
        <f t="shared" si="26"/>
        <v>0</v>
      </c>
      <c r="N108" s="1">
        <v>21.76</v>
      </c>
      <c r="O108" s="1">
        <v>21.23</v>
      </c>
      <c r="P108" s="112">
        <f t="shared" si="18"/>
        <v>-0.53000000000000114</v>
      </c>
    </row>
    <row r="109" spans="2:16" s="1" customFormat="1" ht="15" customHeight="1" x14ac:dyDescent="0.3">
      <c r="B109" s="4" t="s">
        <v>1428</v>
      </c>
      <c r="C109" s="4" t="s">
        <v>1429</v>
      </c>
      <c r="D109" s="3" t="s">
        <v>28</v>
      </c>
      <c r="E109" s="3">
        <v>10</v>
      </c>
      <c r="F109" s="3">
        <v>14</v>
      </c>
      <c r="G109" s="107">
        <v>24.25</v>
      </c>
      <c r="H109" s="107">
        <f t="shared" si="23"/>
        <v>339.5</v>
      </c>
      <c r="I109" s="3">
        <v>24.25</v>
      </c>
      <c r="J109" s="3">
        <f t="shared" si="24"/>
        <v>339.5</v>
      </c>
      <c r="K109" s="3">
        <f t="shared" si="25"/>
        <v>0</v>
      </c>
      <c r="L109" s="106">
        <f t="shared" si="26"/>
        <v>0</v>
      </c>
      <c r="N109" s="1">
        <v>24.78</v>
      </c>
      <c r="O109" s="1">
        <v>24.25</v>
      </c>
      <c r="P109" s="112">
        <f t="shared" si="18"/>
        <v>-0.53000000000000114</v>
      </c>
    </row>
    <row r="110" spans="2:16" s="1" customFormat="1" ht="15" customHeight="1" x14ac:dyDescent="0.3">
      <c r="B110" s="4" t="s">
        <v>1430</v>
      </c>
      <c r="C110" s="4" t="s">
        <v>1431</v>
      </c>
      <c r="D110" s="3" t="s">
        <v>28</v>
      </c>
      <c r="E110" s="3">
        <v>10</v>
      </c>
      <c r="F110" s="3">
        <v>18</v>
      </c>
      <c r="G110" s="107">
        <v>30.43</v>
      </c>
      <c r="H110" s="107">
        <f t="shared" si="23"/>
        <v>547.74</v>
      </c>
      <c r="I110" s="3">
        <v>30.43</v>
      </c>
      <c r="J110" s="3">
        <f t="shared" si="24"/>
        <v>547.74</v>
      </c>
      <c r="K110" s="3">
        <f t="shared" si="25"/>
        <v>0</v>
      </c>
      <c r="L110" s="106">
        <f t="shared" si="26"/>
        <v>0</v>
      </c>
      <c r="N110" s="1">
        <v>30.96</v>
      </c>
      <c r="O110" s="1">
        <v>30.43</v>
      </c>
      <c r="P110" s="112">
        <f t="shared" si="18"/>
        <v>-0.53000000000000114</v>
      </c>
    </row>
    <row r="111" spans="2:16" s="1" customFormat="1" ht="15" customHeight="1" x14ac:dyDescent="0.3">
      <c r="B111" s="4" t="s">
        <v>1432</v>
      </c>
      <c r="C111" s="4" t="s">
        <v>1433</v>
      </c>
      <c r="D111" s="3" t="s">
        <v>28</v>
      </c>
      <c r="E111" s="3">
        <v>258</v>
      </c>
      <c r="F111" s="3">
        <v>258</v>
      </c>
      <c r="G111" s="107">
        <v>36.43</v>
      </c>
      <c r="H111" s="107">
        <f t="shared" si="23"/>
        <v>9398.94</v>
      </c>
      <c r="I111" s="3">
        <v>36.43</v>
      </c>
      <c r="J111" s="3">
        <f t="shared" si="24"/>
        <v>9398.94</v>
      </c>
      <c r="K111" s="3">
        <f t="shared" si="25"/>
        <v>0</v>
      </c>
      <c r="L111" s="106">
        <f t="shared" si="26"/>
        <v>0</v>
      </c>
      <c r="N111" s="1">
        <v>36.96</v>
      </c>
      <c r="O111" s="1">
        <v>36.43</v>
      </c>
      <c r="P111" s="112">
        <f t="shared" si="18"/>
        <v>-0.53000000000000114</v>
      </c>
    </row>
    <row r="112" spans="2:16" s="1" customFormat="1" ht="15" customHeight="1" x14ac:dyDescent="0.3">
      <c r="B112" s="4" t="s">
        <v>1434</v>
      </c>
      <c r="C112" s="4" t="s">
        <v>1435</v>
      </c>
      <c r="D112" s="3" t="s">
        <v>28</v>
      </c>
      <c r="E112" s="3">
        <v>42</v>
      </c>
      <c r="F112" s="3">
        <v>44</v>
      </c>
      <c r="G112" s="107">
        <v>45.43</v>
      </c>
      <c r="H112" s="107">
        <f t="shared" si="23"/>
        <v>1998.92</v>
      </c>
      <c r="I112" s="3">
        <v>45.43</v>
      </c>
      <c r="J112" s="3">
        <f t="shared" si="24"/>
        <v>1998.92</v>
      </c>
      <c r="K112" s="3">
        <f t="shared" si="25"/>
        <v>0</v>
      </c>
      <c r="L112" s="106">
        <f t="shared" si="26"/>
        <v>0</v>
      </c>
      <c r="N112" s="1">
        <v>45.96</v>
      </c>
      <c r="O112" s="1">
        <v>45.43</v>
      </c>
      <c r="P112" s="112">
        <f t="shared" si="18"/>
        <v>-0.53000000000000114</v>
      </c>
    </row>
    <row r="113" spans="2:16" s="1" customFormat="1" ht="15" customHeight="1" x14ac:dyDescent="0.3">
      <c r="B113" s="4" t="s">
        <v>1436</v>
      </c>
      <c r="C113" s="4" t="s">
        <v>1437</v>
      </c>
      <c r="D113" s="3" t="s">
        <v>28</v>
      </c>
      <c r="E113" s="3">
        <v>44</v>
      </c>
      <c r="F113" s="3">
        <v>44</v>
      </c>
      <c r="G113" s="107">
        <v>39.43</v>
      </c>
      <c r="H113" s="107">
        <f t="shared" si="23"/>
        <v>1734.92</v>
      </c>
      <c r="I113" s="3">
        <v>39.43</v>
      </c>
      <c r="J113" s="3">
        <f t="shared" si="24"/>
        <v>1734.92</v>
      </c>
      <c r="K113" s="3">
        <f t="shared" si="25"/>
        <v>0</v>
      </c>
      <c r="L113" s="106">
        <f t="shared" si="26"/>
        <v>0</v>
      </c>
      <c r="N113" s="1">
        <v>39.96</v>
      </c>
      <c r="O113" s="1">
        <v>39.43</v>
      </c>
      <c r="P113" s="112">
        <f t="shared" si="18"/>
        <v>-0.53000000000000114</v>
      </c>
    </row>
    <row r="114" spans="2:16" s="1" customFormat="1" ht="15" customHeight="1" x14ac:dyDescent="0.3">
      <c r="B114" s="4" t="s">
        <v>1438</v>
      </c>
      <c r="C114" s="4" t="s">
        <v>1439</v>
      </c>
      <c r="D114" s="3" t="s">
        <v>28</v>
      </c>
      <c r="E114" s="3">
        <v>11</v>
      </c>
      <c r="F114" s="3">
        <v>13</v>
      </c>
      <c r="G114" s="107">
        <v>37.83</v>
      </c>
      <c r="H114" s="107">
        <f t="shared" si="23"/>
        <v>491.79</v>
      </c>
      <c r="I114" s="3">
        <v>37.83</v>
      </c>
      <c r="J114" s="3">
        <f t="shared" si="24"/>
        <v>491.79</v>
      </c>
      <c r="K114" s="3">
        <f t="shared" si="25"/>
        <v>0</v>
      </c>
      <c r="L114" s="106">
        <f t="shared" si="26"/>
        <v>0</v>
      </c>
      <c r="N114" s="1">
        <v>38.36</v>
      </c>
      <c r="O114" s="1">
        <v>37.83</v>
      </c>
      <c r="P114" s="112">
        <f t="shared" si="18"/>
        <v>-0.53000000000000114</v>
      </c>
    </row>
    <row r="115" spans="2:16" s="1" customFormat="1" ht="15" customHeight="1" x14ac:dyDescent="0.3">
      <c r="B115" s="4" t="s">
        <v>1440</v>
      </c>
      <c r="C115" s="4" t="s">
        <v>1441</v>
      </c>
      <c r="D115" s="3" t="s">
        <v>28</v>
      </c>
      <c r="E115" s="3">
        <v>14</v>
      </c>
      <c r="F115" s="3">
        <v>14</v>
      </c>
      <c r="G115" s="107">
        <v>28.94</v>
      </c>
      <c r="H115" s="107">
        <f t="shared" si="23"/>
        <v>405.16</v>
      </c>
      <c r="I115" s="3">
        <v>28.94</v>
      </c>
      <c r="J115" s="3">
        <f t="shared" si="24"/>
        <v>405.16</v>
      </c>
      <c r="K115" s="3">
        <f t="shared" si="25"/>
        <v>0</v>
      </c>
      <c r="L115" s="106">
        <f t="shared" si="26"/>
        <v>0</v>
      </c>
      <c r="N115" s="1">
        <v>29.47</v>
      </c>
      <c r="O115" s="1">
        <v>28.94</v>
      </c>
      <c r="P115" s="112">
        <f t="shared" si="18"/>
        <v>-0.52999999999999758</v>
      </c>
    </row>
    <row r="116" spans="2:16" s="1" customFormat="1" ht="15" customHeight="1" x14ac:dyDescent="0.3">
      <c r="B116" s="4" t="s">
        <v>1442</v>
      </c>
      <c r="C116" s="4" t="s">
        <v>1443</v>
      </c>
      <c r="D116" s="3" t="s">
        <v>28</v>
      </c>
      <c r="E116" s="3">
        <v>2</v>
      </c>
      <c r="F116" s="3">
        <v>4</v>
      </c>
      <c r="G116" s="107">
        <v>28.43</v>
      </c>
      <c r="H116" s="107">
        <f t="shared" si="23"/>
        <v>113.72</v>
      </c>
      <c r="I116" s="3">
        <v>28.43</v>
      </c>
      <c r="J116" s="3">
        <f t="shared" si="24"/>
        <v>113.72</v>
      </c>
      <c r="K116" s="3">
        <f t="shared" si="25"/>
        <v>0</v>
      </c>
      <c r="L116" s="106">
        <f t="shared" si="26"/>
        <v>0</v>
      </c>
      <c r="N116" s="1">
        <v>28.96</v>
      </c>
      <c r="O116" s="1">
        <v>28.43</v>
      </c>
      <c r="P116" s="112">
        <f t="shared" si="18"/>
        <v>-0.53000000000000114</v>
      </c>
    </row>
    <row r="117" spans="2:16" s="1" customFormat="1" ht="15" customHeight="1" x14ac:dyDescent="0.3">
      <c r="B117" s="4" t="s">
        <v>1444</v>
      </c>
      <c r="C117" s="4" t="s">
        <v>1445</v>
      </c>
      <c r="D117" s="3" t="s">
        <v>28</v>
      </c>
      <c r="E117" s="3">
        <v>73</v>
      </c>
      <c r="F117" s="3">
        <v>73</v>
      </c>
      <c r="G117" s="107">
        <v>44.3</v>
      </c>
      <c r="H117" s="107">
        <f t="shared" si="23"/>
        <v>3233.9</v>
      </c>
      <c r="I117" s="3">
        <v>44.3</v>
      </c>
      <c r="J117" s="3">
        <f t="shared" si="24"/>
        <v>3233.9</v>
      </c>
      <c r="K117" s="3">
        <f t="shared" si="25"/>
        <v>0</v>
      </c>
      <c r="L117" s="106">
        <f t="shared" si="26"/>
        <v>0</v>
      </c>
      <c r="N117" s="1">
        <v>44.83</v>
      </c>
      <c r="O117" s="1">
        <v>44.3</v>
      </c>
      <c r="P117" s="112">
        <f t="shared" si="18"/>
        <v>-0.53000000000000114</v>
      </c>
    </row>
    <row r="118" spans="2:16" s="1" customFormat="1" ht="15" customHeight="1" x14ac:dyDescent="0.3">
      <c r="B118" s="4" t="s">
        <v>1446</v>
      </c>
      <c r="C118" s="4" t="s">
        <v>1447</v>
      </c>
      <c r="D118" s="3" t="s">
        <v>28</v>
      </c>
      <c r="E118" s="3">
        <v>10</v>
      </c>
      <c r="F118" s="3">
        <v>10</v>
      </c>
      <c r="G118" s="107">
        <v>28.08</v>
      </c>
      <c r="H118" s="107">
        <f t="shared" si="23"/>
        <v>280.8</v>
      </c>
      <c r="I118" s="3">
        <v>28.08</v>
      </c>
      <c r="J118" s="3">
        <f t="shared" si="24"/>
        <v>280.8</v>
      </c>
      <c r="K118" s="3">
        <f t="shared" si="25"/>
        <v>0</v>
      </c>
      <c r="L118" s="106">
        <f t="shared" si="26"/>
        <v>0</v>
      </c>
      <c r="N118" s="1">
        <v>28.61</v>
      </c>
      <c r="O118" s="1">
        <v>28.08</v>
      </c>
      <c r="P118" s="112">
        <f t="shared" si="18"/>
        <v>-0.53000000000000114</v>
      </c>
    </row>
    <row r="119" spans="2:16" s="1" customFormat="1" ht="15" customHeight="1" x14ac:dyDescent="0.3">
      <c r="B119" s="4" t="s">
        <v>1448</v>
      </c>
      <c r="C119" s="4" t="s">
        <v>1449</v>
      </c>
      <c r="D119" s="3" t="s">
        <v>28</v>
      </c>
      <c r="E119" s="3">
        <v>3</v>
      </c>
      <c r="F119" s="3">
        <v>3</v>
      </c>
      <c r="G119" s="107">
        <v>60.08</v>
      </c>
      <c r="H119" s="107">
        <f t="shared" si="23"/>
        <v>180.24</v>
      </c>
      <c r="I119" s="3">
        <v>60.08</v>
      </c>
      <c r="J119" s="3">
        <f t="shared" si="24"/>
        <v>180.24</v>
      </c>
      <c r="K119" s="3">
        <f t="shared" si="25"/>
        <v>0</v>
      </c>
      <c r="L119" s="106">
        <f t="shared" si="26"/>
        <v>0</v>
      </c>
      <c r="N119" s="1">
        <v>60.61</v>
      </c>
      <c r="O119" s="1">
        <v>60.08</v>
      </c>
      <c r="P119" s="112">
        <f t="shared" si="18"/>
        <v>-0.53000000000000114</v>
      </c>
    </row>
    <row r="120" spans="2:16" s="1" customFormat="1" ht="15" customHeight="1" x14ac:dyDescent="0.3">
      <c r="B120" s="4" t="s">
        <v>1450</v>
      </c>
      <c r="C120" s="4" t="s">
        <v>1451</v>
      </c>
      <c r="D120" s="3" t="s">
        <v>28</v>
      </c>
      <c r="E120" s="3">
        <v>36</v>
      </c>
      <c r="F120" s="3">
        <v>39</v>
      </c>
      <c r="G120" s="107">
        <v>49.48</v>
      </c>
      <c r="H120" s="107">
        <f t="shared" si="23"/>
        <v>1929.72</v>
      </c>
      <c r="I120" s="3">
        <v>49.48</v>
      </c>
      <c r="J120" s="3">
        <f t="shared" si="24"/>
        <v>1929.72</v>
      </c>
      <c r="K120" s="3">
        <f t="shared" si="25"/>
        <v>0</v>
      </c>
      <c r="L120" s="106">
        <f t="shared" si="26"/>
        <v>0</v>
      </c>
      <c r="N120" s="1">
        <v>50.01</v>
      </c>
      <c r="O120" s="1">
        <v>49.48</v>
      </c>
      <c r="P120" s="112">
        <f t="shared" si="18"/>
        <v>-0.53000000000000114</v>
      </c>
    </row>
    <row r="121" spans="2:16" s="1" customFormat="1" ht="15" customHeight="1" x14ac:dyDescent="0.3">
      <c r="B121" s="4" t="s">
        <v>1452</v>
      </c>
      <c r="C121" s="4" t="s">
        <v>1453</v>
      </c>
      <c r="D121" s="3" t="s">
        <v>28</v>
      </c>
      <c r="E121" s="3">
        <v>25</v>
      </c>
      <c r="F121" s="3">
        <v>25</v>
      </c>
      <c r="G121" s="107">
        <v>91.37</v>
      </c>
      <c r="H121" s="107">
        <f t="shared" si="23"/>
        <v>2284.25</v>
      </c>
      <c r="I121" s="3">
        <v>91.37</v>
      </c>
      <c r="J121" s="3">
        <f t="shared" si="24"/>
        <v>2284.25</v>
      </c>
      <c r="K121" s="3">
        <f t="shared" si="25"/>
        <v>0</v>
      </c>
      <c r="L121" s="106">
        <f t="shared" si="26"/>
        <v>0</v>
      </c>
      <c r="N121" s="1">
        <v>91.9</v>
      </c>
      <c r="O121" s="1">
        <v>91.37</v>
      </c>
      <c r="P121" s="112">
        <f t="shared" si="18"/>
        <v>-0.53000000000000114</v>
      </c>
    </row>
    <row r="122" spans="2:16" s="1" customFormat="1" ht="15" customHeight="1" x14ac:dyDescent="0.3">
      <c r="B122" s="4" t="s">
        <v>1454</v>
      </c>
      <c r="C122" s="4" t="s">
        <v>1455</v>
      </c>
      <c r="D122" s="3" t="s">
        <v>28</v>
      </c>
      <c r="E122" s="3">
        <v>21</v>
      </c>
      <c r="F122" s="3">
        <v>21</v>
      </c>
      <c r="G122" s="107">
        <v>45.11</v>
      </c>
      <c r="H122" s="107">
        <f t="shared" si="23"/>
        <v>947.31</v>
      </c>
      <c r="I122" s="3">
        <v>45.11</v>
      </c>
      <c r="J122" s="3">
        <f t="shared" si="24"/>
        <v>947.31</v>
      </c>
      <c r="K122" s="3">
        <f t="shared" si="25"/>
        <v>0</v>
      </c>
      <c r="L122" s="106">
        <f t="shared" si="26"/>
        <v>0</v>
      </c>
      <c r="N122" s="1">
        <v>45.64</v>
      </c>
      <c r="O122" s="1">
        <v>45.11</v>
      </c>
      <c r="P122" s="112">
        <f t="shared" si="18"/>
        <v>-0.53000000000000114</v>
      </c>
    </row>
    <row r="123" spans="2:16" s="1" customFormat="1" ht="15" customHeight="1" x14ac:dyDescent="0.3">
      <c r="B123" s="4" t="s">
        <v>1456</v>
      </c>
      <c r="C123" s="4" t="s">
        <v>1457</v>
      </c>
      <c r="D123" s="3" t="s">
        <v>28</v>
      </c>
      <c r="E123" s="3">
        <v>4</v>
      </c>
      <c r="F123" s="3">
        <v>4</v>
      </c>
      <c r="G123" s="107">
        <v>52.19</v>
      </c>
      <c r="H123" s="107">
        <f t="shared" si="23"/>
        <v>208.76</v>
      </c>
      <c r="I123" s="3">
        <v>52.19</v>
      </c>
      <c r="J123" s="3">
        <f t="shared" si="24"/>
        <v>208.76</v>
      </c>
      <c r="K123" s="3">
        <f t="shared" si="25"/>
        <v>0</v>
      </c>
      <c r="L123" s="106">
        <f t="shared" si="26"/>
        <v>0</v>
      </c>
      <c r="N123" s="1">
        <v>52.72</v>
      </c>
      <c r="O123" s="1">
        <v>52.19</v>
      </c>
      <c r="P123" s="112">
        <f t="shared" si="18"/>
        <v>-0.53000000000000114</v>
      </c>
    </row>
    <row r="124" spans="2:16" s="1" customFormat="1" ht="15" customHeight="1" x14ac:dyDescent="0.3">
      <c r="B124" s="4" t="s">
        <v>1458</v>
      </c>
      <c r="C124" s="4" t="s">
        <v>1459</v>
      </c>
      <c r="D124" s="3" t="s">
        <v>28</v>
      </c>
      <c r="E124" s="3">
        <v>9</v>
      </c>
      <c r="F124" s="3">
        <v>11</v>
      </c>
      <c r="G124" s="107">
        <v>68.709999999999994</v>
      </c>
      <c r="H124" s="107">
        <f t="shared" si="23"/>
        <v>755.81</v>
      </c>
      <c r="I124" s="3">
        <v>68.709999999999994</v>
      </c>
      <c r="J124" s="3">
        <f t="shared" si="24"/>
        <v>755.81</v>
      </c>
      <c r="K124" s="3">
        <f t="shared" si="25"/>
        <v>0</v>
      </c>
      <c r="L124" s="106">
        <f t="shared" si="26"/>
        <v>0</v>
      </c>
      <c r="N124" s="1">
        <v>69.239999999999995</v>
      </c>
      <c r="O124" s="1">
        <v>68.709999999999994</v>
      </c>
      <c r="P124" s="112">
        <f t="shared" si="18"/>
        <v>-0.53000000000000114</v>
      </c>
    </row>
    <row r="125" spans="2:16" s="1" customFormat="1" ht="15" customHeight="1" x14ac:dyDescent="0.3">
      <c r="B125" s="4" t="s">
        <v>1460</v>
      </c>
      <c r="C125" s="4" t="s">
        <v>1461</v>
      </c>
      <c r="D125" s="3" t="s">
        <v>28</v>
      </c>
      <c r="E125" s="3">
        <v>9</v>
      </c>
      <c r="F125" s="3">
        <v>9</v>
      </c>
      <c r="G125" s="107">
        <v>82.04</v>
      </c>
      <c r="H125" s="107">
        <f t="shared" si="23"/>
        <v>738.36</v>
      </c>
      <c r="I125" s="3">
        <v>82.04</v>
      </c>
      <c r="J125" s="3">
        <f t="shared" si="24"/>
        <v>738.36</v>
      </c>
      <c r="K125" s="3">
        <f t="shared" si="25"/>
        <v>0</v>
      </c>
      <c r="L125" s="106">
        <f t="shared" si="26"/>
        <v>0</v>
      </c>
      <c r="N125" s="1">
        <v>82.57</v>
      </c>
      <c r="O125" s="1">
        <v>82.04</v>
      </c>
      <c r="P125" s="112">
        <f t="shared" si="18"/>
        <v>-0.52999999999998693</v>
      </c>
    </row>
    <row r="126" spans="2:16" s="1" customFormat="1" ht="15" customHeight="1" x14ac:dyDescent="0.3">
      <c r="B126" s="4" t="s">
        <v>1462</v>
      </c>
      <c r="C126" s="4" t="s">
        <v>1463</v>
      </c>
      <c r="D126" s="3" t="s">
        <v>28</v>
      </c>
      <c r="E126" s="3">
        <v>6</v>
      </c>
      <c r="F126" s="3">
        <v>6</v>
      </c>
      <c r="G126" s="107">
        <v>98.56</v>
      </c>
      <c r="H126" s="107">
        <f t="shared" si="23"/>
        <v>591.36</v>
      </c>
      <c r="I126" s="3">
        <v>98.56</v>
      </c>
      <c r="J126" s="3">
        <f t="shared" si="24"/>
        <v>591.36</v>
      </c>
      <c r="K126" s="3">
        <f t="shared" si="25"/>
        <v>0</v>
      </c>
      <c r="L126" s="106">
        <f t="shared" si="26"/>
        <v>0</v>
      </c>
      <c r="N126" s="1">
        <v>99.09</v>
      </c>
      <c r="O126" s="1">
        <v>98.56</v>
      </c>
      <c r="P126" s="112">
        <f t="shared" si="18"/>
        <v>-0.53000000000000114</v>
      </c>
    </row>
    <row r="127" spans="2:16" s="1" customFormat="1" ht="15" customHeight="1" x14ac:dyDescent="0.3">
      <c r="B127" s="4" t="s">
        <v>1464</v>
      </c>
      <c r="C127" s="4" t="s">
        <v>1465</v>
      </c>
      <c r="D127" s="3" t="s">
        <v>28</v>
      </c>
      <c r="E127" s="3">
        <v>9</v>
      </c>
      <c r="F127" s="3">
        <v>9</v>
      </c>
      <c r="G127" s="107">
        <v>99.43</v>
      </c>
      <c r="H127" s="107">
        <f t="shared" si="23"/>
        <v>894.87</v>
      </c>
      <c r="I127" s="3">
        <v>99.43</v>
      </c>
      <c r="J127" s="3">
        <f t="shared" si="24"/>
        <v>894.87</v>
      </c>
      <c r="K127" s="3">
        <f t="shared" si="25"/>
        <v>0</v>
      </c>
      <c r="L127" s="106">
        <f t="shared" si="26"/>
        <v>0</v>
      </c>
      <c r="N127" s="1">
        <v>99.96</v>
      </c>
      <c r="O127" s="1">
        <v>99.43</v>
      </c>
      <c r="P127" s="112">
        <f t="shared" si="18"/>
        <v>-0.52999999999998693</v>
      </c>
    </row>
    <row r="128" spans="2:16" s="1" customFormat="1" ht="15" customHeight="1" x14ac:dyDescent="0.3">
      <c r="B128" s="4" t="s">
        <v>1466</v>
      </c>
      <c r="C128" s="4" t="s">
        <v>1467</v>
      </c>
      <c r="D128" s="3" t="s">
        <v>28</v>
      </c>
      <c r="E128" s="3">
        <v>3</v>
      </c>
      <c r="F128" s="3">
        <v>4</v>
      </c>
      <c r="G128" s="107">
        <v>115.43</v>
      </c>
      <c r="H128" s="107">
        <f t="shared" si="23"/>
        <v>461.72</v>
      </c>
      <c r="I128" s="3">
        <v>115.43</v>
      </c>
      <c r="J128" s="3">
        <f t="shared" si="24"/>
        <v>461.72</v>
      </c>
      <c r="K128" s="3">
        <f t="shared" si="25"/>
        <v>0</v>
      </c>
      <c r="L128" s="106">
        <f t="shared" si="26"/>
        <v>0</v>
      </c>
      <c r="N128" s="1">
        <v>115.96</v>
      </c>
      <c r="O128" s="1">
        <v>115.43</v>
      </c>
      <c r="P128" s="112">
        <f t="shared" si="18"/>
        <v>-0.52999999999998693</v>
      </c>
    </row>
    <row r="129" spans="2:16" s="1" customFormat="1" ht="15" customHeight="1" x14ac:dyDescent="0.3">
      <c r="B129" s="4" t="s">
        <v>1468</v>
      </c>
      <c r="C129" s="4" t="s">
        <v>1469</v>
      </c>
      <c r="D129" s="3" t="s">
        <v>28</v>
      </c>
      <c r="E129" s="3">
        <v>1</v>
      </c>
      <c r="F129" s="3">
        <v>1</v>
      </c>
      <c r="G129" s="107">
        <v>124.43</v>
      </c>
      <c r="H129" s="107">
        <f t="shared" si="23"/>
        <v>124.43</v>
      </c>
      <c r="I129" s="3">
        <v>124.43</v>
      </c>
      <c r="J129" s="3">
        <f t="shared" si="24"/>
        <v>124.43</v>
      </c>
      <c r="K129" s="3">
        <f t="shared" si="25"/>
        <v>0</v>
      </c>
      <c r="L129" s="106">
        <f t="shared" si="26"/>
        <v>0</v>
      </c>
      <c r="N129" s="1">
        <v>124.96</v>
      </c>
      <c r="O129" s="1">
        <v>124.43</v>
      </c>
      <c r="P129" s="112">
        <f t="shared" si="18"/>
        <v>-0.52999999999998693</v>
      </c>
    </row>
    <row r="130" spans="2:16" s="1" customFormat="1" ht="15" customHeight="1" x14ac:dyDescent="0.3">
      <c r="B130" s="4" t="s">
        <v>1470</v>
      </c>
      <c r="C130" s="4" t="s">
        <v>1471</v>
      </c>
      <c r="D130" s="3" t="s">
        <v>28</v>
      </c>
      <c r="E130" s="3">
        <v>5</v>
      </c>
      <c r="F130" s="3">
        <v>5</v>
      </c>
      <c r="G130" s="107">
        <v>246.06</v>
      </c>
      <c r="H130" s="107">
        <f t="shared" si="23"/>
        <v>1230.3</v>
      </c>
      <c r="I130" s="3">
        <v>246.06</v>
      </c>
      <c r="J130" s="3">
        <f t="shared" si="24"/>
        <v>1230.3</v>
      </c>
      <c r="K130" s="3">
        <f t="shared" si="25"/>
        <v>0</v>
      </c>
      <c r="L130" s="106">
        <f t="shared" si="26"/>
        <v>0</v>
      </c>
      <c r="N130" s="1">
        <v>246.59</v>
      </c>
      <c r="O130" s="1">
        <v>246.06</v>
      </c>
      <c r="P130" s="112">
        <f t="shared" si="18"/>
        <v>-0.53000000000000114</v>
      </c>
    </row>
    <row r="131" spans="2:16" s="1" customFormat="1" ht="15" customHeight="1" x14ac:dyDescent="0.3">
      <c r="B131" s="4" t="s">
        <v>7885</v>
      </c>
      <c r="C131" s="4" t="s">
        <v>7886</v>
      </c>
      <c r="D131" s="3" t="s">
        <v>28</v>
      </c>
      <c r="E131" s="3">
        <v>40</v>
      </c>
      <c r="F131" s="3">
        <v>40</v>
      </c>
      <c r="G131" s="107">
        <v>25.93</v>
      </c>
      <c r="H131" s="107">
        <f t="shared" si="23"/>
        <v>1037.2</v>
      </c>
      <c r="I131" s="3">
        <v>25.93</v>
      </c>
      <c r="J131" s="3">
        <f t="shared" si="24"/>
        <v>1037.2</v>
      </c>
      <c r="K131" s="3">
        <f t="shared" si="25"/>
        <v>0</v>
      </c>
      <c r="L131" s="106">
        <f t="shared" si="26"/>
        <v>0</v>
      </c>
      <c r="O131" s="1">
        <v>25.93</v>
      </c>
      <c r="P131" s="112">
        <f t="shared" si="18"/>
        <v>25.93</v>
      </c>
    </row>
    <row r="132" spans="2:16" s="1" customFormat="1" ht="15" customHeight="1" x14ac:dyDescent="0.3">
      <c r="B132" s="4" t="s">
        <v>7887</v>
      </c>
      <c r="C132" s="4" t="s">
        <v>7888</v>
      </c>
      <c r="D132" s="3" t="s">
        <v>28</v>
      </c>
      <c r="E132" s="3">
        <v>50</v>
      </c>
      <c r="F132" s="3">
        <v>50</v>
      </c>
      <c r="G132" s="107">
        <v>31.93</v>
      </c>
      <c r="H132" s="107">
        <f t="shared" si="23"/>
        <v>1596.5</v>
      </c>
      <c r="I132" s="3">
        <v>31.93</v>
      </c>
      <c r="J132" s="3">
        <f t="shared" si="24"/>
        <v>1596.5</v>
      </c>
      <c r="K132" s="3">
        <f t="shared" si="25"/>
        <v>0</v>
      </c>
      <c r="L132" s="106">
        <f t="shared" si="26"/>
        <v>0</v>
      </c>
      <c r="O132" s="1">
        <v>31.93</v>
      </c>
      <c r="P132" s="112">
        <f t="shared" si="18"/>
        <v>31.93</v>
      </c>
    </row>
    <row r="133" spans="2:16" s="1" customFormat="1" ht="15" customHeight="1" x14ac:dyDescent="0.3">
      <c r="B133" s="4" t="s">
        <v>7889</v>
      </c>
      <c r="C133" s="4" t="s">
        <v>7890</v>
      </c>
      <c r="D133" s="3" t="s">
        <v>28</v>
      </c>
      <c r="E133" s="3">
        <v>50</v>
      </c>
      <c r="F133" s="3">
        <v>50</v>
      </c>
      <c r="G133" s="107">
        <v>37.93</v>
      </c>
      <c r="H133" s="107">
        <f t="shared" si="23"/>
        <v>1896.5</v>
      </c>
      <c r="I133" s="3">
        <v>37.93</v>
      </c>
      <c r="J133" s="3">
        <f t="shared" si="24"/>
        <v>1896.5</v>
      </c>
      <c r="K133" s="3">
        <f t="shared" si="25"/>
        <v>0</v>
      </c>
      <c r="L133" s="106">
        <f t="shared" si="26"/>
        <v>0</v>
      </c>
      <c r="O133" s="1">
        <v>37.93</v>
      </c>
      <c r="P133" s="112">
        <f t="shared" si="18"/>
        <v>37.93</v>
      </c>
    </row>
    <row r="134" spans="2:16" s="1" customFormat="1" ht="15" customHeight="1" x14ac:dyDescent="0.3">
      <c r="B134" s="4" t="s">
        <v>7891</v>
      </c>
      <c r="C134" s="4" t="s">
        <v>7892</v>
      </c>
      <c r="D134" s="3" t="s">
        <v>28</v>
      </c>
      <c r="E134" s="3">
        <v>55</v>
      </c>
      <c r="F134" s="3">
        <v>55</v>
      </c>
      <c r="G134" s="107">
        <v>42.93</v>
      </c>
      <c r="H134" s="107">
        <f t="shared" si="23"/>
        <v>2361.15</v>
      </c>
      <c r="I134" s="3">
        <v>42.93</v>
      </c>
      <c r="J134" s="3">
        <f t="shared" si="24"/>
        <v>2361.15</v>
      </c>
      <c r="K134" s="3">
        <f t="shared" si="25"/>
        <v>0</v>
      </c>
      <c r="L134" s="106">
        <f t="shared" si="26"/>
        <v>0</v>
      </c>
      <c r="O134" s="1">
        <v>42.93</v>
      </c>
      <c r="P134" s="112">
        <f t="shared" si="18"/>
        <v>42.93</v>
      </c>
    </row>
    <row r="135" spans="2:16" s="1" customFormat="1" ht="15" customHeight="1" x14ac:dyDescent="0.3">
      <c r="B135" s="4" t="s">
        <v>7893</v>
      </c>
      <c r="C135" s="4" t="s">
        <v>7894</v>
      </c>
      <c r="D135" s="3" t="s">
        <v>28</v>
      </c>
      <c r="E135" s="3">
        <v>25</v>
      </c>
      <c r="F135" s="3">
        <v>25</v>
      </c>
      <c r="G135" s="107">
        <v>47.93</v>
      </c>
      <c r="H135" s="107">
        <f t="shared" si="23"/>
        <v>1198.25</v>
      </c>
      <c r="I135" s="3">
        <v>47.93</v>
      </c>
      <c r="J135" s="3">
        <f t="shared" si="24"/>
        <v>1198.25</v>
      </c>
      <c r="K135" s="3">
        <f t="shared" si="25"/>
        <v>0</v>
      </c>
      <c r="L135" s="106">
        <f t="shared" si="26"/>
        <v>0</v>
      </c>
      <c r="O135" s="1">
        <v>47.93</v>
      </c>
      <c r="P135" s="112">
        <f t="shared" si="18"/>
        <v>47.93</v>
      </c>
    </row>
    <row r="136" spans="2:16" s="1" customFormat="1" ht="15" customHeight="1" x14ac:dyDescent="0.3">
      <c r="B136" s="4" t="s">
        <v>7895</v>
      </c>
      <c r="C136" s="4" t="s">
        <v>7896</v>
      </c>
      <c r="D136" s="3" t="s">
        <v>28</v>
      </c>
      <c r="E136" s="3">
        <v>35</v>
      </c>
      <c r="F136" s="3">
        <v>35</v>
      </c>
      <c r="G136" s="107">
        <v>62.93</v>
      </c>
      <c r="H136" s="107">
        <f t="shared" si="23"/>
        <v>2202.5500000000002</v>
      </c>
      <c r="I136" s="3">
        <v>62.93</v>
      </c>
      <c r="J136" s="3">
        <f t="shared" si="24"/>
        <v>2202.5500000000002</v>
      </c>
      <c r="K136" s="3">
        <f t="shared" si="25"/>
        <v>0</v>
      </c>
      <c r="L136" s="106">
        <f t="shared" si="26"/>
        <v>0</v>
      </c>
      <c r="O136" s="1">
        <v>62.93</v>
      </c>
      <c r="P136" s="112">
        <f t="shared" si="18"/>
        <v>62.93</v>
      </c>
    </row>
    <row r="137" spans="2:16" s="1" customFormat="1" ht="15" customHeight="1" x14ac:dyDescent="0.3">
      <c r="B137" s="4" t="s">
        <v>7897</v>
      </c>
      <c r="C137" s="4" t="s">
        <v>7898</v>
      </c>
      <c r="D137" s="3" t="s">
        <v>28</v>
      </c>
      <c r="E137" s="3">
        <v>22</v>
      </c>
      <c r="F137" s="3">
        <v>22</v>
      </c>
      <c r="G137" s="107">
        <v>97.93</v>
      </c>
      <c r="H137" s="107">
        <f t="shared" si="23"/>
        <v>2154.46</v>
      </c>
      <c r="I137" s="3">
        <v>97.93</v>
      </c>
      <c r="J137" s="3">
        <f t="shared" si="24"/>
        <v>2154.46</v>
      </c>
      <c r="K137" s="3">
        <f t="shared" si="25"/>
        <v>0</v>
      </c>
      <c r="L137" s="106">
        <f t="shared" si="26"/>
        <v>0</v>
      </c>
      <c r="O137" s="1">
        <v>97.93</v>
      </c>
      <c r="P137" s="112">
        <f t="shared" si="18"/>
        <v>97.93</v>
      </c>
    </row>
    <row r="138" spans="2:16" s="1" customFormat="1" ht="15" customHeight="1" x14ac:dyDescent="0.3">
      <c r="B138" s="4" t="s">
        <v>7899</v>
      </c>
      <c r="C138" s="4" t="s">
        <v>7900</v>
      </c>
      <c r="D138" s="3" t="s">
        <v>28</v>
      </c>
      <c r="E138" s="3">
        <v>15</v>
      </c>
      <c r="F138" s="3">
        <v>15</v>
      </c>
      <c r="G138" s="107">
        <v>207.93</v>
      </c>
      <c r="H138" s="107">
        <f t="shared" si="23"/>
        <v>3118.95</v>
      </c>
      <c r="I138" s="3">
        <v>207.93</v>
      </c>
      <c r="J138" s="3">
        <f t="shared" si="24"/>
        <v>3118.95</v>
      </c>
      <c r="K138" s="3">
        <f t="shared" si="25"/>
        <v>0</v>
      </c>
      <c r="L138" s="106">
        <f t="shared" si="26"/>
        <v>0</v>
      </c>
      <c r="O138" s="1">
        <v>207.93</v>
      </c>
      <c r="P138" s="112">
        <f t="shared" si="18"/>
        <v>207.93</v>
      </c>
    </row>
    <row r="139" spans="2:16" s="1" customFormat="1" ht="15" customHeight="1" x14ac:dyDescent="0.3">
      <c r="B139" s="4" t="s">
        <v>7901</v>
      </c>
      <c r="C139" s="4" t="s">
        <v>7902</v>
      </c>
      <c r="D139" s="3" t="s">
        <v>28</v>
      </c>
      <c r="E139" s="3">
        <v>15</v>
      </c>
      <c r="F139" s="3">
        <v>15</v>
      </c>
      <c r="G139" s="107">
        <v>307.93</v>
      </c>
      <c r="H139" s="107">
        <f t="shared" si="23"/>
        <v>4618.95</v>
      </c>
      <c r="I139" s="3">
        <v>307.93</v>
      </c>
      <c r="J139" s="3">
        <f t="shared" si="24"/>
        <v>4618.95</v>
      </c>
      <c r="K139" s="3">
        <f t="shared" si="25"/>
        <v>0</v>
      </c>
      <c r="L139" s="106">
        <f t="shared" si="26"/>
        <v>0</v>
      </c>
      <c r="O139" s="1">
        <v>307.93</v>
      </c>
      <c r="P139" s="112">
        <f t="shared" si="18"/>
        <v>307.93</v>
      </c>
    </row>
    <row r="140" spans="2:16" s="1" customFormat="1" ht="15" customHeight="1" x14ac:dyDescent="0.3">
      <c r="B140" s="4" t="s">
        <v>7903</v>
      </c>
      <c r="C140" s="4" t="s">
        <v>7904</v>
      </c>
      <c r="D140" s="3" t="s">
        <v>28</v>
      </c>
      <c r="E140" s="3">
        <v>375</v>
      </c>
      <c r="F140" s="3">
        <v>375</v>
      </c>
      <c r="G140" s="107">
        <v>19.93</v>
      </c>
      <c r="H140" s="107">
        <f t="shared" si="23"/>
        <v>7473.75</v>
      </c>
      <c r="I140" s="3">
        <v>19.93</v>
      </c>
      <c r="J140" s="3">
        <f t="shared" si="24"/>
        <v>7473.75</v>
      </c>
      <c r="K140" s="3">
        <f t="shared" si="25"/>
        <v>0</v>
      </c>
      <c r="L140" s="106">
        <f t="shared" si="26"/>
        <v>0</v>
      </c>
      <c r="O140" s="1">
        <v>19.93</v>
      </c>
      <c r="P140" s="112">
        <f t="shared" si="18"/>
        <v>19.93</v>
      </c>
    </row>
    <row r="141" spans="2:16" s="1" customFormat="1" ht="15" customHeight="1" x14ac:dyDescent="0.3">
      <c r="B141" s="4" t="s">
        <v>7905</v>
      </c>
      <c r="C141" s="4" t="s">
        <v>7906</v>
      </c>
      <c r="D141" s="3" t="s">
        <v>28</v>
      </c>
      <c r="E141" s="3">
        <v>10</v>
      </c>
      <c r="F141" s="3">
        <v>10</v>
      </c>
      <c r="G141" s="107">
        <v>20.43</v>
      </c>
      <c r="H141" s="107">
        <f t="shared" si="23"/>
        <v>204.3</v>
      </c>
      <c r="I141" s="3">
        <v>20.43</v>
      </c>
      <c r="J141" s="3">
        <f t="shared" si="24"/>
        <v>204.3</v>
      </c>
      <c r="K141" s="3">
        <f t="shared" si="25"/>
        <v>0</v>
      </c>
      <c r="L141" s="106">
        <f t="shared" si="26"/>
        <v>0</v>
      </c>
      <c r="O141" s="1">
        <v>26.12</v>
      </c>
      <c r="P141" s="112">
        <f t="shared" si="18"/>
        <v>26.12</v>
      </c>
    </row>
    <row r="142" spans="2:16" s="1" customFormat="1" ht="15" customHeight="1" x14ac:dyDescent="0.3">
      <c r="B142" s="4" t="s">
        <v>7907</v>
      </c>
      <c r="C142" s="4" t="s">
        <v>7908</v>
      </c>
      <c r="D142" s="3" t="s">
        <v>28</v>
      </c>
      <c r="E142" s="3">
        <v>31</v>
      </c>
      <c r="F142" s="3">
        <v>31</v>
      </c>
      <c r="G142" s="107">
        <v>26.83</v>
      </c>
      <c r="H142" s="107">
        <f t="shared" si="23"/>
        <v>831.73</v>
      </c>
      <c r="I142" s="3">
        <v>26.83</v>
      </c>
      <c r="J142" s="3">
        <f t="shared" si="24"/>
        <v>831.73</v>
      </c>
      <c r="K142" s="3">
        <f t="shared" si="25"/>
        <v>0</v>
      </c>
      <c r="L142" s="106">
        <f t="shared" si="26"/>
        <v>0</v>
      </c>
      <c r="O142" s="1">
        <v>26.83</v>
      </c>
      <c r="P142" s="112">
        <f t="shared" si="18"/>
        <v>26.83</v>
      </c>
    </row>
    <row r="143" spans="2:16" s="1" customFormat="1" ht="15" customHeight="1" x14ac:dyDescent="0.3">
      <c r="B143" s="4" t="s">
        <v>7909</v>
      </c>
      <c r="C143" s="4" t="s">
        <v>7910</v>
      </c>
      <c r="D143" s="3" t="s">
        <v>28</v>
      </c>
      <c r="E143" s="3">
        <v>129</v>
      </c>
      <c r="F143" s="3">
        <v>129</v>
      </c>
      <c r="G143" s="107">
        <v>28.93</v>
      </c>
      <c r="H143" s="107">
        <f t="shared" si="23"/>
        <v>3731.97</v>
      </c>
      <c r="I143" s="3">
        <v>28.93</v>
      </c>
      <c r="J143" s="3">
        <f t="shared" si="24"/>
        <v>3731.97</v>
      </c>
      <c r="K143" s="3">
        <f t="shared" si="25"/>
        <v>0</v>
      </c>
      <c r="L143" s="106">
        <f t="shared" si="26"/>
        <v>0</v>
      </c>
      <c r="O143" s="1">
        <v>28.93</v>
      </c>
      <c r="P143" s="112">
        <f t="shared" si="18"/>
        <v>28.93</v>
      </c>
    </row>
    <row r="144" spans="2:16" s="1" customFormat="1" ht="15" customHeight="1" x14ac:dyDescent="0.3">
      <c r="B144" s="4" t="s">
        <v>1472</v>
      </c>
      <c r="C144" s="4" t="s">
        <v>1473</v>
      </c>
      <c r="D144" s="3"/>
      <c r="E144" s="3"/>
      <c r="F144" s="3"/>
      <c r="G144" s="3"/>
      <c r="H144" s="3">
        <f>SUM(H145:H161)</f>
        <v>64558.979999999996</v>
      </c>
      <c r="I144" s="3"/>
      <c r="J144" s="3">
        <f>SUM(J145:J161)</f>
        <v>64558.979999999996</v>
      </c>
      <c r="K144" s="3"/>
      <c r="L144" s="106">
        <f>SUM(L145:L161)</f>
        <v>0</v>
      </c>
      <c r="P144" s="112"/>
    </row>
    <row r="145" spans="2:16" s="1" customFormat="1" ht="15" customHeight="1" x14ac:dyDescent="0.3">
      <c r="B145" s="4" t="s">
        <v>1474</v>
      </c>
      <c r="C145" s="4" t="s">
        <v>1475</v>
      </c>
      <c r="D145" s="3" t="s">
        <v>28</v>
      </c>
      <c r="E145" s="3">
        <v>158</v>
      </c>
      <c r="F145" s="3">
        <v>158</v>
      </c>
      <c r="G145" s="107">
        <v>54.19</v>
      </c>
      <c r="H145" s="107">
        <f t="shared" ref="H145:H161" si="27">+ROUND(+IF(F145="",0,F145*G145),2)</f>
        <v>8562.02</v>
      </c>
      <c r="I145" s="3">
        <v>54.19</v>
      </c>
      <c r="J145" s="3">
        <f t="shared" ref="J145:J161" si="28">+ROUND(+IF(F145="",0,F145*I145),2)</f>
        <v>8562.02</v>
      </c>
      <c r="K145" s="3">
        <f t="shared" ref="K145:K161" si="29">+I145-G145</f>
        <v>0</v>
      </c>
      <c r="L145" s="106">
        <f t="shared" ref="L145:L161" si="30">+J145-H145</f>
        <v>0</v>
      </c>
      <c r="N145" s="1">
        <v>55.26</v>
      </c>
      <c r="O145" s="1">
        <v>54.19</v>
      </c>
      <c r="P145" s="112">
        <f t="shared" ref="P145:P207" si="31">+O145-N145</f>
        <v>-1.0700000000000003</v>
      </c>
    </row>
    <row r="146" spans="2:16" s="1" customFormat="1" ht="15" customHeight="1" x14ac:dyDescent="0.3">
      <c r="B146" s="4" t="s">
        <v>1476</v>
      </c>
      <c r="C146" s="4" t="s">
        <v>1477</v>
      </c>
      <c r="D146" s="3" t="s">
        <v>28</v>
      </c>
      <c r="E146" s="3">
        <v>148</v>
      </c>
      <c r="F146" s="3">
        <v>148</v>
      </c>
      <c r="G146" s="107">
        <v>68.349999999999994</v>
      </c>
      <c r="H146" s="107">
        <f t="shared" si="27"/>
        <v>10115.799999999999</v>
      </c>
      <c r="I146" s="3">
        <v>68.349999999999994</v>
      </c>
      <c r="J146" s="3">
        <f t="shared" si="28"/>
        <v>10115.799999999999</v>
      </c>
      <c r="K146" s="3">
        <f t="shared" si="29"/>
        <v>0</v>
      </c>
      <c r="L146" s="106">
        <f t="shared" si="30"/>
        <v>0</v>
      </c>
      <c r="N146" s="1">
        <v>69.42</v>
      </c>
      <c r="O146" s="1">
        <v>68.349999999999994</v>
      </c>
      <c r="P146" s="112">
        <f t="shared" si="31"/>
        <v>-1.0700000000000074</v>
      </c>
    </row>
    <row r="147" spans="2:16" s="1" customFormat="1" ht="15" customHeight="1" x14ac:dyDescent="0.3">
      <c r="B147" s="4" t="s">
        <v>1478</v>
      </c>
      <c r="C147" s="4" t="s">
        <v>1479</v>
      </c>
      <c r="D147" s="3" t="s">
        <v>28</v>
      </c>
      <c r="E147" s="3">
        <v>1</v>
      </c>
      <c r="F147" s="3">
        <v>1</v>
      </c>
      <c r="G147" s="107">
        <v>84.03</v>
      </c>
      <c r="H147" s="107">
        <f t="shared" si="27"/>
        <v>84.03</v>
      </c>
      <c r="I147" s="3">
        <v>84.03</v>
      </c>
      <c r="J147" s="3">
        <f t="shared" si="28"/>
        <v>84.03</v>
      </c>
      <c r="K147" s="3">
        <f t="shared" si="29"/>
        <v>0</v>
      </c>
      <c r="L147" s="106">
        <f t="shared" si="30"/>
        <v>0</v>
      </c>
      <c r="N147" s="1">
        <v>85.1</v>
      </c>
      <c r="O147" s="1">
        <v>84.03</v>
      </c>
      <c r="P147" s="112">
        <f t="shared" si="31"/>
        <v>-1.0699999999999932</v>
      </c>
    </row>
    <row r="148" spans="2:16" s="1" customFormat="1" ht="15" customHeight="1" x14ac:dyDescent="0.3">
      <c r="B148" s="4" t="s">
        <v>1480</v>
      </c>
      <c r="C148" s="4" t="s">
        <v>1481</v>
      </c>
      <c r="D148" s="3" t="s">
        <v>28</v>
      </c>
      <c r="E148" s="3">
        <v>151</v>
      </c>
      <c r="F148" s="3">
        <v>0</v>
      </c>
      <c r="G148" s="107">
        <v>25.96</v>
      </c>
      <c r="H148" s="107">
        <f t="shared" si="27"/>
        <v>0</v>
      </c>
      <c r="I148" s="3">
        <v>25.96</v>
      </c>
      <c r="J148" s="3">
        <f t="shared" si="28"/>
        <v>0</v>
      </c>
      <c r="K148" s="3">
        <f t="shared" si="29"/>
        <v>0</v>
      </c>
      <c r="L148" s="106">
        <f t="shared" si="30"/>
        <v>0</v>
      </c>
      <c r="N148" s="1">
        <v>26.23</v>
      </c>
      <c r="O148" s="1">
        <v>25.96</v>
      </c>
      <c r="P148" s="112">
        <f t="shared" si="31"/>
        <v>-0.26999999999999957</v>
      </c>
    </row>
    <row r="149" spans="2:16" s="1" customFormat="1" ht="15" customHeight="1" x14ac:dyDescent="0.3">
      <c r="B149" s="4" t="s">
        <v>1482</v>
      </c>
      <c r="C149" s="4" t="s">
        <v>1483</v>
      </c>
      <c r="D149" s="3" t="s">
        <v>28</v>
      </c>
      <c r="E149" s="3">
        <v>78</v>
      </c>
      <c r="F149" s="3">
        <v>78</v>
      </c>
      <c r="G149" s="107">
        <v>46.09</v>
      </c>
      <c r="H149" s="107">
        <f t="shared" si="27"/>
        <v>3595.02</v>
      </c>
      <c r="I149" s="3">
        <v>46.09</v>
      </c>
      <c r="J149" s="3">
        <f t="shared" si="28"/>
        <v>3595.02</v>
      </c>
      <c r="K149" s="3">
        <f t="shared" si="29"/>
        <v>0</v>
      </c>
      <c r="L149" s="106">
        <f t="shared" si="30"/>
        <v>0</v>
      </c>
      <c r="N149" s="1">
        <v>46.67</v>
      </c>
      <c r="O149" s="1">
        <v>46.09</v>
      </c>
      <c r="P149" s="112">
        <f t="shared" si="31"/>
        <v>-0.57999999999999829</v>
      </c>
    </row>
    <row r="150" spans="2:16" s="1" customFormat="1" ht="15" customHeight="1" x14ac:dyDescent="0.3">
      <c r="B150" s="4" t="s">
        <v>1484</v>
      </c>
      <c r="C150" s="4" t="s">
        <v>1485</v>
      </c>
      <c r="D150" s="3" t="s">
        <v>28</v>
      </c>
      <c r="E150" s="3">
        <v>299</v>
      </c>
      <c r="F150" s="3">
        <v>299</v>
      </c>
      <c r="G150" s="107">
        <v>40.020000000000003</v>
      </c>
      <c r="H150" s="107">
        <f t="shared" si="27"/>
        <v>11965.98</v>
      </c>
      <c r="I150" s="3">
        <v>40.020000000000003</v>
      </c>
      <c r="J150" s="3">
        <f t="shared" si="28"/>
        <v>11965.98</v>
      </c>
      <c r="K150" s="3">
        <f t="shared" si="29"/>
        <v>0</v>
      </c>
      <c r="L150" s="106">
        <f t="shared" si="30"/>
        <v>0</v>
      </c>
      <c r="N150" s="1">
        <v>40.880000000000003</v>
      </c>
      <c r="O150" s="1">
        <v>40.020000000000003</v>
      </c>
      <c r="P150" s="112">
        <f t="shared" si="31"/>
        <v>-0.85999999999999943</v>
      </c>
    </row>
    <row r="151" spans="2:16" s="1" customFormat="1" ht="15" customHeight="1" x14ac:dyDescent="0.3">
      <c r="B151" s="4" t="s">
        <v>1486</v>
      </c>
      <c r="C151" s="4" t="s">
        <v>1487</v>
      </c>
      <c r="D151" s="3" t="s">
        <v>28</v>
      </c>
      <c r="E151" s="3">
        <v>3</v>
      </c>
      <c r="F151" s="3">
        <v>3</v>
      </c>
      <c r="G151" s="107">
        <v>57.47</v>
      </c>
      <c r="H151" s="107">
        <f t="shared" si="27"/>
        <v>172.41</v>
      </c>
      <c r="I151" s="3">
        <v>57.47</v>
      </c>
      <c r="J151" s="3">
        <f t="shared" si="28"/>
        <v>172.41</v>
      </c>
      <c r="K151" s="3">
        <f t="shared" si="29"/>
        <v>0</v>
      </c>
      <c r="L151" s="106">
        <f t="shared" si="30"/>
        <v>0</v>
      </c>
      <c r="N151" s="1">
        <v>59.06</v>
      </c>
      <c r="O151" s="1">
        <v>57.47</v>
      </c>
      <c r="P151" s="112">
        <f t="shared" si="31"/>
        <v>-1.5900000000000034</v>
      </c>
    </row>
    <row r="152" spans="2:16" s="1" customFormat="1" ht="15" customHeight="1" x14ac:dyDescent="0.3">
      <c r="B152" s="4" t="s">
        <v>1488</v>
      </c>
      <c r="C152" s="4" t="s">
        <v>1489</v>
      </c>
      <c r="D152" s="3" t="s">
        <v>28</v>
      </c>
      <c r="E152" s="3">
        <v>4</v>
      </c>
      <c r="F152" s="3">
        <v>4</v>
      </c>
      <c r="G152" s="107">
        <v>60.47</v>
      </c>
      <c r="H152" s="107">
        <f t="shared" si="27"/>
        <v>241.88</v>
      </c>
      <c r="I152" s="3">
        <v>60.47</v>
      </c>
      <c r="J152" s="3">
        <f t="shared" si="28"/>
        <v>241.88</v>
      </c>
      <c r="K152" s="3">
        <f t="shared" si="29"/>
        <v>0</v>
      </c>
      <c r="L152" s="106">
        <f t="shared" si="30"/>
        <v>0</v>
      </c>
      <c r="N152" s="1">
        <v>62.06</v>
      </c>
      <c r="O152" s="1">
        <v>60.47</v>
      </c>
      <c r="P152" s="112">
        <f t="shared" si="31"/>
        <v>-1.5900000000000034</v>
      </c>
    </row>
    <row r="153" spans="2:16" s="1" customFormat="1" ht="15" customHeight="1" x14ac:dyDescent="0.3">
      <c r="B153" s="4" t="s">
        <v>1490</v>
      </c>
      <c r="C153" s="4" t="s">
        <v>1491</v>
      </c>
      <c r="D153" s="3" t="s">
        <v>28</v>
      </c>
      <c r="E153" s="3">
        <v>4</v>
      </c>
      <c r="F153" s="3">
        <v>4</v>
      </c>
      <c r="G153" s="107">
        <v>62.47</v>
      </c>
      <c r="H153" s="107">
        <f t="shared" si="27"/>
        <v>249.88</v>
      </c>
      <c r="I153" s="3">
        <v>62.47</v>
      </c>
      <c r="J153" s="3">
        <f t="shared" si="28"/>
        <v>249.88</v>
      </c>
      <c r="K153" s="3">
        <f t="shared" si="29"/>
        <v>0</v>
      </c>
      <c r="L153" s="106">
        <f t="shared" si="30"/>
        <v>0</v>
      </c>
      <c r="N153" s="1">
        <v>64.06</v>
      </c>
      <c r="O153" s="1">
        <v>62.47</v>
      </c>
      <c r="P153" s="112">
        <f t="shared" si="31"/>
        <v>-1.5900000000000034</v>
      </c>
    </row>
    <row r="154" spans="2:16" s="1" customFormat="1" ht="15" customHeight="1" x14ac:dyDescent="0.3">
      <c r="B154" s="4" t="s">
        <v>1492</v>
      </c>
      <c r="C154" s="4" t="s">
        <v>1493</v>
      </c>
      <c r="D154" s="3" t="s">
        <v>28</v>
      </c>
      <c r="E154" s="3">
        <v>5</v>
      </c>
      <c r="F154" s="3">
        <v>5</v>
      </c>
      <c r="G154" s="107">
        <v>67.47</v>
      </c>
      <c r="H154" s="107">
        <f t="shared" si="27"/>
        <v>337.35</v>
      </c>
      <c r="I154" s="3">
        <v>67.47</v>
      </c>
      <c r="J154" s="3">
        <f t="shared" si="28"/>
        <v>337.35</v>
      </c>
      <c r="K154" s="3">
        <f t="shared" si="29"/>
        <v>0</v>
      </c>
      <c r="L154" s="106">
        <f t="shared" si="30"/>
        <v>0</v>
      </c>
      <c r="N154" s="1">
        <v>69.06</v>
      </c>
      <c r="O154" s="1">
        <v>67.47</v>
      </c>
      <c r="P154" s="112">
        <f t="shared" si="31"/>
        <v>-1.5900000000000034</v>
      </c>
    </row>
    <row r="155" spans="2:16" s="1" customFormat="1" ht="15" customHeight="1" x14ac:dyDescent="0.3">
      <c r="B155" s="4" t="s">
        <v>1494</v>
      </c>
      <c r="C155" s="4" t="s">
        <v>1495</v>
      </c>
      <c r="D155" s="3" t="s">
        <v>28</v>
      </c>
      <c r="E155" s="3">
        <v>3</v>
      </c>
      <c r="F155" s="3">
        <v>3</v>
      </c>
      <c r="G155" s="107">
        <v>70.47</v>
      </c>
      <c r="H155" s="107">
        <f t="shared" si="27"/>
        <v>211.41</v>
      </c>
      <c r="I155" s="3">
        <v>70.47</v>
      </c>
      <c r="J155" s="3">
        <f t="shared" si="28"/>
        <v>211.41</v>
      </c>
      <c r="K155" s="3">
        <f t="shared" si="29"/>
        <v>0</v>
      </c>
      <c r="L155" s="106">
        <f t="shared" si="30"/>
        <v>0</v>
      </c>
      <c r="N155" s="1">
        <v>72.06</v>
      </c>
      <c r="O155" s="1">
        <v>70.47</v>
      </c>
      <c r="P155" s="112">
        <f t="shared" si="31"/>
        <v>-1.5900000000000034</v>
      </c>
    </row>
    <row r="156" spans="2:16" s="1" customFormat="1" ht="15" customHeight="1" x14ac:dyDescent="0.3">
      <c r="B156" s="4" t="s">
        <v>7911</v>
      </c>
      <c r="C156" s="4" t="s">
        <v>7912</v>
      </c>
      <c r="D156" s="3" t="s">
        <v>28</v>
      </c>
      <c r="E156" s="3">
        <v>180</v>
      </c>
      <c r="F156" s="3">
        <v>180</v>
      </c>
      <c r="G156" s="107">
        <v>42.91</v>
      </c>
      <c r="H156" s="107">
        <f t="shared" si="27"/>
        <v>7723.8</v>
      </c>
      <c r="I156" s="3">
        <v>42.91</v>
      </c>
      <c r="J156" s="3">
        <f t="shared" si="28"/>
        <v>7723.8</v>
      </c>
      <c r="K156" s="3">
        <f t="shared" si="29"/>
        <v>0</v>
      </c>
      <c r="L156" s="106">
        <f t="shared" si="30"/>
        <v>0</v>
      </c>
      <c r="O156" s="1">
        <v>42.91</v>
      </c>
      <c r="P156" s="112">
        <f t="shared" si="31"/>
        <v>42.91</v>
      </c>
    </row>
    <row r="157" spans="2:16" s="1" customFormat="1" ht="15" customHeight="1" x14ac:dyDescent="0.3">
      <c r="B157" s="4" t="s">
        <v>7913</v>
      </c>
      <c r="C157" s="4" t="s">
        <v>7914</v>
      </c>
      <c r="D157" s="3" t="s">
        <v>28</v>
      </c>
      <c r="E157" s="3">
        <v>90</v>
      </c>
      <c r="F157" s="3">
        <v>90</v>
      </c>
      <c r="G157" s="107">
        <v>45.91</v>
      </c>
      <c r="H157" s="107">
        <f t="shared" si="27"/>
        <v>4131.8999999999996</v>
      </c>
      <c r="I157" s="3">
        <v>45.91</v>
      </c>
      <c r="J157" s="3">
        <f t="shared" si="28"/>
        <v>4131.8999999999996</v>
      </c>
      <c r="K157" s="3">
        <f t="shared" si="29"/>
        <v>0</v>
      </c>
      <c r="L157" s="106">
        <f t="shared" si="30"/>
        <v>0</v>
      </c>
      <c r="O157" s="1">
        <v>45.91</v>
      </c>
      <c r="P157" s="112">
        <f t="shared" si="31"/>
        <v>45.91</v>
      </c>
    </row>
    <row r="158" spans="2:16" s="1" customFormat="1" ht="15" customHeight="1" x14ac:dyDescent="0.3">
      <c r="B158" s="4" t="s">
        <v>7915</v>
      </c>
      <c r="C158" s="4" t="s">
        <v>7916</v>
      </c>
      <c r="D158" s="3" t="s">
        <v>28</v>
      </c>
      <c r="E158" s="3">
        <v>20</v>
      </c>
      <c r="F158" s="3">
        <v>20</v>
      </c>
      <c r="G158" s="107">
        <v>46.91</v>
      </c>
      <c r="H158" s="107">
        <f t="shared" si="27"/>
        <v>938.2</v>
      </c>
      <c r="I158" s="3">
        <v>46.91</v>
      </c>
      <c r="J158" s="3">
        <f t="shared" si="28"/>
        <v>938.2</v>
      </c>
      <c r="K158" s="3">
        <f t="shared" si="29"/>
        <v>0</v>
      </c>
      <c r="L158" s="106">
        <f t="shared" si="30"/>
        <v>0</v>
      </c>
      <c r="O158" s="1">
        <v>46.91</v>
      </c>
      <c r="P158" s="112">
        <f t="shared" si="31"/>
        <v>46.91</v>
      </c>
    </row>
    <row r="159" spans="2:16" s="1" customFormat="1" ht="15" customHeight="1" x14ac:dyDescent="0.3">
      <c r="B159" s="4" t="s">
        <v>7917</v>
      </c>
      <c r="C159" s="4" t="s">
        <v>7918</v>
      </c>
      <c r="D159" s="3" t="s">
        <v>28</v>
      </c>
      <c r="E159" s="3">
        <v>280</v>
      </c>
      <c r="F159" s="3">
        <v>280</v>
      </c>
      <c r="G159" s="107">
        <v>48.91</v>
      </c>
      <c r="H159" s="107">
        <f t="shared" si="27"/>
        <v>13694.8</v>
      </c>
      <c r="I159" s="3">
        <v>48.91</v>
      </c>
      <c r="J159" s="3">
        <f t="shared" si="28"/>
        <v>13694.8</v>
      </c>
      <c r="K159" s="3">
        <f t="shared" si="29"/>
        <v>0</v>
      </c>
      <c r="L159" s="106">
        <f t="shared" si="30"/>
        <v>0</v>
      </c>
      <c r="O159" s="1">
        <v>48.91</v>
      </c>
      <c r="P159" s="112">
        <f t="shared" si="31"/>
        <v>48.91</v>
      </c>
    </row>
    <row r="160" spans="2:16" s="1" customFormat="1" ht="15" customHeight="1" x14ac:dyDescent="0.3">
      <c r="B160" s="4" t="s">
        <v>7919</v>
      </c>
      <c r="C160" s="4" t="s">
        <v>7920</v>
      </c>
      <c r="D160" s="3" t="s">
        <v>28</v>
      </c>
      <c r="E160" s="3">
        <v>20</v>
      </c>
      <c r="F160" s="3">
        <v>20</v>
      </c>
      <c r="G160" s="107">
        <v>49.91</v>
      </c>
      <c r="H160" s="107">
        <f t="shared" si="27"/>
        <v>998.2</v>
      </c>
      <c r="I160" s="3">
        <v>49.91</v>
      </c>
      <c r="J160" s="3">
        <f t="shared" si="28"/>
        <v>998.2</v>
      </c>
      <c r="K160" s="3">
        <f t="shared" si="29"/>
        <v>0</v>
      </c>
      <c r="L160" s="106">
        <f t="shared" si="30"/>
        <v>0</v>
      </c>
      <c r="O160" s="1">
        <v>49.91</v>
      </c>
      <c r="P160" s="112">
        <f t="shared" si="31"/>
        <v>49.91</v>
      </c>
    </row>
    <row r="161" spans="2:16" s="1" customFormat="1" ht="15" customHeight="1" x14ac:dyDescent="0.3">
      <c r="B161" s="4" t="s">
        <v>7921</v>
      </c>
      <c r="C161" s="4" t="s">
        <v>7922</v>
      </c>
      <c r="D161" s="3" t="s">
        <v>28</v>
      </c>
      <c r="E161" s="3">
        <v>30</v>
      </c>
      <c r="F161" s="3">
        <v>30</v>
      </c>
      <c r="G161" s="107">
        <v>51.21</v>
      </c>
      <c r="H161" s="107">
        <f t="shared" si="27"/>
        <v>1536.3</v>
      </c>
      <c r="I161" s="3">
        <v>51.21</v>
      </c>
      <c r="J161" s="3">
        <f t="shared" si="28"/>
        <v>1536.3</v>
      </c>
      <c r="K161" s="3">
        <f t="shared" si="29"/>
        <v>0</v>
      </c>
      <c r="L161" s="106">
        <f t="shared" si="30"/>
        <v>0</v>
      </c>
      <c r="O161" s="1">
        <v>51.21</v>
      </c>
      <c r="P161" s="112">
        <f t="shared" si="31"/>
        <v>51.21</v>
      </c>
    </row>
    <row r="162" spans="2:16" s="1" customFormat="1" ht="25.2" customHeight="1" x14ac:dyDescent="0.3">
      <c r="B162" s="12" t="s">
        <v>1496</v>
      </c>
      <c r="C162" s="12" t="s">
        <v>1497</v>
      </c>
      <c r="D162" s="13"/>
      <c r="E162" s="13"/>
      <c r="F162" s="13"/>
      <c r="G162" s="13"/>
      <c r="H162" s="13">
        <f>SUM(H163:H183)</f>
        <v>70980.329999999987</v>
      </c>
      <c r="I162" s="13"/>
      <c r="J162" s="13">
        <f>SUM(J163:J183)</f>
        <v>70980.329999999987</v>
      </c>
      <c r="K162" s="13"/>
      <c r="L162" s="13">
        <f>SUM(L163:L183)</f>
        <v>0</v>
      </c>
      <c r="P162" s="112"/>
    </row>
    <row r="163" spans="2:16" s="1" customFormat="1" ht="15" customHeight="1" x14ac:dyDescent="0.3">
      <c r="B163" s="4" t="s">
        <v>1498</v>
      </c>
      <c r="C163" s="4" t="s">
        <v>1499</v>
      </c>
      <c r="D163" s="3" t="s">
        <v>28</v>
      </c>
      <c r="E163" s="3">
        <v>105</v>
      </c>
      <c r="F163" s="3">
        <v>0</v>
      </c>
      <c r="G163" s="107">
        <v>143.49</v>
      </c>
      <c r="H163" s="107">
        <f t="shared" ref="H163:H183" si="32">+ROUND(+IF(F163="",0,F163*G163),2)</f>
        <v>0</v>
      </c>
      <c r="I163" s="3">
        <v>143.49</v>
      </c>
      <c r="J163" s="3">
        <f t="shared" ref="J163:J183" si="33">+ROUND(+IF(F163="",0,F163*I163),2)</f>
        <v>0</v>
      </c>
      <c r="K163" s="3">
        <f t="shared" ref="K163:K183" si="34">+I163-G163</f>
        <v>0</v>
      </c>
      <c r="L163" s="106">
        <f t="shared" ref="L163:L183" si="35">+J163-H163</f>
        <v>0</v>
      </c>
      <c r="N163" s="1">
        <v>145.27000000000001</v>
      </c>
      <c r="O163" s="1">
        <v>143.49</v>
      </c>
      <c r="P163" s="112">
        <f t="shared" si="31"/>
        <v>-1.7800000000000011</v>
      </c>
    </row>
    <row r="164" spans="2:16" s="1" customFormat="1" ht="15" customHeight="1" x14ac:dyDescent="0.3">
      <c r="B164" s="4" t="s">
        <v>1500</v>
      </c>
      <c r="C164" s="4" t="s">
        <v>1501</v>
      </c>
      <c r="D164" s="3" t="s">
        <v>28</v>
      </c>
      <c r="E164" s="3">
        <v>53</v>
      </c>
      <c r="F164" s="3">
        <v>0</v>
      </c>
      <c r="G164" s="107">
        <v>168.63</v>
      </c>
      <c r="H164" s="107">
        <f t="shared" si="32"/>
        <v>0</v>
      </c>
      <c r="I164" s="3">
        <v>168.63</v>
      </c>
      <c r="J164" s="3">
        <f t="shared" si="33"/>
        <v>0</v>
      </c>
      <c r="K164" s="3">
        <f t="shared" si="34"/>
        <v>0</v>
      </c>
      <c r="L164" s="106">
        <f t="shared" si="35"/>
        <v>0</v>
      </c>
      <c r="N164" s="1">
        <v>170.41</v>
      </c>
      <c r="O164" s="1">
        <v>168.63</v>
      </c>
      <c r="P164" s="112">
        <f t="shared" si="31"/>
        <v>-1.7800000000000011</v>
      </c>
    </row>
    <row r="165" spans="2:16" s="1" customFormat="1" ht="15" customHeight="1" x14ac:dyDescent="0.3">
      <c r="B165" s="4" t="s">
        <v>1502</v>
      </c>
      <c r="C165" s="4" t="s">
        <v>1503</v>
      </c>
      <c r="D165" s="3" t="s">
        <v>28</v>
      </c>
      <c r="E165" s="3">
        <v>2</v>
      </c>
      <c r="F165" s="3">
        <v>0</v>
      </c>
      <c r="G165" s="107">
        <v>179.6</v>
      </c>
      <c r="H165" s="107">
        <f t="shared" si="32"/>
        <v>0</v>
      </c>
      <c r="I165" s="3">
        <v>179.6</v>
      </c>
      <c r="J165" s="3">
        <f t="shared" si="33"/>
        <v>0</v>
      </c>
      <c r="K165" s="3">
        <f t="shared" si="34"/>
        <v>0</v>
      </c>
      <c r="L165" s="106">
        <f t="shared" si="35"/>
        <v>0</v>
      </c>
      <c r="N165" s="1">
        <v>181.38</v>
      </c>
      <c r="O165" s="1">
        <v>179.6</v>
      </c>
      <c r="P165" s="112">
        <f t="shared" si="31"/>
        <v>-1.7800000000000011</v>
      </c>
    </row>
    <row r="166" spans="2:16" s="1" customFormat="1" ht="15" customHeight="1" x14ac:dyDescent="0.3">
      <c r="B166" s="4" t="s">
        <v>1504</v>
      </c>
      <c r="C166" s="4" t="s">
        <v>1505</v>
      </c>
      <c r="D166" s="3" t="s">
        <v>28</v>
      </c>
      <c r="E166" s="3">
        <v>137</v>
      </c>
      <c r="F166" s="3">
        <v>0</v>
      </c>
      <c r="G166" s="107">
        <v>195.99</v>
      </c>
      <c r="H166" s="107">
        <f t="shared" si="32"/>
        <v>0</v>
      </c>
      <c r="I166" s="3">
        <v>195.99</v>
      </c>
      <c r="J166" s="3">
        <f t="shared" si="33"/>
        <v>0</v>
      </c>
      <c r="K166" s="3">
        <f t="shared" si="34"/>
        <v>0</v>
      </c>
      <c r="L166" s="106">
        <f t="shared" si="35"/>
        <v>0</v>
      </c>
      <c r="N166" s="1">
        <v>197.77</v>
      </c>
      <c r="O166" s="1">
        <v>195.99</v>
      </c>
      <c r="P166" s="112">
        <f t="shared" si="31"/>
        <v>-1.7800000000000011</v>
      </c>
    </row>
    <row r="167" spans="2:16" s="1" customFormat="1" ht="15" customHeight="1" x14ac:dyDescent="0.3">
      <c r="B167" s="4" t="s">
        <v>1506</v>
      </c>
      <c r="C167" s="4" t="s">
        <v>1507</v>
      </c>
      <c r="D167" s="3" t="s">
        <v>28</v>
      </c>
      <c r="E167" s="3">
        <v>9</v>
      </c>
      <c r="F167" s="3">
        <v>0</v>
      </c>
      <c r="G167" s="107">
        <v>219.87</v>
      </c>
      <c r="H167" s="107">
        <f t="shared" si="32"/>
        <v>0</v>
      </c>
      <c r="I167" s="3">
        <v>219.87</v>
      </c>
      <c r="J167" s="3">
        <f t="shared" si="33"/>
        <v>0</v>
      </c>
      <c r="K167" s="3">
        <f t="shared" si="34"/>
        <v>0</v>
      </c>
      <c r="L167" s="106">
        <f t="shared" si="35"/>
        <v>0</v>
      </c>
      <c r="N167" s="1">
        <v>221.65</v>
      </c>
      <c r="O167" s="1">
        <v>219.87</v>
      </c>
      <c r="P167" s="112">
        <f t="shared" si="31"/>
        <v>-1.7800000000000011</v>
      </c>
    </row>
    <row r="168" spans="2:16" s="1" customFormat="1" ht="15" customHeight="1" x14ac:dyDescent="0.3">
      <c r="B168" s="4" t="s">
        <v>1508</v>
      </c>
      <c r="C168" s="4" t="s">
        <v>1509</v>
      </c>
      <c r="D168" s="3" t="s">
        <v>28</v>
      </c>
      <c r="E168" s="3">
        <v>11</v>
      </c>
      <c r="F168" s="3">
        <v>0</v>
      </c>
      <c r="G168" s="107">
        <v>417.17</v>
      </c>
      <c r="H168" s="107">
        <f t="shared" si="32"/>
        <v>0</v>
      </c>
      <c r="I168" s="3">
        <v>417.17</v>
      </c>
      <c r="J168" s="3">
        <f t="shared" si="33"/>
        <v>0</v>
      </c>
      <c r="K168" s="3">
        <f t="shared" si="34"/>
        <v>0</v>
      </c>
      <c r="L168" s="106">
        <f t="shared" si="35"/>
        <v>0</v>
      </c>
      <c r="N168" s="1">
        <v>418.95</v>
      </c>
      <c r="O168" s="1">
        <v>417.17</v>
      </c>
      <c r="P168" s="112">
        <f t="shared" si="31"/>
        <v>-1.7799999999999727</v>
      </c>
    </row>
    <row r="169" spans="2:16" s="1" customFormat="1" ht="15" customHeight="1" x14ac:dyDescent="0.3">
      <c r="B169" s="4" t="s">
        <v>1510</v>
      </c>
      <c r="C169" s="4" t="s">
        <v>1511</v>
      </c>
      <c r="D169" s="3" t="s">
        <v>28</v>
      </c>
      <c r="E169" s="3">
        <v>3</v>
      </c>
      <c r="F169" s="3">
        <v>0</v>
      </c>
      <c r="G169" s="107">
        <v>325.52999999999997</v>
      </c>
      <c r="H169" s="107">
        <f t="shared" si="32"/>
        <v>0</v>
      </c>
      <c r="I169" s="3">
        <v>325.52999999999997</v>
      </c>
      <c r="J169" s="3">
        <f t="shared" si="33"/>
        <v>0</v>
      </c>
      <c r="K169" s="3">
        <f t="shared" si="34"/>
        <v>0</v>
      </c>
      <c r="L169" s="106">
        <f t="shared" si="35"/>
        <v>0</v>
      </c>
      <c r="N169" s="1">
        <v>327.31</v>
      </c>
      <c r="O169" s="1">
        <v>325.52999999999997</v>
      </c>
      <c r="P169" s="112">
        <f t="shared" si="31"/>
        <v>-1.7800000000000296</v>
      </c>
    </row>
    <row r="170" spans="2:16" s="1" customFormat="1" ht="15" customHeight="1" x14ac:dyDescent="0.3">
      <c r="B170" s="4" t="s">
        <v>1512</v>
      </c>
      <c r="C170" s="4" t="s">
        <v>1513</v>
      </c>
      <c r="D170" s="3" t="s">
        <v>28</v>
      </c>
      <c r="E170" s="3">
        <v>3</v>
      </c>
      <c r="F170" s="3">
        <v>0</v>
      </c>
      <c r="G170" s="107">
        <v>561.53</v>
      </c>
      <c r="H170" s="107">
        <f t="shared" si="32"/>
        <v>0</v>
      </c>
      <c r="I170" s="3">
        <v>561.53</v>
      </c>
      <c r="J170" s="3">
        <f t="shared" si="33"/>
        <v>0</v>
      </c>
      <c r="K170" s="3">
        <f t="shared" si="34"/>
        <v>0</v>
      </c>
      <c r="L170" s="106">
        <f t="shared" si="35"/>
        <v>0</v>
      </c>
      <c r="N170" s="1">
        <v>563.30999999999995</v>
      </c>
      <c r="O170" s="1">
        <v>561.53</v>
      </c>
      <c r="P170" s="112">
        <f t="shared" si="31"/>
        <v>-1.7799999999999727</v>
      </c>
    </row>
    <row r="171" spans="2:16" s="1" customFormat="1" ht="15" customHeight="1" x14ac:dyDescent="0.3">
      <c r="B171" s="4" t="s">
        <v>1514</v>
      </c>
      <c r="C171" s="4" t="s">
        <v>1515</v>
      </c>
      <c r="D171" s="3" t="s">
        <v>28</v>
      </c>
      <c r="E171" s="3">
        <v>4</v>
      </c>
      <c r="F171" s="3">
        <v>0</v>
      </c>
      <c r="G171" s="107">
        <v>1114.78</v>
      </c>
      <c r="H171" s="107">
        <f t="shared" si="32"/>
        <v>0</v>
      </c>
      <c r="I171" s="3">
        <v>1114.78</v>
      </c>
      <c r="J171" s="3">
        <f t="shared" si="33"/>
        <v>0</v>
      </c>
      <c r="K171" s="3">
        <f t="shared" si="34"/>
        <v>0</v>
      </c>
      <c r="L171" s="106">
        <f t="shared" si="35"/>
        <v>0</v>
      </c>
      <c r="N171" s="1">
        <v>1116.56</v>
      </c>
      <c r="O171" s="1">
        <v>1114.78</v>
      </c>
      <c r="P171" s="112">
        <f t="shared" si="31"/>
        <v>-1.7799999999999727</v>
      </c>
    </row>
    <row r="172" spans="2:16" s="1" customFormat="1" ht="15" customHeight="1" x14ac:dyDescent="0.3">
      <c r="B172" s="4" t="s">
        <v>1516</v>
      </c>
      <c r="C172" s="4" t="s">
        <v>1517</v>
      </c>
      <c r="D172" s="3" t="s">
        <v>28</v>
      </c>
      <c r="E172" s="3">
        <v>1</v>
      </c>
      <c r="F172" s="3">
        <v>1</v>
      </c>
      <c r="G172" s="107">
        <v>237.06</v>
      </c>
      <c r="H172" s="107">
        <f t="shared" si="32"/>
        <v>237.06</v>
      </c>
      <c r="I172" s="3">
        <v>237.06</v>
      </c>
      <c r="J172" s="3">
        <f t="shared" si="33"/>
        <v>237.06</v>
      </c>
      <c r="K172" s="3">
        <f t="shared" si="34"/>
        <v>0</v>
      </c>
      <c r="L172" s="106">
        <f t="shared" si="35"/>
        <v>0</v>
      </c>
      <c r="N172" s="1">
        <v>238.39</v>
      </c>
      <c r="O172" s="1">
        <v>237.06</v>
      </c>
      <c r="P172" s="112">
        <f t="shared" si="31"/>
        <v>-1.3299999999999841</v>
      </c>
    </row>
    <row r="173" spans="2:16" s="1" customFormat="1" ht="15" customHeight="1" x14ac:dyDescent="0.3">
      <c r="B173" s="4" t="s">
        <v>7923</v>
      </c>
      <c r="C173" s="4" t="s">
        <v>1614</v>
      </c>
      <c r="D173" s="3" t="s">
        <v>28</v>
      </c>
      <c r="E173" s="3">
        <v>10</v>
      </c>
      <c r="F173" s="3">
        <v>10</v>
      </c>
      <c r="G173" s="107">
        <v>276.5</v>
      </c>
      <c r="H173" s="107">
        <f t="shared" si="32"/>
        <v>2765</v>
      </c>
      <c r="I173" s="3">
        <v>276.5</v>
      </c>
      <c r="J173" s="3">
        <f t="shared" si="33"/>
        <v>2765</v>
      </c>
      <c r="K173" s="3">
        <f t="shared" si="34"/>
        <v>0</v>
      </c>
      <c r="L173" s="106">
        <f t="shared" si="35"/>
        <v>0</v>
      </c>
      <c r="O173" s="1">
        <v>276.5</v>
      </c>
      <c r="P173" s="112">
        <f t="shared" si="31"/>
        <v>276.5</v>
      </c>
    </row>
    <row r="174" spans="2:16" s="1" customFormat="1" ht="15" customHeight="1" x14ac:dyDescent="0.3">
      <c r="B174" s="4" t="s">
        <v>7924</v>
      </c>
      <c r="C174" s="4" t="s">
        <v>1612</v>
      </c>
      <c r="D174" s="3" t="s">
        <v>28</v>
      </c>
      <c r="E174" s="3">
        <v>30</v>
      </c>
      <c r="F174" s="3">
        <v>30</v>
      </c>
      <c r="G174" s="107">
        <v>217.14</v>
      </c>
      <c r="H174" s="107">
        <f t="shared" si="32"/>
        <v>6514.2</v>
      </c>
      <c r="I174" s="3">
        <v>217.14</v>
      </c>
      <c r="J174" s="3">
        <f t="shared" si="33"/>
        <v>6514.2</v>
      </c>
      <c r="K174" s="3">
        <f t="shared" si="34"/>
        <v>0</v>
      </c>
      <c r="L174" s="106">
        <f t="shared" si="35"/>
        <v>0</v>
      </c>
      <c r="O174" s="1">
        <v>217.14</v>
      </c>
      <c r="P174" s="112">
        <f t="shared" si="31"/>
        <v>217.14</v>
      </c>
    </row>
    <row r="175" spans="2:16" s="1" customFormat="1" ht="15" customHeight="1" x14ac:dyDescent="0.3">
      <c r="B175" s="4" t="s">
        <v>7925</v>
      </c>
      <c r="C175" s="4" t="s">
        <v>7926</v>
      </c>
      <c r="D175" s="3" t="s">
        <v>28</v>
      </c>
      <c r="E175" s="3">
        <v>106</v>
      </c>
      <c r="F175" s="3">
        <v>106</v>
      </c>
      <c r="G175" s="107">
        <v>94.24</v>
      </c>
      <c r="H175" s="107">
        <f t="shared" si="32"/>
        <v>9989.44</v>
      </c>
      <c r="I175" s="3">
        <v>94.24</v>
      </c>
      <c r="J175" s="3">
        <f t="shared" si="33"/>
        <v>9989.44</v>
      </c>
      <c r="K175" s="3">
        <f t="shared" si="34"/>
        <v>0</v>
      </c>
      <c r="L175" s="106">
        <f t="shared" si="35"/>
        <v>0</v>
      </c>
      <c r="O175" s="1">
        <v>75.42</v>
      </c>
      <c r="P175" s="112">
        <f t="shared" si="31"/>
        <v>75.42</v>
      </c>
    </row>
    <row r="176" spans="2:16" s="1" customFormat="1" ht="15" customHeight="1" x14ac:dyDescent="0.3">
      <c r="B176" s="4" t="s">
        <v>7927</v>
      </c>
      <c r="C176" s="4" t="s">
        <v>7928</v>
      </c>
      <c r="D176" s="3" t="s">
        <v>28</v>
      </c>
      <c r="E176" s="3">
        <v>52</v>
      </c>
      <c r="F176" s="3">
        <v>52</v>
      </c>
      <c r="G176" s="107">
        <v>125.27</v>
      </c>
      <c r="H176" s="107">
        <f t="shared" si="32"/>
        <v>6514.04</v>
      </c>
      <c r="I176" s="3">
        <v>125.27</v>
      </c>
      <c r="J176" s="3">
        <f t="shared" si="33"/>
        <v>6514.04</v>
      </c>
      <c r="K176" s="3">
        <f t="shared" si="34"/>
        <v>0</v>
      </c>
      <c r="L176" s="106">
        <f t="shared" si="35"/>
        <v>0</v>
      </c>
      <c r="O176" s="1">
        <v>106.45</v>
      </c>
      <c r="P176" s="112">
        <f t="shared" si="31"/>
        <v>106.45</v>
      </c>
    </row>
    <row r="177" spans="2:16" s="1" customFormat="1" ht="15" customHeight="1" x14ac:dyDescent="0.3">
      <c r="B177" s="4" t="s">
        <v>7929</v>
      </c>
      <c r="C177" s="4" t="s">
        <v>7930</v>
      </c>
      <c r="D177" s="3" t="s">
        <v>28</v>
      </c>
      <c r="E177" s="3">
        <v>4</v>
      </c>
      <c r="F177" s="3">
        <v>4</v>
      </c>
      <c r="G177" s="107">
        <v>211.51</v>
      </c>
      <c r="H177" s="107">
        <f t="shared" si="32"/>
        <v>846.04</v>
      </c>
      <c r="I177" s="3">
        <v>211.51</v>
      </c>
      <c r="J177" s="3">
        <f t="shared" si="33"/>
        <v>846.04</v>
      </c>
      <c r="K177" s="3">
        <f t="shared" si="34"/>
        <v>0</v>
      </c>
      <c r="L177" s="106">
        <f t="shared" si="35"/>
        <v>0</v>
      </c>
      <c r="O177" s="1">
        <v>192.69</v>
      </c>
      <c r="P177" s="112">
        <f t="shared" si="31"/>
        <v>192.69</v>
      </c>
    </row>
    <row r="178" spans="2:16" s="1" customFormat="1" ht="15" customHeight="1" x14ac:dyDescent="0.3">
      <c r="B178" s="4" t="s">
        <v>7931</v>
      </c>
      <c r="C178" s="4" t="s">
        <v>7932</v>
      </c>
      <c r="D178" s="3" t="s">
        <v>28</v>
      </c>
      <c r="E178" s="3">
        <v>122</v>
      </c>
      <c r="F178" s="3">
        <v>122</v>
      </c>
      <c r="G178" s="107">
        <v>205.11</v>
      </c>
      <c r="H178" s="107">
        <f t="shared" si="32"/>
        <v>25023.42</v>
      </c>
      <c r="I178" s="3">
        <v>205.11</v>
      </c>
      <c r="J178" s="3">
        <f t="shared" si="33"/>
        <v>25023.42</v>
      </c>
      <c r="K178" s="3">
        <f t="shared" si="34"/>
        <v>0</v>
      </c>
      <c r="L178" s="106">
        <f t="shared" si="35"/>
        <v>0</v>
      </c>
      <c r="O178" s="1">
        <v>186.29</v>
      </c>
      <c r="P178" s="112">
        <f t="shared" si="31"/>
        <v>186.29</v>
      </c>
    </row>
    <row r="179" spans="2:16" s="1" customFormat="1" ht="15" customHeight="1" x14ac:dyDescent="0.3">
      <c r="B179" s="4" t="s">
        <v>7933</v>
      </c>
      <c r="C179" s="4" t="s">
        <v>7934</v>
      </c>
      <c r="D179" s="3" t="s">
        <v>28</v>
      </c>
      <c r="E179" s="3">
        <v>7</v>
      </c>
      <c r="F179" s="3">
        <v>7</v>
      </c>
      <c r="G179" s="107">
        <v>266.58</v>
      </c>
      <c r="H179" s="107">
        <f t="shared" si="32"/>
        <v>1866.06</v>
      </c>
      <c r="I179" s="3">
        <v>266.58</v>
      </c>
      <c r="J179" s="3">
        <f t="shared" si="33"/>
        <v>1866.06</v>
      </c>
      <c r="K179" s="3">
        <f t="shared" si="34"/>
        <v>0</v>
      </c>
      <c r="L179" s="106">
        <f t="shared" si="35"/>
        <v>0</v>
      </c>
      <c r="O179" s="1">
        <v>247.76</v>
      </c>
      <c r="P179" s="112">
        <f t="shared" si="31"/>
        <v>247.76</v>
      </c>
    </row>
    <row r="180" spans="2:16" s="1" customFormat="1" ht="15" customHeight="1" x14ac:dyDescent="0.3">
      <c r="B180" s="4" t="s">
        <v>7935</v>
      </c>
      <c r="C180" s="4" t="s">
        <v>7936</v>
      </c>
      <c r="D180" s="3" t="s">
        <v>28</v>
      </c>
      <c r="E180" s="3">
        <v>10</v>
      </c>
      <c r="F180" s="3">
        <v>10</v>
      </c>
      <c r="G180" s="107">
        <v>582.23</v>
      </c>
      <c r="H180" s="107">
        <f t="shared" si="32"/>
        <v>5822.3</v>
      </c>
      <c r="I180" s="3">
        <v>582.23</v>
      </c>
      <c r="J180" s="3">
        <f t="shared" si="33"/>
        <v>5822.3</v>
      </c>
      <c r="K180" s="3">
        <f t="shared" si="34"/>
        <v>0</v>
      </c>
      <c r="L180" s="106">
        <f t="shared" si="35"/>
        <v>0</v>
      </c>
      <c r="O180" s="1">
        <v>563.41</v>
      </c>
      <c r="P180" s="112">
        <f t="shared" si="31"/>
        <v>563.41</v>
      </c>
    </row>
    <row r="181" spans="2:16" s="1" customFormat="1" ht="15" customHeight="1" x14ac:dyDescent="0.3">
      <c r="B181" s="4" t="s">
        <v>7937</v>
      </c>
      <c r="C181" s="4" t="s">
        <v>7938</v>
      </c>
      <c r="D181" s="3" t="s">
        <v>28</v>
      </c>
      <c r="E181" s="3">
        <v>2</v>
      </c>
      <c r="F181" s="3">
        <v>2</v>
      </c>
      <c r="G181" s="107">
        <v>1066.19</v>
      </c>
      <c r="H181" s="107">
        <f t="shared" si="32"/>
        <v>2132.38</v>
      </c>
      <c r="I181" s="3">
        <v>1066.19</v>
      </c>
      <c r="J181" s="3">
        <f t="shared" si="33"/>
        <v>2132.38</v>
      </c>
      <c r="K181" s="3">
        <f t="shared" si="34"/>
        <v>0</v>
      </c>
      <c r="L181" s="106">
        <f t="shared" si="35"/>
        <v>0</v>
      </c>
      <c r="O181" s="1">
        <v>1039.53</v>
      </c>
      <c r="P181" s="112">
        <f t="shared" si="31"/>
        <v>1039.53</v>
      </c>
    </row>
    <row r="182" spans="2:16" s="1" customFormat="1" ht="15" customHeight="1" x14ac:dyDescent="0.3">
      <c r="B182" s="4" t="s">
        <v>7939</v>
      </c>
      <c r="C182" s="4" t="s">
        <v>7940</v>
      </c>
      <c r="D182" s="3" t="s">
        <v>28</v>
      </c>
      <c r="E182" s="3">
        <v>2</v>
      </c>
      <c r="F182" s="3">
        <v>2</v>
      </c>
      <c r="G182" s="107">
        <v>1478.19</v>
      </c>
      <c r="H182" s="107">
        <f t="shared" si="32"/>
        <v>2956.38</v>
      </c>
      <c r="I182" s="3">
        <v>1478.19</v>
      </c>
      <c r="J182" s="3">
        <f t="shared" si="33"/>
        <v>2956.38</v>
      </c>
      <c r="K182" s="3">
        <f t="shared" si="34"/>
        <v>0</v>
      </c>
      <c r="L182" s="106">
        <f t="shared" si="35"/>
        <v>0</v>
      </c>
      <c r="O182" s="1">
        <v>1451.53</v>
      </c>
      <c r="P182" s="112">
        <f t="shared" si="31"/>
        <v>1451.53</v>
      </c>
    </row>
    <row r="183" spans="2:16" s="1" customFormat="1" ht="15" customHeight="1" x14ac:dyDescent="0.3">
      <c r="B183" s="4" t="s">
        <v>7941</v>
      </c>
      <c r="C183" s="4" t="s">
        <v>7942</v>
      </c>
      <c r="D183" s="3" t="s">
        <v>28</v>
      </c>
      <c r="E183" s="3">
        <v>3</v>
      </c>
      <c r="F183" s="3">
        <v>3</v>
      </c>
      <c r="G183" s="107">
        <v>2104.67</v>
      </c>
      <c r="H183" s="107">
        <f t="shared" si="32"/>
        <v>6314.01</v>
      </c>
      <c r="I183" s="3">
        <v>2104.67</v>
      </c>
      <c r="J183" s="3">
        <f t="shared" si="33"/>
        <v>6314.01</v>
      </c>
      <c r="K183" s="3">
        <f t="shared" si="34"/>
        <v>0</v>
      </c>
      <c r="L183" s="106">
        <f t="shared" si="35"/>
        <v>0</v>
      </c>
      <c r="O183" s="1">
        <v>2078.0100000000002</v>
      </c>
      <c r="P183" s="112">
        <f t="shared" si="31"/>
        <v>2078.0100000000002</v>
      </c>
    </row>
    <row r="184" spans="2:16" s="1" customFormat="1" ht="25.2" customHeight="1" x14ac:dyDescent="0.3">
      <c r="B184" s="12" t="s">
        <v>1518</v>
      </c>
      <c r="C184" s="12" t="s">
        <v>1519</v>
      </c>
      <c r="D184" s="13"/>
      <c r="E184" s="13"/>
      <c r="F184" s="13"/>
      <c r="G184" s="13"/>
      <c r="H184" s="13">
        <f>SUM(H185)</f>
        <v>61084.42</v>
      </c>
      <c r="I184" s="13"/>
      <c r="J184" s="13">
        <f>SUM(J185)</f>
        <v>61084.42</v>
      </c>
      <c r="K184" s="13"/>
      <c r="L184" s="13">
        <f>SUM(L185)</f>
        <v>0</v>
      </c>
      <c r="P184" s="112"/>
    </row>
    <row r="185" spans="2:16" s="1" customFormat="1" ht="15" customHeight="1" x14ac:dyDescent="0.3">
      <c r="B185" s="4" t="s">
        <v>1520</v>
      </c>
      <c r="C185" s="4" t="s">
        <v>1521</v>
      </c>
      <c r="D185" s="3" t="s">
        <v>42</v>
      </c>
      <c r="E185" s="3">
        <v>1</v>
      </c>
      <c r="F185" s="3">
        <v>1</v>
      </c>
      <c r="G185" s="107">
        <v>61084.42</v>
      </c>
      <c r="H185" s="107">
        <f t="shared" ref="H185" si="36">+ROUND(+IF(F185="",0,F185*G185),2)</f>
        <v>61084.42</v>
      </c>
      <c r="I185" s="3">
        <v>61084.42</v>
      </c>
      <c r="J185" s="3">
        <f t="shared" ref="J185" si="37">+ROUND(+IF(F185="",0,F185*I185),2)</f>
        <v>61084.42</v>
      </c>
      <c r="K185" s="3">
        <f t="shared" ref="K185" si="38">+I185-G185</f>
        <v>0</v>
      </c>
      <c r="L185" s="106">
        <f t="shared" ref="L185" si="39">+J185-H185</f>
        <v>0</v>
      </c>
      <c r="N185" s="1">
        <v>61343.71</v>
      </c>
      <c r="O185" s="1">
        <v>61084.42</v>
      </c>
      <c r="P185" s="112">
        <f t="shared" si="31"/>
        <v>-259.29000000000087</v>
      </c>
    </row>
    <row r="186" spans="2:16" s="1" customFormat="1" ht="25.2" customHeight="1" x14ac:dyDescent="0.3">
      <c r="B186" s="12" t="s">
        <v>1522</v>
      </c>
      <c r="C186" s="12" t="s">
        <v>1523</v>
      </c>
      <c r="D186" s="13"/>
      <c r="E186" s="13"/>
      <c r="F186" s="13"/>
      <c r="G186" s="13"/>
      <c r="H186" s="13">
        <f>SUM(H187)</f>
        <v>22043.96</v>
      </c>
      <c r="I186" s="13"/>
      <c r="J186" s="13">
        <f>SUM(J187)</f>
        <v>22043.96</v>
      </c>
      <c r="K186" s="13"/>
      <c r="L186" s="13">
        <f>SUM(L187)</f>
        <v>0</v>
      </c>
      <c r="P186" s="112"/>
    </row>
    <row r="187" spans="2:16" s="1" customFormat="1" ht="15" customHeight="1" x14ac:dyDescent="0.3">
      <c r="B187" s="4" t="s">
        <v>1524</v>
      </c>
      <c r="C187" s="4" t="s">
        <v>1525</v>
      </c>
      <c r="D187" s="3" t="s">
        <v>25</v>
      </c>
      <c r="E187" s="3">
        <v>3694.04</v>
      </c>
      <c r="F187" s="3">
        <v>4305.46</v>
      </c>
      <c r="G187" s="107">
        <v>5.12</v>
      </c>
      <c r="H187" s="107">
        <f t="shared" ref="H187" si="40">+ROUND(+IF(F187="",0,F187*G187),2)</f>
        <v>22043.96</v>
      </c>
      <c r="I187" s="3">
        <v>5.12</v>
      </c>
      <c r="J187" s="3">
        <f t="shared" ref="J187" si="41">+ROUND(+IF(F187="",0,F187*I187),2)</f>
        <v>22043.96</v>
      </c>
      <c r="K187" s="3">
        <f t="shared" ref="K187" si="42">+I187-G187</f>
        <v>0</v>
      </c>
      <c r="L187" s="106">
        <f t="shared" ref="L187" si="43">+J187-H187</f>
        <v>0</v>
      </c>
      <c r="N187" s="1">
        <v>5.17</v>
      </c>
      <c r="O187" s="1">
        <v>5.12</v>
      </c>
      <c r="P187" s="112">
        <f t="shared" si="31"/>
        <v>-4.9999999999999822E-2</v>
      </c>
    </row>
    <row r="188" spans="2:16" s="1" customFormat="1" ht="25.2" customHeight="1" x14ac:dyDescent="0.3">
      <c r="B188" s="12" t="s">
        <v>7943</v>
      </c>
      <c r="C188" s="12" t="s">
        <v>7944</v>
      </c>
      <c r="D188" s="13"/>
      <c r="E188" s="13"/>
      <c r="F188" s="13"/>
      <c r="G188" s="13"/>
      <c r="H188" s="13">
        <f>SUM(H189:H195)</f>
        <v>36696.92</v>
      </c>
      <c r="I188" s="13"/>
      <c r="J188" s="13">
        <f>SUM(J189:J195)</f>
        <v>36696.92</v>
      </c>
      <c r="K188" s="13"/>
      <c r="L188" s="13">
        <f>SUM(L189:L195)</f>
        <v>0</v>
      </c>
      <c r="P188" s="112"/>
    </row>
    <row r="189" spans="2:16" s="1" customFormat="1" ht="15" customHeight="1" x14ac:dyDescent="0.3">
      <c r="B189" s="4" t="s">
        <v>7945</v>
      </c>
      <c r="C189" s="4" t="s">
        <v>7946</v>
      </c>
      <c r="D189" s="3" t="s">
        <v>25</v>
      </c>
      <c r="E189" s="3">
        <v>128.02000000000001</v>
      </c>
      <c r="F189" s="3">
        <v>128.02000000000001</v>
      </c>
      <c r="G189" s="107">
        <v>19.829999999999998</v>
      </c>
      <c r="H189" s="107">
        <f t="shared" ref="H189:H195" si="44">+ROUND(+IF(F189="",0,F189*G189),2)</f>
        <v>2538.64</v>
      </c>
      <c r="I189" s="3">
        <v>19.829999999999998</v>
      </c>
      <c r="J189" s="3">
        <f t="shared" ref="J189:J195" si="45">+ROUND(+IF(F189="",0,F189*I189),2)</f>
        <v>2538.64</v>
      </c>
      <c r="K189" s="3">
        <f t="shared" ref="K189:K195" si="46">+I189-G189</f>
        <v>0</v>
      </c>
      <c r="L189" s="106">
        <f t="shared" ref="L189:L195" si="47">+J189-H189</f>
        <v>0</v>
      </c>
      <c r="O189" s="1">
        <v>19.829999999999998</v>
      </c>
      <c r="P189" s="112">
        <f t="shared" si="31"/>
        <v>19.829999999999998</v>
      </c>
    </row>
    <row r="190" spans="2:16" s="1" customFormat="1" ht="15" customHeight="1" x14ac:dyDescent="0.3">
      <c r="B190" s="4" t="s">
        <v>7947</v>
      </c>
      <c r="C190" s="4" t="s">
        <v>7948</v>
      </c>
      <c r="D190" s="3" t="s">
        <v>25</v>
      </c>
      <c r="E190" s="3">
        <v>765.5</v>
      </c>
      <c r="F190" s="3">
        <v>765.5</v>
      </c>
      <c r="G190" s="107">
        <v>20.83</v>
      </c>
      <c r="H190" s="107">
        <f t="shared" si="44"/>
        <v>15945.37</v>
      </c>
      <c r="I190" s="3">
        <v>20.83</v>
      </c>
      <c r="J190" s="3">
        <f t="shared" si="45"/>
        <v>15945.37</v>
      </c>
      <c r="K190" s="3">
        <f t="shared" si="46"/>
        <v>0</v>
      </c>
      <c r="L190" s="106">
        <f t="shared" si="47"/>
        <v>0</v>
      </c>
      <c r="O190" s="1">
        <v>20.83</v>
      </c>
      <c r="P190" s="112">
        <f t="shared" si="31"/>
        <v>20.83</v>
      </c>
    </row>
    <row r="191" spans="2:16" s="1" customFormat="1" ht="15" customHeight="1" x14ac:dyDescent="0.3">
      <c r="B191" s="4" t="s">
        <v>7949</v>
      </c>
      <c r="C191" s="4" t="s">
        <v>7950</v>
      </c>
      <c r="D191" s="3" t="s">
        <v>25</v>
      </c>
      <c r="E191" s="3">
        <v>240.07</v>
      </c>
      <c r="F191" s="3">
        <v>240.07</v>
      </c>
      <c r="G191" s="107">
        <v>22.72</v>
      </c>
      <c r="H191" s="107">
        <f t="shared" si="44"/>
        <v>5454.39</v>
      </c>
      <c r="I191" s="3">
        <v>22.72</v>
      </c>
      <c r="J191" s="3">
        <f t="shared" si="45"/>
        <v>5454.39</v>
      </c>
      <c r="K191" s="3">
        <f t="shared" si="46"/>
        <v>0</v>
      </c>
      <c r="L191" s="106">
        <f t="shared" si="47"/>
        <v>0</v>
      </c>
      <c r="O191" s="1">
        <v>22.72</v>
      </c>
      <c r="P191" s="112">
        <f t="shared" si="31"/>
        <v>22.72</v>
      </c>
    </row>
    <row r="192" spans="2:16" s="1" customFormat="1" ht="15" customHeight="1" x14ac:dyDescent="0.3">
      <c r="B192" s="4" t="s">
        <v>7951</v>
      </c>
      <c r="C192" s="4" t="s">
        <v>7952</v>
      </c>
      <c r="D192" s="3" t="s">
        <v>25</v>
      </c>
      <c r="E192" s="3">
        <v>205.41</v>
      </c>
      <c r="F192" s="3">
        <v>205.41</v>
      </c>
      <c r="G192" s="107">
        <v>24.72</v>
      </c>
      <c r="H192" s="107">
        <f t="shared" si="44"/>
        <v>5077.74</v>
      </c>
      <c r="I192" s="3">
        <v>24.72</v>
      </c>
      <c r="J192" s="3">
        <f t="shared" si="45"/>
        <v>5077.74</v>
      </c>
      <c r="K192" s="3">
        <f t="shared" si="46"/>
        <v>0</v>
      </c>
      <c r="L192" s="106">
        <f t="shared" si="47"/>
        <v>0</v>
      </c>
      <c r="O192" s="1">
        <v>24.72</v>
      </c>
      <c r="P192" s="112">
        <f t="shared" si="31"/>
        <v>24.72</v>
      </c>
    </row>
    <row r="193" spans="2:16" s="1" customFormat="1" ht="15" customHeight="1" x14ac:dyDescent="0.3">
      <c r="B193" s="4" t="s">
        <v>7953</v>
      </c>
      <c r="C193" s="4" t="s">
        <v>7954</v>
      </c>
      <c r="D193" s="3" t="s">
        <v>25</v>
      </c>
      <c r="E193" s="3">
        <v>122.64</v>
      </c>
      <c r="F193" s="3">
        <v>122.64</v>
      </c>
      <c r="G193" s="107">
        <v>25.22</v>
      </c>
      <c r="H193" s="107">
        <f t="shared" si="44"/>
        <v>3092.98</v>
      </c>
      <c r="I193" s="3">
        <v>25.22</v>
      </c>
      <c r="J193" s="3">
        <f t="shared" si="45"/>
        <v>3092.98</v>
      </c>
      <c r="K193" s="3">
        <f t="shared" si="46"/>
        <v>0</v>
      </c>
      <c r="L193" s="106">
        <f t="shared" si="47"/>
        <v>0</v>
      </c>
      <c r="O193" s="1">
        <v>25.22</v>
      </c>
      <c r="P193" s="112">
        <f t="shared" si="31"/>
        <v>25.22</v>
      </c>
    </row>
    <row r="194" spans="2:16" s="1" customFormat="1" ht="15" customHeight="1" x14ac:dyDescent="0.3">
      <c r="B194" s="4" t="s">
        <v>7955</v>
      </c>
      <c r="C194" s="4" t="s">
        <v>7956</v>
      </c>
      <c r="D194" s="3" t="s">
        <v>25</v>
      </c>
      <c r="E194" s="3">
        <v>79.27</v>
      </c>
      <c r="F194" s="3">
        <v>79.27</v>
      </c>
      <c r="G194" s="107">
        <v>26.72</v>
      </c>
      <c r="H194" s="107">
        <f t="shared" si="44"/>
        <v>2118.09</v>
      </c>
      <c r="I194" s="3">
        <v>26.72</v>
      </c>
      <c r="J194" s="3">
        <f t="shared" si="45"/>
        <v>2118.09</v>
      </c>
      <c r="K194" s="3">
        <f t="shared" si="46"/>
        <v>0</v>
      </c>
      <c r="L194" s="106">
        <f t="shared" si="47"/>
        <v>0</v>
      </c>
      <c r="O194" s="1">
        <v>26.72</v>
      </c>
      <c r="P194" s="112">
        <f t="shared" si="31"/>
        <v>26.72</v>
      </c>
    </row>
    <row r="195" spans="2:16" s="1" customFormat="1" ht="15" customHeight="1" x14ac:dyDescent="0.3">
      <c r="B195" s="4" t="s">
        <v>7957</v>
      </c>
      <c r="C195" s="4" t="s">
        <v>7958</v>
      </c>
      <c r="D195" s="3" t="s">
        <v>25</v>
      </c>
      <c r="E195" s="3">
        <v>75.48</v>
      </c>
      <c r="F195" s="3">
        <v>75.48</v>
      </c>
      <c r="G195" s="107">
        <v>32.72</v>
      </c>
      <c r="H195" s="107">
        <f t="shared" si="44"/>
        <v>2469.71</v>
      </c>
      <c r="I195" s="3">
        <v>32.72</v>
      </c>
      <c r="J195" s="3">
        <f t="shared" si="45"/>
        <v>2469.71</v>
      </c>
      <c r="K195" s="3">
        <f t="shared" si="46"/>
        <v>0</v>
      </c>
      <c r="L195" s="106">
        <f t="shared" si="47"/>
        <v>0</v>
      </c>
      <c r="O195" s="1">
        <v>32.72</v>
      </c>
      <c r="P195" s="112">
        <f t="shared" si="31"/>
        <v>32.72</v>
      </c>
    </row>
    <row r="196" spans="2:16" s="1" customFormat="1" ht="25.2" customHeight="1" x14ac:dyDescent="0.3">
      <c r="B196" s="12" t="s">
        <v>7959</v>
      </c>
      <c r="C196" s="12" t="s">
        <v>7960</v>
      </c>
      <c r="D196" s="13"/>
      <c r="E196" s="13"/>
      <c r="F196" s="13"/>
      <c r="G196" s="13"/>
      <c r="H196" s="13">
        <f>SUM(H197)</f>
        <v>55497.38</v>
      </c>
      <c r="I196" s="13"/>
      <c r="J196" s="13">
        <f>SUM(J197)</f>
        <v>55497.38</v>
      </c>
      <c r="K196" s="13"/>
      <c r="L196" s="13">
        <f>SUM(L197)</f>
        <v>0</v>
      </c>
      <c r="P196" s="112"/>
    </row>
    <row r="197" spans="2:16" s="1" customFormat="1" ht="15" customHeight="1" x14ac:dyDescent="0.3">
      <c r="B197" s="4" t="s">
        <v>7961</v>
      </c>
      <c r="C197" s="4" t="s">
        <v>7960</v>
      </c>
      <c r="D197" s="3" t="s">
        <v>25</v>
      </c>
      <c r="E197" s="3">
        <v>4305.46</v>
      </c>
      <c r="F197" s="3">
        <v>4305.46</v>
      </c>
      <c r="G197" s="107">
        <v>12.89</v>
      </c>
      <c r="H197" s="107">
        <f t="shared" ref="H197" si="48">+ROUND(+IF(F197="",0,F197*G197),2)</f>
        <v>55497.38</v>
      </c>
      <c r="I197" s="3">
        <v>12.89</v>
      </c>
      <c r="J197" s="3">
        <f t="shared" ref="J197" si="49">+ROUND(+IF(F197="",0,F197*I197),2)</f>
        <v>55497.38</v>
      </c>
      <c r="K197" s="3">
        <f t="shared" ref="K197" si="50">+I197-G197</f>
        <v>0</v>
      </c>
      <c r="L197" s="106">
        <f t="shared" ref="L197" si="51">+J197-H197</f>
        <v>0</v>
      </c>
      <c r="O197" s="1">
        <v>12.89</v>
      </c>
      <c r="P197" s="112">
        <f t="shared" si="31"/>
        <v>12.89</v>
      </c>
    </row>
    <row r="198" spans="2:16" s="1" customFormat="1" ht="25.2" customHeight="1" x14ac:dyDescent="0.3">
      <c r="B198" s="10" t="s">
        <v>1526</v>
      </c>
      <c r="C198" s="10" t="s">
        <v>1527</v>
      </c>
      <c r="D198" s="11"/>
      <c r="E198" s="11"/>
      <c r="F198" s="11"/>
      <c r="G198" s="11"/>
      <c r="H198" s="11">
        <f>+H199+H204+H220+H275+H292+H294+H296+H302</f>
        <v>654307.94999999995</v>
      </c>
      <c r="I198" s="11"/>
      <c r="J198" s="11">
        <f>+J199+J204+J220+J275+J292+J294+J296+J302</f>
        <v>654307.94999999995</v>
      </c>
      <c r="K198" s="11"/>
      <c r="L198" s="11">
        <f>+L199+L204+L220+L275+L292+L294+L296+L302</f>
        <v>0</v>
      </c>
      <c r="P198" s="112"/>
    </row>
    <row r="199" spans="2:16" s="1" customFormat="1" ht="25.2" customHeight="1" x14ac:dyDescent="0.3">
      <c r="B199" s="12" t="s">
        <v>1528</v>
      </c>
      <c r="C199" s="12" t="s">
        <v>1529</v>
      </c>
      <c r="D199" s="13"/>
      <c r="E199" s="13"/>
      <c r="F199" s="13"/>
      <c r="G199" s="13"/>
      <c r="H199" s="13">
        <f>SUM(H200:H203)</f>
        <v>33089.599999999999</v>
      </c>
      <c r="I199" s="13"/>
      <c r="J199" s="13">
        <f>SUM(J200:J203)</f>
        <v>33089.599999999999</v>
      </c>
      <c r="K199" s="13"/>
      <c r="L199" s="13">
        <f>SUM(L200:L203)</f>
        <v>0</v>
      </c>
      <c r="P199" s="112"/>
    </row>
    <row r="200" spans="2:16" s="1" customFormat="1" ht="15" customHeight="1" x14ac:dyDescent="0.3">
      <c r="B200" s="4" t="s">
        <v>1530</v>
      </c>
      <c r="C200" s="4" t="s">
        <v>1531</v>
      </c>
      <c r="D200" s="3" t="s">
        <v>1337</v>
      </c>
      <c r="E200" s="3">
        <v>200</v>
      </c>
      <c r="F200" s="3">
        <v>0</v>
      </c>
      <c r="G200" s="107">
        <v>110.96</v>
      </c>
      <c r="H200" s="107">
        <f t="shared" ref="H200:H203" si="52">+ROUND(+IF(F200="",0,F200*G200),2)</f>
        <v>0</v>
      </c>
      <c r="I200" s="3">
        <v>110.96</v>
      </c>
      <c r="J200" s="3">
        <f t="shared" ref="J200:J203" si="53">+ROUND(+IF(F200="",0,F200*I200),2)</f>
        <v>0</v>
      </c>
      <c r="K200" s="3">
        <f t="shared" ref="K200:K203" si="54">+I200-G200</f>
        <v>0</v>
      </c>
      <c r="L200" s="106">
        <f t="shared" ref="L200:L203" si="55">+J200-H200</f>
        <v>0</v>
      </c>
      <c r="N200" s="1">
        <v>113.26</v>
      </c>
      <c r="O200" s="1">
        <v>110.96</v>
      </c>
      <c r="P200" s="112">
        <f t="shared" si="31"/>
        <v>-2.3000000000000114</v>
      </c>
    </row>
    <row r="201" spans="2:16" s="1" customFormat="1" ht="15" customHeight="1" x14ac:dyDescent="0.3">
      <c r="B201" s="4" t="s">
        <v>1532</v>
      </c>
      <c r="C201" s="4" t="s">
        <v>1533</v>
      </c>
      <c r="D201" s="3" t="s">
        <v>1337</v>
      </c>
      <c r="E201" s="3">
        <v>7</v>
      </c>
      <c r="F201" s="3">
        <v>0</v>
      </c>
      <c r="G201" s="107">
        <v>149.56</v>
      </c>
      <c r="H201" s="107">
        <f t="shared" si="52"/>
        <v>0</v>
      </c>
      <c r="I201" s="3">
        <v>149.56</v>
      </c>
      <c r="J201" s="3">
        <f t="shared" si="53"/>
        <v>0</v>
      </c>
      <c r="K201" s="3">
        <f t="shared" si="54"/>
        <v>0</v>
      </c>
      <c r="L201" s="106">
        <f t="shared" si="55"/>
        <v>0</v>
      </c>
      <c r="N201" s="1">
        <v>151.06</v>
      </c>
      <c r="O201" s="1">
        <v>149.56</v>
      </c>
      <c r="P201" s="112">
        <f t="shared" si="31"/>
        <v>-1.5</v>
      </c>
    </row>
    <row r="202" spans="2:16" s="1" customFormat="1" ht="15" customHeight="1" x14ac:dyDescent="0.3">
      <c r="B202" s="4" t="s">
        <v>7962</v>
      </c>
      <c r="C202" s="4" t="s">
        <v>7963</v>
      </c>
      <c r="D202" s="3" t="s">
        <v>1337</v>
      </c>
      <c r="E202" s="3">
        <v>195</v>
      </c>
      <c r="F202" s="3">
        <v>195</v>
      </c>
      <c r="G202" s="107">
        <v>164.53</v>
      </c>
      <c r="H202" s="107">
        <f t="shared" si="52"/>
        <v>32083.35</v>
      </c>
      <c r="I202" s="3">
        <v>164.53</v>
      </c>
      <c r="J202" s="3">
        <f t="shared" si="53"/>
        <v>32083.35</v>
      </c>
      <c r="K202" s="3">
        <f t="shared" si="54"/>
        <v>0</v>
      </c>
      <c r="L202" s="106">
        <f t="shared" si="55"/>
        <v>0</v>
      </c>
      <c r="O202" s="1">
        <v>173.49</v>
      </c>
      <c r="P202" s="112">
        <f t="shared" si="31"/>
        <v>173.49</v>
      </c>
    </row>
    <row r="203" spans="2:16" s="1" customFormat="1" ht="15" customHeight="1" x14ac:dyDescent="0.3">
      <c r="B203" s="4" t="s">
        <v>7964</v>
      </c>
      <c r="C203" s="4" t="s">
        <v>7965</v>
      </c>
      <c r="D203" s="3" t="s">
        <v>1337</v>
      </c>
      <c r="E203" s="3">
        <v>7</v>
      </c>
      <c r="F203" s="3">
        <v>7</v>
      </c>
      <c r="G203" s="107">
        <v>143.75</v>
      </c>
      <c r="H203" s="107">
        <f t="shared" si="52"/>
        <v>1006.25</v>
      </c>
      <c r="I203" s="3">
        <v>143.75</v>
      </c>
      <c r="J203" s="3">
        <f t="shared" si="53"/>
        <v>1006.25</v>
      </c>
      <c r="K203" s="3">
        <f t="shared" si="54"/>
        <v>0</v>
      </c>
      <c r="L203" s="106">
        <f t="shared" si="55"/>
        <v>0</v>
      </c>
      <c r="O203" s="1">
        <v>159.53</v>
      </c>
      <c r="P203" s="112">
        <f t="shared" si="31"/>
        <v>159.53</v>
      </c>
    </row>
    <row r="204" spans="2:16" s="1" customFormat="1" ht="25.2" customHeight="1" x14ac:dyDescent="0.3">
      <c r="B204" s="12" t="s">
        <v>1534</v>
      </c>
      <c r="C204" s="12" t="s">
        <v>1535</v>
      </c>
      <c r="D204" s="13"/>
      <c r="E204" s="13"/>
      <c r="F204" s="13"/>
      <c r="G204" s="13"/>
      <c r="H204" s="13">
        <f>SUM(H205:H219)</f>
        <v>356313.35</v>
      </c>
      <c r="I204" s="13"/>
      <c r="J204" s="13">
        <f>SUM(J205:J219)</f>
        <v>356313.35</v>
      </c>
      <c r="K204" s="13"/>
      <c r="L204" s="13">
        <f>SUM(L205:L219)</f>
        <v>0</v>
      </c>
      <c r="P204" s="112"/>
    </row>
    <row r="205" spans="2:16" s="1" customFormat="1" ht="15" customHeight="1" x14ac:dyDescent="0.3">
      <c r="B205" s="4" t="s">
        <v>1536</v>
      </c>
      <c r="C205" s="4" t="s">
        <v>1347</v>
      </c>
      <c r="D205" s="3" t="s">
        <v>25</v>
      </c>
      <c r="E205" s="3">
        <v>2140.46</v>
      </c>
      <c r="F205" s="3">
        <v>0</v>
      </c>
      <c r="G205" s="107">
        <v>44.67</v>
      </c>
      <c r="H205" s="107">
        <f t="shared" ref="H205:H219" si="56">+ROUND(+IF(F205="",0,F205*G205),2)</f>
        <v>0</v>
      </c>
      <c r="I205" s="3">
        <v>47.67</v>
      </c>
      <c r="J205" s="3">
        <f t="shared" ref="J205:J219" si="57">+ROUND(+IF(F205="",0,F205*I205),2)</f>
        <v>0</v>
      </c>
      <c r="K205" s="3">
        <f t="shared" ref="K205:K219" si="58">+I205-G205</f>
        <v>3</v>
      </c>
      <c r="L205" s="106">
        <f t="shared" ref="L205:L219" si="59">+J205-H205</f>
        <v>0</v>
      </c>
      <c r="N205" s="1">
        <v>45.4</v>
      </c>
      <c r="O205" s="1">
        <v>47.67</v>
      </c>
      <c r="P205" s="112">
        <f t="shared" si="31"/>
        <v>2.2700000000000031</v>
      </c>
    </row>
    <row r="206" spans="2:16" s="1" customFormat="1" ht="15" customHeight="1" x14ac:dyDescent="0.3">
      <c r="B206" s="4" t="s">
        <v>1537</v>
      </c>
      <c r="C206" s="4" t="s">
        <v>1349</v>
      </c>
      <c r="D206" s="3" t="s">
        <v>25</v>
      </c>
      <c r="E206" s="3">
        <v>950.97</v>
      </c>
      <c r="F206" s="3">
        <v>0</v>
      </c>
      <c r="G206" s="107">
        <v>47.67</v>
      </c>
      <c r="H206" s="107">
        <f t="shared" si="56"/>
        <v>0</v>
      </c>
      <c r="I206" s="3">
        <v>30.67</v>
      </c>
      <c r="J206" s="3">
        <f t="shared" si="57"/>
        <v>0</v>
      </c>
      <c r="K206" s="3">
        <f t="shared" si="58"/>
        <v>-17</v>
      </c>
      <c r="L206" s="106">
        <f t="shared" si="59"/>
        <v>0</v>
      </c>
      <c r="N206" s="1">
        <v>48.4</v>
      </c>
      <c r="O206" s="1">
        <v>30.67</v>
      </c>
      <c r="P206" s="112">
        <f t="shared" si="31"/>
        <v>-17.729999999999997</v>
      </c>
    </row>
    <row r="207" spans="2:16" s="1" customFormat="1" ht="15" customHeight="1" x14ac:dyDescent="0.3">
      <c r="B207" s="4" t="s">
        <v>1538</v>
      </c>
      <c r="C207" s="4" t="s">
        <v>1351</v>
      </c>
      <c r="D207" s="3" t="s">
        <v>25</v>
      </c>
      <c r="E207" s="3">
        <v>311.69</v>
      </c>
      <c r="F207" s="3">
        <v>0</v>
      </c>
      <c r="G207" s="107">
        <v>86.55</v>
      </c>
      <c r="H207" s="107">
        <f t="shared" si="56"/>
        <v>0</v>
      </c>
      <c r="I207" s="3">
        <v>50.07</v>
      </c>
      <c r="J207" s="3">
        <f t="shared" si="57"/>
        <v>0</v>
      </c>
      <c r="K207" s="3">
        <f t="shared" si="58"/>
        <v>-36.479999999999997</v>
      </c>
      <c r="L207" s="106">
        <f t="shared" si="59"/>
        <v>0</v>
      </c>
      <c r="N207" s="1">
        <v>87.28</v>
      </c>
      <c r="O207" s="1">
        <v>50.07</v>
      </c>
      <c r="P207" s="112">
        <f t="shared" si="31"/>
        <v>-37.21</v>
      </c>
    </row>
    <row r="208" spans="2:16" s="1" customFormat="1" ht="15" customHeight="1" x14ac:dyDescent="0.3">
      <c r="B208" s="4" t="s">
        <v>1539</v>
      </c>
      <c r="C208" s="4" t="s">
        <v>1355</v>
      </c>
      <c r="D208" s="3" t="s">
        <v>25</v>
      </c>
      <c r="E208" s="3">
        <v>220.37</v>
      </c>
      <c r="F208" s="3">
        <v>0</v>
      </c>
      <c r="G208" s="107">
        <v>86.85</v>
      </c>
      <c r="H208" s="107">
        <f t="shared" si="56"/>
        <v>0</v>
      </c>
      <c r="I208" s="3">
        <v>64.67</v>
      </c>
      <c r="J208" s="3">
        <f t="shared" si="57"/>
        <v>0</v>
      </c>
      <c r="K208" s="3">
        <f t="shared" si="58"/>
        <v>-22.179999999999993</v>
      </c>
      <c r="L208" s="106">
        <f t="shared" si="59"/>
        <v>0</v>
      </c>
      <c r="N208" s="1">
        <v>87.58</v>
      </c>
      <c r="O208" s="1">
        <v>64.67</v>
      </c>
      <c r="P208" s="112">
        <f t="shared" ref="P208:P271" si="60">+O208-N208</f>
        <v>-22.909999999999997</v>
      </c>
    </row>
    <row r="209" spans="2:16" s="1" customFormat="1" ht="15" customHeight="1" x14ac:dyDescent="0.3">
      <c r="B209" s="4" t="s">
        <v>1540</v>
      </c>
      <c r="C209" s="4" t="s">
        <v>1357</v>
      </c>
      <c r="D209" s="3" t="s">
        <v>25</v>
      </c>
      <c r="E209" s="3">
        <v>76.91</v>
      </c>
      <c r="F209" s="3">
        <v>0</v>
      </c>
      <c r="G209" s="107">
        <v>124.28</v>
      </c>
      <c r="H209" s="107">
        <f t="shared" si="56"/>
        <v>0</v>
      </c>
      <c r="I209" s="3">
        <v>124.28</v>
      </c>
      <c r="J209" s="3">
        <f t="shared" si="57"/>
        <v>0</v>
      </c>
      <c r="K209" s="3">
        <f t="shared" si="58"/>
        <v>0</v>
      </c>
      <c r="L209" s="106">
        <f t="shared" si="59"/>
        <v>0</v>
      </c>
      <c r="N209" s="1">
        <v>125.01</v>
      </c>
      <c r="O209" s="1">
        <v>124.28</v>
      </c>
      <c r="P209" s="112">
        <f t="shared" si="60"/>
        <v>-0.73000000000000398</v>
      </c>
    </row>
    <row r="210" spans="2:16" s="1" customFormat="1" ht="15" customHeight="1" x14ac:dyDescent="0.3">
      <c r="B210" s="4" t="s">
        <v>1541</v>
      </c>
      <c r="C210" s="4" t="s">
        <v>1359</v>
      </c>
      <c r="D210" s="3" t="s">
        <v>25</v>
      </c>
      <c r="E210" s="3">
        <v>18.29</v>
      </c>
      <c r="F210" s="3">
        <v>0</v>
      </c>
      <c r="G210" s="107">
        <v>139.66999999999999</v>
      </c>
      <c r="H210" s="107">
        <f t="shared" si="56"/>
        <v>0</v>
      </c>
      <c r="I210" s="3">
        <v>139.66999999999999</v>
      </c>
      <c r="J210" s="3">
        <f t="shared" si="57"/>
        <v>0</v>
      </c>
      <c r="K210" s="3">
        <f t="shared" si="58"/>
        <v>0</v>
      </c>
      <c r="L210" s="106">
        <f t="shared" si="59"/>
        <v>0</v>
      </c>
      <c r="N210" s="1">
        <v>140.4</v>
      </c>
      <c r="O210" s="1">
        <v>139.66999999999999</v>
      </c>
      <c r="P210" s="112">
        <f t="shared" si="60"/>
        <v>-0.73000000000001819</v>
      </c>
    </row>
    <row r="211" spans="2:16" s="1" customFormat="1" ht="15" customHeight="1" x14ac:dyDescent="0.3">
      <c r="B211" s="4" t="s">
        <v>1542</v>
      </c>
      <c r="C211" s="4" t="s">
        <v>1361</v>
      </c>
      <c r="D211" s="3" t="s">
        <v>25</v>
      </c>
      <c r="E211" s="3">
        <v>81.099999999999994</v>
      </c>
      <c r="F211" s="3">
        <v>0</v>
      </c>
      <c r="G211" s="107">
        <v>149.66999999999999</v>
      </c>
      <c r="H211" s="107">
        <f t="shared" si="56"/>
        <v>0</v>
      </c>
      <c r="I211" s="3">
        <v>149.66999999999999</v>
      </c>
      <c r="J211" s="3">
        <f t="shared" si="57"/>
        <v>0</v>
      </c>
      <c r="K211" s="3">
        <f t="shared" si="58"/>
        <v>0</v>
      </c>
      <c r="L211" s="106">
        <f t="shared" si="59"/>
        <v>0</v>
      </c>
      <c r="N211" s="1">
        <v>150.4</v>
      </c>
      <c r="O211" s="1">
        <v>149.66999999999999</v>
      </c>
      <c r="P211" s="112">
        <f t="shared" si="60"/>
        <v>-0.73000000000001819</v>
      </c>
    </row>
    <row r="212" spans="2:16" s="1" customFormat="1" ht="15" customHeight="1" x14ac:dyDescent="0.3">
      <c r="B212" s="4" t="s">
        <v>1543</v>
      </c>
      <c r="C212" s="4" t="s">
        <v>1363</v>
      </c>
      <c r="D212" s="3" t="s">
        <v>25</v>
      </c>
      <c r="E212" s="3">
        <v>6.6</v>
      </c>
      <c r="F212" s="3">
        <v>0</v>
      </c>
      <c r="G212" s="107">
        <v>159.66999999999999</v>
      </c>
      <c r="H212" s="107">
        <f t="shared" si="56"/>
        <v>0</v>
      </c>
      <c r="I212" s="3">
        <v>159.66999999999999</v>
      </c>
      <c r="J212" s="3">
        <f t="shared" si="57"/>
        <v>0</v>
      </c>
      <c r="K212" s="3">
        <f t="shared" si="58"/>
        <v>0</v>
      </c>
      <c r="L212" s="106">
        <f t="shared" si="59"/>
        <v>0</v>
      </c>
      <c r="N212" s="1">
        <v>160.4</v>
      </c>
      <c r="O212" s="1">
        <v>159.66999999999999</v>
      </c>
      <c r="P212" s="112">
        <f t="shared" si="60"/>
        <v>-0.73000000000001819</v>
      </c>
    </row>
    <row r="213" spans="2:16" s="1" customFormat="1" ht="15" customHeight="1" x14ac:dyDescent="0.3">
      <c r="B213" s="4" t="s">
        <v>7966</v>
      </c>
      <c r="C213" s="4" t="s">
        <v>7967</v>
      </c>
      <c r="D213" s="3" t="s">
        <v>25</v>
      </c>
      <c r="E213" s="3">
        <v>2312.77</v>
      </c>
      <c r="F213" s="3">
        <v>2312.77</v>
      </c>
      <c r="G213" s="107">
        <v>86.41</v>
      </c>
      <c r="H213" s="107">
        <f t="shared" si="56"/>
        <v>199846.46</v>
      </c>
      <c r="I213" s="3">
        <v>86.41</v>
      </c>
      <c r="J213" s="3">
        <f t="shared" si="57"/>
        <v>199846.46</v>
      </c>
      <c r="K213" s="3">
        <f t="shared" si="58"/>
        <v>0</v>
      </c>
      <c r="L213" s="106">
        <f t="shared" si="59"/>
        <v>0</v>
      </c>
      <c r="O213" s="1">
        <v>86.41</v>
      </c>
      <c r="P213" s="112">
        <f t="shared" si="60"/>
        <v>86.41</v>
      </c>
    </row>
    <row r="214" spans="2:16" s="1" customFormat="1" ht="15" customHeight="1" x14ac:dyDescent="0.3">
      <c r="B214" s="4" t="s">
        <v>7968</v>
      </c>
      <c r="C214" s="4" t="s">
        <v>7969</v>
      </c>
      <c r="D214" s="3" t="s">
        <v>25</v>
      </c>
      <c r="E214" s="3">
        <v>784.91</v>
      </c>
      <c r="F214" s="3">
        <v>784.91</v>
      </c>
      <c r="G214" s="107">
        <v>53.2</v>
      </c>
      <c r="H214" s="107">
        <f t="shared" si="56"/>
        <v>41757.21</v>
      </c>
      <c r="I214" s="3">
        <v>53.2</v>
      </c>
      <c r="J214" s="3">
        <f t="shared" si="57"/>
        <v>41757.21</v>
      </c>
      <c r="K214" s="3">
        <f t="shared" si="58"/>
        <v>0</v>
      </c>
      <c r="L214" s="106">
        <f t="shared" si="59"/>
        <v>0</v>
      </c>
      <c r="O214" s="1">
        <v>53.2</v>
      </c>
      <c r="P214" s="112">
        <f t="shared" si="60"/>
        <v>53.2</v>
      </c>
    </row>
    <row r="215" spans="2:16" s="1" customFormat="1" ht="15" customHeight="1" x14ac:dyDescent="0.3">
      <c r="B215" s="4" t="s">
        <v>7970</v>
      </c>
      <c r="C215" s="4" t="s">
        <v>7971</v>
      </c>
      <c r="D215" s="3" t="s">
        <v>25</v>
      </c>
      <c r="E215" s="3">
        <v>358.71</v>
      </c>
      <c r="F215" s="3">
        <v>358.71</v>
      </c>
      <c r="G215" s="107">
        <v>69.209999999999994</v>
      </c>
      <c r="H215" s="107">
        <f t="shared" si="56"/>
        <v>24826.32</v>
      </c>
      <c r="I215" s="3">
        <v>69.209999999999994</v>
      </c>
      <c r="J215" s="3">
        <f t="shared" si="57"/>
        <v>24826.32</v>
      </c>
      <c r="K215" s="3">
        <f t="shared" si="58"/>
        <v>0</v>
      </c>
      <c r="L215" s="106">
        <f t="shared" si="59"/>
        <v>0</v>
      </c>
      <c r="O215" s="1">
        <v>69.209999999999994</v>
      </c>
      <c r="P215" s="112">
        <f t="shared" si="60"/>
        <v>69.209999999999994</v>
      </c>
    </row>
    <row r="216" spans="2:16" s="1" customFormat="1" ht="15" customHeight="1" x14ac:dyDescent="0.3">
      <c r="B216" s="4" t="s">
        <v>7972</v>
      </c>
      <c r="C216" s="4" t="s">
        <v>7973</v>
      </c>
      <c r="D216" s="3" t="s">
        <v>25</v>
      </c>
      <c r="E216" s="3">
        <v>218.84</v>
      </c>
      <c r="F216" s="3">
        <v>218.84</v>
      </c>
      <c r="G216" s="107">
        <v>118.51</v>
      </c>
      <c r="H216" s="107">
        <f t="shared" si="56"/>
        <v>25934.73</v>
      </c>
      <c r="I216" s="3">
        <v>118.51</v>
      </c>
      <c r="J216" s="3">
        <f t="shared" si="57"/>
        <v>25934.73</v>
      </c>
      <c r="K216" s="3">
        <f t="shared" si="58"/>
        <v>0</v>
      </c>
      <c r="L216" s="106">
        <f t="shared" si="59"/>
        <v>0</v>
      </c>
      <c r="O216" s="1">
        <v>118.51</v>
      </c>
      <c r="P216" s="112">
        <f t="shared" si="60"/>
        <v>118.51</v>
      </c>
    </row>
    <row r="217" spans="2:16" s="1" customFormat="1" ht="15" customHeight="1" x14ac:dyDescent="0.3">
      <c r="B217" s="4" t="s">
        <v>7974</v>
      </c>
      <c r="C217" s="4" t="s">
        <v>7975</v>
      </c>
      <c r="D217" s="3" t="s">
        <v>25</v>
      </c>
      <c r="E217" s="3">
        <v>85.55</v>
      </c>
      <c r="F217" s="3">
        <v>85.55</v>
      </c>
      <c r="G217" s="107">
        <v>231.43</v>
      </c>
      <c r="H217" s="107">
        <f t="shared" si="56"/>
        <v>19798.84</v>
      </c>
      <c r="I217" s="3">
        <v>231.43</v>
      </c>
      <c r="J217" s="3">
        <f t="shared" si="57"/>
        <v>19798.84</v>
      </c>
      <c r="K217" s="3">
        <f t="shared" si="58"/>
        <v>0</v>
      </c>
      <c r="L217" s="106">
        <f t="shared" si="59"/>
        <v>0</v>
      </c>
      <c r="O217" s="1">
        <v>231.43</v>
      </c>
      <c r="P217" s="112">
        <f t="shared" si="60"/>
        <v>231.43</v>
      </c>
    </row>
    <row r="218" spans="2:16" s="1" customFormat="1" ht="15" customHeight="1" x14ac:dyDescent="0.3">
      <c r="B218" s="4" t="s">
        <v>7976</v>
      </c>
      <c r="C218" s="4" t="s">
        <v>7977</v>
      </c>
      <c r="D218" s="3" t="s">
        <v>25</v>
      </c>
      <c r="E218" s="3">
        <v>22.08</v>
      </c>
      <c r="F218" s="3">
        <v>22.08</v>
      </c>
      <c r="G218" s="107">
        <v>359.23</v>
      </c>
      <c r="H218" s="107">
        <f t="shared" si="56"/>
        <v>7931.8</v>
      </c>
      <c r="I218" s="3">
        <v>359.23</v>
      </c>
      <c r="J218" s="3">
        <f t="shared" si="57"/>
        <v>7931.8</v>
      </c>
      <c r="K218" s="3">
        <f t="shared" si="58"/>
        <v>0</v>
      </c>
      <c r="L218" s="106">
        <f t="shared" si="59"/>
        <v>0</v>
      </c>
      <c r="O218" s="1">
        <v>359.23</v>
      </c>
      <c r="P218" s="112">
        <f t="shared" si="60"/>
        <v>359.23</v>
      </c>
    </row>
    <row r="219" spans="2:16" s="1" customFormat="1" ht="15" customHeight="1" x14ac:dyDescent="0.3">
      <c r="B219" s="4" t="s">
        <v>7978</v>
      </c>
      <c r="C219" s="4" t="s">
        <v>7979</v>
      </c>
      <c r="D219" s="3" t="s">
        <v>25</v>
      </c>
      <c r="E219" s="3">
        <v>64.599999999999994</v>
      </c>
      <c r="F219" s="3">
        <v>64.599999999999994</v>
      </c>
      <c r="G219" s="107">
        <v>560.65</v>
      </c>
      <c r="H219" s="107">
        <f t="shared" si="56"/>
        <v>36217.99</v>
      </c>
      <c r="I219" s="3">
        <v>560.65</v>
      </c>
      <c r="J219" s="3">
        <f t="shared" si="57"/>
        <v>36217.99</v>
      </c>
      <c r="K219" s="3">
        <f t="shared" si="58"/>
        <v>0</v>
      </c>
      <c r="L219" s="106">
        <f t="shared" si="59"/>
        <v>0</v>
      </c>
      <c r="O219" s="1">
        <v>560.65</v>
      </c>
      <c r="P219" s="112">
        <f t="shared" si="60"/>
        <v>560.65</v>
      </c>
    </row>
    <row r="220" spans="2:16" s="1" customFormat="1" ht="25.2" customHeight="1" x14ac:dyDescent="0.3">
      <c r="B220" s="12" t="s">
        <v>1544</v>
      </c>
      <c r="C220" s="12" t="s">
        <v>1545</v>
      </c>
      <c r="D220" s="13"/>
      <c r="E220" s="13"/>
      <c r="F220" s="13"/>
      <c r="G220" s="13"/>
      <c r="H220" s="13">
        <f>SUM(H221:H274)/2</f>
        <v>100630.94000000002</v>
      </c>
      <c r="I220" s="13"/>
      <c r="J220" s="13">
        <f>SUM(J221:J274)/2</f>
        <v>100630.94000000002</v>
      </c>
      <c r="K220" s="13"/>
      <c r="L220" s="13">
        <f>SUM(L221:L274)/2</f>
        <v>0</v>
      </c>
      <c r="P220" s="112"/>
    </row>
    <row r="221" spans="2:16" s="1" customFormat="1" ht="15" customHeight="1" x14ac:dyDescent="0.3">
      <c r="B221" s="4" t="s">
        <v>1546</v>
      </c>
      <c r="C221" s="4" t="s">
        <v>1547</v>
      </c>
      <c r="D221" s="3"/>
      <c r="E221" s="3"/>
      <c r="F221" s="3"/>
      <c r="G221" s="3"/>
      <c r="H221" s="3">
        <f>SUM(H222:H260)</f>
        <v>76108.109999999971</v>
      </c>
      <c r="I221" s="3"/>
      <c r="J221" s="3">
        <f>SUM(J222:J260)</f>
        <v>76108.109999999971</v>
      </c>
      <c r="K221" s="3"/>
      <c r="L221" s="106">
        <f>SUM(L222:L260)</f>
        <v>0</v>
      </c>
      <c r="P221" s="112"/>
    </row>
    <row r="222" spans="2:16" s="1" customFormat="1" ht="15" customHeight="1" x14ac:dyDescent="0.3">
      <c r="B222" s="4" t="s">
        <v>1548</v>
      </c>
      <c r="C222" s="4" t="s">
        <v>1387</v>
      </c>
      <c r="D222" s="3" t="s">
        <v>28</v>
      </c>
      <c r="E222" s="3">
        <v>1463</v>
      </c>
      <c r="F222" s="3">
        <v>1463</v>
      </c>
      <c r="G222" s="107">
        <v>18.93</v>
      </c>
      <c r="H222" s="107">
        <f t="shared" ref="H222:H260" si="61">+ROUND(+IF(F222="",0,F222*G222),2)</f>
        <v>27694.59</v>
      </c>
      <c r="I222" s="3">
        <v>18.93</v>
      </c>
      <c r="J222" s="3">
        <f t="shared" ref="J222:J260" si="62">+ROUND(+IF(F222="",0,F222*I222),2)</f>
        <v>27694.59</v>
      </c>
      <c r="K222" s="3">
        <f t="shared" ref="K222:K260" si="63">+I222-G222</f>
        <v>0</v>
      </c>
      <c r="L222" s="106">
        <f t="shared" ref="L222:L260" si="64">+J222-H222</f>
        <v>0</v>
      </c>
      <c r="N222" s="1">
        <v>19.46</v>
      </c>
      <c r="O222" s="1">
        <v>18.93</v>
      </c>
      <c r="P222" s="112">
        <f t="shared" si="60"/>
        <v>-0.53000000000000114</v>
      </c>
    </row>
    <row r="223" spans="2:16" s="1" customFormat="1" ht="15" customHeight="1" x14ac:dyDescent="0.3">
      <c r="B223" s="4" t="s">
        <v>1549</v>
      </c>
      <c r="C223" s="4" t="s">
        <v>1389</v>
      </c>
      <c r="D223" s="3" t="s">
        <v>28</v>
      </c>
      <c r="E223" s="3">
        <v>158</v>
      </c>
      <c r="F223" s="3">
        <v>250</v>
      </c>
      <c r="G223" s="107">
        <v>16.12</v>
      </c>
      <c r="H223" s="107">
        <f t="shared" si="61"/>
        <v>4030</v>
      </c>
      <c r="I223" s="3">
        <v>16.12</v>
      </c>
      <c r="J223" s="3">
        <f t="shared" si="62"/>
        <v>4030</v>
      </c>
      <c r="K223" s="3">
        <f t="shared" si="63"/>
        <v>0</v>
      </c>
      <c r="L223" s="106">
        <f t="shared" si="64"/>
        <v>0</v>
      </c>
      <c r="N223" s="1">
        <v>16.39</v>
      </c>
      <c r="O223" s="1">
        <v>16.12</v>
      </c>
      <c r="P223" s="112">
        <f t="shared" si="60"/>
        <v>-0.26999999999999957</v>
      </c>
    </row>
    <row r="224" spans="2:16" s="1" customFormat="1" ht="15" customHeight="1" x14ac:dyDescent="0.3">
      <c r="B224" s="4" t="s">
        <v>1550</v>
      </c>
      <c r="C224" s="4" t="s">
        <v>1391</v>
      </c>
      <c r="D224" s="3" t="s">
        <v>28</v>
      </c>
      <c r="E224" s="3">
        <v>19</v>
      </c>
      <c r="F224" s="3">
        <v>100</v>
      </c>
      <c r="G224" s="107">
        <v>30.11</v>
      </c>
      <c r="H224" s="107">
        <f t="shared" si="61"/>
        <v>3011</v>
      </c>
      <c r="I224" s="3">
        <v>30.11</v>
      </c>
      <c r="J224" s="3">
        <f t="shared" si="62"/>
        <v>3011</v>
      </c>
      <c r="K224" s="3">
        <f t="shared" si="63"/>
        <v>0</v>
      </c>
      <c r="L224" s="106">
        <f t="shared" si="64"/>
        <v>0</v>
      </c>
      <c r="N224" s="1">
        <v>30.64</v>
      </c>
      <c r="O224" s="1">
        <v>30.11</v>
      </c>
      <c r="P224" s="112">
        <f t="shared" si="60"/>
        <v>-0.53000000000000114</v>
      </c>
    </row>
    <row r="225" spans="2:16" s="1" customFormat="1" ht="15" customHeight="1" x14ac:dyDescent="0.3">
      <c r="B225" s="4" t="s">
        <v>1551</v>
      </c>
      <c r="C225" s="4" t="s">
        <v>1552</v>
      </c>
      <c r="D225" s="3" t="s">
        <v>28</v>
      </c>
      <c r="E225" s="3">
        <v>13</v>
      </c>
      <c r="F225" s="3">
        <v>55</v>
      </c>
      <c r="G225" s="107">
        <v>35.04</v>
      </c>
      <c r="H225" s="107">
        <f t="shared" si="61"/>
        <v>1927.2</v>
      </c>
      <c r="I225" s="3">
        <v>35.04</v>
      </c>
      <c r="J225" s="3">
        <f t="shared" si="62"/>
        <v>1927.2</v>
      </c>
      <c r="K225" s="3">
        <f t="shared" si="63"/>
        <v>0</v>
      </c>
      <c r="L225" s="106">
        <f t="shared" si="64"/>
        <v>0</v>
      </c>
      <c r="N225" s="1">
        <v>35.57</v>
      </c>
      <c r="O225" s="1">
        <v>35.04</v>
      </c>
      <c r="P225" s="112">
        <f t="shared" si="60"/>
        <v>-0.53000000000000114</v>
      </c>
    </row>
    <row r="226" spans="2:16" s="1" customFormat="1" ht="15" customHeight="1" x14ac:dyDescent="0.3">
      <c r="B226" s="4" t="s">
        <v>1553</v>
      </c>
      <c r="C226" s="4" t="s">
        <v>1397</v>
      </c>
      <c r="D226" s="3" t="s">
        <v>28</v>
      </c>
      <c r="E226" s="3">
        <v>14</v>
      </c>
      <c r="F226" s="3">
        <v>32</v>
      </c>
      <c r="G226" s="107">
        <v>80.290000000000006</v>
      </c>
      <c r="H226" s="107">
        <f t="shared" si="61"/>
        <v>2569.2800000000002</v>
      </c>
      <c r="I226" s="3">
        <v>80.290000000000006</v>
      </c>
      <c r="J226" s="3">
        <f t="shared" si="62"/>
        <v>2569.2800000000002</v>
      </c>
      <c r="K226" s="3">
        <f t="shared" si="63"/>
        <v>0</v>
      </c>
      <c r="L226" s="106">
        <f t="shared" si="64"/>
        <v>0</v>
      </c>
      <c r="N226" s="1">
        <v>80.819999999999993</v>
      </c>
      <c r="O226" s="1">
        <v>80.290000000000006</v>
      </c>
      <c r="P226" s="112">
        <f t="shared" si="60"/>
        <v>-0.52999999999998693</v>
      </c>
    </row>
    <row r="227" spans="2:16" s="1" customFormat="1" ht="15" customHeight="1" x14ac:dyDescent="0.3">
      <c r="B227" s="4" t="s">
        <v>1554</v>
      </c>
      <c r="C227" s="4" t="s">
        <v>1555</v>
      </c>
      <c r="D227" s="3" t="s">
        <v>28</v>
      </c>
      <c r="E227" s="3">
        <v>4</v>
      </c>
      <c r="F227" s="3">
        <v>4</v>
      </c>
      <c r="G227" s="107">
        <v>85.04</v>
      </c>
      <c r="H227" s="107">
        <f t="shared" si="61"/>
        <v>340.16</v>
      </c>
      <c r="I227" s="3">
        <v>85.04</v>
      </c>
      <c r="J227" s="3">
        <f t="shared" si="62"/>
        <v>340.16</v>
      </c>
      <c r="K227" s="3">
        <f t="shared" si="63"/>
        <v>0</v>
      </c>
      <c r="L227" s="106">
        <f t="shared" si="64"/>
        <v>0</v>
      </c>
      <c r="N227" s="1">
        <v>85.57</v>
      </c>
      <c r="O227" s="1">
        <v>85.04</v>
      </c>
      <c r="P227" s="112">
        <f t="shared" si="60"/>
        <v>-0.52999999999998693</v>
      </c>
    </row>
    <row r="228" spans="2:16" s="1" customFormat="1" ht="15" customHeight="1" x14ac:dyDescent="0.3">
      <c r="B228" s="4" t="s">
        <v>1556</v>
      </c>
      <c r="C228" s="4" t="s">
        <v>1557</v>
      </c>
      <c r="D228" s="3" t="s">
        <v>28</v>
      </c>
      <c r="E228" s="3">
        <v>1</v>
      </c>
      <c r="F228" s="3">
        <v>6</v>
      </c>
      <c r="G228" s="107">
        <v>97.95</v>
      </c>
      <c r="H228" s="107">
        <f t="shared" si="61"/>
        <v>587.70000000000005</v>
      </c>
      <c r="I228" s="3">
        <v>97.95</v>
      </c>
      <c r="J228" s="3">
        <f t="shared" si="62"/>
        <v>587.70000000000005</v>
      </c>
      <c r="K228" s="3">
        <f t="shared" si="63"/>
        <v>0</v>
      </c>
      <c r="L228" s="106">
        <f t="shared" si="64"/>
        <v>0</v>
      </c>
      <c r="N228" s="1">
        <v>98.48</v>
      </c>
      <c r="O228" s="1">
        <v>97.95</v>
      </c>
      <c r="P228" s="112">
        <f t="shared" si="60"/>
        <v>-0.53000000000000114</v>
      </c>
    </row>
    <row r="229" spans="2:16" s="1" customFormat="1" ht="15" customHeight="1" x14ac:dyDescent="0.3">
      <c r="B229" s="4" t="s">
        <v>1558</v>
      </c>
      <c r="C229" s="4" t="s">
        <v>1403</v>
      </c>
      <c r="D229" s="3" t="s">
        <v>28</v>
      </c>
      <c r="E229" s="3">
        <v>3</v>
      </c>
      <c r="F229" s="3">
        <v>0</v>
      </c>
      <c r="G229" s="107">
        <v>135.04</v>
      </c>
      <c r="H229" s="107">
        <f t="shared" si="61"/>
        <v>0</v>
      </c>
      <c r="I229" s="3">
        <v>135.04</v>
      </c>
      <c r="J229" s="3">
        <f t="shared" si="62"/>
        <v>0</v>
      </c>
      <c r="K229" s="3">
        <f t="shared" si="63"/>
        <v>0</v>
      </c>
      <c r="L229" s="106">
        <f t="shared" si="64"/>
        <v>0</v>
      </c>
      <c r="N229" s="1">
        <v>135.57</v>
      </c>
      <c r="O229" s="1">
        <v>135.04</v>
      </c>
      <c r="P229" s="112">
        <f t="shared" si="60"/>
        <v>-0.53000000000000114</v>
      </c>
    </row>
    <row r="230" spans="2:16" s="1" customFormat="1" ht="15" customHeight="1" x14ac:dyDescent="0.3">
      <c r="B230" s="4" t="s">
        <v>1559</v>
      </c>
      <c r="C230" s="4" t="s">
        <v>1407</v>
      </c>
      <c r="D230" s="3" t="s">
        <v>28</v>
      </c>
      <c r="E230" s="3">
        <v>24</v>
      </c>
      <c r="F230" s="3">
        <v>230</v>
      </c>
      <c r="G230" s="107">
        <v>21.42</v>
      </c>
      <c r="H230" s="107">
        <f t="shared" si="61"/>
        <v>4926.6000000000004</v>
      </c>
      <c r="I230" s="3">
        <v>21.42</v>
      </c>
      <c r="J230" s="3">
        <f t="shared" si="62"/>
        <v>4926.6000000000004</v>
      </c>
      <c r="K230" s="3">
        <f t="shared" si="63"/>
        <v>0</v>
      </c>
      <c r="L230" s="106">
        <f t="shared" si="64"/>
        <v>0</v>
      </c>
      <c r="N230" s="1">
        <v>22.06</v>
      </c>
      <c r="O230" s="1">
        <v>21.42</v>
      </c>
      <c r="P230" s="112">
        <f t="shared" si="60"/>
        <v>-0.63999999999999702</v>
      </c>
    </row>
    <row r="231" spans="2:16" s="1" customFormat="1" ht="15" customHeight="1" x14ac:dyDescent="0.3">
      <c r="B231" s="4" t="s">
        <v>1560</v>
      </c>
      <c r="C231" s="4" t="s">
        <v>1409</v>
      </c>
      <c r="D231" s="3" t="s">
        <v>28</v>
      </c>
      <c r="E231" s="3">
        <v>125</v>
      </c>
      <c r="F231" s="3">
        <v>130</v>
      </c>
      <c r="G231" s="107">
        <v>27.54</v>
      </c>
      <c r="H231" s="107">
        <f t="shared" si="61"/>
        <v>3580.2</v>
      </c>
      <c r="I231" s="3">
        <v>27.54</v>
      </c>
      <c r="J231" s="3">
        <f t="shared" si="62"/>
        <v>3580.2</v>
      </c>
      <c r="K231" s="3">
        <f t="shared" si="63"/>
        <v>0</v>
      </c>
      <c r="L231" s="106">
        <f t="shared" si="64"/>
        <v>0</v>
      </c>
      <c r="N231" s="1">
        <v>28.18</v>
      </c>
      <c r="O231" s="1">
        <v>27.54</v>
      </c>
      <c r="P231" s="112">
        <f t="shared" si="60"/>
        <v>-0.64000000000000057</v>
      </c>
    </row>
    <row r="232" spans="2:16" s="1" customFormat="1" ht="15" customHeight="1" x14ac:dyDescent="0.3">
      <c r="B232" s="4" t="s">
        <v>1561</v>
      </c>
      <c r="C232" s="4" t="s">
        <v>1411</v>
      </c>
      <c r="D232" s="3" t="s">
        <v>28</v>
      </c>
      <c r="E232" s="3">
        <v>66</v>
      </c>
      <c r="F232" s="3">
        <v>75</v>
      </c>
      <c r="G232" s="107">
        <v>37.869999999999997</v>
      </c>
      <c r="H232" s="107">
        <f t="shared" si="61"/>
        <v>2840.25</v>
      </c>
      <c r="I232" s="3">
        <v>37.869999999999997</v>
      </c>
      <c r="J232" s="3">
        <f t="shared" si="62"/>
        <v>2840.25</v>
      </c>
      <c r="K232" s="3">
        <f t="shared" si="63"/>
        <v>0</v>
      </c>
      <c r="L232" s="106">
        <f t="shared" si="64"/>
        <v>0</v>
      </c>
      <c r="N232" s="1">
        <v>38.51</v>
      </c>
      <c r="O232" s="1">
        <v>37.869999999999997</v>
      </c>
      <c r="P232" s="112">
        <f t="shared" si="60"/>
        <v>-0.64000000000000057</v>
      </c>
    </row>
    <row r="233" spans="2:16" s="1" customFormat="1" ht="15" customHeight="1" x14ac:dyDescent="0.3">
      <c r="B233" s="4" t="s">
        <v>1562</v>
      </c>
      <c r="C233" s="4" t="s">
        <v>1415</v>
      </c>
      <c r="D233" s="3" t="s">
        <v>28</v>
      </c>
      <c r="E233" s="3">
        <v>36</v>
      </c>
      <c r="F233" s="3">
        <v>36</v>
      </c>
      <c r="G233" s="107">
        <v>42.24</v>
      </c>
      <c r="H233" s="107">
        <f t="shared" si="61"/>
        <v>1520.64</v>
      </c>
      <c r="I233" s="3">
        <v>42.24</v>
      </c>
      <c r="J233" s="3">
        <f t="shared" si="62"/>
        <v>1520.64</v>
      </c>
      <c r="K233" s="3">
        <f t="shared" si="63"/>
        <v>0</v>
      </c>
      <c r="L233" s="106">
        <f t="shared" si="64"/>
        <v>0</v>
      </c>
      <c r="N233" s="1">
        <v>42.88</v>
      </c>
      <c r="O233" s="1">
        <v>42.24</v>
      </c>
      <c r="P233" s="112">
        <f t="shared" si="60"/>
        <v>-0.64000000000000057</v>
      </c>
    </row>
    <row r="234" spans="2:16" s="1" customFormat="1" ht="15" customHeight="1" x14ac:dyDescent="0.3">
      <c r="B234" s="4" t="s">
        <v>1563</v>
      </c>
      <c r="C234" s="4" t="s">
        <v>1417</v>
      </c>
      <c r="D234" s="3" t="s">
        <v>28</v>
      </c>
      <c r="E234" s="3">
        <v>13</v>
      </c>
      <c r="F234" s="3">
        <v>20</v>
      </c>
      <c r="G234" s="107">
        <v>105.65</v>
      </c>
      <c r="H234" s="107">
        <f t="shared" si="61"/>
        <v>2113</v>
      </c>
      <c r="I234" s="3">
        <v>105.65</v>
      </c>
      <c r="J234" s="3">
        <f t="shared" si="62"/>
        <v>2113</v>
      </c>
      <c r="K234" s="3">
        <f t="shared" si="63"/>
        <v>0</v>
      </c>
      <c r="L234" s="106">
        <f t="shared" si="64"/>
        <v>0</v>
      </c>
      <c r="N234" s="1">
        <v>106.29</v>
      </c>
      <c r="O234" s="1">
        <v>105.65</v>
      </c>
      <c r="P234" s="112">
        <f t="shared" si="60"/>
        <v>-0.64000000000000057</v>
      </c>
    </row>
    <row r="235" spans="2:16" s="1" customFormat="1" ht="15" customHeight="1" x14ac:dyDescent="0.3">
      <c r="B235" s="4" t="s">
        <v>1564</v>
      </c>
      <c r="C235" s="4" t="s">
        <v>1419</v>
      </c>
      <c r="D235" s="3" t="s">
        <v>28</v>
      </c>
      <c r="E235" s="3">
        <v>2</v>
      </c>
      <c r="F235" s="3">
        <v>3</v>
      </c>
      <c r="G235" s="107">
        <v>107.24</v>
      </c>
      <c r="H235" s="107">
        <f t="shared" si="61"/>
        <v>321.72000000000003</v>
      </c>
      <c r="I235" s="3">
        <v>107.24</v>
      </c>
      <c r="J235" s="3">
        <f t="shared" si="62"/>
        <v>321.72000000000003</v>
      </c>
      <c r="K235" s="3">
        <f t="shared" si="63"/>
        <v>0</v>
      </c>
      <c r="L235" s="106">
        <f t="shared" si="64"/>
        <v>0</v>
      </c>
      <c r="N235" s="1">
        <v>107.88</v>
      </c>
      <c r="O235" s="1">
        <v>107.24</v>
      </c>
      <c r="P235" s="112">
        <f t="shared" si="60"/>
        <v>-0.64000000000000057</v>
      </c>
    </row>
    <row r="236" spans="2:16" s="1" customFormat="1" ht="15" customHeight="1" x14ac:dyDescent="0.3">
      <c r="B236" s="4" t="s">
        <v>1565</v>
      </c>
      <c r="C236" s="4" t="s">
        <v>1421</v>
      </c>
      <c r="D236" s="3" t="s">
        <v>28</v>
      </c>
      <c r="E236" s="3">
        <v>5</v>
      </c>
      <c r="F236" s="3">
        <v>5</v>
      </c>
      <c r="G236" s="107">
        <v>167.24</v>
      </c>
      <c r="H236" s="107">
        <f t="shared" si="61"/>
        <v>836.2</v>
      </c>
      <c r="I236" s="3">
        <v>167.24</v>
      </c>
      <c r="J236" s="3">
        <f t="shared" si="62"/>
        <v>836.2</v>
      </c>
      <c r="K236" s="3">
        <f t="shared" si="63"/>
        <v>0</v>
      </c>
      <c r="L236" s="106">
        <f t="shared" si="64"/>
        <v>0</v>
      </c>
      <c r="N236" s="1">
        <v>167.88</v>
      </c>
      <c r="O236" s="1">
        <v>167.24</v>
      </c>
      <c r="P236" s="112">
        <f t="shared" si="60"/>
        <v>-0.63999999999998636</v>
      </c>
    </row>
    <row r="237" spans="2:16" s="1" customFormat="1" ht="15" customHeight="1" x14ac:dyDescent="0.3">
      <c r="B237" s="4" t="s">
        <v>1566</v>
      </c>
      <c r="C237" s="4" t="s">
        <v>1423</v>
      </c>
      <c r="D237" s="3" t="s">
        <v>28</v>
      </c>
      <c r="E237" s="3">
        <v>4</v>
      </c>
      <c r="F237" s="3">
        <v>4</v>
      </c>
      <c r="G237" s="107">
        <v>217.24</v>
      </c>
      <c r="H237" s="107">
        <f t="shared" si="61"/>
        <v>868.96</v>
      </c>
      <c r="I237" s="3">
        <v>217.24</v>
      </c>
      <c r="J237" s="3">
        <f t="shared" si="62"/>
        <v>868.96</v>
      </c>
      <c r="K237" s="3">
        <f t="shared" si="63"/>
        <v>0</v>
      </c>
      <c r="L237" s="106">
        <f t="shared" si="64"/>
        <v>0</v>
      </c>
      <c r="N237" s="1">
        <v>217.88</v>
      </c>
      <c r="O237" s="1">
        <v>217.24</v>
      </c>
      <c r="P237" s="112">
        <f t="shared" si="60"/>
        <v>-0.63999999999998636</v>
      </c>
    </row>
    <row r="238" spans="2:16" s="1" customFormat="1" ht="15" customHeight="1" x14ac:dyDescent="0.3">
      <c r="B238" s="4" t="s">
        <v>1567</v>
      </c>
      <c r="C238" s="4" t="s">
        <v>1427</v>
      </c>
      <c r="D238" s="3" t="s">
        <v>28</v>
      </c>
      <c r="E238" s="3">
        <v>161</v>
      </c>
      <c r="F238" s="3">
        <v>170</v>
      </c>
      <c r="G238" s="107">
        <v>21.23</v>
      </c>
      <c r="H238" s="107">
        <f t="shared" si="61"/>
        <v>3609.1</v>
      </c>
      <c r="I238" s="3">
        <v>21.23</v>
      </c>
      <c r="J238" s="3">
        <f t="shared" si="62"/>
        <v>3609.1</v>
      </c>
      <c r="K238" s="3">
        <f t="shared" si="63"/>
        <v>0</v>
      </c>
      <c r="L238" s="106">
        <f t="shared" si="64"/>
        <v>0</v>
      </c>
      <c r="N238" s="1">
        <v>21.76</v>
      </c>
      <c r="O238" s="1">
        <v>21.23</v>
      </c>
      <c r="P238" s="112">
        <f t="shared" si="60"/>
        <v>-0.53000000000000114</v>
      </c>
    </row>
    <row r="239" spans="2:16" s="1" customFormat="1" ht="15" customHeight="1" x14ac:dyDescent="0.3">
      <c r="B239" s="4" t="s">
        <v>1568</v>
      </c>
      <c r="C239" s="4" t="s">
        <v>1429</v>
      </c>
      <c r="D239" s="3" t="s">
        <v>28</v>
      </c>
      <c r="E239" s="3">
        <v>41</v>
      </c>
      <c r="F239" s="3">
        <v>41</v>
      </c>
      <c r="G239" s="107">
        <v>24.25</v>
      </c>
      <c r="H239" s="107">
        <f t="shared" si="61"/>
        <v>994.25</v>
      </c>
      <c r="I239" s="3">
        <v>24.25</v>
      </c>
      <c r="J239" s="3">
        <f t="shared" si="62"/>
        <v>994.25</v>
      </c>
      <c r="K239" s="3">
        <f t="shared" si="63"/>
        <v>0</v>
      </c>
      <c r="L239" s="106">
        <f t="shared" si="64"/>
        <v>0</v>
      </c>
      <c r="N239" s="1">
        <v>24.78</v>
      </c>
      <c r="O239" s="1">
        <v>24.25</v>
      </c>
      <c r="P239" s="112">
        <f t="shared" si="60"/>
        <v>-0.53000000000000114</v>
      </c>
    </row>
    <row r="240" spans="2:16" s="1" customFormat="1" ht="15" customHeight="1" x14ac:dyDescent="0.3">
      <c r="B240" s="4" t="s">
        <v>1569</v>
      </c>
      <c r="C240" s="4" t="s">
        <v>1431</v>
      </c>
      <c r="D240" s="3" t="s">
        <v>28</v>
      </c>
      <c r="E240" s="3">
        <v>52</v>
      </c>
      <c r="F240" s="3">
        <v>70</v>
      </c>
      <c r="G240" s="107">
        <v>30.43</v>
      </c>
      <c r="H240" s="107">
        <f t="shared" si="61"/>
        <v>2130.1</v>
      </c>
      <c r="I240" s="3">
        <v>30.43</v>
      </c>
      <c r="J240" s="3">
        <f t="shared" si="62"/>
        <v>2130.1</v>
      </c>
      <c r="K240" s="3">
        <f t="shared" si="63"/>
        <v>0</v>
      </c>
      <c r="L240" s="106">
        <f t="shared" si="64"/>
        <v>0</v>
      </c>
      <c r="N240" s="1">
        <v>30.96</v>
      </c>
      <c r="O240" s="1">
        <v>30.43</v>
      </c>
      <c r="P240" s="112">
        <f t="shared" si="60"/>
        <v>-0.53000000000000114</v>
      </c>
    </row>
    <row r="241" spans="2:16" s="1" customFormat="1" ht="15" customHeight="1" x14ac:dyDescent="0.3">
      <c r="B241" s="4" t="s">
        <v>1570</v>
      </c>
      <c r="C241" s="4" t="s">
        <v>1439</v>
      </c>
      <c r="D241" s="3" t="s">
        <v>28</v>
      </c>
      <c r="E241" s="3">
        <v>18</v>
      </c>
      <c r="F241" s="3">
        <v>20</v>
      </c>
      <c r="G241" s="107">
        <v>30.43</v>
      </c>
      <c r="H241" s="107">
        <f t="shared" si="61"/>
        <v>608.6</v>
      </c>
      <c r="I241" s="3">
        <v>30.43</v>
      </c>
      <c r="J241" s="3">
        <f t="shared" si="62"/>
        <v>608.6</v>
      </c>
      <c r="K241" s="3">
        <f t="shared" si="63"/>
        <v>0</v>
      </c>
      <c r="L241" s="106">
        <f t="shared" si="64"/>
        <v>0</v>
      </c>
      <c r="N241" s="1">
        <v>30.96</v>
      </c>
      <c r="O241" s="1">
        <v>30.43</v>
      </c>
      <c r="P241" s="112">
        <f t="shared" si="60"/>
        <v>-0.53000000000000114</v>
      </c>
    </row>
    <row r="242" spans="2:16" s="1" customFormat="1" ht="15" customHeight="1" x14ac:dyDescent="0.3">
      <c r="B242" s="4" t="s">
        <v>1571</v>
      </c>
      <c r="C242" s="4" t="s">
        <v>1441</v>
      </c>
      <c r="D242" s="3" t="s">
        <v>28</v>
      </c>
      <c r="E242" s="3">
        <v>13</v>
      </c>
      <c r="F242" s="3">
        <v>13</v>
      </c>
      <c r="G242" s="107">
        <v>28.94</v>
      </c>
      <c r="H242" s="107">
        <f t="shared" si="61"/>
        <v>376.22</v>
      </c>
      <c r="I242" s="3">
        <v>28.94</v>
      </c>
      <c r="J242" s="3">
        <f t="shared" si="62"/>
        <v>376.22</v>
      </c>
      <c r="K242" s="3">
        <f t="shared" si="63"/>
        <v>0</v>
      </c>
      <c r="L242" s="106">
        <f t="shared" si="64"/>
        <v>0</v>
      </c>
      <c r="N242" s="1">
        <v>29.47</v>
      </c>
      <c r="O242" s="1">
        <v>28.94</v>
      </c>
      <c r="P242" s="112">
        <f t="shared" si="60"/>
        <v>-0.52999999999999758</v>
      </c>
    </row>
    <row r="243" spans="2:16" s="1" customFormat="1" ht="15" customHeight="1" x14ac:dyDescent="0.3">
      <c r="B243" s="4" t="s">
        <v>1572</v>
      </c>
      <c r="C243" s="4" t="s">
        <v>1443</v>
      </c>
      <c r="D243" s="3" t="s">
        <v>28</v>
      </c>
      <c r="E243" s="3">
        <v>15</v>
      </c>
      <c r="F243" s="3">
        <v>22</v>
      </c>
      <c r="G243" s="107">
        <v>44.43</v>
      </c>
      <c r="H243" s="107">
        <f t="shared" si="61"/>
        <v>977.46</v>
      </c>
      <c r="I243" s="3">
        <v>44.43</v>
      </c>
      <c r="J243" s="3">
        <f t="shared" si="62"/>
        <v>977.46</v>
      </c>
      <c r="K243" s="3">
        <f t="shared" si="63"/>
        <v>0</v>
      </c>
      <c r="L243" s="106">
        <f t="shared" si="64"/>
        <v>0</v>
      </c>
      <c r="N243" s="1">
        <v>44.96</v>
      </c>
      <c r="O243" s="1">
        <v>44.43</v>
      </c>
      <c r="P243" s="112">
        <f t="shared" si="60"/>
        <v>-0.53000000000000114</v>
      </c>
    </row>
    <row r="244" spans="2:16" s="1" customFormat="1" ht="15" customHeight="1" x14ac:dyDescent="0.3">
      <c r="B244" s="4" t="s">
        <v>1573</v>
      </c>
      <c r="C244" s="4" t="s">
        <v>1447</v>
      </c>
      <c r="D244" s="3" t="s">
        <v>28</v>
      </c>
      <c r="E244" s="3">
        <v>4</v>
      </c>
      <c r="F244" s="3">
        <v>4</v>
      </c>
      <c r="G244" s="107">
        <v>28.08</v>
      </c>
      <c r="H244" s="107">
        <f t="shared" si="61"/>
        <v>112.32</v>
      </c>
      <c r="I244" s="3">
        <v>28.08</v>
      </c>
      <c r="J244" s="3">
        <f t="shared" si="62"/>
        <v>112.32</v>
      </c>
      <c r="K244" s="3">
        <f t="shared" si="63"/>
        <v>0</v>
      </c>
      <c r="L244" s="106">
        <f t="shared" si="64"/>
        <v>0</v>
      </c>
      <c r="N244" s="1">
        <v>28.61</v>
      </c>
      <c r="O244" s="1">
        <v>28.08</v>
      </c>
      <c r="P244" s="112">
        <f t="shared" si="60"/>
        <v>-0.53000000000000114</v>
      </c>
    </row>
    <row r="245" spans="2:16" s="1" customFormat="1" ht="15" customHeight="1" x14ac:dyDescent="0.3">
      <c r="B245" s="4" t="s">
        <v>1574</v>
      </c>
      <c r="C245" s="4" t="s">
        <v>1449</v>
      </c>
      <c r="D245" s="3" t="s">
        <v>28</v>
      </c>
      <c r="E245" s="3">
        <v>6</v>
      </c>
      <c r="F245" s="3">
        <v>9</v>
      </c>
      <c r="G245" s="107">
        <v>34.43</v>
      </c>
      <c r="H245" s="107">
        <f t="shared" si="61"/>
        <v>309.87</v>
      </c>
      <c r="I245" s="3">
        <v>34.43</v>
      </c>
      <c r="J245" s="3">
        <f t="shared" si="62"/>
        <v>309.87</v>
      </c>
      <c r="K245" s="3">
        <f t="shared" si="63"/>
        <v>0</v>
      </c>
      <c r="L245" s="106">
        <f t="shared" si="64"/>
        <v>0</v>
      </c>
      <c r="N245" s="1">
        <v>34.96</v>
      </c>
      <c r="O245" s="1">
        <v>34.43</v>
      </c>
      <c r="P245" s="112">
        <f t="shared" si="60"/>
        <v>-0.53000000000000114</v>
      </c>
    </row>
    <row r="246" spans="2:16" s="1" customFormat="1" ht="15" customHeight="1" x14ac:dyDescent="0.3">
      <c r="B246" s="4" t="s">
        <v>1575</v>
      </c>
      <c r="C246" s="4" t="s">
        <v>1453</v>
      </c>
      <c r="D246" s="3" t="s">
        <v>28</v>
      </c>
      <c r="E246" s="3">
        <v>11</v>
      </c>
      <c r="F246" s="3">
        <v>11</v>
      </c>
      <c r="G246" s="107">
        <v>37.43</v>
      </c>
      <c r="H246" s="107">
        <f t="shared" si="61"/>
        <v>411.73</v>
      </c>
      <c r="I246" s="3">
        <v>37.43</v>
      </c>
      <c r="J246" s="3">
        <f t="shared" si="62"/>
        <v>411.73</v>
      </c>
      <c r="K246" s="3">
        <f t="shared" si="63"/>
        <v>0</v>
      </c>
      <c r="L246" s="106">
        <f t="shared" si="64"/>
        <v>0</v>
      </c>
      <c r="N246" s="1">
        <v>37.96</v>
      </c>
      <c r="O246" s="1">
        <v>37.43</v>
      </c>
      <c r="P246" s="112">
        <f t="shared" si="60"/>
        <v>-0.53000000000000114</v>
      </c>
    </row>
    <row r="247" spans="2:16" s="1" customFormat="1" ht="15" customHeight="1" x14ac:dyDescent="0.3">
      <c r="B247" s="4" t="s">
        <v>1576</v>
      </c>
      <c r="C247" s="4" t="s">
        <v>1459</v>
      </c>
      <c r="D247" s="3" t="s">
        <v>28</v>
      </c>
      <c r="E247" s="3">
        <v>10</v>
      </c>
      <c r="F247" s="3">
        <v>10</v>
      </c>
      <c r="G247" s="107">
        <v>40.43</v>
      </c>
      <c r="H247" s="107">
        <f t="shared" si="61"/>
        <v>404.3</v>
      </c>
      <c r="I247" s="3">
        <v>40.43</v>
      </c>
      <c r="J247" s="3">
        <f t="shared" si="62"/>
        <v>404.3</v>
      </c>
      <c r="K247" s="3">
        <f t="shared" si="63"/>
        <v>0</v>
      </c>
      <c r="L247" s="106">
        <f t="shared" si="64"/>
        <v>0</v>
      </c>
      <c r="N247" s="1">
        <v>40.96</v>
      </c>
      <c r="O247" s="1">
        <v>40.43</v>
      </c>
      <c r="P247" s="112">
        <f t="shared" si="60"/>
        <v>-0.53000000000000114</v>
      </c>
    </row>
    <row r="248" spans="2:16" s="1" customFormat="1" ht="15" customHeight="1" x14ac:dyDescent="0.3">
      <c r="B248" s="4" t="s">
        <v>1577</v>
      </c>
      <c r="C248" s="4" t="s">
        <v>1461</v>
      </c>
      <c r="D248" s="3" t="s">
        <v>28</v>
      </c>
      <c r="E248" s="3">
        <v>3</v>
      </c>
      <c r="F248" s="3">
        <v>3</v>
      </c>
      <c r="G248" s="107">
        <v>44.43</v>
      </c>
      <c r="H248" s="107">
        <f t="shared" si="61"/>
        <v>133.29</v>
      </c>
      <c r="I248" s="3">
        <v>44.43</v>
      </c>
      <c r="J248" s="3">
        <f t="shared" si="62"/>
        <v>133.29</v>
      </c>
      <c r="K248" s="3">
        <f t="shared" si="63"/>
        <v>0</v>
      </c>
      <c r="L248" s="106">
        <f t="shared" si="64"/>
        <v>0</v>
      </c>
      <c r="N248" s="1">
        <v>44.96</v>
      </c>
      <c r="O248" s="1">
        <v>44.43</v>
      </c>
      <c r="P248" s="112">
        <f t="shared" si="60"/>
        <v>-0.53000000000000114</v>
      </c>
    </row>
    <row r="249" spans="2:16" s="1" customFormat="1" ht="15" customHeight="1" x14ac:dyDescent="0.3">
      <c r="B249" s="4" t="s">
        <v>1578</v>
      </c>
      <c r="C249" s="4" t="s">
        <v>1465</v>
      </c>
      <c r="D249" s="3" t="s">
        <v>28</v>
      </c>
      <c r="E249" s="3">
        <v>4</v>
      </c>
      <c r="F249" s="3">
        <v>4</v>
      </c>
      <c r="G249" s="107">
        <v>47.43</v>
      </c>
      <c r="H249" s="107">
        <f t="shared" si="61"/>
        <v>189.72</v>
      </c>
      <c r="I249" s="3">
        <v>47.43</v>
      </c>
      <c r="J249" s="3">
        <f t="shared" si="62"/>
        <v>189.72</v>
      </c>
      <c r="K249" s="3">
        <f t="shared" si="63"/>
        <v>0</v>
      </c>
      <c r="L249" s="106">
        <f t="shared" si="64"/>
        <v>0</v>
      </c>
      <c r="N249" s="1">
        <v>47.96</v>
      </c>
      <c r="O249" s="1">
        <v>47.43</v>
      </c>
      <c r="P249" s="112">
        <f t="shared" si="60"/>
        <v>-0.53000000000000114</v>
      </c>
    </row>
    <row r="250" spans="2:16" s="1" customFormat="1" ht="15" customHeight="1" x14ac:dyDescent="0.3">
      <c r="B250" s="4" t="s">
        <v>1579</v>
      </c>
      <c r="C250" s="4" t="s">
        <v>1580</v>
      </c>
      <c r="D250" s="3" t="s">
        <v>28</v>
      </c>
      <c r="E250" s="3">
        <v>2</v>
      </c>
      <c r="F250" s="3">
        <v>0</v>
      </c>
      <c r="G250" s="107">
        <v>52.43</v>
      </c>
      <c r="H250" s="107">
        <f t="shared" si="61"/>
        <v>0</v>
      </c>
      <c r="I250" s="3">
        <v>52.43</v>
      </c>
      <c r="J250" s="3">
        <f t="shared" si="62"/>
        <v>0</v>
      </c>
      <c r="K250" s="3">
        <f t="shared" si="63"/>
        <v>0</v>
      </c>
      <c r="L250" s="106">
        <f t="shared" si="64"/>
        <v>0</v>
      </c>
      <c r="N250" s="1">
        <v>52.96</v>
      </c>
      <c r="O250" s="1">
        <v>52.43</v>
      </c>
      <c r="P250" s="112">
        <f t="shared" si="60"/>
        <v>-0.53000000000000114</v>
      </c>
    </row>
    <row r="251" spans="2:16" s="1" customFormat="1" ht="15" customHeight="1" x14ac:dyDescent="0.3">
      <c r="B251" s="4" t="s">
        <v>1581</v>
      </c>
      <c r="C251" s="4" t="s">
        <v>1471</v>
      </c>
      <c r="D251" s="3" t="s">
        <v>28</v>
      </c>
      <c r="E251" s="3">
        <v>3</v>
      </c>
      <c r="F251" s="3">
        <v>0</v>
      </c>
      <c r="G251" s="107">
        <v>246.06</v>
      </c>
      <c r="H251" s="107">
        <f t="shared" si="61"/>
        <v>0</v>
      </c>
      <c r="I251" s="3">
        <v>246.06</v>
      </c>
      <c r="J251" s="3">
        <f t="shared" si="62"/>
        <v>0</v>
      </c>
      <c r="K251" s="3">
        <f t="shared" si="63"/>
        <v>0</v>
      </c>
      <c r="L251" s="106">
        <f t="shared" si="64"/>
        <v>0</v>
      </c>
      <c r="N251" s="1">
        <v>246.59</v>
      </c>
      <c r="O251" s="1">
        <v>246.06</v>
      </c>
      <c r="P251" s="112">
        <f t="shared" si="60"/>
        <v>-0.53000000000000114</v>
      </c>
    </row>
    <row r="252" spans="2:16" s="1" customFormat="1" ht="15" customHeight="1" x14ac:dyDescent="0.3">
      <c r="B252" s="4" t="s">
        <v>7980</v>
      </c>
      <c r="C252" s="4" t="s">
        <v>7886</v>
      </c>
      <c r="D252" s="3" t="s">
        <v>28</v>
      </c>
      <c r="E252" s="3">
        <v>25</v>
      </c>
      <c r="F252" s="3">
        <v>25</v>
      </c>
      <c r="G252" s="107">
        <v>25.93</v>
      </c>
      <c r="H252" s="107">
        <f t="shared" si="61"/>
        <v>648.25</v>
      </c>
      <c r="I252" s="3">
        <v>25.93</v>
      </c>
      <c r="J252" s="3">
        <f t="shared" si="62"/>
        <v>648.25</v>
      </c>
      <c r="K252" s="3">
        <f t="shared" si="63"/>
        <v>0</v>
      </c>
      <c r="L252" s="106">
        <f t="shared" si="64"/>
        <v>0</v>
      </c>
      <c r="O252" s="1">
        <v>25.93</v>
      </c>
      <c r="P252" s="112">
        <f t="shared" si="60"/>
        <v>25.93</v>
      </c>
    </row>
    <row r="253" spans="2:16" s="1" customFormat="1" ht="15" customHeight="1" x14ac:dyDescent="0.3">
      <c r="B253" s="4" t="s">
        <v>7981</v>
      </c>
      <c r="C253" s="4" t="s">
        <v>7888</v>
      </c>
      <c r="D253" s="3" t="s">
        <v>28</v>
      </c>
      <c r="E253" s="3">
        <v>40</v>
      </c>
      <c r="F253" s="3">
        <v>40</v>
      </c>
      <c r="G253" s="107">
        <v>31.93</v>
      </c>
      <c r="H253" s="107">
        <f t="shared" si="61"/>
        <v>1277.2</v>
      </c>
      <c r="I253" s="3">
        <v>31.93</v>
      </c>
      <c r="J253" s="3">
        <f t="shared" si="62"/>
        <v>1277.2</v>
      </c>
      <c r="K253" s="3">
        <f t="shared" si="63"/>
        <v>0</v>
      </c>
      <c r="L253" s="106">
        <f t="shared" si="64"/>
        <v>0</v>
      </c>
      <c r="O253" s="1">
        <v>31.93</v>
      </c>
      <c r="P253" s="112">
        <f t="shared" si="60"/>
        <v>31.93</v>
      </c>
    </row>
    <row r="254" spans="2:16" s="1" customFormat="1" ht="15" customHeight="1" x14ac:dyDescent="0.3">
      <c r="B254" s="4" t="s">
        <v>7982</v>
      </c>
      <c r="C254" s="4" t="s">
        <v>7890</v>
      </c>
      <c r="D254" s="3" t="s">
        <v>28</v>
      </c>
      <c r="E254" s="3">
        <v>10</v>
      </c>
      <c r="F254" s="3">
        <v>10</v>
      </c>
      <c r="G254" s="107">
        <v>37.93</v>
      </c>
      <c r="H254" s="107">
        <f t="shared" si="61"/>
        <v>379.3</v>
      </c>
      <c r="I254" s="3">
        <v>37.93</v>
      </c>
      <c r="J254" s="3">
        <f t="shared" si="62"/>
        <v>379.3</v>
      </c>
      <c r="K254" s="3">
        <f t="shared" si="63"/>
        <v>0</v>
      </c>
      <c r="L254" s="106">
        <f t="shared" si="64"/>
        <v>0</v>
      </c>
      <c r="O254" s="1">
        <v>37.93</v>
      </c>
      <c r="P254" s="112">
        <f t="shared" si="60"/>
        <v>37.93</v>
      </c>
    </row>
    <row r="255" spans="2:16" s="1" customFormat="1" ht="15" customHeight="1" x14ac:dyDescent="0.3">
      <c r="B255" s="4" t="s">
        <v>7983</v>
      </c>
      <c r="C255" s="4" t="s">
        <v>7892</v>
      </c>
      <c r="D255" s="3" t="s">
        <v>28</v>
      </c>
      <c r="E255" s="3">
        <v>8</v>
      </c>
      <c r="F255" s="3">
        <v>8</v>
      </c>
      <c r="G255" s="107">
        <v>42.93</v>
      </c>
      <c r="H255" s="107">
        <f t="shared" si="61"/>
        <v>343.44</v>
      </c>
      <c r="I255" s="3">
        <v>42.93</v>
      </c>
      <c r="J255" s="3">
        <f t="shared" si="62"/>
        <v>343.44</v>
      </c>
      <c r="K255" s="3">
        <f t="shared" si="63"/>
        <v>0</v>
      </c>
      <c r="L255" s="106">
        <f t="shared" si="64"/>
        <v>0</v>
      </c>
      <c r="O255" s="1">
        <v>42.93</v>
      </c>
      <c r="P255" s="112">
        <f t="shared" si="60"/>
        <v>42.93</v>
      </c>
    </row>
    <row r="256" spans="2:16" s="1" customFormat="1" ht="15" customHeight="1" x14ac:dyDescent="0.3">
      <c r="B256" s="4" t="s">
        <v>7984</v>
      </c>
      <c r="C256" s="4" t="s">
        <v>7894</v>
      </c>
      <c r="D256" s="3" t="s">
        <v>28</v>
      </c>
      <c r="E256" s="3">
        <v>13</v>
      </c>
      <c r="F256" s="3">
        <v>13</v>
      </c>
      <c r="G256" s="107">
        <v>47.93</v>
      </c>
      <c r="H256" s="107">
        <f t="shared" si="61"/>
        <v>623.09</v>
      </c>
      <c r="I256" s="3">
        <v>47.93</v>
      </c>
      <c r="J256" s="3">
        <f t="shared" si="62"/>
        <v>623.09</v>
      </c>
      <c r="K256" s="3">
        <f t="shared" si="63"/>
        <v>0</v>
      </c>
      <c r="L256" s="106">
        <f t="shared" si="64"/>
        <v>0</v>
      </c>
      <c r="O256" s="1">
        <v>47.93</v>
      </c>
      <c r="P256" s="112">
        <f t="shared" si="60"/>
        <v>47.93</v>
      </c>
    </row>
    <row r="257" spans="2:16" s="1" customFormat="1" ht="15" customHeight="1" x14ac:dyDescent="0.3">
      <c r="B257" s="4" t="s">
        <v>7985</v>
      </c>
      <c r="C257" s="4" t="s">
        <v>7896</v>
      </c>
      <c r="D257" s="3" t="s">
        <v>28</v>
      </c>
      <c r="E257" s="3">
        <v>5</v>
      </c>
      <c r="F257" s="3">
        <v>5</v>
      </c>
      <c r="G257" s="107">
        <v>62.93</v>
      </c>
      <c r="H257" s="107">
        <f t="shared" si="61"/>
        <v>314.64999999999998</v>
      </c>
      <c r="I257" s="3">
        <v>62.93</v>
      </c>
      <c r="J257" s="3">
        <f t="shared" si="62"/>
        <v>314.64999999999998</v>
      </c>
      <c r="K257" s="3">
        <f t="shared" si="63"/>
        <v>0</v>
      </c>
      <c r="L257" s="106">
        <f t="shared" si="64"/>
        <v>0</v>
      </c>
      <c r="O257" s="1">
        <v>62.93</v>
      </c>
      <c r="P257" s="112">
        <f t="shared" si="60"/>
        <v>62.93</v>
      </c>
    </row>
    <row r="258" spans="2:16" s="1" customFormat="1" ht="15" customHeight="1" x14ac:dyDescent="0.3">
      <c r="B258" s="4" t="s">
        <v>7986</v>
      </c>
      <c r="C258" s="4" t="s">
        <v>7898</v>
      </c>
      <c r="D258" s="3" t="s">
        <v>28</v>
      </c>
      <c r="E258" s="3">
        <v>6</v>
      </c>
      <c r="F258" s="3">
        <v>6</v>
      </c>
      <c r="G258" s="107">
        <v>97.93</v>
      </c>
      <c r="H258" s="107">
        <f t="shared" si="61"/>
        <v>587.58000000000004</v>
      </c>
      <c r="I258" s="3">
        <v>97.93</v>
      </c>
      <c r="J258" s="3">
        <f t="shared" si="62"/>
        <v>587.58000000000004</v>
      </c>
      <c r="K258" s="3">
        <f t="shared" si="63"/>
        <v>0</v>
      </c>
      <c r="L258" s="106">
        <f t="shared" si="64"/>
        <v>0</v>
      </c>
      <c r="O258" s="1">
        <v>97.93</v>
      </c>
      <c r="P258" s="112">
        <f t="shared" si="60"/>
        <v>97.93</v>
      </c>
    </row>
    <row r="259" spans="2:16" s="1" customFormat="1" ht="15" customHeight="1" x14ac:dyDescent="0.3">
      <c r="B259" s="4" t="s">
        <v>7987</v>
      </c>
      <c r="C259" s="4" t="s">
        <v>7900</v>
      </c>
      <c r="D259" s="3" t="s">
        <v>28</v>
      </c>
      <c r="E259" s="3">
        <v>3</v>
      </c>
      <c r="F259" s="3">
        <v>3</v>
      </c>
      <c r="G259" s="107">
        <v>207.93</v>
      </c>
      <c r="H259" s="107">
        <f t="shared" si="61"/>
        <v>623.79</v>
      </c>
      <c r="I259" s="3">
        <v>207.93</v>
      </c>
      <c r="J259" s="3">
        <f t="shared" si="62"/>
        <v>623.79</v>
      </c>
      <c r="K259" s="3">
        <f t="shared" si="63"/>
        <v>0</v>
      </c>
      <c r="L259" s="106">
        <f t="shared" si="64"/>
        <v>0</v>
      </c>
      <c r="O259" s="1">
        <v>207.93</v>
      </c>
      <c r="P259" s="112">
        <f t="shared" si="60"/>
        <v>207.93</v>
      </c>
    </row>
    <row r="260" spans="2:16" s="1" customFormat="1" ht="15" customHeight="1" x14ac:dyDescent="0.3">
      <c r="B260" s="4" t="s">
        <v>7988</v>
      </c>
      <c r="C260" s="4" t="s">
        <v>7904</v>
      </c>
      <c r="D260" s="3" t="s">
        <v>28</v>
      </c>
      <c r="E260" s="3">
        <v>195</v>
      </c>
      <c r="F260" s="3">
        <v>195</v>
      </c>
      <c r="G260" s="107">
        <v>19.93</v>
      </c>
      <c r="H260" s="107">
        <f t="shared" si="61"/>
        <v>3886.35</v>
      </c>
      <c r="I260" s="3">
        <v>19.93</v>
      </c>
      <c r="J260" s="3">
        <f t="shared" si="62"/>
        <v>3886.35</v>
      </c>
      <c r="K260" s="3">
        <f t="shared" si="63"/>
        <v>0</v>
      </c>
      <c r="L260" s="106">
        <f t="shared" si="64"/>
        <v>0</v>
      </c>
      <c r="O260" s="1">
        <v>19.93</v>
      </c>
      <c r="P260" s="112">
        <f t="shared" si="60"/>
        <v>19.93</v>
      </c>
    </row>
    <row r="261" spans="2:16" s="1" customFormat="1" ht="15" customHeight="1" x14ac:dyDescent="0.3">
      <c r="B261" s="4" t="s">
        <v>1582</v>
      </c>
      <c r="C261" s="4" t="s">
        <v>1473</v>
      </c>
      <c r="D261" s="3"/>
      <c r="E261" s="3"/>
      <c r="F261" s="3"/>
      <c r="G261" s="3"/>
      <c r="H261" s="3">
        <f>SUM(H262:H274)</f>
        <v>24522.83</v>
      </c>
      <c r="I261" s="3"/>
      <c r="J261" s="3">
        <f>SUM(J262:J274)</f>
        <v>24522.83</v>
      </c>
      <c r="K261" s="3"/>
      <c r="L261" s="106">
        <f>SUM(L262:L274)</f>
        <v>0</v>
      </c>
      <c r="P261" s="112"/>
    </row>
    <row r="262" spans="2:16" s="1" customFormat="1" ht="15" customHeight="1" x14ac:dyDescent="0.3">
      <c r="B262" s="4" t="s">
        <v>1583</v>
      </c>
      <c r="C262" s="4" t="s">
        <v>1475</v>
      </c>
      <c r="D262" s="3" t="s">
        <v>28</v>
      </c>
      <c r="E262" s="3">
        <v>211</v>
      </c>
      <c r="F262" s="3">
        <v>211</v>
      </c>
      <c r="G262" s="107">
        <v>54.19</v>
      </c>
      <c r="H262" s="107">
        <f t="shared" ref="H262:H274" si="65">+ROUND(+IF(F262="",0,F262*G262),2)</f>
        <v>11434.09</v>
      </c>
      <c r="I262" s="3">
        <v>54.19</v>
      </c>
      <c r="J262" s="3">
        <f t="shared" ref="J262:J274" si="66">+ROUND(+IF(F262="",0,F262*I262),2)</f>
        <v>11434.09</v>
      </c>
      <c r="K262" s="3">
        <f t="shared" ref="K262:K274" si="67">+I262-G262</f>
        <v>0</v>
      </c>
      <c r="L262" s="106">
        <f t="shared" ref="L262:L274" si="68">+J262-H262</f>
        <v>0</v>
      </c>
      <c r="N262" s="1">
        <v>55.26</v>
      </c>
      <c r="O262" s="1">
        <v>54.19</v>
      </c>
      <c r="P262" s="112">
        <f t="shared" si="60"/>
        <v>-1.0700000000000003</v>
      </c>
    </row>
    <row r="263" spans="2:16" s="1" customFormat="1" ht="15" customHeight="1" x14ac:dyDescent="0.3">
      <c r="B263" s="4" t="s">
        <v>1584</v>
      </c>
      <c r="C263" s="4" t="s">
        <v>1585</v>
      </c>
      <c r="D263" s="3" t="s">
        <v>28</v>
      </c>
      <c r="E263" s="3">
        <v>7</v>
      </c>
      <c r="F263" s="3">
        <v>7</v>
      </c>
      <c r="G263" s="107">
        <v>54.19</v>
      </c>
      <c r="H263" s="107">
        <f t="shared" si="65"/>
        <v>379.33</v>
      </c>
      <c r="I263" s="3">
        <v>54.19</v>
      </c>
      <c r="J263" s="3">
        <f t="shared" si="66"/>
        <v>379.33</v>
      </c>
      <c r="K263" s="3">
        <f t="shared" si="67"/>
        <v>0</v>
      </c>
      <c r="L263" s="106">
        <f t="shared" si="68"/>
        <v>0</v>
      </c>
      <c r="N263" s="1">
        <v>55.26</v>
      </c>
      <c r="O263" s="1">
        <v>54.19</v>
      </c>
      <c r="P263" s="112">
        <f t="shared" si="60"/>
        <v>-1.0700000000000003</v>
      </c>
    </row>
    <row r="264" spans="2:16" s="1" customFormat="1" ht="15" customHeight="1" x14ac:dyDescent="0.3">
      <c r="B264" s="4" t="s">
        <v>1586</v>
      </c>
      <c r="C264" s="4" t="s">
        <v>1481</v>
      </c>
      <c r="D264" s="3" t="s">
        <v>28</v>
      </c>
      <c r="E264" s="3">
        <v>76</v>
      </c>
      <c r="F264" s="3">
        <v>0</v>
      </c>
      <c r="G264" s="107">
        <v>25.96</v>
      </c>
      <c r="H264" s="107">
        <f t="shared" si="65"/>
        <v>0</v>
      </c>
      <c r="I264" s="3">
        <v>25.96</v>
      </c>
      <c r="J264" s="3">
        <f t="shared" si="66"/>
        <v>0</v>
      </c>
      <c r="K264" s="3">
        <f t="shared" si="67"/>
        <v>0</v>
      </c>
      <c r="L264" s="106">
        <f t="shared" si="68"/>
        <v>0</v>
      </c>
      <c r="N264" s="1">
        <v>26.23</v>
      </c>
      <c r="O264" s="1">
        <v>25.96</v>
      </c>
      <c r="P264" s="112">
        <f t="shared" si="60"/>
        <v>-0.26999999999999957</v>
      </c>
    </row>
    <row r="265" spans="2:16" s="1" customFormat="1" ht="15" customHeight="1" x14ac:dyDescent="0.3">
      <c r="B265" s="4" t="s">
        <v>1587</v>
      </c>
      <c r="C265" s="4" t="s">
        <v>1588</v>
      </c>
      <c r="D265" s="3" t="s">
        <v>28</v>
      </c>
      <c r="E265" s="3">
        <v>11</v>
      </c>
      <c r="F265" s="3">
        <v>11</v>
      </c>
      <c r="G265" s="107">
        <v>55.47</v>
      </c>
      <c r="H265" s="107">
        <f t="shared" si="65"/>
        <v>610.16999999999996</v>
      </c>
      <c r="I265" s="3">
        <v>55.47</v>
      </c>
      <c r="J265" s="3">
        <f t="shared" si="66"/>
        <v>610.16999999999996</v>
      </c>
      <c r="K265" s="3">
        <f t="shared" si="67"/>
        <v>0</v>
      </c>
      <c r="L265" s="106">
        <f t="shared" si="68"/>
        <v>0</v>
      </c>
      <c r="N265" s="1">
        <v>57.06</v>
      </c>
      <c r="O265" s="1">
        <v>55.47</v>
      </c>
      <c r="P265" s="112">
        <f t="shared" si="60"/>
        <v>-1.5900000000000034</v>
      </c>
    </row>
    <row r="266" spans="2:16" s="1" customFormat="1" ht="15" customHeight="1" x14ac:dyDescent="0.3">
      <c r="B266" s="4" t="s">
        <v>1589</v>
      </c>
      <c r="C266" s="4" t="s">
        <v>1487</v>
      </c>
      <c r="D266" s="3" t="s">
        <v>28</v>
      </c>
      <c r="E266" s="3">
        <v>8</v>
      </c>
      <c r="F266" s="3">
        <v>8</v>
      </c>
      <c r="G266" s="107">
        <v>57.47</v>
      </c>
      <c r="H266" s="107">
        <f t="shared" si="65"/>
        <v>459.76</v>
      </c>
      <c r="I266" s="3">
        <v>57.47</v>
      </c>
      <c r="J266" s="3">
        <f t="shared" si="66"/>
        <v>459.76</v>
      </c>
      <c r="K266" s="3">
        <f t="shared" si="67"/>
        <v>0</v>
      </c>
      <c r="L266" s="106">
        <f t="shared" si="68"/>
        <v>0</v>
      </c>
      <c r="N266" s="1">
        <v>59.06</v>
      </c>
      <c r="O266" s="1">
        <v>57.47</v>
      </c>
      <c r="P266" s="112">
        <f t="shared" si="60"/>
        <v>-1.5900000000000034</v>
      </c>
    </row>
    <row r="267" spans="2:16" s="1" customFormat="1" ht="15" customHeight="1" x14ac:dyDescent="0.3">
      <c r="B267" s="4" t="s">
        <v>1590</v>
      </c>
      <c r="C267" s="4" t="s">
        <v>1591</v>
      </c>
      <c r="D267" s="3" t="s">
        <v>28</v>
      </c>
      <c r="E267" s="3">
        <v>4</v>
      </c>
      <c r="F267" s="3">
        <v>4</v>
      </c>
      <c r="G267" s="107">
        <v>66.47</v>
      </c>
      <c r="H267" s="107">
        <f t="shared" si="65"/>
        <v>265.88</v>
      </c>
      <c r="I267" s="3">
        <v>66.47</v>
      </c>
      <c r="J267" s="3">
        <f t="shared" si="66"/>
        <v>265.88</v>
      </c>
      <c r="K267" s="3">
        <f t="shared" si="67"/>
        <v>0</v>
      </c>
      <c r="L267" s="106">
        <f t="shared" si="68"/>
        <v>0</v>
      </c>
      <c r="N267" s="1">
        <v>68.06</v>
      </c>
      <c r="O267" s="1">
        <v>66.47</v>
      </c>
      <c r="P267" s="112">
        <f t="shared" si="60"/>
        <v>-1.5900000000000034</v>
      </c>
    </row>
    <row r="268" spans="2:16" s="1" customFormat="1" ht="15" customHeight="1" x14ac:dyDescent="0.3">
      <c r="B268" s="4" t="s">
        <v>1592</v>
      </c>
      <c r="C268" s="4" t="s">
        <v>1491</v>
      </c>
      <c r="D268" s="3" t="s">
        <v>28</v>
      </c>
      <c r="E268" s="3">
        <v>6</v>
      </c>
      <c r="F268" s="3">
        <v>6</v>
      </c>
      <c r="G268" s="107">
        <v>62.47</v>
      </c>
      <c r="H268" s="107">
        <f t="shared" si="65"/>
        <v>374.82</v>
      </c>
      <c r="I268" s="3">
        <v>62.47</v>
      </c>
      <c r="J268" s="3">
        <f t="shared" si="66"/>
        <v>374.82</v>
      </c>
      <c r="K268" s="3">
        <f t="shared" si="67"/>
        <v>0</v>
      </c>
      <c r="L268" s="106">
        <f t="shared" si="68"/>
        <v>0</v>
      </c>
      <c r="N268" s="1">
        <v>64.06</v>
      </c>
      <c r="O268" s="1">
        <v>62.47</v>
      </c>
      <c r="P268" s="112">
        <f t="shared" si="60"/>
        <v>-1.5900000000000034</v>
      </c>
    </row>
    <row r="269" spans="2:16" s="1" customFormat="1" ht="15" customHeight="1" x14ac:dyDescent="0.3">
      <c r="B269" s="4" t="s">
        <v>1593</v>
      </c>
      <c r="C269" s="4" t="s">
        <v>1594</v>
      </c>
      <c r="D269" s="3" t="s">
        <v>28</v>
      </c>
      <c r="E269" s="3">
        <v>4</v>
      </c>
      <c r="F269" s="3">
        <v>4</v>
      </c>
      <c r="G269" s="107">
        <v>68.47</v>
      </c>
      <c r="H269" s="107">
        <f t="shared" si="65"/>
        <v>273.88</v>
      </c>
      <c r="I269" s="3">
        <v>68.47</v>
      </c>
      <c r="J269" s="3">
        <f t="shared" si="66"/>
        <v>273.88</v>
      </c>
      <c r="K269" s="3">
        <f t="shared" si="67"/>
        <v>0</v>
      </c>
      <c r="L269" s="106">
        <f t="shared" si="68"/>
        <v>0</v>
      </c>
      <c r="N269" s="1">
        <v>70.06</v>
      </c>
      <c r="O269" s="1">
        <v>68.47</v>
      </c>
      <c r="P269" s="112">
        <f t="shared" si="60"/>
        <v>-1.5900000000000034</v>
      </c>
    </row>
    <row r="270" spans="2:16" s="1" customFormat="1" ht="15" customHeight="1" x14ac:dyDescent="0.3">
      <c r="B270" s="4" t="s">
        <v>1595</v>
      </c>
      <c r="C270" s="4" t="s">
        <v>1596</v>
      </c>
      <c r="D270" s="3" t="s">
        <v>28</v>
      </c>
      <c r="E270" s="3">
        <v>2</v>
      </c>
      <c r="F270" s="3">
        <v>2</v>
      </c>
      <c r="G270" s="107">
        <v>65.47</v>
      </c>
      <c r="H270" s="107">
        <f t="shared" si="65"/>
        <v>130.94</v>
      </c>
      <c r="I270" s="3">
        <v>65.47</v>
      </c>
      <c r="J270" s="3">
        <f t="shared" si="66"/>
        <v>130.94</v>
      </c>
      <c r="K270" s="3">
        <f t="shared" si="67"/>
        <v>0</v>
      </c>
      <c r="L270" s="106">
        <f t="shared" si="68"/>
        <v>0</v>
      </c>
      <c r="N270" s="1">
        <v>67.06</v>
      </c>
      <c r="O270" s="1">
        <v>65.47</v>
      </c>
      <c r="P270" s="112">
        <f t="shared" si="60"/>
        <v>-1.5900000000000034</v>
      </c>
    </row>
    <row r="271" spans="2:16" s="1" customFormat="1" ht="15" customHeight="1" x14ac:dyDescent="0.3">
      <c r="B271" s="4" t="s">
        <v>1597</v>
      </c>
      <c r="C271" s="4" t="s">
        <v>1493</v>
      </c>
      <c r="D271" s="3" t="s">
        <v>28</v>
      </c>
      <c r="E271" s="3">
        <v>2</v>
      </c>
      <c r="F271" s="3">
        <v>2</v>
      </c>
      <c r="G271" s="107">
        <v>197.33</v>
      </c>
      <c r="H271" s="107">
        <f t="shared" si="65"/>
        <v>394.66</v>
      </c>
      <c r="I271" s="3">
        <v>197.33</v>
      </c>
      <c r="J271" s="3">
        <f t="shared" si="66"/>
        <v>394.66</v>
      </c>
      <c r="K271" s="3">
        <f t="shared" si="67"/>
        <v>0</v>
      </c>
      <c r="L271" s="106">
        <f t="shared" si="68"/>
        <v>0</v>
      </c>
      <c r="N271" s="1">
        <v>205.32</v>
      </c>
      <c r="O271" s="1">
        <v>197.33</v>
      </c>
      <c r="P271" s="112">
        <f t="shared" si="60"/>
        <v>-7.9899999999999807</v>
      </c>
    </row>
    <row r="272" spans="2:16" s="1" customFormat="1" ht="15" customHeight="1" x14ac:dyDescent="0.3">
      <c r="B272" s="4" t="s">
        <v>7989</v>
      </c>
      <c r="C272" s="4" t="s">
        <v>7912</v>
      </c>
      <c r="D272" s="3" t="s">
        <v>28</v>
      </c>
      <c r="E272" s="3">
        <v>140</v>
      </c>
      <c r="F272" s="3">
        <v>140</v>
      </c>
      <c r="G272" s="107">
        <v>42.91</v>
      </c>
      <c r="H272" s="107">
        <f t="shared" si="65"/>
        <v>6007.4</v>
      </c>
      <c r="I272" s="3">
        <v>42.91</v>
      </c>
      <c r="J272" s="3">
        <f t="shared" si="66"/>
        <v>6007.4</v>
      </c>
      <c r="K272" s="3">
        <f t="shared" si="67"/>
        <v>0</v>
      </c>
      <c r="L272" s="106">
        <f t="shared" si="68"/>
        <v>0</v>
      </c>
      <c r="O272" s="1">
        <v>42.91</v>
      </c>
      <c r="P272" s="112">
        <f t="shared" ref="P272:P335" si="69">+O272-N272</f>
        <v>42.91</v>
      </c>
    </row>
    <row r="273" spans="2:16" s="1" customFormat="1" ht="15" customHeight="1" x14ac:dyDescent="0.3">
      <c r="B273" s="4" t="s">
        <v>7990</v>
      </c>
      <c r="C273" s="4" t="s">
        <v>7914</v>
      </c>
      <c r="D273" s="3" t="s">
        <v>28</v>
      </c>
      <c r="E273" s="3">
        <v>70</v>
      </c>
      <c r="F273" s="3">
        <v>70</v>
      </c>
      <c r="G273" s="107">
        <v>45.91</v>
      </c>
      <c r="H273" s="107">
        <f t="shared" si="65"/>
        <v>3213.7</v>
      </c>
      <c r="I273" s="3">
        <v>45.91</v>
      </c>
      <c r="J273" s="3">
        <f t="shared" si="66"/>
        <v>3213.7</v>
      </c>
      <c r="K273" s="3">
        <f t="shared" si="67"/>
        <v>0</v>
      </c>
      <c r="L273" s="106">
        <f t="shared" si="68"/>
        <v>0</v>
      </c>
      <c r="O273" s="1">
        <v>45.91</v>
      </c>
      <c r="P273" s="112">
        <f t="shared" si="69"/>
        <v>45.91</v>
      </c>
    </row>
    <row r="274" spans="2:16" s="1" customFormat="1" ht="15" customHeight="1" x14ac:dyDescent="0.3">
      <c r="B274" s="4" t="s">
        <v>7991</v>
      </c>
      <c r="C274" s="4" t="s">
        <v>7918</v>
      </c>
      <c r="D274" s="3" t="s">
        <v>28</v>
      </c>
      <c r="E274" s="3">
        <v>20</v>
      </c>
      <c r="F274" s="3">
        <v>20</v>
      </c>
      <c r="G274" s="107">
        <v>48.91</v>
      </c>
      <c r="H274" s="107">
        <f t="shared" si="65"/>
        <v>978.2</v>
      </c>
      <c r="I274" s="3">
        <v>48.91</v>
      </c>
      <c r="J274" s="3">
        <f t="shared" si="66"/>
        <v>978.2</v>
      </c>
      <c r="K274" s="3">
        <f t="shared" si="67"/>
        <v>0</v>
      </c>
      <c r="L274" s="106">
        <f t="shared" si="68"/>
        <v>0</v>
      </c>
      <c r="O274" s="1">
        <v>48.91</v>
      </c>
      <c r="P274" s="112">
        <f t="shared" si="69"/>
        <v>48.91</v>
      </c>
    </row>
    <row r="275" spans="2:16" s="1" customFormat="1" ht="25.2" customHeight="1" x14ac:dyDescent="0.3">
      <c r="B275" s="12" t="s">
        <v>1598</v>
      </c>
      <c r="C275" s="12" t="s">
        <v>1497</v>
      </c>
      <c r="D275" s="13"/>
      <c r="E275" s="13"/>
      <c r="F275" s="13"/>
      <c r="G275" s="13"/>
      <c r="H275" s="13">
        <f>SUM(H276:H291)</f>
        <v>39654.61</v>
      </c>
      <c r="I275" s="13"/>
      <c r="J275" s="13">
        <f>SUM(J276:J291)</f>
        <v>39654.61</v>
      </c>
      <c r="K275" s="13"/>
      <c r="L275" s="13">
        <f>SUM(L276:L291)</f>
        <v>0</v>
      </c>
      <c r="P275" s="112"/>
    </row>
    <row r="276" spans="2:16" s="1" customFormat="1" ht="15" customHeight="1" x14ac:dyDescent="0.3">
      <c r="B276" s="4" t="s">
        <v>1599</v>
      </c>
      <c r="C276" s="4" t="s">
        <v>1600</v>
      </c>
      <c r="D276" s="3" t="s">
        <v>28</v>
      </c>
      <c r="E276" s="3">
        <v>189</v>
      </c>
      <c r="F276" s="3">
        <v>0</v>
      </c>
      <c r="G276" s="107">
        <v>226.69</v>
      </c>
      <c r="H276" s="107">
        <f t="shared" ref="H276:H291" si="70">+ROUND(+IF(F276="",0,F276*G276),2)</f>
        <v>0</v>
      </c>
      <c r="I276" s="3">
        <v>226.69</v>
      </c>
      <c r="J276" s="3">
        <f t="shared" ref="J276:J291" si="71">+ROUND(+IF(F276="",0,F276*I276),2)</f>
        <v>0</v>
      </c>
      <c r="K276" s="3">
        <f t="shared" ref="K276:K291" si="72">+I276-G276</f>
        <v>0</v>
      </c>
      <c r="L276" s="106">
        <f t="shared" ref="L276:L291" si="73">+J276-H276</f>
        <v>0</v>
      </c>
      <c r="N276" s="1">
        <v>227.95</v>
      </c>
      <c r="O276" s="1">
        <v>226.69</v>
      </c>
      <c r="P276" s="112">
        <f t="shared" si="69"/>
        <v>-1.2599999999999909</v>
      </c>
    </row>
    <row r="277" spans="2:16" s="1" customFormat="1" ht="15" customHeight="1" x14ac:dyDescent="0.3">
      <c r="B277" s="4" t="s">
        <v>1601</v>
      </c>
      <c r="C277" s="4" t="s">
        <v>1602</v>
      </c>
      <c r="D277" s="3" t="s">
        <v>28</v>
      </c>
      <c r="E277" s="3">
        <v>22</v>
      </c>
      <c r="F277" s="3">
        <v>0</v>
      </c>
      <c r="G277" s="107">
        <v>101.16</v>
      </c>
      <c r="H277" s="107">
        <f t="shared" si="70"/>
        <v>0</v>
      </c>
      <c r="I277" s="3">
        <v>101.16</v>
      </c>
      <c r="J277" s="3">
        <f t="shared" si="71"/>
        <v>0</v>
      </c>
      <c r="K277" s="3">
        <f t="shared" si="72"/>
        <v>0</v>
      </c>
      <c r="L277" s="106">
        <f t="shared" si="73"/>
        <v>0</v>
      </c>
      <c r="N277" s="1">
        <v>102.42</v>
      </c>
      <c r="O277" s="1">
        <v>101.16</v>
      </c>
      <c r="P277" s="112">
        <f t="shared" si="69"/>
        <v>-1.2600000000000051</v>
      </c>
    </row>
    <row r="278" spans="2:16" s="1" customFormat="1" ht="15" customHeight="1" x14ac:dyDescent="0.3">
      <c r="B278" s="4" t="s">
        <v>1603</v>
      </c>
      <c r="C278" s="4" t="s">
        <v>1604</v>
      </c>
      <c r="D278" s="3" t="s">
        <v>28</v>
      </c>
      <c r="E278" s="3">
        <v>7</v>
      </c>
      <c r="F278" s="3">
        <v>0</v>
      </c>
      <c r="G278" s="107">
        <v>112.14</v>
      </c>
      <c r="H278" s="107">
        <f t="shared" si="70"/>
        <v>0</v>
      </c>
      <c r="I278" s="3">
        <v>112.14</v>
      </c>
      <c r="J278" s="3">
        <f t="shared" si="71"/>
        <v>0</v>
      </c>
      <c r="K278" s="3">
        <f t="shared" si="72"/>
        <v>0</v>
      </c>
      <c r="L278" s="106">
        <f t="shared" si="73"/>
        <v>0</v>
      </c>
      <c r="N278" s="1">
        <v>113.4</v>
      </c>
      <c r="O278" s="1">
        <v>112.14</v>
      </c>
      <c r="P278" s="112">
        <f t="shared" si="69"/>
        <v>-1.2600000000000051</v>
      </c>
    </row>
    <row r="279" spans="2:16" s="1" customFormat="1" ht="15" customHeight="1" x14ac:dyDescent="0.3">
      <c r="B279" s="4" t="s">
        <v>1605</v>
      </c>
      <c r="C279" s="4" t="s">
        <v>1606</v>
      </c>
      <c r="D279" s="3" t="s">
        <v>28</v>
      </c>
      <c r="E279" s="3">
        <v>3</v>
      </c>
      <c r="F279" s="3">
        <v>0</v>
      </c>
      <c r="G279" s="107">
        <v>217.14</v>
      </c>
      <c r="H279" s="107">
        <f t="shared" si="70"/>
        <v>0</v>
      </c>
      <c r="I279" s="3">
        <v>217.14</v>
      </c>
      <c r="J279" s="3">
        <f t="shared" si="71"/>
        <v>0</v>
      </c>
      <c r="K279" s="3">
        <f t="shared" si="72"/>
        <v>0</v>
      </c>
      <c r="L279" s="106">
        <f t="shared" si="73"/>
        <v>0</v>
      </c>
      <c r="N279" s="1">
        <v>218.4</v>
      </c>
      <c r="O279" s="1">
        <v>217.14</v>
      </c>
      <c r="P279" s="112">
        <f t="shared" si="69"/>
        <v>-1.2600000000000193</v>
      </c>
    </row>
    <row r="280" spans="2:16" s="1" customFormat="1" ht="15" customHeight="1" x14ac:dyDescent="0.3">
      <c r="B280" s="4" t="s">
        <v>1607</v>
      </c>
      <c r="C280" s="4" t="s">
        <v>1608</v>
      </c>
      <c r="D280" s="3" t="s">
        <v>28</v>
      </c>
      <c r="E280" s="3">
        <v>4</v>
      </c>
      <c r="F280" s="3">
        <v>0</v>
      </c>
      <c r="G280" s="107">
        <v>484.14</v>
      </c>
      <c r="H280" s="107">
        <f t="shared" si="70"/>
        <v>0</v>
      </c>
      <c r="I280" s="3">
        <v>484.14</v>
      </c>
      <c r="J280" s="3">
        <f t="shared" si="71"/>
        <v>0</v>
      </c>
      <c r="K280" s="3">
        <f t="shared" si="72"/>
        <v>0</v>
      </c>
      <c r="L280" s="106">
        <f t="shared" si="73"/>
        <v>0</v>
      </c>
      <c r="N280" s="1">
        <v>485.7</v>
      </c>
      <c r="O280" s="1">
        <v>484.14</v>
      </c>
      <c r="P280" s="112">
        <f t="shared" si="69"/>
        <v>-1.5600000000000023</v>
      </c>
    </row>
    <row r="281" spans="2:16" s="1" customFormat="1" ht="15" customHeight="1" x14ac:dyDescent="0.3">
      <c r="B281" s="4" t="s">
        <v>1609</v>
      </c>
      <c r="C281" s="4" t="s">
        <v>1610</v>
      </c>
      <c r="D281" s="3" t="s">
        <v>28</v>
      </c>
      <c r="E281" s="3">
        <v>4</v>
      </c>
      <c r="F281" s="3">
        <v>0</v>
      </c>
      <c r="G281" s="107">
        <v>1026.53</v>
      </c>
      <c r="H281" s="107">
        <f t="shared" si="70"/>
        <v>0</v>
      </c>
      <c r="I281" s="3">
        <v>1026.53</v>
      </c>
      <c r="J281" s="3">
        <f t="shared" si="71"/>
        <v>0</v>
      </c>
      <c r="K281" s="3">
        <f t="shared" si="72"/>
        <v>0</v>
      </c>
      <c r="L281" s="106">
        <f t="shared" si="73"/>
        <v>0</v>
      </c>
      <c r="N281" s="1">
        <v>1028.0899999999999</v>
      </c>
      <c r="O281" s="1">
        <v>1026.53</v>
      </c>
      <c r="P281" s="112">
        <f t="shared" si="69"/>
        <v>-1.5599999999999454</v>
      </c>
    </row>
    <row r="282" spans="2:16" s="1" customFormat="1" ht="15" customHeight="1" x14ac:dyDescent="0.3">
      <c r="B282" s="4" t="s">
        <v>1611</v>
      </c>
      <c r="C282" s="4" t="s">
        <v>1612</v>
      </c>
      <c r="D282" s="3" t="s">
        <v>28</v>
      </c>
      <c r="E282" s="3">
        <v>27</v>
      </c>
      <c r="F282" s="3">
        <v>27</v>
      </c>
      <c r="G282" s="107">
        <v>137.06</v>
      </c>
      <c r="H282" s="107">
        <f t="shared" si="70"/>
        <v>3700.62</v>
      </c>
      <c r="I282" s="3">
        <v>137.06</v>
      </c>
      <c r="J282" s="3">
        <f t="shared" si="71"/>
        <v>3700.62</v>
      </c>
      <c r="K282" s="3">
        <f t="shared" si="72"/>
        <v>0</v>
      </c>
      <c r="L282" s="106">
        <f t="shared" si="73"/>
        <v>0</v>
      </c>
      <c r="N282" s="1">
        <v>138.38999999999999</v>
      </c>
      <c r="O282" s="1">
        <v>137.06</v>
      </c>
      <c r="P282" s="112">
        <f t="shared" si="69"/>
        <v>-1.3299999999999841</v>
      </c>
    </row>
    <row r="283" spans="2:16" s="1" customFormat="1" ht="15" customHeight="1" x14ac:dyDescent="0.3">
      <c r="B283" s="4" t="s">
        <v>1613</v>
      </c>
      <c r="C283" s="4" t="s">
        <v>1614</v>
      </c>
      <c r="D283" s="3" t="s">
        <v>28</v>
      </c>
      <c r="E283" s="3">
        <v>9</v>
      </c>
      <c r="F283" s="3">
        <v>9</v>
      </c>
      <c r="G283" s="107">
        <v>167.06</v>
      </c>
      <c r="H283" s="107">
        <f t="shared" si="70"/>
        <v>1503.54</v>
      </c>
      <c r="I283" s="3">
        <v>167.06</v>
      </c>
      <c r="J283" s="3">
        <f t="shared" si="71"/>
        <v>1503.54</v>
      </c>
      <c r="K283" s="3">
        <f t="shared" si="72"/>
        <v>0</v>
      </c>
      <c r="L283" s="106">
        <f t="shared" si="73"/>
        <v>0</v>
      </c>
      <c r="N283" s="1">
        <v>168.39</v>
      </c>
      <c r="O283" s="1">
        <v>167.06</v>
      </c>
      <c r="P283" s="112">
        <f t="shared" si="69"/>
        <v>-1.3299999999999841</v>
      </c>
    </row>
    <row r="284" spans="2:16" s="1" customFormat="1" ht="15" customHeight="1" x14ac:dyDescent="0.3">
      <c r="B284" s="4" t="s">
        <v>7992</v>
      </c>
      <c r="C284" s="4" t="s">
        <v>7926</v>
      </c>
      <c r="D284" s="3" t="s">
        <v>28</v>
      </c>
      <c r="E284" s="3">
        <v>185</v>
      </c>
      <c r="F284" s="3">
        <v>185</v>
      </c>
      <c r="G284" s="107">
        <v>94.24</v>
      </c>
      <c r="H284" s="107">
        <f t="shared" si="70"/>
        <v>17434.400000000001</v>
      </c>
      <c r="I284" s="3">
        <v>94.24</v>
      </c>
      <c r="J284" s="3">
        <f t="shared" si="71"/>
        <v>17434.400000000001</v>
      </c>
      <c r="K284" s="3">
        <f t="shared" si="72"/>
        <v>0</v>
      </c>
      <c r="L284" s="106">
        <f t="shared" si="73"/>
        <v>0</v>
      </c>
      <c r="O284" s="1">
        <v>75.42</v>
      </c>
      <c r="P284" s="112">
        <f t="shared" si="69"/>
        <v>75.42</v>
      </c>
    </row>
    <row r="285" spans="2:16" s="1" customFormat="1" ht="15" customHeight="1" x14ac:dyDescent="0.3">
      <c r="B285" s="4" t="s">
        <v>7993</v>
      </c>
      <c r="C285" s="4" t="s">
        <v>7928</v>
      </c>
      <c r="D285" s="3" t="s">
        <v>28</v>
      </c>
      <c r="E285" s="3">
        <v>27</v>
      </c>
      <c r="F285" s="3">
        <v>27</v>
      </c>
      <c r="G285" s="107">
        <v>125.27</v>
      </c>
      <c r="H285" s="107">
        <f t="shared" si="70"/>
        <v>3382.29</v>
      </c>
      <c r="I285" s="3">
        <v>125.27</v>
      </c>
      <c r="J285" s="3">
        <f t="shared" si="71"/>
        <v>3382.29</v>
      </c>
      <c r="K285" s="3">
        <f t="shared" si="72"/>
        <v>0</v>
      </c>
      <c r="L285" s="106">
        <f t="shared" si="73"/>
        <v>0</v>
      </c>
      <c r="O285" s="1">
        <v>106.45</v>
      </c>
      <c r="P285" s="112">
        <f t="shared" si="69"/>
        <v>106.45</v>
      </c>
    </row>
    <row r="286" spans="2:16" s="1" customFormat="1" ht="15" customHeight="1" x14ac:dyDescent="0.3">
      <c r="B286" s="4" t="s">
        <v>7994</v>
      </c>
      <c r="C286" s="4" t="s">
        <v>7930</v>
      </c>
      <c r="D286" s="3" t="s">
        <v>28</v>
      </c>
      <c r="E286" s="3">
        <v>16</v>
      </c>
      <c r="F286" s="3">
        <v>16</v>
      </c>
      <c r="G286" s="107">
        <v>211.51</v>
      </c>
      <c r="H286" s="107">
        <f t="shared" si="70"/>
        <v>3384.16</v>
      </c>
      <c r="I286" s="3">
        <v>211.51</v>
      </c>
      <c r="J286" s="3">
        <f t="shared" si="71"/>
        <v>3384.16</v>
      </c>
      <c r="K286" s="3">
        <f t="shared" si="72"/>
        <v>0</v>
      </c>
      <c r="L286" s="106">
        <f t="shared" si="73"/>
        <v>0</v>
      </c>
      <c r="O286" s="1">
        <v>192.69</v>
      </c>
      <c r="P286" s="112">
        <f t="shared" si="69"/>
        <v>192.69</v>
      </c>
    </row>
    <row r="287" spans="2:16" s="1" customFormat="1" ht="15" customHeight="1" x14ac:dyDescent="0.3">
      <c r="B287" s="4" t="s">
        <v>7995</v>
      </c>
      <c r="C287" s="4" t="s">
        <v>7932</v>
      </c>
      <c r="D287" s="3" t="s">
        <v>28</v>
      </c>
      <c r="E287" s="3">
        <v>4</v>
      </c>
      <c r="F287" s="3">
        <v>4</v>
      </c>
      <c r="G287" s="107">
        <v>205.11</v>
      </c>
      <c r="H287" s="107">
        <f t="shared" si="70"/>
        <v>820.44</v>
      </c>
      <c r="I287" s="3">
        <v>205.11</v>
      </c>
      <c r="J287" s="3">
        <f t="shared" si="71"/>
        <v>820.44</v>
      </c>
      <c r="K287" s="3">
        <f t="shared" si="72"/>
        <v>0</v>
      </c>
      <c r="L287" s="106">
        <f t="shared" si="73"/>
        <v>0</v>
      </c>
      <c r="O287" s="1">
        <v>186.29</v>
      </c>
      <c r="P287" s="112">
        <f t="shared" si="69"/>
        <v>186.29</v>
      </c>
    </row>
    <row r="288" spans="2:16" s="1" customFormat="1" ht="15" customHeight="1" x14ac:dyDescent="0.3">
      <c r="B288" s="4" t="s">
        <v>7996</v>
      </c>
      <c r="C288" s="4" t="s">
        <v>7934</v>
      </c>
      <c r="D288" s="3" t="s">
        <v>28</v>
      </c>
      <c r="E288" s="3">
        <v>6</v>
      </c>
      <c r="F288" s="3">
        <v>6</v>
      </c>
      <c r="G288" s="107">
        <v>266.58</v>
      </c>
      <c r="H288" s="107">
        <f t="shared" si="70"/>
        <v>1599.48</v>
      </c>
      <c r="I288" s="3">
        <v>266.58</v>
      </c>
      <c r="J288" s="3">
        <f t="shared" si="71"/>
        <v>1599.48</v>
      </c>
      <c r="K288" s="3">
        <f t="shared" si="72"/>
        <v>0</v>
      </c>
      <c r="L288" s="106">
        <f t="shared" si="73"/>
        <v>0</v>
      </c>
      <c r="O288" s="1">
        <v>247.76</v>
      </c>
      <c r="P288" s="112">
        <f t="shared" si="69"/>
        <v>247.76</v>
      </c>
    </row>
    <row r="289" spans="2:16" s="1" customFormat="1" ht="15" customHeight="1" x14ac:dyDescent="0.3">
      <c r="B289" s="4" t="s">
        <v>7997</v>
      </c>
      <c r="C289" s="4" t="s">
        <v>7936</v>
      </c>
      <c r="D289" s="3" t="s">
        <v>28</v>
      </c>
      <c r="E289" s="3">
        <v>4</v>
      </c>
      <c r="F289" s="3">
        <v>4</v>
      </c>
      <c r="G289" s="107">
        <v>582.23</v>
      </c>
      <c r="H289" s="107">
        <f t="shared" si="70"/>
        <v>2328.92</v>
      </c>
      <c r="I289" s="3">
        <v>582.23</v>
      </c>
      <c r="J289" s="3">
        <f t="shared" si="71"/>
        <v>2328.92</v>
      </c>
      <c r="K289" s="3">
        <f t="shared" si="72"/>
        <v>0</v>
      </c>
      <c r="L289" s="106">
        <f t="shared" si="73"/>
        <v>0</v>
      </c>
      <c r="O289" s="1">
        <v>563.41</v>
      </c>
      <c r="P289" s="112">
        <f t="shared" si="69"/>
        <v>563.41</v>
      </c>
    </row>
    <row r="290" spans="2:16" s="1" customFormat="1" ht="15" customHeight="1" x14ac:dyDescent="0.3">
      <c r="B290" s="4" t="s">
        <v>7998</v>
      </c>
      <c r="C290" s="4" t="s">
        <v>7938</v>
      </c>
      <c r="D290" s="3" t="s">
        <v>28</v>
      </c>
      <c r="E290" s="3">
        <v>1</v>
      </c>
      <c r="F290" s="3">
        <v>1</v>
      </c>
      <c r="G290" s="107">
        <v>1066.19</v>
      </c>
      <c r="H290" s="107">
        <f t="shared" si="70"/>
        <v>1066.19</v>
      </c>
      <c r="I290" s="3">
        <v>1066.19</v>
      </c>
      <c r="J290" s="3">
        <f t="shared" si="71"/>
        <v>1066.19</v>
      </c>
      <c r="K290" s="3">
        <f t="shared" si="72"/>
        <v>0</v>
      </c>
      <c r="L290" s="106">
        <f t="shared" si="73"/>
        <v>0</v>
      </c>
      <c r="O290" s="1">
        <v>1039.53</v>
      </c>
      <c r="P290" s="112">
        <f t="shared" si="69"/>
        <v>1039.53</v>
      </c>
    </row>
    <row r="291" spans="2:16" s="1" customFormat="1" ht="15" customHeight="1" x14ac:dyDescent="0.3">
      <c r="B291" s="4" t="s">
        <v>7999</v>
      </c>
      <c r="C291" s="4" t="s">
        <v>7940</v>
      </c>
      <c r="D291" s="3" t="s">
        <v>28</v>
      </c>
      <c r="E291" s="3">
        <v>3</v>
      </c>
      <c r="F291" s="3">
        <v>3</v>
      </c>
      <c r="G291" s="107">
        <v>1478.19</v>
      </c>
      <c r="H291" s="107">
        <f t="shared" si="70"/>
        <v>4434.57</v>
      </c>
      <c r="I291" s="3">
        <v>1478.19</v>
      </c>
      <c r="J291" s="3">
        <f t="shared" si="71"/>
        <v>4434.57</v>
      </c>
      <c r="K291" s="3">
        <f t="shared" si="72"/>
        <v>0</v>
      </c>
      <c r="L291" s="106">
        <f t="shared" si="73"/>
        <v>0</v>
      </c>
      <c r="O291" s="1">
        <v>1451.53</v>
      </c>
      <c r="P291" s="112">
        <f t="shared" si="69"/>
        <v>1451.53</v>
      </c>
    </row>
    <row r="292" spans="2:16" s="1" customFormat="1" ht="25.2" customHeight="1" x14ac:dyDescent="0.3">
      <c r="B292" s="12" t="s">
        <v>1615</v>
      </c>
      <c r="C292" s="12" t="s">
        <v>1616</v>
      </c>
      <c r="D292" s="13"/>
      <c r="E292" s="13"/>
      <c r="F292" s="13"/>
      <c r="G292" s="13"/>
      <c r="H292" s="13">
        <f>SUM(H293)</f>
        <v>46465.49</v>
      </c>
      <c r="I292" s="13"/>
      <c r="J292" s="13">
        <f>SUM(J293)</f>
        <v>46465.49</v>
      </c>
      <c r="K292" s="13"/>
      <c r="L292" s="13">
        <f>SUM(L293)</f>
        <v>0</v>
      </c>
      <c r="P292" s="112"/>
    </row>
    <row r="293" spans="2:16" s="1" customFormat="1" ht="15" customHeight="1" x14ac:dyDescent="0.3">
      <c r="B293" s="4" t="s">
        <v>1617</v>
      </c>
      <c r="C293" s="4" t="s">
        <v>1618</v>
      </c>
      <c r="D293" s="3" t="s">
        <v>42</v>
      </c>
      <c r="E293" s="3">
        <v>1</v>
      </c>
      <c r="F293" s="3">
        <v>1</v>
      </c>
      <c r="G293" s="107">
        <v>46465.49</v>
      </c>
      <c r="H293" s="107">
        <f t="shared" ref="H293" si="74">+ROUND(+IF(F293="",0,F293*G293),2)</f>
        <v>46465.49</v>
      </c>
      <c r="I293" s="3">
        <v>46465.49</v>
      </c>
      <c r="J293" s="3">
        <f t="shared" ref="J293" si="75">+ROUND(+IF(F293="",0,F293*I293),2)</f>
        <v>46465.49</v>
      </c>
      <c r="K293" s="3">
        <f t="shared" ref="K293" si="76">+I293-G293</f>
        <v>0</v>
      </c>
      <c r="L293" s="106">
        <f t="shared" ref="L293" si="77">+J293-H293</f>
        <v>0</v>
      </c>
      <c r="N293" s="1">
        <v>46671.49</v>
      </c>
      <c r="O293" s="1">
        <v>46465.49</v>
      </c>
      <c r="P293" s="112">
        <f t="shared" si="69"/>
        <v>-206</v>
      </c>
    </row>
    <row r="294" spans="2:16" s="1" customFormat="1" ht="25.2" customHeight="1" x14ac:dyDescent="0.3">
      <c r="B294" s="12" t="s">
        <v>1619</v>
      </c>
      <c r="C294" s="12" t="s">
        <v>1523</v>
      </c>
      <c r="D294" s="13"/>
      <c r="E294" s="13"/>
      <c r="F294" s="13"/>
      <c r="G294" s="13"/>
      <c r="H294" s="13">
        <f>SUM(H295)</f>
        <v>14806.82</v>
      </c>
      <c r="I294" s="13"/>
      <c r="J294" s="13">
        <f>SUM(J295)</f>
        <v>14806.82</v>
      </c>
      <c r="K294" s="13"/>
      <c r="L294" s="13">
        <f>SUM(L295)</f>
        <v>0</v>
      </c>
      <c r="P294" s="112"/>
    </row>
    <row r="295" spans="2:16" s="1" customFormat="1" ht="15" customHeight="1" x14ac:dyDescent="0.3">
      <c r="B295" s="4" t="s">
        <v>1620</v>
      </c>
      <c r="C295" s="4" t="s">
        <v>1621</v>
      </c>
      <c r="D295" s="3" t="s">
        <v>25</v>
      </c>
      <c r="E295" s="3">
        <v>3806.38</v>
      </c>
      <c r="F295" s="3">
        <v>3806.38</v>
      </c>
      <c r="G295" s="107">
        <v>3.89</v>
      </c>
      <c r="H295" s="107">
        <f t="shared" ref="H295" si="78">+ROUND(+IF(F295="",0,F295*G295),2)</f>
        <v>14806.82</v>
      </c>
      <c r="I295" s="3">
        <v>3.89</v>
      </c>
      <c r="J295" s="3">
        <f t="shared" ref="J295" si="79">+ROUND(+IF(F295="",0,F295*I295),2)</f>
        <v>14806.82</v>
      </c>
      <c r="K295" s="3">
        <f t="shared" ref="K295" si="80">+I295-G295</f>
        <v>0</v>
      </c>
      <c r="L295" s="106">
        <f t="shared" ref="L295" si="81">+J295-H295</f>
        <v>0</v>
      </c>
      <c r="N295" s="1">
        <v>3.89</v>
      </c>
      <c r="O295" s="1">
        <v>3.89</v>
      </c>
      <c r="P295" s="112">
        <f t="shared" si="69"/>
        <v>0</v>
      </c>
    </row>
    <row r="296" spans="2:16" s="1" customFormat="1" ht="25.2" customHeight="1" x14ac:dyDescent="0.3">
      <c r="B296" s="12" t="s">
        <v>8000</v>
      </c>
      <c r="C296" s="12" t="s">
        <v>8001</v>
      </c>
      <c r="D296" s="13"/>
      <c r="E296" s="13"/>
      <c r="F296" s="13"/>
      <c r="G296" s="13"/>
      <c r="H296" s="13">
        <f>SUM(H297:H301)</f>
        <v>13753.380000000001</v>
      </c>
      <c r="I296" s="13"/>
      <c r="J296" s="13">
        <f>SUM(J297:J301)</f>
        <v>13753.380000000001</v>
      </c>
      <c r="K296" s="13"/>
      <c r="L296" s="13">
        <f>SUM(L297:L301)</f>
        <v>0</v>
      </c>
      <c r="P296" s="112"/>
    </row>
    <row r="297" spans="2:16" s="1" customFormat="1" ht="15" customHeight="1" x14ac:dyDescent="0.3">
      <c r="B297" s="4" t="s">
        <v>8002</v>
      </c>
      <c r="C297" s="4" t="s">
        <v>8357</v>
      </c>
      <c r="D297" s="3" t="s">
        <v>25</v>
      </c>
      <c r="E297" s="3">
        <v>251.1</v>
      </c>
      <c r="F297" s="3">
        <v>251.1</v>
      </c>
      <c r="G297" s="107">
        <v>19.829999999999998</v>
      </c>
      <c r="H297" s="107">
        <f t="shared" ref="H297:H301" si="82">+ROUND(+IF(F297="",0,F297*G297),2)</f>
        <v>4979.3100000000004</v>
      </c>
      <c r="I297" s="3">
        <v>19.829999999999998</v>
      </c>
      <c r="J297" s="3">
        <f t="shared" ref="J297:J301" si="83">+ROUND(+IF(F297="",0,F297*I297),2)</f>
        <v>4979.3100000000004</v>
      </c>
      <c r="K297" s="3">
        <f t="shared" ref="K297:K301" si="84">+I297-G297</f>
        <v>0</v>
      </c>
      <c r="L297" s="106">
        <f t="shared" ref="L297:L301" si="85">+J297-H297</f>
        <v>0</v>
      </c>
      <c r="O297" s="1">
        <v>19.829999999999998</v>
      </c>
      <c r="P297" s="112">
        <f t="shared" si="69"/>
        <v>19.829999999999998</v>
      </c>
    </row>
    <row r="298" spans="2:16" s="1" customFormat="1" ht="15" customHeight="1" x14ac:dyDescent="0.3">
      <c r="B298" s="4" t="s">
        <v>8003</v>
      </c>
      <c r="C298" s="4" t="s">
        <v>8358</v>
      </c>
      <c r="D298" s="3" t="s">
        <v>25</v>
      </c>
      <c r="E298" s="3">
        <v>218.84</v>
      </c>
      <c r="F298" s="3">
        <v>218.84</v>
      </c>
      <c r="G298" s="107">
        <v>20.83</v>
      </c>
      <c r="H298" s="107">
        <f t="shared" si="82"/>
        <v>4558.4399999999996</v>
      </c>
      <c r="I298" s="3">
        <v>20.83</v>
      </c>
      <c r="J298" s="3">
        <f t="shared" si="83"/>
        <v>4558.4399999999996</v>
      </c>
      <c r="K298" s="3">
        <f t="shared" si="84"/>
        <v>0</v>
      </c>
      <c r="L298" s="106">
        <f t="shared" si="85"/>
        <v>0</v>
      </c>
      <c r="O298" s="1">
        <v>20.83</v>
      </c>
      <c r="P298" s="112">
        <f t="shared" si="69"/>
        <v>20.83</v>
      </c>
    </row>
    <row r="299" spans="2:16" s="1" customFormat="1" ht="15" customHeight="1" x14ac:dyDescent="0.3">
      <c r="B299" s="4" t="s">
        <v>8004</v>
      </c>
      <c r="C299" s="4" t="s">
        <v>8359</v>
      </c>
      <c r="D299" s="3" t="s">
        <v>25</v>
      </c>
      <c r="E299" s="3">
        <v>85.55</v>
      </c>
      <c r="F299" s="3">
        <v>85.55</v>
      </c>
      <c r="G299" s="107">
        <v>22.72</v>
      </c>
      <c r="H299" s="107">
        <f t="shared" si="82"/>
        <v>1943.7</v>
      </c>
      <c r="I299" s="3">
        <v>22.72</v>
      </c>
      <c r="J299" s="3">
        <f t="shared" si="83"/>
        <v>1943.7</v>
      </c>
      <c r="K299" s="3">
        <f t="shared" si="84"/>
        <v>0</v>
      </c>
      <c r="L299" s="106">
        <f t="shared" si="85"/>
        <v>0</v>
      </c>
      <c r="O299" s="1">
        <v>22.72</v>
      </c>
      <c r="P299" s="112">
        <f t="shared" si="69"/>
        <v>22.72</v>
      </c>
    </row>
    <row r="300" spans="2:16" s="1" customFormat="1" ht="15" customHeight="1" x14ac:dyDescent="0.3">
      <c r="B300" s="4" t="s">
        <v>8005</v>
      </c>
      <c r="C300" s="4" t="s">
        <v>8360</v>
      </c>
      <c r="D300" s="3" t="s">
        <v>25</v>
      </c>
      <c r="E300" s="3">
        <v>22.08</v>
      </c>
      <c r="F300" s="3">
        <v>22.08</v>
      </c>
      <c r="G300" s="107">
        <v>24.72</v>
      </c>
      <c r="H300" s="107">
        <f t="shared" si="82"/>
        <v>545.82000000000005</v>
      </c>
      <c r="I300" s="3">
        <v>24.72</v>
      </c>
      <c r="J300" s="3">
        <f t="shared" si="83"/>
        <v>545.82000000000005</v>
      </c>
      <c r="K300" s="3">
        <f t="shared" si="84"/>
        <v>0</v>
      </c>
      <c r="L300" s="106">
        <f t="shared" si="85"/>
        <v>0</v>
      </c>
      <c r="O300" s="1">
        <v>24.72</v>
      </c>
      <c r="P300" s="112">
        <f t="shared" si="69"/>
        <v>24.72</v>
      </c>
    </row>
    <row r="301" spans="2:16" s="1" customFormat="1" ht="15" customHeight="1" x14ac:dyDescent="0.3">
      <c r="B301" s="4" t="s">
        <v>8006</v>
      </c>
      <c r="C301" s="4" t="s">
        <v>8361</v>
      </c>
      <c r="D301" s="3" t="s">
        <v>25</v>
      </c>
      <c r="E301" s="3">
        <v>64.599999999999994</v>
      </c>
      <c r="F301" s="3">
        <v>64.599999999999994</v>
      </c>
      <c r="G301" s="107">
        <v>26.72</v>
      </c>
      <c r="H301" s="107">
        <f t="shared" si="82"/>
        <v>1726.11</v>
      </c>
      <c r="I301" s="3">
        <v>26.72</v>
      </c>
      <c r="J301" s="3">
        <f t="shared" si="83"/>
        <v>1726.11</v>
      </c>
      <c r="K301" s="3">
        <f t="shared" si="84"/>
        <v>0</v>
      </c>
      <c r="L301" s="106">
        <f t="shared" si="85"/>
        <v>0</v>
      </c>
      <c r="O301" s="1">
        <v>26.72</v>
      </c>
      <c r="P301" s="112">
        <f t="shared" si="69"/>
        <v>26.72</v>
      </c>
    </row>
    <row r="302" spans="2:16" s="1" customFormat="1" ht="25.2" customHeight="1" x14ac:dyDescent="0.3">
      <c r="B302" s="12" t="s">
        <v>8007</v>
      </c>
      <c r="C302" s="12" t="s">
        <v>8008</v>
      </c>
      <c r="D302" s="13"/>
      <c r="E302" s="13"/>
      <c r="F302" s="13"/>
      <c r="G302" s="13"/>
      <c r="H302" s="13">
        <f>SUM(H303)</f>
        <v>49593.760000000002</v>
      </c>
      <c r="I302" s="13"/>
      <c r="J302" s="13">
        <f>SUM(J303)</f>
        <v>49593.760000000002</v>
      </c>
      <c r="K302" s="13"/>
      <c r="L302" s="13">
        <f>SUM(L303)</f>
        <v>0</v>
      </c>
      <c r="P302" s="112"/>
    </row>
    <row r="303" spans="2:16" s="1" customFormat="1" ht="15" customHeight="1" x14ac:dyDescent="0.3">
      <c r="B303" s="4" t="s">
        <v>8009</v>
      </c>
      <c r="C303" s="4" t="s">
        <v>8010</v>
      </c>
      <c r="D303" s="3" t="s">
        <v>25</v>
      </c>
      <c r="E303" s="3">
        <v>3847.46</v>
      </c>
      <c r="F303" s="3">
        <v>3847.46</v>
      </c>
      <c r="G303" s="107">
        <v>12.89</v>
      </c>
      <c r="H303" s="107">
        <f t="shared" ref="H303" si="86">+ROUND(+IF(F303="",0,F303*G303),2)</f>
        <v>49593.760000000002</v>
      </c>
      <c r="I303" s="3">
        <v>12.89</v>
      </c>
      <c r="J303" s="3">
        <f t="shared" ref="J303" si="87">+ROUND(+IF(F303="",0,F303*I303),2)</f>
        <v>49593.760000000002</v>
      </c>
      <c r="K303" s="3">
        <f t="shared" ref="K303" si="88">+I303-G303</f>
        <v>0</v>
      </c>
      <c r="L303" s="106">
        <f t="shared" ref="L303" si="89">+J303-H303</f>
        <v>0</v>
      </c>
      <c r="O303" s="1">
        <v>12.89</v>
      </c>
      <c r="P303" s="112">
        <f t="shared" si="69"/>
        <v>12.89</v>
      </c>
    </row>
    <row r="304" spans="2:16" s="1" customFormat="1" ht="25.2" customHeight="1" x14ac:dyDescent="0.3">
      <c r="B304" s="10" t="s">
        <v>1622</v>
      </c>
      <c r="C304" s="10" t="s">
        <v>1623</v>
      </c>
      <c r="D304" s="11"/>
      <c r="E304" s="11"/>
      <c r="F304" s="11"/>
      <c r="G304" s="11"/>
      <c r="H304" s="11">
        <f>+H305+H307+H409+H411+H420+H430+H437+H455+H457+H460</f>
        <v>1541052.26</v>
      </c>
      <c r="I304" s="11"/>
      <c r="J304" s="11">
        <f>+J305+J307+J409+J411+J420+J430+J437+J455+J457+J460</f>
        <v>1541052.26</v>
      </c>
      <c r="K304" s="11"/>
      <c r="L304" s="11">
        <f>+L305+L307+L409+L411+L420+L430+L437+L455+L457+L460</f>
        <v>0</v>
      </c>
      <c r="P304" s="112"/>
    </row>
    <row r="305" spans="2:16" s="1" customFormat="1" ht="25.2" customHeight="1" x14ac:dyDescent="0.3">
      <c r="B305" s="12" t="s">
        <v>1624</v>
      </c>
      <c r="C305" s="12" t="s">
        <v>1625</v>
      </c>
      <c r="D305" s="13"/>
      <c r="E305" s="13"/>
      <c r="F305" s="13"/>
      <c r="G305" s="13"/>
      <c r="H305" s="13">
        <f>SUM(H306)</f>
        <v>2431.44</v>
      </c>
      <c r="I305" s="13"/>
      <c r="J305" s="13">
        <f>SUM(J306)</f>
        <v>2431.44</v>
      </c>
      <c r="K305" s="13"/>
      <c r="L305" s="13">
        <f>SUM(L306)</f>
        <v>0</v>
      </c>
      <c r="P305" s="112"/>
    </row>
    <row r="306" spans="2:16" s="1" customFormat="1" ht="15" customHeight="1" x14ac:dyDescent="0.3">
      <c r="B306" s="4" t="s">
        <v>1626</v>
      </c>
      <c r="C306" s="4" t="s">
        <v>1627</v>
      </c>
      <c r="D306" s="3" t="s">
        <v>25</v>
      </c>
      <c r="E306" s="3">
        <v>6</v>
      </c>
      <c r="F306" s="3">
        <v>6</v>
      </c>
      <c r="G306" s="107">
        <v>405.24</v>
      </c>
      <c r="H306" s="107">
        <f t="shared" ref="H306" si="90">+ROUND(+IF(F306="",0,F306*G306),2)</f>
        <v>2431.44</v>
      </c>
      <c r="I306" s="3">
        <v>405.24</v>
      </c>
      <c r="J306" s="3">
        <f t="shared" ref="J306" si="91">+ROUND(+IF(F306="",0,F306*I306),2)</f>
        <v>2431.44</v>
      </c>
      <c r="K306" s="3">
        <f t="shared" ref="K306" si="92">+I306-G306</f>
        <v>0</v>
      </c>
      <c r="L306" s="106">
        <f t="shared" ref="L306" si="93">+J306-H306</f>
        <v>0</v>
      </c>
      <c r="N306" s="1">
        <v>408.72</v>
      </c>
      <c r="O306" s="1">
        <v>405.24</v>
      </c>
      <c r="P306" s="112">
        <f t="shared" si="69"/>
        <v>-3.4800000000000182</v>
      </c>
    </row>
    <row r="307" spans="2:16" s="1" customFormat="1" ht="25.2" customHeight="1" x14ac:dyDescent="0.3">
      <c r="B307" s="12" t="s">
        <v>1628</v>
      </c>
      <c r="C307" s="12" t="s">
        <v>1629</v>
      </c>
      <c r="D307" s="13"/>
      <c r="E307" s="13"/>
      <c r="F307" s="13"/>
      <c r="G307" s="13"/>
      <c r="H307" s="13">
        <f>SUM(H308:H408)</f>
        <v>146314.85000000003</v>
      </c>
      <c r="I307" s="13"/>
      <c r="J307" s="13">
        <f>SUM(J308:J408)</f>
        <v>146314.85000000003</v>
      </c>
      <c r="K307" s="13"/>
      <c r="L307" s="13">
        <f>SUM(L308:L408)</f>
        <v>0</v>
      </c>
      <c r="P307" s="112"/>
    </row>
    <row r="308" spans="2:16" s="1" customFormat="1" ht="15" customHeight="1" x14ac:dyDescent="0.3">
      <c r="B308" s="4" t="s">
        <v>1630</v>
      </c>
      <c r="C308" s="4" t="s">
        <v>1631</v>
      </c>
      <c r="D308" s="3" t="s">
        <v>28</v>
      </c>
      <c r="E308" s="3">
        <v>113</v>
      </c>
      <c r="F308" s="3">
        <v>0</v>
      </c>
      <c r="G308" s="107">
        <v>84.45</v>
      </c>
      <c r="H308" s="107">
        <f t="shared" ref="H308:H371" si="94">+ROUND(+IF(F308="",0,F308*G308),2)</f>
        <v>0</v>
      </c>
      <c r="I308" s="3">
        <v>84.45</v>
      </c>
      <c r="J308" s="3">
        <f t="shared" ref="J308:J371" si="95">+ROUND(+IF(F308="",0,F308*I308),2)</f>
        <v>0</v>
      </c>
      <c r="K308" s="3">
        <f t="shared" ref="K308:K371" si="96">+I308-G308</f>
        <v>0</v>
      </c>
      <c r="L308" s="106">
        <f t="shared" ref="L308:L371" si="97">+J308-H308</f>
        <v>0</v>
      </c>
      <c r="N308" s="1">
        <v>85.09</v>
      </c>
      <c r="O308" s="1">
        <v>84.45</v>
      </c>
      <c r="P308" s="112">
        <f t="shared" si="69"/>
        <v>-0.64000000000000057</v>
      </c>
    </row>
    <row r="309" spans="2:16" s="1" customFormat="1" ht="15" customHeight="1" x14ac:dyDescent="0.3">
      <c r="B309" s="4" t="s">
        <v>1632</v>
      </c>
      <c r="C309" s="4" t="s">
        <v>1633</v>
      </c>
      <c r="D309" s="3" t="s">
        <v>28</v>
      </c>
      <c r="E309" s="3">
        <v>15</v>
      </c>
      <c r="F309" s="3">
        <v>0</v>
      </c>
      <c r="G309" s="107">
        <v>82.32</v>
      </c>
      <c r="H309" s="107">
        <f t="shared" si="94"/>
        <v>0</v>
      </c>
      <c r="I309" s="3">
        <v>82.32</v>
      </c>
      <c r="J309" s="3">
        <f t="shared" si="95"/>
        <v>0</v>
      </c>
      <c r="K309" s="3">
        <f t="shared" si="96"/>
        <v>0</v>
      </c>
      <c r="L309" s="106">
        <f t="shared" si="97"/>
        <v>0</v>
      </c>
      <c r="N309" s="1">
        <v>82.96</v>
      </c>
      <c r="O309" s="1">
        <v>82.32</v>
      </c>
      <c r="P309" s="112">
        <f t="shared" si="69"/>
        <v>-0.64000000000000057</v>
      </c>
    </row>
    <row r="310" spans="2:16" s="1" customFormat="1" ht="15" customHeight="1" x14ac:dyDescent="0.3">
      <c r="B310" s="4" t="s">
        <v>1634</v>
      </c>
      <c r="C310" s="4" t="s">
        <v>1635</v>
      </c>
      <c r="D310" s="3" t="s">
        <v>28</v>
      </c>
      <c r="E310" s="3">
        <v>10</v>
      </c>
      <c r="F310" s="3">
        <v>0</v>
      </c>
      <c r="G310" s="107">
        <v>94.95</v>
      </c>
      <c r="H310" s="107">
        <f t="shared" si="94"/>
        <v>0</v>
      </c>
      <c r="I310" s="3">
        <v>94.95</v>
      </c>
      <c r="J310" s="3">
        <f t="shared" si="95"/>
        <v>0</v>
      </c>
      <c r="K310" s="3">
        <f t="shared" si="96"/>
        <v>0</v>
      </c>
      <c r="L310" s="106">
        <f t="shared" si="97"/>
        <v>0</v>
      </c>
      <c r="N310" s="1">
        <v>95.59</v>
      </c>
      <c r="O310" s="1">
        <v>94.95</v>
      </c>
      <c r="P310" s="112">
        <f t="shared" si="69"/>
        <v>-0.64000000000000057</v>
      </c>
    </row>
    <row r="311" spans="2:16" s="1" customFormat="1" ht="15" customHeight="1" x14ac:dyDescent="0.3">
      <c r="B311" s="4" t="s">
        <v>1636</v>
      </c>
      <c r="C311" s="4" t="s">
        <v>1637</v>
      </c>
      <c r="D311" s="3" t="s">
        <v>28</v>
      </c>
      <c r="E311" s="3">
        <v>10</v>
      </c>
      <c r="F311" s="3">
        <v>0</v>
      </c>
      <c r="G311" s="107">
        <v>140.87</v>
      </c>
      <c r="H311" s="107">
        <f t="shared" si="94"/>
        <v>0</v>
      </c>
      <c r="I311" s="3">
        <v>140.87</v>
      </c>
      <c r="J311" s="3">
        <f t="shared" si="95"/>
        <v>0</v>
      </c>
      <c r="K311" s="3">
        <f t="shared" si="96"/>
        <v>0</v>
      </c>
      <c r="L311" s="106">
        <f t="shared" si="97"/>
        <v>0</v>
      </c>
      <c r="N311" s="1">
        <v>141.51</v>
      </c>
      <c r="O311" s="1">
        <v>140.87</v>
      </c>
      <c r="P311" s="112">
        <f t="shared" si="69"/>
        <v>-0.63999999999998636</v>
      </c>
    </row>
    <row r="312" spans="2:16" s="1" customFormat="1" ht="15" customHeight="1" x14ac:dyDescent="0.3">
      <c r="B312" s="4" t="s">
        <v>1638</v>
      </c>
      <c r="C312" s="4" t="s">
        <v>1639</v>
      </c>
      <c r="D312" s="3" t="s">
        <v>28</v>
      </c>
      <c r="E312" s="3">
        <v>66</v>
      </c>
      <c r="F312" s="3">
        <v>0</v>
      </c>
      <c r="G312" s="107">
        <v>155.72999999999999</v>
      </c>
      <c r="H312" s="107">
        <f t="shared" si="94"/>
        <v>0</v>
      </c>
      <c r="I312" s="3">
        <v>155.72999999999999</v>
      </c>
      <c r="J312" s="3">
        <f t="shared" si="95"/>
        <v>0</v>
      </c>
      <c r="K312" s="3">
        <f t="shared" si="96"/>
        <v>0</v>
      </c>
      <c r="L312" s="106">
        <f t="shared" si="97"/>
        <v>0</v>
      </c>
      <c r="N312" s="1">
        <v>156.37</v>
      </c>
      <c r="O312" s="1">
        <v>155.72999999999999</v>
      </c>
      <c r="P312" s="112">
        <f t="shared" si="69"/>
        <v>-0.64000000000001478</v>
      </c>
    </row>
    <row r="313" spans="2:16" s="1" customFormat="1" ht="15" customHeight="1" x14ac:dyDescent="0.3">
      <c r="B313" s="4" t="s">
        <v>1640</v>
      </c>
      <c r="C313" s="4" t="s">
        <v>1641</v>
      </c>
      <c r="D313" s="3" t="s">
        <v>28</v>
      </c>
      <c r="E313" s="3">
        <v>35</v>
      </c>
      <c r="F313" s="3">
        <v>0</v>
      </c>
      <c r="G313" s="107">
        <v>168.41</v>
      </c>
      <c r="H313" s="107">
        <f t="shared" si="94"/>
        <v>0</v>
      </c>
      <c r="I313" s="3">
        <v>168.41</v>
      </c>
      <c r="J313" s="3">
        <f t="shared" si="95"/>
        <v>0</v>
      </c>
      <c r="K313" s="3">
        <f t="shared" si="96"/>
        <v>0</v>
      </c>
      <c r="L313" s="106">
        <f t="shared" si="97"/>
        <v>0</v>
      </c>
      <c r="N313" s="1">
        <v>169.05</v>
      </c>
      <c r="O313" s="1">
        <v>168.41</v>
      </c>
      <c r="P313" s="112">
        <f t="shared" si="69"/>
        <v>-0.64000000000001478</v>
      </c>
    </row>
    <row r="314" spans="2:16" s="1" customFormat="1" ht="15" customHeight="1" x14ac:dyDescent="0.3">
      <c r="B314" s="4" t="s">
        <v>1642</v>
      </c>
      <c r="C314" s="4" t="s">
        <v>1643</v>
      </c>
      <c r="D314" s="3" t="s">
        <v>28</v>
      </c>
      <c r="E314" s="3">
        <v>18</v>
      </c>
      <c r="F314" s="3">
        <v>0</v>
      </c>
      <c r="G314" s="107">
        <v>179.72</v>
      </c>
      <c r="H314" s="107">
        <f t="shared" si="94"/>
        <v>0</v>
      </c>
      <c r="I314" s="3">
        <v>179.72</v>
      </c>
      <c r="J314" s="3">
        <f t="shared" si="95"/>
        <v>0</v>
      </c>
      <c r="K314" s="3">
        <f t="shared" si="96"/>
        <v>0</v>
      </c>
      <c r="L314" s="106">
        <f t="shared" si="97"/>
        <v>0</v>
      </c>
      <c r="N314" s="1">
        <v>180.36</v>
      </c>
      <c r="O314" s="1">
        <v>179.72</v>
      </c>
      <c r="P314" s="112">
        <f t="shared" si="69"/>
        <v>-0.64000000000001478</v>
      </c>
    </row>
    <row r="315" spans="2:16" s="1" customFormat="1" ht="15" customHeight="1" x14ac:dyDescent="0.3">
      <c r="B315" s="4" t="s">
        <v>1644</v>
      </c>
      <c r="C315" s="4" t="s">
        <v>1645</v>
      </c>
      <c r="D315" s="3" t="s">
        <v>28</v>
      </c>
      <c r="E315" s="3">
        <v>64</v>
      </c>
      <c r="F315" s="3">
        <v>0</v>
      </c>
      <c r="G315" s="107">
        <v>278.60000000000002</v>
      </c>
      <c r="H315" s="107">
        <f t="shared" si="94"/>
        <v>0</v>
      </c>
      <c r="I315" s="3">
        <v>278.60000000000002</v>
      </c>
      <c r="J315" s="3">
        <f t="shared" si="95"/>
        <v>0</v>
      </c>
      <c r="K315" s="3">
        <f t="shared" si="96"/>
        <v>0</v>
      </c>
      <c r="L315" s="106">
        <f t="shared" si="97"/>
        <v>0</v>
      </c>
      <c r="N315" s="1">
        <v>279.24</v>
      </c>
      <c r="O315" s="1">
        <v>278.60000000000002</v>
      </c>
      <c r="P315" s="112">
        <f t="shared" si="69"/>
        <v>-0.63999999999998636</v>
      </c>
    </row>
    <row r="316" spans="2:16" s="1" customFormat="1" ht="15" customHeight="1" x14ac:dyDescent="0.3">
      <c r="B316" s="4" t="s">
        <v>1646</v>
      </c>
      <c r="C316" s="4" t="s">
        <v>1647</v>
      </c>
      <c r="D316" s="3" t="s">
        <v>28</v>
      </c>
      <c r="E316" s="3">
        <v>73</v>
      </c>
      <c r="F316" s="3">
        <v>0</v>
      </c>
      <c r="G316" s="107">
        <v>545.41999999999996</v>
      </c>
      <c r="H316" s="107">
        <f t="shared" si="94"/>
        <v>0</v>
      </c>
      <c r="I316" s="3">
        <v>545.41999999999996</v>
      </c>
      <c r="J316" s="3">
        <f t="shared" si="95"/>
        <v>0</v>
      </c>
      <c r="K316" s="3">
        <f t="shared" si="96"/>
        <v>0</v>
      </c>
      <c r="L316" s="106">
        <f t="shared" si="97"/>
        <v>0</v>
      </c>
      <c r="N316" s="1">
        <v>546.05999999999995</v>
      </c>
      <c r="O316" s="1">
        <v>545.41999999999996</v>
      </c>
      <c r="P316" s="112">
        <f t="shared" si="69"/>
        <v>-0.63999999999998636</v>
      </c>
    </row>
    <row r="317" spans="2:16" s="1" customFormat="1" ht="15" customHeight="1" x14ac:dyDescent="0.3">
      <c r="B317" s="4" t="s">
        <v>1648</v>
      </c>
      <c r="C317" s="4" t="s">
        <v>1649</v>
      </c>
      <c r="D317" s="3" t="s">
        <v>28</v>
      </c>
      <c r="E317" s="3">
        <v>6</v>
      </c>
      <c r="F317" s="3">
        <v>6</v>
      </c>
      <c r="G317" s="107">
        <v>1071.48</v>
      </c>
      <c r="H317" s="107">
        <f t="shared" si="94"/>
        <v>6428.88</v>
      </c>
      <c r="I317" s="3">
        <v>1071.48</v>
      </c>
      <c r="J317" s="3">
        <f t="shared" si="95"/>
        <v>6428.88</v>
      </c>
      <c r="K317" s="3">
        <f t="shared" si="96"/>
        <v>0</v>
      </c>
      <c r="L317" s="106">
        <f t="shared" si="97"/>
        <v>0</v>
      </c>
      <c r="N317" s="1">
        <v>1072.1199999999999</v>
      </c>
      <c r="O317" s="1">
        <v>1071.48</v>
      </c>
      <c r="P317" s="112">
        <f t="shared" si="69"/>
        <v>-0.63999999999987267</v>
      </c>
    </row>
    <row r="318" spans="2:16" s="1" customFormat="1" ht="15" customHeight="1" x14ac:dyDescent="0.3">
      <c r="B318" s="4" t="s">
        <v>1650</v>
      </c>
      <c r="C318" s="4" t="s">
        <v>1651</v>
      </c>
      <c r="D318" s="3" t="s">
        <v>28</v>
      </c>
      <c r="E318" s="3">
        <v>60</v>
      </c>
      <c r="F318" s="3">
        <v>0</v>
      </c>
      <c r="G318" s="107">
        <v>106.05</v>
      </c>
      <c r="H318" s="107">
        <f t="shared" si="94"/>
        <v>0</v>
      </c>
      <c r="I318" s="3">
        <v>106.05</v>
      </c>
      <c r="J318" s="3">
        <f t="shared" si="95"/>
        <v>0</v>
      </c>
      <c r="K318" s="3">
        <f t="shared" si="96"/>
        <v>0</v>
      </c>
      <c r="L318" s="106">
        <f t="shared" si="97"/>
        <v>0</v>
      </c>
      <c r="N318" s="1">
        <v>106.69</v>
      </c>
      <c r="O318" s="1">
        <v>106.05</v>
      </c>
      <c r="P318" s="112">
        <f t="shared" si="69"/>
        <v>-0.64000000000000057</v>
      </c>
    </row>
    <row r="319" spans="2:16" s="1" customFormat="1" ht="15" customHeight="1" x14ac:dyDescent="0.3">
      <c r="B319" s="4" t="s">
        <v>1652</v>
      </c>
      <c r="C319" s="4" t="s">
        <v>1653</v>
      </c>
      <c r="D319" s="3" t="s">
        <v>28</v>
      </c>
      <c r="E319" s="3">
        <v>25</v>
      </c>
      <c r="F319" s="3">
        <v>0</v>
      </c>
      <c r="G319" s="107">
        <v>109.12</v>
      </c>
      <c r="H319" s="107">
        <f t="shared" si="94"/>
        <v>0</v>
      </c>
      <c r="I319" s="3">
        <v>109.12</v>
      </c>
      <c r="J319" s="3">
        <f t="shared" si="95"/>
        <v>0</v>
      </c>
      <c r="K319" s="3">
        <f t="shared" si="96"/>
        <v>0</v>
      </c>
      <c r="L319" s="106">
        <f t="shared" si="97"/>
        <v>0</v>
      </c>
      <c r="N319" s="1">
        <v>109.76</v>
      </c>
      <c r="O319" s="1">
        <v>109.12</v>
      </c>
      <c r="P319" s="112">
        <f t="shared" si="69"/>
        <v>-0.64000000000000057</v>
      </c>
    </row>
    <row r="320" spans="2:16" s="1" customFormat="1" ht="15" customHeight="1" x14ac:dyDescent="0.3">
      <c r="B320" s="4" t="s">
        <v>1654</v>
      </c>
      <c r="C320" s="4" t="s">
        <v>1655</v>
      </c>
      <c r="D320" s="3" t="s">
        <v>28</v>
      </c>
      <c r="E320" s="3">
        <v>30</v>
      </c>
      <c r="F320" s="3">
        <v>0</v>
      </c>
      <c r="G320" s="107">
        <v>124.86</v>
      </c>
      <c r="H320" s="107">
        <f t="shared" si="94"/>
        <v>0</v>
      </c>
      <c r="I320" s="3">
        <v>124.86</v>
      </c>
      <c r="J320" s="3">
        <f t="shared" si="95"/>
        <v>0</v>
      </c>
      <c r="K320" s="3">
        <f t="shared" si="96"/>
        <v>0</v>
      </c>
      <c r="L320" s="106">
        <f t="shared" si="97"/>
        <v>0</v>
      </c>
      <c r="N320" s="1">
        <v>125.5</v>
      </c>
      <c r="O320" s="1">
        <v>124.86</v>
      </c>
      <c r="P320" s="112">
        <f t="shared" si="69"/>
        <v>-0.64000000000000057</v>
      </c>
    </row>
    <row r="321" spans="2:16" s="1" customFormat="1" ht="15" customHeight="1" x14ac:dyDescent="0.3">
      <c r="B321" s="4" t="s">
        <v>1656</v>
      </c>
      <c r="C321" s="4" t="s">
        <v>1657</v>
      </c>
      <c r="D321" s="3" t="s">
        <v>28</v>
      </c>
      <c r="E321" s="3">
        <v>40</v>
      </c>
      <c r="F321" s="3">
        <v>0</v>
      </c>
      <c r="G321" s="107">
        <v>189.14</v>
      </c>
      <c r="H321" s="107">
        <f t="shared" si="94"/>
        <v>0</v>
      </c>
      <c r="I321" s="3">
        <v>189.14</v>
      </c>
      <c r="J321" s="3">
        <f t="shared" si="95"/>
        <v>0</v>
      </c>
      <c r="K321" s="3">
        <f t="shared" si="96"/>
        <v>0</v>
      </c>
      <c r="L321" s="106">
        <f t="shared" si="97"/>
        <v>0</v>
      </c>
      <c r="N321" s="1">
        <v>189.78</v>
      </c>
      <c r="O321" s="1">
        <v>189.14</v>
      </c>
      <c r="P321" s="112">
        <f t="shared" si="69"/>
        <v>-0.64000000000001478</v>
      </c>
    </row>
    <row r="322" spans="2:16" s="1" customFormat="1" ht="15" customHeight="1" x14ac:dyDescent="0.3">
      <c r="B322" s="4" t="s">
        <v>1658</v>
      </c>
      <c r="C322" s="4" t="s">
        <v>1659</v>
      </c>
      <c r="D322" s="3" t="s">
        <v>28</v>
      </c>
      <c r="E322" s="3">
        <v>45</v>
      </c>
      <c r="F322" s="3">
        <v>0</v>
      </c>
      <c r="G322" s="107">
        <v>217.9</v>
      </c>
      <c r="H322" s="107">
        <f t="shared" si="94"/>
        <v>0</v>
      </c>
      <c r="I322" s="3">
        <v>217.9</v>
      </c>
      <c r="J322" s="3">
        <f t="shared" si="95"/>
        <v>0</v>
      </c>
      <c r="K322" s="3">
        <f t="shared" si="96"/>
        <v>0</v>
      </c>
      <c r="L322" s="106">
        <f t="shared" si="97"/>
        <v>0</v>
      </c>
      <c r="N322" s="1">
        <v>218.9</v>
      </c>
      <c r="O322" s="1">
        <v>217.9</v>
      </c>
      <c r="P322" s="112">
        <f t="shared" si="69"/>
        <v>-1</v>
      </c>
    </row>
    <row r="323" spans="2:16" s="1" customFormat="1" ht="15" customHeight="1" x14ac:dyDescent="0.3">
      <c r="B323" s="4" t="s">
        <v>1660</v>
      </c>
      <c r="C323" s="4" t="s">
        <v>1661</v>
      </c>
      <c r="D323" s="3" t="s">
        <v>28</v>
      </c>
      <c r="E323" s="3">
        <v>61</v>
      </c>
      <c r="F323" s="3">
        <v>0</v>
      </c>
      <c r="G323" s="107">
        <v>240.12</v>
      </c>
      <c r="H323" s="107">
        <f t="shared" si="94"/>
        <v>0</v>
      </c>
      <c r="I323" s="3">
        <v>240.12</v>
      </c>
      <c r="J323" s="3">
        <f t="shared" si="95"/>
        <v>0</v>
      </c>
      <c r="K323" s="3">
        <f t="shared" si="96"/>
        <v>0</v>
      </c>
      <c r="L323" s="106">
        <f t="shared" si="97"/>
        <v>0</v>
      </c>
      <c r="N323" s="1">
        <v>240.76</v>
      </c>
      <c r="O323" s="1">
        <v>240.12</v>
      </c>
      <c r="P323" s="112">
        <f t="shared" si="69"/>
        <v>-0.63999999999998636</v>
      </c>
    </row>
    <row r="324" spans="2:16" s="1" customFormat="1" ht="15" customHeight="1" x14ac:dyDescent="0.3">
      <c r="B324" s="4" t="s">
        <v>1662</v>
      </c>
      <c r="C324" s="4" t="s">
        <v>1663</v>
      </c>
      <c r="D324" s="3" t="s">
        <v>28</v>
      </c>
      <c r="E324" s="3">
        <v>25</v>
      </c>
      <c r="F324" s="3">
        <v>0</v>
      </c>
      <c r="G324" s="107">
        <v>257.72000000000003</v>
      </c>
      <c r="H324" s="107">
        <f t="shared" si="94"/>
        <v>0</v>
      </c>
      <c r="I324" s="3">
        <v>257.72000000000003</v>
      </c>
      <c r="J324" s="3">
        <f t="shared" si="95"/>
        <v>0</v>
      </c>
      <c r="K324" s="3">
        <f t="shared" si="96"/>
        <v>0</v>
      </c>
      <c r="L324" s="106">
        <f t="shared" si="97"/>
        <v>0</v>
      </c>
      <c r="N324" s="1">
        <v>258.36</v>
      </c>
      <c r="O324" s="1">
        <v>257.72000000000003</v>
      </c>
      <c r="P324" s="112">
        <f t="shared" si="69"/>
        <v>-0.63999999999998636</v>
      </c>
    </row>
    <row r="325" spans="2:16" s="1" customFormat="1" ht="15" customHeight="1" x14ac:dyDescent="0.3">
      <c r="B325" s="4" t="s">
        <v>1664</v>
      </c>
      <c r="C325" s="4" t="s">
        <v>1665</v>
      </c>
      <c r="D325" s="3" t="s">
        <v>28</v>
      </c>
      <c r="E325" s="3">
        <v>20</v>
      </c>
      <c r="F325" s="3">
        <v>0</v>
      </c>
      <c r="G325" s="107">
        <v>252.73</v>
      </c>
      <c r="H325" s="107">
        <f t="shared" si="94"/>
        <v>0</v>
      </c>
      <c r="I325" s="3">
        <v>252.73</v>
      </c>
      <c r="J325" s="3">
        <f t="shared" si="95"/>
        <v>0</v>
      </c>
      <c r="K325" s="3">
        <f t="shared" si="96"/>
        <v>0</v>
      </c>
      <c r="L325" s="106">
        <f t="shared" si="97"/>
        <v>0</v>
      </c>
      <c r="N325" s="1">
        <v>253.37</v>
      </c>
      <c r="O325" s="1">
        <v>252.73</v>
      </c>
      <c r="P325" s="112">
        <f t="shared" si="69"/>
        <v>-0.64000000000001478</v>
      </c>
    </row>
    <row r="326" spans="2:16" s="1" customFormat="1" ht="15" customHeight="1" x14ac:dyDescent="0.3">
      <c r="B326" s="4" t="s">
        <v>1666</v>
      </c>
      <c r="C326" s="4" t="s">
        <v>1667</v>
      </c>
      <c r="D326" s="3" t="s">
        <v>28</v>
      </c>
      <c r="E326" s="3">
        <v>31</v>
      </c>
      <c r="F326" s="3">
        <v>0</v>
      </c>
      <c r="G326" s="107">
        <v>967.93</v>
      </c>
      <c r="H326" s="107">
        <f t="shared" si="94"/>
        <v>0</v>
      </c>
      <c r="I326" s="3">
        <v>967.93</v>
      </c>
      <c r="J326" s="3">
        <f t="shared" si="95"/>
        <v>0</v>
      </c>
      <c r="K326" s="3">
        <f t="shared" si="96"/>
        <v>0</v>
      </c>
      <c r="L326" s="106">
        <f t="shared" si="97"/>
        <v>0</v>
      </c>
      <c r="N326" s="1">
        <v>968.93</v>
      </c>
      <c r="O326" s="1">
        <v>967.93</v>
      </c>
      <c r="P326" s="112">
        <f t="shared" si="69"/>
        <v>-1</v>
      </c>
    </row>
    <row r="327" spans="2:16" s="1" customFormat="1" ht="15" customHeight="1" x14ac:dyDescent="0.3">
      <c r="B327" s="4" t="s">
        <v>1668</v>
      </c>
      <c r="C327" s="4" t="s">
        <v>1669</v>
      </c>
      <c r="D327" s="3" t="s">
        <v>28</v>
      </c>
      <c r="E327" s="3">
        <v>1</v>
      </c>
      <c r="F327" s="3">
        <v>1</v>
      </c>
      <c r="G327" s="107">
        <v>486.81</v>
      </c>
      <c r="H327" s="107">
        <f t="shared" si="94"/>
        <v>486.81</v>
      </c>
      <c r="I327" s="3">
        <v>486.81</v>
      </c>
      <c r="J327" s="3">
        <f t="shared" si="95"/>
        <v>486.81</v>
      </c>
      <c r="K327" s="3">
        <f t="shared" si="96"/>
        <v>0</v>
      </c>
      <c r="L327" s="106">
        <f t="shared" si="97"/>
        <v>0</v>
      </c>
      <c r="N327" s="1">
        <v>487.81</v>
      </c>
      <c r="O327" s="1">
        <v>486.81</v>
      </c>
      <c r="P327" s="112">
        <f t="shared" si="69"/>
        <v>-1</v>
      </c>
    </row>
    <row r="328" spans="2:16" s="1" customFormat="1" ht="15" customHeight="1" x14ac:dyDescent="0.3">
      <c r="B328" s="4" t="s">
        <v>1670</v>
      </c>
      <c r="C328" s="4" t="s">
        <v>1671</v>
      </c>
      <c r="D328" s="3" t="s">
        <v>28</v>
      </c>
      <c r="E328" s="3">
        <v>10</v>
      </c>
      <c r="F328" s="3">
        <v>0</v>
      </c>
      <c r="G328" s="107">
        <v>129.18</v>
      </c>
      <c r="H328" s="107">
        <f t="shared" si="94"/>
        <v>0</v>
      </c>
      <c r="I328" s="3">
        <v>129.18</v>
      </c>
      <c r="J328" s="3">
        <f t="shared" si="95"/>
        <v>0</v>
      </c>
      <c r="K328" s="3">
        <f t="shared" si="96"/>
        <v>0</v>
      </c>
      <c r="L328" s="106">
        <f t="shared" si="97"/>
        <v>0</v>
      </c>
      <c r="N328" s="1">
        <v>129.5</v>
      </c>
      <c r="O328" s="1">
        <v>129.18</v>
      </c>
      <c r="P328" s="112">
        <f t="shared" si="69"/>
        <v>-0.31999999999999318</v>
      </c>
    </row>
    <row r="329" spans="2:16" s="1" customFormat="1" ht="15" customHeight="1" x14ac:dyDescent="0.3">
      <c r="B329" s="4" t="s">
        <v>1672</v>
      </c>
      <c r="C329" s="4" t="s">
        <v>1673</v>
      </c>
      <c r="D329" s="3" t="s">
        <v>28</v>
      </c>
      <c r="E329" s="3">
        <v>5</v>
      </c>
      <c r="F329" s="3">
        <v>0</v>
      </c>
      <c r="G329" s="107">
        <v>150.75</v>
      </c>
      <c r="H329" s="107">
        <f t="shared" si="94"/>
        <v>0</v>
      </c>
      <c r="I329" s="3">
        <v>150.75</v>
      </c>
      <c r="J329" s="3">
        <f t="shared" si="95"/>
        <v>0</v>
      </c>
      <c r="K329" s="3">
        <f t="shared" si="96"/>
        <v>0</v>
      </c>
      <c r="L329" s="106">
        <f t="shared" si="97"/>
        <v>0</v>
      </c>
      <c r="N329" s="1">
        <v>151.07</v>
      </c>
      <c r="O329" s="1">
        <v>150.75</v>
      </c>
      <c r="P329" s="112">
        <f t="shared" si="69"/>
        <v>-0.31999999999999318</v>
      </c>
    </row>
    <row r="330" spans="2:16" s="1" customFormat="1" ht="15" customHeight="1" x14ac:dyDescent="0.3">
      <c r="B330" s="4" t="s">
        <v>1674</v>
      </c>
      <c r="C330" s="4" t="s">
        <v>1675</v>
      </c>
      <c r="D330" s="3" t="s">
        <v>28</v>
      </c>
      <c r="E330" s="3">
        <v>15</v>
      </c>
      <c r="F330" s="3">
        <v>0</v>
      </c>
      <c r="G330" s="107">
        <v>235.39</v>
      </c>
      <c r="H330" s="107">
        <f t="shared" si="94"/>
        <v>0</v>
      </c>
      <c r="I330" s="3">
        <v>235.39</v>
      </c>
      <c r="J330" s="3">
        <f t="shared" si="95"/>
        <v>0</v>
      </c>
      <c r="K330" s="3">
        <f t="shared" si="96"/>
        <v>0</v>
      </c>
      <c r="L330" s="106">
        <f t="shared" si="97"/>
        <v>0</v>
      </c>
      <c r="N330" s="1">
        <v>235.71</v>
      </c>
      <c r="O330" s="1">
        <v>235.39</v>
      </c>
      <c r="P330" s="112">
        <f t="shared" si="69"/>
        <v>-0.3200000000000216</v>
      </c>
    </row>
    <row r="331" spans="2:16" s="1" customFormat="1" ht="15" customHeight="1" x14ac:dyDescent="0.3">
      <c r="B331" s="4" t="s">
        <v>1676</v>
      </c>
      <c r="C331" s="4" t="s">
        <v>1677</v>
      </c>
      <c r="D331" s="3" t="s">
        <v>28</v>
      </c>
      <c r="E331" s="3">
        <v>25</v>
      </c>
      <c r="F331" s="3">
        <v>0</v>
      </c>
      <c r="G331" s="107">
        <v>259.16000000000003</v>
      </c>
      <c r="H331" s="107">
        <f t="shared" si="94"/>
        <v>0</v>
      </c>
      <c r="I331" s="3">
        <v>259.16000000000003</v>
      </c>
      <c r="J331" s="3">
        <f t="shared" si="95"/>
        <v>0</v>
      </c>
      <c r="K331" s="3">
        <f t="shared" si="96"/>
        <v>0</v>
      </c>
      <c r="L331" s="106">
        <f t="shared" si="97"/>
        <v>0</v>
      </c>
      <c r="N331" s="1">
        <v>259.8</v>
      </c>
      <c r="O331" s="1">
        <v>259.16000000000003</v>
      </c>
      <c r="P331" s="112">
        <f t="shared" si="69"/>
        <v>-0.63999999999998636</v>
      </c>
    </row>
    <row r="332" spans="2:16" s="1" customFormat="1" ht="15" customHeight="1" x14ac:dyDescent="0.3">
      <c r="B332" s="4" t="s">
        <v>1678</v>
      </c>
      <c r="C332" s="4" t="s">
        <v>1679</v>
      </c>
      <c r="D332" s="3" t="s">
        <v>28</v>
      </c>
      <c r="E332" s="3">
        <v>30</v>
      </c>
      <c r="F332" s="3">
        <v>0</v>
      </c>
      <c r="G332" s="107">
        <v>290.07</v>
      </c>
      <c r="H332" s="107">
        <f t="shared" si="94"/>
        <v>0</v>
      </c>
      <c r="I332" s="3">
        <v>290.07</v>
      </c>
      <c r="J332" s="3">
        <f t="shared" si="95"/>
        <v>0</v>
      </c>
      <c r="K332" s="3">
        <f t="shared" si="96"/>
        <v>0</v>
      </c>
      <c r="L332" s="106">
        <f t="shared" si="97"/>
        <v>0</v>
      </c>
      <c r="N332" s="1">
        <v>290.70999999999998</v>
      </c>
      <c r="O332" s="1">
        <v>290.07</v>
      </c>
      <c r="P332" s="112">
        <f t="shared" si="69"/>
        <v>-0.63999999999998636</v>
      </c>
    </row>
    <row r="333" spans="2:16" s="1" customFormat="1" ht="15" customHeight="1" x14ac:dyDescent="0.3">
      <c r="B333" s="4" t="s">
        <v>1680</v>
      </c>
      <c r="C333" s="4" t="s">
        <v>1681</v>
      </c>
      <c r="D333" s="3" t="s">
        <v>28</v>
      </c>
      <c r="E333" s="3">
        <v>6</v>
      </c>
      <c r="F333" s="3">
        <v>0</v>
      </c>
      <c r="G333" s="107">
        <v>314.72000000000003</v>
      </c>
      <c r="H333" s="107">
        <f t="shared" si="94"/>
        <v>0</v>
      </c>
      <c r="I333" s="3">
        <v>314.72000000000003</v>
      </c>
      <c r="J333" s="3">
        <f t="shared" si="95"/>
        <v>0</v>
      </c>
      <c r="K333" s="3">
        <f t="shared" si="96"/>
        <v>0</v>
      </c>
      <c r="L333" s="106">
        <f t="shared" si="97"/>
        <v>0</v>
      </c>
      <c r="N333" s="1">
        <v>315.36</v>
      </c>
      <c r="O333" s="1">
        <v>314.72000000000003</v>
      </c>
      <c r="P333" s="112">
        <f t="shared" si="69"/>
        <v>-0.63999999999998636</v>
      </c>
    </row>
    <row r="334" spans="2:16" s="1" customFormat="1" ht="15" customHeight="1" x14ac:dyDescent="0.3">
      <c r="B334" s="4" t="s">
        <v>1682</v>
      </c>
      <c r="C334" s="4" t="s">
        <v>1683</v>
      </c>
      <c r="D334" s="3" t="s">
        <v>28</v>
      </c>
      <c r="E334" s="3">
        <v>10</v>
      </c>
      <c r="F334" s="3">
        <v>0</v>
      </c>
      <c r="G334" s="107">
        <v>575.71</v>
      </c>
      <c r="H334" s="107">
        <f t="shared" si="94"/>
        <v>0</v>
      </c>
      <c r="I334" s="3">
        <v>575.71</v>
      </c>
      <c r="J334" s="3">
        <f t="shared" si="95"/>
        <v>0</v>
      </c>
      <c r="K334" s="3">
        <f t="shared" si="96"/>
        <v>0</v>
      </c>
      <c r="L334" s="106">
        <f t="shared" si="97"/>
        <v>0</v>
      </c>
      <c r="N334" s="1">
        <v>576.35</v>
      </c>
      <c r="O334" s="1">
        <v>575.71</v>
      </c>
      <c r="P334" s="112">
        <f t="shared" si="69"/>
        <v>-0.63999999999998636</v>
      </c>
    </row>
    <row r="335" spans="2:16" s="1" customFormat="1" ht="15" customHeight="1" x14ac:dyDescent="0.3">
      <c r="B335" s="4" t="s">
        <v>1684</v>
      </c>
      <c r="C335" s="4" t="s">
        <v>1685</v>
      </c>
      <c r="D335" s="3" t="s">
        <v>28</v>
      </c>
      <c r="E335" s="3">
        <v>20</v>
      </c>
      <c r="F335" s="3">
        <v>0</v>
      </c>
      <c r="G335" s="107">
        <v>119.47</v>
      </c>
      <c r="H335" s="107">
        <f t="shared" si="94"/>
        <v>0</v>
      </c>
      <c r="I335" s="3">
        <v>119.47</v>
      </c>
      <c r="J335" s="3">
        <f t="shared" si="95"/>
        <v>0</v>
      </c>
      <c r="K335" s="3">
        <f t="shared" si="96"/>
        <v>0</v>
      </c>
      <c r="L335" s="106">
        <f t="shared" si="97"/>
        <v>0</v>
      </c>
      <c r="N335" s="1">
        <v>120.11</v>
      </c>
      <c r="O335" s="1">
        <v>119.47</v>
      </c>
      <c r="P335" s="112">
        <f t="shared" si="69"/>
        <v>-0.64000000000000057</v>
      </c>
    </row>
    <row r="336" spans="2:16" s="1" customFormat="1" ht="15" customHeight="1" x14ac:dyDescent="0.3">
      <c r="B336" s="4" t="s">
        <v>1686</v>
      </c>
      <c r="C336" s="4" t="s">
        <v>1687</v>
      </c>
      <c r="D336" s="3" t="s">
        <v>28</v>
      </c>
      <c r="E336" s="3">
        <v>40</v>
      </c>
      <c r="F336" s="3">
        <v>0</v>
      </c>
      <c r="G336" s="107">
        <v>123.35</v>
      </c>
      <c r="H336" s="107">
        <f t="shared" si="94"/>
        <v>0</v>
      </c>
      <c r="I336" s="3">
        <v>123.35</v>
      </c>
      <c r="J336" s="3">
        <f t="shared" si="95"/>
        <v>0</v>
      </c>
      <c r="K336" s="3">
        <f t="shared" si="96"/>
        <v>0</v>
      </c>
      <c r="L336" s="106">
        <f t="shared" si="97"/>
        <v>0</v>
      </c>
      <c r="N336" s="1">
        <v>123.99</v>
      </c>
      <c r="O336" s="1">
        <v>123.35</v>
      </c>
      <c r="P336" s="112">
        <f t="shared" ref="P336:P399" si="98">+O336-N336</f>
        <v>-0.64000000000000057</v>
      </c>
    </row>
    <row r="337" spans="2:16" s="1" customFormat="1" ht="15" customHeight="1" x14ac:dyDescent="0.3">
      <c r="B337" s="4" t="s">
        <v>1688</v>
      </c>
      <c r="C337" s="4" t="s">
        <v>1689</v>
      </c>
      <c r="D337" s="3" t="s">
        <v>28</v>
      </c>
      <c r="E337" s="3">
        <v>55</v>
      </c>
      <c r="F337" s="3">
        <v>0</v>
      </c>
      <c r="G337" s="107">
        <v>123.3</v>
      </c>
      <c r="H337" s="107">
        <f t="shared" si="94"/>
        <v>0</v>
      </c>
      <c r="I337" s="3">
        <v>123.3</v>
      </c>
      <c r="J337" s="3">
        <f t="shared" si="95"/>
        <v>0</v>
      </c>
      <c r="K337" s="3">
        <f t="shared" si="96"/>
        <v>0</v>
      </c>
      <c r="L337" s="106">
        <f t="shared" si="97"/>
        <v>0</v>
      </c>
      <c r="N337" s="1">
        <v>123.94</v>
      </c>
      <c r="O337" s="1">
        <v>123.3</v>
      </c>
      <c r="P337" s="112">
        <f t="shared" si="98"/>
        <v>-0.64000000000000057</v>
      </c>
    </row>
    <row r="338" spans="2:16" s="1" customFormat="1" ht="15" customHeight="1" x14ac:dyDescent="0.3">
      <c r="B338" s="4" t="s">
        <v>1690</v>
      </c>
      <c r="C338" s="4" t="s">
        <v>1691</v>
      </c>
      <c r="D338" s="3" t="s">
        <v>28</v>
      </c>
      <c r="E338" s="3">
        <v>27</v>
      </c>
      <c r="F338" s="3">
        <v>0</v>
      </c>
      <c r="G338" s="107">
        <v>134.51</v>
      </c>
      <c r="H338" s="107">
        <f t="shared" si="94"/>
        <v>0</v>
      </c>
      <c r="I338" s="3">
        <v>134.51</v>
      </c>
      <c r="J338" s="3">
        <f t="shared" si="95"/>
        <v>0</v>
      </c>
      <c r="K338" s="3">
        <f t="shared" si="96"/>
        <v>0</v>
      </c>
      <c r="L338" s="106">
        <f t="shared" si="97"/>
        <v>0</v>
      </c>
      <c r="N338" s="1">
        <v>135.15</v>
      </c>
      <c r="O338" s="1">
        <v>134.51</v>
      </c>
      <c r="P338" s="112">
        <f t="shared" si="98"/>
        <v>-0.64000000000001478</v>
      </c>
    </row>
    <row r="339" spans="2:16" s="1" customFormat="1" ht="15" customHeight="1" x14ac:dyDescent="0.3">
      <c r="B339" s="4" t="s">
        <v>1692</v>
      </c>
      <c r="C339" s="4" t="s">
        <v>1693</v>
      </c>
      <c r="D339" s="3" t="s">
        <v>28</v>
      </c>
      <c r="E339" s="3">
        <v>48</v>
      </c>
      <c r="F339" s="3">
        <v>0</v>
      </c>
      <c r="G339" s="107">
        <v>121.29</v>
      </c>
      <c r="H339" s="107">
        <f t="shared" si="94"/>
        <v>0</v>
      </c>
      <c r="I339" s="3">
        <v>121.29</v>
      </c>
      <c r="J339" s="3">
        <f t="shared" si="95"/>
        <v>0</v>
      </c>
      <c r="K339" s="3">
        <f t="shared" si="96"/>
        <v>0</v>
      </c>
      <c r="L339" s="106">
        <f t="shared" si="97"/>
        <v>0</v>
      </c>
      <c r="N339" s="1">
        <v>121.93</v>
      </c>
      <c r="O339" s="1">
        <v>121.29</v>
      </c>
      <c r="P339" s="112">
        <f t="shared" si="98"/>
        <v>-0.64000000000000057</v>
      </c>
    </row>
    <row r="340" spans="2:16" s="1" customFormat="1" ht="15" customHeight="1" x14ac:dyDescent="0.3">
      <c r="B340" s="4" t="s">
        <v>1694</v>
      </c>
      <c r="C340" s="4" t="s">
        <v>1695</v>
      </c>
      <c r="D340" s="3" t="s">
        <v>28</v>
      </c>
      <c r="E340" s="3">
        <v>14</v>
      </c>
      <c r="F340" s="3">
        <v>0</v>
      </c>
      <c r="G340" s="107">
        <v>138.81</v>
      </c>
      <c r="H340" s="107">
        <f t="shared" si="94"/>
        <v>0</v>
      </c>
      <c r="I340" s="3">
        <v>138.81</v>
      </c>
      <c r="J340" s="3">
        <f t="shared" si="95"/>
        <v>0</v>
      </c>
      <c r="K340" s="3">
        <f t="shared" si="96"/>
        <v>0</v>
      </c>
      <c r="L340" s="106">
        <f t="shared" si="97"/>
        <v>0</v>
      </c>
      <c r="N340" s="1">
        <v>139.44999999999999</v>
      </c>
      <c r="O340" s="1">
        <v>138.81</v>
      </c>
      <c r="P340" s="112">
        <f t="shared" si="98"/>
        <v>-0.63999999999998636</v>
      </c>
    </row>
    <row r="341" spans="2:16" s="1" customFormat="1" ht="15" customHeight="1" x14ac:dyDescent="0.3">
      <c r="B341" s="4" t="s">
        <v>1696</v>
      </c>
      <c r="C341" s="4" t="s">
        <v>1697</v>
      </c>
      <c r="D341" s="3" t="s">
        <v>28</v>
      </c>
      <c r="E341" s="3">
        <v>20</v>
      </c>
      <c r="F341" s="3">
        <v>0</v>
      </c>
      <c r="G341" s="107">
        <v>159.53</v>
      </c>
      <c r="H341" s="107">
        <f t="shared" si="94"/>
        <v>0</v>
      </c>
      <c r="I341" s="3">
        <v>159.53</v>
      </c>
      <c r="J341" s="3">
        <f t="shared" si="95"/>
        <v>0</v>
      </c>
      <c r="K341" s="3">
        <f t="shared" si="96"/>
        <v>0</v>
      </c>
      <c r="L341" s="106">
        <f t="shared" si="97"/>
        <v>0</v>
      </c>
      <c r="N341" s="1">
        <v>160.16999999999999</v>
      </c>
      <c r="O341" s="1">
        <v>159.53</v>
      </c>
      <c r="P341" s="112">
        <f t="shared" si="98"/>
        <v>-0.63999999999998636</v>
      </c>
    </row>
    <row r="342" spans="2:16" s="1" customFormat="1" ht="15" customHeight="1" x14ac:dyDescent="0.3">
      <c r="B342" s="4" t="s">
        <v>1698</v>
      </c>
      <c r="C342" s="4" t="s">
        <v>1699</v>
      </c>
      <c r="D342" s="3" t="s">
        <v>28</v>
      </c>
      <c r="E342" s="3">
        <v>26</v>
      </c>
      <c r="F342" s="3">
        <v>0</v>
      </c>
      <c r="G342" s="107">
        <v>139.55000000000001</v>
      </c>
      <c r="H342" s="107">
        <f t="shared" si="94"/>
        <v>0</v>
      </c>
      <c r="I342" s="3">
        <v>139.55000000000001</v>
      </c>
      <c r="J342" s="3">
        <f t="shared" si="95"/>
        <v>0</v>
      </c>
      <c r="K342" s="3">
        <f t="shared" si="96"/>
        <v>0</v>
      </c>
      <c r="L342" s="106">
        <f t="shared" si="97"/>
        <v>0</v>
      </c>
      <c r="N342" s="1">
        <v>140.19</v>
      </c>
      <c r="O342" s="1">
        <v>139.55000000000001</v>
      </c>
      <c r="P342" s="112">
        <f t="shared" si="98"/>
        <v>-0.63999999999998636</v>
      </c>
    </row>
    <row r="343" spans="2:16" s="1" customFormat="1" ht="15" customHeight="1" x14ac:dyDescent="0.3">
      <c r="B343" s="4" t="s">
        <v>1700</v>
      </c>
      <c r="C343" s="4" t="s">
        <v>1701</v>
      </c>
      <c r="D343" s="3" t="s">
        <v>28</v>
      </c>
      <c r="E343" s="3">
        <v>26</v>
      </c>
      <c r="F343" s="3">
        <v>0</v>
      </c>
      <c r="G343" s="107">
        <v>158.44</v>
      </c>
      <c r="H343" s="107">
        <f t="shared" si="94"/>
        <v>0</v>
      </c>
      <c r="I343" s="3">
        <v>158.44</v>
      </c>
      <c r="J343" s="3">
        <f t="shared" si="95"/>
        <v>0</v>
      </c>
      <c r="K343" s="3">
        <f t="shared" si="96"/>
        <v>0</v>
      </c>
      <c r="L343" s="106">
        <f t="shared" si="97"/>
        <v>0</v>
      </c>
      <c r="N343" s="1">
        <v>159.08000000000001</v>
      </c>
      <c r="O343" s="1">
        <v>158.44</v>
      </c>
      <c r="P343" s="112">
        <f t="shared" si="98"/>
        <v>-0.64000000000001478</v>
      </c>
    </row>
    <row r="344" spans="2:16" s="1" customFormat="1" ht="15" customHeight="1" x14ac:dyDescent="0.3">
      <c r="B344" s="4" t="s">
        <v>1702</v>
      </c>
      <c r="C344" s="4" t="s">
        <v>1703</v>
      </c>
      <c r="D344" s="3" t="s">
        <v>28</v>
      </c>
      <c r="E344" s="3">
        <v>18</v>
      </c>
      <c r="F344" s="3">
        <v>0</v>
      </c>
      <c r="G344" s="107">
        <v>161.08000000000001</v>
      </c>
      <c r="H344" s="107">
        <f t="shared" si="94"/>
        <v>0</v>
      </c>
      <c r="I344" s="3">
        <v>161.08000000000001</v>
      </c>
      <c r="J344" s="3">
        <f t="shared" si="95"/>
        <v>0</v>
      </c>
      <c r="K344" s="3">
        <f t="shared" si="96"/>
        <v>0</v>
      </c>
      <c r="L344" s="106">
        <f t="shared" si="97"/>
        <v>0</v>
      </c>
      <c r="N344" s="1">
        <v>161.72</v>
      </c>
      <c r="O344" s="1">
        <v>161.08000000000001</v>
      </c>
      <c r="P344" s="112">
        <f t="shared" si="98"/>
        <v>-0.63999999999998636</v>
      </c>
    </row>
    <row r="345" spans="2:16" s="1" customFormat="1" ht="15" customHeight="1" x14ac:dyDescent="0.3">
      <c r="B345" s="4" t="s">
        <v>1704</v>
      </c>
      <c r="C345" s="4" t="s">
        <v>1705</v>
      </c>
      <c r="D345" s="3" t="s">
        <v>28</v>
      </c>
      <c r="E345" s="3">
        <v>8</v>
      </c>
      <c r="F345" s="3">
        <v>0</v>
      </c>
      <c r="G345" s="107">
        <v>181.09</v>
      </c>
      <c r="H345" s="107">
        <f t="shared" si="94"/>
        <v>0</v>
      </c>
      <c r="I345" s="3">
        <v>181.09</v>
      </c>
      <c r="J345" s="3">
        <f t="shared" si="95"/>
        <v>0</v>
      </c>
      <c r="K345" s="3">
        <f t="shared" si="96"/>
        <v>0</v>
      </c>
      <c r="L345" s="106">
        <f t="shared" si="97"/>
        <v>0</v>
      </c>
      <c r="N345" s="1">
        <v>181.73</v>
      </c>
      <c r="O345" s="1">
        <v>181.09</v>
      </c>
      <c r="P345" s="112">
        <f t="shared" si="98"/>
        <v>-0.63999999999998636</v>
      </c>
    </row>
    <row r="346" spans="2:16" s="1" customFormat="1" ht="15" customHeight="1" x14ac:dyDescent="0.3">
      <c r="B346" s="4" t="s">
        <v>1706</v>
      </c>
      <c r="C346" s="4" t="s">
        <v>1707</v>
      </c>
      <c r="D346" s="3" t="s">
        <v>28</v>
      </c>
      <c r="E346" s="3">
        <v>23</v>
      </c>
      <c r="F346" s="3">
        <v>0</v>
      </c>
      <c r="G346" s="107">
        <v>187.34</v>
      </c>
      <c r="H346" s="107">
        <f t="shared" si="94"/>
        <v>0</v>
      </c>
      <c r="I346" s="3">
        <v>187.34</v>
      </c>
      <c r="J346" s="3">
        <f t="shared" si="95"/>
        <v>0</v>
      </c>
      <c r="K346" s="3">
        <f t="shared" si="96"/>
        <v>0</v>
      </c>
      <c r="L346" s="106">
        <f t="shared" si="97"/>
        <v>0</v>
      </c>
      <c r="N346" s="1">
        <v>187.98</v>
      </c>
      <c r="O346" s="1">
        <v>187.34</v>
      </c>
      <c r="P346" s="112">
        <f t="shared" si="98"/>
        <v>-0.63999999999998636</v>
      </c>
    </row>
    <row r="347" spans="2:16" s="1" customFormat="1" ht="15" customHeight="1" x14ac:dyDescent="0.3">
      <c r="B347" s="4" t="s">
        <v>1708</v>
      </c>
      <c r="C347" s="4" t="s">
        <v>1709</v>
      </c>
      <c r="D347" s="3" t="s">
        <v>28</v>
      </c>
      <c r="E347" s="3">
        <v>24</v>
      </c>
      <c r="F347" s="3">
        <v>0</v>
      </c>
      <c r="G347" s="107">
        <v>173.3</v>
      </c>
      <c r="H347" s="107">
        <f t="shared" si="94"/>
        <v>0</v>
      </c>
      <c r="I347" s="3">
        <v>173.3</v>
      </c>
      <c r="J347" s="3">
        <f t="shared" si="95"/>
        <v>0</v>
      </c>
      <c r="K347" s="3">
        <f t="shared" si="96"/>
        <v>0</v>
      </c>
      <c r="L347" s="106">
        <f t="shared" si="97"/>
        <v>0</v>
      </c>
      <c r="N347" s="1">
        <v>173.94</v>
      </c>
      <c r="O347" s="1">
        <v>173.3</v>
      </c>
      <c r="P347" s="112">
        <f t="shared" si="98"/>
        <v>-0.63999999999998636</v>
      </c>
    </row>
    <row r="348" spans="2:16" s="1" customFormat="1" ht="15" customHeight="1" x14ac:dyDescent="0.3">
      <c r="B348" s="4" t="s">
        <v>1710</v>
      </c>
      <c r="C348" s="4" t="s">
        <v>1711</v>
      </c>
      <c r="D348" s="3" t="s">
        <v>28</v>
      </c>
      <c r="E348" s="3">
        <v>12</v>
      </c>
      <c r="F348" s="3">
        <v>0</v>
      </c>
      <c r="G348" s="107">
        <v>173.81</v>
      </c>
      <c r="H348" s="107">
        <f t="shared" si="94"/>
        <v>0</v>
      </c>
      <c r="I348" s="3">
        <v>173.81</v>
      </c>
      <c r="J348" s="3">
        <f t="shared" si="95"/>
        <v>0</v>
      </c>
      <c r="K348" s="3">
        <f t="shared" si="96"/>
        <v>0</v>
      </c>
      <c r="L348" s="106">
        <f t="shared" si="97"/>
        <v>0</v>
      </c>
      <c r="N348" s="1">
        <v>174.45</v>
      </c>
      <c r="O348" s="1">
        <v>173.81</v>
      </c>
      <c r="P348" s="112">
        <f t="shared" si="98"/>
        <v>-0.63999999999998636</v>
      </c>
    </row>
    <row r="349" spans="2:16" s="1" customFormat="1" ht="15" customHeight="1" x14ac:dyDescent="0.3">
      <c r="B349" s="4" t="s">
        <v>1712</v>
      </c>
      <c r="C349" s="4" t="s">
        <v>1713</v>
      </c>
      <c r="D349" s="3" t="s">
        <v>28</v>
      </c>
      <c r="E349" s="3">
        <v>22</v>
      </c>
      <c r="F349" s="3">
        <v>0</v>
      </c>
      <c r="G349" s="107">
        <v>181.79</v>
      </c>
      <c r="H349" s="107">
        <f t="shared" si="94"/>
        <v>0</v>
      </c>
      <c r="I349" s="3">
        <v>181.79</v>
      </c>
      <c r="J349" s="3">
        <f t="shared" si="95"/>
        <v>0</v>
      </c>
      <c r="K349" s="3">
        <f t="shared" si="96"/>
        <v>0</v>
      </c>
      <c r="L349" s="106">
        <f t="shared" si="97"/>
        <v>0</v>
      </c>
      <c r="N349" s="1">
        <v>182.43</v>
      </c>
      <c r="O349" s="1">
        <v>181.79</v>
      </c>
      <c r="P349" s="112">
        <f t="shared" si="98"/>
        <v>-0.64000000000001478</v>
      </c>
    </row>
    <row r="350" spans="2:16" s="1" customFormat="1" ht="15" customHeight="1" x14ac:dyDescent="0.3">
      <c r="B350" s="4" t="s">
        <v>1714</v>
      </c>
      <c r="C350" s="4" t="s">
        <v>1715</v>
      </c>
      <c r="D350" s="3" t="s">
        <v>28</v>
      </c>
      <c r="E350" s="3">
        <v>18</v>
      </c>
      <c r="F350" s="3">
        <v>0</v>
      </c>
      <c r="G350" s="107">
        <v>200.59</v>
      </c>
      <c r="H350" s="107">
        <f t="shared" si="94"/>
        <v>0</v>
      </c>
      <c r="I350" s="3">
        <v>200.59</v>
      </c>
      <c r="J350" s="3">
        <f t="shared" si="95"/>
        <v>0</v>
      </c>
      <c r="K350" s="3">
        <f t="shared" si="96"/>
        <v>0</v>
      </c>
      <c r="L350" s="106">
        <f t="shared" si="97"/>
        <v>0</v>
      </c>
      <c r="N350" s="1">
        <v>201.02</v>
      </c>
      <c r="O350" s="1">
        <v>200.59</v>
      </c>
      <c r="P350" s="112">
        <f t="shared" si="98"/>
        <v>-0.43000000000000682</v>
      </c>
    </row>
    <row r="351" spans="2:16" s="1" customFormat="1" ht="15" customHeight="1" x14ac:dyDescent="0.3">
      <c r="B351" s="4" t="s">
        <v>1716</v>
      </c>
      <c r="C351" s="4" t="s">
        <v>1717</v>
      </c>
      <c r="D351" s="3" t="s">
        <v>28</v>
      </c>
      <c r="E351" s="3">
        <v>9</v>
      </c>
      <c r="F351" s="3">
        <v>0</v>
      </c>
      <c r="G351" s="107">
        <v>199.56</v>
      </c>
      <c r="H351" s="107">
        <f t="shared" si="94"/>
        <v>0</v>
      </c>
      <c r="I351" s="3">
        <v>199.56</v>
      </c>
      <c r="J351" s="3">
        <f t="shared" si="95"/>
        <v>0</v>
      </c>
      <c r="K351" s="3">
        <f t="shared" si="96"/>
        <v>0</v>
      </c>
      <c r="L351" s="106">
        <f t="shared" si="97"/>
        <v>0</v>
      </c>
      <c r="N351" s="1">
        <v>200.37</v>
      </c>
      <c r="O351" s="1">
        <v>199.56</v>
      </c>
      <c r="P351" s="112">
        <f t="shared" si="98"/>
        <v>-0.81000000000000227</v>
      </c>
    </row>
    <row r="352" spans="2:16" s="1" customFormat="1" ht="15" customHeight="1" x14ac:dyDescent="0.3">
      <c r="B352" s="4" t="s">
        <v>1718</v>
      </c>
      <c r="C352" s="4" t="s">
        <v>1719</v>
      </c>
      <c r="D352" s="3" t="s">
        <v>28</v>
      </c>
      <c r="E352" s="3">
        <v>32</v>
      </c>
      <c r="F352" s="3">
        <v>0</v>
      </c>
      <c r="G352" s="107">
        <v>204.3</v>
      </c>
      <c r="H352" s="107">
        <f t="shared" si="94"/>
        <v>0</v>
      </c>
      <c r="I352" s="3">
        <v>204.3</v>
      </c>
      <c r="J352" s="3">
        <f t="shared" si="95"/>
        <v>0</v>
      </c>
      <c r="K352" s="3">
        <f t="shared" si="96"/>
        <v>0</v>
      </c>
      <c r="L352" s="106">
        <f t="shared" si="97"/>
        <v>0</v>
      </c>
      <c r="N352" s="1">
        <v>204.94</v>
      </c>
      <c r="O352" s="1">
        <v>204.3</v>
      </c>
      <c r="P352" s="112">
        <f t="shared" si="98"/>
        <v>-0.63999999999998636</v>
      </c>
    </row>
    <row r="353" spans="2:16" s="1" customFormat="1" ht="15" customHeight="1" x14ac:dyDescent="0.3">
      <c r="B353" s="4" t="s">
        <v>1720</v>
      </c>
      <c r="C353" s="4" t="s">
        <v>1721</v>
      </c>
      <c r="D353" s="3" t="s">
        <v>28</v>
      </c>
      <c r="E353" s="3">
        <v>5</v>
      </c>
      <c r="F353" s="3">
        <v>0</v>
      </c>
      <c r="G353" s="107">
        <v>216.53</v>
      </c>
      <c r="H353" s="107">
        <f t="shared" si="94"/>
        <v>0</v>
      </c>
      <c r="I353" s="3">
        <v>216.53</v>
      </c>
      <c r="J353" s="3">
        <f t="shared" si="95"/>
        <v>0</v>
      </c>
      <c r="K353" s="3">
        <f t="shared" si="96"/>
        <v>0</v>
      </c>
      <c r="L353" s="106">
        <f t="shared" si="97"/>
        <v>0</v>
      </c>
      <c r="N353" s="1">
        <v>217.17</v>
      </c>
      <c r="O353" s="1">
        <v>216.53</v>
      </c>
      <c r="P353" s="112">
        <f t="shared" si="98"/>
        <v>-0.63999999999998636</v>
      </c>
    </row>
    <row r="354" spans="2:16" s="1" customFormat="1" ht="15" customHeight="1" x14ac:dyDescent="0.3">
      <c r="B354" s="4" t="s">
        <v>1722</v>
      </c>
      <c r="C354" s="4" t="s">
        <v>1723</v>
      </c>
      <c r="D354" s="3" t="s">
        <v>28</v>
      </c>
      <c r="E354" s="3">
        <v>12</v>
      </c>
      <c r="F354" s="3">
        <v>0</v>
      </c>
      <c r="G354" s="107">
        <v>226.86</v>
      </c>
      <c r="H354" s="107">
        <f t="shared" si="94"/>
        <v>0</v>
      </c>
      <c r="I354" s="3">
        <v>226.86</v>
      </c>
      <c r="J354" s="3">
        <f t="shared" si="95"/>
        <v>0</v>
      </c>
      <c r="K354" s="3">
        <f t="shared" si="96"/>
        <v>0</v>
      </c>
      <c r="L354" s="106">
        <f t="shared" si="97"/>
        <v>0</v>
      </c>
      <c r="N354" s="1">
        <v>227.5</v>
      </c>
      <c r="O354" s="1">
        <v>226.86</v>
      </c>
      <c r="P354" s="112">
        <f t="shared" si="98"/>
        <v>-0.63999999999998636</v>
      </c>
    </row>
    <row r="355" spans="2:16" s="1" customFormat="1" ht="15" customHeight="1" x14ac:dyDescent="0.3">
      <c r="B355" s="4" t="s">
        <v>1724</v>
      </c>
      <c r="C355" s="4" t="s">
        <v>1725</v>
      </c>
      <c r="D355" s="3" t="s">
        <v>28</v>
      </c>
      <c r="E355" s="3">
        <v>10</v>
      </c>
      <c r="F355" s="3">
        <v>0</v>
      </c>
      <c r="G355" s="107">
        <v>221.68</v>
      </c>
      <c r="H355" s="107">
        <f t="shared" si="94"/>
        <v>0</v>
      </c>
      <c r="I355" s="3">
        <v>221.68</v>
      </c>
      <c r="J355" s="3">
        <f t="shared" si="95"/>
        <v>0</v>
      </c>
      <c r="K355" s="3">
        <f t="shared" si="96"/>
        <v>0</v>
      </c>
      <c r="L355" s="106">
        <f t="shared" si="97"/>
        <v>0</v>
      </c>
      <c r="N355" s="1">
        <v>222.32</v>
      </c>
      <c r="O355" s="1">
        <v>221.68</v>
      </c>
      <c r="P355" s="112">
        <f t="shared" si="98"/>
        <v>-0.63999999999998636</v>
      </c>
    </row>
    <row r="356" spans="2:16" s="1" customFormat="1" ht="15" customHeight="1" x14ac:dyDescent="0.3">
      <c r="B356" s="4" t="s">
        <v>1726</v>
      </c>
      <c r="C356" s="4" t="s">
        <v>1727</v>
      </c>
      <c r="D356" s="3" t="s">
        <v>28</v>
      </c>
      <c r="E356" s="3">
        <v>6</v>
      </c>
      <c r="F356" s="3">
        <v>0</v>
      </c>
      <c r="G356" s="107">
        <v>225.57</v>
      </c>
      <c r="H356" s="107">
        <f t="shared" si="94"/>
        <v>0</v>
      </c>
      <c r="I356" s="3">
        <v>225.57</v>
      </c>
      <c r="J356" s="3">
        <f t="shared" si="95"/>
        <v>0</v>
      </c>
      <c r="K356" s="3">
        <f t="shared" si="96"/>
        <v>0</v>
      </c>
      <c r="L356" s="106">
        <f t="shared" si="97"/>
        <v>0</v>
      </c>
      <c r="N356" s="1">
        <v>226.21</v>
      </c>
      <c r="O356" s="1">
        <v>225.57</v>
      </c>
      <c r="P356" s="112">
        <f t="shared" si="98"/>
        <v>-0.64000000000001478</v>
      </c>
    </row>
    <row r="357" spans="2:16" s="1" customFormat="1" ht="15" customHeight="1" x14ac:dyDescent="0.3">
      <c r="B357" s="4" t="s">
        <v>1728</v>
      </c>
      <c r="C357" s="4" t="s">
        <v>1729</v>
      </c>
      <c r="D357" s="3" t="s">
        <v>28</v>
      </c>
      <c r="E357" s="3">
        <v>13</v>
      </c>
      <c r="F357" s="3">
        <v>0</v>
      </c>
      <c r="G357" s="107">
        <v>259.58999999999997</v>
      </c>
      <c r="H357" s="107">
        <f t="shared" si="94"/>
        <v>0</v>
      </c>
      <c r="I357" s="3">
        <v>259.58999999999997</v>
      </c>
      <c r="J357" s="3">
        <f t="shared" si="95"/>
        <v>0</v>
      </c>
      <c r="K357" s="3">
        <f t="shared" si="96"/>
        <v>0</v>
      </c>
      <c r="L357" s="106">
        <f t="shared" si="97"/>
        <v>0</v>
      </c>
      <c r="N357" s="1">
        <v>260.23</v>
      </c>
      <c r="O357" s="1">
        <v>259.58999999999997</v>
      </c>
      <c r="P357" s="112">
        <f t="shared" si="98"/>
        <v>-0.6400000000000432</v>
      </c>
    </row>
    <row r="358" spans="2:16" s="1" customFormat="1" ht="15" customHeight="1" x14ac:dyDescent="0.3">
      <c r="B358" s="4" t="s">
        <v>1730</v>
      </c>
      <c r="C358" s="4" t="s">
        <v>1731</v>
      </c>
      <c r="D358" s="3" t="s">
        <v>28</v>
      </c>
      <c r="E358" s="3">
        <v>9</v>
      </c>
      <c r="F358" s="3">
        <v>0</v>
      </c>
      <c r="G358" s="107">
        <v>270.06</v>
      </c>
      <c r="H358" s="107">
        <f t="shared" si="94"/>
        <v>0</v>
      </c>
      <c r="I358" s="3">
        <v>270.06</v>
      </c>
      <c r="J358" s="3">
        <f t="shared" si="95"/>
        <v>0</v>
      </c>
      <c r="K358" s="3">
        <f t="shared" si="96"/>
        <v>0</v>
      </c>
      <c r="L358" s="106">
        <f t="shared" si="97"/>
        <v>0</v>
      </c>
      <c r="N358" s="1">
        <v>270.7</v>
      </c>
      <c r="O358" s="1">
        <v>270.06</v>
      </c>
      <c r="P358" s="112">
        <f t="shared" si="98"/>
        <v>-0.63999999999998636</v>
      </c>
    </row>
    <row r="359" spans="2:16" s="1" customFormat="1" ht="15" customHeight="1" x14ac:dyDescent="0.3">
      <c r="B359" s="4" t="s">
        <v>1732</v>
      </c>
      <c r="C359" s="4" t="s">
        <v>1733</v>
      </c>
      <c r="D359" s="3" t="s">
        <v>28</v>
      </c>
      <c r="E359" s="3">
        <v>1</v>
      </c>
      <c r="F359" s="3">
        <v>0</v>
      </c>
      <c r="G359" s="107">
        <v>261.49</v>
      </c>
      <c r="H359" s="107">
        <f t="shared" si="94"/>
        <v>0</v>
      </c>
      <c r="I359" s="3">
        <v>261.49</v>
      </c>
      <c r="J359" s="3">
        <f t="shared" si="95"/>
        <v>0</v>
      </c>
      <c r="K359" s="3">
        <f t="shared" si="96"/>
        <v>0</v>
      </c>
      <c r="L359" s="106">
        <f t="shared" si="97"/>
        <v>0</v>
      </c>
      <c r="N359" s="1">
        <v>262.13</v>
      </c>
      <c r="O359" s="1">
        <v>261.49</v>
      </c>
      <c r="P359" s="112">
        <f t="shared" si="98"/>
        <v>-0.63999999999998636</v>
      </c>
    </row>
    <row r="360" spans="2:16" s="1" customFormat="1" ht="15" customHeight="1" x14ac:dyDescent="0.3">
      <c r="B360" s="4" t="s">
        <v>1734</v>
      </c>
      <c r="C360" s="4" t="s">
        <v>1735</v>
      </c>
      <c r="D360" s="3" t="s">
        <v>28</v>
      </c>
      <c r="E360" s="3">
        <v>10</v>
      </c>
      <c r="F360" s="3">
        <v>0</v>
      </c>
      <c r="G360" s="107">
        <v>368.19</v>
      </c>
      <c r="H360" s="107">
        <f t="shared" si="94"/>
        <v>0</v>
      </c>
      <c r="I360" s="3">
        <v>368.19</v>
      </c>
      <c r="J360" s="3">
        <f t="shared" si="95"/>
        <v>0</v>
      </c>
      <c r="K360" s="3">
        <f t="shared" si="96"/>
        <v>0</v>
      </c>
      <c r="L360" s="106">
        <f t="shared" si="97"/>
        <v>0</v>
      </c>
      <c r="N360" s="1">
        <v>368.83</v>
      </c>
      <c r="O360" s="1">
        <v>368.19</v>
      </c>
      <c r="P360" s="112">
        <f t="shared" si="98"/>
        <v>-0.63999999999998636</v>
      </c>
    </row>
    <row r="361" spans="2:16" s="1" customFormat="1" ht="15" customHeight="1" x14ac:dyDescent="0.3">
      <c r="B361" s="4" t="s">
        <v>8011</v>
      </c>
      <c r="C361" s="4" t="s">
        <v>8572</v>
      </c>
      <c r="D361" s="3" t="s">
        <v>28</v>
      </c>
      <c r="E361" s="3">
        <v>2781</v>
      </c>
      <c r="F361" s="3">
        <v>2781</v>
      </c>
      <c r="G361" s="107">
        <v>7.75</v>
      </c>
      <c r="H361" s="107">
        <f t="shared" si="94"/>
        <v>21552.75</v>
      </c>
      <c r="I361" s="3">
        <v>7.75</v>
      </c>
      <c r="J361" s="3">
        <f t="shared" si="95"/>
        <v>21552.75</v>
      </c>
      <c r="K361" s="3">
        <f t="shared" si="96"/>
        <v>0</v>
      </c>
      <c r="L361" s="106">
        <f t="shared" si="97"/>
        <v>0</v>
      </c>
      <c r="O361" s="1">
        <v>7.75</v>
      </c>
      <c r="P361" s="112">
        <f t="shared" si="98"/>
        <v>7.75</v>
      </c>
    </row>
    <row r="362" spans="2:16" s="1" customFormat="1" ht="15" customHeight="1" x14ac:dyDescent="0.3">
      <c r="B362" s="4" t="s">
        <v>8012</v>
      </c>
      <c r="C362" s="4" t="s">
        <v>8013</v>
      </c>
      <c r="D362" s="3" t="s">
        <v>28</v>
      </c>
      <c r="E362" s="3">
        <v>31</v>
      </c>
      <c r="F362" s="3">
        <v>31</v>
      </c>
      <c r="G362" s="107">
        <v>11.25</v>
      </c>
      <c r="H362" s="107">
        <f t="shared" si="94"/>
        <v>348.75</v>
      </c>
      <c r="I362" s="3">
        <v>11.25</v>
      </c>
      <c r="J362" s="3">
        <f t="shared" si="95"/>
        <v>348.75</v>
      </c>
      <c r="K362" s="3">
        <f t="shared" si="96"/>
        <v>0</v>
      </c>
      <c r="L362" s="106">
        <f t="shared" si="97"/>
        <v>0</v>
      </c>
      <c r="O362" s="1">
        <v>11.25</v>
      </c>
      <c r="P362" s="112">
        <f t="shared" si="98"/>
        <v>11.25</v>
      </c>
    </row>
    <row r="363" spans="2:16" s="1" customFormat="1" ht="15" customHeight="1" x14ac:dyDescent="0.3">
      <c r="B363" s="4" t="s">
        <v>8014</v>
      </c>
      <c r="C363" s="4" t="s">
        <v>8015</v>
      </c>
      <c r="D363" s="3" t="s">
        <v>28</v>
      </c>
      <c r="E363" s="3">
        <v>17</v>
      </c>
      <c r="F363" s="3">
        <v>17</v>
      </c>
      <c r="G363" s="107">
        <v>12.64</v>
      </c>
      <c r="H363" s="107">
        <f t="shared" si="94"/>
        <v>214.88</v>
      </c>
      <c r="I363" s="3">
        <v>12.64</v>
      </c>
      <c r="J363" s="3">
        <f t="shared" si="95"/>
        <v>214.88</v>
      </c>
      <c r="K363" s="3">
        <f t="shared" si="96"/>
        <v>0</v>
      </c>
      <c r="L363" s="106">
        <f t="shared" si="97"/>
        <v>0</v>
      </c>
      <c r="O363" s="1">
        <v>12.64</v>
      </c>
      <c r="P363" s="112">
        <f t="shared" si="98"/>
        <v>12.64</v>
      </c>
    </row>
    <row r="364" spans="2:16" s="1" customFormat="1" ht="15" customHeight="1" x14ac:dyDescent="0.3">
      <c r="B364" s="4" t="s">
        <v>8016</v>
      </c>
      <c r="C364" s="4" t="s">
        <v>8573</v>
      </c>
      <c r="D364" s="3" t="s">
        <v>28</v>
      </c>
      <c r="E364" s="3">
        <v>2</v>
      </c>
      <c r="F364" s="3">
        <v>2</v>
      </c>
      <c r="G364" s="107">
        <v>14.84</v>
      </c>
      <c r="H364" s="107">
        <f t="shared" si="94"/>
        <v>29.68</v>
      </c>
      <c r="I364" s="3">
        <v>14.84</v>
      </c>
      <c r="J364" s="3">
        <f t="shared" si="95"/>
        <v>29.68</v>
      </c>
      <c r="K364" s="3">
        <f t="shared" si="96"/>
        <v>0</v>
      </c>
      <c r="L364" s="106">
        <f t="shared" si="97"/>
        <v>0</v>
      </c>
      <c r="O364" s="1">
        <v>14.84</v>
      </c>
      <c r="P364" s="112">
        <f t="shared" si="98"/>
        <v>14.84</v>
      </c>
    </row>
    <row r="365" spans="2:16" s="1" customFormat="1" ht="15" customHeight="1" x14ac:dyDescent="0.3">
      <c r="B365" s="4" t="s">
        <v>8017</v>
      </c>
      <c r="C365" s="4" t="s">
        <v>8018</v>
      </c>
      <c r="D365" s="3" t="s">
        <v>28</v>
      </c>
      <c r="E365" s="3">
        <v>84</v>
      </c>
      <c r="F365" s="3">
        <v>84</v>
      </c>
      <c r="G365" s="107">
        <v>64.05</v>
      </c>
      <c r="H365" s="107">
        <f t="shared" si="94"/>
        <v>5380.2</v>
      </c>
      <c r="I365" s="3">
        <v>64.05</v>
      </c>
      <c r="J365" s="3">
        <f t="shared" si="95"/>
        <v>5380.2</v>
      </c>
      <c r="K365" s="3">
        <f t="shared" si="96"/>
        <v>0</v>
      </c>
      <c r="L365" s="106">
        <f t="shared" si="97"/>
        <v>0</v>
      </c>
      <c r="O365" s="1">
        <v>64.05</v>
      </c>
      <c r="P365" s="112">
        <f t="shared" si="98"/>
        <v>64.05</v>
      </c>
    </row>
    <row r="366" spans="2:16" s="1" customFormat="1" ht="15" customHeight="1" x14ac:dyDescent="0.3">
      <c r="B366" s="4" t="s">
        <v>8019</v>
      </c>
      <c r="C366" s="4" t="s">
        <v>8020</v>
      </c>
      <c r="D366" s="3" t="s">
        <v>28</v>
      </c>
      <c r="E366" s="3">
        <v>37</v>
      </c>
      <c r="F366" s="3">
        <v>37</v>
      </c>
      <c r="G366" s="107">
        <v>78.63</v>
      </c>
      <c r="H366" s="107">
        <f t="shared" si="94"/>
        <v>2909.31</v>
      </c>
      <c r="I366" s="3">
        <v>78.63</v>
      </c>
      <c r="J366" s="3">
        <f t="shared" si="95"/>
        <v>2909.31</v>
      </c>
      <c r="K366" s="3">
        <f t="shared" si="96"/>
        <v>0</v>
      </c>
      <c r="L366" s="106">
        <f t="shared" si="97"/>
        <v>0</v>
      </c>
      <c r="O366" s="1">
        <v>78.63</v>
      </c>
      <c r="P366" s="112">
        <f t="shared" si="98"/>
        <v>78.63</v>
      </c>
    </row>
    <row r="367" spans="2:16" s="1" customFormat="1" ht="15" customHeight="1" x14ac:dyDescent="0.3">
      <c r="B367" s="4" t="s">
        <v>8021</v>
      </c>
      <c r="C367" s="4" t="s">
        <v>8022</v>
      </c>
      <c r="D367" s="3" t="s">
        <v>28</v>
      </c>
      <c r="E367" s="3">
        <v>35</v>
      </c>
      <c r="F367" s="3">
        <v>35</v>
      </c>
      <c r="G367" s="107">
        <v>103.31</v>
      </c>
      <c r="H367" s="107">
        <f t="shared" si="94"/>
        <v>3615.85</v>
      </c>
      <c r="I367" s="3">
        <v>103.31</v>
      </c>
      <c r="J367" s="3">
        <f t="shared" si="95"/>
        <v>3615.85</v>
      </c>
      <c r="K367" s="3">
        <f t="shared" si="96"/>
        <v>0</v>
      </c>
      <c r="L367" s="106">
        <f t="shared" si="97"/>
        <v>0</v>
      </c>
      <c r="O367" s="1">
        <v>103.31</v>
      </c>
      <c r="P367" s="112">
        <f t="shared" si="98"/>
        <v>103.31</v>
      </c>
    </row>
    <row r="368" spans="2:16" s="1" customFormat="1" ht="15" customHeight="1" x14ac:dyDescent="0.3">
      <c r="B368" s="4" t="s">
        <v>8023</v>
      </c>
      <c r="C368" s="4" t="s">
        <v>8024</v>
      </c>
      <c r="D368" s="3" t="s">
        <v>28</v>
      </c>
      <c r="E368" s="3">
        <v>16</v>
      </c>
      <c r="F368" s="3">
        <v>16</v>
      </c>
      <c r="G368" s="107">
        <v>171.01</v>
      </c>
      <c r="H368" s="107">
        <f t="shared" si="94"/>
        <v>2736.16</v>
      </c>
      <c r="I368" s="3">
        <v>171.01</v>
      </c>
      <c r="J368" s="3">
        <f t="shared" si="95"/>
        <v>2736.16</v>
      </c>
      <c r="K368" s="3">
        <f t="shared" si="96"/>
        <v>0</v>
      </c>
      <c r="L368" s="106">
        <f t="shared" si="97"/>
        <v>0</v>
      </c>
      <c r="O368" s="1">
        <v>171.01</v>
      </c>
      <c r="P368" s="112">
        <f t="shared" si="98"/>
        <v>171.01</v>
      </c>
    </row>
    <row r="369" spans="2:16" s="1" customFormat="1" ht="15" customHeight="1" x14ac:dyDescent="0.3">
      <c r="B369" s="4" t="s">
        <v>8025</v>
      </c>
      <c r="C369" s="4" t="s">
        <v>8026</v>
      </c>
      <c r="D369" s="3" t="s">
        <v>28</v>
      </c>
      <c r="E369" s="3">
        <v>328</v>
      </c>
      <c r="F369" s="3">
        <v>328</v>
      </c>
      <c r="G369" s="107">
        <v>11.06</v>
      </c>
      <c r="H369" s="107">
        <f t="shared" si="94"/>
        <v>3627.68</v>
      </c>
      <c r="I369" s="3">
        <v>11.06</v>
      </c>
      <c r="J369" s="3">
        <f t="shared" si="95"/>
        <v>3627.68</v>
      </c>
      <c r="K369" s="3">
        <f t="shared" si="96"/>
        <v>0</v>
      </c>
      <c r="L369" s="106">
        <f t="shared" si="97"/>
        <v>0</v>
      </c>
      <c r="O369" s="1">
        <v>11.06</v>
      </c>
      <c r="P369" s="112">
        <f t="shared" si="98"/>
        <v>11.06</v>
      </c>
    </row>
    <row r="370" spans="2:16" s="1" customFormat="1" ht="15" customHeight="1" x14ac:dyDescent="0.3">
      <c r="B370" s="4" t="s">
        <v>8027</v>
      </c>
      <c r="C370" s="4" t="s">
        <v>8028</v>
      </c>
      <c r="D370" s="3" t="s">
        <v>28</v>
      </c>
      <c r="E370" s="3">
        <v>197</v>
      </c>
      <c r="F370" s="3">
        <v>197</v>
      </c>
      <c r="G370" s="107">
        <v>14.4</v>
      </c>
      <c r="H370" s="107">
        <f t="shared" si="94"/>
        <v>2836.8</v>
      </c>
      <c r="I370" s="3">
        <v>14.4</v>
      </c>
      <c r="J370" s="3">
        <f t="shared" si="95"/>
        <v>2836.8</v>
      </c>
      <c r="K370" s="3">
        <f t="shared" si="96"/>
        <v>0</v>
      </c>
      <c r="L370" s="106">
        <f t="shared" si="97"/>
        <v>0</v>
      </c>
      <c r="O370" s="1">
        <v>14.4</v>
      </c>
      <c r="P370" s="112">
        <f t="shared" si="98"/>
        <v>14.4</v>
      </c>
    </row>
    <row r="371" spans="2:16" s="1" customFormat="1" ht="15" customHeight="1" x14ac:dyDescent="0.3">
      <c r="B371" s="4" t="s">
        <v>8029</v>
      </c>
      <c r="C371" s="4" t="s">
        <v>8030</v>
      </c>
      <c r="D371" s="3" t="s">
        <v>28</v>
      </c>
      <c r="E371" s="3">
        <v>133</v>
      </c>
      <c r="F371" s="3">
        <v>133</v>
      </c>
      <c r="G371" s="107">
        <v>21.57</v>
      </c>
      <c r="H371" s="107">
        <f t="shared" si="94"/>
        <v>2868.81</v>
      </c>
      <c r="I371" s="3">
        <v>21.57</v>
      </c>
      <c r="J371" s="3">
        <f t="shared" si="95"/>
        <v>2868.81</v>
      </c>
      <c r="K371" s="3">
        <f t="shared" si="96"/>
        <v>0</v>
      </c>
      <c r="L371" s="106">
        <f t="shared" si="97"/>
        <v>0</v>
      </c>
      <c r="O371" s="1">
        <v>21.57</v>
      </c>
      <c r="P371" s="112">
        <f t="shared" si="98"/>
        <v>21.57</v>
      </c>
    </row>
    <row r="372" spans="2:16" s="1" customFormat="1" ht="15" customHeight="1" x14ac:dyDescent="0.3">
      <c r="B372" s="4" t="s">
        <v>8031</v>
      </c>
      <c r="C372" s="4" t="s">
        <v>8032</v>
      </c>
      <c r="D372" s="3" t="s">
        <v>28</v>
      </c>
      <c r="E372" s="3">
        <v>82</v>
      </c>
      <c r="F372" s="3">
        <v>82</v>
      </c>
      <c r="G372" s="107">
        <v>28.89</v>
      </c>
      <c r="H372" s="107">
        <f t="shared" ref="H372:H408" si="99">+ROUND(+IF(F372="",0,F372*G372),2)</f>
        <v>2368.98</v>
      </c>
      <c r="I372" s="3">
        <v>28.89</v>
      </c>
      <c r="J372" s="3">
        <f t="shared" ref="J372:J408" si="100">+ROUND(+IF(F372="",0,F372*I372),2)</f>
        <v>2368.98</v>
      </c>
      <c r="K372" s="3">
        <f t="shared" ref="K372:K408" si="101">+I372-G372</f>
        <v>0</v>
      </c>
      <c r="L372" s="106">
        <f t="shared" ref="L372:L408" si="102">+J372-H372</f>
        <v>0</v>
      </c>
      <c r="O372" s="1">
        <v>28.89</v>
      </c>
      <c r="P372" s="112">
        <f t="shared" si="98"/>
        <v>28.89</v>
      </c>
    </row>
    <row r="373" spans="2:16" s="1" customFormat="1" ht="15" customHeight="1" x14ac:dyDescent="0.3">
      <c r="B373" s="4" t="s">
        <v>8033</v>
      </c>
      <c r="C373" s="4" t="s">
        <v>8034</v>
      </c>
      <c r="D373" s="3" t="s">
        <v>28</v>
      </c>
      <c r="E373" s="3">
        <v>6</v>
      </c>
      <c r="F373" s="3">
        <v>6</v>
      </c>
      <c r="G373" s="107">
        <v>87.69</v>
      </c>
      <c r="H373" s="107">
        <f t="shared" si="99"/>
        <v>526.14</v>
      </c>
      <c r="I373" s="3">
        <v>87.69</v>
      </c>
      <c r="J373" s="3">
        <f t="shared" si="100"/>
        <v>526.14</v>
      </c>
      <c r="K373" s="3">
        <f t="shared" si="101"/>
        <v>0</v>
      </c>
      <c r="L373" s="106">
        <f t="shared" si="102"/>
        <v>0</v>
      </c>
      <c r="O373" s="1">
        <v>87.69</v>
      </c>
      <c r="P373" s="112">
        <f t="shared" si="98"/>
        <v>87.69</v>
      </c>
    </row>
    <row r="374" spans="2:16" s="1" customFormat="1" ht="15" customHeight="1" x14ac:dyDescent="0.3">
      <c r="B374" s="4" t="s">
        <v>8035</v>
      </c>
      <c r="C374" s="4" t="s">
        <v>8574</v>
      </c>
      <c r="D374" s="3" t="s">
        <v>28</v>
      </c>
      <c r="E374" s="3">
        <v>14</v>
      </c>
      <c r="F374" s="3">
        <v>14</v>
      </c>
      <c r="G374" s="107">
        <v>108.6</v>
      </c>
      <c r="H374" s="107">
        <f t="shared" si="99"/>
        <v>1520.4</v>
      </c>
      <c r="I374" s="3">
        <v>108.6</v>
      </c>
      <c r="J374" s="3">
        <f t="shared" si="100"/>
        <v>1520.4</v>
      </c>
      <c r="K374" s="3">
        <f t="shared" si="101"/>
        <v>0</v>
      </c>
      <c r="L374" s="106">
        <f t="shared" si="102"/>
        <v>0</v>
      </c>
      <c r="O374" s="1">
        <v>108.6</v>
      </c>
      <c r="P374" s="112">
        <f t="shared" si="98"/>
        <v>108.6</v>
      </c>
    </row>
    <row r="375" spans="2:16" s="1" customFormat="1" ht="15" customHeight="1" x14ac:dyDescent="0.3">
      <c r="B375" s="4" t="s">
        <v>8036</v>
      </c>
      <c r="C375" s="4" t="s">
        <v>8037</v>
      </c>
      <c r="D375" s="3" t="s">
        <v>28</v>
      </c>
      <c r="E375" s="3">
        <v>72</v>
      </c>
      <c r="F375" s="3">
        <v>72</v>
      </c>
      <c r="G375" s="107">
        <v>141.25</v>
      </c>
      <c r="H375" s="107">
        <f t="shared" si="99"/>
        <v>10170</v>
      </c>
      <c r="I375" s="3">
        <v>141.25</v>
      </c>
      <c r="J375" s="3">
        <f t="shared" si="100"/>
        <v>10170</v>
      </c>
      <c r="K375" s="3">
        <f t="shared" si="101"/>
        <v>0</v>
      </c>
      <c r="L375" s="106">
        <f t="shared" si="102"/>
        <v>0</v>
      </c>
      <c r="O375" s="1">
        <v>141.25</v>
      </c>
      <c r="P375" s="112">
        <f t="shared" si="98"/>
        <v>141.25</v>
      </c>
    </row>
    <row r="376" spans="2:16" s="1" customFormat="1" ht="15" customHeight="1" x14ac:dyDescent="0.3">
      <c r="B376" s="4" t="s">
        <v>8038</v>
      </c>
      <c r="C376" s="4" t="s">
        <v>8039</v>
      </c>
      <c r="D376" s="3" t="s">
        <v>28</v>
      </c>
      <c r="E376" s="3">
        <v>8</v>
      </c>
      <c r="F376" s="3">
        <v>8</v>
      </c>
      <c r="G376" s="107">
        <v>241.44</v>
      </c>
      <c r="H376" s="107">
        <f t="shared" si="99"/>
        <v>1931.52</v>
      </c>
      <c r="I376" s="3">
        <v>241.44</v>
      </c>
      <c r="J376" s="3">
        <f t="shared" si="100"/>
        <v>1931.52</v>
      </c>
      <c r="K376" s="3">
        <f t="shared" si="101"/>
        <v>0</v>
      </c>
      <c r="L376" s="106">
        <f t="shared" si="102"/>
        <v>0</v>
      </c>
      <c r="O376" s="1">
        <v>241.44</v>
      </c>
      <c r="P376" s="112">
        <f t="shared" si="98"/>
        <v>241.44</v>
      </c>
    </row>
    <row r="377" spans="2:16" s="1" customFormat="1" ht="15" customHeight="1" x14ac:dyDescent="0.3">
      <c r="B377" s="4" t="s">
        <v>8040</v>
      </c>
      <c r="C377" s="4" t="s">
        <v>8575</v>
      </c>
      <c r="D377" s="3" t="s">
        <v>28</v>
      </c>
      <c r="E377" s="3">
        <v>2</v>
      </c>
      <c r="F377" s="3">
        <v>2</v>
      </c>
      <c r="G377" s="107">
        <v>24.64</v>
      </c>
      <c r="H377" s="107">
        <f t="shared" si="99"/>
        <v>49.28</v>
      </c>
      <c r="I377" s="3">
        <v>24.64</v>
      </c>
      <c r="J377" s="3">
        <f t="shared" si="100"/>
        <v>49.28</v>
      </c>
      <c r="K377" s="3">
        <f t="shared" si="101"/>
        <v>0</v>
      </c>
      <c r="L377" s="106">
        <f t="shared" si="102"/>
        <v>0</v>
      </c>
      <c r="O377" s="1">
        <v>24.64</v>
      </c>
      <c r="P377" s="112">
        <f t="shared" si="98"/>
        <v>24.64</v>
      </c>
    </row>
    <row r="378" spans="2:16" s="1" customFormat="1" ht="15" customHeight="1" x14ac:dyDescent="0.3">
      <c r="B378" s="4" t="s">
        <v>8041</v>
      </c>
      <c r="C378" s="4" t="s">
        <v>8576</v>
      </c>
      <c r="D378" s="3" t="s">
        <v>28</v>
      </c>
      <c r="E378" s="3">
        <v>16</v>
      </c>
      <c r="F378" s="3">
        <v>16</v>
      </c>
      <c r="G378" s="107">
        <v>44.46</v>
      </c>
      <c r="H378" s="107">
        <f t="shared" si="99"/>
        <v>711.36</v>
      </c>
      <c r="I378" s="3">
        <v>44.46</v>
      </c>
      <c r="J378" s="3">
        <f t="shared" si="100"/>
        <v>711.36</v>
      </c>
      <c r="K378" s="3">
        <f t="shared" si="101"/>
        <v>0</v>
      </c>
      <c r="L378" s="106">
        <f t="shared" si="102"/>
        <v>0</v>
      </c>
      <c r="O378" s="1">
        <v>44.46</v>
      </c>
      <c r="P378" s="112">
        <f t="shared" si="98"/>
        <v>44.46</v>
      </c>
    </row>
    <row r="379" spans="2:16" s="1" customFormat="1" ht="15" customHeight="1" x14ac:dyDescent="0.3">
      <c r="B379" s="4" t="s">
        <v>8042</v>
      </c>
      <c r="C379" s="4" t="s">
        <v>8577</v>
      </c>
      <c r="D379" s="3" t="s">
        <v>28</v>
      </c>
      <c r="E379" s="3">
        <v>17</v>
      </c>
      <c r="F379" s="3">
        <v>17</v>
      </c>
      <c r="G379" s="107">
        <v>92.48</v>
      </c>
      <c r="H379" s="107">
        <f t="shared" si="99"/>
        <v>1572.16</v>
      </c>
      <c r="I379" s="3">
        <v>92.48</v>
      </c>
      <c r="J379" s="3">
        <f t="shared" si="100"/>
        <v>1572.16</v>
      </c>
      <c r="K379" s="3">
        <f t="shared" si="101"/>
        <v>0</v>
      </c>
      <c r="L379" s="106">
        <f t="shared" si="102"/>
        <v>0</v>
      </c>
      <c r="O379" s="1">
        <v>92.48</v>
      </c>
      <c r="P379" s="112">
        <f t="shared" si="98"/>
        <v>92.48</v>
      </c>
    </row>
    <row r="380" spans="2:16" s="1" customFormat="1" ht="15" customHeight="1" x14ac:dyDescent="0.3">
      <c r="B380" s="4" t="s">
        <v>8043</v>
      </c>
      <c r="C380" s="4" t="s">
        <v>8578</v>
      </c>
      <c r="D380" s="3" t="s">
        <v>28</v>
      </c>
      <c r="E380" s="3">
        <v>2</v>
      </c>
      <c r="F380" s="3">
        <v>2</v>
      </c>
      <c r="G380" s="107">
        <v>136.41999999999999</v>
      </c>
      <c r="H380" s="107">
        <f t="shared" si="99"/>
        <v>272.83999999999997</v>
      </c>
      <c r="I380" s="3">
        <v>136.41999999999999</v>
      </c>
      <c r="J380" s="3">
        <f t="shared" si="100"/>
        <v>272.83999999999997</v>
      </c>
      <c r="K380" s="3">
        <f t="shared" si="101"/>
        <v>0</v>
      </c>
      <c r="L380" s="106">
        <f t="shared" si="102"/>
        <v>0</v>
      </c>
      <c r="O380" s="1">
        <v>136.41999999999999</v>
      </c>
      <c r="P380" s="112">
        <f t="shared" si="98"/>
        <v>136.41999999999999</v>
      </c>
    </row>
    <row r="381" spans="2:16" s="1" customFormat="1" ht="15" customHeight="1" x14ac:dyDescent="0.3">
      <c r="B381" s="4" t="s">
        <v>8044</v>
      </c>
      <c r="C381" s="4" t="s">
        <v>8579</v>
      </c>
      <c r="D381" s="3" t="s">
        <v>28</v>
      </c>
      <c r="E381" s="3">
        <v>30</v>
      </c>
      <c r="F381" s="3">
        <v>30</v>
      </c>
      <c r="G381" s="107">
        <v>179.53</v>
      </c>
      <c r="H381" s="107">
        <f t="shared" si="99"/>
        <v>5385.9</v>
      </c>
      <c r="I381" s="3">
        <v>179.53</v>
      </c>
      <c r="J381" s="3">
        <f t="shared" si="100"/>
        <v>5385.9</v>
      </c>
      <c r="K381" s="3">
        <f t="shared" si="101"/>
        <v>0</v>
      </c>
      <c r="L381" s="106">
        <f t="shared" si="102"/>
        <v>0</v>
      </c>
      <c r="O381" s="1">
        <v>179.53</v>
      </c>
      <c r="P381" s="112">
        <f t="shared" si="98"/>
        <v>179.53</v>
      </c>
    </row>
    <row r="382" spans="2:16" s="1" customFormat="1" ht="15" customHeight="1" x14ac:dyDescent="0.3">
      <c r="B382" s="4" t="s">
        <v>8045</v>
      </c>
      <c r="C382" s="4" t="s">
        <v>8046</v>
      </c>
      <c r="D382" s="3" t="s">
        <v>28</v>
      </c>
      <c r="E382" s="3">
        <v>3</v>
      </c>
      <c r="F382" s="3">
        <v>3</v>
      </c>
      <c r="G382" s="107">
        <v>216.05</v>
      </c>
      <c r="H382" s="107">
        <f t="shared" si="99"/>
        <v>648.15</v>
      </c>
      <c r="I382" s="3">
        <v>216.05</v>
      </c>
      <c r="J382" s="3">
        <f t="shared" si="100"/>
        <v>648.15</v>
      </c>
      <c r="K382" s="3">
        <f t="shared" si="101"/>
        <v>0</v>
      </c>
      <c r="L382" s="106">
        <f t="shared" si="102"/>
        <v>0</v>
      </c>
      <c r="O382" s="1">
        <v>216.05</v>
      </c>
      <c r="P382" s="112">
        <f t="shared" si="98"/>
        <v>216.05</v>
      </c>
    </row>
    <row r="383" spans="2:16" s="1" customFormat="1" ht="15" customHeight="1" x14ac:dyDescent="0.3">
      <c r="B383" s="4" t="s">
        <v>8047</v>
      </c>
      <c r="C383" s="4" t="s">
        <v>8580</v>
      </c>
      <c r="D383" s="3" t="s">
        <v>28</v>
      </c>
      <c r="E383" s="3">
        <v>1140</v>
      </c>
      <c r="F383" s="3">
        <v>1140</v>
      </c>
      <c r="G383" s="107">
        <v>11.76</v>
      </c>
      <c r="H383" s="107">
        <f t="shared" si="99"/>
        <v>13406.4</v>
      </c>
      <c r="I383" s="3">
        <v>11.76</v>
      </c>
      <c r="J383" s="3">
        <f t="shared" si="100"/>
        <v>13406.4</v>
      </c>
      <c r="K383" s="3">
        <f t="shared" si="101"/>
        <v>0</v>
      </c>
      <c r="L383" s="106">
        <f t="shared" si="102"/>
        <v>0</v>
      </c>
      <c r="O383" s="1">
        <v>11.76</v>
      </c>
      <c r="P383" s="112">
        <f t="shared" si="98"/>
        <v>11.76</v>
      </c>
    </row>
    <row r="384" spans="2:16" s="1" customFormat="1" ht="15" customHeight="1" x14ac:dyDescent="0.3">
      <c r="B384" s="4" t="s">
        <v>8048</v>
      </c>
      <c r="C384" s="4" t="s">
        <v>8049</v>
      </c>
      <c r="D384" s="3" t="s">
        <v>28</v>
      </c>
      <c r="E384" s="3">
        <v>395</v>
      </c>
      <c r="F384" s="3">
        <v>395</v>
      </c>
      <c r="G384" s="107">
        <v>14.97</v>
      </c>
      <c r="H384" s="107">
        <f t="shared" si="99"/>
        <v>5913.15</v>
      </c>
      <c r="I384" s="3">
        <v>14.97</v>
      </c>
      <c r="J384" s="3">
        <f t="shared" si="100"/>
        <v>5913.15</v>
      </c>
      <c r="K384" s="3">
        <f t="shared" si="101"/>
        <v>0</v>
      </c>
      <c r="L384" s="106">
        <f t="shared" si="102"/>
        <v>0</v>
      </c>
      <c r="O384" s="1">
        <v>14.97</v>
      </c>
      <c r="P384" s="112">
        <f t="shared" si="98"/>
        <v>14.97</v>
      </c>
    </row>
    <row r="385" spans="2:16" s="1" customFormat="1" ht="15" customHeight="1" x14ac:dyDescent="0.3">
      <c r="B385" s="4" t="s">
        <v>8050</v>
      </c>
      <c r="C385" s="4" t="s">
        <v>8051</v>
      </c>
      <c r="D385" s="3" t="s">
        <v>28</v>
      </c>
      <c r="E385" s="3">
        <v>198</v>
      </c>
      <c r="F385" s="3">
        <v>198</v>
      </c>
      <c r="G385" s="107">
        <v>17.22</v>
      </c>
      <c r="H385" s="107">
        <f t="shared" si="99"/>
        <v>3409.56</v>
      </c>
      <c r="I385" s="3">
        <v>17.22</v>
      </c>
      <c r="J385" s="3">
        <f t="shared" si="100"/>
        <v>3409.56</v>
      </c>
      <c r="K385" s="3">
        <f t="shared" si="101"/>
        <v>0</v>
      </c>
      <c r="L385" s="106">
        <f t="shared" si="102"/>
        <v>0</v>
      </c>
      <c r="O385" s="1">
        <v>17.22</v>
      </c>
      <c r="P385" s="112">
        <f t="shared" si="98"/>
        <v>17.22</v>
      </c>
    </row>
    <row r="386" spans="2:16" s="1" customFormat="1" ht="15" customHeight="1" x14ac:dyDescent="0.3">
      <c r="B386" s="4" t="s">
        <v>8052</v>
      </c>
      <c r="C386" s="4" t="s">
        <v>8053</v>
      </c>
      <c r="D386" s="3" t="s">
        <v>28</v>
      </c>
      <c r="E386" s="3">
        <v>72</v>
      </c>
      <c r="F386" s="3">
        <v>72</v>
      </c>
      <c r="G386" s="107">
        <v>20.58</v>
      </c>
      <c r="H386" s="107">
        <f t="shared" si="99"/>
        <v>1481.76</v>
      </c>
      <c r="I386" s="3">
        <v>20.58</v>
      </c>
      <c r="J386" s="3">
        <f t="shared" si="100"/>
        <v>1481.76</v>
      </c>
      <c r="K386" s="3">
        <f t="shared" si="101"/>
        <v>0</v>
      </c>
      <c r="L386" s="106">
        <f t="shared" si="102"/>
        <v>0</v>
      </c>
      <c r="O386" s="1">
        <v>20.58</v>
      </c>
      <c r="P386" s="112">
        <f t="shared" si="98"/>
        <v>20.58</v>
      </c>
    </row>
    <row r="387" spans="2:16" s="1" customFormat="1" ht="15" customHeight="1" x14ac:dyDescent="0.3">
      <c r="B387" s="4" t="s">
        <v>8054</v>
      </c>
      <c r="C387" s="4" t="s">
        <v>8055</v>
      </c>
      <c r="D387" s="3" t="s">
        <v>28</v>
      </c>
      <c r="E387" s="3">
        <v>85</v>
      </c>
      <c r="F387" s="3">
        <v>85</v>
      </c>
      <c r="G387" s="107">
        <v>20.92</v>
      </c>
      <c r="H387" s="107">
        <f t="shared" si="99"/>
        <v>1778.2</v>
      </c>
      <c r="I387" s="3">
        <v>20.92</v>
      </c>
      <c r="J387" s="3">
        <f t="shared" si="100"/>
        <v>1778.2</v>
      </c>
      <c r="K387" s="3">
        <f t="shared" si="101"/>
        <v>0</v>
      </c>
      <c r="L387" s="106">
        <f t="shared" si="102"/>
        <v>0</v>
      </c>
      <c r="O387" s="1">
        <v>20.92</v>
      </c>
      <c r="P387" s="112">
        <f t="shared" si="98"/>
        <v>20.92</v>
      </c>
    </row>
    <row r="388" spans="2:16" s="1" customFormat="1" ht="15" customHeight="1" x14ac:dyDescent="0.3">
      <c r="B388" s="4" t="s">
        <v>8056</v>
      </c>
      <c r="C388" s="4" t="s">
        <v>8057</v>
      </c>
      <c r="D388" s="3" t="s">
        <v>28</v>
      </c>
      <c r="E388" s="3">
        <v>41</v>
      </c>
      <c r="F388" s="3">
        <v>41</v>
      </c>
      <c r="G388" s="107">
        <v>23.85</v>
      </c>
      <c r="H388" s="107">
        <f t="shared" si="99"/>
        <v>977.85</v>
      </c>
      <c r="I388" s="3">
        <v>23.85</v>
      </c>
      <c r="J388" s="3">
        <f t="shared" si="100"/>
        <v>977.85</v>
      </c>
      <c r="K388" s="3">
        <f t="shared" si="101"/>
        <v>0</v>
      </c>
      <c r="L388" s="106">
        <f t="shared" si="102"/>
        <v>0</v>
      </c>
      <c r="O388" s="1">
        <v>23.85</v>
      </c>
      <c r="P388" s="112">
        <f t="shared" si="98"/>
        <v>23.85</v>
      </c>
    </row>
    <row r="389" spans="2:16" s="1" customFormat="1" ht="15" customHeight="1" x14ac:dyDescent="0.3">
      <c r="B389" s="4" t="s">
        <v>8058</v>
      </c>
      <c r="C389" s="4" t="s">
        <v>8059</v>
      </c>
      <c r="D389" s="3" t="s">
        <v>28</v>
      </c>
      <c r="E389" s="3">
        <v>44</v>
      </c>
      <c r="F389" s="3">
        <v>44</v>
      </c>
      <c r="G389" s="107">
        <v>24.22</v>
      </c>
      <c r="H389" s="107">
        <f t="shared" si="99"/>
        <v>1065.68</v>
      </c>
      <c r="I389" s="3">
        <v>24.22</v>
      </c>
      <c r="J389" s="3">
        <f t="shared" si="100"/>
        <v>1065.68</v>
      </c>
      <c r="K389" s="3">
        <f t="shared" si="101"/>
        <v>0</v>
      </c>
      <c r="L389" s="106">
        <f t="shared" si="102"/>
        <v>0</v>
      </c>
      <c r="O389" s="1">
        <v>24.22</v>
      </c>
      <c r="P389" s="112">
        <f t="shared" si="98"/>
        <v>24.22</v>
      </c>
    </row>
    <row r="390" spans="2:16" s="1" customFormat="1" ht="15" customHeight="1" x14ac:dyDescent="0.3">
      <c r="B390" s="4" t="s">
        <v>8060</v>
      </c>
      <c r="C390" s="4" t="s">
        <v>8061</v>
      </c>
      <c r="D390" s="3" t="s">
        <v>28</v>
      </c>
      <c r="E390" s="3">
        <v>81</v>
      </c>
      <c r="F390" s="3">
        <v>81</v>
      </c>
      <c r="G390" s="107">
        <v>57.77</v>
      </c>
      <c r="H390" s="107">
        <f t="shared" si="99"/>
        <v>4679.37</v>
      </c>
      <c r="I390" s="3">
        <v>57.77</v>
      </c>
      <c r="J390" s="3">
        <f t="shared" si="100"/>
        <v>4679.37</v>
      </c>
      <c r="K390" s="3">
        <f t="shared" si="101"/>
        <v>0</v>
      </c>
      <c r="L390" s="106">
        <f t="shared" si="102"/>
        <v>0</v>
      </c>
      <c r="O390" s="1">
        <v>57.77</v>
      </c>
      <c r="P390" s="112">
        <f t="shared" si="98"/>
        <v>57.77</v>
      </c>
    </row>
    <row r="391" spans="2:16" s="1" customFormat="1" ht="15" customHeight="1" x14ac:dyDescent="0.3">
      <c r="B391" s="4" t="s">
        <v>8062</v>
      </c>
      <c r="C391" s="4" t="s">
        <v>8063</v>
      </c>
      <c r="D391" s="3" t="s">
        <v>28</v>
      </c>
      <c r="E391" s="3">
        <v>38</v>
      </c>
      <c r="F391" s="3">
        <v>38</v>
      </c>
      <c r="G391" s="107">
        <v>57.53</v>
      </c>
      <c r="H391" s="107">
        <f t="shared" si="99"/>
        <v>2186.14</v>
      </c>
      <c r="I391" s="3">
        <v>57.53</v>
      </c>
      <c r="J391" s="3">
        <f t="shared" si="100"/>
        <v>2186.14</v>
      </c>
      <c r="K391" s="3">
        <f t="shared" si="101"/>
        <v>0</v>
      </c>
      <c r="L391" s="106">
        <f t="shared" si="102"/>
        <v>0</v>
      </c>
      <c r="O391" s="1">
        <v>57.53</v>
      </c>
      <c r="P391" s="112">
        <f t="shared" si="98"/>
        <v>57.53</v>
      </c>
    </row>
    <row r="392" spans="2:16" s="1" customFormat="1" ht="15" customHeight="1" x14ac:dyDescent="0.3">
      <c r="B392" s="4" t="s">
        <v>8064</v>
      </c>
      <c r="C392" s="4" t="s">
        <v>8065</v>
      </c>
      <c r="D392" s="3" t="s">
        <v>28</v>
      </c>
      <c r="E392" s="3">
        <v>46</v>
      </c>
      <c r="F392" s="3">
        <v>46</v>
      </c>
      <c r="G392" s="107">
        <v>57.53</v>
      </c>
      <c r="H392" s="107">
        <f t="shared" si="99"/>
        <v>2646.38</v>
      </c>
      <c r="I392" s="3">
        <v>57.53</v>
      </c>
      <c r="J392" s="3">
        <f t="shared" si="100"/>
        <v>2646.38</v>
      </c>
      <c r="K392" s="3">
        <f t="shared" si="101"/>
        <v>0</v>
      </c>
      <c r="L392" s="106">
        <f t="shared" si="102"/>
        <v>0</v>
      </c>
      <c r="O392" s="1">
        <v>57.53</v>
      </c>
      <c r="P392" s="112">
        <f t="shared" si="98"/>
        <v>57.53</v>
      </c>
    </row>
    <row r="393" spans="2:16" s="1" customFormat="1" ht="15" customHeight="1" x14ac:dyDescent="0.3">
      <c r="B393" s="4" t="s">
        <v>8066</v>
      </c>
      <c r="C393" s="4" t="s">
        <v>8067</v>
      </c>
      <c r="D393" s="3" t="s">
        <v>28</v>
      </c>
      <c r="E393" s="3">
        <v>42</v>
      </c>
      <c r="F393" s="3">
        <v>42</v>
      </c>
      <c r="G393" s="107">
        <v>76.5</v>
      </c>
      <c r="H393" s="107">
        <f t="shared" si="99"/>
        <v>3213</v>
      </c>
      <c r="I393" s="3">
        <v>76.5</v>
      </c>
      <c r="J393" s="3">
        <f t="shared" si="100"/>
        <v>3213</v>
      </c>
      <c r="K393" s="3">
        <f t="shared" si="101"/>
        <v>0</v>
      </c>
      <c r="L393" s="106">
        <f t="shared" si="102"/>
        <v>0</v>
      </c>
      <c r="O393" s="1">
        <v>76.5</v>
      </c>
      <c r="P393" s="112">
        <f t="shared" si="98"/>
        <v>76.5</v>
      </c>
    </row>
    <row r="394" spans="2:16" s="1" customFormat="1" ht="15" customHeight="1" x14ac:dyDescent="0.3">
      <c r="B394" s="4" t="s">
        <v>8068</v>
      </c>
      <c r="C394" s="4" t="s">
        <v>8069</v>
      </c>
      <c r="D394" s="3" t="s">
        <v>28</v>
      </c>
      <c r="E394" s="3">
        <v>72</v>
      </c>
      <c r="F394" s="3">
        <v>72</v>
      </c>
      <c r="G394" s="107">
        <v>63.3</v>
      </c>
      <c r="H394" s="107">
        <f t="shared" si="99"/>
        <v>4557.6000000000004</v>
      </c>
      <c r="I394" s="3">
        <v>63.3</v>
      </c>
      <c r="J394" s="3">
        <f t="shared" si="100"/>
        <v>4557.6000000000004</v>
      </c>
      <c r="K394" s="3">
        <f t="shared" si="101"/>
        <v>0</v>
      </c>
      <c r="L394" s="106">
        <f t="shared" si="102"/>
        <v>0</v>
      </c>
      <c r="O394" s="1">
        <v>63.3</v>
      </c>
      <c r="P394" s="112">
        <f t="shared" si="98"/>
        <v>63.3</v>
      </c>
    </row>
    <row r="395" spans="2:16" s="1" customFormat="1" ht="15" customHeight="1" x14ac:dyDescent="0.3">
      <c r="B395" s="4" t="s">
        <v>8070</v>
      </c>
      <c r="C395" s="4" t="s">
        <v>8071</v>
      </c>
      <c r="D395" s="3" t="s">
        <v>28</v>
      </c>
      <c r="E395" s="3">
        <v>42</v>
      </c>
      <c r="F395" s="3">
        <v>42</v>
      </c>
      <c r="G395" s="107">
        <v>75.53</v>
      </c>
      <c r="H395" s="107">
        <f t="shared" si="99"/>
        <v>3172.26</v>
      </c>
      <c r="I395" s="3">
        <v>75.53</v>
      </c>
      <c r="J395" s="3">
        <f t="shared" si="100"/>
        <v>3172.26</v>
      </c>
      <c r="K395" s="3">
        <f t="shared" si="101"/>
        <v>0</v>
      </c>
      <c r="L395" s="106">
        <f t="shared" si="102"/>
        <v>0</v>
      </c>
      <c r="O395" s="1">
        <v>75.53</v>
      </c>
      <c r="P395" s="112">
        <f t="shared" si="98"/>
        <v>75.53</v>
      </c>
    </row>
    <row r="396" spans="2:16" s="1" customFormat="1" ht="15" customHeight="1" x14ac:dyDescent="0.3">
      <c r="B396" s="4" t="s">
        <v>8072</v>
      </c>
      <c r="C396" s="4" t="s">
        <v>8073</v>
      </c>
      <c r="D396" s="3" t="s">
        <v>28</v>
      </c>
      <c r="E396" s="3">
        <v>22</v>
      </c>
      <c r="F396" s="3">
        <v>22</v>
      </c>
      <c r="G396" s="107">
        <v>64.73</v>
      </c>
      <c r="H396" s="107">
        <f t="shared" si="99"/>
        <v>1424.06</v>
      </c>
      <c r="I396" s="3">
        <v>64.73</v>
      </c>
      <c r="J396" s="3">
        <f t="shared" si="100"/>
        <v>1424.06</v>
      </c>
      <c r="K396" s="3">
        <f t="shared" si="101"/>
        <v>0</v>
      </c>
      <c r="L396" s="106">
        <f t="shared" si="102"/>
        <v>0</v>
      </c>
      <c r="O396" s="1">
        <v>64.73</v>
      </c>
      <c r="P396" s="112">
        <f t="shared" si="98"/>
        <v>64.73</v>
      </c>
    </row>
    <row r="397" spans="2:16" s="1" customFormat="1" ht="15" customHeight="1" x14ac:dyDescent="0.3">
      <c r="B397" s="4" t="s">
        <v>8074</v>
      </c>
      <c r="C397" s="4" t="s">
        <v>8075</v>
      </c>
      <c r="D397" s="3" t="s">
        <v>28</v>
      </c>
      <c r="E397" s="3">
        <v>6</v>
      </c>
      <c r="F397" s="3">
        <v>6</v>
      </c>
      <c r="G397" s="107">
        <v>87.79</v>
      </c>
      <c r="H397" s="107">
        <f t="shared" si="99"/>
        <v>526.74</v>
      </c>
      <c r="I397" s="3">
        <v>87.79</v>
      </c>
      <c r="J397" s="3">
        <f t="shared" si="100"/>
        <v>526.74</v>
      </c>
      <c r="K397" s="3">
        <f t="shared" si="101"/>
        <v>0</v>
      </c>
      <c r="L397" s="106">
        <f t="shared" si="102"/>
        <v>0</v>
      </c>
      <c r="O397" s="1">
        <v>87.79</v>
      </c>
      <c r="P397" s="112">
        <f t="shared" si="98"/>
        <v>87.79</v>
      </c>
    </row>
    <row r="398" spans="2:16" s="1" customFormat="1" ht="15" customHeight="1" x14ac:dyDescent="0.3">
      <c r="B398" s="4" t="s">
        <v>8076</v>
      </c>
      <c r="C398" s="4" t="s">
        <v>8077</v>
      </c>
      <c r="D398" s="3" t="s">
        <v>28</v>
      </c>
      <c r="E398" s="3">
        <v>32</v>
      </c>
      <c r="F398" s="3">
        <v>32</v>
      </c>
      <c r="G398" s="107">
        <v>93.22</v>
      </c>
      <c r="H398" s="107">
        <f t="shared" si="99"/>
        <v>2983.04</v>
      </c>
      <c r="I398" s="3">
        <v>93.22</v>
      </c>
      <c r="J398" s="3">
        <f t="shared" si="100"/>
        <v>2983.04</v>
      </c>
      <c r="K398" s="3">
        <f t="shared" si="101"/>
        <v>0</v>
      </c>
      <c r="L398" s="106">
        <f t="shared" si="102"/>
        <v>0</v>
      </c>
      <c r="O398" s="1">
        <v>93.22</v>
      </c>
      <c r="P398" s="112">
        <f t="shared" si="98"/>
        <v>93.22</v>
      </c>
    </row>
    <row r="399" spans="2:16" s="1" customFormat="1" ht="15" customHeight="1" x14ac:dyDescent="0.3">
      <c r="B399" s="4" t="s">
        <v>8078</v>
      </c>
      <c r="C399" s="4" t="s">
        <v>8079</v>
      </c>
      <c r="D399" s="3" t="s">
        <v>28</v>
      </c>
      <c r="E399" s="3">
        <v>21</v>
      </c>
      <c r="F399" s="3">
        <v>21</v>
      </c>
      <c r="G399" s="107">
        <v>99.09</v>
      </c>
      <c r="H399" s="107">
        <f t="shared" si="99"/>
        <v>2080.89</v>
      </c>
      <c r="I399" s="3">
        <v>99.09</v>
      </c>
      <c r="J399" s="3">
        <f t="shared" si="100"/>
        <v>2080.89</v>
      </c>
      <c r="K399" s="3">
        <f t="shared" si="101"/>
        <v>0</v>
      </c>
      <c r="L399" s="106">
        <f t="shared" si="102"/>
        <v>0</v>
      </c>
      <c r="O399" s="1">
        <v>99.09</v>
      </c>
      <c r="P399" s="112">
        <f t="shared" si="98"/>
        <v>99.09</v>
      </c>
    </row>
    <row r="400" spans="2:16" s="1" customFormat="1" ht="15" customHeight="1" x14ac:dyDescent="0.3">
      <c r="B400" s="4" t="s">
        <v>8080</v>
      </c>
      <c r="C400" s="4" t="s">
        <v>8081</v>
      </c>
      <c r="D400" s="3" t="s">
        <v>28</v>
      </c>
      <c r="E400" s="3">
        <v>21</v>
      </c>
      <c r="F400" s="3">
        <v>21</v>
      </c>
      <c r="G400" s="107">
        <v>99.09</v>
      </c>
      <c r="H400" s="107">
        <f t="shared" si="99"/>
        <v>2080.89</v>
      </c>
      <c r="I400" s="3">
        <v>99.09</v>
      </c>
      <c r="J400" s="3">
        <f t="shared" si="100"/>
        <v>2080.89</v>
      </c>
      <c r="K400" s="3">
        <f t="shared" si="101"/>
        <v>0</v>
      </c>
      <c r="L400" s="106">
        <f t="shared" si="102"/>
        <v>0</v>
      </c>
      <c r="O400" s="1">
        <v>99.09</v>
      </c>
      <c r="P400" s="112">
        <f t="shared" ref="P400:P463" si="103">+O400-N400</f>
        <v>99.09</v>
      </c>
    </row>
    <row r="401" spans="2:16" s="1" customFormat="1" ht="15" customHeight="1" x14ac:dyDescent="0.3">
      <c r="B401" s="4" t="s">
        <v>8082</v>
      </c>
      <c r="C401" s="4" t="s">
        <v>8083</v>
      </c>
      <c r="D401" s="3" t="s">
        <v>28</v>
      </c>
      <c r="E401" s="3">
        <v>14</v>
      </c>
      <c r="F401" s="3">
        <v>14</v>
      </c>
      <c r="G401" s="107">
        <v>99.09</v>
      </c>
      <c r="H401" s="107">
        <f t="shared" si="99"/>
        <v>1387.26</v>
      </c>
      <c r="I401" s="3">
        <v>99.09</v>
      </c>
      <c r="J401" s="3">
        <f t="shared" si="100"/>
        <v>1387.26</v>
      </c>
      <c r="K401" s="3">
        <f t="shared" si="101"/>
        <v>0</v>
      </c>
      <c r="L401" s="106">
        <f t="shared" si="102"/>
        <v>0</v>
      </c>
      <c r="O401" s="1">
        <v>99.09</v>
      </c>
      <c r="P401" s="112">
        <f t="shared" si="103"/>
        <v>99.09</v>
      </c>
    </row>
    <row r="402" spans="2:16" s="1" customFormat="1" ht="15" customHeight="1" x14ac:dyDescent="0.3">
      <c r="B402" s="4" t="s">
        <v>8084</v>
      </c>
      <c r="C402" s="4" t="s">
        <v>8085</v>
      </c>
      <c r="D402" s="3" t="s">
        <v>28</v>
      </c>
      <c r="E402" s="3">
        <v>4</v>
      </c>
      <c r="F402" s="3">
        <v>4</v>
      </c>
      <c r="G402" s="107">
        <v>103</v>
      </c>
      <c r="H402" s="107">
        <f t="shared" si="99"/>
        <v>412</v>
      </c>
      <c r="I402" s="3">
        <v>103</v>
      </c>
      <c r="J402" s="3">
        <f t="shared" si="100"/>
        <v>412</v>
      </c>
      <c r="K402" s="3">
        <f t="shared" si="101"/>
        <v>0</v>
      </c>
      <c r="L402" s="106">
        <f t="shared" si="102"/>
        <v>0</v>
      </c>
      <c r="O402" s="1">
        <v>103</v>
      </c>
      <c r="P402" s="112">
        <f t="shared" si="103"/>
        <v>103</v>
      </c>
    </row>
    <row r="403" spans="2:16" s="1" customFormat="1" ht="15" customHeight="1" x14ac:dyDescent="0.3">
      <c r="B403" s="4" t="s">
        <v>8086</v>
      </c>
      <c r="C403" s="4" t="s">
        <v>8087</v>
      </c>
      <c r="D403" s="3" t="s">
        <v>28</v>
      </c>
      <c r="E403" s="3">
        <v>47</v>
      </c>
      <c r="F403" s="3">
        <v>47</v>
      </c>
      <c r="G403" s="107">
        <v>99.9</v>
      </c>
      <c r="H403" s="107">
        <f t="shared" si="99"/>
        <v>4695.3</v>
      </c>
      <c r="I403" s="3">
        <v>99.9</v>
      </c>
      <c r="J403" s="3">
        <f t="shared" si="100"/>
        <v>4695.3</v>
      </c>
      <c r="K403" s="3">
        <f t="shared" si="101"/>
        <v>0</v>
      </c>
      <c r="L403" s="106">
        <f t="shared" si="102"/>
        <v>0</v>
      </c>
      <c r="O403" s="1">
        <v>99.9</v>
      </c>
      <c r="P403" s="112">
        <f t="shared" si="103"/>
        <v>99.9</v>
      </c>
    </row>
    <row r="404" spans="2:16" s="1" customFormat="1" ht="15" customHeight="1" x14ac:dyDescent="0.3">
      <c r="B404" s="4" t="s">
        <v>8088</v>
      </c>
      <c r="C404" s="4" t="s">
        <v>8089</v>
      </c>
      <c r="D404" s="3" t="s">
        <v>28</v>
      </c>
      <c r="E404" s="3">
        <v>24</v>
      </c>
      <c r="F404" s="3">
        <v>24</v>
      </c>
      <c r="G404" s="107">
        <v>106.36</v>
      </c>
      <c r="H404" s="107">
        <f t="shared" si="99"/>
        <v>2552.64</v>
      </c>
      <c r="I404" s="3">
        <v>106.36</v>
      </c>
      <c r="J404" s="3">
        <f t="shared" si="100"/>
        <v>2552.64</v>
      </c>
      <c r="K404" s="3">
        <f t="shared" si="101"/>
        <v>0</v>
      </c>
      <c r="L404" s="106">
        <f t="shared" si="102"/>
        <v>0</v>
      </c>
      <c r="O404" s="1">
        <v>106.36</v>
      </c>
      <c r="P404" s="112">
        <f t="shared" si="103"/>
        <v>106.36</v>
      </c>
    </row>
    <row r="405" spans="2:16" s="1" customFormat="1" ht="15" customHeight="1" x14ac:dyDescent="0.3">
      <c r="B405" s="4" t="s">
        <v>8090</v>
      </c>
      <c r="C405" s="4" t="s">
        <v>8091</v>
      </c>
      <c r="D405" s="3" t="s">
        <v>28</v>
      </c>
      <c r="E405" s="3">
        <v>1</v>
      </c>
      <c r="F405" s="3">
        <v>1</v>
      </c>
      <c r="G405" s="107">
        <v>107.41</v>
      </c>
      <c r="H405" s="107">
        <f t="shared" si="99"/>
        <v>107.41</v>
      </c>
      <c r="I405" s="3">
        <v>107.41</v>
      </c>
      <c r="J405" s="3">
        <f t="shared" si="100"/>
        <v>107.41</v>
      </c>
      <c r="K405" s="3">
        <f t="shared" si="101"/>
        <v>0</v>
      </c>
      <c r="L405" s="106">
        <f t="shared" si="102"/>
        <v>0</v>
      </c>
      <c r="O405" s="1">
        <v>107.41</v>
      </c>
      <c r="P405" s="112">
        <f t="shared" si="103"/>
        <v>107.41</v>
      </c>
    </row>
    <row r="406" spans="2:16" s="1" customFormat="1" ht="15" customHeight="1" x14ac:dyDescent="0.3">
      <c r="B406" s="4" t="s">
        <v>8092</v>
      </c>
      <c r="C406" s="4" t="s">
        <v>8093</v>
      </c>
      <c r="D406" s="3" t="s">
        <v>28</v>
      </c>
      <c r="E406" s="3">
        <v>2</v>
      </c>
      <c r="F406" s="3">
        <v>2</v>
      </c>
      <c r="G406" s="107">
        <v>121.25</v>
      </c>
      <c r="H406" s="107">
        <f t="shared" si="99"/>
        <v>242.5</v>
      </c>
      <c r="I406" s="3">
        <v>121.25</v>
      </c>
      <c r="J406" s="3">
        <f t="shared" si="100"/>
        <v>242.5</v>
      </c>
      <c r="K406" s="3">
        <f t="shared" si="101"/>
        <v>0</v>
      </c>
      <c r="L406" s="106">
        <f t="shared" si="102"/>
        <v>0</v>
      </c>
      <c r="O406" s="1">
        <v>121.25</v>
      </c>
      <c r="P406" s="112">
        <f t="shared" si="103"/>
        <v>121.25</v>
      </c>
    </row>
    <row r="407" spans="2:16" s="1" customFormat="1" ht="15" customHeight="1" x14ac:dyDescent="0.3">
      <c r="B407" s="4" t="s">
        <v>8094</v>
      </c>
      <c r="C407" s="4" t="s">
        <v>8095</v>
      </c>
      <c r="D407" s="3" t="s">
        <v>28</v>
      </c>
      <c r="E407" s="3">
        <v>2</v>
      </c>
      <c r="F407" s="3">
        <v>2</v>
      </c>
      <c r="G407" s="107">
        <v>137.6</v>
      </c>
      <c r="H407" s="107">
        <f t="shared" si="99"/>
        <v>275.2</v>
      </c>
      <c r="I407" s="3">
        <v>137.6</v>
      </c>
      <c r="J407" s="3">
        <f t="shared" si="100"/>
        <v>275.2</v>
      </c>
      <c r="K407" s="3">
        <f t="shared" si="101"/>
        <v>0</v>
      </c>
      <c r="L407" s="106">
        <f t="shared" si="102"/>
        <v>0</v>
      </c>
      <c r="O407" s="1">
        <v>137.6</v>
      </c>
      <c r="P407" s="112">
        <f t="shared" si="103"/>
        <v>137.6</v>
      </c>
    </row>
    <row r="408" spans="2:16" s="1" customFormat="1" ht="15" customHeight="1" x14ac:dyDescent="0.3">
      <c r="B408" s="4" t="s">
        <v>8096</v>
      </c>
      <c r="C408" s="4" t="s">
        <v>8097</v>
      </c>
      <c r="D408" s="3" t="s">
        <v>28</v>
      </c>
      <c r="E408" s="3">
        <v>6</v>
      </c>
      <c r="F408" s="3">
        <v>6</v>
      </c>
      <c r="G408" s="107">
        <v>144.38</v>
      </c>
      <c r="H408" s="107">
        <f t="shared" si="99"/>
        <v>866.28</v>
      </c>
      <c r="I408" s="3">
        <v>144.38</v>
      </c>
      <c r="J408" s="3">
        <f t="shared" si="100"/>
        <v>866.28</v>
      </c>
      <c r="K408" s="3">
        <f t="shared" si="101"/>
        <v>0</v>
      </c>
      <c r="L408" s="106">
        <f t="shared" si="102"/>
        <v>0</v>
      </c>
      <c r="O408" s="1">
        <v>144.38</v>
      </c>
      <c r="P408" s="112">
        <f t="shared" si="103"/>
        <v>144.38</v>
      </c>
    </row>
    <row r="409" spans="2:16" s="1" customFormat="1" ht="25.2" customHeight="1" x14ac:dyDescent="0.3">
      <c r="B409" s="12" t="s">
        <v>1736</v>
      </c>
      <c r="C409" s="12" t="s">
        <v>1737</v>
      </c>
      <c r="D409" s="13"/>
      <c r="E409" s="13"/>
      <c r="F409" s="13"/>
      <c r="G409" s="13"/>
      <c r="H409" s="13">
        <f>SUM(H410)</f>
        <v>24274.74</v>
      </c>
      <c r="I409" s="13"/>
      <c r="J409" s="13">
        <f>SUM(J410)</f>
        <v>24274.74</v>
      </c>
      <c r="K409" s="13"/>
      <c r="L409" s="13">
        <f>SUM(L410)</f>
        <v>0</v>
      </c>
      <c r="P409" s="112"/>
    </row>
    <row r="410" spans="2:16" s="1" customFormat="1" ht="15" customHeight="1" x14ac:dyDescent="0.3">
      <c r="B410" s="4" t="s">
        <v>1738</v>
      </c>
      <c r="C410" s="4" t="s">
        <v>1739</v>
      </c>
      <c r="D410" s="3" t="s">
        <v>28</v>
      </c>
      <c r="E410" s="3">
        <v>21</v>
      </c>
      <c r="F410" s="3">
        <v>21</v>
      </c>
      <c r="G410" s="107">
        <v>1155.94</v>
      </c>
      <c r="H410" s="107">
        <f t="shared" ref="H410" si="104">+ROUND(+IF(F410="",0,F410*G410),2)</f>
        <v>24274.74</v>
      </c>
      <c r="I410" s="3">
        <v>1155.94</v>
      </c>
      <c r="J410" s="3">
        <f t="shared" ref="J410" si="105">+ROUND(+IF(F410="",0,F410*I410),2)</f>
        <v>24274.74</v>
      </c>
      <c r="K410" s="3">
        <f t="shared" ref="K410" si="106">+I410-G410</f>
        <v>0</v>
      </c>
      <c r="L410" s="106">
        <f t="shared" ref="L410" si="107">+J410-H410</f>
        <v>0</v>
      </c>
      <c r="N410" s="1">
        <v>1168.71</v>
      </c>
      <c r="O410" s="1">
        <v>1155.94</v>
      </c>
      <c r="P410" s="112">
        <f t="shared" si="103"/>
        <v>-12.769999999999982</v>
      </c>
    </row>
    <row r="411" spans="2:16" s="1" customFormat="1" ht="25.2" customHeight="1" x14ac:dyDescent="0.3">
      <c r="B411" s="12" t="s">
        <v>1740</v>
      </c>
      <c r="C411" s="12" t="s">
        <v>1741</v>
      </c>
      <c r="D411" s="13"/>
      <c r="E411" s="13"/>
      <c r="F411" s="13"/>
      <c r="G411" s="13"/>
      <c r="H411" s="13">
        <f>SUM(H412:H419)</f>
        <v>91107.17</v>
      </c>
      <c r="I411" s="13"/>
      <c r="J411" s="13">
        <f>SUM(J412:J419)</f>
        <v>91107.17</v>
      </c>
      <c r="K411" s="13"/>
      <c r="L411" s="13">
        <f>SUM(L412:L419)</f>
        <v>0</v>
      </c>
      <c r="P411" s="112"/>
    </row>
    <row r="412" spans="2:16" s="1" customFormat="1" ht="15" customHeight="1" x14ac:dyDescent="0.3">
      <c r="B412" s="4" t="s">
        <v>1742</v>
      </c>
      <c r="C412" s="4" t="s">
        <v>1743</v>
      </c>
      <c r="D412" s="3" t="s">
        <v>28</v>
      </c>
      <c r="E412" s="3">
        <v>521</v>
      </c>
      <c r="F412" s="3">
        <v>521</v>
      </c>
      <c r="G412" s="107">
        <v>83.83</v>
      </c>
      <c r="H412" s="107">
        <f t="shared" ref="H412:H419" si="108">+ROUND(+IF(F412="",0,F412*G412),2)</f>
        <v>43675.43</v>
      </c>
      <c r="I412" s="3">
        <v>83.83</v>
      </c>
      <c r="J412" s="3">
        <f t="shared" ref="J412:J419" si="109">+ROUND(+IF(F412="",0,F412*I412),2)</f>
        <v>43675.43</v>
      </c>
      <c r="K412" s="3">
        <f t="shared" ref="K412:K419" si="110">+I412-G412</f>
        <v>0</v>
      </c>
      <c r="L412" s="106">
        <f t="shared" ref="L412:L419" si="111">+J412-H412</f>
        <v>0</v>
      </c>
      <c r="N412" s="1">
        <v>84.64</v>
      </c>
      <c r="O412" s="1">
        <v>83.83</v>
      </c>
      <c r="P412" s="112">
        <f t="shared" si="103"/>
        <v>-0.81000000000000227</v>
      </c>
    </row>
    <row r="413" spans="2:16" s="1" customFormat="1" ht="15" customHeight="1" x14ac:dyDescent="0.3">
      <c r="B413" s="4" t="s">
        <v>1744</v>
      </c>
      <c r="C413" s="4" t="s">
        <v>1745</v>
      </c>
      <c r="D413" s="3" t="s">
        <v>28</v>
      </c>
      <c r="E413" s="3">
        <v>40</v>
      </c>
      <c r="F413" s="3">
        <v>40</v>
      </c>
      <c r="G413" s="107">
        <v>109.83</v>
      </c>
      <c r="H413" s="107">
        <f t="shared" si="108"/>
        <v>4393.2</v>
      </c>
      <c r="I413" s="3">
        <v>109.83</v>
      </c>
      <c r="J413" s="3">
        <f t="shared" si="109"/>
        <v>4393.2</v>
      </c>
      <c r="K413" s="3">
        <f t="shared" si="110"/>
        <v>0</v>
      </c>
      <c r="L413" s="106">
        <f t="shared" si="111"/>
        <v>0</v>
      </c>
      <c r="N413" s="1">
        <v>110.64</v>
      </c>
      <c r="O413" s="1">
        <v>109.83</v>
      </c>
      <c r="P413" s="112">
        <f t="shared" si="103"/>
        <v>-0.81000000000000227</v>
      </c>
    </row>
    <row r="414" spans="2:16" s="1" customFormat="1" ht="15" customHeight="1" x14ac:dyDescent="0.3">
      <c r="B414" s="4" t="s">
        <v>8098</v>
      </c>
      <c r="C414" s="4" t="s">
        <v>8099</v>
      </c>
      <c r="D414" s="3" t="s">
        <v>28</v>
      </c>
      <c r="E414" s="3">
        <v>3</v>
      </c>
      <c r="F414" s="3">
        <v>3</v>
      </c>
      <c r="G414" s="107">
        <v>522.22</v>
      </c>
      <c r="H414" s="107">
        <f t="shared" si="108"/>
        <v>1566.66</v>
      </c>
      <c r="I414" s="3">
        <v>522.22</v>
      </c>
      <c r="J414" s="3">
        <f t="shared" si="109"/>
        <v>1566.66</v>
      </c>
      <c r="K414" s="3">
        <f t="shared" si="110"/>
        <v>0</v>
      </c>
      <c r="L414" s="106">
        <f t="shared" si="111"/>
        <v>0</v>
      </c>
      <c r="O414" s="1">
        <v>522.22</v>
      </c>
      <c r="P414" s="112">
        <f t="shared" si="103"/>
        <v>522.22</v>
      </c>
    </row>
    <row r="415" spans="2:16" s="1" customFormat="1" ht="15" customHeight="1" x14ac:dyDescent="0.3">
      <c r="B415" s="4" t="s">
        <v>8100</v>
      </c>
      <c r="C415" s="4" t="s">
        <v>8101</v>
      </c>
      <c r="D415" s="3" t="s">
        <v>28</v>
      </c>
      <c r="E415" s="3">
        <v>1</v>
      </c>
      <c r="F415" s="3">
        <v>1</v>
      </c>
      <c r="G415" s="107">
        <v>749.84</v>
      </c>
      <c r="H415" s="107">
        <f t="shared" si="108"/>
        <v>749.84</v>
      </c>
      <c r="I415" s="3">
        <v>749.84</v>
      </c>
      <c r="J415" s="3">
        <f t="shared" si="109"/>
        <v>749.84</v>
      </c>
      <c r="K415" s="3">
        <f t="shared" si="110"/>
        <v>0</v>
      </c>
      <c r="L415" s="106">
        <f t="shared" si="111"/>
        <v>0</v>
      </c>
      <c r="O415" s="1">
        <v>749.84</v>
      </c>
      <c r="P415" s="112">
        <f t="shared" si="103"/>
        <v>749.84</v>
      </c>
    </row>
    <row r="416" spans="2:16" s="1" customFormat="1" ht="15" customHeight="1" x14ac:dyDescent="0.3">
      <c r="B416" s="4" t="s">
        <v>8102</v>
      </c>
      <c r="C416" s="4" t="s">
        <v>8103</v>
      </c>
      <c r="D416" s="3" t="s">
        <v>28</v>
      </c>
      <c r="E416" s="3">
        <v>3</v>
      </c>
      <c r="F416" s="3">
        <v>3</v>
      </c>
      <c r="G416" s="107">
        <v>934.25</v>
      </c>
      <c r="H416" s="107">
        <f t="shared" si="108"/>
        <v>2802.75</v>
      </c>
      <c r="I416" s="3">
        <v>934.25</v>
      </c>
      <c r="J416" s="3">
        <f t="shared" si="109"/>
        <v>2802.75</v>
      </c>
      <c r="K416" s="3">
        <f t="shared" si="110"/>
        <v>0</v>
      </c>
      <c r="L416" s="106">
        <f t="shared" si="111"/>
        <v>0</v>
      </c>
      <c r="O416" s="1">
        <v>934.25</v>
      </c>
      <c r="P416" s="112">
        <f t="shared" si="103"/>
        <v>934.25</v>
      </c>
    </row>
    <row r="417" spans="2:16" s="1" customFormat="1" ht="15" customHeight="1" x14ac:dyDescent="0.3">
      <c r="B417" s="4" t="s">
        <v>8104</v>
      </c>
      <c r="C417" s="4" t="s">
        <v>8105</v>
      </c>
      <c r="D417" s="3" t="s">
        <v>28</v>
      </c>
      <c r="E417" s="3">
        <v>1</v>
      </c>
      <c r="F417" s="3">
        <v>1</v>
      </c>
      <c r="G417" s="107">
        <v>1285.67</v>
      </c>
      <c r="H417" s="107">
        <f t="shared" si="108"/>
        <v>1285.67</v>
      </c>
      <c r="I417" s="3">
        <v>1285.67</v>
      </c>
      <c r="J417" s="3">
        <f t="shared" si="109"/>
        <v>1285.67</v>
      </c>
      <c r="K417" s="3">
        <f t="shared" si="110"/>
        <v>0</v>
      </c>
      <c r="L417" s="106">
        <f t="shared" si="111"/>
        <v>0</v>
      </c>
      <c r="O417" s="1">
        <v>1285.67</v>
      </c>
      <c r="P417" s="112">
        <f t="shared" si="103"/>
        <v>1285.67</v>
      </c>
    </row>
    <row r="418" spans="2:16" s="1" customFormat="1" ht="15" customHeight="1" x14ac:dyDescent="0.3">
      <c r="B418" s="4" t="s">
        <v>8106</v>
      </c>
      <c r="C418" s="4" t="s">
        <v>8107</v>
      </c>
      <c r="D418" s="3" t="s">
        <v>28</v>
      </c>
      <c r="E418" s="3">
        <v>21</v>
      </c>
      <c r="F418" s="3">
        <v>21</v>
      </c>
      <c r="G418" s="107">
        <v>1619.63</v>
      </c>
      <c r="H418" s="107">
        <f t="shared" si="108"/>
        <v>34012.230000000003</v>
      </c>
      <c r="I418" s="3">
        <v>1619.63</v>
      </c>
      <c r="J418" s="3">
        <f t="shared" si="109"/>
        <v>34012.230000000003</v>
      </c>
      <c r="K418" s="3">
        <f t="shared" si="110"/>
        <v>0</v>
      </c>
      <c r="L418" s="106">
        <f t="shared" si="111"/>
        <v>0</v>
      </c>
      <c r="O418" s="1">
        <v>1619.63</v>
      </c>
      <c r="P418" s="112">
        <f t="shared" si="103"/>
        <v>1619.63</v>
      </c>
    </row>
    <row r="419" spans="2:16" s="1" customFormat="1" ht="15" customHeight="1" x14ac:dyDescent="0.3">
      <c r="B419" s="4" t="s">
        <v>8108</v>
      </c>
      <c r="C419" s="4" t="s">
        <v>8109</v>
      </c>
      <c r="D419" s="3" t="s">
        <v>28</v>
      </c>
      <c r="E419" s="3">
        <v>1</v>
      </c>
      <c r="F419" s="3">
        <v>1</v>
      </c>
      <c r="G419" s="107">
        <v>2621.39</v>
      </c>
      <c r="H419" s="107">
        <f t="shared" si="108"/>
        <v>2621.39</v>
      </c>
      <c r="I419" s="3">
        <v>2621.39</v>
      </c>
      <c r="J419" s="3">
        <f t="shared" si="109"/>
        <v>2621.39</v>
      </c>
      <c r="K419" s="3">
        <f t="shared" si="110"/>
        <v>0</v>
      </c>
      <c r="L419" s="106">
        <f t="shared" si="111"/>
        <v>0</v>
      </c>
      <c r="O419" s="1">
        <v>2621.39</v>
      </c>
      <c r="P419" s="112">
        <f t="shared" si="103"/>
        <v>2621.39</v>
      </c>
    </row>
    <row r="420" spans="2:16" s="1" customFormat="1" ht="25.2" customHeight="1" x14ac:dyDescent="0.3">
      <c r="B420" s="12" t="s">
        <v>1746</v>
      </c>
      <c r="C420" s="12" t="s">
        <v>1747</v>
      </c>
      <c r="D420" s="13"/>
      <c r="E420" s="13"/>
      <c r="F420" s="13"/>
      <c r="G420" s="13"/>
      <c r="H420" s="13">
        <f>SUM(H421:H429)</f>
        <v>98978.579999999987</v>
      </c>
      <c r="I420" s="13"/>
      <c r="J420" s="13">
        <f>SUM(J421:J429)</f>
        <v>98978.579999999987</v>
      </c>
      <c r="K420" s="13"/>
      <c r="L420" s="13">
        <f>SUM(L421:L429)</f>
        <v>0</v>
      </c>
      <c r="P420" s="112"/>
    </row>
    <row r="421" spans="2:16" s="1" customFormat="1" ht="15" customHeight="1" x14ac:dyDescent="0.3">
      <c r="B421" s="4" t="s">
        <v>1748</v>
      </c>
      <c r="C421" s="4" t="s">
        <v>1749</v>
      </c>
      <c r="D421" s="3" t="s">
        <v>28</v>
      </c>
      <c r="E421" s="3">
        <v>1</v>
      </c>
      <c r="F421" s="3">
        <v>3</v>
      </c>
      <c r="G421" s="107">
        <v>341.47</v>
      </c>
      <c r="H421" s="107">
        <f t="shared" ref="H421:H429" si="112">+ROUND(+IF(F421="",0,F421*G421),2)</f>
        <v>1024.4100000000001</v>
      </c>
      <c r="I421" s="3">
        <v>341.47</v>
      </c>
      <c r="J421" s="3">
        <f t="shared" ref="J421:J429" si="113">+ROUND(+IF(F421="",0,F421*I421),2)</f>
        <v>1024.4100000000001</v>
      </c>
      <c r="K421" s="3">
        <f t="shared" ref="K421:K429" si="114">+I421-G421</f>
        <v>0</v>
      </c>
      <c r="L421" s="106">
        <f t="shared" ref="L421:L429" si="115">+J421-H421</f>
        <v>0</v>
      </c>
      <c r="N421" s="1">
        <v>343.07</v>
      </c>
      <c r="O421" s="1">
        <v>341.47</v>
      </c>
      <c r="P421" s="112">
        <f t="shared" si="103"/>
        <v>-1.5999999999999659</v>
      </c>
    </row>
    <row r="422" spans="2:16" s="1" customFormat="1" ht="15" customHeight="1" x14ac:dyDescent="0.3">
      <c r="B422" s="4" t="s">
        <v>1750</v>
      </c>
      <c r="C422" s="4" t="s">
        <v>1751</v>
      </c>
      <c r="D422" s="3" t="s">
        <v>28</v>
      </c>
      <c r="E422" s="3">
        <v>1</v>
      </c>
      <c r="F422" s="3">
        <v>1</v>
      </c>
      <c r="G422" s="107">
        <v>836.95</v>
      </c>
      <c r="H422" s="107">
        <f t="shared" si="112"/>
        <v>836.95</v>
      </c>
      <c r="I422" s="3">
        <v>836.95</v>
      </c>
      <c r="J422" s="3">
        <f t="shared" si="113"/>
        <v>836.95</v>
      </c>
      <c r="K422" s="3">
        <f t="shared" si="114"/>
        <v>0</v>
      </c>
      <c r="L422" s="106">
        <f t="shared" si="115"/>
        <v>0</v>
      </c>
      <c r="N422" s="1">
        <v>838.55</v>
      </c>
      <c r="O422" s="1">
        <v>836.95</v>
      </c>
      <c r="P422" s="112">
        <f t="shared" si="103"/>
        <v>-1.5999999999999091</v>
      </c>
    </row>
    <row r="423" spans="2:16" s="1" customFormat="1" ht="15" customHeight="1" x14ac:dyDescent="0.3">
      <c r="B423" s="4" t="s">
        <v>1752</v>
      </c>
      <c r="C423" s="4" t="s">
        <v>1753</v>
      </c>
      <c r="D423" s="3" t="s">
        <v>28</v>
      </c>
      <c r="E423" s="3">
        <v>22</v>
      </c>
      <c r="F423" s="3">
        <v>22</v>
      </c>
      <c r="G423" s="107">
        <v>1122.58</v>
      </c>
      <c r="H423" s="107">
        <f t="shared" si="112"/>
        <v>24696.76</v>
      </c>
      <c r="I423" s="3">
        <v>1122.58</v>
      </c>
      <c r="J423" s="3">
        <f t="shared" si="113"/>
        <v>24696.76</v>
      </c>
      <c r="K423" s="3">
        <f t="shared" si="114"/>
        <v>0</v>
      </c>
      <c r="L423" s="106">
        <f t="shared" si="115"/>
        <v>0</v>
      </c>
      <c r="N423" s="1">
        <v>1124.18</v>
      </c>
      <c r="O423" s="1">
        <v>1122.58</v>
      </c>
      <c r="P423" s="112">
        <f t="shared" si="103"/>
        <v>-1.6000000000001364</v>
      </c>
    </row>
    <row r="424" spans="2:16" s="1" customFormat="1" ht="15" customHeight="1" x14ac:dyDescent="0.3">
      <c r="B424" s="4" t="s">
        <v>1754</v>
      </c>
      <c r="C424" s="4" t="s">
        <v>1755</v>
      </c>
      <c r="D424" s="3" t="s">
        <v>28</v>
      </c>
      <c r="E424" s="3">
        <v>8</v>
      </c>
      <c r="F424" s="3">
        <v>8</v>
      </c>
      <c r="G424" s="107">
        <v>2830.28</v>
      </c>
      <c r="H424" s="107">
        <f t="shared" si="112"/>
        <v>22642.240000000002</v>
      </c>
      <c r="I424" s="3">
        <v>2830.28</v>
      </c>
      <c r="J424" s="3">
        <f t="shared" si="113"/>
        <v>22642.240000000002</v>
      </c>
      <c r="K424" s="3">
        <f t="shared" si="114"/>
        <v>0</v>
      </c>
      <c r="L424" s="106">
        <f t="shared" si="115"/>
        <v>0</v>
      </c>
      <c r="N424" s="1">
        <v>2831.88</v>
      </c>
      <c r="O424" s="1">
        <v>2830.28</v>
      </c>
      <c r="P424" s="112">
        <f t="shared" si="103"/>
        <v>-1.5999999999999091</v>
      </c>
    </row>
    <row r="425" spans="2:16" s="1" customFormat="1" ht="15" customHeight="1" x14ac:dyDescent="0.3">
      <c r="B425" s="4" t="s">
        <v>1756</v>
      </c>
      <c r="C425" s="4" t="s">
        <v>1757</v>
      </c>
      <c r="D425" s="3" t="s">
        <v>28</v>
      </c>
      <c r="E425" s="3">
        <v>21</v>
      </c>
      <c r="F425" s="3">
        <v>23</v>
      </c>
      <c r="G425" s="107">
        <v>1125</v>
      </c>
      <c r="H425" s="107">
        <f t="shared" si="112"/>
        <v>25875</v>
      </c>
      <c r="I425" s="3">
        <v>1125</v>
      </c>
      <c r="J425" s="3">
        <f t="shared" si="113"/>
        <v>25875</v>
      </c>
      <c r="K425" s="3">
        <f t="shared" si="114"/>
        <v>0</v>
      </c>
      <c r="L425" s="106">
        <f t="shared" si="115"/>
        <v>0</v>
      </c>
      <c r="N425" s="1">
        <v>1125</v>
      </c>
      <c r="O425" s="1">
        <v>1125</v>
      </c>
      <c r="P425" s="112">
        <f t="shared" si="103"/>
        <v>0</v>
      </c>
    </row>
    <row r="426" spans="2:16" s="1" customFormat="1" ht="15" customHeight="1" x14ac:dyDescent="0.3">
      <c r="B426" s="4" t="s">
        <v>1758</v>
      </c>
      <c r="C426" s="4" t="s">
        <v>1759</v>
      </c>
      <c r="D426" s="3" t="s">
        <v>28</v>
      </c>
      <c r="E426" s="3">
        <v>23</v>
      </c>
      <c r="F426" s="3">
        <v>24</v>
      </c>
      <c r="G426" s="107">
        <v>287.33</v>
      </c>
      <c r="H426" s="107">
        <f t="shared" si="112"/>
        <v>6895.92</v>
      </c>
      <c r="I426" s="3">
        <v>287.33</v>
      </c>
      <c r="J426" s="3">
        <f t="shared" si="113"/>
        <v>6895.92</v>
      </c>
      <c r="K426" s="3">
        <f t="shared" si="114"/>
        <v>0</v>
      </c>
      <c r="L426" s="106">
        <f t="shared" si="115"/>
        <v>0</v>
      </c>
      <c r="N426" s="1">
        <v>295.32</v>
      </c>
      <c r="O426" s="1">
        <v>287.33</v>
      </c>
      <c r="P426" s="112">
        <f t="shared" si="103"/>
        <v>-7.9900000000000091</v>
      </c>
    </row>
    <row r="427" spans="2:16" s="1" customFormat="1" ht="15" customHeight="1" x14ac:dyDescent="0.3">
      <c r="B427" s="4" t="s">
        <v>8110</v>
      </c>
      <c r="C427" s="4" t="s">
        <v>8111</v>
      </c>
      <c r="D427" s="3" t="s">
        <v>28</v>
      </c>
      <c r="E427" s="3">
        <v>1</v>
      </c>
      <c r="F427" s="3">
        <v>1</v>
      </c>
      <c r="G427" s="107">
        <v>931.76</v>
      </c>
      <c r="H427" s="107">
        <f t="shared" si="112"/>
        <v>931.76</v>
      </c>
      <c r="I427" s="3">
        <v>931.76</v>
      </c>
      <c r="J427" s="3">
        <f t="shared" si="113"/>
        <v>931.76</v>
      </c>
      <c r="K427" s="3">
        <f t="shared" si="114"/>
        <v>0</v>
      </c>
      <c r="L427" s="106">
        <f t="shared" si="115"/>
        <v>0</v>
      </c>
      <c r="O427" s="1">
        <v>1361.9</v>
      </c>
      <c r="P427" s="112">
        <f t="shared" si="103"/>
        <v>1361.9</v>
      </c>
    </row>
    <row r="428" spans="2:16" s="1" customFormat="1" ht="15" customHeight="1" x14ac:dyDescent="0.3">
      <c r="B428" s="4" t="s">
        <v>8112</v>
      </c>
      <c r="C428" s="4" t="s">
        <v>8113</v>
      </c>
      <c r="D428" s="3" t="s">
        <v>28</v>
      </c>
      <c r="E428" s="3">
        <v>1</v>
      </c>
      <c r="F428" s="3">
        <v>1</v>
      </c>
      <c r="G428" s="107">
        <v>1292.1400000000001</v>
      </c>
      <c r="H428" s="107">
        <f t="shared" si="112"/>
        <v>1292.1400000000001</v>
      </c>
      <c r="I428" s="3">
        <v>1292.1400000000001</v>
      </c>
      <c r="J428" s="3">
        <f t="shared" si="113"/>
        <v>1292.1400000000001</v>
      </c>
      <c r="K428" s="3">
        <f t="shared" si="114"/>
        <v>0</v>
      </c>
      <c r="L428" s="106">
        <f t="shared" si="115"/>
        <v>0</v>
      </c>
      <c r="O428" s="1">
        <v>1292.1400000000001</v>
      </c>
      <c r="P428" s="112">
        <f t="shared" si="103"/>
        <v>1292.1400000000001</v>
      </c>
    </row>
    <row r="429" spans="2:16" s="1" customFormat="1" ht="15" customHeight="1" x14ac:dyDescent="0.3">
      <c r="B429" s="4" t="s">
        <v>8114</v>
      </c>
      <c r="C429" s="4" t="s">
        <v>8115</v>
      </c>
      <c r="D429" s="3" t="s">
        <v>28</v>
      </c>
      <c r="E429" s="3">
        <v>18</v>
      </c>
      <c r="F429" s="3">
        <v>18</v>
      </c>
      <c r="G429" s="107">
        <v>821.3</v>
      </c>
      <c r="H429" s="107">
        <f t="shared" si="112"/>
        <v>14783.4</v>
      </c>
      <c r="I429" s="3">
        <v>821.3</v>
      </c>
      <c r="J429" s="3">
        <f t="shared" si="113"/>
        <v>14783.4</v>
      </c>
      <c r="K429" s="3">
        <f t="shared" si="114"/>
        <v>0</v>
      </c>
      <c r="L429" s="106">
        <f t="shared" si="115"/>
        <v>0</v>
      </c>
      <c r="O429" s="1">
        <v>821.3</v>
      </c>
      <c r="P429" s="112">
        <f t="shared" si="103"/>
        <v>821.3</v>
      </c>
    </row>
    <row r="430" spans="2:16" s="1" customFormat="1" ht="25.2" customHeight="1" x14ac:dyDescent="0.3">
      <c r="B430" s="12" t="s">
        <v>1760</v>
      </c>
      <c r="C430" s="12" t="s">
        <v>1616</v>
      </c>
      <c r="D430" s="13"/>
      <c r="E430" s="13"/>
      <c r="F430" s="13"/>
      <c r="G430" s="13"/>
      <c r="H430" s="13">
        <f>SUM(H431:H436)</f>
        <v>211918.83000000002</v>
      </c>
      <c r="I430" s="13"/>
      <c r="J430" s="13">
        <f>SUM(J431:J436)</f>
        <v>211918.83000000002</v>
      </c>
      <c r="K430" s="13"/>
      <c r="L430" s="13">
        <f>SUM(L431:L436)</f>
        <v>0</v>
      </c>
      <c r="P430" s="112"/>
    </row>
    <row r="431" spans="2:16" s="1" customFormat="1" ht="15" customHeight="1" x14ac:dyDescent="0.3">
      <c r="B431" s="4" t="s">
        <v>1761</v>
      </c>
      <c r="C431" s="4" t="s">
        <v>1762</v>
      </c>
      <c r="D431" s="3" t="s">
        <v>31</v>
      </c>
      <c r="E431" s="3">
        <v>1</v>
      </c>
      <c r="F431" s="3">
        <v>0</v>
      </c>
      <c r="G431" s="107">
        <v>63230.25</v>
      </c>
      <c r="H431" s="107">
        <f t="shared" ref="H431:H436" si="116">+ROUND(+IF(F431="",0,F431*G431),2)</f>
        <v>0</v>
      </c>
      <c r="I431" s="3">
        <v>63230.25</v>
      </c>
      <c r="J431" s="3">
        <f t="shared" ref="J431:J436" si="117">+ROUND(+IF(F431="",0,F431*I431),2)</f>
        <v>0</v>
      </c>
      <c r="K431" s="3">
        <f t="shared" ref="K431:K436" si="118">+I431-G431</f>
        <v>0</v>
      </c>
      <c r="L431" s="106">
        <f t="shared" ref="L431:L436" si="119">+J431-H431</f>
        <v>0</v>
      </c>
      <c r="N431" s="1">
        <v>63448.61</v>
      </c>
      <c r="O431" s="1">
        <v>63230.25</v>
      </c>
      <c r="P431" s="112">
        <f t="shared" si="103"/>
        <v>-218.36000000000058</v>
      </c>
    </row>
    <row r="432" spans="2:16" s="1" customFormat="1" ht="15" customHeight="1" x14ac:dyDescent="0.3">
      <c r="B432" s="4" t="s">
        <v>1763</v>
      </c>
      <c r="C432" s="4" t="s">
        <v>1764</v>
      </c>
      <c r="D432" s="3" t="s">
        <v>28</v>
      </c>
      <c r="E432" s="3">
        <v>2</v>
      </c>
      <c r="F432" s="3">
        <v>2</v>
      </c>
      <c r="G432" s="107">
        <v>3500</v>
      </c>
      <c r="H432" s="107">
        <f t="shared" si="116"/>
        <v>7000</v>
      </c>
      <c r="I432" s="3">
        <v>3500</v>
      </c>
      <c r="J432" s="3">
        <f t="shared" si="117"/>
        <v>7000</v>
      </c>
      <c r="K432" s="3">
        <f t="shared" si="118"/>
        <v>0</v>
      </c>
      <c r="L432" s="106">
        <f t="shared" si="119"/>
        <v>0</v>
      </c>
      <c r="N432" s="1">
        <v>3500</v>
      </c>
      <c r="O432" s="1">
        <v>3500</v>
      </c>
      <c r="P432" s="112">
        <f t="shared" si="103"/>
        <v>0</v>
      </c>
    </row>
    <row r="433" spans="2:16" s="1" customFormat="1" ht="15" customHeight="1" x14ac:dyDescent="0.3">
      <c r="B433" s="4" t="s">
        <v>1765</v>
      </c>
      <c r="C433" s="4" t="s">
        <v>1766</v>
      </c>
      <c r="D433" s="3" t="s">
        <v>28</v>
      </c>
      <c r="E433" s="3">
        <v>8</v>
      </c>
      <c r="F433" s="3">
        <v>8</v>
      </c>
      <c r="G433" s="107">
        <v>2200</v>
      </c>
      <c r="H433" s="107">
        <f t="shared" si="116"/>
        <v>17600</v>
      </c>
      <c r="I433" s="3">
        <v>2200</v>
      </c>
      <c r="J433" s="3">
        <f t="shared" si="117"/>
        <v>17600</v>
      </c>
      <c r="K433" s="3">
        <f t="shared" si="118"/>
        <v>0</v>
      </c>
      <c r="L433" s="106">
        <f t="shared" si="119"/>
        <v>0</v>
      </c>
      <c r="N433" s="1">
        <v>2200</v>
      </c>
      <c r="O433" s="1">
        <v>2200</v>
      </c>
      <c r="P433" s="112">
        <f t="shared" si="103"/>
        <v>0</v>
      </c>
    </row>
    <row r="434" spans="2:16" s="1" customFormat="1" ht="15" customHeight="1" x14ac:dyDescent="0.3">
      <c r="B434" s="4" t="s">
        <v>1767</v>
      </c>
      <c r="C434" s="4" t="s">
        <v>1768</v>
      </c>
      <c r="D434" s="3" t="s">
        <v>28</v>
      </c>
      <c r="E434" s="3">
        <v>1</v>
      </c>
      <c r="F434" s="3">
        <v>1</v>
      </c>
      <c r="G434" s="107">
        <v>39.42</v>
      </c>
      <c r="H434" s="107">
        <f t="shared" si="116"/>
        <v>39.42</v>
      </c>
      <c r="I434" s="3">
        <v>39.42</v>
      </c>
      <c r="J434" s="3">
        <f t="shared" si="117"/>
        <v>39.42</v>
      </c>
      <c r="K434" s="3">
        <f t="shared" si="118"/>
        <v>0</v>
      </c>
      <c r="L434" s="106">
        <f t="shared" si="119"/>
        <v>0</v>
      </c>
      <c r="N434" s="1">
        <v>40.06</v>
      </c>
      <c r="O434" s="1">
        <v>39.42</v>
      </c>
      <c r="P434" s="112">
        <f t="shared" si="103"/>
        <v>-0.64000000000000057</v>
      </c>
    </row>
    <row r="435" spans="2:16" s="1" customFormat="1" ht="15" customHeight="1" x14ac:dyDescent="0.3">
      <c r="B435" s="4" t="s">
        <v>1769</v>
      </c>
      <c r="C435" s="4" t="s">
        <v>1770</v>
      </c>
      <c r="D435" s="3" t="s">
        <v>28</v>
      </c>
      <c r="E435" s="3">
        <v>4</v>
      </c>
      <c r="F435" s="3">
        <v>4</v>
      </c>
      <c r="G435" s="107">
        <v>44.42</v>
      </c>
      <c r="H435" s="107">
        <f t="shared" si="116"/>
        <v>177.68</v>
      </c>
      <c r="I435" s="3">
        <v>44.42</v>
      </c>
      <c r="J435" s="3">
        <f t="shared" si="117"/>
        <v>177.68</v>
      </c>
      <c r="K435" s="3">
        <f t="shared" si="118"/>
        <v>0</v>
      </c>
      <c r="L435" s="106">
        <f t="shared" si="119"/>
        <v>0</v>
      </c>
      <c r="N435" s="1">
        <v>45.06</v>
      </c>
      <c r="O435" s="1">
        <v>44.42</v>
      </c>
      <c r="P435" s="112">
        <f t="shared" si="103"/>
        <v>-0.64000000000000057</v>
      </c>
    </row>
    <row r="436" spans="2:16" s="1" customFormat="1" ht="15" customHeight="1" x14ac:dyDescent="0.3">
      <c r="B436" s="4" t="s">
        <v>8116</v>
      </c>
      <c r="C436" s="4" t="s">
        <v>8581</v>
      </c>
      <c r="D436" s="3" t="s">
        <v>31</v>
      </c>
      <c r="E436" s="3">
        <v>1</v>
      </c>
      <c r="F436" s="3">
        <v>1</v>
      </c>
      <c r="G436" s="107">
        <v>187101.73</v>
      </c>
      <c r="H436" s="107">
        <f t="shared" si="116"/>
        <v>187101.73</v>
      </c>
      <c r="I436" s="3">
        <v>187101.73</v>
      </c>
      <c r="J436" s="3">
        <f t="shared" si="117"/>
        <v>187101.73</v>
      </c>
      <c r="K436" s="3">
        <f t="shared" si="118"/>
        <v>0</v>
      </c>
      <c r="L436" s="106">
        <f t="shared" si="119"/>
        <v>0</v>
      </c>
      <c r="O436" s="1">
        <v>187746.9</v>
      </c>
      <c r="P436" s="112">
        <f t="shared" si="103"/>
        <v>187746.9</v>
      </c>
    </row>
    <row r="437" spans="2:16" s="1" customFormat="1" ht="25.2" customHeight="1" x14ac:dyDescent="0.3">
      <c r="B437" s="12" t="s">
        <v>1771</v>
      </c>
      <c r="C437" s="12" t="s">
        <v>1345</v>
      </c>
      <c r="D437" s="13"/>
      <c r="E437" s="13"/>
      <c r="F437" s="13"/>
      <c r="G437" s="13"/>
      <c r="H437" s="13">
        <f>SUM(H438:H454)</f>
        <v>751762.91</v>
      </c>
      <c r="I437" s="13"/>
      <c r="J437" s="13">
        <f>SUM(J438:J454)</f>
        <v>751762.91</v>
      </c>
      <c r="K437" s="13"/>
      <c r="L437" s="13">
        <f>SUM(L438:L454)</f>
        <v>0</v>
      </c>
      <c r="P437" s="112"/>
    </row>
    <row r="438" spans="2:16" s="1" customFormat="1" ht="15" customHeight="1" x14ac:dyDescent="0.3">
      <c r="B438" s="4" t="s">
        <v>1772</v>
      </c>
      <c r="C438" s="4" t="s">
        <v>1773</v>
      </c>
      <c r="D438" s="3" t="s">
        <v>25</v>
      </c>
      <c r="E438" s="3">
        <v>2065.4499999999998</v>
      </c>
      <c r="F438" s="3">
        <v>0</v>
      </c>
      <c r="G438" s="107">
        <v>73.39</v>
      </c>
      <c r="H438" s="107">
        <f t="shared" ref="H438:H454" si="120">+ROUND(+IF(F438="",0,F438*G438),2)</f>
        <v>0</v>
      </c>
      <c r="I438" s="3">
        <v>73.39</v>
      </c>
      <c r="J438" s="3">
        <f t="shared" ref="J438:J454" si="121">+ROUND(+IF(F438="",0,F438*I438),2)</f>
        <v>0</v>
      </c>
      <c r="K438" s="3">
        <f t="shared" ref="K438:K454" si="122">+I438-G438</f>
        <v>0</v>
      </c>
      <c r="L438" s="106">
        <f t="shared" ref="L438:L454" si="123">+J438-H438</f>
        <v>0</v>
      </c>
      <c r="N438" s="1">
        <v>75.790000000000006</v>
      </c>
      <c r="O438" s="1">
        <v>73.39</v>
      </c>
      <c r="P438" s="112">
        <f t="shared" si="103"/>
        <v>-2.4000000000000057</v>
      </c>
    </row>
    <row r="439" spans="2:16" s="1" customFormat="1" ht="15" customHeight="1" x14ac:dyDescent="0.3">
      <c r="B439" s="4" t="s">
        <v>1774</v>
      </c>
      <c r="C439" s="4" t="s">
        <v>1775</v>
      </c>
      <c r="D439" s="3" t="s">
        <v>25</v>
      </c>
      <c r="E439" s="3">
        <v>413.05</v>
      </c>
      <c r="F439" s="3">
        <v>0</v>
      </c>
      <c r="G439" s="107">
        <v>202.22</v>
      </c>
      <c r="H439" s="107">
        <f t="shared" si="120"/>
        <v>0</v>
      </c>
      <c r="I439" s="3">
        <v>202.22</v>
      </c>
      <c r="J439" s="3">
        <f t="shared" si="121"/>
        <v>0</v>
      </c>
      <c r="K439" s="3">
        <f t="shared" si="122"/>
        <v>0</v>
      </c>
      <c r="L439" s="106">
        <f t="shared" si="123"/>
        <v>0</v>
      </c>
      <c r="N439" s="1">
        <v>204.62</v>
      </c>
      <c r="O439" s="1">
        <v>202.22</v>
      </c>
      <c r="P439" s="112">
        <f t="shared" si="103"/>
        <v>-2.4000000000000057</v>
      </c>
    </row>
    <row r="440" spans="2:16" s="1" customFormat="1" ht="15" customHeight="1" x14ac:dyDescent="0.3">
      <c r="B440" s="4" t="s">
        <v>1776</v>
      </c>
      <c r="C440" s="4" t="s">
        <v>1777</v>
      </c>
      <c r="D440" s="3" t="s">
        <v>25</v>
      </c>
      <c r="E440" s="3">
        <v>257.06</v>
      </c>
      <c r="F440" s="3">
        <v>0</v>
      </c>
      <c r="G440" s="107">
        <v>73.39</v>
      </c>
      <c r="H440" s="107">
        <f t="shared" si="120"/>
        <v>0</v>
      </c>
      <c r="I440" s="3">
        <v>73.39</v>
      </c>
      <c r="J440" s="3">
        <f t="shared" si="121"/>
        <v>0</v>
      </c>
      <c r="K440" s="3">
        <f t="shared" si="122"/>
        <v>0</v>
      </c>
      <c r="L440" s="106">
        <f t="shared" si="123"/>
        <v>0</v>
      </c>
      <c r="N440" s="1">
        <v>75.790000000000006</v>
      </c>
      <c r="O440" s="1">
        <v>73.39</v>
      </c>
      <c r="P440" s="112">
        <f t="shared" si="103"/>
        <v>-2.4000000000000057</v>
      </c>
    </row>
    <row r="441" spans="2:16" s="1" customFormat="1" ht="15" customHeight="1" x14ac:dyDescent="0.3">
      <c r="B441" s="4" t="s">
        <v>1778</v>
      </c>
      <c r="C441" s="4" t="s">
        <v>1779</v>
      </c>
      <c r="D441" s="3" t="s">
        <v>25</v>
      </c>
      <c r="E441" s="3">
        <v>270.75</v>
      </c>
      <c r="F441" s="3">
        <v>0</v>
      </c>
      <c r="G441" s="107">
        <v>74.22</v>
      </c>
      <c r="H441" s="107">
        <f t="shared" si="120"/>
        <v>0</v>
      </c>
      <c r="I441" s="3">
        <v>74.22</v>
      </c>
      <c r="J441" s="3">
        <f t="shared" si="121"/>
        <v>0</v>
      </c>
      <c r="K441" s="3">
        <f t="shared" si="122"/>
        <v>0</v>
      </c>
      <c r="L441" s="106">
        <f t="shared" si="123"/>
        <v>0</v>
      </c>
      <c r="N441" s="1">
        <v>76.62</v>
      </c>
      <c r="O441" s="1">
        <v>74.22</v>
      </c>
      <c r="P441" s="112">
        <f t="shared" si="103"/>
        <v>-2.4000000000000057</v>
      </c>
    </row>
    <row r="442" spans="2:16" s="1" customFormat="1" ht="15" customHeight="1" x14ac:dyDescent="0.3">
      <c r="B442" s="4" t="s">
        <v>1780</v>
      </c>
      <c r="C442" s="4" t="s">
        <v>1781</v>
      </c>
      <c r="D442" s="3" t="s">
        <v>25</v>
      </c>
      <c r="E442" s="3">
        <v>405.62</v>
      </c>
      <c r="F442" s="3">
        <v>0</v>
      </c>
      <c r="G442" s="107">
        <v>107.82</v>
      </c>
      <c r="H442" s="107">
        <f t="shared" si="120"/>
        <v>0</v>
      </c>
      <c r="I442" s="3">
        <v>107.82</v>
      </c>
      <c r="J442" s="3">
        <f t="shared" si="121"/>
        <v>0</v>
      </c>
      <c r="K442" s="3">
        <f t="shared" si="122"/>
        <v>0</v>
      </c>
      <c r="L442" s="106">
        <f t="shared" si="123"/>
        <v>0</v>
      </c>
      <c r="N442" s="1">
        <v>110.22</v>
      </c>
      <c r="O442" s="1">
        <v>107.82</v>
      </c>
      <c r="P442" s="112">
        <f t="shared" si="103"/>
        <v>-2.4000000000000057</v>
      </c>
    </row>
    <row r="443" spans="2:16" s="1" customFormat="1" ht="15" customHeight="1" x14ac:dyDescent="0.3">
      <c r="B443" s="4" t="s">
        <v>1782</v>
      </c>
      <c r="C443" s="4" t="s">
        <v>1783</v>
      </c>
      <c r="D443" s="3" t="s">
        <v>25</v>
      </c>
      <c r="E443" s="3">
        <v>272.89</v>
      </c>
      <c r="F443" s="3">
        <v>0</v>
      </c>
      <c r="G443" s="107">
        <v>116.09</v>
      </c>
      <c r="H443" s="107">
        <f t="shared" si="120"/>
        <v>0</v>
      </c>
      <c r="I443" s="3">
        <v>116.09</v>
      </c>
      <c r="J443" s="3">
        <f t="shared" si="121"/>
        <v>0</v>
      </c>
      <c r="K443" s="3">
        <f t="shared" si="122"/>
        <v>0</v>
      </c>
      <c r="L443" s="106">
        <f t="shared" si="123"/>
        <v>0</v>
      </c>
      <c r="N443" s="1">
        <v>118.49</v>
      </c>
      <c r="O443" s="1">
        <v>116.09</v>
      </c>
      <c r="P443" s="112">
        <f t="shared" si="103"/>
        <v>-2.3999999999999915</v>
      </c>
    </row>
    <row r="444" spans="2:16" s="1" customFormat="1" ht="15" customHeight="1" x14ac:dyDescent="0.3">
      <c r="B444" s="4" t="s">
        <v>1784</v>
      </c>
      <c r="C444" s="4" t="s">
        <v>1785</v>
      </c>
      <c r="D444" s="3" t="s">
        <v>25</v>
      </c>
      <c r="E444" s="3">
        <v>102.56</v>
      </c>
      <c r="F444" s="3">
        <v>0</v>
      </c>
      <c r="G444" s="107">
        <v>118.14</v>
      </c>
      <c r="H444" s="107">
        <f t="shared" si="120"/>
        <v>0</v>
      </c>
      <c r="I444" s="3">
        <v>118.14</v>
      </c>
      <c r="J444" s="3">
        <f t="shared" si="121"/>
        <v>0</v>
      </c>
      <c r="K444" s="3">
        <f t="shared" si="122"/>
        <v>0</v>
      </c>
      <c r="L444" s="106">
        <f t="shared" si="123"/>
        <v>0</v>
      </c>
      <c r="N444" s="1">
        <v>120.54</v>
      </c>
      <c r="O444" s="1">
        <v>118.14</v>
      </c>
      <c r="P444" s="112">
        <f t="shared" si="103"/>
        <v>-2.4000000000000057</v>
      </c>
    </row>
    <row r="445" spans="2:16" s="1" customFormat="1" ht="15" customHeight="1" x14ac:dyDescent="0.3">
      <c r="B445" s="4" t="s">
        <v>1786</v>
      </c>
      <c r="C445" s="4" t="s">
        <v>1787</v>
      </c>
      <c r="D445" s="3" t="s">
        <v>25</v>
      </c>
      <c r="E445" s="3">
        <v>321.2</v>
      </c>
      <c r="F445" s="3">
        <v>0</v>
      </c>
      <c r="G445" s="107">
        <v>92.05</v>
      </c>
      <c r="H445" s="107">
        <f t="shared" si="120"/>
        <v>0</v>
      </c>
      <c r="I445" s="3">
        <v>92.05</v>
      </c>
      <c r="J445" s="3">
        <f t="shared" si="121"/>
        <v>0</v>
      </c>
      <c r="K445" s="3">
        <f t="shared" si="122"/>
        <v>0</v>
      </c>
      <c r="L445" s="106">
        <f t="shared" si="123"/>
        <v>0</v>
      </c>
      <c r="N445" s="1">
        <v>94.45</v>
      </c>
      <c r="O445" s="1">
        <v>92.05</v>
      </c>
      <c r="P445" s="112">
        <f t="shared" si="103"/>
        <v>-2.4000000000000057</v>
      </c>
    </row>
    <row r="446" spans="2:16" s="1" customFormat="1" ht="15" customHeight="1" x14ac:dyDescent="0.3">
      <c r="B446" s="4" t="s">
        <v>1788</v>
      </c>
      <c r="C446" s="4" t="s">
        <v>1789</v>
      </c>
      <c r="D446" s="3" t="s">
        <v>25</v>
      </c>
      <c r="E446" s="3">
        <v>375.16</v>
      </c>
      <c r="F446" s="3">
        <v>0</v>
      </c>
      <c r="G446" s="107">
        <v>86.62</v>
      </c>
      <c r="H446" s="107">
        <f t="shared" si="120"/>
        <v>0</v>
      </c>
      <c r="I446" s="3">
        <v>86.62</v>
      </c>
      <c r="J446" s="3">
        <f t="shared" si="121"/>
        <v>0</v>
      </c>
      <c r="K446" s="3">
        <f t="shared" si="122"/>
        <v>0</v>
      </c>
      <c r="L446" s="106">
        <f t="shared" si="123"/>
        <v>0</v>
      </c>
      <c r="N446" s="1">
        <v>89.02</v>
      </c>
      <c r="O446" s="1">
        <v>86.62</v>
      </c>
      <c r="P446" s="112">
        <f t="shared" si="103"/>
        <v>-2.3999999999999915</v>
      </c>
    </row>
    <row r="447" spans="2:16" s="1" customFormat="1" ht="15" customHeight="1" x14ac:dyDescent="0.3">
      <c r="B447" s="4" t="s">
        <v>8117</v>
      </c>
      <c r="C447" s="4" t="s">
        <v>8582</v>
      </c>
      <c r="D447" s="3" t="s">
        <v>25</v>
      </c>
      <c r="E447" s="3">
        <v>3534.63</v>
      </c>
      <c r="F447" s="3">
        <v>3534.63</v>
      </c>
      <c r="G447" s="107">
        <v>79.540000000000006</v>
      </c>
      <c r="H447" s="107">
        <f t="shared" si="120"/>
        <v>281144.46999999997</v>
      </c>
      <c r="I447" s="3">
        <v>79.540000000000006</v>
      </c>
      <c r="J447" s="3">
        <f t="shared" si="121"/>
        <v>281144.46999999997</v>
      </c>
      <c r="K447" s="3">
        <f t="shared" si="122"/>
        <v>0</v>
      </c>
      <c r="L447" s="106">
        <f t="shared" si="123"/>
        <v>0</v>
      </c>
      <c r="O447" s="1">
        <v>79.540000000000006</v>
      </c>
      <c r="P447" s="112">
        <f t="shared" si="103"/>
        <v>79.540000000000006</v>
      </c>
    </row>
    <row r="448" spans="2:16" s="1" customFormat="1" ht="15" customHeight="1" x14ac:dyDescent="0.3">
      <c r="B448" s="4" t="s">
        <v>8118</v>
      </c>
      <c r="C448" s="4" t="s">
        <v>8583</v>
      </c>
      <c r="D448" s="3" t="s">
        <v>25</v>
      </c>
      <c r="E448" s="3">
        <v>410.53</v>
      </c>
      <c r="F448" s="3">
        <v>410.53</v>
      </c>
      <c r="G448" s="107">
        <v>84.52</v>
      </c>
      <c r="H448" s="107">
        <f t="shared" si="120"/>
        <v>34698</v>
      </c>
      <c r="I448" s="3">
        <v>84.52</v>
      </c>
      <c r="J448" s="3">
        <f t="shared" si="121"/>
        <v>34698</v>
      </c>
      <c r="K448" s="3">
        <f t="shared" si="122"/>
        <v>0</v>
      </c>
      <c r="L448" s="106">
        <f t="shared" si="123"/>
        <v>0</v>
      </c>
      <c r="O448" s="1">
        <v>84.52</v>
      </c>
      <c r="P448" s="112">
        <f t="shared" si="103"/>
        <v>84.52</v>
      </c>
    </row>
    <row r="449" spans="2:16" s="1" customFormat="1" ht="15" customHeight="1" x14ac:dyDescent="0.3">
      <c r="B449" s="4" t="s">
        <v>8119</v>
      </c>
      <c r="C449" s="4" t="s">
        <v>8584</v>
      </c>
      <c r="D449" s="3" t="s">
        <v>25</v>
      </c>
      <c r="E449" s="3">
        <v>394.34</v>
      </c>
      <c r="F449" s="3">
        <v>394.34</v>
      </c>
      <c r="G449" s="107">
        <v>96.11</v>
      </c>
      <c r="H449" s="107">
        <f t="shared" si="120"/>
        <v>37900.019999999997</v>
      </c>
      <c r="I449" s="3">
        <v>96.11</v>
      </c>
      <c r="J449" s="3">
        <f t="shared" si="121"/>
        <v>37900.019999999997</v>
      </c>
      <c r="K449" s="3">
        <f t="shared" si="122"/>
        <v>0</v>
      </c>
      <c r="L449" s="106">
        <f t="shared" si="123"/>
        <v>0</v>
      </c>
      <c r="O449" s="1">
        <v>96.11</v>
      </c>
      <c r="P449" s="112">
        <f t="shared" si="103"/>
        <v>96.11</v>
      </c>
    </row>
    <row r="450" spans="2:16" s="1" customFormat="1" ht="15" customHeight="1" x14ac:dyDescent="0.3">
      <c r="B450" s="4" t="s">
        <v>8120</v>
      </c>
      <c r="C450" s="4" t="s">
        <v>8585</v>
      </c>
      <c r="D450" s="3" t="s">
        <v>25</v>
      </c>
      <c r="E450" s="3">
        <v>256.62</v>
      </c>
      <c r="F450" s="3">
        <v>256.62</v>
      </c>
      <c r="G450" s="107">
        <v>115.78</v>
      </c>
      <c r="H450" s="107">
        <f t="shared" si="120"/>
        <v>29711.46</v>
      </c>
      <c r="I450" s="3">
        <v>115.78</v>
      </c>
      <c r="J450" s="3">
        <f t="shared" si="121"/>
        <v>29711.46</v>
      </c>
      <c r="K450" s="3">
        <f t="shared" si="122"/>
        <v>0</v>
      </c>
      <c r="L450" s="106">
        <f t="shared" si="123"/>
        <v>0</v>
      </c>
      <c r="O450" s="1">
        <v>115.78</v>
      </c>
      <c r="P450" s="112">
        <f t="shared" si="103"/>
        <v>115.78</v>
      </c>
    </row>
    <row r="451" spans="2:16" s="1" customFormat="1" ht="15" customHeight="1" x14ac:dyDescent="0.3">
      <c r="B451" s="4" t="s">
        <v>8121</v>
      </c>
      <c r="C451" s="4" t="s">
        <v>8586</v>
      </c>
      <c r="D451" s="3" t="s">
        <v>25</v>
      </c>
      <c r="E451" s="3">
        <v>447.32</v>
      </c>
      <c r="F451" s="3">
        <v>447.32</v>
      </c>
      <c r="G451" s="107">
        <v>175.16</v>
      </c>
      <c r="H451" s="107">
        <f t="shared" si="120"/>
        <v>78352.570000000007</v>
      </c>
      <c r="I451" s="3">
        <v>175.16</v>
      </c>
      <c r="J451" s="3">
        <f t="shared" si="121"/>
        <v>78352.570000000007</v>
      </c>
      <c r="K451" s="3">
        <f t="shared" si="122"/>
        <v>0</v>
      </c>
      <c r="L451" s="106">
        <f t="shared" si="123"/>
        <v>0</v>
      </c>
      <c r="O451" s="1">
        <v>175.16</v>
      </c>
      <c r="P451" s="112">
        <f t="shared" si="103"/>
        <v>175.16</v>
      </c>
    </row>
    <row r="452" spans="2:16" s="1" customFormat="1" ht="15" customHeight="1" x14ac:dyDescent="0.3">
      <c r="B452" s="4" t="s">
        <v>8122</v>
      </c>
      <c r="C452" s="4" t="s">
        <v>8587</v>
      </c>
      <c r="D452" s="3" t="s">
        <v>25</v>
      </c>
      <c r="E452" s="3">
        <v>260.61</v>
      </c>
      <c r="F452" s="3">
        <v>260.61</v>
      </c>
      <c r="G452" s="107">
        <v>211.7</v>
      </c>
      <c r="H452" s="107">
        <f t="shared" si="120"/>
        <v>55171.14</v>
      </c>
      <c r="I452" s="3">
        <v>211.7</v>
      </c>
      <c r="J452" s="3">
        <f t="shared" si="121"/>
        <v>55171.14</v>
      </c>
      <c r="K452" s="3">
        <f t="shared" si="122"/>
        <v>0</v>
      </c>
      <c r="L452" s="106">
        <f t="shared" si="123"/>
        <v>0</v>
      </c>
      <c r="O452" s="1">
        <v>211.7</v>
      </c>
      <c r="P452" s="112">
        <f t="shared" si="103"/>
        <v>211.7</v>
      </c>
    </row>
    <row r="453" spans="2:16" s="1" customFormat="1" ht="15" customHeight="1" x14ac:dyDescent="0.3">
      <c r="B453" s="4" t="s">
        <v>8123</v>
      </c>
      <c r="C453" s="4" t="s">
        <v>8588</v>
      </c>
      <c r="D453" s="3" t="s">
        <v>25</v>
      </c>
      <c r="E453" s="3">
        <v>773.76</v>
      </c>
      <c r="F453" s="3">
        <v>773.76</v>
      </c>
      <c r="G453" s="107">
        <v>270.08999999999997</v>
      </c>
      <c r="H453" s="107">
        <f t="shared" si="120"/>
        <v>208984.84</v>
      </c>
      <c r="I453" s="3">
        <v>270.08999999999997</v>
      </c>
      <c r="J453" s="3">
        <f t="shared" si="121"/>
        <v>208984.84</v>
      </c>
      <c r="K453" s="3">
        <f t="shared" si="122"/>
        <v>0</v>
      </c>
      <c r="L453" s="106">
        <f t="shared" si="123"/>
        <v>0</v>
      </c>
      <c r="O453" s="1">
        <v>270.08999999999997</v>
      </c>
      <c r="P453" s="112">
        <f t="shared" si="103"/>
        <v>270.08999999999997</v>
      </c>
    </row>
    <row r="454" spans="2:16" s="1" customFormat="1" ht="15" customHeight="1" x14ac:dyDescent="0.3">
      <c r="B454" s="4" t="s">
        <v>8124</v>
      </c>
      <c r="C454" s="4" t="s">
        <v>8589</v>
      </c>
      <c r="D454" s="3" t="s">
        <v>25</v>
      </c>
      <c r="E454" s="3">
        <v>81.739999999999995</v>
      </c>
      <c r="F454" s="3">
        <v>81.739999999999995</v>
      </c>
      <c r="G454" s="107">
        <v>315.64</v>
      </c>
      <c r="H454" s="107">
        <f t="shared" si="120"/>
        <v>25800.41</v>
      </c>
      <c r="I454" s="3">
        <v>315.64</v>
      </c>
      <c r="J454" s="3">
        <f t="shared" si="121"/>
        <v>25800.41</v>
      </c>
      <c r="K454" s="3">
        <f t="shared" si="122"/>
        <v>0</v>
      </c>
      <c r="L454" s="106">
        <f t="shared" si="123"/>
        <v>0</v>
      </c>
      <c r="O454" s="1">
        <v>315.64</v>
      </c>
      <c r="P454" s="112">
        <f t="shared" si="103"/>
        <v>315.64</v>
      </c>
    </row>
    <row r="455" spans="2:16" s="1" customFormat="1" ht="25.2" customHeight="1" x14ac:dyDescent="0.3">
      <c r="B455" s="12" t="s">
        <v>1790</v>
      </c>
      <c r="C455" s="12" t="s">
        <v>1523</v>
      </c>
      <c r="D455" s="13"/>
      <c r="E455" s="13"/>
      <c r="F455" s="13"/>
      <c r="G455" s="13"/>
      <c r="H455" s="13">
        <f>SUM(H456)</f>
        <v>5298.48</v>
      </c>
      <c r="I455" s="13"/>
      <c r="J455" s="13">
        <f>SUM(J456)</f>
        <v>5298.48</v>
      </c>
      <c r="K455" s="13"/>
      <c r="L455" s="13">
        <f>SUM(L456)</f>
        <v>0</v>
      </c>
      <c r="P455" s="112"/>
    </row>
    <row r="456" spans="2:16" s="1" customFormat="1" ht="15" customHeight="1" x14ac:dyDescent="0.3">
      <c r="B456" s="4" t="s">
        <v>1791</v>
      </c>
      <c r="C456" s="4" t="s">
        <v>1792</v>
      </c>
      <c r="D456" s="3" t="s">
        <v>25</v>
      </c>
      <c r="E456" s="3">
        <v>4490.24</v>
      </c>
      <c r="F456" s="3">
        <v>4490.24</v>
      </c>
      <c r="G456" s="107">
        <v>1.18</v>
      </c>
      <c r="H456" s="107">
        <f t="shared" ref="H456" si="124">+ROUND(+IF(F456="",0,F456*G456),2)</f>
        <v>5298.48</v>
      </c>
      <c r="I456" s="3">
        <v>1.18</v>
      </c>
      <c r="J456" s="3">
        <f t="shared" ref="J456" si="125">+ROUND(+IF(F456="",0,F456*I456),2)</f>
        <v>5298.48</v>
      </c>
      <c r="K456" s="3">
        <f t="shared" ref="K456" si="126">+I456-G456</f>
        <v>0</v>
      </c>
      <c r="L456" s="106">
        <f t="shared" ref="L456" si="127">+J456-H456</f>
        <v>0</v>
      </c>
      <c r="N456" s="1">
        <v>1.18</v>
      </c>
      <c r="O456" s="1">
        <v>1.18</v>
      </c>
      <c r="P456" s="112">
        <f t="shared" si="103"/>
        <v>0</v>
      </c>
    </row>
    <row r="457" spans="2:16" s="1" customFormat="1" ht="25.2" customHeight="1" x14ac:dyDescent="0.3">
      <c r="B457" s="12" t="s">
        <v>8125</v>
      </c>
      <c r="C457" s="12" t="s">
        <v>8126</v>
      </c>
      <c r="D457" s="13"/>
      <c r="E457" s="13"/>
      <c r="F457" s="13"/>
      <c r="G457" s="13"/>
      <c r="H457" s="13">
        <f>SUM(H458:H459)</f>
        <v>108123.31</v>
      </c>
      <c r="I457" s="13"/>
      <c r="J457" s="13">
        <f>SUM(J458:J459)</f>
        <v>108123.31</v>
      </c>
      <c r="K457" s="13"/>
      <c r="L457" s="13">
        <f>SUM(L458:L459)</f>
        <v>0</v>
      </c>
      <c r="P457" s="112"/>
    </row>
    <row r="458" spans="2:16" s="1" customFormat="1" ht="15" customHeight="1" x14ac:dyDescent="0.3">
      <c r="B458" s="4" t="s">
        <v>8127</v>
      </c>
      <c r="C458" s="4" t="s">
        <v>8362</v>
      </c>
      <c r="D458" s="3" t="s">
        <v>28</v>
      </c>
      <c r="E458" s="3">
        <v>985</v>
      </c>
      <c r="F458" s="3">
        <v>985</v>
      </c>
      <c r="G458" s="107">
        <v>95.63</v>
      </c>
      <c r="H458" s="107">
        <f t="shared" ref="H458:H459" si="128">+ROUND(+IF(F458="",0,F458*G458),2)</f>
        <v>94195.55</v>
      </c>
      <c r="I458" s="3">
        <v>95.63</v>
      </c>
      <c r="J458" s="3">
        <f t="shared" ref="J458:J459" si="129">+ROUND(+IF(F458="",0,F458*I458),2)</f>
        <v>94195.55</v>
      </c>
      <c r="K458" s="3">
        <f t="shared" ref="K458:K459" si="130">+I458-G458</f>
        <v>0</v>
      </c>
      <c r="L458" s="106">
        <f t="shared" ref="L458:L459" si="131">+J458-H458</f>
        <v>0</v>
      </c>
      <c r="O458" s="1">
        <v>95.63</v>
      </c>
      <c r="P458" s="112">
        <f t="shared" si="103"/>
        <v>95.63</v>
      </c>
    </row>
    <row r="459" spans="2:16" s="1" customFormat="1" ht="15" customHeight="1" x14ac:dyDescent="0.3">
      <c r="B459" s="4" t="s">
        <v>8128</v>
      </c>
      <c r="C459" s="4" t="s">
        <v>8426</v>
      </c>
      <c r="D459" s="3" t="s">
        <v>28</v>
      </c>
      <c r="E459" s="3">
        <v>152</v>
      </c>
      <c r="F459" s="3">
        <v>152</v>
      </c>
      <c r="G459" s="107">
        <v>91.63</v>
      </c>
      <c r="H459" s="107">
        <f t="shared" si="128"/>
        <v>13927.76</v>
      </c>
      <c r="I459" s="3">
        <v>91.63</v>
      </c>
      <c r="J459" s="3">
        <f t="shared" si="129"/>
        <v>13927.76</v>
      </c>
      <c r="K459" s="3">
        <f t="shared" si="130"/>
        <v>0</v>
      </c>
      <c r="L459" s="106">
        <f t="shared" si="131"/>
        <v>0</v>
      </c>
      <c r="O459" s="1">
        <v>91.63</v>
      </c>
      <c r="P459" s="112">
        <f t="shared" si="103"/>
        <v>91.63</v>
      </c>
    </row>
    <row r="460" spans="2:16" s="1" customFormat="1" ht="25.2" customHeight="1" x14ac:dyDescent="0.3">
      <c r="B460" s="12" t="s">
        <v>8129</v>
      </c>
      <c r="C460" s="12" t="s">
        <v>8130</v>
      </c>
      <c r="D460" s="13"/>
      <c r="E460" s="13"/>
      <c r="F460" s="13"/>
      <c r="G460" s="13"/>
      <c r="H460" s="13">
        <f>SUM(H461:H469)</f>
        <v>100841.95</v>
      </c>
      <c r="I460" s="13"/>
      <c r="J460" s="13">
        <f>SUM(J461:J469)</f>
        <v>100841.95</v>
      </c>
      <c r="K460" s="13"/>
      <c r="L460" s="13">
        <f>SUM(L461:L469)</f>
        <v>0</v>
      </c>
      <c r="P460" s="112"/>
    </row>
    <row r="461" spans="2:16" s="1" customFormat="1" ht="15" customHeight="1" x14ac:dyDescent="0.3">
      <c r="B461" s="4" t="s">
        <v>8131</v>
      </c>
      <c r="C461" s="4" t="s">
        <v>8132</v>
      </c>
      <c r="D461" s="3" t="s">
        <v>28</v>
      </c>
      <c r="E461" s="3">
        <v>600</v>
      </c>
      <c r="F461" s="3">
        <v>600</v>
      </c>
      <c r="G461" s="107">
        <v>73.45</v>
      </c>
      <c r="H461" s="107">
        <f t="shared" ref="H461:H469" si="132">+ROUND(+IF(F461="",0,F461*G461),2)</f>
        <v>44070</v>
      </c>
      <c r="I461" s="3">
        <v>73.45</v>
      </c>
      <c r="J461" s="3">
        <f t="shared" ref="J461:J469" si="133">+ROUND(+IF(F461="",0,F461*I461),2)</f>
        <v>44070</v>
      </c>
      <c r="K461" s="3">
        <f t="shared" ref="K461:K469" si="134">+I461-G461</f>
        <v>0</v>
      </c>
      <c r="L461" s="106">
        <f t="shared" ref="L461:L469" si="135">+J461-H461</f>
        <v>0</v>
      </c>
      <c r="O461" s="1">
        <v>73.45</v>
      </c>
      <c r="P461" s="112">
        <f t="shared" si="103"/>
        <v>73.45</v>
      </c>
    </row>
    <row r="462" spans="2:16" s="1" customFormat="1" ht="15" customHeight="1" x14ac:dyDescent="0.3">
      <c r="B462" s="4" t="s">
        <v>8133</v>
      </c>
      <c r="C462" s="4" t="s">
        <v>8134</v>
      </c>
      <c r="D462" s="3" t="s">
        <v>28</v>
      </c>
      <c r="E462" s="3">
        <v>115</v>
      </c>
      <c r="F462" s="3">
        <v>115</v>
      </c>
      <c r="G462" s="107">
        <v>75.45</v>
      </c>
      <c r="H462" s="107">
        <f t="shared" si="132"/>
        <v>8676.75</v>
      </c>
      <c r="I462" s="3">
        <v>75.45</v>
      </c>
      <c r="J462" s="3">
        <f t="shared" si="133"/>
        <v>8676.75</v>
      </c>
      <c r="K462" s="3">
        <f t="shared" si="134"/>
        <v>0</v>
      </c>
      <c r="L462" s="106">
        <f t="shared" si="135"/>
        <v>0</v>
      </c>
      <c r="O462" s="1">
        <v>75.45</v>
      </c>
      <c r="P462" s="112">
        <f t="shared" si="103"/>
        <v>75.45</v>
      </c>
    </row>
    <row r="463" spans="2:16" s="1" customFormat="1" ht="15" customHeight="1" x14ac:dyDescent="0.3">
      <c r="B463" s="4" t="s">
        <v>8135</v>
      </c>
      <c r="C463" s="4" t="s">
        <v>8136</v>
      </c>
      <c r="D463" s="3" t="s">
        <v>28</v>
      </c>
      <c r="E463" s="3">
        <v>70</v>
      </c>
      <c r="F463" s="3">
        <v>70</v>
      </c>
      <c r="G463" s="107">
        <v>83.95</v>
      </c>
      <c r="H463" s="107">
        <f t="shared" si="132"/>
        <v>5876.5</v>
      </c>
      <c r="I463" s="3">
        <v>83.95</v>
      </c>
      <c r="J463" s="3">
        <f t="shared" si="133"/>
        <v>5876.5</v>
      </c>
      <c r="K463" s="3">
        <f t="shared" si="134"/>
        <v>0</v>
      </c>
      <c r="L463" s="106">
        <f t="shared" si="135"/>
        <v>0</v>
      </c>
      <c r="O463" s="1">
        <v>83.95</v>
      </c>
      <c r="P463" s="112">
        <f t="shared" si="103"/>
        <v>83.95</v>
      </c>
    </row>
    <row r="464" spans="2:16" s="1" customFormat="1" ht="15" customHeight="1" x14ac:dyDescent="0.3">
      <c r="B464" s="4" t="s">
        <v>8137</v>
      </c>
      <c r="C464" s="4" t="s">
        <v>8138</v>
      </c>
      <c r="D464" s="3" t="s">
        <v>28</v>
      </c>
      <c r="E464" s="3">
        <v>70</v>
      </c>
      <c r="F464" s="3">
        <v>70</v>
      </c>
      <c r="G464" s="107">
        <v>85.25</v>
      </c>
      <c r="H464" s="107">
        <f t="shared" si="132"/>
        <v>5967.5</v>
      </c>
      <c r="I464" s="3">
        <v>85.25</v>
      </c>
      <c r="J464" s="3">
        <f t="shared" si="133"/>
        <v>5967.5</v>
      </c>
      <c r="K464" s="3">
        <f t="shared" si="134"/>
        <v>0</v>
      </c>
      <c r="L464" s="106">
        <f t="shared" si="135"/>
        <v>0</v>
      </c>
      <c r="O464" s="1">
        <v>85.25</v>
      </c>
      <c r="P464" s="112">
        <f t="shared" ref="P464:P527" si="136">+O464-N464</f>
        <v>85.25</v>
      </c>
    </row>
    <row r="465" spans="2:16" s="1" customFormat="1" ht="15" customHeight="1" x14ac:dyDescent="0.3">
      <c r="B465" s="4" t="s">
        <v>8139</v>
      </c>
      <c r="C465" s="4" t="s">
        <v>8140</v>
      </c>
      <c r="D465" s="3" t="s">
        <v>28</v>
      </c>
      <c r="E465" s="3">
        <v>90</v>
      </c>
      <c r="F465" s="3">
        <v>90</v>
      </c>
      <c r="G465" s="107">
        <v>86.95</v>
      </c>
      <c r="H465" s="107">
        <f t="shared" si="132"/>
        <v>7825.5</v>
      </c>
      <c r="I465" s="3">
        <v>86.95</v>
      </c>
      <c r="J465" s="3">
        <f t="shared" si="133"/>
        <v>7825.5</v>
      </c>
      <c r="K465" s="3">
        <f t="shared" si="134"/>
        <v>0</v>
      </c>
      <c r="L465" s="106">
        <f t="shared" si="135"/>
        <v>0</v>
      </c>
      <c r="O465" s="1">
        <v>86.95</v>
      </c>
      <c r="P465" s="112">
        <f t="shared" si="136"/>
        <v>86.95</v>
      </c>
    </row>
    <row r="466" spans="2:16" s="1" customFormat="1" ht="15" customHeight="1" x14ac:dyDescent="0.3">
      <c r="B466" s="4" t="s">
        <v>8141</v>
      </c>
      <c r="C466" s="4" t="s">
        <v>8142</v>
      </c>
      <c r="D466" s="3" t="s">
        <v>28</v>
      </c>
      <c r="E466" s="3">
        <v>70</v>
      </c>
      <c r="F466" s="3">
        <v>70</v>
      </c>
      <c r="G466" s="107">
        <v>88.35</v>
      </c>
      <c r="H466" s="107">
        <f t="shared" si="132"/>
        <v>6184.5</v>
      </c>
      <c r="I466" s="3">
        <v>88.35</v>
      </c>
      <c r="J466" s="3">
        <f t="shared" si="133"/>
        <v>6184.5</v>
      </c>
      <c r="K466" s="3">
        <f t="shared" si="134"/>
        <v>0</v>
      </c>
      <c r="L466" s="106">
        <f t="shared" si="135"/>
        <v>0</v>
      </c>
      <c r="O466" s="1">
        <v>88.35</v>
      </c>
      <c r="P466" s="112">
        <f t="shared" si="136"/>
        <v>88.35</v>
      </c>
    </row>
    <row r="467" spans="2:16" s="1" customFormat="1" ht="15" customHeight="1" x14ac:dyDescent="0.3">
      <c r="B467" s="4" t="s">
        <v>8143</v>
      </c>
      <c r="C467" s="4" t="s">
        <v>8144</v>
      </c>
      <c r="D467" s="3" t="s">
        <v>28</v>
      </c>
      <c r="E467" s="3">
        <v>170</v>
      </c>
      <c r="F467" s="3">
        <v>170</v>
      </c>
      <c r="G467" s="107">
        <v>107.22</v>
      </c>
      <c r="H467" s="107">
        <f t="shared" si="132"/>
        <v>18227.400000000001</v>
      </c>
      <c r="I467" s="3">
        <v>107.22</v>
      </c>
      <c r="J467" s="3">
        <f t="shared" si="133"/>
        <v>18227.400000000001</v>
      </c>
      <c r="K467" s="3">
        <f t="shared" si="134"/>
        <v>0</v>
      </c>
      <c r="L467" s="106">
        <f t="shared" si="135"/>
        <v>0</v>
      </c>
      <c r="O467" s="1">
        <v>92.97</v>
      </c>
      <c r="P467" s="112">
        <f t="shared" si="136"/>
        <v>92.97</v>
      </c>
    </row>
    <row r="468" spans="2:16" s="1" customFormat="1" ht="15" customHeight="1" x14ac:dyDescent="0.3">
      <c r="B468" s="4" t="s">
        <v>8145</v>
      </c>
      <c r="C468" s="4" t="s">
        <v>8146</v>
      </c>
      <c r="D468" s="3" t="s">
        <v>28</v>
      </c>
      <c r="E468" s="3">
        <v>20</v>
      </c>
      <c r="F468" s="3">
        <v>20</v>
      </c>
      <c r="G468" s="107">
        <v>114.95</v>
      </c>
      <c r="H468" s="107">
        <f t="shared" si="132"/>
        <v>2299</v>
      </c>
      <c r="I468" s="3">
        <v>114.95</v>
      </c>
      <c r="J468" s="3">
        <f t="shared" si="133"/>
        <v>2299</v>
      </c>
      <c r="K468" s="3">
        <f t="shared" si="134"/>
        <v>0</v>
      </c>
      <c r="L468" s="106">
        <f t="shared" si="135"/>
        <v>0</v>
      </c>
      <c r="O468" s="1">
        <v>139.94999999999999</v>
      </c>
      <c r="P468" s="112">
        <f t="shared" si="136"/>
        <v>139.94999999999999</v>
      </c>
    </row>
    <row r="469" spans="2:16" s="1" customFormat="1" ht="15" customHeight="1" x14ac:dyDescent="0.3">
      <c r="B469" s="4" t="s">
        <v>8147</v>
      </c>
      <c r="C469" s="4" t="s">
        <v>8148</v>
      </c>
      <c r="D469" s="3" t="s">
        <v>28</v>
      </c>
      <c r="E469" s="3">
        <v>24</v>
      </c>
      <c r="F469" s="3">
        <v>24</v>
      </c>
      <c r="G469" s="107">
        <v>71.45</v>
      </c>
      <c r="H469" s="107">
        <f t="shared" si="132"/>
        <v>1714.8</v>
      </c>
      <c r="I469" s="3">
        <v>71.45</v>
      </c>
      <c r="J469" s="3">
        <f t="shared" si="133"/>
        <v>1714.8</v>
      </c>
      <c r="K469" s="3">
        <f t="shared" si="134"/>
        <v>0</v>
      </c>
      <c r="L469" s="106">
        <f t="shared" si="135"/>
        <v>0</v>
      </c>
      <c r="O469" s="1">
        <v>71.45</v>
      </c>
      <c r="P469" s="112">
        <f t="shared" si="136"/>
        <v>71.45</v>
      </c>
    </row>
    <row r="470" spans="2:16" s="1" customFormat="1" ht="25.2" customHeight="1" x14ac:dyDescent="0.3">
      <c r="B470" s="10" t="s">
        <v>1793</v>
      </c>
      <c r="C470" s="10" t="s">
        <v>1794</v>
      </c>
      <c r="D470" s="11"/>
      <c r="E470" s="11"/>
      <c r="F470" s="11"/>
      <c r="G470" s="11"/>
      <c r="H470" s="11">
        <f>+H471+H493+H513+H515+H523+H526</f>
        <v>260850.82999999996</v>
      </c>
      <c r="I470" s="11"/>
      <c r="J470" s="11">
        <f>+J471+J493+J513+J515+J523+J526</f>
        <v>266299.52000000002</v>
      </c>
      <c r="K470" s="11"/>
      <c r="L470" s="11">
        <f>+L471+L493+L513+L515+L523+L526</f>
        <v>5448.6900000000005</v>
      </c>
      <c r="P470" s="112"/>
    </row>
    <row r="471" spans="2:16" s="1" customFormat="1" ht="25.2" customHeight="1" x14ac:dyDescent="0.3">
      <c r="B471" s="12" t="s">
        <v>1795</v>
      </c>
      <c r="C471" s="12" t="s">
        <v>1796</v>
      </c>
      <c r="D471" s="13"/>
      <c r="E471" s="13"/>
      <c r="F471" s="13"/>
      <c r="G471" s="13"/>
      <c r="H471" s="13">
        <f>SUM(H472:H492)-H483-H491</f>
        <v>145648.91999999995</v>
      </c>
      <c r="I471" s="13"/>
      <c r="J471" s="13">
        <f>SUM(J472:J492)-J483-J491</f>
        <v>151054.88999999996</v>
      </c>
      <c r="K471" s="13"/>
      <c r="L471" s="13">
        <f>SUM(L472:L492)-L483-L491</f>
        <v>5405.97</v>
      </c>
      <c r="P471" s="112"/>
    </row>
    <row r="472" spans="2:16" s="1" customFormat="1" ht="15" customHeight="1" x14ac:dyDescent="0.3">
      <c r="B472" s="4" t="s">
        <v>1797</v>
      </c>
      <c r="C472" s="4" t="s">
        <v>1798</v>
      </c>
      <c r="D472" s="3" t="s">
        <v>25</v>
      </c>
      <c r="E472" s="3">
        <v>627</v>
      </c>
      <c r="F472" s="3">
        <v>627</v>
      </c>
      <c r="G472" s="107">
        <v>2.59</v>
      </c>
      <c r="H472" s="107">
        <f t="shared" ref="H472:H482" si="137">+ROUND(+IF(F472="",0,F472*G472),2)</f>
        <v>1623.93</v>
      </c>
      <c r="I472" s="3">
        <v>2.59</v>
      </c>
      <c r="J472" s="3">
        <f t="shared" ref="J472:J482" si="138">+ROUND(+IF(F472="",0,F472*I472),2)</f>
        <v>1623.93</v>
      </c>
      <c r="K472" s="3">
        <f t="shared" ref="K472:K482" si="139">+I472-G472</f>
        <v>0</v>
      </c>
      <c r="L472" s="106">
        <f t="shared" ref="L472:L482" si="140">+J472-H472</f>
        <v>0</v>
      </c>
      <c r="N472" s="1">
        <v>2.68</v>
      </c>
      <c r="O472" s="1">
        <v>2.59</v>
      </c>
      <c r="P472" s="112">
        <f t="shared" si="136"/>
        <v>-9.0000000000000302E-2</v>
      </c>
    </row>
    <row r="473" spans="2:16" s="1" customFormat="1" ht="15" customHeight="1" x14ac:dyDescent="0.3">
      <c r="B473" s="4" t="s">
        <v>1799</v>
      </c>
      <c r="C473" s="4" t="s">
        <v>1800</v>
      </c>
      <c r="D473" s="3" t="s">
        <v>78</v>
      </c>
      <c r="E473" s="3">
        <v>195.36</v>
      </c>
      <c r="F473" s="3">
        <v>195.36</v>
      </c>
      <c r="G473" s="107">
        <v>54.11</v>
      </c>
      <c r="H473" s="107">
        <f t="shared" si="137"/>
        <v>10570.93</v>
      </c>
      <c r="I473" s="3">
        <v>54.11</v>
      </c>
      <c r="J473" s="3">
        <f t="shared" si="138"/>
        <v>10570.93</v>
      </c>
      <c r="K473" s="3">
        <f t="shared" si="139"/>
        <v>0</v>
      </c>
      <c r="L473" s="106">
        <f t="shared" si="140"/>
        <v>0</v>
      </c>
      <c r="N473" s="1">
        <v>56.77</v>
      </c>
      <c r="O473" s="1">
        <v>54.11</v>
      </c>
      <c r="P473" s="112">
        <f t="shared" si="136"/>
        <v>-2.6600000000000037</v>
      </c>
    </row>
    <row r="474" spans="2:16" s="1" customFormat="1" ht="15" customHeight="1" x14ac:dyDescent="0.3">
      <c r="B474" s="4" t="s">
        <v>1801</v>
      </c>
      <c r="C474" s="4" t="s">
        <v>1802</v>
      </c>
      <c r="D474" s="3" t="s">
        <v>78</v>
      </c>
      <c r="E474" s="3">
        <v>66</v>
      </c>
      <c r="F474" s="3">
        <v>86.16</v>
      </c>
      <c r="G474" s="107">
        <v>54.11</v>
      </c>
      <c r="H474" s="107">
        <f t="shared" si="137"/>
        <v>4662.12</v>
      </c>
      <c r="I474" s="3">
        <v>54.11</v>
      </c>
      <c r="J474" s="3">
        <f t="shared" si="138"/>
        <v>4662.12</v>
      </c>
      <c r="K474" s="3">
        <f t="shared" si="139"/>
        <v>0</v>
      </c>
      <c r="L474" s="106">
        <f t="shared" si="140"/>
        <v>0</v>
      </c>
      <c r="N474" s="1">
        <v>56.77</v>
      </c>
      <c r="O474" s="1">
        <v>54.11</v>
      </c>
      <c r="P474" s="112">
        <f t="shared" si="136"/>
        <v>-2.6600000000000037</v>
      </c>
    </row>
    <row r="475" spans="2:16" s="1" customFormat="1" ht="15" customHeight="1" x14ac:dyDescent="0.3">
      <c r="B475" s="4" t="s">
        <v>1803</v>
      </c>
      <c r="C475" s="4" t="s">
        <v>1804</v>
      </c>
      <c r="D475" s="3" t="s">
        <v>14</v>
      </c>
      <c r="E475" s="3">
        <v>1269.4000000000001</v>
      </c>
      <c r="F475" s="3">
        <v>1269.4000000000001</v>
      </c>
      <c r="G475" s="107">
        <v>2.76</v>
      </c>
      <c r="H475" s="107">
        <f t="shared" si="137"/>
        <v>3503.54</v>
      </c>
      <c r="I475" s="3">
        <v>2.76</v>
      </c>
      <c r="J475" s="3">
        <f t="shared" si="138"/>
        <v>3503.54</v>
      </c>
      <c r="K475" s="3">
        <f t="shared" si="139"/>
        <v>0</v>
      </c>
      <c r="L475" s="106">
        <f t="shared" si="140"/>
        <v>0</v>
      </c>
      <c r="N475" s="1">
        <v>2.87</v>
      </c>
      <c r="O475" s="1">
        <v>2.76</v>
      </c>
      <c r="P475" s="112">
        <f t="shared" si="136"/>
        <v>-0.11000000000000032</v>
      </c>
    </row>
    <row r="476" spans="2:16" s="1" customFormat="1" ht="15" customHeight="1" x14ac:dyDescent="0.3">
      <c r="B476" s="4" t="s">
        <v>1805</v>
      </c>
      <c r="C476" s="4" t="s">
        <v>1806</v>
      </c>
      <c r="D476" s="3" t="s">
        <v>78</v>
      </c>
      <c r="E476" s="3">
        <v>423.28</v>
      </c>
      <c r="F476" s="3">
        <v>423.28</v>
      </c>
      <c r="G476" s="107">
        <v>18.02</v>
      </c>
      <c r="H476" s="107">
        <f t="shared" si="137"/>
        <v>7627.51</v>
      </c>
      <c r="I476" s="3">
        <v>18.02</v>
      </c>
      <c r="J476" s="3">
        <f t="shared" si="138"/>
        <v>7627.51</v>
      </c>
      <c r="K476" s="3">
        <f t="shared" si="139"/>
        <v>0</v>
      </c>
      <c r="L476" s="106">
        <f t="shared" si="140"/>
        <v>0</v>
      </c>
      <c r="N476" s="1">
        <v>18.690000000000001</v>
      </c>
      <c r="O476" s="1">
        <v>18.02</v>
      </c>
      <c r="P476" s="112">
        <f t="shared" si="136"/>
        <v>-0.67000000000000171</v>
      </c>
    </row>
    <row r="477" spans="2:16" s="1" customFormat="1" ht="15" customHeight="1" x14ac:dyDescent="0.3">
      <c r="B477" s="4" t="s">
        <v>1807</v>
      </c>
      <c r="C477" s="4" t="s">
        <v>1808</v>
      </c>
      <c r="D477" s="3" t="s">
        <v>78</v>
      </c>
      <c r="E477" s="3">
        <v>170</v>
      </c>
      <c r="F477" s="3">
        <v>170</v>
      </c>
      <c r="G477" s="107">
        <v>6.91</v>
      </c>
      <c r="H477" s="107">
        <f t="shared" si="137"/>
        <v>1174.7</v>
      </c>
      <c r="I477" s="3">
        <v>6.91</v>
      </c>
      <c r="J477" s="3">
        <f t="shared" si="138"/>
        <v>1174.7</v>
      </c>
      <c r="K477" s="3">
        <f t="shared" si="139"/>
        <v>0</v>
      </c>
      <c r="L477" s="106">
        <f t="shared" si="140"/>
        <v>0</v>
      </c>
      <c r="N477" s="1">
        <v>7.21</v>
      </c>
      <c r="O477" s="1">
        <v>6.91</v>
      </c>
      <c r="P477" s="112">
        <f t="shared" si="136"/>
        <v>-0.29999999999999982</v>
      </c>
    </row>
    <row r="478" spans="2:16" s="1" customFormat="1" ht="15" customHeight="1" x14ac:dyDescent="0.3">
      <c r="B478" s="4" t="s">
        <v>1809</v>
      </c>
      <c r="C478" s="4" t="s">
        <v>1810</v>
      </c>
      <c r="D478" s="3" t="s">
        <v>78</v>
      </c>
      <c r="E478" s="3">
        <v>176.8</v>
      </c>
      <c r="F478" s="3">
        <v>176.8</v>
      </c>
      <c r="G478" s="107">
        <v>22.9</v>
      </c>
      <c r="H478" s="107">
        <f t="shared" si="137"/>
        <v>4048.72</v>
      </c>
      <c r="I478" s="3">
        <v>22.9</v>
      </c>
      <c r="J478" s="3">
        <f t="shared" si="138"/>
        <v>4048.72</v>
      </c>
      <c r="K478" s="3">
        <f t="shared" si="139"/>
        <v>0</v>
      </c>
      <c r="L478" s="106">
        <f t="shared" si="140"/>
        <v>0</v>
      </c>
      <c r="N478" s="1">
        <v>22.95</v>
      </c>
      <c r="O478" s="1">
        <v>22.9</v>
      </c>
      <c r="P478" s="112">
        <f t="shared" si="136"/>
        <v>-5.0000000000000711E-2</v>
      </c>
    </row>
    <row r="479" spans="2:16" s="1" customFormat="1" ht="15" customHeight="1" x14ac:dyDescent="0.3">
      <c r="B479" s="4" t="s">
        <v>1811</v>
      </c>
      <c r="C479" s="4" t="s">
        <v>1812</v>
      </c>
      <c r="D479" s="3" t="s">
        <v>25</v>
      </c>
      <c r="E479" s="3">
        <v>200</v>
      </c>
      <c r="F479" s="3">
        <v>200</v>
      </c>
      <c r="G479" s="107">
        <v>42.89</v>
      </c>
      <c r="H479" s="107">
        <f t="shared" si="137"/>
        <v>8578</v>
      </c>
      <c r="I479" s="3">
        <v>38.659999999999997</v>
      </c>
      <c r="J479" s="3">
        <f t="shared" si="138"/>
        <v>7732</v>
      </c>
      <c r="K479" s="3">
        <f t="shared" si="139"/>
        <v>-4.230000000000004</v>
      </c>
      <c r="L479" s="106">
        <f t="shared" si="140"/>
        <v>-846</v>
      </c>
      <c r="N479" s="1">
        <v>43.67</v>
      </c>
      <c r="O479" s="1">
        <v>38.659999999999997</v>
      </c>
      <c r="P479" s="112">
        <f t="shared" si="136"/>
        <v>-5.0100000000000051</v>
      </c>
    </row>
    <row r="480" spans="2:16" s="1" customFormat="1" ht="15" customHeight="1" x14ac:dyDescent="0.3">
      <c r="B480" s="4" t="s">
        <v>1813</v>
      </c>
      <c r="C480" s="4" t="s">
        <v>1814</v>
      </c>
      <c r="D480" s="3" t="s">
        <v>25</v>
      </c>
      <c r="E480" s="3">
        <v>150</v>
      </c>
      <c r="F480" s="3">
        <v>150</v>
      </c>
      <c r="G480" s="107">
        <v>62.07</v>
      </c>
      <c r="H480" s="107">
        <f t="shared" si="137"/>
        <v>9310.5</v>
      </c>
      <c r="I480" s="3">
        <v>98.54</v>
      </c>
      <c r="J480" s="3">
        <f t="shared" si="138"/>
        <v>14781</v>
      </c>
      <c r="K480" s="3">
        <f t="shared" si="139"/>
        <v>36.470000000000006</v>
      </c>
      <c r="L480" s="106">
        <f t="shared" si="140"/>
        <v>5470.5</v>
      </c>
      <c r="N480" s="1">
        <v>62.85</v>
      </c>
      <c r="O480" s="1">
        <v>98.54</v>
      </c>
      <c r="P480" s="112">
        <f t="shared" si="136"/>
        <v>35.690000000000005</v>
      </c>
    </row>
    <row r="481" spans="2:16" s="1" customFormat="1" ht="15" customHeight="1" x14ac:dyDescent="0.3">
      <c r="B481" s="4" t="s">
        <v>1815</v>
      </c>
      <c r="C481" s="4" t="s">
        <v>1816</v>
      </c>
      <c r="D481" s="3" t="s">
        <v>25</v>
      </c>
      <c r="E481" s="3">
        <v>45</v>
      </c>
      <c r="F481" s="3">
        <v>45</v>
      </c>
      <c r="G481" s="107">
        <v>44.41</v>
      </c>
      <c r="H481" s="107">
        <f t="shared" si="137"/>
        <v>1998.45</v>
      </c>
      <c r="I481" s="3">
        <v>46.44</v>
      </c>
      <c r="J481" s="3">
        <f t="shared" si="138"/>
        <v>2089.8000000000002</v>
      </c>
      <c r="K481" s="3">
        <f t="shared" si="139"/>
        <v>2.0300000000000011</v>
      </c>
      <c r="L481" s="106">
        <f t="shared" si="140"/>
        <v>91.350000000000136</v>
      </c>
      <c r="N481" s="1">
        <v>44.63</v>
      </c>
      <c r="O481" s="1">
        <v>46.44</v>
      </c>
      <c r="P481" s="112">
        <f t="shared" si="136"/>
        <v>1.8099999999999952</v>
      </c>
    </row>
    <row r="482" spans="2:16" s="1" customFormat="1" ht="15" customHeight="1" x14ac:dyDescent="0.3">
      <c r="B482" s="4" t="s">
        <v>1817</v>
      </c>
      <c r="C482" s="4" t="s">
        <v>1818</v>
      </c>
      <c r="D482" s="3" t="s">
        <v>25</v>
      </c>
      <c r="E482" s="3">
        <v>12</v>
      </c>
      <c r="F482" s="3">
        <v>12</v>
      </c>
      <c r="G482" s="107">
        <v>58.81</v>
      </c>
      <c r="H482" s="107">
        <f t="shared" si="137"/>
        <v>705.72</v>
      </c>
      <c r="I482" s="3">
        <v>116.32</v>
      </c>
      <c r="J482" s="3">
        <f t="shared" si="138"/>
        <v>1395.84</v>
      </c>
      <c r="K482" s="3">
        <f t="shared" si="139"/>
        <v>57.509999999999991</v>
      </c>
      <c r="L482" s="106">
        <f t="shared" si="140"/>
        <v>690.11999999999989</v>
      </c>
      <c r="N482" s="1">
        <v>59.03</v>
      </c>
      <c r="O482" s="1">
        <v>116.32</v>
      </c>
      <c r="P482" s="112">
        <f t="shared" si="136"/>
        <v>57.289999999999992</v>
      </c>
    </row>
    <row r="483" spans="2:16" s="1" customFormat="1" ht="15" customHeight="1" x14ac:dyDescent="0.3">
      <c r="B483" s="4" t="s">
        <v>1819</v>
      </c>
      <c r="C483" s="4" t="s">
        <v>1820</v>
      </c>
      <c r="D483" s="3"/>
      <c r="E483" s="3"/>
      <c r="F483" s="3"/>
      <c r="G483" s="3"/>
      <c r="H483" s="3">
        <f>SUM(H484:H490)</f>
        <v>85999.22</v>
      </c>
      <c r="I483" s="3"/>
      <c r="J483" s="3">
        <f>SUM(J484:J490)</f>
        <v>85999.22</v>
      </c>
      <c r="K483" s="3"/>
      <c r="L483" s="106">
        <f>SUM(L484:L490)</f>
        <v>0</v>
      </c>
      <c r="P483" s="112"/>
    </row>
    <row r="484" spans="2:16" s="1" customFormat="1" ht="15" customHeight="1" x14ac:dyDescent="0.3">
      <c r="B484" s="4" t="s">
        <v>1821</v>
      </c>
      <c r="C484" s="4" t="s">
        <v>1822</v>
      </c>
      <c r="D484" s="3" t="s">
        <v>14</v>
      </c>
      <c r="E484" s="3">
        <v>440</v>
      </c>
      <c r="F484" s="3">
        <v>516.94000000000005</v>
      </c>
      <c r="G484" s="107">
        <v>53.2</v>
      </c>
      <c r="H484" s="107">
        <f t="shared" ref="H484:H490" si="141">+ROUND(+IF(F484="",0,F484*G484),2)</f>
        <v>27501.21</v>
      </c>
      <c r="I484" s="3">
        <v>53.2</v>
      </c>
      <c r="J484" s="3">
        <f t="shared" ref="J484:J490" si="142">+ROUND(+IF(F484="",0,F484*I484),2)</f>
        <v>27501.21</v>
      </c>
      <c r="K484" s="3">
        <f t="shared" ref="K484:K490" si="143">+I484-G484</f>
        <v>0</v>
      </c>
      <c r="L484" s="106">
        <f t="shared" ref="L484:L490" si="144">+J484-H484</f>
        <v>0</v>
      </c>
      <c r="N484" s="1">
        <v>54.74</v>
      </c>
      <c r="O484" s="1">
        <v>53.2</v>
      </c>
      <c r="P484" s="112">
        <f t="shared" si="136"/>
        <v>-1.5399999999999991</v>
      </c>
    </row>
    <row r="485" spans="2:16" s="1" customFormat="1" ht="15" customHeight="1" x14ac:dyDescent="0.3">
      <c r="B485" s="4" t="s">
        <v>1823</v>
      </c>
      <c r="C485" s="4" t="s">
        <v>1824</v>
      </c>
      <c r="D485" s="3" t="s">
        <v>78</v>
      </c>
      <c r="E485" s="3">
        <v>33</v>
      </c>
      <c r="F485" s="3">
        <v>0</v>
      </c>
      <c r="G485" s="107">
        <v>515.09</v>
      </c>
      <c r="H485" s="107">
        <f t="shared" si="141"/>
        <v>0</v>
      </c>
      <c r="I485" s="3">
        <v>515.09</v>
      </c>
      <c r="J485" s="3">
        <f t="shared" si="142"/>
        <v>0</v>
      </c>
      <c r="K485" s="3">
        <f t="shared" si="143"/>
        <v>0</v>
      </c>
      <c r="L485" s="106">
        <f t="shared" si="144"/>
        <v>0</v>
      </c>
      <c r="N485" s="1">
        <v>524.26</v>
      </c>
      <c r="O485" s="1">
        <v>515.09</v>
      </c>
      <c r="P485" s="112">
        <f t="shared" si="136"/>
        <v>-9.1699999999999591</v>
      </c>
    </row>
    <row r="486" spans="2:16" s="1" customFormat="1" ht="15" customHeight="1" x14ac:dyDescent="0.3">
      <c r="B486" s="4" t="s">
        <v>1825</v>
      </c>
      <c r="C486" s="4" t="s">
        <v>1826</v>
      </c>
      <c r="D486" s="3" t="s">
        <v>14</v>
      </c>
      <c r="E486" s="3">
        <v>286</v>
      </c>
      <c r="F486" s="3">
        <v>373.35</v>
      </c>
      <c r="G486" s="107">
        <v>1.1499999999999999</v>
      </c>
      <c r="H486" s="107">
        <f t="shared" si="141"/>
        <v>429.35</v>
      </c>
      <c r="I486" s="3">
        <v>1.1499999999999999</v>
      </c>
      <c r="J486" s="3">
        <f t="shared" si="142"/>
        <v>429.35</v>
      </c>
      <c r="K486" s="3">
        <f t="shared" si="143"/>
        <v>0</v>
      </c>
      <c r="L486" s="106">
        <f t="shared" si="144"/>
        <v>0</v>
      </c>
      <c r="N486" s="1">
        <v>1.22</v>
      </c>
      <c r="O486" s="1">
        <v>1.1499999999999999</v>
      </c>
      <c r="P486" s="112">
        <f t="shared" si="136"/>
        <v>-7.0000000000000062E-2</v>
      </c>
    </row>
    <row r="487" spans="2:16" s="1" customFormat="1" ht="30" customHeight="1" x14ac:dyDescent="0.3">
      <c r="B487" s="4" t="s">
        <v>1827</v>
      </c>
      <c r="C487" s="24" t="s">
        <v>1828</v>
      </c>
      <c r="D487" s="3" t="s">
        <v>14</v>
      </c>
      <c r="E487" s="3">
        <v>506</v>
      </c>
      <c r="F487" s="3">
        <v>506</v>
      </c>
      <c r="G487" s="107">
        <v>36.799999999999997</v>
      </c>
      <c r="H487" s="107">
        <f t="shared" si="141"/>
        <v>18620.8</v>
      </c>
      <c r="I487" s="3">
        <v>36.799999999999997</v>
      </c>
      <c r="J487" s="3">
        <f t="shared" si="142"/>
        <v>18620.8</v>
      </c>
      <c r="K487" s="3">
        <f t="shared" si="143"/>
        <v>0</v>
      </c>
      <c r="L487" s="106">
        <f t="shared" si="144"/>
        <v>0</v>
      </c>
      <c r="N487" s="1">
        <v>38.1</v>
      </c>
      <c r="O487" s="1">
        <v>36.799999999999997</v>
      </c>
      <c r="P487" s="112">
        <f t="shared" si="136"/>
        <v>-1.3000000000000043</v>
      </c>
    </row>
    <row r="488" spans="2:16" s="1" customFormat="1" ht="30" customHeight="1" x14ac:dyDescent="0.3">
      <c r="B488" s="4" t="s">
        <v>1829</v>
      </c>
      <c r="C488" s="24" t="s">
        <v>1830</v>
      </c>
      <c r="D488" s="3" t="s">
        <v>25</v>
      </c>
      <c r="E488" s="3">
        <v>220</v>
      </c>
      <c r="F488" s="3">
        <v>287.19</v>
      </c>
      <c r="G488" s="107">
        <v>31.75</v>
      </c>
      <c r="H488" s="107">
        <f t="shared" si="141"/>
        <v>9118.2800000000007</v>
      </c>
      <c r="I488" s="3">
        <v>31.75</v>
      </c>
      <c r="J488" s="3">
        <f t="shared" si="142"/>
        <v>9118.2800000000007</v>
      </c>
      <c r="K488" s="3">
        <f t="shared" si="143"/>
        <v>0</v>
      </c>
      <c r="L488" s="106">
        <f t="shared" si="144"/>
        <v>0</v>
      </c>
      <c r="N488" s="1">
        <v>31.75</v>
      </c>
      <c r="O488" s="1">
        <v>31.75</v>
      </c>
      <c r="P488" s="112">
        <f t="shared" si="136"/>
        <v>0</v>
      </c>
    </row>
    <row r="489" spans="2:16" s="1" customFormat="1" ht="15" customHeight="1" x14ac:dyDescent="0.3">
      <c r="B489" s="4" t="s">
        <v>8590</v>
      </c>
      <c r="C489" s="4" t="s">
        <v>8363</v>
      </c>
      <c r="D489" s="3" t="s">
        <v>78</v>
      </c>
      <c r="E489" s="3">
        <v>37.33</v>
      </c>
      <c r="F489" s="3">
        <v>37.33</v>
      </c>
      <c r="G489" s="107">
        <v>622.48</v>
      </c>
      <c r="H489" s="107">
        <f t="shared" si="141"/>
        <v>23237.18</v>
      </c>
      <c r="I489" s="3">
        <v>622.48</v>
      </c>
      <c r="J489" s="3">
        <f t="shared" si="142"/>
        <v>23237.18</v>
      </c>
      <c r="K489" s="3">
        <f t="shared" si="143"/>
        <v>0</v>
      </c>
      <c r="L489" s="106">
        <f t="shared" si="144"/>
        <v>0</v>
      </c>
      <c r="N489" s="1">
        <v>31.75</v>
      </c>
      <c r="O489" s="1">
        <v>622.48</v>
      </c>
      <c r="P489" s="112">
        <f t="shared" si="136"/>
        <v>590.73</v>
      </c>
    </row>
    <row r="490" spans="2:16" s="1" customFormat="1" ht="15" customHeight="1" x14ac:dyDescent="0.3">
      <c r="B490" s="4" t="s">
        <v>8591</v>
      </c>
      <c r="C490" s="4" t="s">
        <v>8364</v>
      </c>
      <c r="D490" s="3" t="s">
        <v>14</v>
      </c>
      <c r="E490" s="3">
        <v>143.6</v>
      </c>
      <c r="F490" s="3">
        <v>143.6</v>
      </c>
      <c r="G490" s="107">
        <v>49.39</v>
      </c>
      <c r="H490" s="107">
        <f t="shared" si="141"/>
        <v>7092.4</v>
      </c>
      <c r="I490" s="3">
        <v>49.39</v>
      </c>
      <c r="J490" s="3">
        <f t="shared" si="142"/>
        <v>7092.4</v>
      </c>
      <c r="K490" s="3">
        <f t="shared" si="143"/>
        <v>0</v>
      </c>
      <c r="L490" s="106">
        <f t="shared" si="144"/>
        <v>0</v>
      </c>
      <c r="N490" s="1">
        <v>31.75</v>
      </c>
      <c r="O490" s="1">
        <v>49.39</v>
      </c>
      <c r="P490" s="112">
        <f t="shared" si="136"/>
        <v>17.64</v>
      </c>
    </row>
    <row r="491" spans="2:16" s="1" customFormat="1" ht="15" customHeight="1" x14ac:dyDescent="0.3">
      <c r="B491" s="4" t="s">
        <v>8149</v>
      </c>
      <c r="C491" s="4" t="s">
        <v>1820</v>
      </c>
      <c r="D491" s="3"/>
      <c r="E491" s="3"/>
      <c r="F491" s="3"/>
      <c r="G491" s="3"/>
      <c r="H491" s="3">
        <f>SUM(H492:H492)</f>
        <v>5845.58</v>
      </c>
      <c r="I491" s="3"/>
      <c r="J491" s="3">
        <f>SUM(J492:J492)</f>
        <v>5845.58</v>
      </c>
      <c r="K491" s="3"/>
      <c r="L491" s="106">
        <f>SUM(L492:L492)</f>
        <v>0</v>
      </c>
      <c r="P491" s="112"/>
    </row>
    <row r="492" spans="2:16" s="1" customFormat="1" ht="15" customHeight="1" x14ac:dyDescent="0.3">
      <c r="B492" s="4" t="s">
        <v>8150</v>
      </c>
      <c r="C492" s="4" t="s">
        <v>8151</v>
      </c>
      <c r="D492" s="3" t="s">
        <v>78</v>
      </c>
      <c r="E492" s="3">
        <v>131.44999999999999</v>
      </c>
      <c r="F492" s="3">
        <v>131.44999999999999</v>
      </c>
      <c r="G492" s="107">
        <v>44.47</v>
      </c>
      <c r="H492" s="107">
        <f t="shared" ref="H492" si="145">+ROUND(+IF(F492="",0,F492*G492),2)</f>
        <v>5845.58</v>
      </c>
      <c r="I492" s="3">
        <v>44.47</v>
      </c>
      <c r="J492" s="3">
        <f t="shared" ref="J492" si="146">+ROUND(+IF(F492="",0,F492*I492),2)</f>
        <v>5845.58</v>
      </c>
      <c r="K492" s="3">
        <f t="shared" ref="K492" si="147">+I492-G492</f>
        <v>0</v>
      </c>
      <c r="L492" s="106">
        <f t="shared" ref="L492" si="148">+J492-H492</f>
        <v>0</v>
      </c>
      <c r="O492" s="1">
        <v>44.47</v>
      </c>
      <c r="P492" s="112">
        <f t="shared" si="136"/>
        <v>44.47</v>
      </c>
    </row>
    <row r="493" spans="2:16" s="1" customFormat="1" ht="25.2" customHeight="1" x14ac:dyDescent="0.3">
      <c r="B493" s="12" t="s">
        <v>1831</v>
      </c>
      <c r="C493" s="12" t="s">
        <v>1832</v>
      </c>
      <c r="D493" s="13"/>
      <c r="E493" s="13"/>
      <c r="F493" s="13"/>
      <c r="G493" s="13"/>
      <c r="H493" s="13">
        <f>SUM(H494:H512)-H504</f>
        <v>66680.590000000011</v>
      </c>
      <c r="I493" s="13"/>
      <c r="J493" s="13">
        <f>SUM(J494:J512)-J504</f>
        <v>66723.310000000012</v>
      </c>
      <c r="K493" s="13"/>
      <c r="L493" s="13">
        <f>SUM(L494:L512)-L504</f>
        <v>42.720000000000027</v>
      </c>
      <c r="P493" s="112"/>
    </row>
    <row r="494" spans="2:16" s="1" customFormat="1" ht="30" customHeight="1" x14ac:dyDescent="0.3">
      <c r="B494" s="4" t="s">
        <v>1833</v>
      </c>
      <c r="C494" s="24" t="s">
        <v>1834</v>
      </c>
      <c r="D494" s="3" t="s">
        <v>25</v>
      </c>
      <c r="E494" s="3">
        <v>450</v>
      </c>
      <c r="F494" s="3">
        <v>450</v>
      </c>
      <c r="G494" s="107">
        <v>51.54</v>
      </c>
      <c r="H494" s="107">
        <f t="shared" ref="H494:H503" si="149">+ROUND(+IF(F494="",0,F494*G494),2)</f>
        <v>23193</v>
      </c>
      <c r="I494" s="3">
        <v>51.54</v>
      </c>
      <c r="J494" s="3">
        <f t="shared" ref="J494:J503" si="150">+ROUND(+IF(F494="",0,F494*I494),2)</f>
        <v>23193</v>
      </c>
      <c r="K494" s="3">
        <f t="shared" ref="K494:K503" si="151">+I494-G494</f>
        <v>0</v>
      </c>
      <c r="L494" s="106">
        <f t="shared" ref="L494:L503" si="152">+J494-H494</f>
        <v>0</v>
      </c>
      <c r="N494" s="1">
        <v>51.94</v>
      </c>
      <c r="O494" s="1">
        <v>51.54</v>
      </c>
      <c r="P494" s="112">
        <f t="shared" si="136"/>
        <v>-0.39999999999999858</v>
      </c>
    </row>
    <row r="495" spans="2:16" s="1" customFormat="1" ht="15" customHeight="1" x14ac:dyDescent="0.3">
      <c r="B495" s="4" t="s">
        <v>1835</v>
      </c>
      <c r="C495" s="4" t="s">
        <v>1836</v>
      </c>
      <c r="D495" s="3" t="s">
        <v>28</v>
      </c>
      <c r="E495" s="3">
        <v>4</v>
      </c>
      <c r="F495" s="3">
        <v>0</v>
      </c>
      <c r="G495" s="107">
        <v>72.64</v>
      </c>
      <c r="H495" s="107">
        <f t="shared" si="149"/>
        <v>0</v>
      </c>
      <c r="I495" s="3">
        <v>72.64</v>
      </c>
      <c r="J495" s="3">
        <f t="shared" si="150"/>
        <v>0</v>
      </c>
      <c r="K495" s="3">
        <f t="shared" si="151"/>
        <v>0</v>
      </c>
      <c r="L495" s="106">
        <f t="shared" si="152"/>
        <v>0</v>
      </c>
      <c r="N495" s="1">
        <v>74.64</v>
      </c>
      <c r="O495" s="1">
        <v>72.64</v>
      </c>
      <c r="P495" s="112">
        <f t="shared" si="136"/>
        <v>-2</v>
      </c>
    </row>
    <row r="496" spans="2:16" s="1" customFormat="1" ht="15" customHeight="1" x14ac:dyDescent="0.3">
      <c r="B496" s="4" t="s">
        <v>1837</v>
      </c>
      <c r="C496" s="4" t="s">
        <v>1838</v>
      </c>
      <c r="D496" s="3" t="s">
        <v>28</v>
      </c>
      <c r="E496" s="3">
        <v>32</v>
      </c>
      <c r="F496" s="3">
        <v>0</v>
      </c>
      <c r="G496" s="107">
        <v>85.84</v>
      </c>
      <c r="H496" s="107">
        <f t="shared" si="149"/>
        <v>0</v>
      </c>
      <c r="I496" s="3">
        <v>85.84</v>
      </c>
      <c r="J496" s="3">
        <f t="shared" si="150"/>
        <v>0</v>
      </c>
      <c r="K496" s="3">
        <f t="shared" si="151"/>
        <v>0</v>
      </c>
      <c r="L496" s="106">
        <f t="shared" si="152"/>
        <v>0</v>
      </c>
      <c r="N496" s="1">
        <v>87.84</v>
      </c>
      <c r="O496" s="1">
        <v>85.84</v>
      </c>
      <c r="P496" s="112">
        <f t="shared" si="136"/>
        <v>-2</v>
      </c>
    </row>
    <row r="497" spans="2:16" s="1" customFormat="1" ht="15" customHeight="1" x14ac:dyDescent="0.3">
      <c r="B497" s="4" t="s">
        <v>1839</v>
      </c>
      <c r="C497" s="4" t="s">
        <v>1840</v>
      </c>
      <c r="D497" s="3" t="s">
        <v>28</v>
      </c>
      <c r="E497" s="3">
        <v>42</v>
      </c>
      <c r="F497" s="3">
        <v>0</v>
      </c>
      <c r="G497" s="107">
        <v>20.45</v>
      </c>
      <c r="H497" s="107">
        <f t="shared" si="149"/>
        <v>0</v>
      </c>
      <c r="I497" s="3">
        <v>18.09</v>
      </c>
      <c r="J497" s="3">
        <f t="shared" si="150"/>
        <v>0</v>
      </c>
      <c r="K497" s="3">
        <f t="shared" si="151"/>
        <v>-2.3599999999999994</v>
      </c>
      <c r="L497" s="106">
        <f t="shared" si="152"/>
        <v>0</v>
      </c>
      <c r="N497" s="1">
        <v>20.9</v>
      </c>
      <c r="O497" s="1">
        <v>18.09</v>
      </c>
      <c r="P497" s="112">
        <f t="shared" si="136"/>
        <v>-2.8099999999999987</v>
      </c>
    </row>
    <row r="498" spans="2:16" s="1" customFormat="1" ht="15" customHeight="1" x14ac:dyDescent="0.3">
      <c r="B498" s="4" t="s">
        <v>1841</v>
      </c>
      <c r="C498" s="4" t="s">
        <v>1842</v>
      </c>
      <c r="D498" s="3" t="s">
        <v>28</v>
      </c>
      <c r="E498" s="3">
        <v>24</v>
      </c>
      <c r="F498" s="3">
        <v>24</v>
      </c>
      <c r="G498" s="107">
        <v>15.49</v>
      </c>
      <c r="H498" s="107">
        <f t="shared" si="149"/>
        <v>371.76</v>
      </c>
      <c r="I498" s="3">
        <v>18.09</v>
      </c>
      <c r="J498" s="3">
        <f t="shared" si="150"/>
        <v>434.16</v>
      </c>
      <c r="K498" s="3">
        <f t="shared" si="151"/>
        <v>2.5999999999999996</v>
      </c>
      <c r="L498" s="106">
        <f t="shared" si="152"/>
        <v>62.400000000000034</v>
      </c>
      <c r="N498" s="1">
        <v>15.94</v>
      </c>
      <c r="O498" s="1">
        <v>18.09</v>
      </c>
      <c r="P498" s="112">
        <f t="shared" si="136"/>
        <v>2.1500000000000004</v>
      </c>
    </row>
    <row r="499" spans="2:16" s="1" customFormat="1" ht="15" customHeight="1" x14ac:dyDescent="0.3">
      <c r="B499" s="4" t="s">
        <v>1843</v>
      </c>
      <c r="C499" s="4" t="s">
        <v>1844</v>
      </c>
      <c r="D499" s="3" t="s">
        <v>28</v>
      </c>
      <c r="E499" s="3">
        <v>24</v>
      </c>
      <c r="F499" s="3">
        <v>0</v>
      </c>
      <c r="G499" s="107">
        <v>40.64</v>
      </c>
      <c r="H499" s="107">
        <f t="shared" si="149"/>
        <v>0</v>
      </c>
      <c r="I499" s="3">
        <v>41.94</v>
      </c>
      <c r="J499" s="3">
        <f t="shared" si="150"/>
        <v>0</v>
      </c>
      <c r="K499" s="3">
        <f t="shared" si="151"/>
        <v>1.2999999999999972</v>
      </c>
      <c r="L499" s="106">
        <f t="shared" si="152"/>
        <v>0</v>
      </c>
      <c r="N499" s="1">
        <v>41.94</v>
      </c>
      <c r="O499" s="1">
        <v>41.94</v>
      </c>
      <c r="P499" s="112">
        <f t="shared" si="136"/>
        <v>0</v>
      </c>
    </row>
    <row r="500" spans="2:16" s="1" customFormat="1" ht="15" customHeight="1" x14ac:dyDescent="0.3">
      <c r="B500" s="4" t="s">
        <v>1845</v>
      </c>
      <c r="C500" s="4" t="s">
        <v>1846</v>
      </c>
      <c r="D500" s="3" t="s">
        <v>28</v>
      </c>
      <c r="E500" s="3">
        <v>12</v>
      </c>
      <c r="F500" s="3">
        <v>0</v>
      </c>
      <c r="G500" s="107">
        <v>47.39</v>
      </c>
      <c r="H500" s="107">
        <f t="shared" si="149"/>
        <v>0</v>
      </c>
      <c r="I500" s="3">
        <v>47.39</v>
      </c>
      <c r="J500" s="3">
        <f t="shared" si="150"/>
        <v>0</v>
      </c>
      <c r="K500" s="3">
        <f t="shared" si="151"/>
        <v>0</v>
      </c>
      <c r="L500" s="106">
        <f t="shared" si="152"/>
        <v>0</v>
      </c>
      <c r="N500" s="1">
        <v>48.69</v>
      </c>
      <c r="O500" s="1">
        <v>47.39</v>
      </c>
      <c r="P500" s="112">
        <f t="shared" si="136"/>
        <v>-1.2999999999999972</v>
      </c>
    </row>
    <row r="501" spans="2:16" s="1" customFormat="1" ht="15" customHeight="1" x14ac:dyDescent="0.3">
      <c r="B501" s="4" t="s">
        <v>1847</v>
      </c>
      <c r="C501" s="4" t="s">
        <v>1848</v>
      </c>
      <c r="D501" s="3" t="s">
        <v>28</v>
      </c>
      <c r="E501" s="3">
        <v>12</v>
      </c>
      <c r="F501" s="3">
        <v>12</v>
      </c>
      <c r="G501" s="107">
        <v>20.83</v>
      </c>
      <c r="H501" s="107">
        <f t="shared" si="149"/>
        <v>249.96</v>
      </c>
      <c r="I501" s="3">
        <v>19.190000000000001</v>
      </c>
      <c r="J501" s="3">
        <f t="shared" si="150"/>
        <v>230.28</v>
      </c>
      <c r="K501" s="3">
        <f t="shared" si="151"/>
        <v>-1.639999999999997</v>
      </c>
      <c r="L501" s="106">
        <f t="shared" si="152"/>
        <v>-19.680000000000007</v>
      </c>
      <c r="N501" s="1">
        <v>21.18</v>
      </c>
      <c r="O501" s="1">
        <v>19.190000000000001</v>
      </c>
      <c r="P501" s="112">
        <f t="shared" si="136"/>
        <v>-1.9899999999999984</v>
      </c>
    </row>
    <row r="502" spans="2:16" s="1" customFormat="1" ht="15" customHeight="1" x14ac:dyDescent="0.3">
      <c r="B502" s="4" t="s">
        <v>1849</v>
      </c>
      <c r="C502" s="4" t="s">
        <v>1850</v>
      </c>
      <c r="D502" s="3" t="s">
        <v>28</v>
      </c>
      <c r="E502" s="3">
        <v>5</v>
      </c>
      <c r="F502" s="3">
        <v>5</v>
      </c>
      <c r="G502" s="107">
        <v>49.98</v>
      </c>
      <c r="H502" s="107">
        <f t="shared" si="149"/>
        <v>249.9</v>
      </c>
      <c r="I502" s="3">
        <v>49.98</v>
      </c>
      <c r="J502" s="3">
        <f t="shared" si="150"/>
        <v>249.9</v>
      </c>
      <c r="K502" s="3">
        <f t="shared" si="151"/>
        <v>0</v>
      </c>
      <c r="L502" s="106">
        <f t="shared" si="152"/>
        <v>0</v>
      </c>
      <c r="N502" s="1">
        <v>50.79</v>
      </c>
      <c r="O502" s="1">
        <v>49.98</v>
      </c>
      <c r="P502" s="112">
        <f t="shared" si="136"/>
        <v>-0.81000000000000227</v>
      </c>
    </row>
    <row r="503" spans="2:16" s="1" customFormat="1" ht="15" customHeight="1" x14ac:dyDescent="0.3">
      <c r="B503" s="4" t="s">
        <v>1851</v>
      </c>
      <c r="C503" s="4" t="s">
        <v>1852</v>
      </c>
      <c r="D503" s="3" t="s">
        <v>28</v>
      </c>
      <c r="E503" s="3">
        <v>7</v>
      </c>
      <c r="F503" s="3">
        <v>7</v>
      </c>
      <c r="G503" s="107">
        <v>29.79</v>
      </c>
      <c r="H503" s="107">
        <f t="shared" si="149"/>
        <v>208.53</v>
      </c>
      <c r="I503" s="3">
        <v>29.79</v>
      </c>
      <c r="J503" s="3">
        <f t="shared" si="150"/>
        <v>208.53</v>
      </c>
      <c r="K503" s="3">
        <f t="shared" si="151"/>
        <v>0</v>
      </c>
      <c r="L503" s="106">
        <f t="shared" si="152"/>
        <v>0</v>
      </c>
      <c r="N503" s="1">
        <v>30.79</v>
      </c>
      <c r="O503" s="1">
        <v>29.79</v>
      </c>
      <c r="P503" s="112">
        <f t="shared" si="136"/>
        <v>-1</v>
      </c>
    </row>
    <row r="504" spans="2:16" s="1" customFormat="1" ht="15" customHeight="1" x14ac:dyDescent="0.3">
      <c r="B504" s="4" t="s">
        <v>1853</v>
      </c>
      <c r="C504" s="4" t="s">
        <v>1854</v>
      </c>
      <c r="D504" s="3"/>
      <c r="E504" s="3"/>
      <c r="F504" s="3"/>
      <c r="G504" s="3"/>
      <c r="H504" s="3">
        <f>SUM(H505:H508)</f>
        <v>4063.29</v>
      </c>
      <c r="I504" s="3"/>
      <c r="J504" s="3">
        <f>SUM(J505:J508)</f>
        <v>4063.29</v>
      </c>
      <c r="K504" s="3"/>
      <c r="L504" s="106">
        <f>SUM(L505:L508)</f>
        <v>0</v>
      </c>
      <c r="P504" s="112"/>
    </row>
    <row r="505" spans="2:16" s="1" customFormat="1" ht="15" customHeight="1" x14ac:dyDescent="0.3">
      <c r="B505" s="4" t="s">
        <v>1855</v>
      </c>
      <c r="C505" s="4" t="s">
        <v>1856</v>
      </c>
      <c r="D505" s="3" t="s">
        <v>14</v>
      </c>
      <c r="E505" s="3">
        <v>29.16</v>
      </c>
      <c r="F505" s="3">
        <v>29.16</v>
      </c>
      <c r="G505" s="107">
        <v>70.41</v>
      </c>
      <c r="H505" s="107">
        <f t="shared" ref="H505:H512" si="153">+ROUND(+IF(F505="",0,F505*G505),2)</f>
        <v>2053.16</v>
      </c>
      <c r="I505" s="3">
        <v>70.41</v>
      </c>
      <c r="J505" s="3">
        <f t="shared" ref="J505:J512" si="154">+ROUND(+IF(F505="",0,F505*I505),2)</f>
        <v>2053.16</v>
      </c>
      <c r="K505" s="3">
        <f t="shared" ref="K505:K512" si="155">+I505-G505</f>
        <v>0</v>
      </c>
      <c r="L505" s="106">
        <f t="shared" ref="L505:L512" si="156">+J505-H505</f>
        <v>0</v>
      </c>
      <c r="N505" s="1">
        <v>72.709999999999994</v>
      </c>
      <c r="O505" s="1">
        <v>70.41</v>
      </c>
      <c r="P505" s="112">
        <f t="shared" si="136"/>
        <v>-2.2999999999999972</v>
      </c>
    </row>
    <row r="506" spans="2:16" s="1" customFormat="1" ht="15" customHeight="1" x14ac:dyDescent="0.3">
      <c r="B506" s="4" t="s">
        <v>1857</v>
      </c>
      <c r="C506" s="4" t="s">
        <v>1858</v>
      </c>
      <c r="D506" s="3" t="s">
        <v>78</v>
      </c>
      <c r="E506" s="3">
        <v>1.84</v>
      </c>
      <c r="F506" s="3">
        <v>1.84</v>
      </c>
      <c r="G506" s="107">
        <v>469.38</v>
      </c>
      <c r="H506" s="107">
        <f t="shared" si="153"/>
        <v>863.66</v>
      </c>
      <c r="I506" s="3">
        <v>469.38</v>
      </c>
      <c r="J506" s="3">
        <f t="shared" si="154"/>
        <v>863.66</v>
      </c>
      <c r="K506" s="3">
        <f t="shared" si="155"/>
        <v>0</v>
      </c>
      <c r="L506" s="106">
        <f t="shared" si="156"/>
        <v>0</v>
      </c>
      <c r="N506" s="1">
        <v>474.73</v>
      </c>
      <c r="O506" s="1">
        <v>469.38</v>
      </c>
      <c r="P506" s="112">
        <f t="shared" si="136"/>
        <v>-5.3500000000000227</v>
      </c>
    </row>
    <row r="507" spans="2:16" s="1" customFormat="1" ht="15" customHeight="1" x14ac:dyDescent="0.3">
      <c r="B507" s="4" t="s">
        <v>1859</v>
      </c>
      <c r="C507" s="4" t="s">
        <v>1860</v>
      </c>
      <c r="D507" s="3" t="s">
        <v>198</v>
      </c>
      <c r="E507" s="3">
        <v>162</v>
      </c>
      <c r="F507" s="3">
        <v>162</v>
      </c>
      <c r="G507" s="107">
        <v>6.87</v>
      </c>
      <c r="H507" s="107">
        <f t="shared" si="153"/>
        <v>1112.94</v>
      </c>
      <c r="I507" s="3">
        <v>6.87</v>
      </c>
      <c r="J507" s="3">
        <f t="shared" si="154"/>
        <v>1112.94</v>
      </c>
      <c r="K507" s="3">
        <f t="shared" si="155"/>
        <v>0</v>
      </c>
      <c r="L507" s="106">
        <f t="shared" si="156"/>
        <v>0</v>
      </c>
      <c r="N507" s="1">
        <v>6.92</v>
      </c>
      <c r="O507" s="1">
        <v>6.87</v>
      </c>
      <c r="P507" s="112">
        <f t="shared" si="136"/>
        <v>-4.9999999999999822E-2</v>
      </c>
    </row>
    <row r="508" spans="2:16" s="1" customFormat="1" ht="15" customHeight="1" x14ac:dyDescent="0.3">
      <c r="B508" s="4" t="s">
        <v>1861</v>
      </c>
      <c r="C508" s="4" t="s">
        <v>1862</v>
      </c>
      <c r="D508" s="3" t="s">
        <v>14</v>
      </c>
      <c r="E508" s="3">
        <v>29.16</v>
      </c>
      <c r="F508" s="3">
        <v>29.16</v>
      </c>
      <c r="G508" s="107">
        <v>1.1499999999999999</v>
      </c>
      <c r="H508" s="107">
        <f t="shared" si="153"/>
        <v>33.53</v>
      </c>
      <c r="I508" s="3">
        <v>1.1499999999999999</v>
      </c>
      <c r="J508" s="3">
        <f t="shared" si="154"/>
        <v>33.53</v>
      </c>
      <c r="K508" s="3">
        <f t="shared" si="155"/>
        <v>0</v>
      </c>
      <c r="L508" s="106">
        <f t="shared" si="156"/>
        <v>0</v>
      </c>
      <c r="N508" s="1">
        <v>1.22</v>
      </c>
      <c r="O508" s="1">
        <v>1.1499999999999999</v>
      </c>
      <c r="P508" s="112">
        <f t="shared" si="136"/>
        <v>-7.0000000000000062E-2</v>
      </c>
    </row>
    <row r="509" spans="2:16" s="1" customFormat="1" ht="15" customHeight="1" x14ac:dyDescent="0.3">
      <c r="B509" s="4" t="s">
        <v>8152</v>
      </c>
      <c r="C509" s="4" t="s">
        <v>8592</v>
      </c>
      <c r="D509" s="3" t="s">
        <v>25</v>
      </c>
      <c r="E509" s="3">
        <v>624.83000000000004</v>
      </c>
      <c r="F509" s="3">
        <v>624.83000000000004</v>
      </c>
      <c r="G509" s="107">
        <v>55.89</v>
      </c>
      <c r="H509" s="107">
        <f t="shared" si="153"/>
        <v>34921.75</v>
      </c>
      <c r="I509" s="3">
        <v>55.89</v>
      </c>
      <c r="J509" s="3">
        <f t="shared" si="154"/>
        <v>34921.75</v>
      </c>
      <c r="K509" s="3">
        <f t="shared" si="155"/>
        <v>0</v>
      </c>
      <c r="L509" s="106">
        <f t="shared" si="156"/>
        <v>0</v>
      </c>
      <c r="O509" s="1">
        <v>55.89</v>
      </c>
      <c r="P509" s="112">
        <f t="shared" si="136"/>
        <v>55.89</v>
      </c>
    </row>
    <row r="510" spans="2:16" s="1" customFormat="1" ht="15" customHeight="1" x14ac:dyDescent="0.3">
      <c r="B510" s="4" t="s">
        <v>8153</v>
      </c>
      <c r="C510" s="4" t="s">
        <v>8154</v>
      </c>
      <c r="D510" s="3" t="s">
        <v>28</v>
      </c>
      <c r="E510" s="3">
        <v>42</v>
      </c>
      <c r="F510" s="3">
        <v>42</v>
      </c>
      <c r="G510" s="107">
        <v>61.55</v>
      </c>
      <c r="H510" s="107">
        <f t="shared" si="153"/>
        <v>2585.1</v>
      </c>
      <c r="I510" s="3">
        <v>61.55</v>
      </c>
      <c r="J510" s="3">
        <f t="shared" si="154"/>
        <v>2585.1</v>
      </c>
      <c r="K510" s="3">
        <f t="shared" si="155"/>
        <v>0</v>
      </c>
      <c r="L510" s="106">
        <f t="shared" si="156"/>
        <v>0</v>
      </c>
      <c r="O510" s="1">
        <v>61.55</v>
      </c>
      <c r="P510" s="112">
        <f t="shared" si="136"/>
        <v>61.55</v>
      </c>
    </row>
    <row r="511" spans="2:16" s="1" customFormat="1" ht="15" customHeight="1" x14ac:dyDescent="0.3">
      <c r="B511" s="4" t="s">
        <v>8155</v>
      </c>
      <c r="C511" s="4" t="s">
        <v>8156</v>
      </c>
      <c r="D511" s="3" t="s">
        <v>28</v>
      </c>
      <c r="E511" s="3">
        <v>2</v>
      </c>
      <c r="F511" s="3">
        <v>2</v>
      </c>
      <c r="G511" s="107">
        <v>40.869999999999997</v>
      </c>
      <c r="H511" s="107">
        <f t="shared" si="153"/>
        <v>81.739999999999995</v>
      </c>
      <c r="I511" s="3">
        <v>40.869999999999997</v>
      </c>
      <c r="J511" s="3">
        <f t="shared" si="154"/>
        <v>81.739999999999995</v>
      </c>
      <c r="K511" s="3">
        <f t="shared" si="155"/>
        <v>0</v>
      </c>
      <c r="L511" s="106">
        <f t="shared" si="156"/>
        <v>0</v>
      </c>
      <c r="O511" s="1">
        <v>40.869999999999997</v>
      </c>
      <c r="P511" s="112">
        <f t="shared" si="136"/>
        <v>40.869999999999997</v>
      </c>
    </row>
    <row r="512" spans="2:16" s="1" customFormat="1" ht="15" customHeight="1" x14ac:dyDescent="0.3">
      <c r="B512" s="4" t="s">
        <v>8157</v>
      </c>
      <c r="C512" s="4" t="s">
        <v>8365</v>
      </c>
      <c r="D512" s="3" t="s">
        <v>28</v>
      </c>
      <c r="E512" s="3">
        <v>13</v>
      </c>
      <c r="F512" s="3">
        <v>13</v>
      </c>
      <c r="G512" s="107">
        <v>58.12</v>
      </c>
      <c r="H512" s="107">
        <f t="shared" si="153"/>
        <v>755.56</v>
      </c>
      <c r="I512" s="3">
        <v>58.12</v>
      </c>
      <c r="J512" s="3">
        <f t="shared" si="154"/>
        <v>755.56</v>
      </c>
      <c r="K512" s="3">
        <f t="shared" si="155"/>
        <v>0</v>
      </c>
      <c r="L512" s="106">
        <f t="shared" si="156"/>
        <v>0</v>
      </c>
      <c r="O512" s="1">
        <v>58.12</v>
      </c>
      <c r="P512" s="112">
        <f t="shared" si="136"/>
        <v>58.12</v>
      </c>
    </row>
    <row r="513" spans="2:16" s="1" customFormat="1" ht="25.2" customHeight="1" x14ac:dyDescent="0.3">
      <c r="B513" s="12" t="s">
        <v>1863</v>
      </c>
      <c r="C513" s="12" t="s">
        <v>1523</v>
      </c>
      <c r="D513" s="13"/>
      <c r="E513" s="13"/>
      <c r="F513" s="13"/>
      <c r="G513" s="13"/>
      <c r="H513" s="13">
        <f>SUM(H514)</f>
        <v>23193</v>
      </c>
      <c r="I513" s="13"/>
      <c r="J513" s="13">
        <f>SUM(J514)</f>
        <v>23193</v>
      </c>
      <c r="K513" s="13"/>
      <c r="L513" s="13">
        <f>SUM(L514)</f>
        <v>0</v>
      </c>
      <c r="P513" s="112"/>
    </row>
    <row r="514" spans="2:16" s="1" customFormat="1" ht="30" customHeight="1" x14ac:dyDescent="0.3">
      <c r="B514" s="4" t="s">
        <v>1864</v>
      </c>
      <c r="C514" s="24" t="s">
        <v>1834</v>
      </c>
      <c r="D514" s="3" t="s">
        <v>25</v>
      </c>
      <c r="E514" s="3">
        <v>450</v>
      </c>
      <c r="F514" s="3">
        <v>450</v>
      </c>
      <c r="G514" s="107">
        <v>51.54</v>
      </c>
      <c r="H514" s="107">
        <f t="shared" ref="H514" si="157">+ROUND(+IF(F514="",0,F514*G514),2)</f>
        <v>23193</v>
      </c>
      <c r="I514" s="3">
        <v>51.54</v>
      </c>
      <c r="J514" s="3">
        <f t="shared" ref="J514" si="158">+ROUND(+IF(F514="",0,F514*I514),2)</f>
        <v>23193</v>
      </c>
      <c r="K514" s="3">
        <f t="shared" ref="K514" si="159">+I514-G514</f>
        <v>0</v>
      </c>
      <c r="L514" s="106">
        <f t="shared" ref="L514" si="160">+J514-H514</f>
        <v>0</v>
      </c>
      <c r="N514" s="1">
        <v>51.94</v>
      </c>
      <c r="O514" s="1">
        <v>51.54</v>
      </c>
      <c r="P514" s="112">
        <f t="shared" si="136"/>
        <v>-0.39999999999999858</v>
      </c>
    </row>
    <row r="515" spans="2:16" s="1" customFormat="1" ht="25.2" customHeight="1" x14ac:dyDescent="0.3">
      <c r="B515" s="12" t="s">
        <v>1865</v>
      </c>
      <c r="C515" s="12" t="s">
        <v>1866</v>
      </c>
      <c r="D515" s="13"/>
      <c r="E515" s="13"/>
      <c r="F515" s="13"/>
      <c r="G515" s="13"/>
      <c r="H515" s="13">
        <f>SUM(H516:H522)</f>
        <v>17292.039999999997</v>
      </c>
      <c r="I515" s="13"/>
      <c r="J515" s="13">
        <f>SUM(J516:J522)</f>
        <v>17292.039999999997</v>
      </c>
      <c r="K515" s="13"/>
      <c r="L515" s="13">
        <f>SUM(L516:L522)</f>
        <v>0</v>
      </c>
      <c r="P515" s="112"/>
    </row>
    <row r="516" spans="2:16" s="1" customFormat="1" ht="15" customHeight="1" x14ac:dyDescent="0.3">
      <c r="B516" s="4" t="s">
        <v>1867</v>
      </c>
      <c r="C516" s="4" t="s">
        <v>1868</v>
      </c>
      <c r="D516" s="3" t="s">
        <v>28</v>
      </c>
      <c r="E516" s="3">
        <v>4</v>
      </c>
      <c r="F516" s="3">
        <v>0</v>
      </c>
      <c r="G516" s="107">
        <v>187.85</v>
      </c>
      <c r="H516" s="107">
        <f t="shared" ref="H516:H522" si="161">+ROUND(+IF(F516="",0,F516*G516),2)</f>
        <v>0</v>
      </c>
      <c r="I516" s="3">
        <v>187.85</v>
      </c>
      <c r="J516" s="3">
        <f t="shared" ref="J516:J522" si="162">+ROUND(+IF(F516="",0,F516*I516),2)</f>
        <v>0</v>
      </c>
      <c r="K516" s="3">
        <f t="shared" ref="K516:K522" si="163">+I516-G516</f>
        <v>0</v>
      </c>
      <c r="L516" s="106">
        <f t="shared" ref="L516:L522" si="164">+J516-H516</f>
        <v>0</v>
      </c>
      <c r="N516" s="1">
        <v>192.96</v>
      </c>
      <c r="O516" s="1">
        <v>187.85</v>
      </c>
      <c r="P516" s="112">
        <f t="shared" si="136"/>
        <v>-5.1100000000000136</v>
      </c>
    </row>
    <row r="517" spans="2:16" s="1" customFormat="1" ht="15" customHeight="1" x14ac:dyDescent="0.3">
      <c r="B517" s="4" t="s">
        <v>1869</v>
      </c>
      <c r="C517" s="4" t="s">
        <v>1870</v>
      </c>
      <c r="D517" s="3" t="s">
        <v>28</v>
      </c>
      <c r="E517" s="3">
        <v>5</v>
      </c>
      <c r="F517" s="3">
        <v>0</v>
      </c>
      <c r="G517" s="107">
        <v>204.05</v>
      </c>
      <c r="H517" s="107">
        <f t="shared" si="161"/>
        <v>0</v>
      </c>
      <c r="I517" s="3">
        <v>204.05</v>
      </c>
      <c r="J517" s="3">
        <f t="shared" si="162"/>
        <v>0</v>
      </c>
      <c r="K517" s="3">
        <f t="shared" si="163"/>
        <v>0</v>
      </c>
      <c r="L517" s="106">
        <f t="shared" si="164"/>
        <v>0</v>
      </c>
      <c r="N517" s="1">
        <v>209.16</v>
      </c>
      <c r="O517" s="1">
        <v>204.05</v>
      </c>
      <c r="P517" s="112">
        <f t="shared" si="136"/>
        <v>-5.1099999999999852</v>
      </c>
    </row>
    <row r="518" spans="2:16" s="1" customFormat="1" ht="15" customHeight="1" x14ac:dyDescent="0.3">
      <c r="B518" s="4" t="s">
        <v>1871</v>
      </c>
      <c r="C518" s="4" t="s">
        <v>1872</v>
      </c>
      <c r="D518" s="3" t="s">
        <v>28</v>
      </c>
      <c r="E518" s="3">
        <v>8</v>
      </c>
      <c r="F518" s="3">
        <v>0</v>
      </c>
      <c r="G518" s="107">
        <v>267.52</v>
      </c>
      <c r="H518" s="107">
        <f t="shared" si="161"/>
        <v>0</v>
      </c>
      <c r="I518" s="3">
        <v>267.52</v>
      </c>
      <c r="J518" s="3">
        <f t="shared" si="162"/>
        <v>0</v>
      </c>
      <c r="K518" s="3">
        <f t="shared" si="163"/>
        <v>0</v>
      </c>
      <c r="L518" s="106">
        <f t="shared" si="164"/>
        <v>0</v>
      </c>
      <c r="N518" s="1">
        <v>272.63</v>
      </c>
      <c r="O518" s="1">
        <v>267.52</v>
      </c>
      <c r="P518" s="112">
        <f t="shared" si="136"/>
        <v>-5.1100000000000136</v>
      </c>
    </row>
    <row r="519" spans="2:16" s="1" customFormat="1" ht="15" customHeight="1" x14ac:dyDescent="0.3">
      <c r="B519" s="4" t="s">
        <v>1873</v>
      </c>
      <c r="C519" s="4" t="s">
        <v>1874</v>
      </c>
      <c r="D519" s="3" t="s">
        <v>28</v>
      </c>
      <c r="E519" s="3">
        <v>2</v>
      </c>
      <c r="F519" s="3">
        <v>2</v>
      </c>
      <c r="G519" s="107">
        <v>5654.86</v>
      </c>
      <c r="H519" s="107">
        <f t="shared" si="161"/>
        <v>11309.72</v>
      </c>
      <c r="I519" s="3">
        <v>5654.86</v>
      </c>
      <c r="J519" s="3">
        <f t="shared" si="162"/>
        <v>11309.72</v>
      </c>
      <c r="K519" s="3">
        <f t="shared" si="163"/>
        <v>0</v>
      </c>
      <c r="L519" s="106">
        <f t="shared" si="164"/>
        <v>0</v>
      </c>
      <c r="N519" s="1">
        <v>5753.48</v>
      </c>
      <c r="O519" s="1">
        <v>5654.86</v>
      </c>
      <c r="P519" s="112">
        <f t="shared" si="136"/>
        <v>-98.619999999999891</v>
      </c>
    </row>
    <row r="520" spans="2:16" s="1" customFormat="1" ht="15" customHeight="1" x14ac:dyDescent="0.3">
      <c r="B520" s="4" t="s">
        <v>8158</v>
      </c>
      <c r="C520" s="4" t="s">
        <v>8593</v>
      </c>
      <c r="D520" s="3" t="s">
        <v>28</v>
      </c>
      <c r="E520" s="3">
        <v>3</v>
      </c>
      <c r="F520" s="3">
        <v>3</v>
      </c>
      <c r="G520" s="107">
        <v>260.88</v>
      </c>
      <c r="H520" s="107">
        <f t="shared" si="161"/>
        <v>782.64</v>
      </c>
      <c r="I520" s="3">
        <v>260.88</v>
      </c>
      <c r="J520" s="3">
        <f t="shared" si="162"/>
        <v>782.64</v>
      </c>
      <c r="K520" s="3">
        <f t="shared" si="163"/>
        <v>0</v>
      </c>
      <c r="L520" s="106">
        <f t="shared" si="164"/>
        <v>0</v>
      </c>
      <c r="O520" s="1">
        <v>260.88</v>
      </c>
      <c r="P520" s="112">
        <f t="shared" si="136"/>
        <v>260.88</v>
      </c>
    </row>
    <row r="521" spans="2:16" s="1" customFormat="1" ht="15" customHeight="1" x14ac:dyDescent="0.3">
      <c r="B521" s="4" t="s">
        <v>8159</v>
      </c>
      <c r="C521" s="4" t="s">
        <v>8594</v>
      </c>
      <c r="D521" s="3" t="s">
        <v>28</v>
      </c>
      <c r="E521" s="3">
        <v>1</v>
      </c>
      <c r="F521" s="3">
        <v>1</v>
      </c>
      <c r="G521" s="107">
        <v>276.8</v>
      </c>
      <c r="H521" s="107">
        <f t="shared" si="161"/>
        <v>276.8</v>
      </c>
      <c r="I521" s="3">
        <v>276.8</v>
      </c>
      <c r="J521" s="3">
        <f t="shared" si="162"/>
        <v>276.8</v>
      </c>
      <c r="K521" s="3">
        <f t="shared" si="163"/>
        <v>0</v>
      </c>
      <c r="L521" s="106">
        <f t="shared" si="164"/>
        <v>0</v>
      </c>
      <c r="O521" s="1">
        <v>276.8</v>
      </c>
      <c r="P521" s="112">
        <f t="shared" si="136"/>
        <v>276.8</v>
      </c>
    </row>
    <row r="522" spans="2:16" s="1" customFormat="1" ht="15" customHeight="1" x14ac:dyDescent="0.3">
      <c r="B522" s="4" t="s">
        <v>8160</v>
      </c>
      <c r="C522" s="4" t="s">
        <v>8161</v>
      </c>
      <c r="D522" s="3" t="s">
        <v>28</v>
      </c>
      <c r="E522" s="3">
        <v>16</v>
      </c>
      <c r="F522" s="3">
        <v>16</v>
      </c>
      <c r="G522" s="107">
        <v>307.68</v>
      </c>
      <c r="H522" s="107">
        <f t="shared" si="161"/>
        <v>4922.88</v>
      </c>
      <c r="I522" s="3">
        <v>307.68</v>
      </c>
      <c r="J522" s="3">
        <f t="shared" si="162"/>
        <v>4922.88</v>
      </c>
      <c r="K522" s="3">
        <f t="shared" si="163"/>
        <v>0</v>
      </c>
      <c r="L522" s="106">
        <f t="shared" si="164"/>
        <v>0</v>
      </c>
      <c r="O522" s="1">
        <v>307.68</v>
      </c>
      <c r="P522" s="112">
        <f t="shared" si="136"/>
        <v>307.68</v>
      </c>
    </row>
    <row r="523" spans="2:16" s="1" customFormat="1" ht="25.2" customHeight="1" x14ac:dyDescent="0.3">
      <c r="B523" s="12" t="s">
        <v>1875</v>
      </c>
      <c r="C523" s="12" t="s">
        <v>1876</v>
      </c>
      <c r="D523" s="13"/>
      <c r="E523" s="13"/>
      <c r="F523" s="13"/>
      <c r="G523" s="13"/>
      <c r="H523" s="13">
        <f>SUM(H524:H525)</f>
        <v>7684.5</v>
      </c>
      <c r="I523" s="13"/>
      <c r="J523" s="13">
        <f>SUM(J524:J525)</f>
        <v>7684.5</v>
      </c>
      <c r="K523" s="13"/>
      <c r="L523" s="13">
        <f>SUM(L524:L525)</f>
        <v>0</v>
      </c>
      <c r="P523" s="112"/>
    </row>
    <row r="524" spans="2:16" s="1" customFormat="1" ht="15" customHeight="1" x14ac:dyDescent="0.3">
      <c r="B524" s="4" t="s">
        <v>1877</v>
      </c>
      <c r="C524" s="4" t="s">
        <v>1878</v>
      </c>
      <c r="D524" s="3" t="s">
        <v>28</v>
      </c>
      <c r="E524" s="3">
        <v>2</v>
      </c>
      <c r="F524" s="3">
        <v>0</v>
      </c>
      <c r="G524" s="107">
        <v>1128.43</v>
      </c>
      <c r="H524" s="107">
        <f t="shared" ref="H524:H525" si="165">+ROUND(+IF(F524="",0,F524*G524),2)</f>
        <v>0</v>
      </c>
      <c r="I524" s="3">
        <v>1128.43</v>
      </c>
      <c r="J524" s="3">
        <f t="shared" ref="J524:J525" si="166">+ROUND(+IF(F524="",0,F524*I524),2)</f>
        <v>0</v>
      </c>
      <c r="K524" s="3">
        <f t="shared" ref="K524:K525" si="167">+I524-G524</f>
        <v>0</v>
      </c>
      <c r="L524" s="106">
        <f t="shared" ref="L524:L525" si="168">+J524-H524</f>
        <v>0</v>
      </c>
      <c r="N524" s="1">
        <v>1128.43</v>
      </c>
      <c r="O524" s="1">
        <v>1128.43</v>
      </c>
      <c r="P524" s="112">
        <f t="shared" si="136"/>
        <v>0</v>
      </c>
    </row>
    <row r="525" spans="2:16" s="1" customFormat="1" ht="15" customHeight="1" x14ac:dyDescent="0.3">
      <c r="B525" s="4" t="s">
        <v>8162</v>
      </c>
      <c r="C525" s="4" t="s">
        <v>8163</v>
      </c>
      <c r="D525" s="3" t="s">
        <v>25</v>
      </c>
      <c r="E525" s="3">
        <v>10</v>
      </c>
      <c r="F525" s="3">
        <v>10</v>
      </c>
      <c r="G525" s="107">
        <v>768.45</v>
      </c>
      <c r="H525" s="107">
        <f t="shared" si="165"/>
        <v>7684.5</v>
      </c>
      <c r="I525" s="3">
        <v>768.45</v>
      </c>
      <c r="J525" s="3">
        <f t="shared" si="166"/>
        <v>7684.5</v>
      </c>
      <c r="K525" s="3">
        <f t="shared" si="167"/>
        <v>0</v>
      </c>
      <c r="L525" s="106">
        <f t="shared" si="168"/>
        <v>0</v>
      </c>
      <c r="O525" s="1">
        <v>3294.04</v>
      </c>
      <c r="P525" s="112">
        <f t="shared" si="136"/>
        <v>3294.04</v>
      </c>
    </row>
    <row r="526" spans="2:16" s="1" customFormat="1" ht="25.2" customHeight="1" x14ac:dyDescent="0.3">
      <c r="B526" s="12" t="s">
        <v>8164</v>
      </c>
      <c r="C526" s="12" t="s">
        <v>8165</v>
      </c>
      <c r="D526" s="13"/>
      <c r="E526" s="13"/>
      <c r="F526" s="13"/>
      <c r="G526" s="13"/>
      <c r="H526" s="13">
        <f>SUM(H527:H527)</f>
        <v>351.78</v>
      </c>
      <c r="I526" s="13"/>
      <c r="J526" s="13">
        <f>SUM(J527:J527)</f>
        <v>351.78</v>
      </c>
      <c r="K526" s="13"/>
      <c r="L526" s="13">
        <f>SUM(L527:L527)</f>
        <v>0</v>
      </c>
      <c r="P526" s="112"/>
    </row>
    <row r="527" spans="2:16" s="1" customFormat="1" ht="15" customHeight="1" x14ac:dyDescent="0.3">
      <c r="B527" s="4" t="s">
        <v>8166</v>
      </c>
      <c r="C527" s="4" t="s">
        <v>8595</v>
      </c>
      <c r="D527" s="3" t="s">
        <v>1337</v>
      </c>
      <c r="E527" s="3">
        <v>13</v>
      </c>
      <c r="F527" s="3">
        <v>13</v>
      </c>
      <c r="G527" s="107">
        <v>27.06</v>
      </c>
      <c r="H527" s="107">
        <f t="shared" ref="H527" si="169">+ROUND(+IF(F527="",0,F527*G527),2)</f>
        <v>351.78</v>
      </c>
      <c r="I527" s="3">
        <v>27.06</v>
      </c>
      <c r="J527" s="3">
        <f t="shared" ref="J527" si="170">+ROUND(+IF(F527="",0,F527*I527),2)</f>
        <v>351.78</v>
      </c>
      <c r="K527" s="3">
        <f t="shared" ref="K527" si="171">+I527-G527</f>
        <v>0</v>
      </c>
      <c r="L527" s="106">
        <f t="shared" ref="L527" si="172">+J527-H527</f>
        <v>0</v>
      </c>
      <c r="O527" s="1">
        <v>27.06</v>
      </c>
      <c r="P527" s="112">
        <f t="shared" si="136"/>
        <v>27.06</v>
      </c>
    </row>
    <row r="528" spans="2:16" s="1" customFormat="1" ht="25.2" customHeight="1" x14ac:dyDescent="0.3">
      <c r="B528" s="10" t="s">
        <v>1879</v>
      </c>
      <c r="C528" s="10" t="s">
        <v>1880</v>
      </c>
      <c r="D528" s="11"/>
      <c r="E528" s="11"/>
      <c r="F528" s="11"/>
      <c r="G528" s="11"/>
      <c r="H528" s="11">
        <f>+H529+H537+H547+H564+H625+H640</f>
        <v>817533.34</v>
      </c>
      <c r="I528" s="11"/>
      <c r="J528" s="11">
        <f>+J529+J537+J547+J564+J625+J640</f>
        <v>786246.30999999994</v>
      </c>
      <c r="K528" s="11"/>
      <c r="L528" s="11">
        <f>+L529+L537+L547+L564+L625+L640</f>
        <v>-31287.030000000002</v>
      </c>
      <c r="P528" s="112"/>
    </row>
    <row r="529" spans="2:16" s="1" customFormat="1" ht="25.2" customHeight="1" x14ac:dyDescent="0.3">
      <c r="B529" s="12" t="s">
        <v>1881</v>
      </c>
      <c r="C529" s="12" t="s">
        <v>1882</v>
      </c>
      <c r="D529" s="13"/>
      <c r="E529" s="13"/>
      <c r="F529" s="13"/>
      <c r="G529" s="13"/>
      <c r="H529" s="13">
        <f>SUM(H530:H536)</f>
        <v>137066.61000000002</v>
      </c>
      <c r="I529" s="13"/>
      <c r="J529" s="13">
        <f>SUM(J530:J536)</f>
        <v>131278.26</v>
      </c>
      <c r="K529" s="13"/>
      <c r="L529" s="13">
        <f>SUM(L530:L536)</f>
        <v>-5788.3500000000013</v>
      </c>
      <c r="P529" s="112"/>
    </row>
    <row r="530" spans="2:16" s="1" customFormat="1" ht="15" customHeight="1" x14ac:dyDescent="0.3">
      <c r="B530" s="4" t="s">
        <v>1883</v>
      </c>
      <c r="C530" s="4" t="s">
        <v>1884</v>
      </c>
      <c r="D530" s="3" t="s">
        <v>1337</v>
      </c>
      <c r="E530" s="3">
        <v>608</v>
      </c>
      <c r="F530" s="3">
        <v>608</v>
      </c>
      <c r="G530" s="107">
        <v>93.21</v>
      </c>
      <c r="H530" s="107">
        <f t="shared" ref="H530:H536" si="173">+ROUND(+IF(F530="",0,F530*G530),2)</f>
        <v>56671.68</v>
      </c>
      <c r="I530" s="3">
        <v>82.32</v>
      </c>
      <c r="J530" s="3">
        <f t="shared" ref="J530:J536" si="174">+ROUND(+IF(F530="",0,F530*I530),2)</f>
        <v>50050.559999999998</v>
      </c>
      <c r="K530" s="3">
        <f t="shared" ref="K530:K536" si="175">+I530-G530</f>
        <v>-10.89</v>
      </c>
      <c r="L530" s="106">
        <f t="shared" ref="L530:L536" si="176">+J530-H530</f>
        <v>-6621.1200000000026</v>
      </c>
      <c r="N530" s="1">
        <v>95.76</v>
      </c>
      <c r="O530" s="1">
        <v>82.32</v>
      </c>
      <c r="P530" s="112">
        <f t="shared" ref="P530:P591" si="177">+O530-N530</f>
        <v>-13.440000000000012</v>
      </c>
    </row>
    <row r="531" spans="2:16" s="1" customFormat="1" ht="15" customHeight="1" x14ac:dyDescent="0.3">
      <c r="B531" s="4" t="s">
        <v>1885</v>
      </c>
      <c r="C531" s="4" t="s">
        <v>1886</v>
      </c>
      <c r="D531" s="3" t="s">
        <v>1337</v>
      </c>
      <c r="E531" s="3">
        <v>24</v>
      </c>
      <c r="F531" s="3">
        <v>24</v>
      </c>
      <c r="G531" s="107">
        <v>133.32</v>
      </c>
      <c r="H531" s="107">
        <f t="shared" si="173"/>
        <v>3199.68</v>
      </c>
      <c r="I531" s="3">
        <v>127.43</v>
      </c>
      <c r="J531" s="3">
        <f t="shared" si="174"/>
        <v>3058.32</v>
      </c>
      <c r="K531" s="3">
        <f t="shared" si="175"/>
        <v>-5.8899999999999864</v>
      </c>
      <c r="L531" s="106">
        <f t="shared" si="176"/>
        <v>-141.35999999999967</v>
      </c>
      <c r="N531" s="1">
        <v>135.87</v>
      </c>
      <c r="O531" s="1">
        <v>127.43</v>
      </c>
      <c r="P531" s="112">
        <f t="shared" si="177"/>
        <v>-8.4399999999999977</v>
      </c>
    </row>
    <row r="532" spans="2:16" s="1" customFormat="1" ht="15" customHeight="1" x14ac:dyDescent="0.3">
      <c r="B532" s="4" t="s">
        <v>1887</v>
      </c>
      <c r="C532" s="4" t="s">
        <v>1888</v>
      </c>
      <c r="D532" s="3" t="s">
        <v>1337</v>
      </c>
      <c r="E532" s="3">
        <v>133</v>
      </c>
      <c r="F532" s="3">
        <v>133</v>
      </c>
      <c r="G532" s="107">
        <v>109.84</v>
      </c>
      <c r="H532" s="107">
        <f t="shared" si="173"/>
        <v>14608.72</v>
      </c>
      <c r="I532" s="3">
        <v>100.57</v>
      </c>
      <c r="J532" s="3">
        <f t="shared" si="174"/>
        <v>13375.81</v>
      </c>
      <c r="K532" s="3">
        <f t="shared" si="175"/>
        <v>-9.2700000000000102</v>
      </c>
      <c r="L532" s="106">
        <f t="shared" si="176"/>
        <v>-1232.9099999999999</v>
      </c>
      <c r="N532" s="1">
        <v>112.39</v>
      </c>
      <c r="O532" s="1">
        <v>100.57</v>
      </c>
      <c r="P532" s="112">
        <f t="shared" si="177"/>
        <v>-11.820000000000007</v>
      </c>
    </row>
    <row r="533" spans="2:16" s="1" customFormat="1" ht="15" customHeight="1" x14ac:dyDescent="0.3">
      <c r="B533" s="4" t="s">
        <v>1889</v>
      </c>
      <c r="C533" s="4" t="s">
        <v>1890</v>
      </c>
      <c r="D533" s="3" t="s">
        <v>1337</v>
      </c>
      <c r="E533" s="3">
        <v>608</v>
      </c>
      <c r="F533" s="3">
        <v>608</v>
      </c>
      <c r="G533" s="107">
        <v>73.78</v>
      </c>
      <c r="H533" s="107">
        <f t="shared" si="173"/>
        <v>44858.239999999998</v>
      </c>
      <c r="I533" s="3">
        <v>77.41</v>
      </c>
      <c r="J533" s="3">
        <f t="shared" si="174"/>
        <v>47065.279999999999</v>
      </c>
      <c r="K533" s="3">
        <f t="shared" si="175"/>
        <v>3.6299999999999955</v>
      </c>
      <c r="L533" s="106">
        <f t="shared" si="176"/>
        <v>2207.0400000000009</v>
      </c>
      <c r="N533" s="1">
        <v>76.33</v>
      </c>
      <c r="O533" s="1">
        <v>77.41</v>
      </c>
      <c r="P533" s="112">
        <f t="shared" si="177"/>
        <v>1.0799999999999983</v>
      </c>
    </row>
    <row r="534" spans="2:16" s="1" customFormat="1" ht="15" customHeight="1" x14ac:dyDescent="0.3">
      <c r="B534" s="4" t="s">
        <v>8167</v>
      </c>
      <c r="C534" s="4" t="s">
        <v>8596</v>
      </c>
      <c r="D534" s="3" t="s">
        <v>1337</v>
      </c>
      <c r="E534" s="3">
        <v>774</v>
      </c>
      <c r="F534" s="3">
        <v>774</v>
      </c>
      <c r="G534" s="107">
        <v>10.59</v>
      </c>
      <c r="H534" s="107">
        <f t="shared" si="173"/>
        <v>8196.66</v>
      </c>
      <c r="I534" s="3">
        <v>10.59</v>
      </c>
      <c r="J534" s="3">
        <f t="shared" si="174"/>
        <v>8196.66</v>
      </c>
      <c r="K534" s="3">
        <f t="shared" si="175"/>
        <v>0</v>
      </c>
      <c r="L534" s="106">
        <f t="shared" si="176"/>
        <v>0</v>
      </c>
      <c r="O534" s="1">
        <v>10.59</v>
      </c>
      <c r="P534" s="112">
        <f t="shared" si="177"/>
        <v>10.59</v>
      </c>
    </row>
    <row r="535" spans="2:16" s="1" customFormat="1" ht="15" customHeight="1" x14ac:dyDescent="0.3">
      <c r="B535" s="4" t="s">
        <v>8168</v>
      </c>
      <c r="C535" s="4" t="s">
        <v>8597</v>
      </c>
      <c r="D535" s="3" t="s">
        <v>1337</v>
      </c>
      <c r="E535" s="3">
        <v>39</v>
      </c>
      <c r="F535" s="3">
        <v>39</v>
      </c>
      <c r="G535" s="107">
        <v>13.35</v>
      </c>
      <c r="H535" s="107">
        <f t="shared" si="173"/>
        <v>520.65</v>
      </c>
      <c r="I535" s="3">
        <v>13.35</v>
      </c>
      <c r="J535" s="3">
        <f t="shared" si="174"/>
        <v>520.65</v>
      </c>
      <c r="K535" s="3">
        <f t="shared" si="175"/>
        <v>0</v>
      </c>
      <c r="L535" s="106">
        <f t="shared" si="176"/>
        <v>0</v>
      </c>
      <c r="O535" s="1">
        <v>13.35</v>
      </c>
      <c r="P535" s="112">
        <f t="shared" si="177"/>
        <v>13.35</v>
      </c>
    </row>
    <row r="536" spans="2:16" s="1" customFormat="1" ht="15" customHeight="1" x14ac:dyDescent="0.3">
      <c r="B536" s="4" t="s">
        <v>8169</v>
      </c>
      <c r="C536" s="4" t="s">
        <v>8595</v>
      </c>
      <c r="D536" s="3" t="s">
        <v>1337</v>
      </c>
      <c r="E536" s="3">
        <v>333</v>
      </c>
      <c r="F536" s="3">
        <v>333</v>
      </c>
      <c r="G536" s="107">
        <v>27.06</v>
      </c>
      <c r="H536" s="107">
        <f t="shared" si="173"/>
        <v>9010.98</v>
      </c>
      <c r="I536" s="3">
        <v>27.06</v>
      </c>
      <c r="J536" s="3">
        <f t="shared" si="174"/>
        <v>9010.98</v>
      </c>
      <c r="K536" s="3">
        <f t="shared" si="175"/>
        <v>0</v>
      </c>
      <c r="L536" s="106">
        <f t="shared" si="176"/>
        <v>0</v>
      </c>
      <c r="O536" s="1">
        <v>27.06</v>
      </c>
      <c r="P536" s="112">
        <f t="shared" si="177"/>
        <v>27.06</v>
      </c>
    </row>
    <row r="537" spans="2:16" s="1" customFormat="1" ht="25.2" customHeight="1" x14ac:dyDescent="0.3">
      <c r="B537" s="12" t="s">
        <v>1891</v>
      </c>
      <c r="C537" s="12" t="s">
        <v>1892</v>
      </c>
      <c r="D537" s="13"/>
      <c r="E537" s="13"/>
      <c r="F537" s="13"/>
      <c r="G537" s="13"/>
      <c r="H537" s="13">
        <f>SUM(H538:H546)</f>
        <v>205543.84</v>
      </c>
      <c r="I537" s="13"/>
      <c r="J537" s="13">
        <f>SUM(J538:J546)</f>
        <v>180271.37</v>
      </c>
      <c r="K537" s="13"/>
      <c r="L537" s="13">
        <f>SUM(L538:L546)</f>
        <v>-25272.47</v>
      </c>
      <c r="P537" s="112"/>
    </row>
    <row r="538" spans="2:16" s="1" customFormat="1" ht="15" customHeight="1" x14ac:dyDescent="0.3">
      <c r="B538" s="4" t="s">
        <v>1893</v>
      </c>
      <c r="C538" s="4" t="s">
        <v>1894</v>
      </c>
      <c r="D538" s="3" t="s">
        <v>25</v>
      </c>
      <c r="E538" s="3">
        <v>1935</v>
      </c>
      <c r="F538" s="3">
        <v>1935</v>
      </c>
      <c r="G538" s="107">
        <v>34.92</v>
      </c>
      <c r="H538" s="107">
        <f t="shared" ref="H538:H546" si="178">+ROUND(+IF(F538="",0,F538*G538),2)</f>
        <v>67570.2</v>
      </c>
      <c r="I538" s="3">
        <v>26.95</v>
      </c>
      <c r="J538" s="3">
        <f t="shared" ref="J538:J546" si="179">+ROUND(+IF(F538="",0,F538*I538),2)</f>
        <v>52148.25</v>
      </c>
      <c r="K538" s="3">
        <f t="shared" ref="K538:K546" si="180">+I538-G538</f>
        <v>-7.9700000000000024</v>
      </c>
      <c r="L538" s="106">
        <f t="shared" ref="L538:L546" si="181">+J538-H538</f>
        <v>-15421.949999999997</v>
      </c>
      <c r="N538" s="1">
        <v>35.700000000000003</v>
      </c>
      <c r="O538" s="1">
        <v>26.95</v>
      </c>
      <c r="P538" s="112">
        <f t="shared" si="177"/>
        <v>-8.7500000000000036</v>
      </c>
    </row>
    <row r="539" spans="2:16" s="1" customFormat="1" ht="15" customHeight="1" x14ac:dyDescent="0.3">
      <c r="B539" s="4" t="s">
        <v>1895</v>
      </c>
      <c r="C539" s="4" t="s">
        <v>1896</v>
      </c>
      <c r="D539" s="3" t="s">
        <v>25</v>
      </c>
      <c r="E539" s="3">
        <v>120</v>
      </c>
      <c r="F539" s="3">
        <v>120</v>
      </c>
      <c r="G539" s="107">
        <v>42.78</v>
      </c>
      <c r="H539" s="107">
        <f t="shared" si="178"/>
        <v>5133.6000000000004</v>
      </c>
      <c r="I539" s="3">
        <v>30.68</v>
      </c>
      <c r="J539" s="3">
        <f t="shared" si="179"/>
        <v>3681.6</v>
      </c>
      <c r="K539" s="3">
        <f t="shared" si="180"/>
        <v>-12.100000000000001</v>
      </c>
      <c r="L539" s="106">
        <f t="shared" si="181"/>
        <v>-1452.0000000000005</v>
      </c>
      <c r="N539" s="1">
        <v>43.56</v>
      </c>
      <c r="O539" s="1">
        <v>30.68</v>
      </c>
      <c r="P539" s="112">
        <f t="shared" si="177"/>
        <v>-12.880000000000003</v>
      </c>
    </row>
    <row r="540" spans="2:16" s="1" customFormat="1" ht="15" customHeight="1" x14ac:dyDescent="0.3">
      <c r="B540" s="4" t="s">
        <v>1897</v>
      </c>
      <c r="C540" s="4" t="s">
        <v>1898</v>
      </c>
      <c r="D540" s="3" t="s">
        <v>25</v>
      </c>
      <c r="E540" s="3">
        <v>1155</v>
      </c>
      <c r="F540" s="3">
        <v>1155</v>
      </c>
      <c r="G540" s="107">
        <v>41.8</v>
      </c>
      <c r="H540" s="107">
        <f t="shared" si="178"/>
        <v>48279</v>
      </c>
      <c r="I540" s="3">
        <v>37.770000000000003</v>
      </c>
      <c r="J540" s="3">
        <f t="shared" si="179"/>
        <v>43624.35</v>
      </c>
      <c r="K540" s="3">
        <f t="shared" si="180"/>
        <v>-4.029999999999994</v>
      </c>
      <c r="L540" s="106">
        <f t="shared" si="181"/>
        <v>-4654.6500000000015</v>
      </c>
      <c r="N540" s="1">
        <v>42.58</v>
      </c>
      <c r="O540" s="1">
        <v>37.770000000000003</v>
      </c>
      <c r="P540" s="112">
        <f t="shared" si="177"/>
        <v>-4.8099999999999952</v>
      </c>
    </row>
    <row r="541" spans="2:16" s="1" customFormat="1" ht="15" customHeight="1" x14ac:dyDescent="0.3">
      <c r="B541" s="4" t="s">
        <v>1899</v>
      </c>
      <c r="C541" s="4" t="s">
        <v>1900</v>
      </c>
      <c r="D541" s="3" t="s">
        <v>25</v>
      </c>
      <c r="E541" s="3">
        <v>6</v>
      </c>
      <c r="F541" s="3">
        <v>6</v>
      </c>
      <c r="G541" s="107">
        <v>61.7</v>
      </c>
      <c r="H541" s="107">
        <f t="shared" si="178"/>
        <v>370.2</v>
      </c>
      <c r="I541" s="3">
        <v>61.7</v>
      </c>
      <c r="J541" s="3">
        <f t="shared" si="179"/>
        <v>370.2</v>
      </c>
      <c r="K541" s="3">
        <f t="shared" si="180"/>
        <v>0</v>
      </c>
      <c r="L541" s="106">
        <f t="shared" si="181"/>
        <v>0</v>
      </c>
      <c r="N541" s="1">
        <v>62.54</v>
      </c>
      <c r="O541" s="1">
        <v>61.7</v>
      </c>
      <c r="P541" s="112">
        <f t="shared" si="177"/>
        <v>-0.83999999999999631</v>
      </c>
    </row>
    <row r="542" spans="2:16" s="1" customFormat="1" ht="15" customHeight="1" x14ac:dyDescent="0.3">
      <c r="B542" s="4" t="s">
        <v>1901</v>
      </c>
      <c r="C542" s="4" t="s">
        <v>1902</v>
      </c>
      <c r="D542" s="3" t="s">
        <v>25</v>
      </c>
      <c r="E542" s="3">
        <v>6</v>
      </c>
      <c r="F542" s="3">
        <v>6</v>
      </c>
      <c r="G542" s="107">
        <v>66.7</v>
      </c>
      <c r="H542" s="107">
        <f t="shared" si="178"/>
        <v>400.2</v>
      </c>
      <c r="I542" s="3">
        <v>66.7</v>
      </c>
      <c r="J542" s="3">
        <f t="shared" si="179"/>
        <v>400.2</v>
      </c>
      <c r="K542" s="3">
        <f t="shared" si="180"/>
        <v>0</v>
      </c>
      <c r="L542" s="106">
        <f t="shared" si="181"/>
        <v>0</v>
      </c>
      <c r="N542" s="1">
        <v>67.540000000000006</v>
      </c>
      <c r="O542" s="1">
        <v>66.7</v>
      </c>
      <c r="P542" s="112">
        <f t="shared" si="177"/>
        <v>-0.84000000000000341</v>
      </c>
    </row>
    <row r="543" spans="2:16" s="1" customFormat="1" ht="15" customHeight="1" x14ac:dyDescent="0.3">
      <c r="B543" s="4" t="s">
        <v>1903</v>
      </c>
      <c r="C543" s="4" t="s">
        <v>1904</v>
      </c>
      <c r="D543" s="3" t="s">
        <v>25</v>
      </c>
      <c r="E543" s="3">
        <v>160</v>
      </c>
      <c r="F543" s="3">
        <v>160</v>
      </c>
      <c r="G543" s="107">
        <v>76.7</v>
      </c>
      <c r="H543" s="107">
        <f t="shared" si="178"/>
        <v>12272</v>
      </c>
      <c r="I543" s="3">
        <v>76.7</v>
      </c>
      <c r="J543" s="3">
        <f t="shared" si="179"/>
        <v>12272</v>
      </c>
      <c r="K543" s="3">
        <f t="shared" si="180"/>
        <v>0</v>
      </c>
      <c r="L543" s="106">
        <f t="shared" si="181"/>
        <v>0</v>
      </c>
      <c r="N543" s="1">
        <v>77.540000000000006</v>
      </c>
      <c r="O543" s="1">
        <v>76.7</v>
      </c>
      <c r="P543" s="112">
        <f t="shared" si="177"/>
        <v>-0.84000000000000341</v>
      </c>
    </row>
    <row r="544" spans="2:16" s="1" customFormat="1" ht="15" customHeight="1" x14ac:dyDescent="0.3">
      <c r="B544" s="4" t="s">
        <v>1905</v>
      </c>
      <c r="C544" s="4" t="s">
        <v>1906</v>
      </c>
      <c r="D544" s="3" t="s">
        <v>25</v>
      </c>
      <c r="E544" s="3">
        <v>234</v>
      </c>
      <c r="F544" s="3">
        <v>929</v>
      </c>
      <c r="G544" s="107">
        <v>41.24</v>
      </c>
      <c r="H544" s="107">
        <f t="shared" si="178"/>
        <v>38311.96</v>
      </c>
      <c r="I544" s="3">
        <v>37.21</v>
      </c>
      <c r="J544" s="3">
        <f t="shared" si="179"/>
        <v>34568.089999999997</v>
      </c>
      <c r="K544" s="3">
        <f t="shared" si="180"/>
        <v>-4.0300000000000011</v>
      </c>
      <c r="L544" s="106">
        <f t="shared" si="181"/>
        <v>-3743.8700000000026</v>
      </c>
      <c r="N544" s="1">
        <v>41.94</v>
      </c>
      <c r="O544" s="1">
        <v>37.21</v>
      </c>
      <c r="P544" s="112">
        <f t="shared" si="177"/>
        <v>-4.7299999999999969</v>
      </c>
    </row>
    <row r="545" spans="2:16" s="1" customFormat="1" ht="15" customHeight="1" x14ac:dyDescent="0.3">
      <c r="B545" s="4" t="s">
        <v>1907</v>
      </c>
      <c r="C545" s="4" t="s">
        <v>1908</v>
      </c>
      <c r="D545" s="3" t="s">
        <v>25</v>
      </c>
      <c r="E545" s="3">
        <v>27</v>
      </c>
      <c r="F545" s="3">
        <v>92.1</v>
      </c>
      <c r="G545" s="107">
        <v>38.200000000000003</v>
      </c>
      <c r="H545" s="107">
        <f t="shared" si="178"/>
        <v>3518.22</v>
      </c>
      <c r="I545" s="3">
        <v>38.200000000000003</v>
      </c>
      <c r="J545" s="3">
        <f t="shared" si="179"/>
        <v>3518.22</v>
      </c>
      <c r="K545" s="3">
        <f t="shared" si="180"/>
        <v>0</v>
      </c>
      <c r="L545" s="106">
        <f t="shared" si="181"/>
        <v>0</v>
      </c>
      <c r="N545" s="1">
        <v>39.04</v>
      </c>
      <c r="O545" s="1">
        <v>38.200000000000003</v>
      </c>
      <c r="P545" s="112">
        <f t="shared" si="177"/>
        <v>-0.83999999999999631</v>
      </c>
    </row>
    <row r="546" spans="2:16" s="1" customFormat="1" ht="15" customHeight="1" x14ac:dyDescent="0.3">
      <c r="B546" s="4" t="s">
        <v>8170</v>
      </c>
      <c r="C546" s="4" t="s">
        <v>8366</v>
      </c>
      <c r="D546" s="3" t="s">
        <v>25</v>
      </c>
      <c r="E546" s="3">
        <v>2854.66</v>
      </c>
      <c r="F546" s="3">
        <v>2854.66</v>
      </c>
      <c r="G546" s="107">
        <v>10.4</v>
      </c>
      <c r="H546" s="107">
        <f t="shared" si="178"/>
        <v>29688.46</v>
      </c>
      <c r="I546" s="3">
        <v>10.4</v>
      </c>
      <c r="J546" s="3">
        <f t="shared" si="179"/>
        <v>29688.46</v>
      </c>
      <c r="K546" s="3">
        <f t="shared" si="180"/>
        <v>0</v>
      </c>
      <c r="L546" s="106">
        <f t="shared" si="181"/>
        <v>0</v>
      </c>
      <c r="O546" s="1">
        <v>10.4</v>
      </c>
      <c r="P546" s="112">
        <f t="shared" si="177"/>
        <v>10.4</v>
      </c>
    </row>
    <row r="547" spans="2:16" s="1" customFormat="1" ht="25.2" customHeight="1" x14ac:dyDescent="0.3">
      <c r="B547" s="12" t="s">
        <v>1909</v>
      </c>
      <c r="C547" s="12" t="s">
        <v>1910</v>
      </c>
      <c r="D547" s="13"/>
      <c r="E547" s="13"/>
      <c r="F547" s="13"/>
      <c r="G547" s="13"/>
      <c r="H547" s="13">
        <f>SUM(H548:H563)/2</f>
        <v>93712.820000000022</v>
      </c>
      <c r="I547" s="13"/>
      <c r="J547" s="13">
        <f>SUM(J548:J563)/2</f>
        <v>93439.430000000008</v>
      </c>
      <c r="K547" s="13"/>
      <c r="L547" s="13">
        <f>SUM(L548:L563)/2</f>
        <v>-273.39000000000169</v>
      </c>
      <c r="P547" s="112"/>
    </row>
    <row r="548" spans="2:16" s="1" customFormat="1" ht="15" customHeight="1" x14ac:dyDescent="0.3">
      <c r="B548" s="4" t="s">
        <v>1911</v>
      </c>
      <c r="C548" s="4" t="s">
        <v>1912</v>
      </c>
      <c r="D548" s="3"/>
      <c r="E548" s="3"/>
      <c r="F548" s="3"/>
      <c r="G548" s="3"/>
      <c r="H548" s="3">
        <f>SUM(H549:H561)</f>
        <v>87839.380000000019</v>
      </c>
      <c r="I548" s="3"/>
      <c r="J548" s="3">
        <f>SUM(J549:J561)</f>
        <v>87565.99000000002</v>
      </c>
      <c r="K548" s="3"/>
      <c r="L548" s="106">
        <f>SUM(L549:L561)</f>
        <v>-273.39000000000169</v>
      </c>
      <c r="P548" s="112"/>
    </row>
    <row r="549" spans="2:16" s="1" customFormat="1" ht="15" customHeight="1" x14ac:dyDescent="0.3">
      <c r="B549" s="4" t="s">
        <v>1913</v>
      </c>
      <c r="C549" s="4" t="s">
        <v>1798</v>
      </c>
      <c r="D549" s="3" t="s">
        <v>25</v>
      </c>
      <c r="E549" s="3">
        <v>585</v>
      </c>
      <c r="F549" s="3">
        <v>585</v>
      </c>
      <c r="G549" s="107">
        <v>2.59</v>
      </c>
      <c r="H549" s="107">
        <f t="shared" ref="H549:H561" si="182">+ROUND(+IF(F549="",0,F549*G549),2)</f>
        <v>1515.15</v>
      </c>
      <c r="I549" s="3">
        <v>2.59</v>
      </c>
      <c r="J549" s="3">
        <f t="shared" ref="J549:J561" si="183">+ROUND(+IF(F549="",0,F549*I549),2)</f>
        <v>1515.15</v>
      </c>
      <c r="K549" s="3">
        <f t="shared" ref="K549:K561" si="184">+I549-G549</f>
        <v>0</v>
      </c>
      <c r="L549" s="106">
        <f t="shared" ref="L549:L561" si="185">+J549-H549</f>
        <v>0</v>
      </c>
      <c r="N549" s="1">
        <v>2.68</v>
      </c>
      <c r="O549" s="1">
        <v>2.59</v>
      </c>
      <c r="P549" s="112">
        <f t="shared" si="177"/>
        <v>-9.0000000000000302E-2</v>
      </c>
    </row>
    <row r="550" spans="2:16" s="1" customFormat="1" ht="15" customHeight="1" x14ac:dyDescent="0.3">
      <c r="B550" s="4" t="s">
        <v>1914</v>
      </c>
      <c r="C550" s="4" t="s">
        <v>1915</v>
      </c>
      <c r="D550" s="3" t="s">
        <v>78</v>
      </c>
      <c r="E550" s="3">
        <v>421.2</v>
      </c>
      <c r="F550" s="3">
        <v>421.2</v>
      </c>
      <c r="G550" s="107">
        <v>54.11</v>
      </c>
      <c r="H550" s="107">
        <f t="shared" si="182"/>
        <v>22791.13</v>
      </c>
      <c r="I550" s="3">
        <v>54.11</v>
      </c>
      <c r="J550" s="3">
        <f t="shared" si="183"/>
        <v>22791.13</v>
      </c>
      <c r="K550" s="3">
        <f t="shared" si="184"/>
        <v>0</v>
      </c>
      <c r="L550" s="106">
        <f t="shared" si="185"/>
        <v>0</v>
      </c>
      <c r="N550" s="1">
        <v>56.77</v>
      </c>
      <c r="O550" s="1">
        <v>54.11</v>
      </c>
      <c r="P550" s="112">
        <f t="shared" si="177"/>
        <v>-2.6600000000000037</v>
      </c>
    </row>
    <row r="551" spans="2:16" s="1" customFormat="1" ht="15" customHeight="1" x14ac:dyDescent="0.3">
      <c r="B551" s="4" t="s">
        <v>1916</v>
      </c>
      <c r="C551" s="4" t="s">
        <v>1917</v>
      </c>
      <c r="D551" s="3" t="s">
        <v>14</v>
      </c>
      <c r="E551" s="3">
        <v>351</v>
      </c>
      <c r="F551" s="3">
        <v>351</v>
      </c>
      <c r="G551" s="107">
        <v>2.76</v>
      </c>
      <c r="H551" s="107">
        <f t="shared" si="182"/>
        <v>968.76</v>
      </c>
      <c r="I551" s="3">
        <v>2.76</v>
      </c>
      <c r="J551" s="3">
        <f t="shared" si="183"/>
        <v>968.76</v>
      </c>
      <c r="K551" s="3">
        <f t="shared" si="184"/>
        <v>0</v>
      </c>
      <c r="L551" s="106">
        <f t="shared" si="185"/>
        <v>0</v>
      </c>
      <c r="N551" s="1">
        <v>2.87</v>
      </c>
      <c r="O551" s="1">
        <v>2.76</v>
      </c>
      <c r="P551" s="112">
        <f t="shared" si="177"/>
        <v>-0.11000000000000032</v>
      </c>
    </row>
    <row r="552" spans="2:16" s="1" customFormat="1" ht="15" customHeight="1" x14ac:dyDescent="0.3">
      <c r="B552" s="4" t="s">
        <v>1918</v>
      </c>
      <c r="C552" s="4" t="s">
        <v>1919</v>
      </c>
      <c r="D552" s="3" t="s">
        <v>78</v>
      </c>
      <c r="E552" s="3">
        <v>45.63</v>
      </c>
      <c r="F552" s="3">
        <v>45.63</v>
      </c>
      <c r="G552" s="107">
        <v>18.02</v>
      </c>
      <c r="H552" s="107">
        <f t="shared" si="182"/>
        <v>822.25</v>
      </c>
      <c r="I552" s="3">
        <v>18.02</v>
      </c>
      <c r="J552" s="3">
        <f t="shared" si="183"/>
        <v>822.25</v>
      </c>
      <c r="K552" s="3">
        <f t="shared" si="184"/>
        <v>0</v>
      </c>
      <c r="L552" s="106">
        <f t="shared" si="185"/>
        <v>0</v>
      </c>
      <c r="N552" s="1">
        <v>18.690000000000001</v>
      </c>
      <c r="O552" s="1">
        <v>18.02</v>
      </c>
      <c r="P552" s="112">
        <f t="shared" si="177"/>
        <v>-0.67000000000000171</v>
      </c>
    </row>
    <row r="553" spans="2:16" s="1" customFormat="1" ht="15" customHeight="1" x14ac:dyDescent="0.3">
      <c r="B553" s="4" t="s">
        <v>1920</v>
      </c>
      <c r="C553" s="4" t="s">
        <v>1921</v>
      </c>
      <c r="D553" s="3" t="s">
        <v>78</v>
      </c>
      <c r="E553" s="3">
        <v>421.2</v>
      </c>
      <c r="F553" s="3">
        <v>421.2</v>
      </c>
      <c r="G553" s="107">
        <v>6.91</v>
      </c>
      <c r="H553" s="107">
        <f t="shared" si="182"/>
        <v>2910.49</v>
      </c>
      <c r="I553" s="3">
        <v>6.91</v>
      </c>
      <c r="J553" s="3">
        <f t="shared" si="183"/>
        <v>2910.49</v>
      </c>
      <c r="K553" s="3">
        <f t="shared" si="184"/>
        <v>0</v>
      </c>
      <c r="L553" s="106">
        <f t="shared" si="185"/>
        <v>0</v>
      </c>
      <c r="N553" s="1">
        <v>7.21</v>
      </c>
      <c r="O553" s="1">
        <v>6.91</v>
      </c>
      <c r="P553" s="112">
        <f t="shared" si="177"/>
        <v>-0.29999999999999982</v>
      </c>
    </row>
    <row r="554" spans="2:16" s="1" customFormat="1" ht="15" customHeight="1" x14ac:dyDescent="0.3">
      <c r="B554" s="4" t="s">
        <v>1922</v>
      </c>
      <c r="C554" s="4" t="s">
        <v>1810</v>
      </c>
      <c r="D554" s="3" t="s">
        <v>78</v>
      </c>
      <c r="E554" s="3">
        <v>45.63</v>
      </c>
      <c r="F554" s="3">
        <v>45.63</v>
      </c>
      <c r="G554" s="107">
        <v>23.58</v>
      </c>
      <c r="H554" s="107">
        <f t="shared" si="182"/>
        <v>1075.96</v>
      </c>
      <c r="I554" s="3">
        <v>23.58</v>
      </c>
      <c r="J554" s="3">
        <f t="shared" si="183"/>
        <v>1075.96</v>
      </c>
      <c r="K554" s="3">
        <f t="shared" si="184"/>
        <v>0</v>
      </c>
      <c r="L554" s="106">
        <f t="shared" si="185"/>
        <v>0</v>
      </c>
      <c r="N554" s="1">
        <v>23.63</v>
      </c>
      <c r="O554" s="1">
        <v>23.58</v>
      </c>
      <c r="P554" s="112">
        <f t="shared" si="177"/>
        <v>-5.0000000000000711E-2</v>
      </c>
    </row>
    <row r="555" spans="2:16" s="1" customFormat="1" ht="15" customHeight="1" x14ac:dyDescent="0.3">
      <c r="B555" s="4" t="s">
        <v>1923</v>
      </c>
      <c r="C555" s="4" t="s">
        <v>1812</v>
      </c>
      <c r="D555" s="3" t="s">
        <v>25</v>
      </c>
      <c r="E555" s="3">
        <v>295</v>
      </c>
      <c r="F555" s="3">
        <v>295</v>
      </c>
      <c r="G555" s="107">
        <v>41.8</v>
      </c>
      <c r="H555" s="107">
        <f t="shared" si="182"/>
        <v>12331</v>
      </c>
      <c r="I555" s="3">
        <v>37.770000000000003</v>
      </c>
      <c r="J555" s="3">
        <f t="shared" si="183"/>
        <v>11142.15</v>
      </c>
      <c r="K555" s="3">
        <f t="shared" si="184"/>
        <v>-4.029999999999994</v>
      </c>
      <c r="L555" s="106">
        <f t="shared" si="185"/>
        <v>-1188.8500000000004</v>
      </c>
      <c r="N555" s="1">
        <v>42.58</v>
      </c>
      <c r="O555" s="1">
        <v>37.770000000000003</v>
      </c>
      <c r="P555" s="112">
        <f t="shared" si="177"/>
        <v>-4.8099999999999952</v>
      </c>
    </row>
    <row r="556" spans="2:16" s="1" customFormat="1" ht="15" customHeight="1" x14ac:dyDescent="0.3">
      <c r="B556" s="4" t="s">
        <v>1924</v>
      </c>
      <c r="C556" s="4" t="s">
        <v>1814</v>
      </c>
      <c r="D556" s="3" t="s">
        <v>25</v>
      </c>
      <c r="E556" s="3">
        <v>180</v>
      </c>
      <c r="F556" s="3">
        <v>180</v>
      </c>
      <c r="G556" s="107">
        <v>96.29</v>
      </c>
      <c r="H556" s="107">
        <f t="shared" si="182"/>
        <v>17332.2</v>
      </c>
      <c r="I556" s="3">
        <v>97.76</v>
      </c>
      <c r="J556" s="3">
        <f t="shared" si="183"/>
        <v>17596.8</v>
      </c>
      <c r="K556" s="3">
        <f t="shared" si="184"/>
        <v>1.4699999999999989</v>
      </c>
      <c r="L556" s="106">
        <f t="shared" si="185"/>
        <v>264.59999999999854</v>
      </c>
      <c r="N556" s="1">
        <v>97.07</v>
      </c>
      <c r="O556" s="1">
        <v>97.76</v>
      </c>
      <c r="P556" s="112">
        <f t="shared" si="177"/>
        <v>0.69000000000001194</v>
      </c>
    </row>
    <row r="557" spans="2:16" s="1" customFormat="1" ht="15" customHeight="1" x14ac:dyDescent="0.3">
      <c r="B557" s="4" t="s">
        <v>1925</v>
      </c>
      <c r="C557" s="4" t="s">
        <v>1816</v>
      </c>
      <c r="D557" s="3" t="s">
        <v>25</v>
      </c>
      <c r="E557" s="3">
        <v>90</v>
      </c>
      <c r="F557" s="3">
        <v>117.37</v>
      </c>
      <c r="G557" s="107">
        <v>44.41</v>
      </c>
      <c r="H557" s="107">
        <f t="shared" si="182"/>
        <v>5212.3999999999996</v>
      </c>
      <c r="I557" s="3">
        <v>46.44</v>
      </c>
      <c r="J557" s="3">
        <f t="shared" si="183"/>
        <v>5450.66</v>
      </c>
      <c r="K557" s="3">
        <f t="shared" si="184"/>
        <v>2.0300000000000011</v>
      </c>
      <c r="L557" s="106">
        <f t="shared" si="185"/>
        <v>238.26000000000022</v>
      </c>
      <c r="N557" s="1">
        <v>44.63</v>
      </c>
      <c r="O557" s="1">
        <v>46.44</v>
      </c>
      <c r="P557" s="112">
        <f t="shared" si="177"/>
        <v>1.8099999999999952</v>
      </c>
    </row>
    <row r="558" spans="2:16" s="1" customFormat="1" ht="15" customHeight="1" x14ac:dyDescent="0.3">
      <c r="B558" s="4" t="s">
        <v>1926</v>
      </c>
      <c r="C558" s="4" t="s">
        <v>1927</v>
      </c>
      <c r="D558" s="3" t="s">
        <v>25</v>
      </c>
      <c r="E558" s="3">
        <v>20</v>
      </c>
      <c r="F558" s="3">
        <v>20</v>
      </c>
      <c r="G558" s="107">
        <v>49.81</v>
      </c>
      <c r="H558" s="107">
        <f t="shared" si="182"/>
        <v>996.2</v>
      </c>
      <c r="I558" s="3">
        <v>70.44</v>
      </c>
      <c r="J558" s="3">
        <f t="shared" si="183"/>
        <v>1408.8</v>
      </c>
      <c r="K558" s="3">
        <f t="shared" si="184"/>
        <v>20.629999999999995</v>
      </c>
      <c r="L558" s="106">
        <f t="shared" si="185"/>
        <v>412.59999999999991</v>
      </c>
      <c r="N558" s="1">
        <v>50.03</v>
      </c>
      <c r="O558" s="1">
        <v>70.44</v>
      </c>
      <c r="P558" s="112">
        <f t="shared" si="177"/>
        <v>20.409999999999997</v>
      </c>
    </row>
    <row r="559" spans="2:16" s="1" customFormat="1" ht="15" customHeight="1" x14ac:dyDescent="0.3">
      <c r="B559" s="4" t="s">
        <v>8171</v>
      </c>
      <c r="C559" s="4" t="s">
        <v>8172</v>
      </c>
      <c r="D559" s="3" t="s">
        <v>78</v>
      </c>
      <c r="E559" s="3">
        <v>109.12</v>
      </c>
      <c r="F559" s="3">
        <v>109.12</v>
      </c>
      <c r="G559" s="107">
        <v>61.4</v>
      </c>
      <c r="H559" s="107">
        <f t="shared" si="182"/>
        <v>6699.97</v>
      </c>
      <c r="I559" s="3">
        <v>61.4</v>
      </c>
      <c r="J559" s="3">
        <f t="shared" si="183"/>
        <v>6699.97</v>
      </c>
      <c r="K559" s="3">
        <f t="shared" si="184"/>
        <v>0</v>
      </c>
      <c r="L559" s="106">
        <f t="shared" si="185"/>
        <v>0</v>
      </c>
      <c r="O559" s="1">
        <v>61.4</v>
      </c>
      <c r="P559" s="112">
        <f t="shared" si="177"/>
        <v>61.4</v>
      </c>
    </row>
    <row r="560" spans="2:16" s="1" customFormat="1" ht="15" customHeight="1" x14ac:dyDescent="0.3">
      <c r="B560" s="4" t="s">
        <v>8173</v>
      </c>
      <c r="C560" s="4" t="s">
        <v>8367</v>
      </c>
      <c r="D560" s="3" t="s">
        <v>78</v>
      </c>
      <c r="E560" s="3">
        <v>278.20999999999998</v>
      </c>
      <c r="F560" s="3">
        <v>278.20999999999998</v>
      </c>
      <c r="G560" s="107">
        <v>47.87</v>
      </c>
      <c r="H560" s="107">
        <f t="shared" si="182"/>
        <v>13317.91</v>
      </c>
      <c r="I560" s="3">
        <v>47.87</v>
      </c>
      <c r="J560" s="3">
        <f t="shared" si="183"/>
        <v>13317.91</v>
      </c>
      <c r="K560" s="3">
        <f t="shared" si="184"/>
        <v>0</v>
      </c>
      <c r="L560" s="106">
        <f t="shared" si="185"/>
        <v>0</v>
      </c>
      <c r="O560" s="1">
        <v>47.87</v>
      </c>
      <c r="P560" s="112">
        <f t="shared" si="177"/>
        <v>47.87</v>
      </c>
    </row>
    <row r="561" spans="2:16" s="1" customFormat="1" ht="15" customHeight="1" x14ac:dyDescent="0.3">
      <c r="B561" s="4" t="s">
        <v>8174</v>
      </c>
      <c r="C561" s="4" t="s">
        <v>8368</v>
      </c>
      <c r="D561" s="3" t="s">
        <v>78</v>
      </c>
      <c r="E561" s="3">
        <v>41.96</v>
      </c>
      <c r="F561" s="3">
        <v>41.96</v>
      </c>
      <c r="G561" s="107">
        <v>44.47</v>
      </c>
      <c r="H561" s="107">
        <f t="shared" si="182"/>
        <v>1865.96</v>
      </c>
      <c r="I561" s="3">
        <v>44.47</v>
      </c>
      <c r="J561" s="3">
        <f t="shared" si="183"/>
        <v>1865.96</v>
      </c>
      <c r="K561" s="3">
        <f t="shared" si="184"/>
        <v>0</v>
      </c>
      <c r="L561" s="106">
        <f t="shared" si="185"/>
        <v>0</v>
      </c>
      <c r="O561" s="1">
        <v>44.47</v>
      </c>
      <c r="P561" s="112">
        <f t="shared" si="177"/>
        <v>44.47</v>
      </c>
    </row>
    <row r="562" spans="2:16" s="1" customFormat="1" ht="15" customHeight="1" x14ac:dyDescent="0.3">
      <c r="B562" s="4" t="s">
        <v>1928</v>
      </c>
      <c r="C562" s="4" t="s">
        <v>1523</v>
      </c>
      <c r="D562" s="3"/>
      <c r="E562" s="3"/>
      <c r="F562" s="3"/>
      <c r="G562" s="3"/>
      <c r="H562" s="3">
        <f>SUM(H563)</f>
        <v>5873.44</v>
      </c>
      <c r="I562" s="3"/>
      <c r="J562" s="3">
        <f>SUM(J563)</f>
        <v>5873.44</v>
      </c>
      <c r="K562" s="3"/>
      <c r="L562" s="106">
        <f>SUM(L563)</f>
        <v>0</v>
      </c>
      <c r="P562" s="112"/>
    </row>
    <row r="563" spans="2:16" s="1" customFormat="1" ht="15" customHeight="1" x14ac:dyDescent="0.3">
      <c r="B563" s="4" t="s">
        <v>1929</v>
      </c>
      <c r="C563" s="4" t="s">
        <v>1930</v>
      </c>
      <c r="D563" s="3" t="s">
        <v>25</v>
      </c>
      <c r="E563" s="3">
        <v>4228</v>
      </c>
      <c r="F563" s="3">
        <v>4977.49</v>
      </c>
      <c r="G563" s="107">
        <v>1.18</v>
      </c>
      <c r="H563" s="107">
        <f t="shared" ref="H563" si="186">+ROUND(+IF(F563="",0,F563*G563),2)</f>
        <v>5873.44</v>
      </c>
      <c r="I563" s="3">
        <v>1.18</v>
      </c>
      <c r="J563" s="3">
        <f t="shared" ref="J563" si="187">+ROUND(+IF(F563="",0,F563*I563),2)</f>
        <v>5873.44</v>
      </c>
      <c r="K563" s="3">
        <f t="shared" ref="K563" si="188">+I563-G563</f>
        <v>0</v>
      </c>
      <c r="L563" s="106">
        <f t="shared" ref="L563" si="189">+J563-H563</f>
        <v>0</v>
      </c>
      <c r="N563" s="1">
        <v>1.18</v>
      </c>
      <c r="O563" s="1">
        <v>1.18</v>
      </c>
      <c r="P563" s="112">
        <f t="shared" si="177"/>
        <v>0</v>
      </c>
    </row>
    <row r="564" spans="2:16" s="1" customFormat="1" ht="25.2" customHeight="1" x14ac:dyDescent="0.3">
      <c r="B564" s="12" t="s">
        <v>1931</v>
      </c>
      <c r="C564" s="12" t="s">
        <v>1932</v>
      </c>
      <c r="D564" s="13"/>
      <c r="E564" s="13"/>
      <c r="F564" s="13"/>
      <c r="G564" s="13"/>
      <c r="H564" s="13">
        <f>SUM(H565:H624)/2</f>
        <v>313114.43999999989</v>
      </c>
      <c r="I564" s="13"/>
      <c r="J564" s="13">
        <f>SUM(J565:J624)/2</f>
        <v>313271.18999999994</v>
      </c>
      <c r="K564" s="13"/>
      <c r="L564" s="13">
        <f>SUM(L565:L624)/2</f>
        <v>156.75000000000455</v>
      </c>
      <c r="P564" s="112"/>
    </row>
    <row r="565" spans="2:16" s="1" customFormat="1" ht="15" customHeight="1" x14ac:dyDescent="0.3">
      <c r="B565" s="4" t="s">
        <v>1933</v>
      </c>
      <c r="C565" s="4" t="s">
        <v>1629</v>
      </c>
      <c r="D565" s="3"/>
      <c r="E565" s="3"/>
      <c r="F565" s="3"/>
      <c r="G565" s="3"/>
      <c r="H565" s="3">
        <f>SUM(H566:H610)</f>
        <v>287651.37</v>
      </c>
      <c r="I565" s="3"/>
      <c r="J565" s="3">
        <f>SUM(J566:J610)</f>
        <v>287808.12</v>
      </c>
      <c r="K565" s="3"/>
      <c r="L565" s="106">
        <f>SUM(L566:L610)</f>
        <v>156.75000000000455</v>
      </c>
      <c r="P565" s="112"/>
    </row>
    <row r="566" spans="2:16" s="1" customFormat="1" ht="15" customHeight="1" x14ac:dyDescent="0.3">
      <c r="B566" s="4" t="s">
        <v>1934</v>
      </c>
      <c r="C566" s="4" t="s">
        <v>1935</v>
      </c>
      <c r="D566" s="3" t="s">
        <v>28</v>
      </c>
      <c r="E566" s="3">
        <v>25</v>
      </c>
      <c r="F566" s="3">
        <v>1056</v>
      </c>
      <c r="G566" s="107">
        <v>36.69</v>
      </c>
      <c r="H566" s="107">
        <f t="shared" ref="H566:H610" si="190">+ROUND(+IF(F566="",0,F566*G566),2)</f>
        <v>38744.639999999999</v>
      </c>
      <c r="I566" s="3">
        <v>36.18</v>
      </c>
      <c r="J566" s="3">
        <f t="shared" ref="J566:J610" si="191">+ROUND(+IF(F566="",0,F566*I566),2)</f>
        <v>38206.080000000002</v>
      </c>
      <c r="K566" s="3">
        <f t="shared" ref="K566:K610" si="192">+I566-G566</f>
        <v>-0.50999999999999801</v>
      </c>
      <c r="L566" s="106">
        <f t="shared" ref="L566:L610" si="193">+J566-H566</f>
        <v>-538.55999999999767</v>
      </c>
      <c r="N566" s="1">
        <v>37.99</v>
      </c>
      <c r="O566" s="1">
        <v>36.18</v>
      </c>
      <c r="P566" s="112">
        <f t="shared" si="177"/>
        <v>-1.8100000000000023</v>
      </c>
    </row>
    <row r="567" spans="2:16" s="1" customFormat="1" ht="15" customHeight="1" x14ac:dyDescent="0.3">
      <c r="B567" s="4" t="s">
        <v>1936</v>
      </c>
      <c r="C567" s="4" t="s">
        <v>1937</v>
      </c>
      <c r="D567" s="3" t="s">
        <v>28</v>
      </c>
      <c r="E567" s="3">
        <v>30</v>
      </c>
      <c r="F567" s="3">
        <v>30</v>
      </c>
      <c r="G567" s="107">
        <v>61.29</v>
      </c>
      <c r="H567" s="107">
        <f t="shared" si="190"/>
        <v>1838.7</v>
      </c>
      <c r="I567" s="3">
        <v>61.29</v>
      </c>
      <c r="J567" s="3">
        <f t="shared" si="191"/>
        <v>1838.7</v>
      </c>
      <c r="K567" s="3">
        <f t="shared" si="192"/>
        <v>0</v>
      </c>
      <c r="L567" s="106">
        <f t="shared" si="193"/>
        <v>0</v>
      </c>
      <c r="N567" s="1">
        <v>62.59</v>
      </c>
      <c r="O567" s="1">
        <v>61.29</v>
      </c>
      <c r="P567" s="112">
        <f t="shared" si="177"/>
        <v>-1.3000000000000043</v>
      </c>
    </row>
    <row r="568" spans="2:16" s="1" customFormat="1" ht="15" customHeight="1" x14ac:dyDescent="0.3">
      <c r="B568" s="4" t="s">
        <v>1938</v>
      </c>
      <c r="C568" s="4" t="s">
        <v>1939</v>
      </c>
      <c r="D568" s="3" t="s">
        <v>28</v>
      </c>
      <c r="E568" s="3">
        <v>27</v>
      </c>
      <c r="F568" s="3">
        <v>61</v>
      </c>
      <c r="G568" s="107">
        <v>20.45</v>
      </c>
      <c r="H568" s="107">
        <f t="shared" si="190"/>
        <v>1247.45</v>
      </c>
      <c r="I568" s="3">
        <v>18.09</v>
      </c>
      <c r="J568" s="3">
        <f t="shared" si="191"/>
        <v>1103.49</v>
      </c>
      <c r="K568" s="3">
        <f t="shared" si="192"/>
        <v>-2.3599999999999994</v>
      </c>
      <c r="L568" s="106">
        <f t="shared" si="193"/>
        <v>-143.96000000000004</v>
      </c>
      <c r="N568" s="1">
        <v>20.9</v>
      </c>
      <c r="O568" s="1">
        <v>18.09</v>
      </c>
      <c r="P568" s="112">
        <f t="shared" si="177"/>
        <v>-2.8099999999999987</v>
      </c>
    </row>
    <row r="569" spans="2:16" s="1" customFormat="1" ht="15" customHeight="1" x14ac:dyDescent="0.3">
      <c r="B569" s="4" t="s">
        <v>1940</v>
      </c>
      <c r="C569" s="4" t="s">
        <v>1941</v>
      </c>
      <c r="D569" s="3" t="s">
        <v>28</v>
      </c>
      <c r="E569" s="3">
        <v>275</v>
      </c>
      <c r="F569" s="3">
        <v>379</v>
      </c>
      <c r="G569" s="107">
        <v>29.97</v>
      </c>
      <c r="H569" s="107">
        <f t="shared" si="190"/>
        <v>11358.63</v>
      </c>
      <c r="I569" s="3">
        <v>30.56</v>
      </c>
      <c r="J569" s="3">
        <f t="shared" si="191"/>
        <v>11582.24</v>
      </c>
      <c r="K569" s="3">
        <f t="shared" si="192"/>
        <v>0.58999999999999986</v>
      </c>
      <c r="L569" s="106">
        <f t="shared" si="193"/>
        <v>223.61000000000058</v>
      </c>
      <c r="N569" s="1">
        <v>31.27</v>
      </c>
      <c r="O569" s="1">
        <v>30.56</v>
      </c>
      <c r="P569" s="112">
        <f t="shared" si="177"/>
        <v>-0.71000000000000085</v>
      </c>
    </row>
    <row r="570" spans="2:16" s="1" customFormat="1" ht="15" customHeight="1" x14ac:dyDescent="0.3">
      <c r="B570" s="4" t="s">
        <v>1942</v>
      </c>
      <c r="C570" s="4" t="s">
        <v>1943</v>
      </c>
      <c r="D570" s="3" t="s">
        <v>28</v>
      </c>
      <c r="E570" s="3">
        <v>30</v>
      </c>
      <c r="F570" s="3">
        <v>30</v>
      </c>
      <c r="G570" s="107">
        <v>29.97</v>
      </c>
      <c r="H570" s="107">
        <f t="shared" si="190"/>
        <v>899.1</v>
      </c>
      <c r="I570" s="3">
        <v>29.97</v>
      </c>
      <c r="J570" s="3">
        <f t="shared" si="191"/>
        <v>899.1</v>
      </c>
      <c r="K570" s="3">
        <f t="shared" si="192"/>
        <v>0</v>
      </c>
      <c r="L570" s="106">
        <f t="shared" si="193"/>
        <v>0</v>
      </c>
      <c r="N570" s="1">
        <v>31.27</v>
      </c>
      <c r="O570" s="1">
        <v>29.97</v>
      </c>
      <c r="P570" s="112">
        <f t="shared" si="177"/>
        <v>-1.3000000000000007</v>
      </c>
    </row>
    <row r="571" spans="2:16" s="1" customFormat="1" ht="15" customHeight="1" x14ac:dyDescent="0.3">
      <c r="B571" s="4" t="s">
        <v>1944</v>
      </c>
      <c r="C571" s="4" t="s">
        <v>1945</v>
      </c>
      <c r="D571" s="3" t="s">
        <v>28</v>
      </c>
      <c r="E571" s="3">
        <v>297</v>
      </c>
      <c r="F571" s="3">
        <v>330</v>
      </c>
      <c r="G571" s="107">
        <v>15.49</v>
      </c>
      <c r="H571" s="107">
        <f t="shared" si="190"/>
        <v>5111.7</v>
      </c>
      <c r="I571" s="3">
        <v>18.09</v>
      </c>
      <c r="J571" s="3">
        <f t="shared" si="191"/>
        <v>5969.7</v>
      </c>
      <c r="K571" s="3">
        <f t="shared" si="192"/>
        <v>2.5999999999999996</v>
      </c>
      <c r="L571" s="106">
        <f t="shared" si="193"/>
        <v>858</v>
      </c>
      <c r="N571" s="1">
        <v>15.94</v>
      </c>
      <c r="O571" s="1">
        <v>18.09</v>
      </c>
      <c r="P571" s="112">
        <f t="shared" si="177"/>
        <v>2.1500000000000004</v>
      </c>
    </row>
    <row r="572" spans="2:16" s="1" customFormat="1" ht="15" customHeight="1" x14ac:dyDescent="0.3">
      <c r="B572" s="4" t="s">
        <v>1946</v>
      </c>
      <c r="C572" s="4" t="s">
        <v>1947</v>
      </c>
      <c r="D572" s="3" t="s">
        <v>28</v>
      </c>
      <c r="E572" s="3">
        <v>133</v>
      </c>
      <c r="F572" s="3">
        <v>0</v>
      </c>
      <c r="G572" s="107">
        <v>40.729999999999997</v>
      </c>
      <c r="H572" s="107">
        <f t="shared" si="190"/>
        <v>0</v>
      </c>
      <c r="I572" s="3">
        <v>40.729999999999997</v>
      </c>
      <c r="J572" s="3">
        <f t="shared" si="191"/>
        <v>0</v>
      </c>
      <c r="K572" s="3">
        <f t="shared" si="192"/>
        <v>0</v>
      </c>
      <c r="L572" s="106">
        <f t="shared" si="193"/>
        <v>0</v>
      </c>
      <c r="N572" s="1">
        <v>42.03</v>
      </c>
      <c r="O572" s="1">
        <v>40.729999999999997</v>
      </c>
      <c r="P572" s="112">
        <f t="shared" si="177"/>
        <v>-1.3000000000000043</v>
      </c>
    </row>
    <row r="573" spans="2:16" s="1" customFormat="1" ht="15" customHeight="1" x14ac:dyDescent="0.3">
      <c r="B573" s="4" t="s">
        <v>1948</v>
      </c>
      <c r="C573" s="4" t="s">
        <v>1949</v>
      </c>
      <c r="D573" s="3" t="s">
        <v>28</v>
      </c>
      <c r="E573" s="3">
        <v>36</v>
      </c>
      <c r="F573" s="3">
        <v>231</v>
      </c>
      <c r="G573" s="107">
        <v>33.590000000000003</v>
      </c>
      <c r="H573" s="107">
        <f t="shared" si="190"/>
        <v>7759.29</v>
      </c>
      <c r="I573" s="3">
        <v>34.69</v>
      </c>
      <c r="J573" s="3">
        <f t="shared" si="191"/>
        <v>8013.39</v>
      </c>
      <c r="K573" s="3">
        <f t="shared" si="192"/>
        <v>1.0999999999999943</v>
      </c>
      <c r="L573" s="106">
        <f t="shared" si="193"/>
        <v>254.10000000000036</v>
      </c>
      <c r="N573" s="1">
        <v>34.89</v>
      </c>
      <c r="O573" s="1">
        <v>34.69</v>
      </c>
      <c r="P573" s="112">
        <f t="shared" si="177"/>
        <v>-0.20000000000000284</v>
      </c>
    </row>
    <row r="574" spans="2:16" s="1" customFormat="1" ht="15" customHeight="1" x14ac:dyDescent="0.3">
      <c r="B574" s="4" t="s">
        <v>1950</v>
      </c>
      <c r="C574" s="4" t="s">
        <v>1951</v>
      </c>
      <c r="D574" s="3" t="s">
        <v>28</v>
      </c>
      <c r="E574" s="3">
        <v>6</v>
      </c>
      <c r="F574" s="3">
        <v>0</v>
      </c>
      <c r="G574" s="107">
        <v>40.78</v>
      </c>
      <c r="H574" s="107">
        <f t="shared" si="190"/>
        <v>0</v>
      </c>
      <c r="I574" s="3">
        <v>40.78</v>
      </c>
      <c r="J574" s="3">
        <f t="shared" si="191"/>
        <v>0</v>
      </c>
      <c r="K574" s="3">
        <f t="shared" si="192"/>
        <v>0</v>
      </c>
      <c r="L574" s="106">
        <f t="shared" si="193"/>
        <v>0</v>
      </c>
      <c r="N574" s="1">
        <v>42.08</v>
      </c>
      <c r="O574" s="1">
        <v>40.78</v>
      </c>
      <c r="P574" s="112">
        <f t="shared" si="177"/>
        <v>-1.2999999999999972</v>
      </c>
    </row>
    <row r="575" spans="2:16" s="1" customFormat="1" ht="15" customHeight="1" x14ac:dyDescent="0.3">
      <c r="B575" s="4" t="s">
        <v>1952</v>
      </c>
      <c r="C575" s="4" t="s">
        <v>1844</v>
      </c>
      <c r="D575" s="3" t="s">
        <v>28</v>
      </c>
      <c r="E575" s="3">
        <v>114</v>
      </c>
      <c r="F575" s="3">
        <v>114</v>
      </c>
      <c r="G575" s="107">
        <v>40.880000000000003</v>
      </c>
      <c r="H575" s="107">
        <f t="shared" si="190"/>
        <v>4660.32</v>
      </c>
      <c r="I575" s="3">
        <v>42.18</v>
      </c>
      <c r="J575" s="3">
        <f t="shared" si="191"/>
        <v>4808.5200000000004</v>
      </c>
      <c r="K575" s="3">
        <f t="shared" si="192"/>
        <v>1.2999999999999972</v>
      </c>
      <c r="L575" s="106">
        <f t="shared" si="193"/>
        <v>148.20000000000073</v>
      </c>
      <c r="N575" s="1">
        <v>42.18</v>
      </c>
      <c r="O575" s="1">
        <v>42.18</v>
      </c>
      <c r="P575" s="112">
        <f t="shared" si="177"/>
        <v>0</v>
      </c>
    </row>
    <row r="576" spans="2:16" s="1" customFormat="1" ht="15" customHeight="1" x14ac:dyDescent="0.3">
      <c r="B576" s="4" t="s">
        <v>1953</v>
      </c>
      <c r="C576" s="4" t="s">
        <v>1954</v>
      </c>
      <c r="D576" s="3" t="s">
        <v>28</v>
      </c>
      <c r="E576" s="3">
        <v>25</v>
      </c>
      <c r="F576" s="3">
        <v>25</v>
      </c>
      <c r="G576" s="107">
        <v>34.89</v>
      </c>
      <c r="H576" s="107">
        <f t="shared" si="190"/>
        <v>872.25</v>
      </c>
      <c r="I576" s="3">
        <v>34.89</v>
      </c>
      <c r="J576" s="3">
        <f t="shared" si="191"/>
        <v>872.25</v>
      </c>
      <c r="K576" s="3">
        <f t="shared" si="192"/>
        <v>0</v>
      </c>
      <c r="L576" s="106">
        <f t="shared" si="193"/>
        <v>0</v>
      </c>
      <c r="N576" s="1">
        <v>36.19</v>
      </c>
      <c r="O576" s="1">
        <v>34.89</v>
      </c>
      <c r="P576" s="112">
        <f t="shared" si="177"/>
        <v>-1.2999999999999972</v>
      </c>
    </row>
    <row r="577" spans="2:16" s="1" customFormat="1" ht="15" customHeight="1" x14ac:dyDescent="0.3">
      <c r="B577" s="4" t="s">
        <v>1955</v>
      </c>
      <c r="C577" s="4" t="s">
        <v>1956</v>
      </c>
      <c r="D577" s="3" t="s">
        <v>28</v>
      </c>
      <c r="E577" s="3">
        <v>30</v>
      </c>
      <c r="F577" s="3">
        <v>30</v>
      </c>
      <c r="G577" s="107">
        <v>39.79</v>
      </c>
      <c r="H577" s="107">
        <f t="shared" si="190"/>
        <v>1193.7</v>
      </c>
      <c r="I577" s="3">
        <v>39.79</v>
      </c>
      <c r="J577" s="3">
        <f t="shared" si="191"/>
        <v>1193.7</v>
      </c>
      <c r="K577" s="3">
        <f t="shared" si="192"/>
        <v>0</v>
      </c>
      <c r="L577" s="106">
        <f t="shared" si="193"/>
        <v>0</v>
      </c>
      <c r="N577" s="1">
        <v>41.09</v>
      </c>
      <c r="O577" s="1">
        <v>39.79</v>
      </c>
      <c r="P577" s="112">
        <f t="shared" si="177"/>
        <v>-1.3000000000000043</v>
      </c>
    </row>
    <row r="578" spans="2:16" s="1" customFormat="1" ht="15" customHeight="1" x14ac:dyDescent="0.3">
      <c r="B578" s="4" t="s">
        <v>1957</v>
      </c>
      <c r="C578" s="4" t="s">
        <v>1846</v>
      </c>
      <c r="D578" s="3" t="s">
        <v>28</v>
      </c>
      <c r="E578" s="3">
        <v>114</v>
      </c>
      <c r="F578" s="3">
        <v>144</v>
      </c>
      <c r="G578" s="107">
        <v>47.39</v>
      </c>
      <c r="H578" s="107">
        <f t="shared" si="190"/>
        <v>6824.16</v>
      </c>
      <c r="I578" s="3">
        <v>47.39</v>
      </c>
      <c r="J578" s="3">
        <f t="shared" si="191"/>
        <v>6824.16</v>
      </c>
      <c r="K578" s="3">
        <f t="shared" si="192"/>
        <v>0</v>
      </c>
      <c r="L578" s="106">
        <f t="shared" si="193"/>
        <v>0</v>
      </c>
      <c r="N578" s="1">
        <v>48.69</v>
      </c>
      <c r="O578" s="1">
        <v>47.39</v>
      </c>
      <c r="P578" s="112">
        <f t="shared" si="177"/>
        <v>-1.2999999999999972</v>
      </c>
    </row>
    <row r="579" spans="2:16" s="1" customFormat="1" ht="15" customHeight="1" x14ac:dyDescent="0.3">
      <c r="B579" s="4" t="s">
        <v>1958</v>
      </c>
      <c r="C579" s="4" t="s">
        <v>1959</v>
      </c>
      <c r="D579" s="3" t="s">
        <v>28</v>
      </c>
      <c r="E579" s="3">
        <v>52</v>
      </c>
      <c r="F579" s="3">
        <v>237</v>
      </c>
      <c r="G579" s="107">
        <v>34.81</v>
      </c>
      <c r="H579" s="107">
        <f t="shared" si="190"/>
        <v>8249.9699999999993</v>
      </c>
      <c r="I579" s="3">
        <v>32.090000000000003</v>
      </c>
      <c r="J579" s="3">
        <f t="shared" si="191"/>
        <v>7605.33</v>
      </c>
      <c r="K579" s="3">
        <f t="shared" si="192"/>
        <v>-2.7199999999999989</v>
      </c>
      <c r="L579" s="106">
        <f t="shared" si="193"/>
        <v>-644.63999999999942</v>
      </c>
      <c r="N579" s="1">
        <v>36.11</v>
      </c>
      <c r="O579" s="1">
        <v>32.090000000000003</v>
      </c>
      <c r="P579" s="112">
        <f t="shared" si="177"/>
        <v>-4.019999999999996</v>
      </c>
    </row>
    <row r="580" spans="2:16" s="1" customFormat="1" ht="15" customHeight="1" x14ac:dyDescent="0.3">
      <c r="B580" s="4" t="s">
        <v>1960</v>
      </c>
      <c r="C580" s="4" t="s">
        <v>1961</v>
      </c>
      <c r="D580" s="3" t="s">
        <v>28</v>
      </c>
      <c r="E580" s="3">
        <v>63</v>
      </c>
      <c r="F580" s="3">
        <v>63</v>
      </c>
      <c r="G580" s="107">
        <v>39.299999999999997</v>
      </c>
      <c r="H580" s="107">
        <f t="shared" si="190"/>
        <v>2475.9</v>
      </c>
      <c r="I580" s="3">
        <v>39.299999999999997</v>
      </c>
      <c r="J580" s="3">
        <f t="shared" si="191"/>
        <v>2475.9</v>
      </c>
      <c r="K580" s="3">
        <f t="shared" si="192"/>
        <v>0</v>
      </c>
      <c r="L580" s="106">
        <f t="shared" si="193"/>
        <v>0</v>
      </c>
      <c r="N580" s="1">
        <v>40.6</v>
      </c>
      <c r="O580" s="1">
        <v>39.299999999999997</v>
      </c>
      <c r="P580" s="112">
        <f t="shared" si="177"/>
        <v>-1.3000000000000043</v>
      </c>
    </row>
    <row r="581" spans="2:16" s="1" customFormat="1" ht="15" customHeight="1" x14ac:dyDescent="0.3">
      <c r="B581" s="4" t="s">
        <v>1962</v>
      </c>
      <c r="C581" s="4" t="s">
        <v>1848</v>
      </c>
      <c r="D581" s="3" t="s">
        <v>28</v>
      </c>
      <c r="E581" s="3">
        <v>246</v>
      </c>
      <c r="F581" s="3">
        <v>0</v>
      </c>
      <c r="G581" s="107">
        <v>13.77</v>
      </c>
      <c r="H581" s="107">
        <f t="shared" si="190"/>
        <v>0</v>
      </c>
      <c r="I581" s="3">
        <v>12.13</v>
      </c>
      <c r="J581" s="3">
        <f t="shared" si="191"/>
        <v>0</v>
      </c>
      <c r="K581" s="3">
        <f t="shared" si="192"/>
        <v>-1.6399999999999988</v>
      </c>
      <c r="L581" s="106">
        <f t="shared" si="193"/>
        <v>0</v>
      </c>
      <c r="N581" s="1">
        <v>13.77</v>
      </c>
      <c r="O581" s="1">
        <v>12.13</v>
      </c>
      <c r="P581" s="112">
        <f t="shared" si="177"/>
        <v>-1.6399999999999988</v>
      </c>
    </row>
    <row r="582" spans="2:16" s="1" customFormat="1" ht="15" customHeight="1" x14ac:dyDescent="0.3">
      <c r="B582" s="4" t="s">
        <v>1963</v>
      </c>
      <c r="C582" s="4" t="s">
        <v>1964</v>
      </c>
      <c r="D582" s="3" t="s">
        <v>28</v>
      </c>
      <c r="E582" s="3">
        <v>12</v>
      </c>
      <c r="F582" s="3">
        <v>51</v>
      </c>
      <c r="G582" s="107">
        <v>43.19</v>
      </c>
      <c r="H582" s="107">
        <f t="shared" si="190"/>
        <v>2202.69</v>
      </c>
      <c r="I582" s="3">
        <v>43.19</v>
      </c>
      <c r="J582" s="3">
        <f t="shared" si="191"/>
        <v>2202.69</v>
      </c>
      <c r="K582" s="3">
        <f t="shared" si="192"/>
        <v>0</v>
      </c>
      <c r="L582" s="106">
        <f t="shared" si="193"/>
        <v>0</v>
      </c>
      <c r="N582" s="1">
        <v>44.49</v>
      </c>
      <c r="O582" s="1">
        <v>43.19</v>
      </c>
      <c r="P582" s="112">
        <f t="shared" si="177"/>
        <v>-1.3000000000000043</v>
      </c>
    </row>
    <row r="583" spans="2:16" s="1" customFormat="1" ht="15" customHeight="1" x14ac:dyDescent="0.3">
      <c r="B583" s="4" t="s">
        <v>1965</v>
      </c>
      <c r="C583" s="4" t="s">
        <v>1966</v>
      </c>
      <c r="D583" s="3" t="s">
        <v>28</v>
      </c>
      <c r="E583" s="3">
        <v>36</v>
      </c>
      <c r="F583" s="3">
        <v>430</v>
      </c>
      <c r="G583" s="107">
        <v>40.68</v>
      </c>
      <c r="H583" s="107">
        <f t="shared" si="190"/>
        <v>17492.400000000001</v>
      </c>
      <c r="I583" s="3">
        <v>40.68</v>
      </c>
      <c r="J583" s="3">
        <f t="shared" si="191"/>
        <v>17492.400000000001</v>
      </c>
      <c r="K583" s="3">
        <f t="shared" si="192"/>
        <v>0</v>
      </c>
      <c r="L583" s="106">
        <f t="shared" si="193"/>
        <v>0</v>
      </c>
      <c r="N583" s="1">
        <v>41.98</v>
      </c>
      <c r="O583" s="1">
        <v>40.68</v>
      </c>
      <c r="P583" s="112">
        <f t="shared" si="177"/>
        <v>-1.2999999999999972</v>
      </c>
    </row>
    <row r="584" spans="2:16" s="1" customFormat="1" ht="15" customHeight="1" x14ac:dyDescent="0.3">
      <c r="B584" s="4" t="s">
        <v>1967</v>
      </c>
      <c r="C584" s="4" t="s">
        <v>1968</v>
      </c>
      <c r="D584" s="3" t="s">
        <v>28</v>
      </c>
      <c r="E584" s="3">
        <v>18</v>
      </c>
      <c r="F584" s="3">
        <v>18</v>
      </c>
      <c r="G584" s="107">
        <v>48.68</v>
      </c>
      <c r="H584" s="107">
        <f t="shared" si="190"/>
        <v>876.24</v>
      </c>
      <c r="I584" s="3">
        <v>48.68</v>
      </c>
      <c r="J584" s="3">
        <f t="shared" si="191"/>
        <v>876.24</v>
      </c>
      <c r="K584" s="3">
        <f t="shared" si="192"/>
        <v>0</v>
      </c>
      <c r="L584" s="106">
        <f t="shared" si="193"/>
        <v>0</v>
      </c>
      <c r="N584" s="1">
        <v>49.98</v>
      </c>
      <c r="O584" s="1">
        <v>48.68</v>
      </c>
      <c r="P584" s="112">
        <f t="shared" si="177"/>
        <v>-1.2999999999999972</v>
      </c>
    </row>
    <row r="585" spans="2:16" s="1" customFormat="1" ht="15" customHeight="1" x14ac:dyDescent="0.3">
      <c r="B585" s="4" t="s">
        <v>1969</v>
      </c>
      <c r="C585" s="4" t="s">
        <v>1970</v>
      </c>
      <c r="D585" s="3" t="s">
        <v>28</v>
      </c>
      <c r="E585" s="3">
        <v>22</v>
      </c>
      <c r="F585" s="3">
        <v>22</v>
      </c>
      <c r="G585" s="107">
        <v>33.39</v>
      </c>
      <c r="H585" s="107">
        <f t="shared" si="190"/>
        <v>734.58</v>
      </c>
      <c r="I585" s="3">
        <v>33.39</v>
      </c>
      <c r="J585" s="3">
        <f t="shared" si="191"/>
        <v>734.58</v>
      </c>
      <c r="K585" s="3">
        <f t="shared" si="192"/>
        <v>0</v>
      </c>
      <c r="L585" s="106">
        <f t="shared" si="193"/>
        <v>0</v>
      </c>
      <c r="N585" s="1">
        <v>34.69</v>
      </c>
      <c r="O585" s="1">
        <v>33.39</v>
      </c>
      <c r="P585" s="112">
        <f t="shared" si="177"/>
        <v>-1.2999999999999972</v>
      </c>
    </row>
    <row r="586" spans="2:16" s="1" customFormat="1" ht="15" customHeight="1" x14ac:dyDescent="0.3">
      <c r="B586" s="4" t="s">
        <v>1971</v>
      </c>
      <c r="C586" s="4" t="s">
        <v>1972</v>
      </c>
      <c r="D586" s="3" t="s">
        <v>28</v>
      </c>
      <c r="E586" s="3">
        <v>50</v>
      </c>
      <c r="F586" s="3">
        <v>106</v>
      </c>
      <c r="G586" s="107">
        <v>35.4</v>
      </c>
      <c r="H586" s="107">
        <f t="shared" si="190"/>
        <v>3752.4</v>
      </c>
      <c r="I586" s="3">
        <v>35.4</v>
      </c>
      <c r="J586" s="3">
        <f t="shared" si="191"/>
        <v>3752.4</v>
      </c>
      <c r="K586" s="3">
        <f t="shared" si="192"/>
        <v>0</v>
      </c>
      <c r="L586" s="106">
        <f t="shared" si="193"/>
        <v>0</v>
      </c>
      <c r="N586" s="1">
        <v>36.700000000000003</v>
      </c>
      <c r="O586" s="1">
        <v>35.4</v>
      </c>
      <c r="P586" s="112">
        <f t="shared" si="177"/>
        <v>-1.3000000000000043</v>
      </c>
    </row>
    <row r="587" spans="2:16" s="1" customFormat="1" ht="15" customHeight="1" x14ac:dyDescent="0.3">
      <c r="B587" s="4" t="s">
        <v>1973</v>
      </c>
      <c r="C587" s="4" t="s">
        <v>1974</v>
      </c>
      <c r="D587" s="3" t="s">
        <v>28</v>
      </c>
      <c r="E587" s="3">
        <v>24</v>
      </c>
      <c r="F587" s="3">
        <v>24</v>
      </c>
      <c r="G587" s="107">
        <v>36.700000000000003</v>
      </c>
      <c r="H587" s="107">
        <f t="shared" si="190"/>
        <v>880.8</v>
      </c>
      <c r="I587" s="3">
        <v>36.700000000000003</v>
      </c>
      <c r="J587" s="3">
        <f t="shared" si="191"/>
        <v>880.8</v>
      </c>
      <c r="K587" s="3">
        <f t="shared" si="192"/>
        <v>0</v>
      </c>
      <c r="L587" s="106">
        <f t="shared" si="193"/>
        <v>0</v>
      </c>
      <c r="N587" s="1">
        <v>38</v>
      </c>
      <c r="O587" s="1">
        <v>36.700000000000003</v>
      </c>
      <c r="P587" s="112">
        <f t="shared" si="177"/>
        <v>-1.2999999999999972</v>
      </c>
    </row>
    <row r="588" spans="2:16" s="1" customFormat="1" ht="15" customHeight="1" x14ac:dyDescent="0.3">
      <c r="B588" s="4" t="s">
        <v>1975</v>
      </c>
      <c r="C588" s="4" t="s">
        <v>1976</v>
      </c>
      <c r="D588" s="3" t="s">
        <v>28</v>
      </c>
      <c r="E588" s="3">
        <v>12</v>
      </c>
      <c r="F588" s="3">
        <v>12</v>
      </c>
      <c r="G588" s="107">
        <v>80.290000000000006</v>
      </c>
      <c r="H588" s="107">
        <f t="shared" si="190"/>
        <v>963.48</v>
      </c>
      <c r="I588" s="3">
        <v>80.290000000000006</v>
      </c>
      <c r="J588" s="3">
        <f t="shared" si="191"/>
        <v>963.48</v>
      </c>
      <c r="K588" s="3">
        <f t="shared" si="192"/>
        <v>0</v>
      </c>
      <c r="L588" s="106">
        <f t="shared" si="193"/>
        <v>0</v>
      </c>
      <c r="N588" s="1">
        <v>80.819999999999993</v>
      </c>
      <c r="O588" s="1">
        <v>80.290000000000006</v>
      </c>
      <c r="P588" s="112">
        <f t="shared" si="177"/>
        <v>-0.52999999999998693</v>
      </c>
    </row>
    <row r="589" spans="2:16" s="1" customFormat="1" ht="15" customHeight="1" x14ac:dyDescent="0.3">
      <c r="B589" s="4" t="s">
        <v>1977</v>
      </c>
      <c r="C589" s="4" t="s">
        <v>1978</v>
      </c>
      <c r="D589" s="3" t="s">
        <v>28</v>
      </c>
      <c r="E589" s="3">
        <v>73</v>
      </c>
      <c r="F589" s="3">
        <v>73</v>
      </c>
      <c r="G589" s="107">
        <v>185.29</v>
      </c>
      <c r="H589" s="107">
        <f t="shared" si="190"/>
        <v>13526.17</v>
      </c>
      <c r="I589" s="3">
        <v>185.29</v>
      </c>
      <c r="J589" s="3">
        <f t="shared" si="191"/>
        <v>13526.17</v>
      </c>
      <c r="K589" s="3">
        <f t="shared" si="192"/>
        <v>0</v>
      </c>
      <c r="L589" s="106">
        <f t="shared" si="193"/>
        <v>0</v>
      </c>
      <c r="N589" s="1">
        <v>185.82</v>
      </c>
      <c r="O589" s="1">
        <v>185.29</v>
      </c>
      <c r="P589" s="112">
        <f t="shared" si="177"/>
        <v>-0.53000000000000114</v>
      </c>
    </row>
    <row r="590" spans="2:16" s="1" customFormat="1" ht="15" customHeight="1" x14ac:dyDescent="0.3">
      <c r="B590" s="4" t="s">
        <v>1979</v>
      </c>
      <c r="C590" s="4" t="s">
        <v>1980</v>
      </c>
      <c r="D590" s="3" t="s">
        <v>28</v>
      </c>
      <c r="E590" s="3">
        <v>24</v>
      </c>
      <c r="F590" s="3">
        <v>79</v>
      </c>
      <c r="G590" s="107">
        <v>135.04</v>
      </c>
      <c r="H590" s="107">
        <f t="shared" si="190"/>
        <v>10668.16</v>
      </c>
      <c r="I590" s="3">
        <v>135.04</v>
      </c>
      <c r="J590" s="3">
        <f t="shared" si="191"/>
        <v>10668.16</v>
      </c>
      <c r="K590" s="3">
        <f t="shared" si="192"/>
        <v>0</v>
      </c>
      <c r="L590" s="106">
        <f t="shared" si="193"/>
        <v>0</v>
      </c>
      <c r="N590" s="1">
        <v>135.57</v>
      </c>
      <c r="O590" s="1">
        <v>135.04</v>
      </c>
      <c r="P590" s="112">
        <f t="shared" si="177"/>
        <v>-0.53000000000000114</v>
      </c>
    </row>
    <row r="591" spans="2:16" s="1" customFormat="1" ht="15" customHeight="1" x14ac:dyDescent="0.3">
      <c r="B591" s="4" t="s">
        <v>1981</v>
      </c>
      <c r="C591" s="4" t="s">
        <v>1982</v>
      </c>
      <c r="D591" s="3" t="s">
        <v>28</v>
      </c>
      <c r="E591" s="3">
        <v>4</v>
      </c>
      <c r="F591" s="3">
        <v>4</v>
      </c>
      <c r="G591" s="107">
        <v>75.040000000000006</v>
      </c>
      <c r="H591" s="107">
        <f t="shared" si="190"/>
        <v>300.16000000000003</v>
      </c>
      <c r="I591" s="3">
        <v>75.040000000000006</v>
      </c>
      <c r="J591" s="3">
        <f t="shared" si="191"/>
        <v>300.16000000000003</v>
      </c>
      <c r="K591" s="3">
        <f t="shared" si="192"/>
        <v>0</v>
      </c>
      <c r="L591" s="106">
        <f t="shared" si="193"/>
        <v>0</v>
      </c>
      <c r="N591" s="1">
        <v>75.569999999999993</v>
      </c>
      <c r="O591" s="1">
        <v>75.040000000000006</v>
      </c>
      <c r="P591" s="112">
        <f t="shared" si="177"/>
        <v>-0.52999999999998693</v>
      </c>
    </row>
    <row r="592" spans="2:16" s="1" customFormat="1" ht="15" customHeight="1" x14ac:dyDescent="0.3">
      <c r="B592" s="4" t="s">
        <v>1983</v>
      </c>
      <c r="C592" s="4" t="s">
        <v>1984</v>
      </c>
      <c r="D592" s="3" t="s">
        <v>28</v>
      </c>
      <c r="E592" s="3">
        <v>4</v>
      </c>
      <c r="F592" s="3">
        <v>4</v>
      </c>
      <c r="G592" s="107">
        <v>80.040000000000006</v>
      </c>
      <c r="H592" s="107">
        <f t="shared" si="190"/>
        <v>320.16000000000003</v>
      </c>
      <c r="I592" s="3">
        <v>80.040000000000006</v>
      </c>
      <c r="J592" s="3">
        <f t="shared" si="191"/>
        <v>320.16000000000003</v>
      </c>
      <c r="K592" s="3">
        <f t="shared" si="192"/>
        <v>0</v>
      </c>
      <c r="L592" s="106">
        <f t="shared" si="193"/>
        <v>0</v>
      </c>
      <c r="N592" s="1">
        <v>80.569999999999993</v>
      </c>
      <c r="O592" s="1">
        <v>80.040000000000006</v>
      </c>
      <c r="P592" s="112">
        <f t="shared" ref="P592:P655" si="194">+O592-N592</f>
        <v>-0.52999999999998693</v>
      </c>
    </row>
    <row r="593" spans="2:16" s="1" customFormat="1" ht="15" customHeight="1" x14ac:dyDescent="0.3">
      <c r="B593" s="4" t="s">
        <v>1985</v>
      </c>
      <c r="C593" s="4" t="s">
        <v>1986</v>
      </c>
      <c r="D593" s="3" t="s">
        <v>28</v>
      </c>
      <c r="E593" s="3">
        <v>20</v>
      </c>
      <c r="F593" s="3">
        <v>20</v>
      </c>
      <c r="G593" s="107">
        <v>85.04</v>
      </c>
      <c r="H593" s="107">
        <f t="shared" si="190"/>
        <v>1700.8</v>
      </c>
      <c r="I593" s="3">
        <v>85.04</v>
      </c>
      <c r="J593" s="3">
        <f t="shared" si="191"/>
        <v>1700.8</v>
      </c>
      <c r="K593" s="3">
        <f t="shared" si="192"/>
        <v>0</v>
      </c>
      <c r="L593" s="106">
        <f t="shared" si="193"/>
        <v>0</v>
      </c>
      <c r="N593" s="1">
        <v>85.57</v>
      </c>
      <c r="O593" s="1">
        <v>85.04</v>
      </c>
      <c r="P593" s="112">
        <f t="shared" si="194"/>
        <v>-0.52999999999998693</v>
      </c>
    </row>
    <row r="594" spans="2:16" s="1" customFormat="1" ht="15" customHeight="1" x14ac:dyDescent="0.3">
      <c r="B594" s="4" t="s">
        <v>1987</v>
      </c>
      <c r="C594" s="4" t="s">
        <v>1988</v>
      </c>
      <c r="D594" s="3" t="s">
        <v>28</v>
      </c>
      <c r="E594" s="3">
        <v>24</v>
      </c>
      <c r="F594" s="3">
        <v>40</v>
      </c>
      <c r="G594" s="107">
        <v>217.24</v>
      </c>
      <c r="H594" s="107">
        <f t="shared" si="190"/>
        <v>8689.6</v>
      </c>
      <c r="I594" s="3">
        <v>217.24</v>
      </c>
      <c r="J594" s="3">
        <f t="shared" si="191"/>
        <v>8689.6</v>
      </c>
      <c r="K594" s="3">
        <f t="shared" si="192"/>
        <v>0</v>
      </c>
      <c r="L594" s="106">
        <f t="shared" si="193"/>
        <v>0</v>
      </c>
      <c r="N594" s="1">
        <v>217.88</v>
      </c>
      <c r="O594" s="1">
        <v>217.24</v>
      </c>
      <c r="P594" s="112">
        <f t="shared" si="194"/>
        <v>-0.63999999999998636</v>
      </c>
    </row>
    <row r="595" spans="2:16" s="1" customFormat="1" ht="15" customHeight="1" x14ac:dyDescent="0.3">
      <c r="B595" s="4" t="s">
        <v>1989</v>
      </c>
      <c r="C595" s="4" t="s">
        <v>1990</v>
      </c>
      <c r="D595" s="3" t="s">
        <v>28</v>
      </c>
      <c r="E595" s="3">
        <v>24</v>
      </c>
      <c r="F595" s="3">
        <v>0</v>
      </c>
      <c r="G595" s="107">
        <v>22.6</v>
      </c>
      <c r="H595" s="107">
        <f t="shared" si="190"/>
        <v>0</v>
      </c>
      <c r="I595" s="3">
        <v>20.96</v>
      </c>
      <c r="J595" s="3">
        <f t="shared" si="191"/>
        <v>0</v>
      </c>
      <c r="K595" s="3">
        <f t="shared" si="192"/>
        <v>-1.6400000000000006</v>
      </c>
      <c r="L595" s="106">
        <f t="shared" si="193"/>
        <v>0</v>
      </c>
      <c r="N595" s="1">
        <v>22.95</v>
      </c>
      <c r="O595" s="1">
        <v>20.96</v>
      </c>
      <c r="P595" s="112">
        <f t="shared" si="194"/>
        <v>-1.9899999999999984</v>
      </c>
    </row>
    <row r="596" spans="2:16" s="1" customFormat="1" ht="15" customHeight="1" x14ac:dyDescent="0.3">
      <c r="B596" s="4" t="s">
        <v>1991</v>
      </c>
      <c r="C596" s="4" t="s">
        <v>1992</v>
      </c>
      <c r="D596" s="3" t="s">
        <v>28</v>
      </c>
      <c r="E596" s="3">
        <v>8</v>
      </c>
      <c r="F596" s="3">
        <v>8</v>
      </c>
      <c r="G596" s="107">
        <v>124.43</v>
      </c>
      <c r="H596" s="107">
        <f t="shared" si="190"/>
        <v>995.44</v>
      </c>
      <c r="I596" s="3">
        <v>124.43</v>
      </c>
      <c r="J596" s="3">
        <f t="shared" si="191"/>
        <v>995.44</v>
      </c>
      <c r="K596" s="3">
        <f t="shared" si="192"/>
        <v>0</v>
      </c>
      <c r="L596" s="106">
        <f t="shared" si="193"/>
        <v>0</v>
      </c>
      <c r="N596" s="1">
        <v>124.96</v>
      </c>
      <c r="O596" s="1">
        <v>124.43</v>
      </c>
      <c r="P596" s="112">
        <f t="shared" si="194"/>
        <v>-0.52999999999998693</v>
      </c>
    </row>
    <row r="597" spans="2:16" s="1" customFormat="1" ht="15" customHeight="1" x14ac:dyDescent="0.3">
      <c r="B597" s="4" t="s">
        <v>1993</v>
      </c>
      <c r="C597" s="4" t="s">
        <v>1994</v>
      </c>
      <c r="D597" s="3" t="s">
        <v>28</v>
      </c>
      <c r="E597" s="3">
        <v>12</v>
      </c>
      <c r="F597" s="3">
        <v>0</v>
      </c>
      <c r="G597" s="107">
        <v>246.06</v>
      </c>
      <c r="H597" s="107">
        <f t="shared" si="190"/>
        <v>0</v>
      </c>
      <c r="I597" s="3">
        <v>246.06</v>
      </c>
      <c r="J597" s="3">
        <f t="shared" si="191"/>
        <v>0</v>
      </c>
      <c r="K597" s="3">
        <f t="shared" si="192"/>
        <v>0</v>
      </c>
      <c r="L597" s="106">
        <f t="shared" si="193"/>
        <v>0</v>
      </c>
      <c r="N597" s="1">
        <v>246.59</v>
      </c>
      <c r="O597" s="1">
        <v>246.06</v>
      </c>
      <c r="P597" s="112">
        <f t="shared" si="194"/>
        <v>-0.53000000000000114</v>
      </c>
    </row>
    <row r="598" spans="2:16" s="1" customFormat="1" ht="15" customHeight="1" x14ac:dyDescent="0.3">
      <c r="B598" s="4" t="s">
        <v>1995</v>
      </c>
      <c r="C598" s="4" t="s">
        <v>1996</v>
      </c>
      <c r="D598" s="3" t="s">
        <v>28</v>
      </c>
      <c r="E598" s="3">
        <v>6</v>
      </c>
      <c r="F598" s="3">
        <v>6</v>
      </c>
      <c r="G598" s="107">
        <v>189.82</v>
      </c>
      <c r="H598" s="107">
        <f t="shared" si="190"/>
        <v>1138.92</v>
      </c>
      <c r="I598" s="3">
        <v>189.82</v>
      </c>
      <c r="J598" s="3">
        <f t="shared" si="191"/>
        <v>1138.92</v>
      </c>
      <c r="K598" s="3">
        <f t="shared" si="192"/>
        <v>0</v>
      </c>
      <c r="L598" s="106">
        <f t="shared" si="193"/>
        <v>0</v>
      </c>
      <c r="N598" s="1">
        <v>190.78</v>
      </c>
      <c r="O598" s="1">
        <v>189.82</v>
      </c>
      <c r="P598" s="112">
        <f t="shared" si="194"/>
        <v>-0.96000000000000796</v>
      </c>
    </row>
    <row r="599" spans="2:16" s="1" customFormat="1" ht="15" customHeight="1" x14ac:dyDescent="0.3">
      <c r="B599" s="4" t="s">
        <v>1997</v>
      </c>
      <c r="C599" s="4" t="s">
        <v>1998</v>
      </c>
      <c r="D599" s="3" t="s">
        <v>28</v>
      </c>
      <c r="E599" s="3">
        <v>968</v>
      </c>
      <c r="F599" s="3">
        <v>0</v>
      </c>
      <c r="G599" s="107">
        <v>9.06</v>
      </c>
      <c r="H599" s="107">
        <f t="shared" si="190"/>
        <v>0</v>
      </c>
      <c r="I599" s="3">
        <v>9.06</v>
      </c>
      <c r="J599" s="3">
        <f t="shared" si="191"/>
        <v>0</v>
      </c>
      <c r="K599" s="3">
        <f t="shared" si="192"/>
        <v>0</v>
      </c>
      <c r="L599" s="106">
        <f t="shared" si="193"/>
        <v>0</v>
      </c>
      <c r="N599" s="1">
        <v>9.25</v>
      </c>
      <c r="O599" s="1">
        <v>9.06</v>
      </c>
      <c r="P599" s="112">
        <f t="shared" si="194"/>
        <v>-0.1899999999999995</v>
      </c>
    </row>
    <row r="600" spans="2:16" s="1" customFormat="1" ht="15" customHeight="1" x14ac:dyDescent="0.3">
      <c r="B600" s="4" t="s">
        <v>1999</v>
      </c>
      <c r="C600" s="4" t="s">
        <v>2000</v>
      </c>
      <c r="D600" s="3" t="s">
        <v>28</v>
      </c>
      <c r="E600" s="3">
        <v>48</v>
      </c>
      <c r="F600" s="3">
        <v>0</v>
      </c>
      <c r="G600" s="107">
        <v>11.06</v>
      </c>
      <c r="H600" s="107">
        <f t="shared" si="190"/>
        <v>0</v>
      </c>
      <c r="I600" s="3">
        <v>11.06</v>
      </c>
      <c r="J600" s="3">
        <f t="shared" si="191"/>
        <v>0</v>
      </c>
      <c r="K600" s="3">
        <f t="shared" si="192"/>
        <v>0</v>
      </c>
      <c r="L600" s="106">
        <f t="shared" si="193"/>
        <v>0</v>
      </c>
      <c r="N600" s="1">
        <v>11.25</v>
      </c>
      <c r="O600" s="1">
        <v>11.06</v>
      </c>
      <c r="P600" s="112">
        <f t="shared" si="194"/>
        <v>-0.1899999999999995</v>
      </c>
    </row>
    <row r="601" spans="2:16" s="1" customFormat="1" ht="15" customHeight="1" x14ac:dyDescent="0.3">
      <c r="B601" s="4" t="s">
        <v>2001</v>
      </c>
      <c r="C601" s="4" t="s">
        <v>2002</v>
      </c>
      <c r="D601" s="3" t="s">
        <v>28</v>
      </c>
      <c r="E601" s="3">
        <v>462</v>
      </c>
      <c r="F601" s="3">
        <v>0</v>
      </c>
      <c r="G601" s="107">
        <v>22.41</v>
      </c>
      <c r="H601" s="107">
        <f t="shared" si="190"/>
        <v>0</v>
      </c>
      <c r="I601" s="3">
        <v>22.41</v>
      </c>
      <c r="J601" s="3">
        <f t="shared" si="191"/>
        <v>0</v>
      </c>
      <c r="K601" s="3">
        <f t="shared" si="192"/>
        <v>0</v>
      </c>
      <c r="L601" s="106">
        <f t="shared" si="193"/>
        <v>0</v>
      </c>
      <c r="N601" s="1">
        <v>22.68</v>
      </c>
      <c r="O601" s="1">
        <v>22.41</v>
      </c>
      <c r="P601" s="112">
        <f t="shared" si="194"/>
        <v>-0.26999999999999957</v>
      </c>
    </row>
    <row r="602" spans="2:16" s="1" customFormat="1" ht="15" customHeight="1" x14ac:dyDescent="0.3">
      <c r="B602" s="4" t="s">
        <v>8175</v>
      </c>
      <c r="C602" s="4" t="s">
        <v>8369</v>
      </c>
      <c r="D602" s="3" t="s">
        <v>25</v>
      </c>
      <c r="E602" s="3">
        <v>3418.44</v>
      </c>
      <c r="F602" s="3">
        <v>3418.44</v>
      </c>
      <c r="G602" s="107">
        <v>5.31</v>
      </c>
      <c r="H602" s="107">
        <f t="shared" si="190"/>
        <v>18151.919999999998</v>
      </c>
      <c r="I602" s="3">
        <v>5.31</v>
      </c>
      <c r="J602" s="3">
        <f t="shared" si="191"/>
        <v>18151.919999999998</v>
      </c>
      <c r="K602" s="3">
        <f t="shared" si="192"/>
        <v>0</v>
      </c>
      <c r="L602" s="106">
        <f t="shared" si="193"/>
        <v>0</v>
      </c>
      <c r="O602" s="1">
        <v>5.31</v>
      </c>
      <c r="P602" s="112">
        <f t="shared" si="194"/>
        <v>5.31</v>
      </c>
    </row>
    <row r="603" spans="2:16" s="1" customFormat="1" ht="15" customHeight="1" x14ac:dyDescent="0.3">
      <c r="B603" s="4" t="s">
        <v>8176</v>
      </c>
      <c r="C603" s="4" t="s">
        <v>7922</v>
      </c>
      <c r="D603" s="3" t="s">
        <v>28</v>
      </c>
      <c r="E603" s="3">
        <v>1200</v>
      </c>
      <c r="F603" s="3">
        <v>1200</v>
      </c>
      <c r="G603" s="107">
        <v>48.23</v>
      </c>
      <c r="H603" s="107">
        <f t="shared" si="190"/>
        <v>57876</v>
      </c>
      <c r="I603" s="3">
        <v>48.23</v>
      </c>
      <c r="J603" s="3">
        <f t="shared" si="191"/>
        <v>57876</v>
      </c>
      <c r="K603" s="3">
        <f t="shared" si="192"/>
        <v>0</v>
      </c>
      <c r="L603" s="106">
        <f t="shared" si="193"/>
        <v>0</v>
      </c>
      <c r="O603" s="1">
        <v>48.23</v>
      </c>
      <c r="P603" s="112">
        <f t="shared" si="194"/>
        <v>48.23</v>
      </c>
    </row>
    <row r="604" spans="2:16" s="1" customFormat="1" ht="15" customHeight="1" x14ac:dyDescent="0.3">
      <c r="B604" s="4" t="s">
        <v>8177</v>
      </c>
      <c r="C604" s="4" t="s">
        <v>8178</v>
      </c>
      <c r="D604" s="3" t="s">
        <v>28</v>
      </c>
      <c r="E604" s="3">
        <v>50</v>
      </c>
      <c r="F604" s="3">
        <v>50</v>
      </c>
      <c r="G604" s="107">
        <v>51.33</v>
      </c>
      <c r="H604" s="107">
        <f t="shared" si="190"/>
        <v>2566.5</v>
      </c>
      <c r="I604" s="3">
        <v>51.33</v>
      </c>
      <c r="J604" s="3">
        <f t="shared" si="191"/>
        <v>2566.5</v>
      </c>
      <c r="K604" s="3">
        <f t="shared" si="192"/>
        <v>0</v>
      </c>
      <c r="L604" s="106">
        <f t="shared" si="193"/>
        <v>0</v>
      </c>
      <c r="O604" s="1">
        <v>51.33</v>
      </c>
      <c r="P604" s="112">
        <f t="shared" si="194"/>
        <v>51.33</v>
      </c>
    </row>
    <row r="605" spans="2:16" s="1" customFormat="1" ht="15" customHeight="1" x14ac:dyDescent="0.3">
      <c r="B605" s="4" t="s">
        <v>8179</v>
      </c>
      <c r="C605" s="4" t="s">
        <v>8180</v>
      </c>
      <c r="D605" s="3" t="s">
        <v>28</v>
      </c>
      <c r="E605" s="3">
        <v>520</v>
      </c>
      <c r="F605" s="3">
        <v>520</v>
      </c>
      <c r="G605" s="107">
        <v>55.73</v>
      </c>
      <c r="H605" s="107">
        <f t="shared" si="190"/>
        <v>28979.599999999999</v>
      </c>
      <c r="I605" s="3">
        <v>55.73</v>
      </c>
      <c r="J605" s="3">
        <f t="shared" si="191"/>
        <v>28979.599999999999</v>
      </c>
      <c r="K605" s="3">
        <f t="shared" si="192"/>
        <v>0</v>
      </c>
      <c r="L605" s="106">
        <f t="shared" si="193"/>
        <v>0</v>
      </c>
      <c r="O605" s="1">
        <v>55.73</v>
      </c>
      <c r="P605" s="112">
        <f t="shared" si="194"/>
        <v>55.73</v>
      </c>
    </row>
    <row r="606" spans="2:16" s="1" customFormat="1" ht="15" customHeight="1" x14ac:dyDescent="0.3">
      <c r="B606" s="4" t="s">
        <v>8181</v>
      </c>
      <c r="C606" s="4" t="s">
        <v>8182</v>
      </c>
      <c r="D606" s="3" t="s">
        <v>28</v>
      </c>
      <c r="E606" s="3">
        <v>1</v>
      </c>
      <c r="F606" s="3">
        <v>1</v>
      </c>
      <c r="G606" s="107">
        <v>38.93</v>
      </c>
      <c r="H606" s="107">
        <f t="shared" si="190"/>
        <v>38.93</v>
      </c>
      <c r="I606" s="3">
        <v>38.93</v>
      </c>
      <c r="J606" s="3">
        <f t="shared" si="191"/>
        <v>38.93</v>
      </c>
      <c r="K606" s="3">
        <f t="shared" si="192"/>
        <v>0</v>
      </c>
      <c r="L606" s="106">
        <f t="shared" si="193"/>
        <v>0</v>
      </c>
      <c r="O606" s="1">
        <v>38.93</v>
      </c>
      <c r="P606" s="112">
        <f t="shared" si="194"/>
        <v>38.93</v>
      </c>
    </row>
    <row r="607" spans="2:16" s="1" customFormat="1" ht="15" customHeight="1" x14ac:dyDescent="0.3">
      <c r="B607" s="4" t="s">
        <v>8183</v>
      </c>
      <c r="C607" s="4" t="s">
        <v>8184</v>
      </c>
      <c r="D607" s="3" t="s">
        <v>28</v>
      </c>
      <c r="E607" s="3">
        <v>2</v>
      </c>
      <c r="F607" s="3">
        <v>2</v>
      </c>
      <c r="G607" s="107">
        <v>508.63</v>
      </c>
      <c r="H607" s="107">
        <f t="shared" si="190"/>
        <v>1017.26</v>
      </c>
      <c r="I607" s="3">
        <v>508.63</v>
      </c>
      <c r="J607" s="3">
        <f t="shared" si="191"/>
        <v>1017.26</v>
      </c>
      <c r="K607" s="3">
        <f t="shared" si="192"/>
        <v>0</v>
      </c>
      <c r="L607" s="106">
        <f t="shared" si="193"/>
        <v>0</v>
      </c>
      <c r="O607" s="1">
        <v>508.63</v>
      </c>
      <c r="P607" s="112">
        <f t="shared" si="194"/>
        <v>508.63</v>
      </c>
    </row>
    <row r="608" spans="2:16" s="1" customFormat="1" ht="15" customHeight="1" x14ac:dyDescent="0.3">
      <c r="B608" s="4" t="s">
        <v>8185</v>
      </c>
      <c r="C608" s="4" t="s">
        <v>8186</v>
      </c>
      <c r="D608" s="3" t="s">
        <v>28</v>
      </c>
      <c r="E608" s="3">
        <v>1</v>
      </c>
      <c r="F608" s="3">
        <v>1</v>
      </c>
      <c r="G608" s="107">
        <v>398.63</v>
      </c>
      <c r="H608" s="107">
        <f t="shared" si="190"/>
        <v>398.63</v>
      </c>
      <c r="I608" s="3">
        <v>398.63</v>
      </c>
      <c r="J608" s="3">
        <f t="shared" si="191"/>
        <v>398.63</v>
      </c>
      <c r="K608" s="3">
        <f t="shared" si="192"/>
        <v>0</v>
      </c>
      <c r="L608" s="106">
        <f t="shared" si="193"/>
        <v>0</v>
      </c>
      <c r="O608" s="1">
        <v>398.63</v>
      </c>
      <c r="P608" s="112">
        <f t="shared" si="194"/>
        <v>398.63</v>
      </c>
    </row>
    <row r="609" spans="2:16" s="1" customFormat="1" ht="15" customHeight="1" x14ac:dyDescent="0.3">
      <c r="B609" s="4" t="s">
        <v>8187</v>
      </c>
      <c r="C609" s="4" t="s">
        <v>8598</v>
      </c>
      <c r="D609" s="3" t="s">
        <v>28</v>
      </c>
      <c r="E609" s="3">
        <v>24</v>
      </c>
      <c r="F609" s="3">
        <v>24</v>
      </c>
      <c r="G609" s="107">
        <v>598.63</v>
      </c>
      <c r="H609" s="107">
        <f t="shared" si="190"/>
        <v>14367.12</v>
      </c>
      <c r="I609" s="3">
        <v>598.63</v>
      </c>
      <c r="J609" s="3">
        <f t="shared" si="191"/>
        <v>14367.12</v>
      </c>
      <c r="K609" s="3">
        <f t="shared" si="192"/>
        <v>0</v>
      </c>
      <c r="L609" s="106">
        <f t="shared" si="193"/>
        <v>0</v>
      </c>
      <c r="O609" s="1">
        <v>598.63</v>
      </c>
      <c r="P609" s="112">
        <f t="shared" si="194"/>
        <v>598.63</v>
      </c>
    </row>
    <row r="610" spans="2:16" s="1" customFormat="1" ht="15" customHeight="1" x14ac:dyDescent="0.3">
      <c r="B610" s="4" t="s">
        <v>8188</v>
      </c>
      <c r="C610" s="4" t="s">
        <v>8189</v>
      </c>
      <c r="D610" s="3" t="s">
        <v>28</v>
      </c>
      <c r="E610" s="3">
        <v>211</v>
      </c>
      <c r="F610" s="3">
        <v>211</v>
      </c>
      <c r="G610" s="107">
        <v>41.6</v>
      </c>
      <c r="H610" s="107">
        <f t="shared" si="190"/>
        <v>8777.6</v>
      </c>
      <c r="I610" s="3">
        <v>41.6</v>
      </c>
      <c r="J610" s="3">
        <f t="shared" si="191"/>
        <v>8777.6</v>
      </c>
      <c r="K610" s="3">
        <f t="shared" si="192"/>
        <v>0</v>
      </c>
      <c r="L610" s="106">
        <f t="shared" si="193"/>
        <v>0</v>
      </c>
      <c r="O610" s="1">
        <v>41.6</v>
      </c>
      <c r="P610" s="112">
        <f t="shared" si="194"/>
        <v>41.6</v>
      </c>
    </row>
    <row r="611" spans="2:16" s="1" customFormat="1" ht="15" customHeight="1" x14ac:dyDescent="0.3">
      <c r="B611" s="4" t="s">
        <v>2003</v>
      </c>
      <c r="C611" s="4" t="s">
        <v>2004</v>
      </c>
      <c r="D611" s="3"/>
      <c r="E611" s="3"/>
      <c r="F611" s="3"/>
      <c r="G611" s="3"/>
      <c r="H611" s="3">
        <f>SUM(H612:H624)</f>
        <v>25463.07</v>
      </c>
      <c r="I611" s="3"/>
      <c r="J611" s="3">
        <f>SUM(J612:J624)</f>
        <v>25463.07</v>
      </c>
      <c r="K611" s="3"/>
      <c r="L611" s="106">
        <f>SUM(L612:L624)</f>
        <v>0</v>
      </c>
      <c r="P611" s="112"/>
    </row>
    <row r="612" spans="2:16" s="1" customFormat="1" ht="15" customHeight="1" x14ac:dyDescent="0.3">
      <c r="B612" s="4" t="s">
        <v>2005</v>
      </c>
      <c r="C612" s="4" t="s">
        <v>2006</v>
      </c>
      <c r="D612" s="3" t="s">
        <v>28</v>
      </c>
      <c r="E612" s="3">
        <v>152</v>
      </c>
      <c r="F612" s="3">
        <v>157</v>
      </c>
      <c r="G612" s="107">
        <v>34.19</v>
      </c>
      <c r="H612" s="107">
        <f t="shared" ref="H612:H624" si="195">+ROUND(+IF(F612="",0,F612*G612),2)</f>
        <v>5367.83</v>
      </c>
      <c r="I612" s="3">
        <v>34.19</v>
      </c>
      <c r="J612" s="3">
        <f t="shared" ref="J612:J624" si="196">+ROUND(+IF(F612="",0,F612*I612),2)</f>
        <v>5367.83</v>
      </c>
      <c r="K612" s="3">
        <f t="shared" ref="K612:K624" si="197">+I612-G612</f>
        <v>0</v>
      </c>
      <c r="L612" s="106">
        <f t="shared" ref="L612:L624" si="198">+J612-H612</f>
        <v>0</v>
      </c>
      <c r="N612" s="1">
        <v>35.19</v>
      </c>
      <c r="O612" s="1">
        <v>34.19</v>
      </c>
      <c r="P612" s="112">
        <f t="shared" si="194"/>
        <v>-1</v>
      </c>
    </row>
    <row r="613" spans="2:16" s="1" customFormat="1" ht="15" customHeight="1" x14ac:dyDescent="0.3">
      <c r="B613" s="4" t="s">
        <v>2007</v>
      </c>
      <c r="C613" s="4" t="s">
        <v>2008</v>
      </c>
      <c r="D613" s="3" t="s">
        <v>28</v>
      </c>
      <c r="E613" s="3">
        <v>24</v>
      </c>
      <c r="F613" s="3">
        <v>24</v>
      </c>
      <c r="G613" s="107">
        <v>45.14</v>
      </c>
      <c r="H613" s="107">
        <f t="shared" si="195"/>
        <v>1083.3599999999999</v>
      </c>
      <c r="I613" s="3">
        <v>45.14</v>
      </c>
      <c r="J613" s="3">
        <f t="shared" si="196"/>
        <v>1083.3599999999999</v>
      </c>
      <c r="K613" s="3">
        <f t="shared" si="197"/>
        <v>0</v>
      </c>
      <c r="L613" s="106">
        <f t="shared" si="198"/>
        <v>0</v>
      </c>
      <c r="N613" s="1">
        <v>46.14</v>
      </c>
      <c r="O613" s="1">
        <v>45.14</v>
      </c>
      <c r="P613" s="112">
        <f t="shared" si="194"/>
        <v>-1</v>
      </c>
    </row>
    <row r="614" spans="2:16" s="1" customFormat="1" ht="15" customHeight="1" x14ac:dyDescent="0.3">
      <c r="B614" s="4" t="s">
        <v>2009</v>
      </c>
      <c r="C614" s="4" t="s">
        <v>1850</v>
      </c>
      <c r="D614" s="3" t="s">
        <v>28</v>
      </c>
      <c r="E614" s="3">
        <v>27</v>
      </c>
      <c r="F614" s="3">
        <v>31</v>
      </c>
      <c r="G614" s="107">
        <v>49.98</v>
      </c>
      <c r="H614" s="107">
        <f t="shared" si="195"/>
        <v>1549.38</v>
      </c>
      <c r="I614" s="3">
        <v>49.98</v>
      </c>
      <c r="J614" s="3">
        <f t="shared" si="196"/>
        <v>1549.38</v>
      </c>
      <c r="K614" s="3">
        <f t="shared" si="197"/>
        <v>0</v>
      </c>
      <c r="L614" s="106">
        <f t="shared" si="198"/>
        <v>0</v>
      </c>
      <c r="N614" s="1">
        <v>50.79</v>
      </c>
      <c r="O614" s="1">
        <v>49.98</v>
      </c>
      <c r="P614" s="112">
        <f t="shared" si="194"/>
        <v>-0.81000000000000227</v>
      </c>
    </row>
    <row r="615" spans="2:16" s="1" customFormat="1" ht="15" customHeight="1" x14ac:dyDescent="0.3">
      <c r="B615" s="4" t="s">
        <v>2010</v>
      </c>
      <c r="C615" s="4" t="s">
        <v>2011</v>
      </c>
      <c r="D615" s="3" t="s">
        <v>28</v>
      </c>
      <c r="E615" s="3">
        <v>46</v>
      </c>
      <c r="F615" s="3">
        <v>46</v>
      </c>
      <c r="G615" s="107">
        <v>24.09</v>
      </c>
      <c r="H615" s="107">
        <f t="shared" si="195"/>
        <v>1108.1400000000001</v>
      </c>
      <c r="I615" s="3">
        <v>24.09</v>
      </c>
      <c r="J615" s="3">
        <f t="shared" si="196"/>
        <v>1108.1400000000001</v>
      </c>
      <c r="K615" s="3">
        <f t="shared" si="197"/>
        <v>0</v>
      </c>
      <c r="L615" s="106">
        <f t="shared" si="198"/>
        <v>0</v>
      </c>
      <c r="N615" s="1">
        <v>25.09</v>
      </c>
      <c r="O615" s="1">
        <v>24.09</v>
      </c>
      <c r="P615" s="112">
        <f t="shared" si="194"/>
        <v>-1</v>
      </c>
    </row>
    <row r="616" spans="2:16" s="1" customFormat="1" ht="15" customHeight="1" x14ac:dyDescent="0.3">
      <c r="B616" s="4" t="s">
        <v>2012</v>
      </c>
      <c r="C616" s="4" t="s">
        <v>2013</v>
      </c>
      <c r="D616" s="3" t="s">
        <v>28</v>
      </c>
      <c r="E616" s="3">
        <v>28</v>
      </c>
      <c r="F616" s="3">
        <v>28</v>
      </c>
      <c r="G616" s="107">
        <v>27.89</v>
      </c>
      <c r="H616" s="107">
        <f t="shared" si="195"/>
        <v>780.92</v>
      </c>
      <c r="I616" s="3">
        <v>27.89</v>
      </c>
      <c r="J616" s="3">
        <f t="shared" si="196"/>
        <v>780.92</v>
      </c>
      <c r="K616" s="3">
        <f t="shared" si="197"/>
        <v>0</v>
      </c>
      <c r="L616" s="106">
        <f t="shared" si="198"/>
        <v>0</v>
      </c>
      <c r="N616" s="1">
        <v>28.89</v>
      </c>
      <c r="O616" s="1">
        <v>27.89</v>
      </c>
      <c r="P616" s="112">
        <f t="shared" si="194"/>
        <v>-1</v>
      </c>
    </row>
    <row r="617" spans="2:16" s="1" customFormat="1" ht="15" customHeight="1" x14ac:dyDescent="0.3">
      <c r="B617" s="4" t="s">
        <v>2014</v>
      </c>
      <c r="C617" s="4" t="s">
        <v>1852</v>
      </c>
      <c r="D617" s="3" t="s">
        <v>28</v>
      </c>
      <c r="E617" s="3">
        <v>265</v>
      </c>
      <c r="F617" s="3">
        <v>265</v>
      </c>
      <c r="G617" s="107">
        <v>29.79</v>
      </c>
      <c r="H617" s="107">
        <f t="shared" si="195"/>
        <v>7894.35</v>
      </c>
      <c r="I617" s="3">
        <v>29.79</v>
      </c>
      <c r="J617" s="3">
        <f t="shared" si="196"/>
        <v>7894.35</v>
      </c>
      <c r="K617" s="3">
        <f t="shared" si="197"/>
        <v>0</v>
      </c>
      <c r="L617" s="106">
        <f t="shared" si="198"/>
        <v>0</v>
      </c>
      <c r="N617" s="1">
        <v>30.79</v>
      </c>
      <c r="O617" s="1">
        <v>29.79</v>
      </c>
      <c r="P617" s="112">
        <f t="shared" si="194"/>
        <v>-1</v>
      </c>
    </row>
    <row r="618" spans="2:16" s="1" customFormat="1" ht="15" customHeight="1" x14ac:dyDescent="0.3">
      <c r="B618" s="4" t="s">
        <v>2015</v>
      </c>
      <c r="C618" s="4" t="s">
        <v>2016</v>
      </c>
      <c r="D618" s="3" t="s">
        <v>28</v>
      </c>
      <c r="E618" s="3">
        <v>2</v>
      </c>
      <c r="F618" s="3">
        <v>0</v>
      </c>
      <c r="G618" s="107">
        <v>58.19</v>
      </c>
      <c r="H618" s="107">
        <f t="shared" si="195"/>
        <v>0</v>
      </c>
      <c r="I618" s="3">
        <v>58.19</v>
      </c>
      <c r="J618" s="3">
        <f t="shared" si="196"/>
        <v>0</v>
      </c>
      <c r="K618" s="3">
        <f t="shared" si="197"/>
        <v>0</v>
      </c>
      <c r="L618" s="106">
        <f t="shared" si="198"/>
        <v>0</v>
      </c>
      <c r="N618" s="1">
        <v>59.19</v>
      </c>
      <c r="O618" s="1">
        <v>58.19</v>
      </c>
      <c r="P618" s="112">
        <f t="shared" si="194"/>
        <v>-1</v>
      </c>
    </row>
    <row r="619" spans="2:16" s="1" customFormat="1" ht="15" customHeight="1" x14ac:dyDescent="0.3">
      <c r="B619" s="4" t="s">
        <v>2017</v>
      </c>
      <c r="C619" s="4" t="s">
        <v>2018</v>
      </c>
      <c r="D619" s="3" t="s">
        <v>28</v>
      </c>
      <c r="E619" s="3">
        <v>6</v>
      </c>
      <c r="F619" s="3">
        <v>6</v>
      </c>
      <c r="G619" s="107">
        <v>19.72</v>
      </c>
      <c r="H619" s="107">
        <f t="shared" si="195"/>
        <v>118.32</v>
      </c>
      <c r="I619" s="3">
        <v>19.72</v>
      </c>
      <c r="J619" s="3">
        <f t="shared" si="196"/>
        <v>118.32</v>
      </c>
      <c r="K619" s="3">
        <f t="shared" si="197"/>
        <v>0</v>
      </c>
      <c r="L619" s="106">
        <f t="shared" si="198"/>
        <v>0</v>
      </c>
      <c r="N619" s="1">
        <v>20.399999999999999</v>
      </c>
      <c r="O619" s="1">
        <v>19.72</v>
      </c>
      <c r="P619" s="112">
        <f t="shared" si="194"/>
        <v>-0.67999999999999972</v>
      </c>
    </row>
    <row r="620" spans="2:16" s="1" customFormat="1" ht="15" customHeight="1" x14ac:dyDescent="0.3">
      <c r="B620" s="4" t="s">
        <v>2019</v>
      </c>
      <c r="C620" s="4" t="s">
        <v>2020</v>
      </c>
      <c r="D620" s="3" t="s">
        <v>28</v>
      </c>
      <c r="E620" s="3">
        <v>2</v>
      </c>
      <c r="F620" s="3">
        <v>0</v>
      </c>
      <c r="G620" s="107">
        <v>23.01</v>
      </c>
      <c r="H620" s="107">
        <f t="shared" si="195"/>
        <v>0</v>
      </c>
      <c r="I620" s="3">
        <v>23.01</v>
      </c>
      <c r="J620" s="3">
        <f t="shared" si="196"/>
        <v>0</v>
      </c>
      <c r="K620" s="3">
        <f t="shared" si="197"/>
        <v>0</v>
      </c>
      <c r="L620" s="106">
        <f t="shared" si="198"/>
        <v>0</v>
      </c>
      <c r="N620" s="1">
        <v>23.69</v>
      </c>
      <c r="O620" s="1">
        <v>23.01</v>
      </c>
      <c r="P620" s="112">
        <f t="shared" si="194"/>
        <v>-0.67999999999999972</v>
      </c>
    </row>
    <row r="621" spans="2:16" s="1" customFormat="1" ht="15" customHeight="1" x14ac:dyDescent="0.3">
      <c r="B621" s="4" t="s">
        <v>2021</v>
      </c>
      <c r="C621" s="4" t="s">
        <v>2022</v>
      </c>
      <c r="D621" s="3" t="s">
        <v>28</v>
      </c>
      <c r="E621" s="3">
        <v>57</v>
      </c>
      <c r="F621" s="3">
        <v>61</v>
      </c>
      <c r="G621" s="107">
        <v>29.42</v>
      </c>
      <c r="H621" s="107">
        <f t="shared" si="195"/>
        <v>1794.62</v>
      </c>
      <c r="I621" s="3">
        <v>29.42</v>
      </c>
      <c r="J621" s="3">
        <f t="shared" si="196"/>
        <v>1794.62</v>
      </c>
      <c r="K621" s="3">
        <f t="shared" si="197"/>
        <v>0</v>
      </c>
      <c r="L621" s="106">
        <f t="shared" si="198"/>
        <v>0</v>
      </c>
      <c r="N621" s="1">
        <v>30.1</v>
      </c>
      <c r="O621" s="1">
        <v>29.42</v>
      </c>
      <c r="P621" s="112">
        <f t="shared" si="194"/>
        <v>-0.67999999999999972</v>
      </c>
    </row>
    <row r="622" spans="2:16" s="1" customFormat="1" ht="15" customHeight="1" x14ac:dyDescent="0.3">
      <c r="B622" s="4" t="s">
        <v>8190</v>
      </c>
      <c r="C622" s="4" t="s">
        <v>8191</v>
      </c>
      <c r="D622" s="3" t="s">
        <v>28</v>
      </c>
      <c r="E622" s="3">
        <v>14</v>
      </c>
      <c r="F622" s="3">
        <v>14</v>
      </c>
      <c r="G622" s="107">
        <v>39.29</v>
      </c>
      <c r="H622" s="107">
        <f t="shared" si="195"/>
        <v>550.05999999999995</v>
      </c>
      <c r="I622" s="3">
        <v>39.29</v>
      </c>
      <c r="J622" s="3">
        <f t="shared" si="196"/>
        <v>550.05999999999995</v>
      </c>
      <c r="K622" s="3">
        <f t="shared" si="197"/>
        <v>0</v>
      </c>
      <c r="L622" s="106">
        <f t="shared" si="198"/>
        <v>0</v>
      </c>
      <c r="O622" s="1">
        <v>39.29</v>
      </c>
      <c r="P622" s="112">
        <f t="shared" si="194"/>
        <v>39.29</v>
      </c>
    </row>
    <row r="623" spans="2:16" s="1" customFormat="1" ht="15" customHeight="1" x14ac:dyDescent="0.3">
      <c r="B623" s="4" t="s">
        <v>8192</v>
      </c>
      <c r="C623" s="4" t="s">
        <v>8193</v>
      </c>
      <c r="D623" s="3" t="s">
        <v>28</v>
      </c>
      <c r="E623" s="3">
        <v>11</v>
      </c>
      <c r="F623" s="3">
        <v>11</v>
      </c>
      <c r="G623" s="107">
        <v>41.29</v>
      </c>
      <c r="H623" s="107">
        <f t="shared" si="195"/>
        <v>454.19</v>
      </c>
      <c r="I623" s="3">
        <v>41.29</v>
      </c>
      <c r="J623" s="3">
        <f t="shared" si="196"/>
        <v>454.19</v>
      </c>
      <c r="K623" s="3">
        <f t="shared" si="197"/>
        <v>0</v>
      </c>
      <c r="L623" s="106">
        <f t="shared" si="198"/>
        <v>0</v>
      </c>
      <c r="O623" s="1">
        <v>41.29</v>
      </c>
      <c r="P623" s="112">
        <f t="shared" si="194"/>
        <v>41.29</v>
      </c>
    </row>
    <row r="624" spans="2:16" s="1" customFormat="1" ht="15" customHeight="1" x14ac:dyDescent="0.3">
      <c r="B624" s="4" t="s">
        <v>8194</v>
      </c>
      <c r="C624" s="4" t="s">
        <v>8195</v>
      </c>
      <c r="D624" s="3" t="s">
        <v>28</v>
      </c>
      <c r="E624" s="3">
        <v>110</v>
      </c>
      <c r="F624" s="3">
        <v>110</v>
      </c>
      <c r="G624" s="107">
        <v>43.29</v>
      </c>
      <c r="H624" s="107">
        <f t="shared" si="195"/>
        <v>4761.8999999999996</v>
      </c>
      <c r="I624" s="3">
        <v>43.29</v>
      </c>
      <c r="J624" s="3">
        <f t="shared" si="196"/>
        <v>4761.8999999999996</v>
      </c>
      <c r="K624" s="3">
        <f t="shared" si="197"/>
        <v>0</v>
      </c>
      <c r="L624" s="106">
        <f t="shared" si="198"/>
        <v>0</v>
      </c>
      <c r="O624" s="1">
        <v>43.29</v>
      </c>
      <c r="P624" s="112">
        <f t="shared" si="194"/>
        <v>43.29</v>
      </c>
    </row>
    <row r="625" spans="2:16" s="1" customFormat="1" ht="25.2" customHeight="1" x14ac:dyDescent="0.3">
      <c r="B625" s="12" t="s">
        <v>2023</v>
      </c>
      <c r="C625" s="12" t="s">
        <v>1866</v>
      </c>
      <c r="D625" s="13"/>
      <c r="E625" s="13"/>
      <c r="F625" s="13"/>
      <c r="G625" s="13"/>
      <c r="H625" s="13">
        <f>SUM(H626:H639)/2</f>
        <v>67935.58</v>
      </c>
      <c r="I625" s="13"/>
      <c r="J625" s="13">
        <f>SUM(J626:J639)/2</f>
        <v>67819.98</v>
      </c>
      <c r="K625" s="13"/>
      <c r="L625" s="13">
        <f>SUM(L626:L639)/2</f>
        <v>-115.59999999999991</v>
      </c>
      <c r="P625" s="112"/>
    </row>
    <row r="626" spans="2:16" s="1" customFormat="1" ht="15" customHeight="1" x14ac:dyDescent="0.3">
      <c r="B626" s="4" t="s">
        <v>2024</v>
      </c>
      <c r="C626" s="4" t="s">
        <v>2025</v>
      </c>
      <c r="D626" s="3"/>
      <c r="E626" s="3"/>
      <c r="F626" s="3"/>
      <c r="G626" s="3"/>
      <c r="H626" s="3">
        <f>SUM(H627:H637)</f>
        <v>22696.699999999997</v>
      </c>
      <c r="I626" s="3"/>
      <c r="J626" s="3">
        <f>SUM(J627:J637)</f>
        <v>22581.1</v>
      </c>
      <c r="K626" s="3"/>
      <c r="L626" s="106">
        <f>SUM(L627:L637)</f>
        <v>-115.59999999999991</v>
      </c>
      <c r="P626" s="112"/>
    </row>
    <row r="627" spans="2:16" s="1" customFormat="1" ht="15" customHeight="1" x14ac:dyDescent="0.3">
      <c r="B627" s="4" t="s">
        <v>2026</v>
      </c>
      <c r="C627" s="4" t="s">
        <v>2027</v>
      </c>
      <c r="D627" s="3" t="s">
        <v>28</v>
      </c>
      <c r="E627" s="3">
        <v>66</v>
      </c>
      <c r="F627" s="3">
        <v>0</v>
      </c>
      <c r="G627" s="107">
        <v>189.56</v>
      </c>
      <c r="H627" s="107">
        <f t="shared" ref="H627:H637" si="199">+ROUND(+IF(F627="",0,F627*G627),2)</f>
        <v>0</v>
      </c>
      <c r="I627" s="3">
        <v>189.56</v>
      </c>
      <c r="J627" s="3">
        <f t="shared" ref="J627:J637" si="200">+ROUND(+IF(F627="",0,F627*I627),2)</f>
        <v>0</v>
      </c>
      <c r="K627" s="3">
        <f t="shared" ref="K627:K637" si="201">+I627-G627</f>
        <v>0</v>
      </c>
      <c r="L627" s="106">
        <f t="shared" ref="L627:L637" si="202">+J627-H627</f>
        <v>0</v>
      </c>
      <c r="N627" s="1">
        <v>194.67</v>
      </c>
      <c r="O627" s="1">
        <v>189.56</v>
      </c>
      <c r="P627" s="112">
        <f t="shared" si="194"/>
        <v>-5.1099999999999852</v>
      </c>
    </row>
    <row r="628" spans="2:16" s="1" customFormat="1" ht="15" customHeight="1" x14ac:dyDescent="0.3">
      <c r="B628" s="4" t="s">
        <v>2028</v>
      </c>
      <c r="C628" s="4" t="s">
        <v>2029</v>
      </c>
      <c r="D628" s="3" t="s">
        <v>28</v>
      </c>
      <c r="E628" s="3">
        <v>2</v>
      </c>
      <c r="F628" s="3">
        <v>0</v>
      </c>
      <c r="G628" s="107">
        <v>206.33</v>
      </c>
      <c r="H628" s="107">
        <f t="shared" si="199"/>
        <v>0</v>
      </c>
      <c r="I628" s="3">
        <v>206.33</v>
      </c>
      <c r="J628" s="3">
        <f t="shared" si="200"/>
        <v>0</v>
      </c>
      <c r="K628" s="3">
        <f t="shared" si="201"/>
        <v>0</v>
      </c>
      <c r="L628" s="106">
        <f t="shared" si="202"/>
        <v>0</v>
      </c>
      <c r="N628" s="1">
        <v>211.44</v>
      </c>
      <c r="O628" s="1">
        <v>206.33</v>
      </c>
      <c r="P628" s="112">
        <f t="shared" si="194"/>
        <v>-5.1099999999999852</v>
      </c>
    </row>
    <row r="629" spans="2:16" s="1" customFormat="1" ht="15" customHeight="1" x14ac:dyDescent="0.3">
      <c r="B629" s="4" t="s">
        <v>2030</v>
      </c>
      <c r="C629" s="4" t="s">
        <v>2031</v>
      </c>
      <c r="D629" s="3" t="s">
        <v>28</v>
      </c>
      <c r="E629" s="3">
        <v>2</v>
      </c>
      <c r="F629" s="3">
        <v>0</v>
      </c>
      <c r="G629" s="107">
        <v>267.52</v>
      </c>
      <c r="H629" s="107">
        <f t="shared" si="199"/>
        <v>0</v>
      </c>
      <c r="I629" s="3">
        <v>267.52</v>
      </c>
      <c r="J629" s="3">
        <f t="shared" si="200"/>
        <v>0</v>
      </c>
      <c r="K629" s="3">
        <f t="shared" si="201"/>
        <v>0</v>
      </c>
      <c r="L629" s="106">
        <f t="shared" si="202"/>
        <v>0</v>
      </c>
      <c r="N629" s="1">
        <v>272.63</v>
      </c>
      <c r="O629" s="1">
        <v>267.52</v>
      </c>
      <c r="P629" s="112">
        <f t="shared" si="194"/>
        <v>-5.1100000000000136</v>
      </c>
    </row>
    <row r="630" spans="2:16" s="1" customFormat="1" ht="15" customHeight="1" x14ac:dyDescent="0.3">
      <c r="B630" s="4" t="s">
        <v>2032</v>
      </c>
      <c r="C630" s="4" t="s">
        <v>1874</v>
      </c>
      <c r="D630" s="3" t="s">
        <v>28</v>
      </c>
      <c r="E630" s="3">
        <v>8</v>
      </c>
      <c r="F630" s="3">
        <v>0</v>
      </c>
      <c r="G630" s="107">
        <v>5654.86</v>
      </c>
      <c r="H630" s="107">
        <f t="shared" si="199"/>
        <v>0</v>
      </c>
      <c r="I630" s="3">
        <v>5654.86</v>
      </c>
      <c r="J630" s="3">
        <f t="shared" si="200"/>
        <v>0</v>
      </c>
      <c r="K630" s="3">
        <f t="shared" si="201"/>
        <v>0</v>
      </c>
      <c r="L630" s="106">
        <f t="shared" si="202"/>
        <v>0</v>
      </c>
      <c r="N630" s="1">
        <v>5753.48</v>
      </c>
      <c r="O630" s="1">
        <v>5654.86</v>
      </c>
      <c r="P630" s="112">
        <f t="shared" si="194"/>
        <v>-98.619999999999891</v>
      </c>
    </row>
    <row r="631" spans="2:16" s="1" customFormat="1" ht="15" customHeight="1" x14ac:dyDescent="0.3">
      <c r="B631" s="4" t="s">
        <v>2033</v>
      </c>
      <c r="C631" s="4" t="s">
        <v>2034</v>
      </c>
      <c r="D631" s="3" t="s">
        <v>28</v>
      </c>
      <c r="E631" s="3">
        <v>1</v>
      </c>
      <c r="F631" s="3">
        <v>1</v>
      </c>
      <c r="G631" s="107">
        <v>1426.08</v>
      </c>
      <c r="H631" s="107">
        <f t="shared" si="199"/>
        <v>1426.08</v>
      </c>
      <c r="I631" s="3">
        <v>1384.68</v>
      </c>
      <c r="J631" s="3">
        <f t="shared" si="200"/>
        <v>1384.68</v>
      </c>
      <c r="K631" s="3">
        <f t="shared" si="201"/>
        <v>-41.399999999999864</v>
      </c>
      <c r="L631" s="106">
        <f t="shared" si="202"/>
        <v>-41.399999999999864</v>
      </c>
      <c r="N631" s="1">
        <v>1438.85</v>
      </c>
      <c r="O631" s="1">
        <v>1384.68</v>
      </c>
      <c r="P631" s="112">
        <f t="shared" si="194"/>
        <v>-54.169999999999845</v>
      </c>
    </row>
    <row r="632" spans="2:16" s="1" customFormat="1" ht="15" customHeight="1" x14ac:dyDescent="0.3">
      <c r="B632" s="4" t="s">
        <v>2035</v>
      </c>
      <c r="C632" s="4" t="s">
        <v>2036</v>
      </c>
      <c r="D632" s="3" t="s">
        <v>28</v>
      </c>
      <c r="E632" s="3">
        <v>1</v>
      </c>
      <c r="F632" s="3">
        <v>1</v>
      </c>
      <c r="G632" s="107">
        <v>1812.88</v>
      </c>
      <c r="H632" s="107">
        <f t="shared" si="199"/>
        <v>1812.88</v>
      </c>
      <c r="I632" s="3">
        <v>1802.74</v>
      </c>
      <c r="J632" s="3">
        <f t="shared" si="200"/>
        <v>1802.74</v>
      </c>
      <c r="K632" s="3">
        <f t="shared" si="201"/>
        <v>-10.1400000000001</v>
      </c>
      <c r="L632" s="106">
        <f t="shared" si="202"/>
        <v>-10.1400000000001</v>
      </c>
      <c r="N632" s="1">
        <v>1825.65</v>
      </c>
      <c r="O632" s="1">
        <v>1802.74</v>
      </c>
      <c r="P632" s="112">
        <f t="shared" si="194"/>
        <v>-22.910000000000082</v>
      </c>
    </row>
    <row r="633" spans="2:16" s="1" customFormat="1" ht="15" customHeight="1" x14ac:dyDescent="0.3">
      <c r="B633" s="4" t="s">
        <v>2037</v>
      </c>
      <c r="C633" s="4" t="s">
        <v>2038</v>
      </c>
      <c r="D633" s="3" t="s">
        <v>28</v>
      </c>
      <c r="E633" s="3">
        <v>1</v>
      </c>
      <c r="F633" s="3">
        <v>1</v>
      </c>
      <c r="G633" s="107">
        <v>2736.4</v>
      </c>
      <c r="H633" s="107">
        <f t="shared" si="199"/>
        <v>2736.4</v>
      </c>
      <c r="I633" s="3">
        <v>2696.54</v>
      </c>
      <c r="J633" s="3">
        <f t="shared" si="200"/>
        <v>2696.54</v>
      </c>
      <c r="K633" s="3">
        <f t="shared" si="201"/>
        <v>-39.860000000000127</v>
      </c>
      <c r="L633" s="106">
        <f t="shared" si="202"/>
        <v>-39.860000000000127</v>
      </c>
      <c r="N633" s="1">
        <v>2749.17</v>
      </c>
      <c r="O633" s="1">
        <v>2696.54</v>
      </c>
      <c r="P633" s="112">
        <f t="shared" si="194"/>
        <v>-52.630000000000109</v>
      </c>
    </row>
    <row r="634" spans="2:16" s="1" customFormat="1" ht="15" customHeight="1" x14ac:dyDescent="0.3">
      <c r="B634" s="4" t="s">
        <v>2039</v>
      </c>
      <c r="C634" s="4" t="s">
        <v>2040</v>
      </c>
      <c r="D634" s="3" t="s">
        <v>28</v>
      </c>
      <c r="E634" s="3">
        <v>1</v>
      </c>
      <c r="F634" s="3">
        <v>1</v>
      </c>
      <c r="G634" s="107">
        <v>3928.81</v>
      </c>
      <c r="H634" s="107">
        <f t="shared" si="199"/>
        <v>3928.81</v>
      </c>
      <c r="I634" s="3">
        <v>3904.61</v>
      </c>
      <c r="J634" s="3">
        <f t="shared" si="200"/>
        <v>3904.61</v>
      </c>
      <c r="K634" s="3">
        <f t="shared" si="201"/>
        <v>-24.199999999999818</v>
      </c>
      <c r="L634" s="106">
        <f t="shared" si="202"/>
        <v>-24.199999999999818</v>
      </c>
      <c r="N634" s="1">
        <v>3941.58</v>
      </c>
      <c r="O634" s="1">
        <v>3904.61</v>
      </c>
      <c r="P634" s="112">
        <f t="shared" si="194"/>
        <v>-36.9699999999998</v>
      </c>
    </row>
    <row r="635" spans="2:16" s="1" customFormat="1" ht="15" customHeight="1" x14ac:dyDescent="0.3">
      <c r="B635" s="4" t="s">
        <v>8196</v>
      </c>
      <c r="C635" s="4" t="s">
        <v>8593</v>
      </c>
      <c r="D635" s="3" t="s">
        <v>28</v>
      </c>
      <c r="E635" s="3">
        <v>50</v>
      </c>
      <c r="F635" s="3">
        <v>50</v>
      </c>
      <c r="G635" s="107">
        <v>185.41</v>
      </c>
      <c r="H635" s="107">
        <f t="shared" si="199"/>
        <v>9270.5</v>
      </c>
      <c r="I635" s="3">
        <v>185.41</v>
      </c>
      <c r="J635" s="3">
        <f t="shared" si="200"/>
        <v>9270.5</v>
      </c>
      <c r="K635" s="3">
        <f t="shared" si="201"/>
        <v>0</v>
      </c>
      <c r="L635" s="106">
        <f t="shared" si="202"/>
        <v>0</v>
      </c>
      <c r="O635" s="1">
        <v>185.41</v>
      </c>
      <c r="P635" s="112">
        <f t="shared" si="194"/>
        <v>185.41</v>
      </c>
    </row>
    <row r="636" spans="2:16" s="1" customFormat="1" ht="15" customHeight="1" x14ac:dyDescent="0.3">
      <c r="B636" s="4" t="s">
        <v>8197</v>
      </c>
      <c r="C636" s="4" t="s">
        <v>8594</v>
      </c>
      <c r="D636" s="3" t="s">
        <v>28</v>
      </c>
      <c r="E636" s="3">
        <v>1</v>
      </c>
      <c r="F636" s="3">
        <v>1</v>
      </c>
      <c r="G636" s="107">
        <v>225.17</v>
      </c>
      <c r="H636" s="107">
        <f t="shared" si="199"/>
        <v>225.17</v>
      </c>
      <c r="I636" s="3">
        <v>225.17</v>
      </c>
      <c r="J636" s="3">
        <f t="shared" si="200"/>
        <v>225.17</v>
      </c>
      <c r="K636" s="3">
        <f t="shared" si="201"/>
        <v>0</v>
      </c>
      <c r="L636" s="106">
        <f t="shared" si="202"/>
        <v>0</v>
      </c>
      <c r="O636" s="1">
        <v>225.17</v>
      </c>
      <c r="P636" s="112">
        <f t="shared" si="194"/>
        <v>225.17</v>
      </c>
    </row>
    <row r="637" spans="2:16" s="1" customFormat="1" ht="15" customHeight="1" x14ac:dyDescent="0.3">
      <c r="B637" s="4" t="s">
        <v>8198</v>
      </c>
      <c r="C637" s="4" t="s">
        <v>8161</v>
      </c>
      <c r="D637" s="3" t="s">
        <v>28</v>
      </c>
      <c r="E637" s="3">
        <v>14</v>
      </c>
      <c r="F637" s="3">
        <v>14</v>
      </c>
      <c r="G637" s="107">
        <v>235.49</v>
      </c>
      <c r="H637" s="107">
        <f t="shared" si="199"/>
        <v>3296.86</v>
      </c>
      <c r="I637" s="3">
        <v>235.49</v>
      </c>
      <c r="J637" s="3">
        <f t="shared" si="200"/>
        <v>3296.86</v>
      </c>
      <c r="K637" s="3">
        <f t="shared" si="201"/>
        <v>0</v>
      </c>
      <c r="L637" s="106">
        <f t="shared" si="202"/>
        <v>0</v>
      </c>
      <c r="O637" s="1">
        <v>235.49</v>
      </c>
      <c r="P637" s="112">
        <f t="shared" si="194"/>
        <v>235.49</v>
      </c>
    </row>
    <row r="638" spans="2:16" s="1" customFormat="1" ht="15" customHeight="1" x14ac:dyDescent="0.3">
      <c r="B638" s="4" t="s">
        <v>2041</v>
      </c>
      <c r="C638" s="4" t="s">
        <v>2042</v>
      </c>
      <c r="D638" s="3"/>
      <c r="E638" s="3"/>
      <c r="F638" s="3"/>
      <c r="G638" s="3"/>
      <c r="H638" s="3">
        <f>SUM(H639)</f>
        <v>45238.879999999997</v>
      </c>
      <c r="I638" s="3"/>
      <c r="J638" s="3">
        <f>SUM(J639)</f>
        <v>45238.879999999997</v>
      </c>
      <c r="K638" s="3"/>
      <c r="L638" s="106">
        <f>SUM(L639)</f>
        <v>0</v>
      </c>
      <c r="P638" s="112"/>
    </row>
    <row r="639" spans="2:16" s="1" customFormat="1" ht="15" customHeight="1" x14ac:dyDescent="0.3">
      <c r="B639" s="4" t="s">
        <v>2043</v>
      </c>
      <c r="C639" s="4" t="s">
        <v>1874</v>
      </c>
      <c r="D639" s="3" t="s">
        <v>28</v>
      </c>
      <c r="E639" s="3">
        <v>8</v>
      </c>
      <c r="F639" s="3">
        <v>8</v>
      </c>
      <c r="G639" s="107">
        <v>5654.86</v>
      </c>
      <c r="H639" s="107">
        <f t="shared" ref="H639" si="203">+ROUND(+IF(F639="",0,F639*G639),2)</f>
        <v>45238.879999999997</v>
      </c>
      <c r="I639" s="3">
        <v>5654.86</v>
      </c>
      <c r="J639" s="3">
        <f t="shared" ref="J639" si="204">+ROUND(+IF(F639="",0,F639*I639),2)</f>
        <v>45238.879999999997</v>
      </c>
      <c r="K639" s="3">
        <f t="shared" ref="K639" si="205">+I639-G639</f>
        <v>0</v>
      </c>
      <c r="L639" s="106">
        <f t="shared" ref="L639" si="206">+J639-H639</f>
        <v>0</v>
      </c>
      <c r="N639" s="1">
        <v>5753.48</v>
      </c>
      <c r="O639" s="1">
        <v>5654.86</v>
      </c>
      <c r="P639" s="112">
        <f t="shared" si="194"/>
        <v>-98.619999999999891</v>
      </c>
    </row>
    <row r="640" spans="2:16" s="1" customFormat="1" ht="25.2" customHeight="1" x14ac:dyDescent="0.3">
      <c r="B640" s="12" t="s">
        <v>2044</v>
      </c>
      <c r="C640" s="12" t="s">
        <v>1876</v>
      </c>
      <c r="D640" s="13"/>
      <c r="E640" s="13"/>
      <c r="F640" s="13"/>
      <c r="G640" s="13"/>
      <c r="H640" s="13">
        <f>SUM(H641)</f>
        <v>160.05000000000001</v>
      </c>
      <c r="I640" s="13"/>
      <c r="J640" s="13">
        <f>SUM(J641)</f>
        <v>166.08</v>
      </c>
      <c r="K640" s="13"/>
      <c r="L640" s="13">
        <f>SUM(L641)</f>
        <v>6.0300000000000011</v>
      </c>
      <c r="P640" s="112"/>
    </row>
    <row r="641" spans="2:16" s="1" customFormat="1" ht="15" customHeight="1" x14ac:dyDescent="0.3">
      <c r="B641" s="4" t="s">
        <v>2045</v>
      </c>
      <c r="C641" s="4" t="s">
        <v>2046</v>
      </c>
      <c r="D641" s="3" t="s">
        <v>28</v>
      </c>
      <c r="E641" s="3">
        <v>3</v>
      </c>
      <c r="F641" s="3">
        <v>3</v>
      </c>
      <c r="G641" s="107">
        <v>53.35</v>
      </c>
      <c r="H641" s="107">
        <f t="shared" ref="H641" si="207">+ROUND(+IF(F641="",0,F641*G641),2)</f>
        <v>160.05000000000001</v>
      </c>
      <c r="I641" s="3">
        <v>55.36</v>
      </c>
      <c r="J641" s="3">
        <f t="shared" ref="J641" si="208">+ROUND(+IF(F641="",0,F641*I641),2)</f>
        <v>166.08</v>
      </c>
      <c r="K641" s="3">
        <f t="shared" ref="K641" si="209">+I641-G641</f>
        <v>2.009999999999998</v>
      </c>
      <c r="L641" s="106">
        <f t="shared" ref="L641" si="210">+J641-H641</f>
        <v>6.0300000000000011</v>
      </c>
      <c r="N641" s="1">
        <v>55.47</v>
      </c>
      <c r="O641" s="1">
        <v>55.36</v>
      </c>
      <c r="P641" s="112">
        <f t="shared" si="194"/>
        <v>-0.10999999999999943</v>
      </c>
    </row>
    <row r="642" spans="2:16" s="1" customFormat="1" ht="25.2" customHeight="1" x14ac:dyDescent="0.3">
      <c r="B642" s="10" t="s">
        <v>2047</v>
      </c>
      <c r="C642" s="10" t="s">
        <v>2048</v>
      </c>
      <c r="D642" s="11"/>
      <c r="E642" s="11"/>
      <c r="F642" s="11"/>
      <c r="G642" s="11"/>
      <c r="H642" s="11">
        <f>+H643+H648+H664+H694+H707+H716+H718+H720+H726</f>
        <v>330402.83999999997</v>
      </c>
      <c r="I642" s="11"/>
      <c r="J642" s="11">
        <f>+J643+J648+J664+J694+J707+J716+J718+J720+J726</f>
        <v>330402.83999999997</v>
      </c>
      <c r="K642" s="11"/>
      <c r="L642" s="11">
        <f>+L643+L648+L664+L694+L707+L716+L718+L720+L726</f>
        <v>0</v>
      </c>
      <c r="P642" s="112"/>
    </row>
    <row r="643" spans="2:16" s="1" customFormat="1" ht="25.2" customHeight="1" x14ac:dyDescent="0.3">
      <c r="B643" s="12" t="s">
        <v>2049</v>
      </c>
      <c r="C643" s="12" t="s">
        <v>2050</v>
      </c>
      <c r="D643" s="13"/>
      <c r="E643" s="13"/>
      <c r="F643" s="13"/>
      <c r="G643" s="13"/>
      <c r="H643" s="13">
        <f>SUM(H644:H647)</f>
        <v>8122.6</v>
      </c>
      <c r="I643" s="13"/>
      <c r="J643" s="13">
        <f>SUM(J644:J647)</f>
        <v>8122.6</v>
      </c>
      <c r="K643" s="13"/>
      <c r="L643" s="13">
        <f>SUM(L644:L647)</f>
        <v>0</v>
      </c>
      <c r="P643" s="112"/>
    </row>
    <row r="644" spans="2:16" s="1" customFormat="1" ht="15" customHeight="1" x14ac:dyDescent="0.3">
      <c r="B644" s="4" t="s">
        <v>2051</v>
      </c>
      <c r="C644" s="4" t="s">
        <v>2052</v>
      </c>
      <c r="D644" s="3" t="s">
        <v>1337</v>
      </c>
      <c r="E644" s="3">
        <v>40</v>
      </c>
      <c r="F644" s="3">
        <v>0</v>
      </c>
      <c r="G644" s="107">
        <v>270.60000000000002</v>
      </c>
      <c r="H644" s="107">
        <f t="shared" ref="H644:H647" si="211">+ROUND(+IF(F644="",0,F644*G644),2)</f>
        <v>0</v>
      </c>
      <c r="I644" s="3">
        <v>288.08999999999997</v>
      </c>
      <c r="J644" s="3">
        <f t="shared" ref="J644:J647" si="212">+ROUND(+IF(F644="",0,F644*I644),2)</f>
        <v>0</v>
      </c>
      <c r="K644" s="3">
        <f t="shared" ref="K644:K647" si="213">+I644-G644</f>
        <v>17.489999999999952</v>
      </c>
      <c r="L644" s="106">
        <f t="shared" ref="L644:L647" si="214">+J644-H644</f>
        <v>0</v>
      </c>
      <c r="N644" s="1">
        <v>275.2</v>
      </c>
      <c r="O644" s="1">
        <v>288.08999999999997</v>
      </c>
      <c r="P644" s="112">
        <f t="shared" si="194"/>
        <v>12.889999999999986</v>
      </c>
    </row>
    <row r="645" spans="2:16" s="1" customFormat="1" ht="15" customHeight="1" x14ac:dyDescent="0.3">
      <c r="B645" s="4" t="s">
        <v>2053</v>
      </c>
      <c r="C645" s="4" t="s">
        <v>2054</v>
      </c>
      <c r="D645" s="3" t="s">
        <v>1337</v>
      </c>
      <c r="E645" s="3">
        <v>11</v>
      </c>
      <c r="F645" s="3">
        <v>0</v>
      </c>
      <c r="G645" s="107">
        <v>296.81</v>
      </c>
      <c r="H645" s="107">
        <f t="shared" si="211"/>
        <v>0</v>
      </c>
      <c r="I645" s="3">
        <v>197.65</v>
      </c>
      <c r="J645" s="3">
        <f t="shared" si="212"/>
        <v>0</v>
      </c>
      <c r="K645" s="3">
        <f t="shared" si="213"/>
        <v>-99.16</v>
      </c>
      <c r="L645" s="106">
        <f t="shared" si="214"/>
        <v>0</v>
      </c>
      <c r="N645" s="1">
        <v>301.41000000000003</v>
      </c>
      <c r="O645" s="1">
        <v>197.65</v>
      </c>
      <c r="P645" s="112">
        <f t="shared" si="194"/>
        <v>-103.76000000000002</v>
      </c>
    </row>
    <row r="646" spans="2:16" s="1" customFormat="1" ht="15" customHeight="1" x14ac:dyDescent="0.3">
      <c r="B646" s="4" t="s">
        <v>8199</v>
      </c>
      <c r="C646" s="4" t="s">
        <v>8370</v>
      </c>
      <c r="D646" s="3" t="s">
        <v>1337</v>
      </c>
      <c r="E646" s="3">
        <v>45</v>
      </c>
      <c r="F646" s="3">
        <v>45</v>
      </c>
      <c r="G646" s="107">
        <v>164.53</v>
      </c>
      <c r="H646" s="107">
        <f t="shared" si="211"/>
        <v>7403.85</v>
      </c>
      <c r="I646" s="3">
        <v>164.53</v>
      </c>
      <c r="J646" s="3">
        <f t="shared" si="212"/>
        <v>7403.85</v>
      </c>
      <c r="K646" s="3">
        <f t="shared" si="213"/>
        <v>0</v>
      </c>
      <c r="L646" s="106">
        <f t="shared" si="214"/>
        <v>0</v>
      </c>
      <c r="O646" s="1">
        <v>173.49</v>
      </c>
      <c r="P646" s="112">
        <f t="shared" si="194"/>
        <v>173.49</v>
      </c>
    </row>
    <row r="647" spans="2:16" s="1" customFormat="1" ht="15" customHeight="1" x14ac:dyDescent="0.3">
      <c r="B647" s="4" t="s">
        <v>8200</v>
      </c>
      <c r="C647" s="4" t="s">
        <v>8371</v>
      </c>
      <c r="D647" s="3" t="s">
        <v>1337</v>
      </c>
      <c r="E647" s="3">
        <v>5</v>
      </c>
      <c r="F647" s="3">
        <v>5</v>
      </c>
      <c r="G647" s="107">
        <v>143.75</v>
      </c>
      <c r="H647" s="107">
        <f t="shared" si="211"/>
        <v>718.75</v>
      </c>
      <c r="I647" s="3">
        <v>143.75</v>
      </c>
      <c r="J647" s="3">
        <f t="shared" si="212"/>
        <v>718.75</v>
      </c>
      <c r="K647" s="3">
        <f t="shared" si="213"/>
        <v>0</v>
      </c>
      <c r="L647" s="106">
        <f t="shared" si="214"/>
        <v>0</v>
      </c>
      <c r="O647" s="1">
        <v>159.53</v>
      </c>
      <c r="P647" s="112">
        <f t="shared" si="194"/>
        <v>159.53</v>
      </c>
    </row>
    <row r="648" spans="2:16" s="1" customFormat="1" ht="25.2" customHeight="1" x14ac:dyDescent="0.3">
      <c r="B648" s="12" t="s">
        <v>2055</v>
      </c>
      <c r="C648" s="12" t="s">
        <v>1345</v>
      </c>
      <c r="D648" s="13"/>
      <c r="E648" s="13"/>
      <c r="F648" s="13"/>
      <c r="G648" s="13"/>
      <c r="H648" s="13">
        <f>SUM(H649:H663)</f>
        <v>113634.82</v>
      </c>
      <c r="I648" s="13"/>
      <c r="J648" s="13">
        <f>SUM(J649:J663)</f>
        <v>113634.82</v>
      </c>
      <c r="K648" s="13"/>
      <c r="L648" s="13">
        <f>SUM(L649:L663)</f>
        <v>0</v>
      </c>
      <c r="P648" s="112"/>
    </row>
    <row r="649" spans="2:16" s="1" customFormat="1" ht="15" customHeight="1" x14ac:dyDescent="0.3">
      <c r="B649" s="4" t="s">
        <v>2056</v>
      </c>
      <c r="C649" s="4" t="s">
        <v>1347</v>
      </c>
      <c r="D649" s="3" t="s">
        <v>25</v>
      </c>
      <c r="E649" s="3">
        <v>382.61</v>
      </c>
      <c r="F649" s="3">
        <v>0</v>
      </c>
      <c r="G649" s="107">
        <v>61.42</v>
      </c>
      <c r="H649" s="107">
        <f t="shared" ref="H649:H663" si="215">+ROUND(+IF(F649="",0,F649*G649),2)</f>
        <v>0</v>
      </c>
      <c r="I649" s="3">
        <v>66.430000000000007</v>
      </c>
      <c r="J649" s="3">
        <f t="shared" ref="J649:J663" si="216">+ROUND(+IF(F649="",0,F649*I649),2)</f>
        <v>0</v>
      </c>
      <c r="K649" s="3">
        <f t="shared" ref="K649:K663" si="217">+I649-G649</f>
        <v>5.0100000000000051</v>
      </c>
      <c r="L649" s="106">
        <f t="shared" ref="L649:L663" si="218">+J649-H649</f>
        <v>0</v>
      </c>
      <c r="N649" s="1">
        <v>62.15</v>
      </c>
      <c r="O649" s="1">
        <v>66.430000000000007</v>
      </c>
      <c r="P649" s="112">
        <f t="shared" si="194"/>
        <v>4.2800000000000082</v>
      </c>
    </row>
    <row r="650" spans="2:16" s="1" customFormat="1" ht="15" customHeight="1" x14ac:dyDescent="0.3">
      <c r="B650" s="4" t="s">
        <v>2057</v>
      </c>
      <c r="C650" s="4" t="s">
        <v>1349</v>
      </c>
      <c r="D650" s="3" t="s">
        <v>25</v>
      </c>
      <c r="E650" s="3">
        <v>140.29</v>
      </c>
      <c r="F650" s="3">
        <v>0</v>
      </c>
      <c r="G650" s="107">
        <v>47.67</v>
      </c>
      <c r="H650" s="107">
        <f t="shared" si="215"/>
        <v>0</v>
      </c>
      <c r="I650" s="3">
        <v>30.67</v>
      </c>
      <c r="J650" s="3">
        <f t="shared" si="216"/>
        <v>0</v>
      </c>
      <c r="K650" s="3">
        <f t="shared" si="217"/>
        <v>-17</v>
      </c>
      <c r="L650" s="106">
        <f t="shared" si="218"/>
        <v>0</v>
      </c>
      <c r="N650" s="1">
        <v>48.4</v>
      </c>
      <c r="O650" s="1">
        <v>30.67</v>
      </c>
      <c r="P650" s="112">
        <f t="shared" si="194"/>
        <v>-17.729999999999997</v>
      </c>
    </row>
    <row r="651" spans="2:16" s="1" customFormat="1" ht="15" customHeight="1" x14ac:dyDescent="0.3">
      <c r="B651" s="4" t="s">
        <v>2058</v>
      </c>
      <c r="C651" s="4" t="s">
        <v>1351</v>
      </c>
      <c r="D651" s="3" t="s">
        <v>25</v>
      </c>
      <c r="E651" s="3">
        <v>259.62</v>
      </c>
      <c r="F651" s="3">
        <v>0</v>
      </c>
      <c r="G651" s="107">
        <v>86.55</v>
      </c>
      <c r="H651" s="107">
        <f t="shared" si="215"/>
        <v>0</v>
      </c>
      <c r="I651" s="3">
        <v>50.07</v>
      </c>
      <c r="J651" s="3">
        <f t="shared" si="216"/>
        <v>0</v>
      </c>
      <c r="K651" s="3">
        <f t="shared" si="217"/>
        <v>-36.479999999999997</v>
      </c>
      <c r="L651" s="106">
        <f t="shared" si="218"/>
        <v>0</v>
      </c>
      <c r="N651" s="1">
        <v>87.28</v>
      </c>
      <c r="O651" s="1">
        <v>50.07</v>
      </c>
      <c r="P651" s="112">
        <f t="shared" si="194"/>
        <v>-37.21</v>
      </c>
    </row>
    <row r="652" spans="2:16" s="1" customFormat="1" ht="15" customHeight="1" x14ac:dyDescent="0.3">
      <c r="B652" s="4" t="s">
        <v>2059</v>
      </c>
      <c r="C652" s="4" t="s">
        <v>1355</v>
      </c>
      <c r="D652" s="3" t="s">
        <v>25</v>
      </c>
      <c r="E652" s="3">
        <v>24.02</v>
      </c>
      <c r="F652" s="3">
        <v>0</v>
      </c>
      <c r="G652" s="107">
        <v>86.85</v>
      </c>
      <c r="H652" s="107">
        <f t="shared" si="215"/>
        <v>0</v>
      </c>
      <c r="I652" s="3">
        <v>64.67</v>
      </c>
      <c r="J652" s="3">
        <f t="shared" si="216"/>
        <v>0</v>
      </c>
      <c r="K652" s="3">
        <f t="shared" si="217"/>
        <v>-22.179999999999993</v>
      </c>
      <c r="L652" s="106">
        <f t="shared" si="218"/>
        <v>0</v>
      </c>
      <c r="N652" s="1">
        <v>87.58</v>
      </c>
      <c r="O652" s="1">
        <v>64.67</v>
      </c>
      <c r="P652" s="112">
        <f t="shared" si="194"/>
        <v>-22.909999999999997</v>
      </c>
    </row>
    <row r="653" spans="2:16" s="1" customFormat="1" ht="15" customHeight="1" x14ac:dyDescent="0.3">
      <c r="B653" s="4" t="s">
        <v>2060</v>
      </c>
      <c r="C653" s="4" t="s">
        <v>1357</v>
      </c>
      <c r="D653" s="3" t="s">
        <v>25</v>
      </c>
      <c r="E653" s="3">
        <v>55.62</v>
      </c>
      <c r="F653" s="3">
        <v>0</v>
      </c>
      <c r="G653" s="107">
        <v>124.28</v>
      </c>
      <c r="H653" s="107">
        <f t="shared" si="215"/>
        <v>0</v>
      </c>
      <c r="I653" s="3">
        <v>124.28</v>
      </c>
      <c r="J653" s="3">
        <f t="shared" si="216"/>
        <v>0</v>
      </c>
      <c r="K653" s="3">
        <f t="shared" si="217"/>
        <v>0</v>
      </c>
      <c r="L653" s="106">
        <f t="shared" si="218"/>
        <v>0</v>
      </c>
      <c r="N653" s="1">
        <v>125.01</v>
      </c>
      <c r="O653" s="1">
        <v>124.28</v>
      </c>
      <c r="P653" s="112">
        <f t="shared" si="194"/>
        <v>-0.73000000000000398</v>
      </c>
    </row>
    <row r="654" spans="2:16" s="1" customFormat="1" ht="15" customHeight="1" x14ac:dyDescent="0.3">
      <c r="B654" s="4" t="s">
        <v>2061</v>
      </c>
      <c r="C654" s="4" t="s">
        <v>1359</v>
      </c>
      <c r="D654" s="3" t="s">
        <v>25</v>
      </c>
      <c r="E654" s="3">
        <v>14.39</v>
      </c>
      <c r="F654" s="3">
        <v>0</v>
      </c>
      <c r="G654" s="107">
        <v>95.43</v>
      </c>
      <c r="H654" s="107">
        <f t="shared" si="215"/>
        <v>0</v>
      </c>
      <c r="I654" s="3">
        <v>95.43</v>
      </c>
      <c r="J654" s="3">
        <f t="shared" si="216"/>
        <v>0</v>
      </c>
      <c r="K654" s="3">
        <f t="shared" si="217"/>
        <v>0</v>
      </c>
      <c r="L654" s="106">
        <f t="shared" si="218"/>
        <v>0</v>
      </c>
      <c r="N654" s="1">
        <v>96.16</v>
      </c>
      <c r="O654" s="1">
        <v>95.43</v>
      </c>
      <c r="P654" s="112">
        <f t="shared" si="194"/>
        <v>-0.72999999999998977</v>
      </c>
    </row>
    <row r="655" spans="2:16" s="1" customFormat="1" ht="15" customHeight="1" x14ac:dyDescent="0.3">
      <c r="B655" s="4" t="s">
        <v>2062</v>
      </c>
      <c r="C655" s="4" t="s">
        <v>1361</v>
      </c>
      <c r="D655" s="3" t="s">
        <v>25</v>
      </c>
      <c r="E655" s="3">
        <v>10.5</v>
      </c>
      <c r="F655" s="3">
        <v>0</v>
      </c>
      <c r="G655" s="107">
        <v>149.66999999999999</v>
      </c>
      <c r="H655" s="107">
        <f t="shared" si="215"/>
        <v>0</v>
      </c>
      <c r="I655" s="3">
        <v>149.66999999999999</v>
      </c>
      <c r="J655" s="3">
        <f t="shared" si="216"/>
        <v>0</v>
      </c>
      <c r="K655" s="3">
        <f t="shared" si="217"/>
        <v>0</v>
      </c>
      <c r="L655" s="106">
        <f t="shared" si="218"/>
        <v>0</v>
      </c>
      <c r="N655" s="1">
        <v>150.4</v>
      </c>
      <c r="O655" s="1">
        <v>149.66999999999999</v>
      </c>
      <c r="P655" s="112">
        <f t="shared" si="194"/>
        <v>-0.73000000000001819</v>
      </c>
    </row>
    <row r="656" spans="2:16" s="1" customFormat="1" ht="15" customHeight="1" x14ac:dyDescent="0.3">
      <c r="B656" s="4" t="s">
        <v>2063</v>
      </c>
      <c r="C656" s="4" t="s">
        <v>1363</v>
      </c>
      <c r="D656" s="3" t="s">
        <v>25</v>
      </c>
      <c r="E656" s="3">
        <v>27.3</v>
      </c>
      <c r="F656" s="3">
        <v>0</v>
      </c>
      <c r="G656" s="107">
        <v>159.66999999999999</v>
      </c>
      <c r="H656" s="107">
        <f t="shared" si="215"/>
        <v>0</v>
      </c>
      <c r="I656" s="3">
        <v>159.66999999999999</v>
      </c>
      <c r="J656" s="3">
        <f t="shared" si="216"/>
        <v>0</v>
      </c>
      <c r="K656" s="3">
        <f t="shared" si="217"/>
        <v>0</v>
      </c>
      <c r="L656" s="106">
        <f t="shared" si="218"/>
        <v>0</v>
      </c>
      <c r="N656" s="1">
        <v>160.4</v>
      </c>
      <c r="O656" s="1">
        <v>159.66999999999999</v>
      </c>
      <c r="P656" s="112">
        <f t="shared" ref="P656:P719" si="219">+O656-N656</f>
        <v>-0.73000000000001819</v>
      </c>
    </row>
    <row r="657" spans="2:16" s="1" customFormat="1" ht="15" customHeight="1" x14ac:dyDescent="0.3">
      <c r="B657" s="4" t="s">
        <v>8201</v>
      </c>
      <c r="C657" s="4" t="s">
        <v>8372</v>
      </c>
      <c r="D657" s="3" t="s">
        <v>25</v>
      </c>
      <c r="E657" s="3">
        <v>510</v>
      </c>
      <c r="F657" s="3">
        <v>510</v>
      </c>
      <c r="G657" s="107">
        <v>86.41</v>
      </c>
      <c r="H657" s="107">
        <f t="shared" si="215"/>
        <v>44069.1</v>
      </c>
      <c r="I657" s="3">
        <v>86.41</v>
      </c>
      <c r="J657" s="3">
        <f t="shared" si="216"/>
        <v>44069.1</v>
      </c>
      <c r="K657" s="3">
        <f t="shared" si="217"/>
        <v>0</v>
      </c>
      <c r="L657" s="106">
        <f t="shared" si="218"/>
        <v>0</v>
      </c>
      <c r="O657" s="1">
        <v>86.41</v>
      </c>
      <c r="P657" s="112">
        <f t="shared" si="219"/>
        <v>86.41</v>
      </c>
    </row>
    <row r="658" spans="2:16" s="1" customFormat="1" ht="15" customHeight="1" x14ac:dyDescent="0.3">
      <c r="B658" s="4" t="s">
        <v>8202</v>
      </c>
      <c r="C658" s="4" t="s">
        <v>8373</v>
      </c>
      <c r="D658" s="3" t="s">
        <v>25</v>
      </c>
      <c r="E658" s="3">
        <v>227</v>
      </c>
      <c r="F658" s="3">
        <v>227</v>
      </c>
      <c r="G658" s="107">
        <v>53.2</v>
      </c>
      <c r="H658" s="107">
        <f t="shared" si="215"/>
        <v>12076.4</v>
      </c>
      <c r="I658" s="3">
        <v>53.2</v>
      </c>
      <c r="J658" s="3">
        <f t="shared" si="216"/>
        <v>12076.4</v>
      </c>
      <c r="K658" s="3">
        <f t="shared" si="217"/>
        <v>0</v>
      </c>
      <c r="L658" s="106">
        <f t="shared" si="218"/>
        <v>0</v>
      </c>
      <c r="O658" s="1">
        <v>53.2</v>
      </c>
      <c r="P658" s="112">
        <f t="shared" si="219"/>
        <v>53.2</v>
      </c>
    </row>
    <row r="659" spans="2:16" s="1" customFormat="1" ht="15" customHeight="1" x14ac:dyDescent="0.3">
      <c r="B659" s="4" t="s">
        <v>8203</v>
      </c>
      <c r="C659" s="4" t="s">
        <v>8374</v>
      </c>
      <c r="D659" s="3" t="s">
        <v>25</v>
      </c>
      <c r="E659" s="3">
        <v>306</v>
      </c>
      <c r="F659" s="3">
        <v>306</v>
      </c>
      <c r="G659" s="107">
        <v>69.209999999999994</v>
      </c>
      <c r="H659" s="107">
        <f t="shared" si="215"/>
        <v>21178.26</v>
      </c>
      <c r="I659" s="3">
        <v>69.209999999999994</v>
      </c>
      <c r="J659" s="3">
        <f t="shared" si="216"/>
        <v>21178.26</v>
      </c>
      <c r="K659" s="3">
        <f t="shared" si="217"/>
        <v>0</v>
      </c>
      <c r="L659" s="106">
        <f t="shared" si="218"/>
        <v>0</v>
      </c>
      <c r="O659" s="1">
        <v>69.209999999999994</v>
      </c>
      <c r="P659" s="112">
        <f t="shared" si="219"/>
        <v>69.209999999999994</v>
      </c>
    </row>
    <row r="660" spans="2:16" s="1" customFormat="1" ht="15" customHeight="1" x14ac:dyDescent="0.3">
      <c r="B660" s="4" t="s">
        <v>8204</v>
      </c>
      <c r="C660" s="4" t="s">
        <v>8375</v>
      </c>
      <c r="D660" s="3" t="s">
        <v>25</v>
      </c>
      <c r="E660" s="3">
        <v>28.16</v>
      </c>
      <c r="F660" s="3">
        <v>28.16</v>
      </c>
      <c r="G660" s="107">
        <v>118.51</v>
      </c>
      <c r="H660" s="107">
        <f t="shared" si="215"/>
        <v>3337.24</v>
      </c>
      <c r="I660" s="3">
        <v>118.51</v>
      </c>
      <c r="J660" s="3">
        <f t="shared" si="216"/>
        <v>3337.24</v>
      </c>
      <c r="K660" s="3">
        <f t="shared" si="217"/>
        <v>0</v>
      </c>
      <c r="L660" s="106">
        <f t="shared" si="218"/>
        <v>0</v>
      </c>
      <c r="O660" s="1">
        <v>118.51</v>
      </c>
      <c r="P660" s="112">
        <f t="shared" si="219"/>
        <v>118.51</v>
      </c>
    </row>
    <row r="661" spans="2:16" s="1" customFormat="1" ht="15" customHeight="1" x14ac:dyDescent="0.3">
      <c r="B661" s="4" t="s">
        <v>8205</v>
      </c>
      <c r="C661" s="4" t="s">
        <v>8376</v>
      </c>
      <c r="D661" s="3" t="s">
        <v>25</v>
      </c>
      <c r="E661" s="3">
        <v>67.11</v>
      </c>
      <c r="F661" s="3">
        <v>67.11</v>
      </c>
      <c r="G661" s="107">
        <v>231.43</v>
      </c>
      <c r="H661" s="107">
        <f t="shared" si="215"/>
        <v>15531.27</v>
      </c>
      <c r="I661" s="3">
        <v>231.43</v>
      </c>
      <c r="J661" s="3">
        <f t="shared" si="216"/>
        <v>15531.27</v>
      </c>
      <c r="K661" s="3">
        <f t="shared" si="217"/>
        <v>0</v>
      </c>
      <c r="L661" s="106">
        <f t="shared" si="218"/>
        <v>0</v>
      </c>
      <c r="O661" s="1">
        <v>231.43</v>
      </c>
      <c r="P661" s="112">
        <f t="shared" si="219"/>
        <v>231.43</v>
      </c>
    </row>
    <row r="662" spans="2:16" s="1" customFormat="1" ht="15" customHeight="1" x14ac:dyDescent="0.3">
      <c r="B662" s="4" t="s">
        <v>8206</v>
      </c>
      <c r="C662" s="4" t="s">
        <v>8377</v>
      </c>
      <c r="D662" s="3" t="s">
        <v>25</v>
      </c>
      <c r="E662" s="3">
        <v>14.22</v>
      </c>
      <c r="F662" s="3">
        <v>14.22</v>
      </c>
      <c r="G662" s="107">
        <v>359.23</v>
      </c>
      <c r="H662" s="107">
        <f t="shared" si="215"/>
        <v>5108.25</v>
      </c>
      <c r="I662" s="3">
        <v>359.23</v>
      </c>
      <c r="J662" s="3">
        <f t="shared" si="216"/>
        <v>5108.25</v>
      </c>
      <c r="K662" s="3">
        <f t="shared" si="217"/>
        <v>0</v>
      </c>
      <c r="L662" s="106">
        <f t="shared" si="218"/>
        <v>0</v>
      </c>
      <c r="O662" s="1">
        <v>359.23</v>
      </c>
      <c r="P662" s="112">
        <f t="shared" si="219"/>
        <v>359.23</v>
      </c>
    </row>
    <row r="663" spans="2:16" s="1" customFormat="1" ht="15" customHeight="1" x14ac:dyDescent="0.3">
      <c r="B663" s="4" t="s">
        <v>8207</v>
      </c>
      <c r="C663" s="4" t="s">
        <v>8378</v>
      </c>
      <c r="D663" s="3" t="s">
        <v>25</v>
      </c>
      <c r="E663" s="3">
        <v>22</v>
      </c>
      <c r="F663" s="3">
        <v>22</v>
      </c>
      <c r="G663" s="107">
        <v>560.65</v>
      </c>
      <c r="H663" s="107">
        <f t="shared" si="215"/>
        <v>12334.3</v>
      </c>
      <c r="I663" s="3">
        <v>560.65</v>
      </c>
      <c r="J663" s="3">
        <f t="shared" si="216"/>
        <v>12334.3</v>
      </c>
      <c r="K663" s="3">
        <f t="shared" si="217"/>
        <v>0</v>
      </c>
      <c r="L663" s="106">
        <f t="shared" si="218"/>
        <v>0</v>
      </c>
      <c r="O663" s="1">
        <v>560.65</v>
      </c>
      <c r="P663" s="112">
        <f t="shared" si="219"/>
        <v>560.65</v>
      </c>
    </row>
    <row r="664" spans="2:16" s="1" customFormat="1" ht="25.2" customHeight="1" x14ac:dyDescent="0.3">
      <c r="B664" s="12" t="s">
        <v>2064</v>
      </c>
      <c r="C664" s="12" t="s">
        <v>2065</v>
      </c>
      <c r="D664" s="13"/>
      <c r="E664" s="13"/>
      <c r="F664" s="13"/>
      <c r="G664" s="13"/>
      <c r="H664" s="13">
        <f>SUM(H665:H693)</f>
        <v>25360.780000000006</v>
      </c>
      <c r="I664" s="13"/>
      <c r="J664" s="13">
        <f>SUM(J665:J693)</f>
        <v>25360.780000000006</v>
      </c>
      <c r="K664" s="13"/>
      <c r="L664" s="13">
        <f>SUM(L665:L693)</f>
        <v>0</v>
      </c>
      <c r="P664" s="112"/>
    </row>
    <row r="665" spans="2:16" s="1" customFormat="1" ht="15" customHeight="1" x14ac:dyDescent="0.3">
      <c r="B665" s="4" t="s">
        <v>2066</v>
      </c>
      <c r="C665" s="4" t="s">
        <v>1387</v>
      </c>
      <c r="D665" s="3" t="s">
        <v>28</v>
      </c>
      <c r="E665" s="3">
        <v>825</v>
      </c>
      <c r="F665" s="3">
        <v>326</v>
      </c>
      <c r="G665" s="107">
        <v>18.93</v>
      </c>
      <c r="H665" s="107">
        <f t="shared" ref="H665:H693" si="220">+ROUND(+IF(F665="",0,F665*G665),2)</f>
        <v>6171.18</v>
      </c>
      <c r="I665" s="3">
        <v>18.93</v>
      </c>
      <c r="J665" s="3">
        <f t="shared" ref="J665:J693" si="221">+ROUND(+IF(F665="",0,F665*I665),2)</f>
        <v>6171.18</v>
      </c>
      <c r="K665" s="3">
        <f t="shared" ref="K665:K693" si="222">+I665-G665</f>
        <v>0</v>
      </c>
      <c r="L665" s="106">
        <f t="shared" ref="L665:L693" si="223">+J665-H665</f>
        <v>0</v>
      </c>
      <c r="N665" s="1">
        <v>19.46</v>
      </c>
      <c r="O665" s="1">
        <v>18.93</v>
      </c>
      <c r="P665" s="112">
        <f t="shared" si="219"/>
        <v>-0.53000000000000114</v>
      </c>
    </row>
    <row r="666" spans="2:16" s="1" customFormat="1" ht="15" customHeight="1" x14ac:dyDescent="0.3">
      <c r="B666" s="4" t="s">
        <v>2067</v>
      </c>
      <c r="C666" s="4" t="s">
        <v>1389</v>
      </c>
      <c r="D666" s="3" t="s">
        <v>28</v>
      </c>
      <c r="E666" s="3">
        <v>76</v>
      </c>
      <c r="F666" s="3">
        <v>125</v>
      </c>
      <c r="G666" s="107">
        <v>21.53</v>
      </c>
      <c r="H666" s="107">
        <f t="shared" si="220"/>
        <v>2691.25</v>
      </c>
      <c r="I666" s="3">
        <v>21.53</v>
      </c>
      <c r="J666" s="3">
        <f t="shared" si="221"/>
        <v>2691.25</v>
      </c>
      <c r="K666" s="3">
        <f t="shared" si="222"/>
        <v>0</v>
      </c>
      <c r="L666" s="106">
        <f t="shared" si="223"/>
        <v>0</v>
      </c>
      <c r="N666" s="1">
        <v>22.06</v>
      </c>
      <c r="O666" s="1">
        <v>21.53</v>
      </c>
      <c r="P666" s="112">
        <f t="shared" si="219"/>
        <v>-0.52999999999999758</v>
      </c>
    </row>
    <row r="667" spans="2:16" s="1" customFormat="1" ht="15" customHeight="1" x14ac:dyDescent="0.3">
      <c r="B667" s="4" t="s">
        <v>2068</v>
      </c>
      <c r="C667" s="4" t="s">
        <v>1391</v>
      </c>
      <c r="D667" s="3" t="s">
        <v>28</v>
      </c>
      <c r="E667" s="3">
        <v>22</v>
      </c>
      <c r="F667" s="3">
        <v>62</v>
      </c>
      <c r="G667" s="107">
        <v>30.11</v>
      </c>
      <c r="H667" s="107">
        <f t="shared" si="220"/>
        <v>1866.82</v>
      </c>
      <c r="I667" s="3">
        <v>30.11</v>
      </c>
      <c r="J667" s="3">
        <f t="shared" si="221"/>
        <v>1866.82</v>
      </c>
      <c r="K667" s="3">
        <f t="shared" si="222"/>
        <v>0</v>
      </c>
      <c r="L667" s="106">
        <f t="shared" si="223"/>
        <v>0</v>
      </c>
      <c r="N667" s="1">
        <v>30.64</v>
      </c>
      <c r="O667" s="1">
        <v>30.11</v>
      </c>
      <c r="P667" s="112">
        <f t="shared" si="219"/>
        <v>-0.53000000000000114</v>
      </c>
    </row>
    <row r="668" spans="2:16" s="1" customFormat="1" ht="15" customHeight="1" x14ac:dyDescent="0.3">
      <c r="B668" s="4" t="s">
        <v>2069</v>
      </c>
      <c r="C668" s="4" t="s">
        <v>1552</v>
      </c>
      <c r="D668" s="3" t="s">
        <v>28</v>
      </c>
      <c r="E668" s="3">
        <v>4</v>
      </c>
      <c r="F668" s="3">
        <v>4</v>
      </c>
      <c r="G668" s="107">
        <v>35.04</v>
      </c>
      <c r="H668" s="107">
        <f t="shared" si="220"/>
        <v>140.16</v>
      </c>
      <c r="I668" s="3">
        <v>35.04</v>
      </c>
      <c r="J668" s="3">
        <f t="shared" si="221"/>
        <v>140.16</v>
      </c>
      <c r="K668" s="3">
        <f t="shared" si="222"/>
        <v>0</v>
      </c>
      <c r="L668" s="106">
        <f t="shared" si="223"/>
        <v>0</v>
      </c>
      <c r="N668" s="1">
        <v>35.57</v>
      </c>
      <c r="O668" s="1">
        <v>35.04</v>
      </c>
      <c r="P668" s="112">
        <f t="shared" si="219"/>
        <v>-0.53000000000000114</v>
      </c>
    </row>
    <row r="669" spans="2:16" s="1" customFormat="1" ht="15" customHeight="1" x14ac:dyDescent="0.3">
      <c r="B669" s="4" t="s">
        <v>2070</v>
      </c>
      <c r="C669" s="4" t="s">
        <v>2071</v>
      </c>
      <c r="D669" s="3" t="s">
        <v>28</v>
      </c>
      <c r="E669" s="3">
        <v>3</v>
      </c>
      <c r="F669" s="3">
        <v>21</v>
      </c>
      <c r="G669" s="107">
        <v>80.290000000000006</v>
      </c>
      <c r="H669" s="107">
        <f t="shared" si="220"/>
        <v>1686.09</v>
      </c>
      <c r="I669" s="3">
        <v>80.290000000000006</v>
      </c>
      <c r="J669" s="3">
        <f t="shared" si="221"/>
        <v>1686.09</v>
      </c>
      <c r="K669" s="3">
        <f t="shared" si="222"/>
        <v>0</v>
      </c>
      <c r="L669" s="106">
        <f t="shared" si="223"/>
        <v>0</v>
      </c>
      <c r="N669" s="1">
        <v>80.819999999999993</v>
      </c>
      <c r="O669" s="1">
        <v>80.290000000000006</v>
      </c>
      <c r="P669" s="112">
        <f t="shared" si="219"/>
        <v>-0.52999999999998693</v>
      </c>
    </row>
    <row r="670" spans="2:16" s="1" customFormat="1" ht="15" customHeight="1" x14ac:dyDescent="0.3">
      <c r="B670" s="4" t="s">
        <v>2072</v>
      </c>
      <c r="C670" s="4" t="s">
        <v>1555</v>
      </c>
      <c r="D670" s="3" t="s">
        <v>28</v>
      </c>
      <c r="E670" s="3">
        <v>3</v>
      </c>
      <c r="F670" s="3">
        <v>3</v>
      </c>
      <c r="G670" s="107">
        <v>100.04</v>
      </c>
      <c r="H670" s="107">
        <f t="shared" si="220"/>
        <v>300.12</v>
      </c>
      <c r="I670" s="3">
        <v>100.04</v>
      </c>
      <c r="J670" s="3">
        <f t="shared" si="221"/>
        <v>300.12</v>
      </c>
      <c r="K670" s="3">
        <f t="shared" si="222"/>
        <v>0</v>
      </c>
      <c r="L670" s="106">
        <f t="shared" si="223"/>
        <v>0</v>
      </c>
      <c r="N670" s="1">
        <v>100.57</v>
      </c>
      <c r="O670" s="1">
        <v>100.04</v>
      </c>
      <c r="P670" s="112">
        <f t="shared" si="219"/>
        <v>-0.52999999999998693</v>
      </c>
    </row>
    <row r="671" spans="2:16" s="1" customFormat="1" ht="15" customHeight="1" x14ac:dyDescent="0.3">
      <c r="B671" s="4" t="s">
        <v>2073</v>
      </c>
      <c r="C671" s="4" t="s">
        <v>1557</v>
      </c>
      <c r="D671" s="3" t="s">
        <v>28</v>
      </c>
      <c r="E671" s="3">
        <v>8</v>
      </c>
      <c r="F671" s="3">
        <v>8</v>
      </c>
      <c r="G671" s="107">
        <v>97.95</v>
      </c>
      <c r="H671" s="107">
        <f t="shared" si="220"/>
        <v>783.6</v>
      </c>
      <c r="I671" s="3">
        <v>97.95</v>
      </c>
      <c r="J671" s="3">
        <f t="shared" si="221"/>
        <v>783.6</v>
      </c>
      <c r="K671" s="3">
        <f t="shared" si="222"/>
        <v>0</v>
      </c>
      <c r="L671" s="106">
        <f t="shared" si="223"/>
        <v>0</v>
      </c>
      <c r="N671" s="1">
        <v>98.48</v>
      </c>
      <c r="O671" s="1">
        <v>97.95</v>
      </c>
      <c r="P671" s="112">
        <f t="shared" si="219"/>
        <v>-0.53000000000000114</v>
      </c>
    </row>
    <row r="672" spans="2:16" s="1" customFormat="1" ht="15" customHeight="1" x14ac:dyDescent="0.3">
      <c r="B672" s="4" t="s">
        <v>2074</v>
      </c>
      <c r="C672" s="4" t="s">
        <v>1403</v>
      </c>
      <c r="D672" s="3" t="s">
        <v>28</v>
      </c>
      <c r="E672" s="3">
        <v>11</v>
      </c>
      <c r="F672" s="3">
        <v>11</v>
      </c>
      <c r="G672" s="107">
        <v>135.04</v>
      </c>
      <c r="H672" s="107">
        <f t="shared" si="220"/>
        <v>1485.44</v>
      </c>
      <c r="I672" s="3">
        <v>135.04</v>
      </c>
      <c r="J672" s="3">
        <f t="shared" si="221"/>
        <v>1485.44</v>
      </c>
      <c r="K672" s="3">
        <f t="shared" si="222"/>
        <v>0</v>
      </c>
      <c r="L672" s="106">
        <f t="shared" si="223"/>
        <v>0</v>
      </c>
      <c r="N672" s="1">
        <v>135.57</v>
      </c>
      <c r="O672" s="1">
        <v>135.04</v>
      </c>
      <c r="P672" s="112">
        <f t="shared" si="219"/>
        <v>-0.53000000000000114</v>
      </c>
    </row>
    <row r="673" spans="2:16" s="1" customFormat="1" ht="15" customHeight="1" x14ac:dyDescent="0.3">
      <c r="B673" s="4" t="s">
        <v>2075</v>
      </c>
      <c r="C673" s="4" t="s">
        <v>1407</v>
      </c>
      <c r="D673" s="3" t="s">
        <v>28</v>
      </c>
      <c r="E673" s="3">
        <v>6</v>
      </c>
      <c r="F673" s="3">
        <v>47</v>
      </c>
      <c r="G673" s="107">
        <v>21.42</v>
      </c>
      <c r="H673" s="107">
        <f t="shared" si="220"/>
        <v>1006.74</v>
      </c>
      <c r="I673" s="3">
        <v>21.42</v>
      </c>
      <c r="J673" s="3">
        <f t="shared" si="221"/>
        <v>1006.74</v>
      </c>
      <c r="K673" s="3">
        <f t="shared" si="222"/>
        <v>0</v>
      </c>
      <c r="L673" s="106">
        <f t="shared" si="223"/>
        <v>0</v>
      </c>
      <c r="N673" s="1">
        <v>22.06</v>
      </c>
      <c r="O673" s="1">
        <v>21.42</v>
      </c>
      <c r="P673" s="112">
        <f t="shared" si="219"/>
        <v>-0.63999999999999702</v>
      </c>
    </row>
    <row r="674" spans="2:16" s="1" customFormat="1" ht="15" customHeight="1" x14ac:dyDescent="0.3">
      <c r="B674" s="4" t="s">
        <v>2076</v>
      </c>
      <c r="C674" s="4" t="s">
        <v>1409</v>
      </c>
      <c r="D674" s="3" t="s">
        <v>28</v>
      </c>
      <c r="E674" s="3">
        <v>34</v>
      </c>
      <c r="F674" s="3">
        <v>34</v>
      </c>
      <c r="G674" s="107">
        <v>27.54</v>
      </c>
      <c r="H674" s="107">
        <f t="shared" si="220"/>
        <v>936.36</v>
      </c>
      <c r="I674" s="3">
        <v>27.54</v>
      </c>
      <c r="J674" s="3">
        <f t="shared" si="221"/>
        <v>936.36</v>
      </c>
      <c r="K674" s="3">
        <f t="shared" si="222"/>
        <v>0</v>
      </c>
      <c r="L674" s="106">
        <f t="shared" si="223"/>
        <v>0</v>
      </c>
      <c r="N674" s="1">
        <v>28.18</v>
      </c>
      <c r="O674" s="1">
        <v>27.54</v>
      </c>
      <c r="P674" s="112">
        <f t="shared" si="219"/>
        <v>-0.64000000000000057</v>
      </c>
    </row>
    <row r="675" spans="2:16" s="1" customFormat="1" ht="15" customHeight="1" x14ac:dyDescent="0.3">
      <c r="B675" s="4" t="s">
        <v>2077</v>
      </c>
      <c r="C675" s="4" t="s">
        <v>1411</v>
      </c>
      <c r="D675" s="3" t="s">
        <v>28</v>
      </c>
      <c r="E675" s="3">
        <v>23</v>
      </c>
      <c r="F675" s="3">
        <v>32</v>
      </c>
      <c r="G675" s="107">
        <v>37.869999999999997</v>
      </c>
      <c r="H675" s="107">
        <f t="shared" si="220"/>
        <v>1211.8399999999999</v>
      </c>
      <c r="I675" s="3">
        <v>37.869999999999997</v>
      </c>
      <c r="J675" s="3">
        <f t="shared" si="221"/>
        <v>1211.8399999999999</v>
      </c>
      <c r="K675" s="3">
        <f t="shared" si="222"/>
        <v>0</v>
      </c>
      <c r="L675" s="106">
        <f t="shared" si="223"/>
        <v>0</v>
      </c>
      <c r="N675" s="1">
        <v>38.51</v>
      </c>
      <c r="O675" s="1">
        <v>37.869999999999997</v>
      </c>
      <c r="P675" s="112">
        <f t="shared" si="219"/>
        <v>-0.64000000000000057</v>
      </c>
    </row>
    <row r="676" spans="2:16" s="1" customFormat="1" ht="15" customHeight="1" x14ac:dyDescent="0.3">
      <c r="B676" s="4" t="s">
        <v>2078</v>
      </c>
      <c r="C676" s="4" t="s">
        <v>1415</v>
      </c>
      <c r="D676" s="3" t="s">
        <v>28</v>
      </c>
      <c r="E676" s="3">
        <v>4</v>
      </c>
      <c r="F676" s="3">
        <v>4</v>
      </c>
      <c r="G676" s="107">
        <v>42.24</v>
      </c>
      <c r="H676" s="107">
        <f t="shared" si="220"/>
        <v>168.96</v>
      </c>
      <c r="I676" s="3">
        <v>42.24</v>
      </c>
      <c r="J676" s="3">
        <f t="shared" si="221"/>
        <v>168.96</v>
      </c>
      <c r="K676" s="3">
        <f t="shared" si="222"/>
        <v>0</v>
      </c>
      <c r="L676" s="106">
        <f t="shared" si="223"/>
        <v>0</v>
      </c>
      <c r="N676" s="1">
        <v>42.88</v>
      </c>
      <c r="O676" s="1">
        <v>42.24</v>
      </c>
      <c r="P676" s="112">
        <f t="shared" si="219"/>
        <v>-0.64000000000000057</v>
      </c>
    </row>
    <row r="677" spans="2:16" s="1" customFormat="1" ht="15" customHeight="1" x14ac:dyDescent="0.3">
      <c r="B677" s="4" t="s">
        <v>2079</v>
      </c>
      <c r="C677" s="4" t="s">
        <v>1417</v>
      </c>
      <c r="D677" s="3" t="s">
        <v>28</v>
      </c>
      <c r="E677" s="3">
        <v>3</v>
      </c>
      <c r="F677" s="3">
        <v>3</v>
      </c>
      <c r="G677" s="107">
        <v>105.65</v>
      </c>
      <c r="H677" s="107">
        <f t="shared" si="220"/>
        <v>316.95</v>
      </c>
      <c r="I677" s="3">
        <v>105.65</v>
      </c>
      <c r="J677" s="3">
        <f t="shared" si="221"/>
        <v>316.95</v>
      </c>
      <c r="K677" s="3">
        <f t="shared" si="222"/>
        <v>0</v>
      </c>
      <c r="L677" s="106">
        <f t="shared" si="223"/>
        <v>0</v>
      </c>
      <c r="N677" s="1">
        <v>106.29</v>
      </c>
      <c r="O677" s="1">
        <v>105.65</v>
      </c>
      <c r="P677" s="112">
        <f t="shared" si="219"/>
        <v>-0.64000000000000057</v>
      </c>
    </row>
    <row r="678" spans="2:16" s="1" customFormat="1" ht="15" customHeight="1" x14ac:dyDescent="0.3">
      <c r="B678" s="4" t="s">
        <v>2080</v>
      </c>
      <c r="C678" s="4" t="s">
        <v>1419</v>
      </c>
      <c r="D678" s="3" t="s">
        <v>28</v>
      </c>
      <c r="E678" s="3">
        <v>2</v>
      </c>
      <c r="F678" s="3">
        <v>2</v>
      </c>
      <c r="G678" s="107">
        <v>107.24</v>
      </c>
      <c r="H678" s="107">
        <f t="shared" si="220"/>
        <v>214.48</v>
      </c>
      <c r="I678" s="3">
        <v>107.24</v>
      </c>
      <c r="J678" s="3">
        <f t="shared" si="221"/>
        <v>214.48</v>
      </c>
      <c r="K678" s="3">
        <f t="shared" si="222"/>
        <v>0</v>
      </c>
      <c r="L678" s="106">
        <f t="shared" si="223"/>
        <v>0</v>
      </c>
      <c r="N678" s="1">
        <v>107.88</v>
      </c>
      <c r="O678" s="1">
        <v>107.24</v>
      </c>
      <c r="P678" s="112">
        <f t="shared" si="219"/>
        <v>-0.64000000000000057</v>
      </c>
    </row>
    <row r="679" spans="2:16" s="1" customFormat="1" ht="15" customHeight="1" x14ac:dyDescent="0.3">
      <c r="B679" s="4" t="s">
        <v>2081</v>
      </c>
      <c r="C679" s="4" t="s">
        <v>1427</v>
      </c>
      <c r="D679" s="3" t="s">
        <v>28</v>
      </c>
      <c r="E679" s="3">
        <v>35</v>
      </c>
      <c r="F679" s="3">
        <v>35</v>
      </c>
      <c r="G679" s="107">
        <v>21.23</v>
      </c>
      <c r="H679" s="107">
        <f t="shared" si="220"/>
        <v>743.05</v>
      </c>
      <c r="I679" s="3">
        <v>21.23</v>
      </c>
      <c r="J679" s="3">
        <f t="shared" si="221"/>
        <v>743.05</v>
      </c>
      <c r="K679" s="3">
        <f t="shared" si="222"/>
        <v>0</v>
      </c>
      <c r="L679" s="106">
        <f t="shared" si="223"/>
        <v>0</v>
      </c>
      <c r="N679" s="1">
        <v>21.76</v>
      </c>
      <c r="O679" s="1">
        <v>21.23</v>
      </c>
      <c r="P679" s="112">
        <f t="shared" si="219"/>
        <v>-0.53000000000000114</v>
      </c>
    </row>
    <row r="680" spans="2:16" s="1" customFormat="1" ht="15" customHeight="1" x14ac:dyDescent="0.3">
      <c r="B680" s="4" t="s">
        <v>2082</v>
      </c>
      <c r="C680" s="4" t="s">
        <v>1429</v>
      </c>
      <c r="D680" s="3" t="s">
        <v>28</v>
      </c>
      <c r="E680" s="3">
        <v>10</v>
      </c>
      <c r="F680" s="3">
        <v>15</v>
      </c>
      <c r="G680" s="107">
        <v>24.25</v>
      </c>
      <c r="H680" s="107">
        <f t="shared" si="220"/>
        <v>363.75</v>
      </c>
      <c r="I680" s="3">
        <v>24.25</v>
      </c>
      <c r="J680" s="3">
        <f t="shared" si="221"/>
        <v>363.75</v>
      </c>
      <c r="K680" s="3">
        <f t="shared" si="222"/>
        <v>0</v>
      </c>
      <c r="L680" s="106">
        <f t="shared" si="223"/>
        <v>0</v>
      </c>
      <c r="N680" s="1">
        <v>24.78</v>
      </c>
      <c r="O680" s="1">
        <v>24.25</v>
      </c>
      <c r="P680" s="112">
        <f t="shared" si="219"/>
        <v>-0.53000000000000114</v>
      </c>
    </row>
    <row r="681" spans="2:16" s="1" customFormat="1" ht="15" customHeight="1" x14ac:dyDescent="0.3">
      <c r="B681" s="4" t="s">
        <v>2083</v>
      </c>
      <c r="C681" s="4" t="s">
        <v>1431</v>
      </c>
      <c r="D681" s="3" t="s">
        <v>28</v>
      </c>
      <c r="E681" s="3">
        <v>23</v>
      </c>
      <c r="F681" s="3">
        <v>28</v>
      </c>
      <c r="G681" s="107">
        <v>30.43</v>
      </c>
      <c r="H681" s="107">
        <f t="shared" si="220"/>
        <v>852.04</v>
      </c>
      <c r="I681" s="3">
        <v>30.43</v>
      </c>
      <c r="J681" s="3">
        <f t="shared" si="221"/>
        <v>852.04</v>
      </c>
      <c r="K681" s="3">
        <f t="shared" si="222"/>
        <v>0</v>
      </c>
      <c r="L681" s="106">
        <f t="shared" si="223"/>
        <v>0</v>
      </c>
      <c r="N681" s="1">
        <v>30.96</v>
      </c>
      <c r="O681" s="1">
        <v>30.43</v>
      </c>
      <c r="P681" s="112">
        <f t="shared" si="219"/>
        <v>-0.53000000000000114</v>
      </c>
    </row>
    <row r="682" spans="2:16" s="1" customFormat="1" ht="15" customHeight="1" x14ac:dyDescent="0.3">
      <c r="B682" s="4" t="s">
        <v>2084</v>
      </c>
      <c r="C682" s="4" t="s">
        <v>1443</v>
      </c>
      <c r="D682" s="3" t="s">
        <v>28</v>
      </c>
      <c r="E682" s="3">
        <v>5</v>
      </c>
      <c r="F682" s="3">
        <v>7</v>
      </c>
      <c r="G682" s="107">
        <v>44.43</v>
      </c>
      <c r="H682" s="107">
        <f t="shared" si="220"/>
        <v>311.01</v>
      </c>
      <c r="I682" s="3">
        <v>44.43</v>
      </c>
      <c r="J682" s="3">
        <f t="shared" si="221"/>
        <v>311.01</v>
      </c>
      <c r="K682" s="3">
        <f t="shared" si="222"/>
        <v>0</v>
      </c>
      <c r="L682" s="106">
        <f t="shared" si="223"/>
        <v>0</v>
      </c>
      <c r="N682" s="1">
        <v>44.96</v>
      </c>
      <c r="O682" s="1">
        <v>44.43</v>
      </c>
      <c r="P682" s="112">
        <f t="shared" si="219"/>
        <v>-0.53000000000000114</v>
      </c>
    </row>
    <row r="683" spans="2:16" s="1" customFormat="1" ht="15" customHeight="1" x14ac:dyDescent="0.3">
      <c r="B683" s="4" t="s">
        <v>2085</v>
      </c>
      <c r="C683" s="4" t="s">
        <v>1449</v>
      </c>
      <c r="D683" s="3" t="s">
        <v>28</v>
      </c>
      <c r="E683" s="3">
        <v>3</v>
      </c>
      <c r="F683" s="3">
        <v>3</v>
      </c>
      <c r="G683" s="107">
        <v>60.08</v>
      </c>
      <c r="H683" s="107">
        <f t="shared" si="220"/>
        <v>180.24</v>
      </c>
      <c r="I683" s="3">
        <v>60.08</v>
      </c>
      <c r="J683" s="3">
        <f t="shared" si="221"/>
        <v>180.24</v>
      </c>
      <c r="K683" s="3">
        <f t="shared" si="222"/>
        <v>0</v>
      </c>
      <c r="L683" s="106">
        <f t="shared" si="223"/>
        <v>0</v>
      </c>
      <c r="N683" s="1">
        <v>60.61</v>
      </c>
      <c r="O683" s="1">
        <v>60.08</v>
      </c>
      <c r="P683" s="112">
        <f t="shared" si="219"/>
        <v>-0.53000000000000114</v>
      </c>
    </row>
    <row r="684" spans="2:16" s="1" customFormat="1" ht="15" customHeight="1" x14ac:dyDescent="0.3">
      <c r="B684" s="4" t="s">
        <v>2086</v>
      </c>
      <c r="C684" s="4" t="s">
        <v>1453</v>
      </c>
      <c r="D684" s="3" t="s">
        <v>28</v>
      </c>
      <c r="E684" s="3">
        <v>3</v>
      </c>
      <c r="F684" s="3">
        <v>3</v>
      </c>
      <c r="G684" s="107">
        <v>91.37</v>
      </c>
      <c r="H684" s="107">
        <f t="shared" si="220"/>
        <v>274.11</v>
      </c>
      <c r="I684" s="3">
        <v>91.37</v>
      </c>
      <c r="J684" s="3">
        <f t="shared" si="221"/>
        <v>274.11</v>
      </c>
      <c r="K684" s="3">
        <f t="shared" si="222"/>
        <v>0</v>
      </c>
      <c r="L684" s="106">
        <f t="shared" si="223"/>
        <v>0</v>
      </c>
      <c r="N684" s="1">
        <v>91.9</v>
      </c>
      <c r="O684" s="1">
        <v>91.37</v>
      </c>
      <c r="P684" s="112">
        <f t="shared" si="219"/>
        <v>-0.53000000000000114</v>
      </c>
    </row>
    <row r="685" spans="2:16" s="1" customFormat="1" ht="15" customHeight="1" x14ac:dyDescent="0.3">
      <c r="B685" s="4" t="s">
        <v>2087</v>
      </c>
      <c r="C685" s="4" t="s">
        <v>2088</v>
      </c>
      <c r="D685" s="3" t="s">
        <v>28</v>
      </c>
      <c r="E685" s="3">
        <v>3</v>
      </c>
      <c r="F685" s="3">
        <v>3</v>
      </c>
      <c r="G685" s="107">
        <v>40.43</v>
      </c>
      <c r="H685" s="107">
        <f t="shared" si="220"/>
        <v>121.29</v>
      </c>
      <c r="I685" s="3">
        <v>40.43</v>
      </c>
      <c r="J685" s="3">
        <f t="shared" si="221"/>
        <v>121.29</v>
      </c>
      <c r="K685" s="3">
        <f t="shared" si="222"/>
        <v>0</v>
      </c>
      <c r="L685" s="106">
        <f t="shared" si="223"/>
        <v>0</v>
      </c>
      <c r="N685" s="1">
        <v>40.96</v>
      </c>
      <c r="O685" s="1">
        <v>40.43</v>
      </c>
      <c r="P685" s="112">
        <f t="shared" si="219"/>
        <v>-0.53000000000000114</v>
      </c>
    </row>
    <row r="686" spans="2:16" s="1" customFormat="1" ht="15" customHeight="1" x14ac:dyDescent="0.3">
      <c r="B686" s="4" t="s">
        <v>8208</v>
      </c>
      <c r="C686" s="4" t="s">
        <v>7886</v>
      </c>
      <c r="D686" s="3" t="s">
        <v>28</v>
      </c>
      <c r="E686" s="3">
        <v>15</v>
      </c>
      <c r="F686" s="3">
        <v>15</v>
      </c>
      <c r="G686" s="107">
        <v>25.93</v>
      </c>
      <c r="H686" s="107">
        <f t="shared" si="220"/>
        <v>388.95</v>
      </c>
      <c r="I686" s="3">
        <v>25.93</v>
      </c>
      <c r="J686" s="3">
        <f t="shared" si="221"/>
        <v>388.95</v>
      </c>
      <c r="K686" s="3">
        <f t="shared" si="222"/>
        <v>0</v>
      </c>
      <c r="L686" s="106">
        <f t="shared" si="223"/>
        <v>0</v>
      </c>
      <c r="O686" s="1">
        <v>25.93</v>
      </c>
      <c r="P686" s="112">
        <f t="shared" si="219"/>
        <v>25.93</v>
      </c>
    </row>
    <row r="687" spans="2:16" s="1" customFormat="1" ht="15" customHeight="1" x14ac:dyDescent="0.3">
      <c r="B687" s="4" t="s">
        <v>8209</v>
      </c>
      <c r="C687" s="4" t="s">
        <v>7888</v>
      </c>
      <c r="D687" s="3" t="s">
        <v>28</v>
      </c>
      <c r="E687" s="3">
        <v>30</v>
      </c>
      <c r="F687" s="3">
        <v>30</v>
      </c>
      <c r="G687" s="107">
        <v>31.93</v>
      </c>
      <c r="H687" s="107">
        <f t="shared" si="220"/>
        <v>957.9</v>
      </c>
      <c r="I687" s="3">
        <v>31.93</v>
      </c>
      <c r="J687" s="3">
        <f t="shared" si="221"/>
        <v>957.9</v>
      </c>
      <c r="K687" s="3">
        <f t="shared" si="222"/>
        <v>0</v>
      </c>
      <c r="L687" s="106">
        <f t="shared" si="223"/>
        <v>0</v>
      </c>
      <c r="O687" s="1">
        <v>31.93</v>
      </c>
      <c r="P687" s="112">
        <f t="shared" si="219"/>
        <v>31.93</v>
      </c>
    </row>
    <row r="688" spans="2:16" s="1" customFormat="1" ht="15" customHeight="1" x14ac:dyDescent="0.3">
      <c r="B688" s="4" t="s">
        <v>8210</v>
      </c>
      <c r="C688" s="4" t="s">
        <v>7890</v>
      </c>
      <c r="D688" s="3" t="s">
        <v>28</v>
      </c>
      <c r="E688" s="3">
        <v>5</v>
      </c>
      <c r="F688" s="3">
        <v>5</v>
      </c>
      <c r="G688" s="107">
        <v>37.93</v>
      </c>
      <c r="H688" s="107">
        <f t="shared" si="220"/>
        <v>189.65</v>
      </c>
      <c r="I688" s="3">
        <v>37.93</v>
      </c>
      <c r="J688" s="3">
        <f t="shared" si="221"/>
        <v>189.65</v>
      </c>
      <c r="K688" s="3">
        <f t="shared" si="222"/>
        <v>0</v>
      </c>
      <c r="L688" s="106">
        <f t="shared" si="223"/>
        <v>0</v>
      </c>
      <c r="O688" s="1">
        <v>37.93</v>
      </c>
      <c r="P688" s="112">
        <f t="shared" si="219"/>
        <v>37.93</v>
      </c>
    </row>
    <row r="689" spans="2:16" s="1" customFormat="1" ht="15" customHeight="1" x14ac:dyDescent="0.3">
      <c r="B689" s="4" t="s">
        <v>8211</v>
      </c>
      <c r="C689" s="4" t="s">
        <v>7892</v>
      </c>
      <c r="D689" s="3" t="s">
        <v>28</v>
      </c>
      <c r="E689" s="3">
        <v>7</v>
      </c>
      <c r="F689" s="3">
        <v>7</v>
      </c>
      <c r="G689" s="107">
        <v>42.93</v>
      </c>
      <c r="H689" s="107">
        <f t="shared" si="220"/>
        <v>300.51</v>
      </c>
      <c r="I689" s="3">
        <v>42.93</v>
      </c>
      <c r="J689" s="3">
        <f t="shared" si="221"/>
        <v>300.51</v>
      </c>
      <c r="K689" s="3">
        <f t="shared" si="222"/>
        <v>0</v>
      </c>
      <c r="L689" s="106">
        <f t="shared" si="223"/>
        <v>0</v>
      </c>
      <c r="O689" s="1">
        <v>42.93</v>
      </c>
      <c r="P689" s="112">
        <f t="shared" si="219"/>
        <v>42.93</v>
      </c>
    </row>
    <row r="690" spans="2:16" s="1" customFormat="1" ht="15" customHeight="1" x14ac:dyDescent="0.3">
      <c r="B690" s="4" t="s">
        <v>8212</v>
      </c>
      <c r="C690" s="4" t="s">
        <v>7894</v>
      </c>
      <c r="D690" s="3" t="s">
        <v>28</v>
      </c>
      <c r="E690" s="3">
        <v>2</v>
      </c>
      <c r="F690" s="3">
        <v>2</v>
      </c>
      <c r="G690" s="107">
        <v>47.93</v>
      </c>
      <c r="H690" s="107">
        <f t="shared" si="220"/>
        <v>95.86</v>
      </c>
      <c r="I690" s="3">
        <v>47.93</v>
      </c>
      <c r="J690" s="3">
        <f t="shared" si="221"/>
        <v>95.86</v>
      </c>
      <c r="K690" s="3">
        <f t="shared" si="222"/>
        <v>0</v>
      </c>
      <c r="L690" s="106">
        <f t="shared" si="223"/>
        <v>0</v>
      </c>
      <c r="O690" s="1">
        <v>47.93</v>
      </c>
      <c r="P690" s="112">
        <f t="shared" si="219"/>
        <v>47.93</v>
      </c>
    </row>
    <row r="691" spans="2:16" s="1" customFormat="1" ht="15" customHeight="1" x14ac:dyDescent="0.3">
      <c r="B691" s="4" t="s">
        <v>8213</v>
      </c>
      <c r="C691" s="4" t="s">
        <v>7896</v>
      </c>
      <c r="D691" s="3" t="s">
        <v>28</v>
      </c>
      <c r="E691" s="3">
        <v>10</v>
      </c>
      <c r="F691" s="3">
        <v>10</v>
      </c>
      <c r="G691" s="107">
        <v>62.93</v>
      </c>
      <c r="H691" s="107">
        <f t="shared" si="220"/>
        <v>629.29999999999995</v>
      </c>
      <c r="I691" s="3">
        <v>62.93</v>
      </c>
      <c r="J691" s="3">
        <f t="shared" si="221"/>
        <v>629.29999999999995</v>
      </c>
      <c r="K691" s="3">
        <f t="shared" si="222"/>
        <v>0</v>
      </c>
      <c r="L691" s="106">
        <f t="shared" si="223"/>
        <v>0</v>
      </c>
      <c r="O691" s="1">
        <v>62.93</v>
      </c>
      <c r="P691" s="112">
        <f t="shared" si="219"/>
        <v>62.93</v>
      </c>
    </row>
    <row r="692" spans="2:16" s="1" customFormat="1" ht="15" customHeight="1" x14ac:dyDescent="0.3">
      <c r="B692" s="4" t="s">
        <v>8214</v>
      </c>
      <c r="C692" s="4" t="s">
        <v>7898</v>
      </c>
      <c r="D692" s="3" t="s">
        <v>28</v>
      </c>
      <c r="E692" s="3">
        <v>2</v>
      </c>
      <c r="F692" s="3">
        <v>2</v>
      </c>
      <c r="G692" s="107">
        <v>97.93</v>
      </c>
      <c r="H692" s="107">
        <f t="shared" si="220"/>
        <v>195.86</v>
      </c>
      <c r="I692" s="3">
        <v>97.93</v>
      </c>
      <c r="J692" s="3">
        <f t="shared" si="221"/>
        <v>195.86</v>
      </c>
      <c r="K692" s="3">
        <f t="shared" si="222"/>
        <v>0</v>
      </c>
      <c r="L692" s="106">
        <f t="shared" si="223"/>
        <v>0</v>
      </c>
      <c r="O692" s="1">
        <v>97.93</v>
      </c>
      <c r="P692" s="112">
        <f t="shared" si="219"/>
        <v>97.93</v>
      </c>
    </row>
    <row r="693" spans="2:16" s="1" customFormat="1" ht="15" customHeight="1" x14ac:dyDescent="0.3">
      <c r="B693" s="4" t="s">
        <v>8215</v>
      </c>
      <c r="C693" s="4" t="s">
        <v>7904</v>
      </c>
      <c r="D693" s="3" t="s">
        <v>28</v>
      </c>
      <c r="E693" s="3">
        <v>39</v>
      </c>
      <c r="F693" s="3">
        <v>39</v>
      </c>
      <c r="G693" s="107">
        <v>19.93</v>
      </c>
      <c r="H693" s="107">
        <f t="shared" si="220"/>
        <v>777.27</v>
      </c>
      <c r="I693" s="3">
        <v>19.93</v>
      </c>
      <c r="J693" s="3">
        <f t="shared" si="221"/>
        <v>777.27</v>
      </c>
      <c r="K693" s="3">
        <f t="shared" si="222"/>
        <v>0</v>
      </c>
      <c r="L693" s="106">
        <f t="shared" si="223"/>
        <v>0</v>
      </c>
      <c r="O693" s="1">
        <v>19.93</v>
      </c>
      <c r="P693" s="112">
        <f t="shared" si="219"/>
        <v>19.93</v>
      </c>
    </row>
    <row r="694" spans="2:16" s="1" customFormat="1" ht="25.2" customHeight="1" x14ac:dyDescent="0.3">
      <c r="B694" s="12" t="s">
        <v>2089</v>
      </c>
      <c r="C694" s="12" t="s">
        <v>1747</v>
      </c>
      <c r="D694" s="13"/>
      <c r="E694" s="13"/>
      <c r="F694" s="13"/>
      <c r="G694" s="13"/>
      <c r="H694" s="13">
        <f>SUM(H695:H706)</f>
        <v>10874.720000000001</v>
      </c>
      <c r="I694" s="13"/>
      <c r="J694" s="13">
        <f>SUM(J695:J706)</f>
        <v>10874.720000000001</v>
      </c>
      <c r="K694" s="13"/>
      <c r="L694" s="13">
        <f>SUM(L695:L706)</f>
        <v>0</v>
      </c>
      <c r="P694" s="112"/>
    </row>
    <row r="695" spans="2:16" s="1" customFormat="1" ht="15" customHeight="1" x14ac:dyDescent="0.3">
      <c r="B695" s="4" t="s">
        <v>2090</v>
      </c>
      <c r="C695" s="4" t="s">
        <v>1600</v>
      </c>
      <c r="D695" s="3" t="s">
        <v>28</v>
      </c>
      <c r="E695" s="3">
        <v>38</v>
      </c>
      <c r="F695" s="3">
        <v>0</v>
      </c>
      <c r="G695" s="107">
        <v>96.6</v>
      </c>
      <c r="H695" s="107">
        <f t="shared" ref="H695:H706" si="224">+ROUND(+IF(F695="",0,F695*G695),2)</f>
        <v>0</v>
      </c>
      <c r="I695" s="3">
        <v>96.6</v>
      </c>
      <c r="J695" s="3">
        <f t="shared" ref="J695:J706" si="225">+ROUND(+IF(F695="",0,F695*I695),2)</f>
        <v>0</v>
      </c>
      <c r="K695" s="3">
        <f t="shared" ref="K695:K706" si="226">+I695-G695</f>
        <v>0</v>
      </c>
      <c r="L695" s="106">
        <f t="shared" ref="L695:L706" si="227">+J695-H695</f>
        <v>0</v>
      </c>
      <c r="N695" s="1">
        <v>97.86</v>
      </c>
      <c r="O695" s="1">
        <v>96.6</v>
      </c>
      <c r="P695" s="112">
        <f t="shared" si="219"/>
        <v>-1.2600000000000051</v>
      </c>
    </row>
    <row r="696" spans="2:16" s="1" customFormat="1" ht="15" customHeight="1" x14ac:dyDescent="0.3">
      <c r="B696" s="4" t="s">
        <v>2091</v>
      </c>
      <c r="C696" s="4" t="s">
        <v>1602</v>
      </c>
      <c r="D696" s="3" t="s">
        <v>28</v>
      </c>
      <c r="E696" s="3">
        <v>10</v>
      </c>
      <c r="F696" s="3">
        <v>0</v>
      </c>
      <c r="G696" s="107">
        <v>101.16</v>
      </c>
      <c r="H696" s="107">
        <f t="shared" si="224"/>
        <v>0</v>
      </c>
      <c r="I696" s="3">
        <v>101.16</v>
      </c>
      <c r="J696" s="3">
        <f t="shared" si="225"/>
        <v>0</v>
      </c>
      <c r="K696" s="3">
        <f t="shared" si="226"/>
        <v>0</v>
      </c>
      <c r="L696" s="106">
        <f t="shared" si="227"/>
        <v>0</v>
      </c>
      <c r="N696" s="1">
        <v>102.42</v>
      </c>
      <c r="O696" s="1">
        <v>101.16</v>
      </c>
      <c r="P696" s="112">
        <f t="shared" si="219"/>
        <v>-1.2600000000000051</v>
      </c>
    </row>
    <row r="697" spans="2:16" s="1" customFormat="1" ht="15" customHeight="1" x14ac:dyDescent="0.3">
      <c r="B697" s="4" t="s">
        <v>2092</v>
      </c>
      <c r="C697" s="4" t="s">
        <v>1604</v>
      </c>
      <c r="D697" s="3" t="s">
        <v>28</v>
      </c>
      <c r="E697" s="3">
        <v>10</v>
      </c>
      <c r="F697" s="3">
        <v>0</v>
      </c>
      <c r="G697" s="107">
        <v>484.14</v>
      </c>
      <c r="H697" s="107">
        <f t="shared" si="224"/>
        <v>0</v>
      </c>
      <c r="I697" s="3">
        <v>484.14</v>
      </c>
      <c r="J697" s="3">
        <f t="shared" si="225"/>
        <v>0</v>
      </c>
      <c r="K697" s="3">
        <f t="shared" si="226"/>
        <v>0</v>
      </c>
      <c r="L697" s="106">
        <f t="shared" si="227"/>
        <v>0</v>
      </c>
      <c r="N697" s="1">
        <v>485.7</v>
      </c>
      <c r="O697" s="1">
        <v>484.14</v>
      </c>
      <c r="P697" s="112">
        <f t="shared" si="219"/>
        <v>-1.5600000000000023</v>
      </c>
    </row>
    <row r="698" spans="2:16" s="1" customFormat="1" ht="15" customHeight="1" x14ac:dyDescent="0.3">
      <c r="B698" s="4" t="s">
        <v>2093</v>
      </c>
      <c r="C698" s="4" t="s">
        <v>1606</v>
      </c>
      <c r="D698" s="3" t="s">
        <v>28</v>
      </c>
      <c r="E698" s="3">
        <v>2</v>
      </c>
      <c r="F698" s="3">
        <v>0</v>
      </c>
      <c r="G698" s="107">
        <v>1026.53</v>
      </c>
      <c r="H698" s="107">
        <f t="shared" si="224"/>
        <v>0</v>
      </c>
      <c r="I698" s="3">
        <v>1026.53</v>
      </c>
      <c r="J698" s="3">
        <f t="shared" si="225"/>
        <v>0</v>
      </c>
      <c r="K698" s="3">
        <f t="shared" si="226"/>
        <v>0</v>
      </c>
      <c r="L698" s="106">
        <f t="shared" si="227"/>
        <v>0</v>
      </c>
      <c r="N698" s="1">
        <v>1028.0899999999999</v>
      </c>
      <c r="O698" s="1">
        <v>1026.53</v>
      </c>
      <c r="P698" s="112">
        <f t="shared" si="219"/>
        <v>-1.5599999999999454</v>
      </c>
    </row>
    <row r="699" spans="2:16" s="1" customFormat="1" ht="15" customHeight="1" x14ac:dyDescent="0.3">
      <c r="B699" s="4" t="s">
        <v>2094</v>
      </c>
      <c r="C699" s="4" t="s">
        <v>1608</v>
      </c>
      <c r="D699" s="3" t="s">
        <v>28</v>
      </c>
      <c r="E699" s="3">
        <v>3</v>
      </c>
      <c r="F699" s="3">
        <v>0</v>
      </c>
      <c r="G699" s="107">
        <v>1507.39</v>
      </c>
      <c r="H699" s="107">
        <f t="shared" si="224"/>
        <v>0</v>
      </c>
      <c r="I699" s="3">
        <v>1507.39</v>
      </c>
      <c r="J699" s="3">
        <f t="shared" si="225"/>
        <v>0</v>
      </c>
      <c r="K699" s="3">
        <f t="shared" si="226"/>
        <v>0</v>
      </c>
      <c r="L699" s="106">
        <f t="shared" si="227"/>
        <v>0</v>
      </c>
      <c r="N699" s="1">
        <v>1508.95</v>
      </c>
      <c r="O699" s="1">
        <v>1507.39</v>
      </c>
      <c r="P699" s="112">
        <f t="shared" si="219"/>
        <v>-1.5599999999999454</v>
      </c>
    </row>
    <row r="700" spans="2:16" s="1" customFormat="1" ht="15" customHeight="1" x14ac:dyDescent="0.3">
      <c r="B700" s="4" t="s">
        <v>2095</v>
      </c>
      <c r="C700" s="4" t="s">
        <v>2096</v>
      </c>
      <c r="D700" s="3" t="s">
        <v>28</v>
      </c>
      <c r="E700" s="3">
        <v>1</v>
      </c>
      <c r="F700" s="3">
        <v>0</v>
      </c>
      <c r="G700" s="107">
        <v>325.52999999999997</v>
      </c>
      <c r="H700" s="107">
        <f t="shared" si="224"/>
        <v>0</v>
      </c>
      <c r="I700" s="3">
        <v>325.52999999999997</v>
      </c>
      <c r="J700" s="3">
        <f t="shared" si="225"/>
        <v>0</v>
      </c>
      <c r="K700" s="3">
        <f t="shared" si="226"/>
        <v>0</v>
      </c>
      <c r="L700" s="106">
        <f t="shared" si="227"/>
        <v>0</v>
      </c>
      <c r="N700" s="1">
        <v>327.31</v>
      </c>
      <c r="O700" s="1">
        <v>325.52999999999997</v>
      </c>
      <c r="P700" s="112">
        <f t="shared" si="219"/>
        <v>-1.7800000000000296</v>
      </c>
    </row>
    <row r="701" spans="2:16" s="1" customFormat="1" ht="15" customHeight="1" x14ac:dyDescent="0.3">
      <c r="B701" s="4" t="s">
        <v>8216</v>
      </c>
      <c r="C701" s="4" t="s">
        <v>7926</v>
      </c>
      <c r="D701" s="3" t="s">
        <v>28</v>
      </c>
      <c r="E701" s="3">
        <v>43</v>
      </c>
      <c r="F701" s="3">
        <v>43</v>
      </c>
      <c r="G701" s="107">
        <v>94.24</v>
      </c>
      <c r="H701" s="107">
        <f t="shared" si="224"/>
        <v>4052.32</v>
      </c>
      <c r="I701" s="3">
        <v>94.24</v>
      </c>
      <c r="J701" s="3">
        <f t="shared" si="225"/>
        <v>4052.32</v>
      </c>
      <c r="K701" s="3">
        <f t="shared" si="226"/>
        <v>0</v>
      </c>
      <c r="L701" s="106">
        <f t="shared" si="227"/>
        <v>0</v>
      </c>
      <c r="O701" s="1">
        <v>75.42</v>
      </c>
      <c r="P701" s="112">
        <f t="shared" si="219"/>
        <v>75.42</v>
      </c>
    </row>
    <row r="702" spans="2:16" s="1" customFormat="1" ht="15" customHeight="1" x14ac:dyDescent="0.3">
      <c r="B702" s="4" t="s">
        <v>8217</v>
      </c>
      <c r="C702" s="4" t="s">
        <v>7928</v>
      </c>
      <c r="D702" s="3" t="s">
        <v>28</v>
      </c>
      <c r="E702" s="3">
        <v>16</v>
      </c>
      <c r="F702" s="3">
        <v>16</v>
      </c>
      <c r="G702" s="107">
        <v>125.27</v>
      </c>
      <c r="H702" s="107">
        <f t="shared" si="224"/>
        <v>2004.32</v>
      </c>
      <c r="I702" s="3">
        <v>125.27</v>
      </c>
      <c r="J702" s="3">
        <f t="shared" si="225"/>
        <v>2004.32</v>
      </c>
      <c r="K702" s="3">
        <f t="shared" si="226"/>
        <v>0</v>
      </c>
      <c r="L702" s="106">
        <f t="shared" si="227"/>
        <v>0</v>
      </c>
      <c r="O702" s="1">
        <v>106.45</v>
      </c>
      <c r="P702" s="112">
        <f t="shared" si="219"/>
        <v>106.45</v>
      </c>
    </row>
    <row r="703" spans="2:16" s="1" customFormat="1" ht="15" customHeight="1" x14ac:dyDescent="0.3">
      <c r="B703" s="4" t="s">
        <v>8218</v>
      </c>
      <c r="C703" s="4" t="s">
        <v>7930</v>
      </c>
      <c r="D703" s="3" t="s">
        <v>28</v>
      </c>
      <c r="E703" s="3">
        <v>11</v>
      </c>
      <c r="F703" s="3">
        <v>11</v>
      </c>
      <c r="G703" s="107">
        <v>211.51</v>
      </c>
      <c r="H703" s="107">
        <f t="shared" si="224"/>
        <v>2326.61</v>
      </c>
      <c r="I703" s="3">
        <v>211.51</v>
      </c>
      <c r="J703" s="3">
        <f t="shared" si="225"/>
        <v>2326.61</v>
      </c>
      <c r="K703" s="3">
        <f t="shared" si="226"/>
        <v>0</v>
      </c>
      <c r="L703" s="106">
        <f t="shared" si="227"/>
        <v>0</v>
      </c>
      <c r="O703" s="1">
        <v>192.69</v>
      </c>
      <c r="P703" s="112">
        <f t="shared" si="219"/>
        <v>192.69</v>
      </c>
    </row>
    <row r="704" spans="2:16" s="1" customFormat="1" ht="15" customHeight="1" x14ac:dyDescent="0.3">
      <c r="B704" s="4" t="s">
        <v>8219</v>
      </c>
      <c r="C704" s="4" t="s">
        <v>7934</v>
      </c>
      <c r="D704" s="3" t="s">
        <v>28</v>
      </c>
      <c r="E704" s="3">
        <v>1</v>
      </c>
      <c r="F704" s="3">
        <v>1</v>
      </c>
      <c r="G704" s="107">
        <v>266.58</v>
      </c>
      <c r="H704" s="107">
        <f t="shared" si="224"/>
        <v>266.58</v>
      </c>
      <c r="I704" s="3">
        <v>266.58</v>
      </c>
      <c r="J704" s="3">
        <f t="shared" si="225"/>
        <v>266.58</v>
      </c>
      <c r="K704" s="3">
        <f t="shared" si="226"/>
        <v>0</v>
      </c>
      <c r="L704" s="106">
        <f t="shared" si="227"/>
        <v>0</v>
      </c>
      <c r="O704" s="1">
        <v>247.76</v>
      </c>
      <c r="P704" s="112">
        <f t="shared" si="219"/>
        <v>247.76</v>
      </c>
    </row>
    <row r="705" spans="2:16" s="1" customFormat="1" ht="15" customHeight="1" x14ac:dyDescent="0.3">
      <c r="B705" s="4" t="s">
        <v>8220</v>
      </c>
      <c r="C705" s="4" t="s">
        <v>7936</v>
      </c>
      <c r="D705" s="3" t="s">
        <v>28</v>
      </c>
      <c r="E705" s="3">
        <v>2</v>
      </c>
      <c r="F705" s="3">
        <v>2</v>
      </c>
      <c r="G705" s="107">
        <v>582.23</v>
      </c>
      <c r="H705" s="107">
        <f t="shared" si="224"/>
        <v>1164.46</v>
      </c>
      <c r="I705" s="3">
        <v>582.23</v>
      </c>
      <c r="J705" s="3">
        <f t="shared" si="225"/>
        <v>1164.46</v>
      </c>
      <c r="K705" s="3">
        <f t="shared" si="226"/>
        <v>0</v>
      </c>
      <c r="L705" s="106">
        <f t="shared" si="227"/>
        <v>0</v>
      </c>
      <c r="O705" s="1">
        <v>563.41</v>
      </c>
      <c r="P705" s="112">
        <f t="shared" si="219"/>
        <v>563.41</v>
      </c>
    </row>
    <row r="706" spans="2:16" s="1" customFormat="1" ht="15" customHeight="1" x14ac:dyDescent="0.3">
      <c r="B706" s="4" t="s">
        <v>8221</v>
      </c>
      <c r="C706" s="4" t="s">
        <v>7938</v>
      </c>
      <c r="D706" s="3" t="s">
        <v>28</v>
      </c>
      <c r="E706" s="3">
        <v>1</v>
      </c>
      <c r="F706" s="3">
        <v>1</v>
      </c>
      <c r="G706" s="107">
        <v>1060.43</v>
      </c>
      <c r="H706" s="107">
        <f t="shared" si="224"/>
        <v>1060.43</v>
      </c>
      <c r="I706" s="3">
        <v>1060.43</v>
      </c>
      <c r="J706" s="3">
        <f t="shared" si="225"/>
        <v>1060.43</v>
      </c>
      <c r="K706" s="3">
        <f t="shared" si="226"/>
        <v>0</v>
      </c>
      <c r="L706" s="106">
        <f t="shared" si="227"/>
        <v>0</v>
      </c>
      <c r="O706" s="1">
        <v>1033.77</v>
      </c>
      <c r="P706" s="112">
        <f t="shared" si="219"/>
        <v>1033.77</v>
      </c>
    </row>
    <row r="707" spans="2:16" s="1" customFormat="1" ht="25.2" customHeight="1" x14ac:dyDescent="0.3">
      <c r="B707" s="12" t="s">
        <v>2097</v>
      </c>
      <c r="C707" s="12" t="s">
        <v>1473</v>
      </c>
      <c r="D707" s="13"/>
      <c r="E707" s="13"/>
      <c r="F707" s="13"/>
      <c r="G707" s="13"/>
      <c r="H707" s="13">
        <f>SUM(H708:H715)</f>
        <v>11253.71</v>
      </c>
      <c r="I707" s="13"/>
      <c r="J707" s="13">
        <f>SUM(J708:J715)</f>
        <v>11253.71</v>
      </c>
      <c r="K707" s="13"/>
      <c r="L707" s="13">
        <f>SUM(L708:L715)</f>
        <v>0</v>
      </c>
      <c r="P707" s="112"/>
    </row>
    <row r="708" spans="2:16" s="1" customFormat="1" ht="15" customHeight="1" x14ac:dyDescent="0.3">
      <c r="B708" s="4" t="s">
        <v>2098</v>
      </c>
      <c r="C708" s="4" t="s">
        <v>1475</v>
      </c>
      <c r="D708" s="3" t="s">
        <v>28</v>
      </c>
      <c r="E708" s="3">
        <v>48</v>
      </c>
      <c r="F708" s="3">
        <v>48</v>
      </c>
      <c r="G708" s="107">
        <v>54.19</v>
      </c>
      <c r="H708" s="107">
        <f t="shared" ref="H708:H715" si="228">+ROUND(+IF(F708="",0,F708*G708),2)</f>
        <v>2601.12</v>
      </c>
      <c r="I708" s="3">
        <v>54.19</v>
      </c>
      <c r="J708" s="3">
        <f t="shared" ref="J708:J715" si="229">+ROUND(+IF(F708="",0,F708*I708),2)</f>
        <v>2601.12</v>
      </c>
      <c r="K708" s="3">
        <f t="shared" ref="K708:K715" si="230">+I708-G708</f>
        <v>0</v>
      </c>
      <c r="L708" s="106">
        <f t="shared" ref="L708:L715" si="231">+J708-H708</f>
        <v>0</v>
      </c>
      <c r="N708" s="1">
        <v>55.26</v>
      </c>
      <c r="O708" s="1">
        <v>54.19</v>
      </c>
      <c r="P708" s="112">
        <f t="shared" si="219"/>
        <v>-1.0700000000000003</v>
      </c>
    </row>
    <row r="709" spans="2:16" s="1" customFormat="1" ht="15" customHeight="1" x14ac:dyDescent="0.3">
      <c r="B709" s="4" t="s">
        <v>2099</v>
      </c>
      <c r="C709" s="4" t="s">
        <v>1477</v>
      </c>
      <c r="D709" s="3" t="s">
        <v>28</v>
      </c>
      <c r="E709" s="3">
        <v>12</v>
      </c>
      <c r="F709" s="3">
        <v>12</v>
      </c>
      <c r="G709" s="107">
        <v>68.349999999999994</v>
      </c>
      <c r="H709" s="107">
        <f t="shared" si="228"/>
        <v>820.2</v>
      </c>
      <c r="I709" s="3">
        <v>68.349999999999994</v>
      </c>
      <c r="J709" s="3">
        <f t="shared" si="229"/>
        <v>820.2</v>
      </c>
      <c r="K709" s="3">
        <f t="shared" si="230"/>
        <v>0</v>
      </c>
      <c r="L709" s="106">
        <f t="shared" si="231"/>
        <v>0</v>
      </c>
      <c r="N709" s="1">
        <v>69.42</v>
      </c>
      <c r="O709" s="1">
        <v>68.349999999999994</v>
      </c>
      <c r="P709" s="112">
        <f t="shared" si="219"/>
        <v>-1.0700000000000074</v>
      </c>
    </row>
    <row r="710" spans="2:16" s="1" customFormat="1" ht="15" customHeight="1" x14ac:dyDescent="0.3">
      <c r="B710" s="4" t="s">
        <v>2100</v>
      </c>
      <c r="C710" s="4" t="s">
        <v>1481</v>
      </c>
      <c r="D710" s="3" t="s">
        <v>28</v>
      </c>
      <c r="E710" s="3">
        <v>76</v>
      </c>
      <c r="F710" s="3">
        <v>76</v>
      </c>
      <c r="G710" s="107">
        <v>25.96</v>
      </c>
      <c r="H710" s="107">
        <f t="shared" si="228"/>
        <v>1972.96</v>
      </c>
      <c r="I710" s="3">
        <v>25.96</v>
      </c>
      <c r="J710" s="3">
        <f t="shared" si="229"/>
        <v>1972.96</v>
      </c>
      <c r="K710" s="3">
        <f t="shared" si="230"/>
        <v>0</v>
      </c>
      <c r="L710" s="106">
        <f t="shared" si="231"/>
        <v>0</v>
      </c>
      <c r="N710" s="1">
        <v>26.23</v>
      </c>
      <c r="O710" s="1">
        <v>25.96</v>
      </c>
      <c r="P710" s="112">
        <f t="shared" si="219"/>
        <v>-0.26999999999999957</v>
      </c>
    </row>
    <row r="711" spans="2:16" s="1" customFormat="1" ht="15" customHeight="1" x14ac:dyDescent="0.3">
      <c r="B711" s="4" t="s">
        <v>2101</v>
      </c>
      <c r="C711" s="4" t="s">
        <v>1591</v>
      </c>
      <c r="D711" s="3" t="s">
        <v>28</v>
      </c>
      <c r="E711" s="3">
        <v>5</v>
      </c>
      <c r="F711" s="3">
        <v>5</v>
      </c>
      <c r="G711" s="107">
        <v>66.47</v>
      </c>
      <c r="H711" s="107">
        <f t="shared" si="228"/>
        <v>332.35</v>
      </c>
      <c r="I711" s="3">
        <v>66.47</v>
      </c>
      <c r="J711" s="3">
        <f t="shared" si="229"/>
        <v>332.35</v>
      </c>
      <c r="K711" s="3">
        <f t="shared" si="230"/>
        <v>0</v>
      </c>
      <c r="L711" s="106">
        <f t="shared" si="231"/>
        <v>0</v>
      </c>
      <c r="N711" s="1">
        <v>68.06</v>
      </c>
      <c r="O711" s="1">
        <v>66.47</v>
      </c>
      <c r="P711" s="112">
        <f t="shared" si="219"/>
        <v>-1.5900000000000034</v>
      </c>
    </row>
    <row r="712" spans="2:16" s="1" customFormat="1" ht="15" customHeight="1" x14ac:dyDescent="0.3">
      <c r="B712" s="4" t="s">
        <v>2102</v>
      </c>
      <c r="C712" s="4" t="s">
        <v>1491</v>
      </c>
      <c r="D712" s="3" t="s">
        <v>28</v>
      </c>
      <c r="E712" s="3">
        <v>2</v>
      </c>
      <c r="F712" s="3">
        <v>2</v>
      </c>
      <c r="G712" s="107">
        <v>60.47</v>
      </c>
      <c r="H712" s="107">
        <f t="shared" si="228"/>
        <v>120.94</v>
      </c>
      <c r="I712" s="3">
        <v>60.47</v>
      </c>
      <c r="J712" s="3">
        <f t="shared" si="229"/>
        <v>120.94</v>
      </c>
      <c r="K712" s="3">
        <f t="shared" si="230"/>
        <v>0</v>
      </c>
      <c r="L712" s="106">
        <f t="shared" si="231"/>
        <v>0</v>
      </c>
      <c r="N712" s="1">
        <v>62.06</v>
      </c>
      <c r="O712" s="1">
        <v>60.47</v>
      </c>
      <c r="P712" s="112">
        <f t="shared" si="219"/>
        <v>-1.5900000000000034</v>
      </c>
    </row>
    <row r="713" spans="2:16" s="1" customFormat="1" ht="15" customHeight="1" x14ac:dyDescent="0.3">
      <c r="B713" s="4" t="s">
        <v>2103</v>
      </c>
      <c r="C713" s="4" t="s">
        <v>1594</v>
      </c>
      <c r="D713" s="3" t="s">
        <v>28</v>
      </c>
      <c r="E713" s="3">
        <v>2</v>
      </c>
      <c r="F713" s="3">
        <v>2</v>
      </c>
      <c r="G713" s="107">
        <v>68.47</v>
      </c>
      <c r="H713" s="107">
        <f t="shared" si="228"/>
        <v>136.94</v>
      </c>
      <c r="I713" s="3">
        <v>68.47</v>
      </c>
      <c r="J713" s="3">
        <f t="shared" si="229"/>
        <v>136.94</v>
      </c>
      <c r="K713" s="3">
        <f t="shared" si="230"/>
        <v>0</v>
      </c>
      <c r="L713" s="106">
        <f t="shared" si="231"/>
        <v>0</v>
      </c>
      <c r="N713" s="1">
        <v>70.06</v>
      </c>
      <c r="O713" s="1">
        <v>68.47</v>
      </c>
      <c r="P713" s="112">
        <f t="shared" si="219"/>
        <v>-1.5900000000000034</v>
      </c>
    </row>
    <row r="714" spans="2:16" s="1" customFormat="1" ht="15" customHeight="1" x14ac:dyDescent="0.3">
      <c r="B714" s="4" t="s">
        <v>8222</v>
      </c>
      <c r="C714" s="4" t="s">
        <v>7912</v>
      </c>
      <c r="D714" s="3" t="s">
        <v>28</v>
      </c>
      <c r="E714" s="3">
        <v>80</v>
      </c>
      <c r="F714" s="3">
        <v>80</v>
      </c>
      <c r="G714" s="107">
        <v>42.91</v>
      </c>
      <c r="H714" s="107">
        <f t="shared" si="228"/>
        <v>3432.8</v>
      </c>
      <c r="I714" s="3">
        <v>42.91</v>
      </c>
      <c r="J714" s="3">
        <f t="shared" si="229"/>
        <v>3432.8</v>
      </c>
      <c r="K714" s="3">
        <f t="shared" si="230"/>
        <v>0</v>
      </c>
      <c r="L714" s="106">
        <f t="shared" si="231"/>
        <v>0</v>
      </c>
      <c r="O714" s="1">
        <v>42.91</v>
      </c>
      <c r="P714" s="112">
        <f t="shared" si="219"/>
        <v>42.91</v>
      </c>
    </row>
    <row r="715" spans="2:16" s="1" customFormat="1" ht="15" customHeight="1" x14ac:dyDescent="0.3">
      <c r="B715" s="4" t="s">
        <v>8223</v>
      </c>
      <c r="C715" s="4" t="s">
        <v>7914</v>
      </c>
      <c r="D715" s="3" t="s">
        <v>28</v>
      </c>
      <c r="E715" s="3">
        <v>40</v>
      </c>
      <c r="F715" s="3">
        <v>40</v>
      </c>
      <c r="G715" s="107">
        <v>45.91</v>
      </c>
      <c r="H715" s="107">
        <f t="shared" si="228"/>
        <v>1836.4</v>
      </c>
      <c r="I715" s="3">
        <v>45.91</v>
      </c>
      <c r="J715" s="3">
        <f t="shared" si="229"/>
        <v>1836.4</v>
      </c>
      <c r="K715" s="3">
        <f t="shared" si="230"/>
        <v>0</v>
      </c>
      <c r="L715" s="106">
        <f t="shared" si="231"/>
        <v>0</v>
      </c>
      <c r="O715" s="1">
        <v>45.91</v>
      </c>
      <c r="P715" s="112">
        <f t="shared" si="219"/>
        <v>45.91</v>
      </c>
    </row>
    <row r="716" spans="2:16" s="1" customFormat="1" ht="25.2" customHeight="1" x14ac:dyDescent="0.3">
      <c r="B716" s="12" t="s">
        <v>2104</v>
      </c>
      <c r="C716" s="12" t="s">
        <v>1616</v>
      </c>
      <c r="D716" s="13"/>
      <c r="E716" s="13"/>
      <c r="F716" s="13"/>
      <c r="G716" s="13"/>
      <c r="H716" s="13">
        <f>SUM(H717)</f>
        <v>137745.1</v>
      </c>
      <c r="I716" s="13"/>
      <c r="J716" s="13">
        <f>SUM(J717)</f>
        <v>137745.1</v>
      </c>
      <c r="K716" s="13"/>
      <c r="L716" s="13">
        <f>SUM(L717)</f>
        <v>0</v>
      </c>
      <c r="P716" s="112"/>
    </row>
    <row r="717" spans="2:16" s="1" customFormat="1" ht="15" customHeight="1" x14ac:dyDescent="0.3">
      <c r="B717" s="4" t="s">
        <v>2105</v>
      </c>
      <c r="C717" s="4" t="s">
        <v>2106</v>
      </c>
      <c r="D717" s="3" t="s">
        <v>42</v>
      </c>
      <c r="E717" s="3">
        <v>1</v>
      </c>
      <c r="F717" s="3">
        <v>1</v>
      </c>
      <c r="G717" s="107">
        <v>137745.1</v>
      </c>
      <c r="H717" s="107">
        <f t="shared" ref="H717" si="232">+ROUND(+IF(F717="",0,F717*G717),2)</f>
        <v>137745.1</v>
      </c>
      <c r="I717" s="3">
        <v>137745.1</v>
      </c>
      <c r="J717" s="3">
        <f t="shared" ref="J717" si="233">+ROUND(+IF(F717="",0,F717*I717),2)</f>
        <v>137745.1</v>
      </c>
      <c r="K717" s="3">
        <f t="shared" ref="K717" si="234">+I717-G717</f>
        <v>0</v>
      </c>
      <c r="L717" s="106">
        <f t="shared" ref="L717" si="235">+J717-H717</f>
        <v>0</v>
      </c>
      <c r="N717" s="1">
        <v>137931.6</v>
      </c>
      <c r="O717" s="1">
        <v>137745.1</v>
      </c>
      <c r="P717" s="112">
        <f t="shared" si="219"/>
        <v>-186.5</v>
      </c>
    </row>
    <row r="718" spans="2:16" s="1" customFormat="1" ht="25.2" customHeight="1" x14ac:dyDescent="0.3">
      <c r="B718" s="12" t="s">
        <v>2107</v>
      </c>
      <c r="C718" s="12" t="s">
        <v>1523</v>
      </c>
      <c r="D718" s="13"/>
      <c r="E718" s="13"/>
      <c r="F718" s="13"/>
      <c r="G718" s="13"/>
      <c r="H718" s="13">
        <f>SUM(H719)</f>
        <v>1385.91</v>
      </c>
      <c r="I718" s="13"/>
      <c r="J718" s="13">
        <f>SUM(J719)</f>
        <v>1385.91</v>
      </c>
      <c r="K718" s="13"/>
      <c r="L718" s="13">
        <f>SUM(L719)</f>
        <v>0</v>
      </c>
      <c r="P718" s="112"/>
    </row>
    <row r="719" spans="2:16" s="1" customFormat="1" ht="15" customHeight="1" x14ac:dyDescent="0.3">
      <c r="B719" s="4" t="s">
        <v>2108</v>
      </c>
      <c r="C719" s="4" t="s">
        <v>2109</v>
      </c>
      <c r="D719" s="3" t="s">
        <v>25</v>
      </c>
      <c r="E719" s="3">
        <v>914.36</v>
      </c>
      <c r="F719" s="3">
        <v>1174.5</v>
      </c>
      <c r="G719" s="107">
        <v>1.18</v>
      </c>
      <c r="H719" s="107">
        <f t="shared" ref="H719" si="236">+ROUND(+IF(F719="",0,F719*G719),2)</f>
        <v>1385.91</v>
      </c>
      <c r="I719" s="3">
        <v>1.18</v>
      </c>
      <c r="J719" s="3">
        <f t="shared" ref="J719" si="237">+ROUND(+IF(F719="",0,F719*I719),2)</f>
        <v>1385.91</v>
      </c>
      <c r="K719" s="3">
        <f t="shared" ref="K719" si="238">+I719-G719</f>
        <v>0</v>
      </c>
      <c r="L719" s="106">
        <f t="shared" ref="L719" si="239">+J719-H719</f>
        <v>0</v>
      </c>
      <c r="N719" s="1">
        <v>1.18</v>
      </c>
      <c r="O719" s="1">
        <v>1.18</v>
      </c>
      <c r="P719" s="112">
        <f t="shared" si="219"/>
        <v>0</v>
      </c>
    </row>
    <row r="720" spans="2:16" s="1" customFormat="1" ht="25.2" customHeight="1" x14ac:dyDescent="0.3">
      <c r="B720" s="12" t="s">
        <v>8224</v>
      </c>
      <c r="C720" s="12" t="s">
        <v>7944</v>
      </c>
      <c r="D720" s="13"/>
      <c r="E720" s="13"/>
      <c r="F720" s="13"/>
      <c r="G720" s="13"/>
      <c r="H720" s="13">
        <f>SUM(H721:H725)</f>
        <v>6886.02</v>
      </c>
      <c r="I720" s="13"/>
      <c r="J720" s="13">
        <f>SUM(J721:J725)</f>
        <v>6886.02</v>
      </c>
      <c r="K720" s="13"/>
      <c r="L720" s="13">
        <f>SUM(L721:L725)</f>
        <v>0</v>
      </c>
      <c r="P720" s="112"/>
    </row>
    <row r="721" spans="2:16" s="1" customFormat="1" ht="15" customHeight="1" x14ac:dyDescent="0.3">
      <c r="B721" s="4" t="s">
        <v>8225</v>
      </c>
      <c r="C721" s="4" t="s">
        <v>8379</v>
      </c>
      <c r="D721" s="3" t="s">
        <v>25</v>
      </c>
      <c r="E721" s="3">
        <v>183.6</v>
      </c>
      <c r="F721" s="3">
        <v>183.6</v>
      </c>
      <c r="G721" s="107">
        <v>19.829999999999998</v>
      </c>
      <c r="H721" s="107">
        <f t="shared" ref="H721:H725" si="240">+ROUND(+IF(F721="",0,F721*G721),2)</f>
        <v>3640.79</v>
      </c>
      <c r="I721" s="3">
        <v>19.829999999999998</v>
      </c>
      <c r="J721" s="3">
        <f t="shared" ref="J721:J725" si="241">+ROUND(+IF(F721="",0,F721*I721),2)</f>
        <v>3640.79</v>
      </c>
      <c r="K721" s="3">
        <f t="shared" ref="K721:K725" si="242">+I721-G721</f>
        <v>0</v>
      </c>
      <c r="L721" s="106">
        <f t="shared" ref="L721:L725" si="243">+J721-H721</f>
        <v>0</v>
      </c>
      <c r="O721" s="1">
        <v>19.829999999999998</v>
      </c>
      <c r="P721" s="112">
        <f t="shared" ref="P721:P771" si="244">+O721-N721</f>
        <v>19.829999999999998</v>
      </c>
    </row>
    <row r="722" spans="2:16" s="1" customFormat="1" ht="15" customHeight="1" x14ac:dyDescent="0.3">
      <c r="B722" s="4" t="s">
        <v>8226</v>
      </c>
      <c r="C722" s="4" t="s">
        <v>8380</v>
      </c>
      <c r="D722" s="3" t="s">
        <v>25</v>
      </c>
      <c r="E722" s="3">
        <v>28.16</v>
      </c>
      <c r="F722" s="3">
        <v>28.16</v>
      </c>
      <c r="G722" s="107">
        <v>22.72</v>
      </c>
      <c r="H722" s="107">
        <f t="shared" si="240"/>
        <v>639.79999999999995</v>
      </c>
      <c r="I722" s="3">
        <v>22.72</v>
      </c>
      <c r="J722" s="3">
        <f t="shared" si="241"/>
        <v>639.79999999999995</v>
      </c>
      <c r="K722" s="3">
        <f t="shared" si="242"/>
        <v>0</v>
      </c>
      <c r="L722" s="106">
        <f t="shared" si="243"/>
        <v>0</v>
      </c>
      <c r="O722" s="1">
        <v>22.72</v>
      </c>
      <c r="P722" s="112">
        <f t="shared" si="244"/>
        <v>22.72</v>
      </c>
    </row>
    <row r="723" spans="2:16" s="1" customFormat="1" ht="15" customHeight="1" x14ac:dyDescent="0.3">
      <c r="B723" s="4" t="s">
        <v>8227</v>
      </c>
      <c r="C723" s="4" t="s">
        <v>8381</v>
      </c>
      <c r="D723" s="3" t="s">
        <v>25</v>
      </c>
      <c r="E723" s="3">
        <v>67.11</v>
      </c>
      <c r="F723" s="3">
        <v>67.11</v>
      </c>
      <c r="G723" s="107">
        <v>24.72</v>
      </c>
      <c r="H723" s="107">
        <f t="shared" si="240"/>
        <v>1658.96</v>
      </c>
      <c r="I723" s="3">
        <v>24.72</v>
      </c>
      <c r="J723" s="3">
        <f t="shared" si="241"/>
        <v>1658.96</v>
      </c>
      <c r="K723" s="3">
        <f t="shared" si="242"/>
        <v>0</v>
      </c>
      <c r="L723" s="106">
        <f t="shared" si="243"/>
        <v>0</v>
      </c>
      <c r="O723" s="1">
        <v>24.72</v>
      </c>
      <c r="P723" s="112">
        <f t="shared" si="244"/>
        <v>24.72</v>
      </c>
    </row>
    <row r="724" spans="2:16" s="1" customFormat="1" ht="15" customHeight="1" x14ac:dyDescent="0.3">
      <c r="B724" s="4" t="s">
        <v>8228</v>
      </c>
      <c r="C724" s="4" t="s">
        <v>8382</v>
      </c>
      <c r="D724" s="3" t="s">
        <v>25</v>
      </c>
      <c r="E724" s="3">
        <v>14.22</v>
      </c>
      <c r="F724" s="3">
        <v>14.22</v>
      </c>
      <c r="G724" s="107">
        <v>25.22</v>
      </c>
      <c r="H724" s="107">
        <f t="shared" si="240"/>
        <v>358.63</v>
      </c>
      <c r="I724" s="3">
        <v>25.22</v>
      </c>
      <c r="J724" s="3">
        <f t="shared" si="241"/>
        <v>358.63</v>
      </c>
      <c r="K724" s="3">
        <f t="shared" si="242"/>
        <v>0</v>
      </c>
      <c r="L724" s="106">
        <f t="shared" si="243"/>
        <v>0</v>
      </c>
      <c r="O724" s="1">
        <v>25.22</v>
      </c>
      <c r="P724" s="112">
        <f t="shared" si="244"/>
        <v>25.22</v>
      </c>
    </row>
    <row r="725" spans="2:16" s="1" customFormat="1" ht="15" customHeight="1" x14ac:dyDescent="0.3">
      <c r="B725" s="4" t="s">
        <v>8229</v>
      </c>
      <c r="C725" s="4" t="s">
        <v>8383</v>
      </c>
      <c r="D725" s="3" t="s">
        <v>25</v>
      </c>
      <c r="E725" s="3">
        <v>22</v>
      </c>
      <c r="F725" s="3">
        <v>22</v>
      </c>
      <c r="G725" s="107">
        <v>26.72</v>
      </c>
      <c r="H725" s="107">
        <f t="shared" si="240"/>
        <v>587.84</v>
      </c>
      <c r="I725" s="3">
        <v>26.72</v>
      </c>
      <c r="J725" s="3">
        <f t="shared" si="241"/>
        <v>587.84</v>
      </c>
      <c r="K725" s="3">
        <f t="shared" si="242"/>
        <v>0</v>
      </c>
      <c r="L725" s="106">
        <f t="shared" si="243"/>
        <v>0</v>
      </c>
      <c r="O725" s="1">
        <v>26.72</v>
      </c>
      <c r="P725" s="112">
        <f t="shared" si="244"/>
        <v>26.72</v>
      </c>
    </row>
    <row r="726" spans="2:16" s="1" customFormat="1" ht="25.2" customHeight="1" x14ac:dyDescent="0.3">
      <c r="B726" s="12" t="s">
        <v>8230</v>
      </c>
      <c r="C726" s="12" t="s">
        <v>8231</v>
      </c>
      <c r="D726" s="13"/>
      <c r="E726" s="13"/>
      <c r="F726" s="13"/>
      <c r="G726" s="13"/>
      <c r="H726" s="13">
        <f>SUM(H727)</f>
        <v>15139.18</v>
      </c>
      <c r="I726" s="13"/>
      <c r="J726" s="13">
        <f>SUM(J727)</f>
        <v>15139.18</v>
      </c>
      <c r="K726" s="13"/>
      <c r="L726" s="13">
        <f>SUM(L727)</f>
        <v>0</v>
      </c>
      <c r="P726" s="112"/>
    </row>
    <row r="727" spans="2:16" s="1" customFormat="1" ht="15" customHeight="1" x14ac:dyDescent="0.3">
      <c r="B727" s="4" t="s">
        <v>8232</v>
      </c>
      <c r="C727" s="4" t="s">
        <v>8384</v>
      </c>
      <c r="D727" s="3" t="s">
        <v>25</v>
      </c>
      <c r="E727" s="3">
        <v>1174.49</v>
      </c>
      <c r="F727" s="3">
        <v>1174.49</v>
      </c>
      <c r="G727" s="107">
        <v>12.89</v>
      </c>
      <c r="H727" s="107">
        <f t="shared" ref="H727" si="245">+ROUND(+IF(F727="",0,F727*G727),2)</f>
        <v>15139.18</v>
      </c>
      <c r="I727" s="3">
        <v>12.89</v>
      </c>
      <c r="J727" s="3">
        <f t="shared" ref="J727" si="246">+ROUND(+IF(F727="",0,F727*I727),2)</f>
        <v>15139.18</v>
      </c>
      <c r="K727" s="3">
        <f t="shared" ref="K727" si="247">+I727-G727</f>
        <v>0</v>
      </c>
      <c r="L727" s="106">
        <f t="shared" ref="L727" si="248">+J727-H727</f>
        <v>0</v>
      </c>
      <c r="O727" s="1">
        <v>12.89</v>
      </c>
      <c r="P727" s="112">
        <f t="shared" si="244"/>
        <v>12.89</v>
      </c>
    </row>
    <row r="728" spans="2:16" s="1" customFormat="1" ht="25.2" customHeight="1" x14ac:dyDescent="0.3">
      <c r="B728" s="10" t="s">
        <v>2110</v>
      </c>
      <c r="C728" s="10" t="s">
        <v>2111</v>
      </c>
      <c r="D728" s="11"/>
      <c r="E728" s="11"/>
      <c r="F728" s="11"/>
      <c r="G728" s="11"/>
      <c r="H728" s="11">
        <f>+H729+H731+H734+H740+H744+H746</f>
        <v>54871.389999999992</v>
      </c>
      <c r="I728" s="11"/>
      <c r="J728" s="11">
        <f>+J729+J731+J734+J740+J744+J746</f>
        <v>46245.869999999995</v>
      </c>
      <c r="K728" s="11"/>
      <c r="L728" s="11">
        <f>+L729+L731+L734+L740+L744+L746</f>
        <v>-8625.5199999999968</v>
      </c>
      <c r="P728" s="112"/>
    </row>
    <row r="729" spans="2:16" s="1" customFormat="1" ht="25.2" customHeight="1" x14ac:dyDescent="0.3">
      <c r="B729" s="12" t="s">
        <v>2112</v>
      </c>
      <c r="C729" s="12" t="s">
        <v>2113</v>
      </c>
      <c r="D729" s="13"/>
      <c r="E729" s="13"/>
      <c r="F729" s="13"/>
      <c r="G729" s="13"/>
      <c r="H729" s="13">
        <f>SUM(H730)</f>
        <v>7687.74</v>
      </c>
      <c r="I729" s="13"/>
      <c r="J729" s="13">
        <f>SUM(J730)</f>
        <v>6802.38</v>
      </c>
      <c r="K729" s="13"/>
      <c r="L729" s="13">
        <f>SUM(L730)</f>
        <v>-885.35999999999967</v>
      </c>
      <c r="P729" s="112"/>
    </row>
    <row r="730" spans="2:16" s="1" customFormat="1" ht="15" customHeight="1" x14ac:dyDescent="0.3">
      <c r="B730" s="4" t="s">
        <v>2114</v>
      </c>
      <c r="C730" s="4" t="s">
        <v>2115</v>
      </c>
      <c r="D730" s="3" t="s">
        <v>1337</v>
      </c>
      <c r="E730" s="3">
        <v>81</v>
      </c>
      <c r="F730" s="3">
        <v>102</v>
      </c>
      <c r="G730" s="107">
        <v>75.37</v>
      </c>
      <c r="H730" s="107">
        <f t="shared" ref="H730" si="249">+ROUND(+IF(F730="",0,F730*G730),2)</f>
        <v>7687.74</v>
      </c>
      <c r="I730" s="3">
        <v>66.69</v>
      </c>
      <c r="J730" s="3">
        <f t="shared" ref="J730" si="250">+ROUND(+IF(F730="",0,F730*I730),2)</f>
        <v>6802.38</v>
      </c>
      <c r="K730" s="3">
        <f t="shared" ref="K730" si="251">+I730-G730</f>
        <v>-8.6800000000000068</v>
      </c>
      <c r="L730" s="106">
        <f t="shared" ref="L730" si="252">+J730-H730</f>
        <v>-885.35999999999967</v>
      </c>
      <c r="N730" s="1">
        <v>77.92</v>
      </c>
      <c r="O730" s="1">
        <v>66.69</v>
      </c>
      <c r="P730" s="112">
        <f t="shared" si="244"/>
        <v>-11.230000000000004</v>
      </c>
    </row>
    <row r="731" spans="2:16" s="1" customFormat="1" ht="25.2" customHeight="1" x14ac:dyDescent="0.3">
      <c r="B731" s="12" t="s">
        <v>2116</v>
      </c>
      <c r="C731" s="12" t="s">
        <v>1892</v>
      </c>
      <c r="D731" s="13"/>
      <c r="E731" s="13"/>
      <c r="F731" s="13"/>
      <c r="G731" s="13"/>
      <c r="H731" s="13">
        <f>SUM(H732:H733)</f>
        <v>26317.37</v>
      </c>
      <c r="I731" s="13"/>
      <c r="J731" s="13">
        <f>SUM(J732:J733)</f>
        <v>20250.63</v>
      </c>
      <c r="K731" s="13"/>
      <c r="L731" s="13">
        <f>SUM(L732:L733)</f>
        <v>-6066.739999999998</v>
      </c>
      <c r="P731" s="112"/>
    </row>
    <row r="732" spans="2:16" s="1" customFormat="1" ht="15" customHeight="1" x14ac:dyDescent="0.3">
      <c r="B732" s="4" t="s">
        <v>2117</v>
      </c>
      <c r="C732" s="4" t="s">
        <v>2118</v>
      </c>
      <c r="D732" s="3" t="s">
        <v>25</v>
      </c>
      <c r="E732" s="3">
        <v>367.44</v>
      </c>
      <c r="F732" s="3">
        <v>384.92</v>
      </c>
      <c r="G732" s="107">
        <v>34.92</v>
      </c>
      <c r="H732" s="107">
        <f t="shared" ref="H732:H733" si="253">+ROUND(+IF(F732="",0,F732*G732),2)</f>
        <v>13441.41</v>
      </c>
      <c r="I732" s="3">
        <v>26.95</v>
      </c>
      <c r="J732" s="3">
        <f t="shared" ref="J732:J733" si="254">+ROUND(+IF(F732="",0,F732*I732),2)</f>
        <v>10373.59</v>
      </c>
      <c r="K732" s="3">
        <f t="shared" ref="K732:K733" si="255">+I732-G732</f>
        <v>-7.9700000000000024</v>
      </c>
      <c r="L732" s="106">
        <f t="shared" ref="L732:L733" si="256">+J732-H732</f>
        <v>-3067.8199999999997</v>
      </c>
      <c r="N732" s="1">
        <v>35.700000000000003</v>
      </c>
      <c r="O732" s="1">
        <v>26.95</v>
      </c>
      <c r="P732" s="112">
        <f t="shared" si="244"/>
        <v>-8.7500000000000036</v>
      </c>
    </row>
    <row r="733" spans="2:16" s="1" customFormat="1" ht="15" customHeight="1" x14ac:dyDescent="0.3">
      <c r="B733" s="4" t="s">
        <v>2119</v>
      </c>
      <c r="C733" s="4" t="s">
        <v>2120</v>
      </c>
      <c r="D733" s="3" t="s">
        <v>25</v>
      </c>
      <c r="E733" s="3">
        <v>218.4</v>
      </c>
      <c r="F733" s="3">
        <v>373</v>
      </c>
      <c r="G733" s="107">
        <v>34.520000000000003</v>
      </c>
      <c r="H733" s="107">
        <f t="shared" si="253"/>
        <v>12875.96</v>
      </c>
      <c r="I733" s="3">
        <v>26.48</v>
      </c>
      <c r="J733" s="3">
        <f t="shared" si="254"/>
        <v>9877.0400000000009</v>
      </c>
      <c r="K733" s="3">
        <f t="shared" si="255"/>
        <v>-8.0400000000000027</v>
      </c>
      <c r="L733" s="106">
        <f t="shared" si="256"/>
        <v>-2998.9199999999983</v>
      </c>
      <c r="N733" s="1">
        <v>35.22</v>
      </c>
      <c r="O733" s="1">
        <v>26.48</v>
      </c>
      <c r="P733" s="112">
        <f t="shared" si="244"/>
        <v>-8.7399999999999984</v>
      </c>
    </row>
    <row r="734" spans="2:16" s="1" customFormat="1" ht="25.2" customHeight="1" x14ac:dyDescent="0.3">
      <c r="B734" s="12" t="s">
        <v>2121</v>
      </c>
      <c r="C734" s="12" t="s">
        <v>2122</v>
      </c>
      <c r="D734" s="13"/>
      <c r="E734" s="13"/>
      <c r="F734" s="13"/>
      <c r="G734" s="13"/>
      <c r="H734" s="13">
        <f>SUM(H735:H739)</f>
        <v>17322.09</v>
      </c>
      <c r="I734" s="13"/>
      <c r="J734" s="13">
        <f>SUM(J735:J739)</f>
        <v>15648.67</v>
      </c>
      <c r="K734" s="13"/>
      <c r="L734" s="13">
        <f>SUM(L735:L739)</f>
        <v>-1673.42</v>
      </c>
      <c r="P734" s="112"/>
    </row>
    <row r="735" spans="2:16" s="1" customFormat="1" ht="15" customHeight="1" x14ac:dyDescent="0.3">
      <c r="B735" s="4" t="s">
        <v>2123</v>
      </c>
      <c r="C735" s="4" t="s">
        <v>2124</v>
      </c>
      <c r="D735" s="3" t="s">
        <v>28</v>
      </c>
      <c r="E735" s="3">
        <v>207</v>
      </c>
      <c r="F735" s="3">
        <v>207</v>
      </c>
      <c r="G735" s="107">
        <v>36.69</v>
      </c>
      <c r="H735" s="107">
        <f t="shared" ref="H735:H739" si="257">+ROUND(+IF(F735="",0,F735*G735),2)</f>
        <v>7594.83</v>
      </c>
      <c r="I735" s="3">
        <v>36.18</v>
      </c>
      <c r="J735" s="3">
        <f t="shared" ref="J735:J739" si="258">+ROUND(+IF(F735="",0,F735*I735),2)</f>
        <v>7489.26</v>
      </c>
      <c r="K735" s="3">
        <f t="shared" ref="K735:K739" si="259">+I735-G735</f>
        <v>-0.50999999999999801</v>
      </c>
      <c r="L735" s="106">
        <f t="shared" ref="L735:L739" si="260">+J735-H735</f>
        <v>-105.56999999999971</v>
      </c>
      <c r="N735" s="1">
        <v>37.99</v>
      </c>
      <c r="O735" s="1">
        <v>36.18</v>
      </c>
      <c r="P735" s="112">
        <f t="shared" si="244"/>
        <v>-1.8100000000000023</v>
      </c>
    </row>
    <row r="736" spans="2:16" s="1" customFormat="1" ht="15" customHeight="1" x14ac:dyDescent="0.3">
      <c r="B736" s="4" t="s">
        <v>2125</v>
      </c>
      <c r="C736" s="4" t="s">
        <v>2126</v>
      </c>
      <c r="D736" s="3" t="s">
        <v>28</v>
      </c>
      <c r="E736" s="3">
        <v>77</v>
      </c>
      <c r="F736" s="3">
        <v>77</v>
      </c>
      <c r="G736" s="107">
        <v>29.97</v>
      </c>
      <c r="H736" s="107">
        <f t="shared" si="257"/>
        <v>2307.69</v>
      </c>
      <c r="I736" s="3">
        <v>30.56</v>
      </c>
      <c r="J736" s="3">
        <f t="shared" si="258"/>
        <v>2353.12</v>
      </c>
      <c r="K736" s="3">
        <f t="shared" si="259"/>
        <v>0.58999999999999986</v>
      </c>
      <c r="L736" s="106">
        <f t="shared" si="260"/>
        <v>45.429999999999836</v>
      </c>
      <c r="N736" s="1">
        <v>31.27</v>
      </c>
      <c r="O736" s="1">
        <v>30.56</v>
      </c>
      <c r="P736" s="112">
        <f t="shared" si="244"/>
        <v>-0.71000000000000085</v>
      </c>
    </row>
    <row r="737" spans="2:16" s="1" customFormat="1" ht="15" customHeight="1" x14ac:dyDescent="0.3">
      <c r="B737" s="4" t="s">
        <v>2127</v>
      </c>
      <c r="C737" s="4" t="s">
        <v>1949</v>
      </c>
      <c r="D737" s="3" t="s">
        <v>28</v>
      </c>
      <c r="E737" s="3">
        <v>11</v>
      </c>
      <c r="F737" s="3">
        <v>11</v>
      </c>
      <c r="G737" s="107">
        <v>33.590000000000003</v>
      </c>
      <c r="H737" s="107">
        <f t="shared" si="257"/>
        <v>369.49</v>
      </c>
      <c r="I737" s="3">
        <v>34.69</v>
      </c>
      <c r="J737" s="3">
        <f t="shared" si="258"/>
        <v>381.59</v>
      </c>
      <c r="K737" s="3">
        <f t="shared" si="259"/>
        <v>1.0999999999999943</v>
      </c>
      <c r="L737" s="106">
        <f t="shared" si="260"/>
        <v>12.099999999999966</v>
      </c>
      <c r="N737" s="1">
        <v>34.89</v>
      </c>
      <c r="O737" s="1">
        <v>34.69</v>
      </c>
      <c r="P737" s="112">
        <f t="shared" si="244"/>
        <v>-0.20000000000000284</v>
      </c>
    </row>
    <row r="738" spans="2:16" s="1" customFormat="1" ht="15" customHeight="1" x14ac:dyDescent="0.3">
      <c r="B738" s="4" t="s">
        <v>2128</v>
      </c>
      <c r="C738" s="4" t="s">
        <v>1959</v>
      </c>
      <c r="D738" s="3" t="s">
        <v>28</v>
      </c>
      <c r="E738" s="3">
        <v>78</v>
      </c>
      <c r="F738" s="3">
        <v>84</v>
      </c>
      <c r="G738" s="107">
        <v>34.81</v>
      </c>
      <c r="H738" s="107">
        <f t="shared" si="257"/>
        <v>2924.04</v>
      </c>
      <c r="I738" s="3">
        <v>32.090000000000003</v>
      </c>
      <c r="J738" s="3">
        <f t="shared" si="258"/>
        <v>2695.56</v>
      </c>
      <c r="K738" s="3">
        <f t="shared" si="259"/>
        <v>-2.7199999999999989</v>
      </c>
      <c r="L738" s="106">
        <f t="shared" si="260"/>
        <v>-228.48000000000002</v>
      </c>
      <c r="N738" s="1">
        <v>36.11</v>
      </c>
      <c r="O738" s="1">
        <v>32.090000000000003</v>
      </c>
      <c r="P738" s="112">
        <f t="shared" si="244"/>
        <v>-4.019999999999996</v>
      </c>
    </row>
    <row r="739" spans="2:16" s="1" customFormat="1" ht="15" customHeight="1" x14ac:dyDescent="0.3">
      <c r="B739" s="4" t="s">
        <v>2129</v>
      </c>
      <c r="C739" s="4" t="s">
        <v>2130</v>
      </c>
      <c r="D739" s="3" t="s">
        <v>28</v>
      </c>
      <c r="E739" s="3">
        <v>122</v>
      </c>
      <c r="F739" s="3">
        <v>122</v>
      </c>
      <c r="G739" s="107">
        <v>33.82</v>
      </c>
      <c r="H739" s="107">
        <f t="shared" si="257"/>
        <v>4126.04</v>
      </c>
      <c r="I739" s="3">
        <v>22.37</v>
      </c>
      <c r="J739" s="3">
        <f t="shared" si="258"/>
        <v>2729.14</v>
      </c>
      <c r="K739" s="3">
        <f t="shared" si="259"/>
        <v>-11.45</v>
      </c>
      <c r="L739" s="106">
        <f t="shared" si="260"/>
        <v>-1396.9</v>
      </c>
      <c r="N739" s="1">
        <v>34.49</v>
      </c>
      <c r="O739" s="1">
        <v>22.37</v>
      </c>
      <c r="P739" s="112">
        <f t="shared" si="244"/>
        <v>-12.120000000000001</v>
      </c>
    </row>
    <row r="740" spans="2:16" s="1" customFormat="1" ht="25.2" customHeight="1" x14ac:dyDescent="0.3">
      <c r="B740" s="12" t="s">
        <v>2131</v>
      </c>
      <c r="C740" s="12" t="s">
        <v>611</v>
      </c>
      <c r="D740" s="13"/>
      <c r="E740" s="13"/>
      <c r="F740" s="13"/>
      <c r="G740" s="13"/>
      <c r="H740" s="13">
        <f>SUM(H741:H743)</f>
        <v>2543.46</v>
      </c>
      <c r="I740" s="13"/>
      <c r="J740" s="13">
        <f>SUM(J741:J743)</f>
        <v>2543.46</v>
      </c>
      <c r="K740" s="13"/>
      <c r="L740" s="13">
        <f>SUM(L741:L743)</f>
        <v>0</v>
      </c>
      <c r="P740" s="112"/>
    </row>
    <row r="741" spans="2:16" s="1" customFormat="1" ht="15" customHeight="1" x14ac:dyDescent="0.3">
      <c r="B741" s="4" t="s">
        <v>2132</v>
      </c>
      <c r="C741" s="4" t="s">
        <v>2011</v>
      </c>
      <c r="D741" s="3" t="s">
        <v>28</v>
      </c>
      <c r="E741" s="3">
        <v>32</v>
      </c>
      <c r="F741" s="3">
        <v>32</v>
      </c>
      <c r="G741" s="107">
        <v>24.09</v>
      </c>
      <c r="H741" s="107">
        <f t="shared" ref="H741:H743" si="261">+ROUND(+IF(F741="",0,F741*G741),2)</f>
        <v>770.88</v>
      </c>
      <c r="I741" s="3">
        <v>24.09</v>
      </c>
      <c r="J741" s="3">
        <f t="shared" ref="J741:J743" si="262">+ROUND(+IF(F741="",0,F741*I741),2)</f>
        <v>770.88</v>
      </c>
      <c r="K741" s="3">
        <f t="shared" ref="K741:K743" si="263">+I741-G741</f>
        <v>0</v>
      </c>
      <c r="L741" s="106">
        <f t="shared" ref="L741:L743" si="264">+J741-H741</f>
        <v>0</v>
      </c>
      <c r="N741" s="1">
        <v>25.09</v>
      </c>
      <c r="O741" s="1">
        <v>24.09</v>
      </c>
      <c r="P741" s="112">
        <f t="shared" si="244"/>
        <v>-1</v>
      </c>
    </row>
    <row r="742" spans="2:16" s="1" customFormat="1" ht="15" customHeight="1" x14ac:dyDescent="0.3">
      <c r="B742" s="4" t="s">
        <v>2133</v>
      </c>
      <c r="C742" s="4" t="s">
        <v>1998</v>
      </c>
      <c r="D742" s="3" t="s">
        <v>28</v>
      </c>
      <c r="E742" s="3">
        <v>163</v>
      </c>
      <c r="F742" s="3">
        <v>163</v>
      </c>
      <c r="G742" s="107">
        <v>9.06</v>
      </c>
      <c r="H742" s="107">
        <f t="shared" si="261"/>
        <v>1476.78</v>
      </c>
      <c r="I742" s="3">
        <v>9.06</v>
      </c>
      <c r="J742" s="3">
        <f t="shared" si="262"/>
        <v>1476.78</v>
      </c>
      <c r="K742" s="3">
        <f t="shared" si="263"/>
        <v>0</v>
      </c>
      <c r="L742" s="106">
        <f t="shared" si="264"/>
        <v>0</v>
      </c>
      <c r="N742" s="1">
        <v>9.25</v>
      </c>
      <c r="O742" s="1">
        <v>9.06</v>
      </c>
      <c r="P742" s="112">
        <f t="shared" si="244"/>
        <v>-0.1899999999999995</v>
      </c>
    </row>
    <row r="743" spans="2:16" s="1" customFormat="1" ht="15" customHeight="1" x14ac:dyDescent="0.3">
      <c r="B743" s="4" t="s">
        <v>2134</v>
      </c>
      <c r="C743" s="4" t="s">
        <v>2135</v>
      </c>
      <c r="D743" s="3" t="s">
        <v>28</v>
      </c>
      <c r="E743" s="3">
        <v>11</v>
      </c>
      <c r="F743" s="3">
        <v>15</v>
      </c>
      <c r="G743" s="107">
        <v>19.72</v>
      </c>
      <c r="H743" s="107">
        <f t="shared" si="261"/>
        <v>295.8</v>
      </c>
      <c r="I743" s="3">
        <v>19.72</v>
      </c>
      <c r="J743" s="3">
        <f t="shared" si="262"/>
        <v>295.8</v>
      </c>
      <c r="K743" s="3">
        <f t="shared" si="263"/>
        <v>0</v>
      </c>
      <c r="L743" s="106">
        <f t="shared" si="264"/>
        <v>0</v>
      </c>
      <c r="N743" s="1">
        <v>20.399999999999999</v>
      </c>
      <c r="O743" s="1">
        <v>19.72</v>
      </c>
      <c r="P743" s="112">
        <f t="shared" si="244"/>
        <v>-0.67999999999999972</v>
      </c>
    </row>
    <row r="744" spans="2:16" s="1" customFormat="1" ht="25.2" customHeight="1" x14ac:dyDescent="0.3">
      <c r="B744" s="12" t="s">
        <v>8233</v>
      </c>
      <c r="C744" s="12" t="s">
        <v>8234</v>
      </c>
      <c r="D744" s="13"/>
      <c r="E744" s="13"/>
      <c r="F744" s="13"/>
      <c r="G744" s="13"/>
      <c r="H744" s="13">
        <f>SUM(H745)</f>
        <v>291.2</v>
      </c>
      <c r="I744" s="13"/>
      <c r="J744" s="13">
        <f>SUM(J745)</f>
        <v>291.2</v>
      </c>
      <c r="K744" s="13"/>
      <c r="L744" s="13">
        <f>SUM(L745)</f>
        <v>0</v>
      </c>
      <c r="P744" s="112"/>
    </row>
    <row r="745" spans="2:16" s="1" customFormat="1" ht="15" customHeight="1" x14ac:dyDescent="0.3">
      <c r="B745" s="4" t="s">
        <v>8235</v>
      </c>
      <c r="C745" s="4" t="s">
        <v>8385</v>
      </c>
      <c r="D745" s="3" t="s">
        <v>25</v>
      </c>
      <c r="E745" s="3">
        <v>28</v>
      </c>
      <c r="F745" s="3">
        <v>28</v>
      </c>
      <c r="G745" s="107">
        <v>10.4</v>
      </c>
      <c r="H745" s="107">
        <f t="shared" ref="H745" si="265">+ROUND(+IF(F745="",0,F745*G745),2)</f>
        <v>291.2</v>
      </c>
      <c r="I745" s="3">
        <v>10.4</v>
      </c>
      <c r="J745" s="3">
        <f t="shared" ref="J745" si="266">+ROUND(+IF(F745="",0,F745*I745),2)</f>
        <v>291.2</v>
      </c>
      <c r="K745" s="3">
        <f t="shared" ref="K745" si="267">+I745-G745</f>
        <v>0</v>
      </c>
      <c r="L745" s="106">
        <f t="shared" ref="L745" si="268">+J745-H745</f>
        <v>0</v>
      </c>
      <c r="O745" s="1">
        <v>10.4</v>
      </c>
      <c r="P745" s="112">
        <f t="shared" si="244"/>
        <v>10.4</v>
      </c>
    </row>
    <row r="746" spans="2:16" s="1" customFormat="1" ht="25.2" customHeight="1" x14ac:dyDescent="0.3">
      <c r="B746" s="12" t="s">
        <v>8236</v>
      </c>
      <c r="C746" s="12" t="s">
        <v>8237</v>
      </c>
      <c r="D746" s="13"/>
      <c r="E746" s="13"/>
      <c r="F746" s="13"/>
      <c r="G746" s="13"/>
      <c r="H746" s="13">
        <f>SUM(H747)</f>
        <v>709.53</v>
      </c>
      <c r="I746" s="13"/>
      <c r="J746" s="13">
        <f>SUM(J747)</f>
        <v>709.53</v>
      </c>
      <c r="K746" s="13"/>
      <c r="L746" s="13">
        <f>SUM(L747)</f>
        <v>0</v>
      </c>
      <c r="P746" s="112"/>
    </row>
    <row r="747" spans="2:16" s="1" customFormat="1" ht="15" customHeight="1" x14ac:dyDescent="0.3">
      <c r="B747" s="4" t="s">
        <v>8238</v>
      </c>
      <c r="C747" s="4" t="s">
        <v>8597</v>
      </c>
      <c r="D747" s="3" t="s">
        <v>1337</v>
      </c>
      <c r="E747" s="3">
        <v>67</v>
      </c>
      <c r="F747" s="3">
        <v>67</v>
      </c>
      <c r="G747" s="107">
        <v>10.59</v>
      </c>
      <c r="H747" s="107">
        <f t="shared" ref="H747" si="269">+ROUND(+IF(F747="",0,F747*G747),2)</f>
        <v>709.53</v>
      </c>
      <c r="I747" s="3">
        <v>10.59</v>
      </c>
      <c r="J747" s="3">
        <f t="shared" ref="J747" si="270">+ROUND(+IF(F747="",0,F747*I747),2)</f>
        <v>709.53</v>
      </c>
      <c r="K747" s="3">
        <f t="shared" ref="K747" si="271">+I747-G747</f>
        <v>0</v>
      </c>
      <c r="L747" s="106">
        <f t="shared" ref="L747" si="272">+J747-H747</f>
        <v>0</v>
      </c>
      <c r="O747" s="1">
        <v>10.59</v>
      </c>
      <c r="P747" s="112">
        <f t="shared" si="244"/>
        <v>10.59</v>
      </c>
    </row>
    <row r="748" spans="2:16" s="1" customFormat="1" ht="25.2" customHeight="1" x14ac:dyDescent="0.3">
      <c r="B748" s="10" t="s">
        <v>2136</v>
      </c>
      <c r="C748" s="10" t="s">
        <v>2137</v>
      </c>
      <c r="D748" s="11"/>
      <c r="E748" s="11"/>
      <c r="F748" s="11"/>
      <c r="G748" s="11"/>
      <c r="H748" s="11">
        <f>SUM(H749:H761)</f>
        <v>242491.47000000003</v>
      </c>
      <c r="I748" s="11"/>
      <c r="J748" s="11">
        <f>SUM(J749:J761)</f>
        <v>242491.47000000003</v>
      </c>
      <c r="K748" s="11"/>
      <c r="L748" s="11">
        <f>SUM(L749:L761)</f>
        <v>0</v>
      </c>
      <c r="P748" s="112"/>
    </row>
    <row r="749" spans="2:16" s="1" customFormat="1" ht="15" customHeight="1" x14ac:dyDescent="0.3">
      <c r="B749" s="4" t="s">
        <v>2138</v>
      </c>
      <c r="C749" s="4" t="s">
        <v>1798</v>
      </c>
      <c r="D749" s="3" t="s">
        <v>25</v>
      </c>
      <c r="E749" s="3">
        <v>55</v>
      </c>
      <c r="F749" s="3">
        <v>532.22</v>
      </c>
      <c r="G749" s="107">
        <v>2.59</v>
      </c>
      <c r="H749" s="107">
        <f t="shared" ref="H749:H760" si="273">+ROUND(+IF(F749="",0,F749*G749),2)</f>
        <v>1378.45</v>
      </c>
      <c r="I749" s="3">
        <v>2.59</v>
      </c>
      <c r="J749" s="3">
        <f t="shared" ref="J749:J760" si="274">+ROUND(+IF(F749="",0,F749*I749),2)</f>
        <v>1378.45</v>
      </c>
      <c r="K749" s="3">
        <f t="shared" ref="K749:K760" si="275">+I749-G749</f>
        <v>0</v>
      </c>
      <c r="L749" s="106">
        <f t="shared" ref="L749:L760" si="276">+J749-H749</f>
        <v>0</v>
      </c>
      <c r="N749" s="1">
        <v>2.68</v>
      </c>
      <c r="O749" s="1">
        <v>2.59</v>
      </c>
      <c r="P749" s="112">
        <f t="shared" si="244"/>
        <v>-9.0000000000000302E-2</v>
      </c>
    </row>
    <row r="750" spans="2:16" s="1" customFormat="1" ht="15" customHeight="1" x14ac:dyDescent="0.3">
      <c r="B750" s="4" t="s">
        <v>2139</v>
      </c>
      <c r="C750" s="4" t="s">
        <v>1915</v>
      </c>
      <c r="D750" s="3" t="s">
        <v>78</v>
      </c>
      <c r="E750" s="3">
        <v>165</v>
      </c>
      <c r="F750" s="3">
        <v>165</v>
      </c>
      <c r="G750" s="107">
        <v>54.11</v>
      </c>
      <c r="H750" s="107">
        <f t="shared" si="273"/>
        <v>8928.15</v>
      </c>
      <c r="I750" s="3">
        <v>54.11</v>
      </c>
      <c r="J750" s="3">
        <f t="shared" si="274"/>
        <v>8928.15</v>
      </c>
      <c r="K750" s="3">
        <f t="shared" si="275"/>
        <v>0</v>
      </c>
      <c r="L750" s="106">
        <f t="shared" si="276"/>
        <v>0</v>
      </c>
      <c r="N750" s="1">
        <v>56.77</v>
      </c>
      <c r="O750" s="1">
        <v>54.11</v>
      </c>
      <c r="P750" s="112">
        <f t="shared" si="244"/>
        <v>-2.6600000000000037</v>
      </c>
    </row>
    <row r="751" spans="2:16" s="1" customFormat="1" ht="15" customHeight="1" x14ac:dyDescent="0.3">
      <c r="B751" s="4" t="s">
        <v>2140</v>
      </c>
      <c r="C751" s="4" t="s">
        <v>2141</v>
      </c>
      <c r="D751" s="3" t="s">
        <v>14</v>
      </c>
      <c r="E751" s="3">
        <v>583</v>
      </c>
      <c r="F751" s="3">
        <v>583</v>
      </c>
      <c r="G751" s="107">
        <v>42.1</v>
      </c>
      <c r="H751" s="107">
        <f t="shared" si="273"/>
        <v>24544.3</v>
      </c>
      <c r="I751" s="3">
        <v>42.1</v>
      </c>
      <c r="J751" s="3">
        <f t="shared" si="274"/>
        <v>24544.3</v>
      </c>
      <c r="K751" s="3">
        <f t="shared" si="275"/>
        <v>0</v>
      </c>
      <c r="L751" s="106">
        <f t="shared" si="276"/>
        <v>0</v>
      </c>
      <c r="N751" s="1">
        <v>42.36</v>
      </c>
      <c r="O751" s="1">
        <v>42.1</v>
      </c>
      <c r="P751" s="112">
        <f t="shared" si="244"/>
        <v>-0.25999999999999801</v>
      </c>
    </row>
    <row r="752" spans="2:16" s="1" customFormat="1" ht="15" customHeight="1" x14ac:dyDescent="0.3">
      <c r="B752" s="4" t="s">
        <v>2142</v>
      </c>
      <c r="C752" s="4" t="s">
        <v>2143</v>
      </c>
      <c r="D752" s="3" t="s">
        <v>78</v>
      </c>
      <c r="E752" s="3">
        <v>3.63</v>
      </c>
      <c r="F752" s="3">
        <v>0</v>
      </c>
      <c r="G752" s="107">
        <v>16.52</v>
      </c>
      <c r="H752" s="107">
        <f t="shared" si="273"/>
        <v>0</v>
      </c>
      <c r="I752" s="3">
        <v>16.52</v>
      </c>
      <c r="J752" s="3">
        <f t="shared" si="274"/>
        <v>0</v>
      </c>
      <c r="K752" s="3">
        <f t="shared" si="275"/>
        <v>0</v>
      </c>
      <c r="L752" s="106">
        <f t="shared" si="276"/>
        <v>0</v>
      </c>
      <c r="N752" s="1">
        <v>17.190000000000001</v>
      </c>
      <c r="O752" s="1">
        <v>16.52</v>
      </c>
      <c r="P752" s="112">
        <f t="shared" si="244"/>
        <v>-0.67000000000000171</v>
      </c>
    </row>
    <row r="753" spans="2:16" s="1" customFormat="1" ht="15" customHeight="1" x14ac:dyDescent="0.3">
      <c r="B753" s="4" t="s">
        <v>2144</v>
      </c>
      <c r="C753" s="4" t="s">
        <v>2145</v>
      </c>
      <c r="D753" s="3" t="s">
        <v>78</v>
      </c>
      <c r="E753" s="3">
        <v>10.89</v>
      </c>
      <c r="F753" s="3">
        <v>276.42999999999995</v>
      </c>
      <c r="G753" s="107">
        <v>88.21</v>
      </c>
      <c r="H753" s="107">
        <f t="shared" si="273"/>
        <v>24383.89</v>
      </c>
      <c r="I753" s="3">
        <v>88.21</v>
      </c>
      <c r="J753" s="3">
        <f t="shared" si="274"/>
        <v>24383.89</v>
      </c>
      <c r="K753" s="3">
        <f t="shared" si="275"/>
        <v>0</v>
      </c>
      <c r="L753" s="106">
        <f t="shared" si="276"/>
        <v>0</v>
      </c>
      <c r="N753" s="1">
        <v>89.17</v>
      </c>
      <c r="O753" s="1">
        <v>88.21</v>
      </c>
      <c r="P753" s="112">
        <f t="shared" si="244"/>
        <v>-0.96000000000000796</v>
      </c>
    </row>
    <row r="754" spans="2:16" s="1" customFormat="1" ht="15" customHeight="1" x14ac:dyDescent="0.3">
      <c r="B754" s="4" t="s">
        <v>2146</v>
      </c>
      <c r="C754" s="4" t="s">
        <v>2147</v>
      </c>
      <c r="D754" s="3" t="s">
        <v>78</v>
      </c>
      <c r="E754" s="3">
        <v>14.52</v>
      </c>
      <c r="F754" s="3">
        <v>0</v>
      </c>
      <c r="G754" s="107">
        <v>77.42</v>
      </c>
      <c r="H754" s="107">
        <f t="shared" si="273"/>
        <v>0</v>
      </c>
      <c r="I754" s="3">
        <v>77.42</v>
      </c>
      <c r="J754" s="3">
        <f t="shared" si="274"/>
        <v>0</v>
      </c>
      <c r="K754" s="3">
        <f t="shared" si="275"/>
        <v>0</v>
      </c>
      <c r="L754" s="106">
        <f t="shared" si="276"/>
        <v>0</v>
      </c>
      <c r="N754" s="1">
        <v>78.06</v>
      </c>
      <c r="O754" s="1">
        <v>77.42</v>
      </c>
      <c r="P754" s="112">
        <f t="shared" si="244"/>
        <v>-0.64000000000000057</v>
      </c>
    </row>
    <row r="755" spans="2:16" s="1" customFormat="1" ht="15" customHeight="1" x14ac:dyDescent="0.3">
      <c r="B755" s="4" t="s">
        <v>2148</v>
      </c>
      <c r="C755" s="4" t="s">
        <v>2149</v>
      </c>
      <c r="D755" s="3" t="s">
        <v>78</v>
      </c>
      <c r="E755" s="3">
        <v>180.18</v>
      </c>
      <c r="F755" s="3">
        <v>180.18</v>
      </c>
      <c r="G755" s="107">
        <v>101.41</v>
      </c>
      <c r="H755" s="107">
        <f t="shared" si="273"/>
        <v>18272.05</v>
      </c>
      <c r="I755" s="3">
        <v>101.41</v>
      </c>
      <c r="J755" s="3">
        <f t="shared" si="274"/>
        <v>18272.05</v>
      </c>
      <c r="K755" s="3">
        <f t="shared" si="275"/>
        <v>0</v>
      </c>
      <c r="L755" s="106">
        <f t="shared" si="276"/>
        <v>0</v>
      </c>
      <c r="N755" s="1">
        <v>101.71</v>
      </c>
      <c r="O755" s="1">
        <v>101.41</v>
      </c>
      <c r="P755" s="112">
        <f t="shared" si="244"/>
        <v>-0.29999999999999716</v>
      </c>
    </row>
    <row r="756" spans="2:16" s="1" customFormat="1" ht="15" customHeight="1" x14ac:dyDescent="0.3">
      <c r="B756" s="4" t="s">
        <v>2150</v>
      </c>
      <c r="C756" s="4" t="s">
        <v>2151</v>
      </c>
      <c r="D756" s="3" t="s">
        <v>78</v>
      </c>
      <c r="E756" s="3">
        <v>214.5</v>
      </c>
      <c r="F756" s="3">
        <v>0</v>
      </c>
      <c r="G756" s="107">
        <v>22.67</v>
      </c>
      <c r="H756" s="107">
        <f t="shared" si="273"/>
        <v>0</v>
      </c>
      <c r="I756" s="3">
        <v>22.67</v>
      </c>
      <c r="J756" s="3">
        <f t="shared" si="274"/>
        <v>0</v>
      </c>
      <c r="K756" s="3">
        <f t="shared" si="275"/>
        <v>0</v>
      </c>
      <c r="L756" s="106">
        <f t="shared" si="276"/>
        <v>0</v>
      </c>
      <c r="N756" s="1">
        <v>22.72</v>
      </c>
      <c r="O756" s="1">
        <v>22.67</v>
      </c>
      <c r="P756" s="112">
        <f t="shared" si="244"/>
        <v>-4.9999999999997158E-2</v>
      </c>
    </row>
    <row r="757" spans="2:16" s="1" customFormat="1" ht="15" customHeight="1" x14ac:dyDescent="0.3">
      <c r="B757" s="4" t="s">
        <v>2152</v>
      </c>
      <c r="C757" s="4" t="s">
        <v>2153</v>
      </c>
      <c r="D757" s="3" t="s">
        <v>14</v>
      </c>
      <c r="E757" s="3">
        <v>153.07</v>
      </c>
      <c r="F757" s="3">
        <v>2033.99</v>
      </c>
      <c r="G757" s="107">
        <v>6.3</v>
      </c>
      <c r="H757" s="107">
        <f t="shared" si="273"/>
        <v>12814.14</v>
      </c>
      <c r="I757" s="3">
        <v>6.3</v>
      </c>
      <c r="J757" s="3">
        <f t="shared" si="274"/>
        <v>12814.14</v>
      </c>
      <c r="K757" s="3">
        <f t="shared" si="275"/>
        <v>0</v>
      </c>
      <c r="L757" s="106">
        <f t="shared" si="276"/>
        <v>0</v>
      </c>
      <c r="N757" s="1">
        <v>6.35</v>
      </c>
      <c r="O757" s="1">
        <v>6.3</v>
      </c>
      <c r="P757" s="112">
        <f t="shared" si="244"/>
        <v>-4.9999999999999822E-2</v>
      </c>
    </row>
    <row r="758" spans="2:16" s="1" customFormat="1" ht="15" customHeight="1" x14ac:dyDescent="0.3">
      <c r="B758" s="4" t="s">
        <v>2154</v>
      </c>
      <c r="C758" s="4" t="s">
        <v>2155</v>
      </c>
      <c r="D758" s="3" t="s">
        <v>25</v>
      </c>
      <c r="E758" s="3">
        <v>55</v>
      </c>
      <c r="F758" s="3">
        <v>479.91999999999996</v>
      </c>
      <c r="G758" s="107">
        <v>26.81</v>
      </c>
      <c r="H758" s="107">
        <f t="shared" si="273"/>
        <v>12866.66</v>
      </c>
      <c r="I758" s="3">
        <v>26.81</v>
      </c>
      <c r="J758" s="3">
        <f t="shared" si="274"/>
        <v>12866.66</v>
      </c>
      <c r="K758" s="3">
        <f t="shared" si="275"/>
        <v>0</v>
      </c>
      <c r="L758" s="106">
        <f t="shared" si="276"/>
        <v>0</v>
      </c>
      <c r="N758" s="1">
        <v>27.03</v>
      </c>
      <c r="O758" s="1">
        <v>26.81</v>
      </c>
      <c r="P758" s="112">
        <f t="shared" si="244"/>
        <v>-0.22000000000000242</v>
      </c>
    </row>
    <row r="759" spans="2:16" s="1" customFormat="1" ht="15" customHeight="1" x14ac:dyDescent="0.3">
      <c r="B759" s="4" t="s">
        <v>5615</v>
      </c>
      <c r="C759" s="4" t="s">
        <v>5723</v>
      </c>
      <c r="D759" s="3" t="s">
        <v>25</v>
      </c>
      <c r="E759" s="3">
        <v>74.069999999999993</v>
      </c>
      <c r="F759" s="3">
        <v>74.069999999999993</v>
      </c>
      <c r="G759" s="107">
        <v>53.54</v>
      </c>
      <c r="H759" s="107">
        <f t="shared" si="273"/>
        <v>3965.71</v>
      </c>
      <c r="I759" s="3">
        <v>53.54</v>
      </c>
      <c r="J759" s="3">
        <f t="shared" si="274"/>
        <v>3965.71</v>
      </c>
      <c r="K759" s="3">
        <f t="shared" si="275"/>
        <v>0</v>
      </c>
      <c r="L759" s="106">
        <f t="shared" si="276"/>
        <v>0</v>
      </c>
      <c r="O759" s="1">
        <v>53.54</v>
      </c>
      <c r="P759" s="112">
        <f t="shared" si="244"/>
        <v>53.54</v>
      </c>
    </row>
    <row r="760" spans="2:16" s="1" customFormat="1" ht="15" customHeight="1" x14ac:dyDescent="0.3">
      <c r="B760" s="4" t="s">
        <v>5648</v>
      </c>
      <c r="C760" s="4" t="s">
        <v>5786</v>
      </c>
      <c r="D760" s="3" t="s">
        <v>78</v>
      </c>
      <c r="E760" s="3">
        <v>39.229999999999997</v>
      </c>
      <c r="F760" s="3">
        <v>39.229999999999997</v>
      </c>
      <c r="G760" s="107">
        <v>108.48</v>
      </c>
      <c r="H760" s="107">
        <f t="shared" si="273"/>
        <v>4255.67</v>
      </c>
      <c r="I760" s="3">
        <v>108.48</v>
      </c>
      <c r="J760" s="3">
        <f t="shared" si="274"/>
        <v>4255.67</v>
      </c>
      <c r="K760" s="3">
        <f t="shared" si="275"/>
        <v>0</v>
      </c>
      <c r="L760" s="106">
        <f t="shared" si="276"/>
        <v>0</v>
      </c>
      <c r="O760" s="1">
        <v>108.48</v>
      </c>
      <c r="P760" s="112">
        <f t="shared" si="244"/>
        <v>108.48</v>
      </c>
    </row>
    <row r="761" spans="2:16" s="1" customFormat="1" ht="25.2" customHeight="1" x14ac:dyDescent="0.3">
      <c r="B761" s="12" t="s">
        <v>5753</v>
      </c>
      <c r="C761" s="12" t="s">
        <v>5616</v>
      </c>
      <c r="D761" s="13"/>
      <c r="E761" s="13"/>
      <c r="F761" s="13"/>
      <c r="G761" s="13"/>
      <c r="H761" s="13">
        <f>SUM(H762:H771)</f>
        <v>131082.45000000001</v>
      </c>
      <c r="I761" s="13"/>
      <c r="J761" s="13">
        <f>SUM(J762:J771)</f>
        <v>131082.45000000001</v>
      </c>
      <c r="K761" s="13"/>
      <c r="L761" s="13">
        <f>SUM(L762:L771)</f>
        <v>0</v>
      </c>
      <c r="P761" s="112"/>
    </row>
    <row r="762" spans="2:16" s="1" customFormat="1" ht="15" customHeight="1" x14ac:dyDescent="0.3">
      <c r="B762" s="4" t="s">
        <v>5754</v>
      </c>
      <c r="C762" s="4" t="s">
        <v>5724</v>
      </c>
      <c r="D762" s="3" t="s">
        <v>14</v>
      </c>
      <c r="E762" s="3">
        <v>31.5</v>
      </c>
      <c r="F762" s="3">
        <v>31.5</v>
      </c>
      <c r="G762" s="107">
        <v>13.5</v>
      </c>
      <c r="H762" s="107">
        <f t="shared" ref="H762:H771" si="277">+ROUND(+IF(F762="",0,F762*G762),2)</f>
        <v>425.25</v>
      </c>
      <c r="I762" s="3">
        <v>13.5</v>
      </c>
      <c r="J762" s="3">
        <f t="shared" ref="J762:J771" si="278">+ROUND(+IF(F762="",0,F762*I762),2)</f>
        <v>425.25</v>
      </c>
      <c r="K762" s="3">
        <f t="shared" ref="K762:K771" si="279">+I762-G762</f>
        <v>0</v>
      </c>
      <c r="L762" s="106">
        <f t="shared" ref="L762:L771" si="280">+J762-H762</f>
        <v>0</v>
      </c>
      <c r="O762" s="1">
        <v>13.5</v>
      </c>
      <c r="P762" s="112">
        <f t="shared" si="244"/>
        <v>13.5</v>
      </c>
    </row>
    <row r="763" spans="2:16" s="1" customFormat="1" ht="15" customHeight="1" x14ac:dyDescent="0.3">
      <c r="B763" s="4" t="s">
        <v>5755</v>
      </c>
      <c r="C763" s="4" t="s">
        <v>5787</v>
      </c>
      <c r="D763" s="3" t="s">
        <v>78</v>
      </c>
      <c r="E763" s="3">
        <v>34.65</v>
      </c>
      <c r="F763" s="3">
        <v>34.65</v>
      </c>
      <c r="G763" s="107">
        <v>53.36</v>
      </c>
      <c r="H763" s="107">
        <f t="shared" si="277"/>
        <v>1848.92</v>
      </c>
      <c r="I763" s="3">
        <v>53.36</v>
      </c>
      <c r="J763" s="3">
        <f t="shared" si="278"/>
        <v>1848.92</v>
      </c>
      <c r="K763" s="3">
        <f t="shared" si="279"/>
        <v>0</v>
      </c>
      <c r="L763" s="106">
        <f t="shared" si="280"/>
        <v>0</v>
      </c>
      <c r="O763" s="1">
        <v>53.36</v>
      </c>
      <c r="P763" s="112">
        <f t="shared" si="244"/>
        <v>53.36</v>
      </c>
    </row>
    <row r="764" spans="2:16" s="1" customFormat="1" ht="15" customHeight="1" x14ac:dyDescent="0.3">
      <c r="B764" s="4" t="s">
        <v>5756</v>
      </c>
      <c r="C764" s="4" t="s">
        <v>5725</v>
      </c>
      <c r="D764" s="3" t="s">
        <v>78</v>
      </c>
      <c r="E764" s="3">
        <v>45.05</v>
      </c>
      <c r="F764" s="3">
        <v>45.05</v>
      </c>
      <c r="G764" s="107">
        <v>33.229999999999997</v>
      </c>
      <c r="H764" s="107">
        <f t="shared" si="277"/>
        <v>1497.01</v>
      </c>
      <c r="I764" s="3">
        <v>33.229999999999997</v>
      </c>
      <c r="J764" s="3">
        <f t="shared" si="278"/>
        <v>1497.01</v>
      </c>
      <c r="K764" s="3">
        <f t="shared" si="279"/>
        <v>0</v>
      </c>
      <c r="L764" s="106">
        <f t="shared" si="280"/>
        <v>0</v>
      </c>
      <c r="O764" s="1">
        <v>33.229999999999997</v>
      </c>
      <c r="P764" s="112">
        <f t="shared" si="244"/>
        <v>33.229999999999997</v>
      </c>
    </row>
    <row r="765" spans="2:16" s="1" customFormat="1" ht="15" customHeight="1" x14ac:dyDescent="0.3">
      <c r="B765" s="4" t="s">
        <v>5757</v>
      </c>
      <c r="C765" s="4" t="s">
        <v>5720</v>
      </c>
      <c r="D765" s="3" t="s">
        <v>14</v>
      </c>
      <c r="E765" s="3">
        <v>31.5</v>
      </c>
      <c r="F765" s="3">
        <v>31.5</v>
      </c>
      <c r="G765" s="107">
        <v>48.31</v>
      </c>
      <c r="H765" s="107">
        <f t="shared" si="277"/>
        <v>1521.77</v>
      </c>
      <c r="I765" s="3">
        <v>48.31</v>
      </c>
      <c r="J765" s="3">
        <f t="shared" si="278"/>
        <v>1521.77</v>
      </c>
      <c r="K765" s="3">
        <f t="shared" si="279"/>
        <v>0</v>
      </c>
      <c r="L765" s="106">
        <f t="shared" si="280"/>
        <v>0</v>
      </c>
      <c r="O765" s="1">
        <v>48.31</v>
      </c>
      <c r="P765" s="112">
        <f t="shared" si="244"/>
        <v>48.31</v>
      </c>
    </row>
    <row r="766" spans="2:16" s="1" customFormat="1" ht="15" customHeight="1" x14ac:dyDescent="0.3">
      <c r="B766" s="4" t="s">
        <v>5758</v>
      </c>
      <c r="C766" s="4" t="s">
        <v>5726</v>
      </c>
      <c r="D766" s="3" t="s">
        <v>78</v>
      </c>
      <c r="E766" s="3">
        <v>54.28</v>
      </c>
      <c r="F766" s="3">
        <v>54.28</v>
      </c>
      <c r="G766" s="107">
        <v>621.80999999999995</v>
      </c>
      <c r="H766" s="107">
        <f t="shared" si="277"/>
        <v>33751.85</v>
      </c>
      <c r="I766" s="3">
        <v>621.80999999999995</v>
      </c>
      <c r="J766" s="3">
        <f t="shared" si="278"/>
        <v>33751.85</v>
      </c>
      <c r="K766" s="3">
        <f t="shared" si="279"/>
        <v>0</v>
      </c>
      <c r="L766" s="106">
        <f t="shared" si="280"/>
        <v>0</v>
      </c>
      <c r="O766" s="1">
        <v>621.80999999999995</v>
      </c>
      <c r="P766" s="112">
        <f t="shared" si="244"/>
        <v>621.80999999999995</v>
      </c>
    </row>
    <row r="767" spans="2:16" s="1" customFormat="1" ht="15" customHeight="1" x14ac:dyDescent="0.3">
      <c r="B767" s="4" t="s">
        <v>5759</v>
      </c>
      <c r="C767" s="4" t="s">
        <v>5721</v>
      </c>
      <c r="D767" s="3" t="s">
        <v>14</v>
      </c>
      <c r="E767" s="3">
        <v>656.57</v>
      </c>
      <c r="F767" s="3">
        <v>656.57</v>
      </c>
      <c r="G767" s="107">
        <v>61.15</v>
      </c>
      <c r="H767" s="107">
        <f t="shared" si="277"/>
        <v>40149.26</v>
      </c>
      <c r="I767" s="3">
        <v>61.15</v>
      </c>
      <c r="J767" s="3">
        <f t="shared" si="278"/>
        <v>40149.26</v>
      </c>
      <c r="K767" s="3">
        <f t="shared" si="279"/>
        <v>0</v>
      </c>
      <c r="L767" s="106">
        <f t="shared" si="280"/>
        <v>0</v>
      </c>
      <c r="O767" s="1">
        <v>61.15</v>
      </c>
      <c r="P767" s="112">
        <f t="shared" si="244"/>
        <v>61.15</v>
      </c>
    </row>
    <row r="768" spans="2:16" s="1" customFormat="1" ht="15" customHeight="1" x14ac:dyDescent="0.3">
      <c r="B768" s="4" t="s">
        <v>5760</v>
      </c>
      <c r="C768" s="4" t="s">
        <v>5727</v>
      </c>
      <c r="D768" s="3" t="s">
        <v>198</v>
      </c>
      <c r="E768" s="3">
        <v>3811.44</v>
      </c>
      <c r="F768" s="3">
        <v>3811.44</v>
      </c>
      <c r="G768" s="107">
        <v>5.79</v>
      </c>
      <c r="H768" s="107">
        <f t="shared" si="277"/>
        <v>22068.240000000002</v>
      </c>
      <c r="I768" s="3">
        <v>5.79</v>
      </c>
      <c r="J768" s="3">
        <f t="shared" si="278"/>
        <v>22068.240000000002</v>
      </c>
      <c r="K768" s="3">
        <f t="shared" si="279"/>
        <v>0</v>
      </c>
      <c r="L768" s="106">
        <f t="shared" si="280"/>
        <v>0</v>
      </c>
      <c r="O768" s="1">
        <v>5.79</v>
      </c>
      <c r="P768" s="112">
        <f t="shared" si="244"/>
        <v>5.79</v>
      </c>
    </row>
    <row r="769" spans="1:16" s="1" customFormat="1" ht="15" customHeight="1" x14ac:dyDescent="0.3">
      <c r="B769" s="4" t="s">
        <v>5761</v>
      </c>
      <c r="C769" s="4" t="s">
        <v>5788</v>
      </c>
      <c r="D769" s="3" t="s">
        <v>28</v>
      </c>
      <c r="E769" s="3">
        <v>14</v>
      </c>
      <c r="F769" s="3">
        <v>14</v>
      </c>
      <c r="G769" s="107">
        <v>588.38</v>
      </c>
      <c r="H769" s="107">
        <f t="shared" si="277"/>
        <v>8237.32</v>
      </c>
      <c r="I769" s="3">
        <v>588.38</v>
      </c>
      <c r="J769" s="3">
        <f t="shared" si="278"/>
        <v>8237.32</v>
      </c>
      <c r="K769" s="3">
        <f t="shared" si="279"/>
        <v>0</v>
      </c>
      <c r="L769" s="106">
        <f t="shared" si="280"/>
        <v>0</v>
      </c>
      <c r="O769" s="1">
        <v>588.38</v>
      </c>
      <c r="P769" s="112">
        <f t="shared" si="244"/>
        <v>588.38</v>
      </c>
    </row>
    <row r="770" spans="1:16" s="1" customFormat="1" ht="15" customHeight="1" x14ac:dyDescent="0.3">
      <c r="B770" s="4" t="s">
        <v>5762</v>
      </c>
      <c r="C770" s="4" t="s">
        <v>5789</v>
      </c>
      <c r="D770" s="3" t="s">
        <v>14</v>
      </c>
      <c r="E770" s="3">
        <v>345.01</v>
      </c>
      <c r="F770" s="3">
        <v>345.01</v>
      </c>
      <c r="G770" s="107">
        <v>38.21</v>
      </c>
      <c r="H770" s="107">
        <f t="shared" si="277"/>
        <v>13182.83</v>
      </c>
      <c r="I770" s="3">
        <v>38.21</v>
      </c>
      <c r="J770" s="3">
        <f t="shared" si="278"/>
        <v>13182.83</v>
      </c>
      <c r="K770" s="3">
        <f t="shared" si="279"/>
        <v>0</v>
      </c>
      <c r="L770" s="106">
        <f t="shared" si="280"/>
        <v>0</v>
      </c>
      <c r="O770" s="1">
        <v>38.21</v>
      </c>
      <c r="P770" s="112">
        <f t="shared" si="244"/>
        <v>38.21</v>
      </c>
    </row>
    <row r="771" spans="1:16" s="1" customFormat="1" ht="15" customHeight="1" x14ac:dyDescent="0.3">
      <c r="B771" s="4" t="s">
        <v>5763</v>
      </c>
      <c r="C771" s="4" t="s">
        <v>5790</v>
      </c>
      <c r="D771" s="3" t="s">
        <v>28</v>
      </c>
      <c r="E771" s="3">
        <v>14</v>
      </c>
      <c r="F771" s="3">
        <v>14</v>
      </c>
      <c r="G771" s="107">
        <v>600</v>
      </c>
      <c r="H771" s="107">
        <f t="shared" si="277"/>
        <v>8400</v>
      </c>
      <c r="I771" s="3">
        <v>600</v>
      </c>
      <c r="J771" s="3">
        <f t="shared" si="278"/>
        <v>8400</v>
      </c>
      <c r="K771" s="3">
        <f t="shared" si="279"/>
        <v>0</v>
      </c>
      <c r="L771" s="106">
        <f t="shared" si="280"/>
        <v>0</v>
      </c>
      <c r="O771" s="1">
        <v>600</v>
      </c>
      <c r="P771" s="112">
        <f t="shared" si="244"/>
        <v>600</v>
      </c>
    </row>
    <row r="772" spans="1:16" s="1" customFormat="1" ht="25.2" customHeight="1" x14ac:dyDescent="0.3">
      <c r="B772" s="10" t="s">
        <v>5617</v>
      </c>
      <c r="C772" s="10" t="s">
        <v>5499</v>
      </c>
      <c r="D772" s="11"/>
      <c r="E772" s="11"/>
      <c r="F772" s="11"/>
      <c r="G772" s="11"/>
      <c r="H772" s="11">
        <f>+H773+H775</f>
        <v>68238.06</v>
      </c>
      <c r="I772" s="11"/>
      <c r="J772" s="11">
        <f>+J773+J775</f>
        <v>68238.06</v>
      </c>
      <c r="K772" s="11"/>
      <c r="L772" s="11">
        <f>+L773+L775</f>
        <v>0</v>
      </c>
      <c r="P772" s="112"/>
    </row>
    <row r="773" spans="1:16" s="1" customFormat="1" ht="25.2" customHeight="1" x14ac:dyDescent="0.3">
      <c r="B773" s="12" t="s">
        <v>5618</v>
      </c>
      <c r="C773" s="12" t="s">
        <v>5500</v>
      </c>
      <c r="D773" s="13"/>
      <c r="E773" s="13"/>
      <c r="F773" s="13"/>
      <c r="G773" s="13"/>
      <c r="H773" s="13">
        <f>SUM(H774)</f>
        <v>34000</v>
      </c>
      <c r="I773" s="13"/>
      <c r="J773" s="13">
        <f>SUM(J774)</f>
        <v>34000</v>
      </c>
      <c r="K773" s="13"/>
      <c r="L773" s="13">
        <f>SUM(L774)</f>
        <v>0</v>
      </c>
      <c r="P773" s="112"/>
    </row>
    <row r="774" spans="1:16" s="1" customFormat="1" ht="15" customHeight="1" x14ac:dyDescent="0.3">
      <c r="B774" s="4" t="s">
        <v>5764</v>
      </c>
      <c r="C774" s="4" t="s">
        <v>5722</v>
      </c>
      <c r="D774" s="3" t="s">
        <v>42</v>
      </c>
      <c r="E774" s="3">
        <v>1</v>
      </c>
      <c r="F774" s="3">
        <v>1</v>
      </c>
      <c r="G774" s="107">
        <v>34000</v>
      </c>
      <c r="H774" s="107">
        <f t="shared" ref="H774" si="281">+ROUND(+IF(F774="",0,F774*G774),2)</f>
        <v>34000</v>
      </c>
      <c r="I774" s="3">
        <v>34000</v>
      </c>
      <c r="J774" s="3">
        <f t="shared" ref="J774" si="282">+ROUND(+IF(F774="",0,F774*I774),2)</f>
        <v>34000</v>
      </c>
      <c r="K774" s="3">
        <f t="shared" ref="K774" si="283">+I774-G774</f>
        <v>0</v>
      </c>
      <c r="L774" s="106">
        <f t="shared" ref="L774" si="284">+J774-H774</f>
        <v>0</v>
      </c>
      <c r="O774" s="1">
        <v>34000</v>
      </c>
      <c r="P774" s="112">
        <f>+O774-N774</f>
        <v>34000</v>
      </c>
    </row>
    <row r="775" spans="1:16" s="1" customFormat="1" ht="25.2" customHeight="1" x14ac:dyDescent="0.3">
      <c r="B775" s="12" t="s">
        <v>5619</v>
      </c>
      <c r="C775" s="12" t="s">
        <v>5501</v>
      </c>
      <c r="D775" s="13"/>
      <c r="E775" s="13"/>
      <c r="F775" s="13"/>
      <c r="G775" s="13"/>
      <c r="H775" s="13">
        <f>SUM(H776:H778)</f>
        <v>34238.06</v>
      </c>
      <c r="I775" s="13"/>
      <c r="J775" s="13">
        <f>SUM(J776:J778)</f>
        <v>34238.06</v>
      </c>
      <c r="K775" s="13"/>
      <c r="L775" s="13">
        <f>SUM(L776:L778)</f>
        <v>0</v>
      </c>
      <c r="P775" s="112"/>
    </row>
    <row r="776" spans="1:16" s="1" customFormat="1" ht="15" customHeight="1" x14ac:dyDescent="0.3">
      <c r="B776" s="4" t="s">
        <v>5765</v>
      </c>
      <c r="C776" s="4" t="s">
        <v>5791</v>
      </c>
      <c r="D776" s="3" t="s">
        <v>28</v>
      </c>
      <c r="E776" s="3">
        <v>2</v>
      </c>
      <c r="F776" s="3">
        <v>2</v>
      </c>
      <c r="G776" s="107">
        <v>2472.02</v>
      </c>
      <c r="H776" s="107">
        <f t="shared" ref="H776:H778" si="285">+ROUND(+IF(F776="",0,F776*G776),2)</f>
        <v>4944.04</v>
      </c>
      <c r="I776" s="3">
        <v>2472.02</v>
      </c>
      <c r="J776" s="3">
        <f t="shared" ref="J776:J778" si="286">+ROUND(+IF(F776="",0,F776*I776),2)</f>
        <v>4944.04</v>
      </c>
      <c r="K776" s="3">
        <f t="shared" ref="K776:K778" si="287">+I776-G776</f>
        <v>0</v>
      </c>
      <c r="L776" s="106">
        <f t="shared" ref="L776:L778" si="288">+J776-H776</f>
        <v>0</v>
      </c>
      <c r="O776" s="1">
        <v>2472.02</v>
      </c>
      <c r="P776" s="112">
        <f t="shared" ref="P776:P783" si="289">+O776-N776</f>
        <v>2472.02</v>
      </c>
    </row>
    <row r="777" spans="1:16" s="1" customFormat="1" ht="15" customHeight="1" x14ac:dyDescent="0.3">
      <c r="B777" s="4" t="s">
        <v>5766</v>
      </c>
      <c r="C777" s="4" t="s">
        <v>5792</v>
      </c>
      <c r="D777" s="3" t="s">
        <v>25</v>
      </c>
      <c r="E777" s="3">
        <v>75</v>
      </c>
      <c r="F777" s="3">
        <v>75</v>
      </c>
      <c r="G777" s="107">
        <v>13.16</v>
      </c>
      <c r="H777" s="107">
        <f t="shared" si="285"/>
        <v>987</v>
      </c>
      <c r="I777" s="3">
        <v>13.16</v>
      </c>
      <c r="J777" s="3">
        <f t="shared" si="286"/>
        <v>987</v>
      </c>
      <c r="K777" s="3">
        <f t="shared" si="287"/>
        <v>0</v>
      </c>
      <c r="L777" s="106">
        <f t="shared" si="288"/>
        <v>0</v>
      </c>
      <c r="O777" s="1">
        <v>13.16</v>
      </c>
      <c r="P777" s="112">
        <f t="shared" si="289"/>
        <v>13.16</v>
      </c>
    </row>
    <row r="778" spans="1:16" s="1" customFormat="1" ht="15" customHeight="1" x14ac:dyDescent="0.3">
      <c r="B778" s="4" t="s">
        <v>5767</v>
      </c>
      <c r="C778" s="4" t="s">
        <v>5793</v>
      </c>
      <c r="D778" s="3" t="s">
        <v>28</v>
      </c>
      <c r="E778" s="3">
        <v>1</v>
      </c>
      <c r="F778" s="3">
        <v>1</v>
      </c>
      <c r="G778" s="107">
        <v>28307.02</v>
      </c>
      <c r="H778" s="107">
        <f t="shared" si="285"/>
        <v>28307.02</v>
      </c>
      <c r="I778" s="3">
        <v>28307.02</v>
      </c>
      <c r="J778" s="3">
        <f t="shared" si="286"/>
        <v>28307.02</v>
      </c>
      <c r="K778" s="3">
        <f t="shared" si="287"/>
        <v>0</v>
      </c>
      <c r="L778" s="106">
        <f t="shared" si="288"/>
        <v>0</v>
      </c>
      <c r="O778" s="1">
        <v>28307.02</v>
      </c>
      <c r="P778" s="112">
        <f t="shared" si="289"/>
        <v>28307.02</v>
      </c>
    </row>
    <row r="779" spans="1:16" s="1" customFormat="1" ht="25.2" customHeight="1" x14ac:dyDescent="0.3">
      <c r="B779" s="10" t="s">
        <v>5647</v>
      </c>
      <c r="C779" s="10" t="s">
        <v>5649</v>
      </c>
      <c r="D779" s="11"/>
      <c r="E779" s="11"/>
      <c r="F779" s="11"/>
      <c r="G779" s="11"/>
      <c r="H779" s="11">
        <f>SUM(H780:H783)</f>
        <v>7169.39</v>
      </c>
      <c r="I779" s="11"/>
      <c r="J779" s="11">
        <f>SUM(J780:J783)</f>
        <v>7169.39</v>
      </c>
      <c r="K779" s="11"/>
      <c r="L779" s="11">
        <f>SUM(L780:L783)</f>
        <v>0</v>
      </c>
      <c r="P779" s="112"/>
    </row>
    <row r="780" spans="1:16" s="1" customFormat="1" ht="15" customHeight="1" x14ac:dyDescent="0.3">
      <c r="B780" s="4" t="s">
        <v>5650</v>
      </c>
      <c r="C780" s="4" t="s">
        <v>5728</v>
      </c>
      <c r="D780" s="3" t="s">
        <v>25</v>
      </c>
      <c r="E780" s="3">
        <v>24.43</v>
      </c>
      <c r="F780" s="3">
        <v>24.43</v>
      </c>
      <c r="G780" s="107">
        <v>47.29</v>
      </c>
      <c r="H780" s="107">
        <f t="shared" ref="H780:H783" si="290">+ROUND(+IF(F780="",0,F780*G780),2)</f>
        <v>1155.29</v>
      </c>
      <c r="I780" s="3">
        <v>47.29</v>
      </c>
      <c r="J780" s="3">
        <f t="shared" ref="J780:J783" si="291">+ROUND(+IF(F780="",0,F780*I780),2)</f>
        <v>1155.29</v>
      </c>
      <c r="K780" s="3">
        <f t="shared" ref="K780:K783" si="292">+I780-G780</f>
        <v>0</v>
      </c>
      <c r="L780" s="106">
        <f t="shared" ref="L780:L783" si="293">+J780-H780</f>
        <v>0</v>
      </c>
      <c r="O780" s="1">
        <v>47.29</v>
      </c>
      <c r="P780" s="112">
        <f t="shared" si="289"/>
        <v>47.29</v>
      </c>
    </row>
    <row r="781" spans="1:16" s="1" customFormat="1" ht="15" customHeight="1" x14ac:dyDescent="0.3">
      <c r="B781" s="4" t="s">
        <v>5651</v>
      </c>
      <c r="C781" s="4" t="s">
        <v>5729</v>
      </c>
      <c r="D781" s="3" t="s">
        <v>78</v>
      </c>
      <c r="E781" s="3">
        <v>5.08</v>
      </c>
      <c r="F781" s="3">
        <v>5.08</v>
      </c>
      <c r="G781" s="107">
        <v>22.23</v>
      </c>
      <c r="H781" s="107">
        <f t="shared" si="290"/>
        <v>112.93</v>
      </c>
      <c r="I781" s="3">
        <v>22.23</v>
      </c>
      <c r="J781" s="3">
        <f t="shared" si="291"/>
        <v>112.93</v>
      </c>
      <c r="K781" s="3">
        <f t="shared" si="292"/>
        <v>0</v>
      </c>
      <c r="L781" s="106">
        <f t="shared" si="293"/>
        <v>0</v>
      </c>
      <c r="O781" s="1">
        <v>22.23</v>
      </c>
      <c r="P781" s="112">
        <f t="shared" si="289"/>
        <v>22.23</v>
      </c>
    </row>
    <row r="782" spans="1:16" s="1" customFormat="1" ht="15" customHeight="1" x14ac:dyDescent="0.3">
      <c r="B782" s="4" t="s">
        <v>5768</v>
      </c>
      <c r="C782" s="4" t="s">
        <v>5794</v>
      </c>
      <c r="D782" s="3" t="s">
        <v>78</v>
      </c>
      <c r="E782" s="3">
        <v>3.91</v>
      </c>
      <c r="F782" s="3">
        <v>3.91</v>
      </c>
      <c r="G782" s="107">
        <v>1261.17</v>
      </c>
      <c r="H782" s="107">
        <f t="shared" si="290"/>
        <v>4931.17</v>
      </c>
      <c r="I782" s="3">
        <v>1261.17</v>
      </c>
      <c r="J782" s="3">
        <f t="shared" si="291"/>
        <v>4931.17</v>
      </c>
      <c r="K782" s="3">
        <f t="shared" si="292"/>
        <v>0</v>
      </c>
      <c r="L782" s="106">
        <f t="shared" si="293"/>
        <v>0</v>
      </c>
      <c r="O782" s="1">
        <v>1261.17</v>
      </c>
      <c r="P782" s="112">
        <f t="shared" si="289"/>
        <v>1261.17</v>
      </c>
    </row>
    <row r="783" spans="1:16" s="1" customFormat="1" ht="15" customHeight="1" x14ac:dyDescent="0.3">
      <c r="B783" s="4" t="s">
        <v>5769</v>
      </c>
      <c r="C783" s="4" t="s">
        <v>5730</v>
      </c>
      <c r="D783" s="3" t="s">
        <v>42</v>
      </c>
      <c r="E783" s="3">
        <v>1</v>
      </c>
      <c r="F783" s="3">
        <v>1</v>
      </c>
      <c r="G783" s="107">
        <v>970</v>
      </c>
      <c r="H783" s="107">
        <f t="shared" si="290"/>
        <v>970</v>
      </c>
      <c r="I783" s="3">
        <v>970</v>
      </c>
      <c r="J783" s="3">
        <f t="shared" si="291"/>
        <v>970</v>
      </c>
      <c r="K783" s="3">
        <f t="shared" si="292"/>
        <v>0</v>
      </c>
      <c r="L783" s="106">
        <f t="shared" si="293"/>
        <v>0</v>
      </c>
      <c r="O783" s="1">
        <v>970</v>
      </c>
      <c r="P783" s="112">
        <f t="shared" si="289"/>
        <v>970</v>
      </c>
    </row>
    <row r="784" spans="1:16" s="1" customFormat="1" ht="40.200000000000003" customHeight="1" x14ac:dyDescent="0.3">
      <c r="A784" s="1" t="s">
        <v>5881</v>
      </c>
      <c r="B784" s="20"/>
      <c r="C784" s="21" t="s">
        <v>5422</v>
      </c>
      <c r="D784" s="22"/>
      <c r="E784" s="22"/>
      <c r="F784" s="22"/>
      <c r="G784" s="22"/>
      <c r="H784" s="22">
        <f>+H12</f>
        <v>5595722.4599999981</v>
      </c>
      <c r="I784" s="22"/>
      <c r="J784" s="22">
        <f>+J12</f>
        <v>5561258.5999999987</v>
      </c>
      <c r="K784" s="22"/>
      <c r="L784" s="22">
        <f>+L12</f>
        <v>-34463.86</v>
      </c>
      <c r="P784" s="112"/>
    </row>
    <row r="786" spans="4:14" x14ac:dyDescent="0.3">
      <c r="D786" s="104" t="s">
        <v>5415</v>
      </c>
      <c r="E786" s="104" t="s">
        <v>5415</v>
      </c>
      <c r="F786" s="104" t="s">
        <v>5415</v>
      </c>
      <c r="G786" s="104" t="s">
        <v>5415</v>
      </c>
      <c r="H786" s="104" t="s">
        <v>5415</v>
      </c>
      <c r="I786" s="104" t="s">
        <v>5415</v>
      </c>
      <c r="J786" s="104" t="s">
        <v>5415</v>
      </c>
      <c r="K786" s="104" t="s">
        <v>5415</v>
      </c>
      <c r="L786" s="104" t="s">
        <v>5415</v>
      </c>
      <c r="M786" s="104" t="s">
        <v>5415</v>
      </c>
      <c r="N786" s="104" t="s">
        <v>5415</v>
      </c>
    </row>
  </sheetData>
  <autoFilter ref="B11:L784" xr:uid="{61DF00D4-0A20-4F03-BE05-A1B96A35449F}"/>
  <mergeCells count="5">
    <mergeCell ref="B1:L1"/>
    <mergeCell ref="C5:L5"/>
    <mergeCell ref="C6:L6"/>
    <mergeCell ref="C7:L7"/>
    <mergeCell ref="B9:L9"/>
  </mergeCells>
  <conditionalFormatting sqref="E12:L783">
    <cfRule type="cellIs" dxfId="0"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4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28</vt:i4>
      </vt:variant>
    </vt:vector>
  </HeadingPairs>
  <TitlesOfParts>
    <vt:vector size="48" baseType="lpstr">
      <vt:lpstr>Presupuesto Hospital</vt:lpstr>
      <vt:lpstr>Presupuesto Contingencia</vt:lpstr>
      <vt:lpstr>MM-1</vt:lpstr>
      <vt:lpstr>PN-1</vt:lpstr>
      <vt:lpstr>DD-1</vt:lpstr>
      <vt:lpstr>Compilado de modificaciones</vt:lpstr>
      <vt:lpstr>Var. MO-2</vt:lpstr>
      <vt:lpstr>Var. MO-2 (2)</vt:lpstr>
      <vt:lpstr>DD-2</vt:lpstr>
      <vt:lpstr>MM-3</vt:lpstr>
      <vt:lpstr>PN-3</vt:lpstr>
      <vt:lpstr>DD-3</vt:lpstr>
      <vt:lpstr>MM-4</vt:lpstr>
      <vt:lpstr>PN-4</vt:lpstr>
      <vt:lpstr>DD-4</vt:lpstr>
      <vt:lpstr>MM-5</vt:lpstr>
      <vt:lpstr>PN-5</vt:lpstr>
      <vt:lpstr>DD-5</vt:lpstr>
      <vt:lpstr>Var. MO-5</vt:lpstr>
      <vt:lpstr>Var. Mat.-5</vt:lpstr>
      <vt:lpstr>'DD-2'!Área_de_impresión</vt:lpstr>
      <vt:lpstr>'DD-3'!Área_de_impresión</vt:lpstr>
      <vt:lpstr>'DD-4'!Área_de_impresión</vt:lpstr>
      <vt:lpstr>'DD-5'!Área_de_impresión</vt:lpstr>
      <vt:lpstr>'MM-3'!Área_de_impresión</vt:lpstr>
      <vt:lpstr>'MM-4'!Área_de_impresión</vt:lpstr>
      <vt:lpstr>'MM-5'!Área_de_impresión</vt:lpstr>
      <vt:lpstr>'PN-3'!Área_de_impresión</vt:lpstr>
      <vt:lpstr>'PN-4'!Área_de_impresión</vt:lpstr>
      <vt:lpstr>'PN-5'!Área_de_impresión</vt:lpstr>
      <vt:lpstr>'Var. Mat.-5'!Área_de_impresión</vt:lpstr>
      <vt:lpstr>'Var. MO-2'!Área_de_impresión</vt:lpstr>
      <vt:lpstr>'Var. MO-2 (2)'!Área_de_impresión</vt:lpstr>
      <vt:lpstr>'Var. MO-5'!Área_de_impresión</vt:lpstr>
      <vt:lpstr>'DD-2'!Títulos_a_imprimir</vt:lpstr>
      <vt:lpstr>'DD-3'!Títulos_a_imprimir</vt:lpstr>
      <vt:lpstr>'DD-4'!Títulos_a_imprimir</vt:lpstr>
      <vt:lpstr>'DD-5'!Títulos_a_imprimir</vt:lpstr>
      <vt:lpstr>'MM-3'!Títulos_a_imprimir</vt:lpstr>
      <vt:lpstr>'MM-4'!Títulos_a_imprimir</vt:lpstr>
      <vt:lpstr>'MM-5'!Títulos_a_imprimir</vt:lpstr>
      <vt:lpstr>'PN-3'!Títulos_a_imprimir</vt:lpstr>
      <vt:lpstr>'PN-4'!Títulos_a_imprimir</vt:lpstr>
      <vt:lpstr>'PN-5'!Títulos_a_imprimir</vt:lpstr>
      <vt:lpstr>'Var. Mat.-5'!Títulos_a_imprimir</vt:lpstr>
      <vt:lpstr>'Var. MO-2'!Títulos_a_imprimir</vt:lpstr>
      <vt:lpstr>'Var. MO-2 (2)'!Títulos_a_imprimir</vt:lpstr>
      <vt:lpstr>'Var. MO-5'!Títulos_a_imprimir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Jorge Luis dueñas ttito</cp:lastModifiedBy>
  <cp:lastPrinted>2025-05-29T19:48:39Z</cp:lastPrinted>
  <dcterms:created xsi:type="dcterms:W3CDTF">2025-03-27T19:11:57Z</dcterms:created>
  <dcterms:modified xsi:type="dcterms:W3CDTF">2026-04-07T04:58:59Z</dcterms:modified>
</cp:coreProperties>
</file>